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FPB\Dropbox\Diretoria de Orçamento\Orçamento 2017\"/>
    </mc:Choice>
  </mc:AlternateContent>
  <bookViews>
    <workbookView xWindow="360" yWindow="585" windowWidth="19425" windowHeight="7305" tabRatio="750" firstSheet="1" activeTab="4"/>
  </bookViews>
  <sheets>
    <sheet name="DADOS BASE PROPOSTA" sheetId="1" r:id="rId1"/>
    <sheet name="DADOS BASE HOMOLOGADO" sheetId="5" r:id="rId2"/>
    <sheet name="AJUSTE CONIF-SETEC (1) " sheetId="4" r:id="rId3"/>
    <sheet name="MATRIZ 2017 COMPLETO PROPOSTA" sheetId="2" state="hidden" r:id="rId4"/>
    <sheet name="MATRIZ 2017 COMPL HOMOLOGADA (2" sheetId="6" r:id="rId5"/>
    <sheet name="MATRIZ 2017 RESUMO PROPOSTA" sheetId="3" state="hidden" r:id="rId6"/>
    <sheet name="MATRIZ 2017 RESUMO HOMOLOGADA" sheetId="7" r:id="rId7"/>
    <sheet name="RESUMO COM 20RG" sheetId="10" r:id="rId8"/>
    <sheet name="VALORES ADICIONAIS" sheetId="8" r:id="rId9"/>
    <sheet name="MEMÓRIA DE CALCULO VALOR SPO" sheetId="9" r:id="rId10"/>
  </sheets>
  <definedNames>
    <definedName name="_xlnm._FilterDatabase" localSheetId="6" hidden="1">'MATRIZ 2017 RESUMO HOMOLOGADA'!$A$14:$Q$14</definedName>
  </definedNames>
  <calcPr calcId="152511" iterateDelta="1E-4"/>
</workbook>
</file>

<file path=xl/calcChain.xml><?xml version="1.0" encoding="utf-8"?>
<calcChain xmlns="http://schemas.openxmlformats.org/spreadsheetml/2006/main">
  <c r="L387" i="6" l="1"/>
  <c r="Q11" i="10" l="1"/>
  <c r="X14" i="10"/>
  <c r="N737" i="10"/>
  <c r="I737" i="10"/>
  <c r="F737" i="10"/>
  <c r="N696" i="10"/>
  <c r="I696" i="10"/>
  <c r="F696" i="10"/>
  <c r="N684" i="10"/>
  <c r="I684" i="10"/>
  <c r="F684" i="10"/>
  <c r="N658" i="10"/>
  <c r="F658" i="10"/>
  <c r="N640" i="10"/>
  <c r="I640" i="10"/>
  <c r="F640" i="10"/>
  <c r="N623" i="10"/>
  <c r="I623" i="10"/>
  <c r="F623" i="10"/>
  <c r="N608" i="10"/>
  <c r="F608" i="10"/>
  <c r="N588" i="10"/>
  <c r="I588" i="10"/>
  <c r="F588" i="10"/>
  <c r="N580" i="10"/>
  <c r="I580" i="10"/>
  <c r="F580" i="10"/>
  <c r="N568" i="10"/>
  <c r="I568" i="10"/>
  <c r="F568" i="10"/>
  <c r="N545" i="10"/>
  <c r="I545" i="10"/>
  <c r="F545" i="10"/>
  <c r="N531" i="10"/>
  <c r="I531" i="10"/>
  <c r="F531" i="10"/>
  <c r="N516" i="10"/>
  <c r="I516" i="10"/>
  <c r="F516" i="10"/>
  <c r="N499" i="10"/>
  <c r="I499" i="10"/>
  <c r="F499" i="10"/>
  <c r="N488" i="10"/>
  <c r="I488" i="10"/>
  <c r="F488" i="10"/>
  <c r="N460" i="10"/>
  <c r="I460" i="10"/>
  <c r="F460" i="10"/>
  <c r="N437" i="10"/>
  <c r="I437" i="10"/>
  <c r="F437" i="10"/>
  <c r="N427" i="10"/>
  <c r="I427" i="10"/>
  <c r="F427" i="10"/>
  <c r="N409" i="10"/>
  <c r="I409" i="10"/>
  <c r="F409" i="10"/>
  <c r="N388" i="10"/>
  <c r="I388" i="10"/>
  <c r="F388" i="10"/>
  <c r="N367" i="10"/>
  <c r="I367" i="10"/>
  <c r="F367" i="10"/>
  <c r="N345" i="10"/>
  <c r="I345" i="10"/>
  <c r="F345" i="10"/>
  <c r="N332" i="10"/>
  <c r="I332" i="10"/>
  <c r="F332" i="10"/>
  <c r="N320" i="10"/>
  <c r="I320" i="10"/>
  <c r="F320" i="10"/>
  <c r="N308" i="10"/>
  <c r="F308" i="10"/>
  <c r="N295" i="10"/>
  <c r="I295" i="10"/>
  <c r="F295" i="10"/>
  <c r="N279" i="10"/>
  <c r="F279" i="10"/>
  <c r="N259" i="10"/>
  <c r="I259" i="10"/>
  <c r="F259" i="10"/>
  <c r="N247" i="10"/>
  <c r="I247" i="10"/>
  <c r="F247" i="10"/>
  <c r="N216" i="10"/>
  <c r="I216" i="10"/>
  <c r="F216" i="10"/>
  <c r="N201" i="10"/>
  <c r="I201" i="10"/>
  <c r="F201" i="10"/>
  <c r="N184" i="10"/>
  <c r="I184" i="10"/>
  <c r="F184" i="10"/>
  <c r="N159" i="10"/>
  <c r="F159" i="10"/>
  <c r="N145" i="10"/>
  <c r="I145" i="10"/>
  <c r="F145" i="10"/>
  <c r="N112" i="10"/>
  <c r="I112" i="10"/>
  <c r="F112" i="10"/>
  <c r="N87" i="10"/>
  <c r="I87" i="10"/>
  <c r="F87" i="10"/>
  <c r="N70" i="10"/>
  <c r="I70" i="10"/>
  <c r="F70" i="10"/>
  <c r="N62" i="10"/>
  <c r="I62" i="10"/>
  <c r="F62" i="10"/>
  <c r="N44" i="10"/>
  <c r="I44" i="10"/>
  <c r="F44" i="10"/>
  <c r="N25" i="10"/>
  <c r="I25" i="10"/>
  <c r="F25" i="10"/>
  <c r="N16" i="10"/>
  <c r="I16" i="10"/>
  <c r="F16" i="10"/>
  <c r="F11" i="10" l="1"/>
  <c r="D20" i="9" l="1"/>
  <c r="F20" i="9" s="1"/>
  <c r="D19" i="9"/>
  <c r="E19" i="9" s="1"/>
  <c r="E18" i="9"/>
  <c r="D18" i="9"/>
  <c r="F18" i="9" s="1"/>
  <c r="D17" i="9"/>
  <c r="F17" i="9" s="1"/>
  <c r="D16" i="9"/>
  <c r="F16" i="9" s="1"/>
  <c r="G15" i="9"/>
  <c r="G8" i="9" s="1"/>
  <c r="C15" i="9"/>
  <c r="B15" i="9"/>
  <c r="D14" i="9"/>
  <c r="F14" i="9" s="1"/>
  <c r="D13" i="9"/>
  <c r="F13" i="9" s="1"/>
  <c r="D12" i="9"/>
  <c r="F12" i="9" s="1"/>
  <c r="D11" i="9"/>
  <c r="I10" i="9"/>
  <c r="H10" i="9"/>
  <c r="D10" i="9"/>
  <c r="E10" i="9" s="1"/>
  <c r="G9" i="9"/>
  <c r="C9" i="9"/>
  <c r="C8" i="9" s="1"/>
  <c r="B9" i="9"/>
  <c r="B8" i="9" s="1"/>
  <c r="K8" i="4"/>
  <c r="J10" i="9" l="1"/>
  <c r="F10" i="9"/>
  <c r="F19" i="9"/>
  <c r="E11" i="9"/>
  <c r="E14" i="9"/>
  <c r="D15" i="9"/>
  <c r="E17" i="9"/>
  <c r="D9" i="9"/>
  <c r="F11" i="9"/>
  <c r="E13" i="9"/>
  <c r="E16" i="9"/>
  <c r="E20" i="9"/>
  <c r="F15" i="9" l="1"/>
  <c r="E15" i="9"/>
  <c r="E9" i="9"/>
  <c r="F9" i="9"/>
  <c r="D8" i="9"/>
  <c r="P11" i="1"/>
  <c r="P10" i="1"/>
  <c r="P9" i="1"/>
  <c r="P8" i="1"/>
  <c r="H9" i="1"/>
  <c r="F8" i="9" l="1"/>
  <c r="E8" i="9"/>
  <c r="P12" i="1"/>
  <c r="J9" i="8" l="1"/>
  <c r="J17" i="8"/>
  <c r="J16" i="8" s="1"/>
  <c r="H48" i="1"/>
  <c r="H47" i="1"/>
  <c r="R247" i="2"/>
  <c r="R488" i="2"/>
  <c r="T607" i="2"/>
  <c r="AL607" i="6"/>
  <c r="AI607" i="6"/>
  <c r="Z607" i="6"/>
  <c r="T607" i="6"/>
  <c r="AL607" i="2"/>
  <c r="AL657" i="6"/>
  <c r="AI657" i="6"/>
  <c r="Z657" i="6"/>
  <c r="T657" i="6"/>
  <c r="L657" i="6"/>
  <c r="AL307" i="6"/>
  <c r="AI307" i="6"/>
  <c r="Z307" i="6"/>
  <c r="T307" i="6"/>
  <c r="L307" i="6"/>
  <c r="AL278" i="6"/>
  <c r="AI278" i="6"/>
  <c r="Z278" i="6"/>
  <c r="T278" i="6"/>
  <c r="L278" i="6"/>
  <c r="AL158" i="6"/>
  <c r="AI158" i="6"/>
  <c r="Z158" i="6"/>
  <c r="T158" i="6"/>
  <c r="L158" i="6"/>
  <c r="AL657" i="2"/>
  <c r="AI657" i="2"/>
  <c r="Z657" i="2"/>
  <c r="T657" i="2"/>
  <c r="L657" i="2"/>
  <c r="F657" i="2"/>
  <c r="AL307" i="2"/>
  <c r="AI307" i="2"/>
  <c r="Z307" i="2"/>
  <c r="T307" i="2"/>
  <c r="L307" i="2"/>
  <c r="F307" i="2"/>
  <c r="AL278" i="2"/>
  <c r="AI278" i="2"/>
  <c r="Z278" i="2"/>
  <c r="T278" i="2"/>
  <c r="L278" i="2"/>
  <c r="F278" i="2"/>
  <c r="AL158" i="2"/>
  <c r="AI158" i="2"/>
  <c r="Z158" i="2"/>
  <c r="T158" i="2"/>
  <c r="L158" i="2"/>
  <c r="F158" i="2"/>
  <c r="N181" i="2"/>
  <c r="J23" i="8" l="1"/>
  <c r="N737" i="7"/>
  <c r="I737" i="7"/>
  <c r="F737" i="7"/>
  <c r="N696" i="7"/>
  <c r="I696" i="7"/>
  <c r="F696" i="7"/>
  <c r="N684" i="7"/>
  <c r="I684" i="7"/>
  <c r="F684" i="7"/>
  <c r="N658" i="7"/>
  <c r="F658" i="7"/>
  <c r="N640" i="7"/>
  <c r="I640" i="7"/>
  <c r="F640" i="7"/>
  <c r="N623" i="7"/>
  <c r="I623" i="7"/>
  <c r="F623" i="7"/>
  <c r="N608" i="7"/>
  <c r="F608" i="7"/>
  <c r="N588" i="7"/>
  <c r="I588" i="7"/>
  <c r="F588" i="7"/>
  <c r="N580" i="7"/>
  <c r="I580" i="7"/>
  <c r="F580" i="7"/>
  <c r="N568" i="7"/>
  <c r="I568" i="7"/>
  <c r="F568" i="7"/>
  <c r="N545" i="7"/>
  <c r="I545" i="7"/>
  <c r="F545" i="7"/>
  <c r="N531" i="7"/>
  <c r="I531" i="7"/>
  <c r="F531" i="7"/>
  <c r="N516" i="7"/>
  <c r="I516" i="7"/>
  <c r="F516" i="7"/>
  <c r="N499" i="7"/>
  <c r="I499" i="7"/>
  <c r="F499" i="7"/>
  <c r="N488" i="7"/>
  <c r="I488" i="7"/>
  <c r="F488" i="7"/>
  <c r="N460" i="7"/>
  <c r="I460" i="7"/>
  <c r="F460" i="7"/>
  <c r="N437" i="7"/>
  <c r="I437" i="7"/>
  <c r="F437" i="7"/>
  <c r="N427" i="7"/>
  <c r="I427" i="7"/>
  <c r="F427" i="7"/>
  <c r="N409" i="7"/>
  <c r="I409" i="7"/>
  <c r="F409" i="7"/>
  <c r="N388" i="7"/>
  <c r="I388" i="7"/>
  <c r="F388" i="7"/>
  <c r="N367" i="7"/>
  <c r="I367" i="7"/>
  <c r="F367" i="7"/>
  <c r="N345" i="7"/>
  <c r="I345" i="7"/>
  <c r="F345" i="7"/>
  <c r="N332" i="7"/>
  <c r="I332" i="7"/>
  <c r="F332" i="7"/>
  <c r="N320" i="7"/>
  <c r="I320" i="7"/>
  <c r="F320" i="7"/>
  <c r="N308" i="7"/>
  <c r="F308" i="7"/>
  <c r="N295" i="7"/>
  <c r="I295" i="7"/>
  <c r="F295" i="7"/>
  <c r="N279" i="7"/>
  <c r="F279" i="7"/>
  <c r="N259" i="7"/>
  <c r="I259" i="7"/>
  <c r="F259" i="7"/>
  <c r="N247" i="7"/>
  <c r="I247" i="7"/>
  <c r="F247" i="7"/>
  <c r="N216" i="7"/>
  <c r="I216" i="7"/>
  <c r="F216" i="7"/>
  <c r="N201" i="7"/>
  <c r="I201" i="7"/>
  <c r="F201" i="7"/>
  <c r="N184" i="7"/>
  <c r="I184" i="7"/>
  <c r="F184" i="7"/>
  <c r="N159" i="7"/>
  <c r="F159" i="7"/>
  <c r="N145" i="7"/>
  <c r="I145" i="7"/>
  <c r="F145" i="7"/>
  <c r="N112" i="7"/>
  <c r="I112" i="7"/>
  <c r="F112" i="7"/>
  <c r="N87" i="7"/>
  <c r="I87" i="7"/>
  <c r="F87" i="7"/>
  <c r="N70" i="7"/>
  <c r="I70" i="7"/>
  <c r="F70" i="7"/>
  <c r="N62" i="7"/>
  <c r="I62" i="7"/>
  <c r="F62" i="7"/>
  <c r="N44" i="7"/>
  <c r="I44" i="7"/>
  <c r="F44" i="7"/>
  <c r="N25" i="7"/>
  <c r="I25" i="7"/>
  <c r="F25" i="7"/>
  <c r="N16" i="7"/>
  <c r="I16" i="7"/>
  <c r="F16" i="7"/>
  <c r="F738" i="6"/>
  <c r="F739" i="6"/>
  <c r="F740" i="6"/>
  <c r="F741" i="6"/>
  <c r="F742" i="6"/>
  <c r="F743" i="6"/>
  <c r="F744" i="6"/>
  <c r="F745" i="6"/>
  <c r="F746" i="6"/>
  <c r="F747" i="6"/>
  <c r="F748" i="6"/>
  <c r="F737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696" i="6"/>
  <c r="F685" i="6"/>
  <c r="F686" i="6"/>
  <c r="F687" i="6"/>
  <c r="F688" i="6"/>
  <c r="F689" i="6"/>
  <c r="F690" i="6"/>
  <c r="F691" i="6"/>
  <c r="F692" i="6"/>
  <c r="F693" i="6"/>
  <c r="F684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58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40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23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08" i="6"/>
  <c r="F607" i="6" s="1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588" i="6"/>
  <c r="F581" i="6"/>
  <c r="F582" i="6"/>
  <c r="F583" i="6"/>
  <c r="F584" i="6"/>
  <c r="F585" i="6"/>
  <c r="F580" i="6"/>
  <c r="F569" i="6"/>
  <c r="F570" i="6"/>
  <c r="F571" i="6"/>
  <c r="F572" i="6"/>
  <c r="F573" i="6"/>
  <c r="F574" i="6"/>
  <c r="F575" i="6"/>
  <c r="F576" i="6"/>
  <c r="F577" i="6"/>
  <c r="F568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45" i="6"/>
  <c r="F532" i="6"/>
  <c r="F533" i="6"/>
  <c r="F534" i="6"/>
  <c r="F535" i="6"/>
  <c r="F536" i="6"/>
  <c r="F537" i="6"/>
  <c r="F538" i="6"/>
  <c r="F539" i="6"/>
  <c r="F540" i="6"/>
  <c r="F541" i="6"/>
  <c r="F542" i="6"/>
  <c r="F531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16" i="6"/>
  <c r="F499" i="6"/>
  <c r="F489" i="6"/>
  <c r="F490" i="6"/>
  <c r="F491" i="6"/>
  <c r="F487" i="6" s="1"/>
  <c r="F492" i="6"/>
  <c r="F493" i="6"/>
  <c r="F494" i="6"/>
  <c r="F495" i="6"/>
  <c r="F496" i="6"/>
  <c r="F488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60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37" i="6"/>
  <c r="F428" i="6"/>
  <c r="F429" i="6"/>
  <c r="F430" i="6"/>
  <c r="F431" i="6"/>
  <c r="F432" i="6"/>
  <c r="F433" i="6"/>
  <c r="F434" i="6"/>
  <c r="F427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09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388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67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45" i="6"/>
  <c r="F333" i="6"/>
  <c r="F334" i="6"/>
  <c r="F335" i="6"/>
  <c r="F336" i="6"/>
  <c r="F337" i="6"/>
  <c r="F338" i="6"/>
  <c r="F339" i="6"/>
  <c r="F340" i="6"/>
  <c r="F341" i="6"/>
  <c r="F342" i="6"/>
  <c r="F332" i="6"/>
  <c r="F321" i="6"/>
  <c r="F322" i="6"/>
  <c r="F323" i="6"/>
  <c r="F324" i="6"/>
  <c r="F325" i="6"/>
  <c r="F326" i="6"/>
  <c r="F327" i="6"/>
  <c r="F328" i="6"/>
  <c r="F329" i="6"/>
  <c r="F320" i="6"/>
  <c r="F309" i="6"/>
  <c r="F310" i="6"/>
  <c r="F311" i="6"/>
  <c r="F312" i="6"/>
  <c r="F313" i="6"/>
  <c r="F314" i="6"/>
  <c r="F315" i="6"/>
  <c r="F316" i="6"/>
  <c r="F317" i="6"/>
  <c r="F308" i="6"/>
  <c r="F296" i="6"/>
  <c r="F297" i="6"/>
  <c r="F298" i="6"/>
  <c r="F299" i="6"/>
  <c r="F300" i="6"/>
  <c r="F301" i="6"/>
  <c r="F302" i="6"/>
  <c r="F303" i="6"/>
  <c r="F304" i="6"/>
  <c r="F305" i="6"/>
  <c r="F295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7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59" i="6"/>
  <c r="F248" i="6"/>
  <c r="F249" i="6"/>
  <c r="F250" i="6"/>
  <c r="F251" i="6"/>
  <c r="F252" i="6"/>
  <c r="F253" i="6"/>
  <c r="F254" i="6"/>
  <c r="F255" i="6"/>
  <c r="F256" i="6"/>
  <c r="F247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16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01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84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59" i="6"/>
  <c r="F146" i="6"/>
  <c r="F147" i="6"/>
  <c r="F148" i="6"/>
  <c r="F149" i="6"/>
  <c r="F150" i="6"/>
  <c r="F151" i="6"/>
  <c r="F152" i="6"/>
  <c r="F153" i="6"/>
  <c r="F154" i="6"/>
  <c r="F155" i="6"/>
  <c r="F156" i="6"/>
  <c r="F145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12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87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70" i="6"/>
  <c r="F63" i="6"/>
  <c r="F64" i="6"/>
  <c r="F65" i="6"/>
  <c r="F66" i="6"/>
  <c r="F67" i="6"/>
  <c r="F62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44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25" i="6"/>
  <c r="F17" i="6"/>
  <c r="F18" i="6"/>
  <c r="F19" i="6"/>
  <c r="F20" i="6"/>
  <c r="F21" i="6"/>
  <c r="F22" i="6"/>
  <c r="F16" i="6"/>
  <c r="AC748" i="6"/>
  <c r="AC747" i="6"/>
  <c r="AC746" i="6"/>
  <c r="AC745" i="6"/>
  <c r="AC744" i="6"/>
  <c r="AC743" i="6"/>
  <c r="AC742" i="6"/>
  <c r="AC741" i="6"/>
  <c r="AC740" i="6"/>
  <c r="AC739" i="6"/>
  <c r="AC738" i="6"/>
  <c r="W737" i="6"/>
  <c r="X737" i="6" s="1"/>
  <c r="AL736" i="6"/>
  <c r="AI736" i="6"/>
  <c r="Z736" i="6"/>
  <c r="T736" i="6"/>
  <c r="L736" i="6"/>
  <c r="AC734" i="6"/>
  <c r="AC733" i="6"/>
  <c r="AC732" i="6"/>
  <c r="AC731" i="6"/>
  <c r="AC730" i="6"/>
  <c r="AC729" i="6"/>
  <c r="AC728" i="6"/>
  <c r="AC727" i="6"/>
  <c r="AC726" i="6"/>
  <c r="AC725" i="6"/>
  <c r="AC724" i="6"/>
  <c r="AC723" i="6"/>
  <c r="AC722" i="6"/>
  <c r="AC721" i="6"/>
  <c r="AC720" i="6"/>
  <c r="AC719" i="6"/>
  <c r="AC718" i="6"/>
  <c r="AC717" i="6"/>
  <c r="AC716" i="6"/>
  <c r="AC715" i="6"/>
  <c r="AC714" i="6"/>
  <c r="AC713" i="6"/>
  <c r="AC712" i="6"/>
  <c r="AC711" i="6"/>
  <c r="AC710" i="6"/>
  <c r="AC709" i="6"/>
  <c r="AC708" i="6"/>
  <c r="AC707" i="6"/>
  <c r="AC706" i="6"/>
  <c r="AC705" i="6"/>
  <c r="AC704" i="6"/>
  <c r="AC703" i="6"/>
  <c r="AC702" i="6"/>
  <c r="AC701" i="6"/>
  <c r="AC700" i="6"/>
  <c r="AC699" i="6"/>
  <c r="AC698" i="6"/>
  <c r="AC697" i="6"/>
  <c r="W696" i="6"/>
  <c r="AL695" i="6"/>
  <c r="AI695" i="6"/>
  <c r="Z695" i="6"/>
  <c r="T695" i="6"/>
  <c r="L695" i="6"/>
  <c r="AC693" i="6"/>
  <c r="AC692" i="6"/>
  <c r="AC691" i="6"/>
  <c r="AC690" i="6"/>
  <c r="AC689" i="6"/>
  <c r="AC688" i="6"/>
  <c r="AC687" i="6"/>
  <c r="AC686" i="6"/>
  <c r="AC685" i="6"/>
  <c r="W684" i="6"/>
  <c r="X684" i="6" s="1"/>
  <c r="AL683" i="6"/>
  <c r="AI683" i="6"/>
  <c r="Z683" i="6"/>
  <c r="T683" i="6"/>
  <c r="L683" i="6"/>
  <c r="AC681" i="6"/>
  <c r="AC680" i="6"/>
  <c r="AC679" i="6"/>
  <c r="AC678" i="6"/>
  <c r="AC677" i="6"/>
  <c r="AC676" i="6"/>
  <c r="AC675" i="6"/>
  <c r="AC674" i="6"/>
  <c r="AC673" i="6"/>
  <c r="AC672" i="6"/>
  <c r="AC671" i="6"/>
  <c r="AC670" i="6"/>
  <c r="AC669" i="6"/>
  <c r="AC668" i="6"/>
  <c r="AC667" i="6"/>
  <c r="AC666" i="6"/>
  <c r="AC665" i="6"/>
  <c r="AC664" i="6"/>
  <c r="AC663" i="6"/>
  <c r="AC662" i="6"/>
  <c r="AC661" i="6"/>
  <c r="AC660" i="6"/>
  <c r="AC659" i="6"/>
  <c r="W658" i="6"/>
  <c r="AC655" i="6"/>
  <c r="AC654" i="6"/>
  <c r="AC653" i="6"/>
  <c r="AC652" i="6"/>
  <c r="AC651" i="6"/>
  <c r="AC650" i="6"/>
  <c r="AC649" i="6"/>
  <c r="AC648" i="6"/>
  <c r="AC647" i="6"/>
  <c r="AC646" i="6"/>
  <c r="AC645" i="6"/>
  <c r="AC644" i="6"/>
  <c r="AC643" i="6"/>
  <c r="AC642" i="6"/>
  <c r="AC641" i="6"/>
  <c r="W640" i="6"/>
  <c r="AL639" i="6"/>
  <c r="AI639" i="6"/>
  <c r="Z639" i="6"/>
  <c r="T639" i="6"/>
  <c r="L639" i="6"/>
  <c r="AC637" i="6"/>
  <c r="AC636" i="6"/>
  <c r="AC635" i="6"/>
  <c r="AC634" i="6"/>
  <c r="AC633" i="6"/>
  <c r="AC632" i="6"/>
  <c r="AC631" i="6"/>
  <c r="AC630" i="6"/>
  <c r="AC629" i="6"/>
  <c r="AC628" i="6"/>
  <c r="AC627" i="6"/>
  <c r="AC626" i="6"/>
  <c r="AC625" i="6"/>
  <c r="AC624" i="6"/>
  <c r="W623" i="6"/>
  <c r="X623" i="6" s="1"/>
  <c r="AL622" i="6"/>
  <c r="AI622" i="6"/>
  <c r="Z622" i="6"/>
  <c r="W622" i="6"/>
  <c r="T622" i="6"/>
  <c r="L622" i="6"/>
  <c r="AC620" i="6"/>
  <c r="AC619" i="6"/>
  <c r="AC618" i="6"/>
  <c r="AC617" i="6"/>
  <c r="AC616" i="6"/>
  <c r="AC615" i="6"/>
  <c r="AC614" i="6"/>
  <c r="AC613" i="6"/>
  <c r="AC612" i="6"/>
  <c r="AC611" i="6"/>
  <c r="AC610" i="6"/>
  <c r="AC609" i="6"/>
  <c r="W608" i="6"/>
  <c r="L607" i="6"/>
  <c r="AC605" i="6"/>
  <c r="AC604" i="6"/>
  <c r="AC603" i="6"/>
  <c r="AC602" i="6"/>
  <c r="AC601" i="6"/>
  <c r="AC600" i="6"/>
  <c r="AC599" i="6"/>
  <c r="AC598" i="6"/>
  <c r="AC597" i="6"/>
  <c r="AC596" i="6"/>
  <c r="AC595" i="6"/>
  <c r="AC594" i="6"/>
  <c r="AC593" i="6"/>
  <c r="AC592" i="6"/>
  <c r="AC591" i="6"/>
  <c r="AC590" i="6"/>
  <c r="AC589" i="6"/>
  <c r="W588" i="6"/>
  <c r="X588" i="6" s="1"/>
  <c r="AL587" i="6"/>
  <c r="AI587" i="6"/>
  <c r="Z587" i="6"/>
  <c r="T587" i="6"/>
  <c r="L587" i="6"/>
  <c r="AC585" i="6"/>
  <c r="AC584" i="6"/>
  <c r="AC583" i="6"/>
  <c r="AC582" i="6"/>
  <c r="AC581" i="6"/>
  <c r="W580" i="6"/>
  <c r="X580" i="6" s="1"/>
  <c r="AL579" i="6"/>
  <c r="AI579" i="6"/>
  <c r="Z579" i="6"/>
  <c r="T579" i="6"/>
  <c r="L579" i="6"/>
  <c r="AC577" i="6"/>
  <c r="AC576" i="6"/>
  <c r="AC575" i="6"/>
  <c r="AC574" i="6"/>
  <c r="AC573" i="6"/>
  <c r="AC572" i="6"/>
  <c r="AC571" i="6"/>
  <c r="AC570" i="6"/>
  <c r="AC569" i="6"/>
  <c r="W568" i="6"/>
  <c r="X568" i="6" s="1"/>
  <c r="AL567" i="6"/>
  <c r="AI567" i="6"/>
  <c r="Z567" i="6"/>
  <c r="T567" i="6"/>
  <c r="L567" i="6"/>
  <c r="AC565" i="6"/>
  <c r="AC564" i="6"/>
  <c r="AC563" i="6"/>
  <c r="AC562" i="6"/>
  <c r="AC561" i="6"/>
  <c r="AC560" i="6"/>
  <c r="AC559" i="6"/>
  <c r="AC558" i="6"/>
  <c r="AC557" i="6"/>
  <c r="AC556" i="6"/>
  <c r="AC555" i="6"/>
  <c r="AC554" i="6"/>
  <c r="AC553" i="6"/>
  <c r="AC552" i="6"/>
  <c r="AC551" i="6"/>
  <c r="AC550" i="6"/>
  <c r="AC549" i="6"/>
  <c r="AC548" i="6"/>
  <c r="AC547" i="6"/>
  <c r="AC546" i="6"/>
  <c r="W545" i="6"/>
  <c r="X545" i="6" s="1"/>
  <c r="AL544" i="6"/>
  <c r="AI544" i="6"/>
  <c r="Z544" i="6"/>
  <c r="T544" i="6"/>
  <c r="L544" i="6"/>
  <c r="AC542" i="6"/>
  <c r="AC541" i="6"/>
  <c r="AC540" i="6"/>
  <c r="AC539" i="6"/>
  <c r="AC538" i="6"/>
  <c r="AC537" i="6"/>
  <c r="AC536" i="6"/>
  <c r="AC535" i="6"/>
  <c r="AC534" i="6"/>
  <c r="AC533" i="6"/>
  <c r="AC532" i="6"/>
  <c r="W531" i="6"/>
  <c r="X531" i="6" s="1"/>
  <c r="AL530" i="6"/>
  <c r="AI530" i="6"/>
  <c r="Z530" i="6"/>
  <c r="T530" i="6"/>
  <c r="L530" i="6"/>
  <c r="AC528" i="6"/>
  <c r="AC527" i="6"/>
  <c r="AC526" i="6"/>
  <c r="AC525" i="6"/>
  <c r="AC524" i="6"/>
  <c r="AC523" i="6"/>
  <c r="AC522" i="6"/>
  <c r="AC521" i="6"/>
  <c r="AC520" i="6"/>
  <c r="AC519" i="6"/>
  <c r="AC518" i="6"/>
  <c r="AC517" i="6"/>
  <c r="W516" i="6"/>
  <c r="X516" i="6" s="1"/>
  <c r="AL515" i="6"/>
  <c r="AI515" i="6"/>
  <c r="Z515" i="6"/>
  <c r="T515" i="6"/>
  <c r="L515" i="6"/>
  <c r="AC513" i="6"/>
  <c r="AC512" i="6"/>
  <c r="AC511" i="6"/>
  <c r="AC510" i="6"/>
  <c r="AC509" i="6"/>
  <c r="AC508" i="6"/>
  <c r="AC507" i="6"/>
  <c r="AC506" i="6"/>
  <c r="AC505" i="6"/>
  <c r="AC504" i="6"/>
  <c r="AC503" i="6"/>
  <c r="AC502" i="6"/>
  <c r="AC501" i="6"/>
  <c r="AC500" i="6"/>
  <c r="W499" i="6"/>
  <c r="X499" i="6" s="1"/>
  <c r="AL498" i="6"/>
  <c r="AI498" i="6"/>
  <c r="Z498" i="6"/>
  <c r="T498" i="6"/>
  <c r="L498" i="6"/>
  <c r="AC496" i="6"/>
  <c r="AC495" i="6"/>
  <c r="AC494" i="6"/>
  <c r="AC493" i="6"/>
  <c r="AC492" i="6"/>
  <c r="AC491" i="6"/>
  <c r="AC490" i="6"/>
  <c r="AC489" i="6"/>
  <c r="W488" i="6"/>
  <c r="X488" i="6" s="1"/>
  <c r="AL487" i="6"/>
  <c r="AI487" i="6"/>
  <c r="Z487" i="6"/>
  <c r="T487" i="6"/>
  <c r="L487" i="6"/>
  <c r="AC485" i="6"/>
  <c r="AC484" i="6"/>
  <c r="AC483" i="6"/>
  <c r="AC482" i="6"/>
  <c r="AC481" i="6"/>
  <c r="AC480" i="6"/>
  <c r="AC479" i="6"/>
  <c r="AC478" i="6"/>
  <c r="AC477" i="6"/>
  <c r="AC476" i="6"/>
  <c r="AC475" i="6"/>
  <c r="AC474" i="6"/>
  <c r="AC473" i="6"/>
  <c r="AC472" i="6"/>
  <c r="AC471" i="6"/>
  <c r="AC470" i="6"/>
  <c r="AC469" i="6"/>
  <c r="AC468" i="6"/>
  <c r="AC467" i="6"/>
  <c r="AC466" i="6"/>
  <c r="AC465" i="6"/>
  <c r="AC464" i="6"/>
  <c r="AC463" i="6"/>
  <c r="AC462" i="6"/>
  <c r="AC461" i="6"/>
  <c r="W460" i="6"/>
  <c r="X460" i="6" s="1"/>
  <c r="AL459" i="6"/>
  <c r="AI459" i="6"/>
  <c r="Z459" i="6"/>
  <c r="W459" i="6"/>
  <c r="T459" i="6"/>
  <c r="L459" i="6"/>
  <c r="AC457" i="6"/>
  <c r="AC456" i="6"/>
  <c r="AC455" i="6"/>
  <c r="AC454" i="6"/>
  <c r="AC453" i="6"/>
  <c r="AC452" i="6"/>
  <c r="AC451" i="6"/>
  <c r="AC450" i="6"/>
  <c r="AC449" i="6"/>
  <c r="AC448" i="6"/>
  <c r="AC447" i="6"/>
  <c r="AC446" i="6"/>
  <c r="AC445" i="6"/>
  <c r="AC444" i="6"/>
  <c r="AC443" i="6"/>
  <c r="AC442" i="6"/>
  <c r="AC441" i="6"/>
  <c r="AC440" i="6"/>
  <c r="AC439" i="6"/>
  <c r="AC438" i="6"/>
  <c r="W437" i="6"/>
  <c r="X437" i="6" s="1"/>
  <c r="AL436" i="6"/>
  <c r="AI436" i="6"/>
  <c r="Z436" i="6"/>
  <c r="T436" i="6"/>
  <c r="L436" i="6"/>
  <c r="AC434" i="6"/>
  <c r="AC433" i="6"/>
  <c r="AC432" i="6"/>
  <c r="AC431" i="6"/>
  <c r="AC430" i="6"/>
  <c r="AC429" i="6"/>
  <c r="AC428" i="6"/>
  <c r="W427" i="6"/>
  <c r="X427" i="6" s="1"/>
  <c r="AL426" i="6"/>
  <c r="AI426" i="6"/>
  <c r="Z426" i="6"/>
  <c r="T426" i="6"/>
  <c r="L426" i="6"/>
  <c r="AC424" i="6"/>
  <c r="AC423" i="6"/>
  <c r="AC422" i="6"/>
  <c r="AC421" i="6"/>
  <c r="AC420" i="6"/>
  <c r="AC419" i="6"/>
  <c r="AC418" i="6"/>
  <c r="AC417" i="6"/>
  <c r="AC416" i="6"/>
  <c r="AC415" i="6"/>
  <c r="AC414" i="6"/>
  <c r="AC413" i="6"/>
  <c r="AC412" i="6"/>
  <c r="AC411" i="6"/>
  <c r="AC410" i="6"/>
  <c r="W409" i="6"/>
  <c r="X409" i="6" s="1"/>
  <c r="AL408" i="6"/>
  <c r="AI408" i="6"/>
  <c r="Z408" i="6"/>
  <c r="T408" i="6"/>
  <c r="L408" i="6"/>
  <c r="AC406" i="6"/>
  <c r="AC405" i="6"/>
  <c r="AC404" i="6"/>
  <c r="AC403" i="6"/>
  <c r="AC402" i="6"/>
  <c r="AC401" i="6"/>
  <c r="AC400" i="6"/>
  <c r="AC399" i="6"/>
  <c r="AC398" i="6"/>
  <c r="AC397" i="6"/>
  <c r="AC396" i="6"/>
  <c r="AC395" i="6"/>
  <c r="AC394" i="6"/>
  <c r="AC393" i="6"/>
  <c r="AC392" i="6"/>
  <c r="AC391" i="6"/>
  <c r="AC390" i="6"/>
  <c r="AC389" i="6"/>
  <c r="W388" i="6"/>
  <c r="X388" i="6" s="1"/>
  <c r="AL387" i="6"/>
  <c r="AI387" i="6"/>
  <c r="Z387" i="6"/>
  <c r="T387" i="6"/>
  <c r="AC385" i="6"/>
  <c r="AC384" i="6"/>
  <c r="AC383" i="6"/>
  <c r="AC382" i="6"/>
  <c r="AC381" i="6"/>
  <c r="AC380" i="6"/>
  <c r="AC379" i="6"/>
  <c r="AC378" i="6"/>
  <c r="AC377" i="6"/>
  <c r="AC376" i="6"/>
  <c r="AC375" i="6"/>
  <c r="AC374" i="6"/>
  <c r="AC373" i="6"/>
  <c r="AC372" i="6"/>
  <c r="AC371" i="6"/>
  <c r="AC370" i="6"/>
  <c r="AC369" i="6"/>
  <c r="AC368" i="6"/>
  <c r="W367" i="6"/>
  <c r="X367" i="6" s="1"/>
  <c r="AL366" i="6"/>
  <c r="AI366" i="6"/>
  <c r="Z366" i="6"/>
  <c r="T366" i="6"/>
  <c r="L366" i="6"/>
  <c r="AC364" i="6"/>
  <c r="AC363" i="6"/>
  <c r="AC362" i="6"/>
  <c r="AC361" i="6"/>
  <c r="AC360" i="6"/>
  <c r="AC359" i="6"/>
  <c r="AC358" i="6"/>
  <c r="AC357" i="6"/>
  <c r="AC356" i="6"/>
  <c r="AC355" i="6"/>
  <c r="AC354" i="6"/>
  <c r="AC353" i="6"/>
  <c r="AC352" i="6"/>
  <c r="AC351" i="6"/>
  <c r="AC350" i="6"/>
  <c r="AC349" i="6"/>
  <c r="AC348" i="6"/>
  <c r="AC347" i="6"/>
  <c r="AC346" i="6"/>
  <c r="W345" i="6"/>
  <c r="X345" i="6" s="1"/>
  <c r="AL344" i="6"/>
  <c r="AI344" i="6"/>
  <c r="Z344" i="6"/>
  <c r="T344" i="6"/>
  <c r="L344" i="6"/>
  <c r="AC342" i="6"/>
  <c r="AC341" i="6"/>
  <c r="AC340" i="6"/>
  <c r="AC339" i="6"/>
  <c r="AC338" i="6"/>
  <c r="AC337" i="6"/>
  <c r="AC336" i="6"/>
  <c r="AC335" i="6"/>
  <c r="AC334" i="6"/>
  <c r="AC333" i="6"/>
  <c r="W332" i="6"/>
  <c r="X332" i="6" s="1"/>
  <c r="AL331" i="6"/>
  <c r="AI331" i="6"/>
  <c r="Z331" i="6"/>
  <c r="T331" i="6"/>
  <c r="L331" i="6"/>
  <c r="AC329" i="6"/>
  <c r="AC328" i="6"/>
  <c r="AC327" i="6"/>
  <c r="AC326" i="6"/>
  <c r="AC325" i="6"/>
  <c r="AC324" i="6"/>
  <c r="AC323" i="6"/>
  <c r="AC322" i="6"/>
  <c r="AC321" i="6"/>
  <c r="W320" i="6"/>
  <c r="X320" i="6" s="1"/>
  <c r="AL319" i="6"/>
  <c r="AI319" i="6"/>
  <c r="Z319" i="6"/>
  <c r="T319" i="6"/>
  <c r="L319" i="6"/>
  <c r="AC317" i="6"/>
  <c r="AC316" i="6"/>
  <c r="AC315" i="6"/>
  <c r="AC314" i="6"/>
  <c r="AC313" i="6"/>
  <c r="AC312" i="6"/>
  <c r="AC311" i="6"/>
  <c r="AC310" i="6"/>
  <c r="AC309" i="6"/>
  <c r="W308" i="6"/>
  <c r="W307" i="6" s="1"/>
  <c r="AC305" i="6"/>
  <c r="AC304" i="6"/>
  <c r="AC303" i="6"/>
  <c r="AC302" i="6"/>
  <c r="AC301" i="6"/>
  <c r="AC300" i="6"/>
  <c r="AC299" i="6"/>
  <c r="AC298" i="6"/>
  <c r="AC297" i="6"/>
  <c r="AC296" i="6"/>
  <c r="W295" i="6"/>
  <c r="X295" i="6" s="1"/>
  <c r="AL294" i="6"/>
  <c r="AI294" i="6"/>
  <c r="Z294" i="6"/>
  <c r="T294" i="6"/>
  <c r="L294" i="6"/>
  <c r="AC292" i="6"/>
  <c r="AC291" i="6"/>
  <c r="AC290" i="6"/>
  <c r="AC289" i="6"/>
  <c r="AC288" i="6"/>
  <c r="AC287" i="6"/>
  <c r="AC286" i="6"/>
  <c r="AC285" i="6"/>
  <c r="AC284" i="6"/>
  <c r="AC283" i="6"/>
  <c r="AC282" i="6"/>
  <c r="AC281" i="6"/>
  <c r="AC280" i="6"/>
  <c r="W279" i="6"/>
  <c r="AC276" i="6"/>
  <c r="AC275" i="6"/>
  <c r="AC274" i="6"/>
  <c r="AC273" i="6"/>
  <c r="AC272" i="6"/>
  <c r="AC271" i="6"/>
  <c r="AC270" i="6"/>
  <c r="AC269" i="6"/>
  <c r="AC268" i="6"/>
  <c r="AC267" i="6"/>
  <c r="AC266" i="6"/>
  <c r="AC265" i="6"/>
  <c r="AC264" i="6"/>
  <c r="AC263" i="6"/>
  <c r="AC262" i="6"/>
  <c r="AC261" i="6"/>
  <c r="AC260" i="6"/>
  <c r="W259" i="6"/>
  <c r="X259" i="6" s="1"/>
  <c r="AL258" i="6"/>
  <c r="AI258" i="6"/>
  <c r="Z258" i="6"/>
  <c r="T258" i="6"/>
  <c r="L258" i="6"/>
  <c r="AC256" i="6"/>
  <c r="AC255" i="6"/>
  <c r="AC254" i="6"/>
  <c r="AC253" i="6"/>
  <c r="AC252" i="6"/>
  <c r="AC251" i="6"/>
  <c r="AC250" i="6"/>
  <c r="AC249" i="6"/>
  <c r="AC248" i="6"/>
  <c r="W247" i="6"/>
  <c r="X247" i="6" s="1"/>
  <c r="AL246" i="6"/>
  <c r="AI246" i="6"/>
  <c r="Z246" i="6"/>
  <c r="T246" i="6"/>
  <c r="L246" i="6"/>
  <c r="AC244" i="6"/>
  <c r="AC243" i="6"/>
  <c r="AC242" i="6"/>
  <c r="AC241" i="6"/>
  <c r="AC240" i="6"/>
  <c r="AC239" i="6"/>
  <c r="AC238" i="6"/>
  <c r="AC237" i="6"/>
  <c r="AC236" i="6"/>
  <c r="AC235" i="6"/>
  <c r="AC234" i="6"/>
  <c r="AC233" i="6"/>
  <c r="AC232" i="6"/>
  <c r="AC231" i="6"/>
  <c r="AC230" i="6"/>
  <c r="AC229" i="6"/>
  <c r="AC228" i="6"/>
  <c r="AC227" i="6"/>
  <c r="AC226" i="6"/>
  <c r="AC225" i="6"/>
  <c r="AC224" i="6"/>
  <c r="AC223" i="6"/>
  <c r="AC222" i="6"/>
  <c r="AC221" i="6"/>
  <c r="AC220" i="6"/>
  <c r="AC219" i="6"/>
  <c r="AC218" i="6"/>
  <c r="AC217" i="6"/>
  <c r="W216" i="6"/>
  <c r="X216" i="6" s="1"/>
  <c r="AL215" i="6"/>
  <c r="AI215" i="6"/>
  <c r="Z215" i="6"/>
  <c r="T215" i="6"/>
  <c r="L215" i="6"/>
  <c r="AC213" i="6"/>
  <c r="AC212" i="6"/>
  <c r="AC211" i="6"/>
  <c r="AC210" i="6"/>
  <c r="AC209" i="6"/>
  <c r="AC208" i="6"/>
  <c r="AC207" i="6"/>
  <c r="AC206" i="6"/>
  <c r="AC205" i="6"/>
  <c r="AC204" i="6"/>
  <c r="AC203" i="6"/>
  <c r="AC202" i="6"/>
  <c r="W201" i="6"/>
  <c r="X201" i="6" s="1"/>
  <c r="AL200" i="6"/>
  <c r="AI200" i="6"/>
  <c r="Z200" i="6"/>
  <c r="T200" i="6"/>
  <c r="L200" i="6"/>
  <c r="AC198" i="6"/>
  <c r="AC197" i="6"/>
  <c r="AC196" i="6"/>
  <c r="AC195" i="6"/>
  <c r="AC194" i="6"/>
  <c r="AC193" i="6"/>
  <c r="AC192" i="6"/>
  <c r="AC191" i="6"/>
  <c r="AC190" i="6"/>
  <c r="AC189" i="6"/>
  <c r="AC188" i="6"/>
  <c r="AC187" i="6"/>
  <c r="AC186" i="6"/>
  <c r="AC185" i="6"/>
  <c r="W184" i="6"/>
  <c r="X184" i="6" s="1"/>
  <c r="AL183" i="6"/>
  <c r="AI183" i="6"/>
  <c r="Z183" i="6"/>
  <c r="W183" i="6"/>
  <c r="T183" i="6"/>
  <c r="L183" i="6"/>
  <c r="AC181" i="6"/>
  <c r="AC180" i="6"/>
  <c r="AC179" i="6"/>
  <c r="AC178" i="6"/>
  <c r="AC177" i="6"/>
  <c r="AC176" i="6"/>
  <c r="AC175" i="6"/>
  <c r="AC174" i="6"/>
  <c r="AC173" i="6"/>
  <c r="AC172" i="6"/>
  <c r="AC171" i="6"/>
  <c r="AC170" i="6"/>
  <c r="AC169" i="6"/>
  <c r="AC168" i="6"/>
  <c r="AC167" i="6"/>
  <c r="AC166" i="6"/>
  <c r="AC165" i="6"/>
  <c r="AC164" i="6"/>
  <c r="AC163" i="6"/>
  <c r="AC162" i="6"/>
  <c r="AC161" i="6"/>
  <c r="AC160" i="6"/>
  <c r="W159" i="6"/>
  <c r="AC156" i="6"/>
  <c r="AC155" i="6"/>
  <c r="AC154" i="6"/>
  <c r="AC153" i="6"/>
  <c r="AC152" i="6"/>
  <c r="AC151" i="6"/>
  <c r="AC150" i="6"/>
  <c r="AC149" i="6"/>
  <c r="AC148" i="6"/>
  <c r="AC147" i="6"/>
  <c r="AC146" i="6"/>
  <c r="W145" i="6"/>
  <c r="X145" i="6" s="1"/>
  <c r="AL144" i="6"/>
  <c r="AI144" i="6"/>
  <c r="Z144" i="6"/>
  <c r="W144" i="6"/>
  <c r="T144" i="6"/>
  <c r="L144" i="6"/>
  <c r="AC142" i="6"/>
  <c r="AC141" i="6"/>
  <c r="AC140" i="6"/>
  <c r="AC139" i="6"/>
  <c r="AC138" i="6"/>
  <c r="AC137" i="6"/>
  <c r="AC136" i="6"/>
  <c r="AC135" i="6"/>
  <c r="AC134" i="6"/>
  <c r="AC133" i="6"/>
  <c r="AC132" i="6"/>
  <c r="AC131" i="6"/>
  <c r="AC130" i="6"/>
  <c r="AC129" i="6"/>
  <c r="AC128" i="6"/>
  <c r="AC127" i="6"/>
  <c r="AC126" i="6"/>
  <c r="AC125" i="6"/>
  <c r="AC124" i="6"/>
  <c r="AC123" i="6"/>
  <c r="AC122" i="6"/>
  <c r="AC121" i="6"/>
  <c r="AC120" i="6"/>
  <c r="AC119" i="6"/>
  <c r="AC118" i="6"/>
  <c r="AC117" i="6"/>
  <c r="AC116" i="6"/>
  <c r="AC115" i="6"/>
  <c r="AC114" i="6"/>
  <c r="AC113" i="6"/>
  <c r="W112" i="6"/>
  <c r="X112" i="6" s="1"/>
  <c r="AL111" i="6"/>
  <c r="AI111" i="6"/>
  <c r="Z111" i="6"/>
  <c r="T111" i="6"/>
  <c r="L111" i="6"/>
  <c r="AC109" i="6"/>
  <c r="AC108" i="6"/>
  <c r="AC107" i="6"/>
  <c r="AC106" i="6"/>
  <c r="AC105" i="6"/>
  <c r="AC104" i="6"/>
  <c r="AC103" i="6"/>
  <c r="AC102" i="6"/>
  <c r="AC101" i="6"/>
  <c r="AC100" i="6"/>
  <c r="AC99" i="6"/>
  <c r="AC98" i="6"/>
  <c r="AC97" i="6"/>
  <c r="AC96" i="6"/>
  <c r="AC95" i="6"/>
  <c r="AC94" i="6"/>
  <c r="AC93" i="6"/>
  <c r="AC92" i="6"/>
  <c r="AC91" i="6"/>
  <c r="AC90" i="6"/>
  <c r="AC89" i="6"/>
  <c r="AC88" i="6"/>
  <c r="W87" i="6"/>
  <c r="X87" i="6" s="1"/>
  <c r="AL86" i="6"/>
  <c r="AI86" i="6"/>
  <c r="Z86" i="6"/>
  <c r="T86" i="6"/>
  <c r="L86" i="6"/>
  <c r="AC84" i="6"/>
  <c r="AC83" i="6"/>
  <c r="AC82" i="6"/>
  <c r="AC81" i="6"/>
  <c r="AC80" i="6"/>
  <c r="AC79" i="6"/>
  <c r="AC78" i="6"/>
  <c r="AC77" i="6"/>
  <c r="AC76" i="6"/>
  <c r="AC75" i="6"/>
  <c r="AC74" i="6"/>
  <c r="AC73" i="6"/>
  <c r="AC72" i="6"/>
  <c r="AC71" i="6"/>
  <c r="W70" i="6"/>
  <c r="X70" i="6" s="1"/>
  <c r="AL69" i="6"/>
  <c r="AI69" i="6"/>
  <c r="Z69" i="6"/>
  <c r="W69" i="6"/>
  <c r="T69" i="6"/>
  <c r="L69" i="6"/>
  <c r="AC67" i="6"/>
  <c r="AC66" i="6"/>
  <c r="AC65" i="6"/>
  <c r="AC64" i="6"/>
  <c r="AC63" i="6"/>
  <c r="W62" i="6"/>
  <c r="X62" i="6" s="1"/>
  <c r="AL61" i="6"/>
  <c r="AI61" i="6"/>
  <c r="Z61" i="6"/>
  <c r="T61" i="6"/>
  <c r="L61" i="6"/>
  <c r="AC59" i="6"/>
  <c r="AC58" i="6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W44" i="6"/>
  <c r="X44" i="6" s="1"/>
  <c r="AL43" i="6"/>
  <c r="AI43" i="6"/>
  <c r="Z43" i="6"/>
  <c r="T43" i="6"/>
  <c r="L43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W25" i="6"/>
  <c r="X25" i="6" s="1"/>
  <c r="AL24" i="6"/>
  <c r="AI24" i="6"/>
  <c r="Z24" i="6"/>
  <c r="T24" i="6"/>
  <c r="L24" i="6"/>
  <c r="AC22" i="6"/>
  <c r="AC21" i="6"/>
  <c r="AC20" i="6"/>
  <c r="AC19" i="6"/>
  <c r="AC18" i="6"/>
  <c r="AC17" i="6"/>
  <c r="W16" i="6"/>
  <c r="X16" i="6" s="1"/>
  <c r="AL15" i="6"/>
  <c r="AI15" i="6"/>
  <c r="Z15" i="6"/>
  <c r="W15" i="6"/>
  <c r="T15" i="6"/>
  <c r="L15" i="6"/>
  <c r="AB12" i="6"/>
  <c r="Q11" i="6"/>
  <c r="AB10" i="6"/>
  <c r="H8" i="5"/>
  <c r="M28" i="4"/>
  <c r="F26" i="4"/>
  <c r="F24" i="4"/>
  <c r="F22" i="4"/>
  <c r="F587" i="6" l="1"/>
  <c r="W515" i="6"/>
  <c r="W544" i="6"/>
  <c r="F111" i="6"/>
  <c r="W408" i="6"/>
  <c r="F24" i="6"/>
  <c r="Z11" i="6"/>
  <c r="AC12" i="6" s="1"/>
  <c r="W331" i="6"/>
  <c r="F144" i="6"/>
  <c r="F158" i="6"/>
  <c r="F246" i="6"/>
  <c r="F278" i="6"/>
  <c r="F344" i="6"/>
  <c r="F366" i="6"/>
  <c r="F530" i="6"/>
  <c r="F544" i="6"/>
  <c r="F622" i="6"/>
  <c r="F736" i="6"/>
  <c r="F11" i="7"/>
  <c r="T11" i="6"/>
  <c r="AL11" i="6"/>
  <c r="F15" i="6"/>
  <c r="F183" i="6"/>
  <c r="F408" i="6"/>
  <c r="F436" i="6"/>
  <c r="W246" i="6"/>
  <c r="F43" i="6"/>
  <c r="F61" i="6"/>
  <c r="F69" i="6"/>
  <c r="F86" i="6"/>
  <c r="F200" i="6"/>
  <c r="F215" i="6"/>
  <c r="F258" i="6"/>
  <c r="F294" i="6"/>
  <c r="F319" i="6"/>
  <c r="F331" i="6"/>
  <c r="F387" i="6"/>
  <c r="F459" i="6"/>
  <c r="F515" i="6"/>
  <c r="F567" i="6"/>
  <c r="F683" i="6"/>
  <c r="F695" i="6"/>
  <c r="L11" i="6"/>
  <c r="AI11" i="6"/>
  <c r="F307" i="6"/>
  <c r="AD12" i="6"/>
  <c r="AD610" i="6" s="1"/>
  <c r="F498" i="6"/>
  <c r="F639" i="6"/>
  <c r="F426" i="6"/>
  <c r="F579" i="6"/>
  <c r="F657" i="6"/>
  <c r="X279" i="6"/>
  <c r="W278" i="6"/>
  <c r="X658" i="6"/>
  <c r="W657" i="6"/>
  <c r="X159" i="6"/>
  <c r="W158" i="6"/>
  <c r="X608" i="6"/>
  <c r="W607" i="6"/>
  <c r="AF11" i="6"/>
  <c r="U734" i="6"/>
  <c r="U733" i="6"/>
  <c r="U732" i="6"/>
  <c r="U731" i="6"/>
  <c r="U730" i="6"/>
  <c r="U729" i="6"/>
  <c r="U728" i="6"/>
  <c r="U727" i="6"/>
  <c r="U726" i="6"/>
  <c r="U725" i="6"/>
  <c r="U724" i="6"/>
  <c r="U723" i="6"/>
  <c r="U722" i="6"/>
  <c r="U721" i="6"/>
  <c r="U720" i="6"/>
  <c r="U719" i="6"/>
  <c r="U718" i="6"/>
  <c r="U717" i="6"/>
  <c r="U716" i="6"/>
  <c r="U715" i="6"/>
  <c r="U714" i="6"/>
  <c r="U713" i="6"/>
  <c r="U712" i="6"/>
  <c r="U711" i="6"/>
  <c r="U710" i="6"/>
  <c r="U709" i="6"/>
  <c r="U708" i="6"/>
  <c r="U707" i="6"/>
  <c r="U706" i="6"/>
  <c r="U705" i="6"/>
  <c r="U704" i="6"/>
  <c r="U703" i="6"/>
  <c r="U702" i="6"/>
  <c r="U701" i="6"/>
  <c r="U700" i="6"/>
  <c r="U699" i="6"/>
  <c r="U698" i="6"/>
  <c r="U697" i="6"/>
  <c r="U748" i="6"/>
  <c r="U747" i="6"/>
  <c r="U746" i="6"/>
  <c r="U745" i="6"/>
  <c r="U744" i="6"/>
  <c r="U743" i="6"/>
  <c r="U742" i="6"/>
  <c r="U741" i="6"/>
  <c r="U740" i="6"/>
  <c r="U739" i="6"/>
  <c r="U738" i="6"/>
  <c r="U693" i="6"/>
  <c r="U690" i="6"/>
  <c r="U685" i="6"/>
  <c r="U680" i="6"/>
  <c r="U678" i="6"/>
  <c r="U676" i="6"/>
  <c r="U674" i="6"/>
  <c r="U692" i="6"/>
  <c r="U689" i="6"/>
  <c r="U687" i="6"/>
  <c r="U686" i="6"/>
  <c r="U681" i="6"/>
  <c r="U679" i="6"/>
  <c r="U677" i="6"/>
  <c r="U675" i="6"/>
  <c r="U673" i="6"/>
  <c r="U672" i="6"/>
  <c r="U671" i="6"/>
  <c r="U670" i="6"/>
  <c r="U669" i="6"/>
  <c r="U668" i="6"/>
  <c r="U667" i="6"/>
  <c r="U666" i="6"/>
  <c r="U665" i="6"/>
  <c r="U664" i="6"/>
  <c r="U663" i="6"/>
  <c r="U662" i="6"/>
  <c r="U661" i="6"/>
  <c r="U660" i="6"/>
  <c r="U659" i="6"/>
  <c r="U605" i="6"/>
  <c r="U691" i="6"/>
  <c r="U688" i="6"/>
  <c r="U655" i="6"/>
  <c r="U654" i="6"/>
  <c r="U653" i="6"/>
  <c r="U652" i="6"/>
  <c r="U651" i="6"/>
  <c r="U650" i="6"/>
  <c r="U649" i="6"/>
  <c r="U648" i="6"/>
  <c r="U647" i="6"/>
  <c r="U646" i="6"/>
  <c r="U645" i="6"/>
  <c r="U644" i="6"/>
  <c r="U643" i="6"/>
  <c r="U642" i="6"/>
  <c r="U641" i="6"/>
  <c r="U636" i="6"/>
  <c r="U629" i="6"/>
  <c r="U624" i="6"/>
  <c r="U609" i="6"/>
  <c r="U577" i="6"/>
  <c r="U576" i="6"/>
  <c r="U575" i="6"/>
  <c r="U574" i="6"/>
  <c r="U573" i="6"/>
  <c r="U572" i="6"/>
  <c r="U571" i="6"/>
  <c r="U570" i="6"/>
  <c r="U569" i="6"/>
  <c r="U633" i="6"/>
  <c r="U631" i="6"/>
  <c r="U628" i="6"/>
  <c r="U626" i="6"/>
  <c r="U619" i="6"/>
  <c r="U617" i="6"/>
  <c r="U615" i="6"/>
  <c r="U613" i="6"/>
  <c r="U610" i="6"/>
  <c r="U565" i="6"/>
  <c r="U564" i="6"/>
  <c r="U563" i="6"/>
  <c r="U562" i="6"/>
  <c r="U561" i="6"/>
  <c r="U560" i="6"/>
  <c r="U559" i="6"/>
  <c r="U558" i="6"/>
  <c r="U557" i="6"/>
  <c r="U556" i="6"/>
  <c r="U555" i="6"/>
  <c r="U554" i="6"/>
  <c r="U553" i="6"/>
  <c r="U637" i="6"/>
  <c r="U635" i="6"/>
  <c r="U611" i="6"/>
  <c r="U604" i="6"/>
  <c r="U603" i="6"/>
  <c r="U602" i="6"/>
  <c r="U601" i="6"/>
  <c r="U600" i="6"/>
  <c r="U599" i="6"/>
  <c r="U598" i="6"/>
  <c r="U597" i="6"/>
  <c r="U596" i="6"/>
  <c r="U595" i="6"/>
  <c r="U594" i="6"/>
  <c r="U593" i="6"/>
  <c r="U592" i="6"/>
  <c r="U591" i="6"/>
  <c r="U590" i="6"/>
  <c r="U589" i="6"/>
  <c r="U634" i="6"/>
  <c r="U632" i="6"/>
  <c r="U630" i="6"/>
  <c r="U627" i="6"/>
  <c r="U625" i="6"/>
  <c r="U620" i="6"/>
  <c r="U618" i="6"/>
  <c r="U616" i="6"/>
  <c r="U614" i="6"/>
  <c r="U612" i="6"/>
  <c r="U585" i="6"/>
  <c r="U584" i="6"/>
  <c r="U583" i="6"/>
  <c r="U582" i="6"/>
  <c r="U581" i="6"/>
  <c r="U542" i="6"/>
  <c r="U541" i="6"/>
  <c r="U540" i="6"/>
  <c r="U539" i="6"/>
  <c r="U538" i="6"/>
  <c r="U537" i="6"/>
  <c r="U536" i="6"/>
  <c r="U535" i="6"/>
  <c r="U534" i="6"/>
  <c r="U533" i="6"/>
  <c r="U532" i="6"/>
  <c r="U551" i="6"/>
  <c r="U549" i="6"/>
  <c r="U547" i="6"/>
  <c r="U528" i="6"/>
  <c r="U527" i="6"/>
  <c r="U526" i="6"/>
  <c r="U525" i="6"/>
  <c r="U524" i="6"/>
  <c r="U523" i="6"/>
  <c r="U522" i="6"/>
  <c r="U521" i="6"/>
  <c r="U520" i="6"/>
  <c r="U519" i="6"/>
  <c r="U518" i="6"/>
  <c r="U517" i="6"/>
  <c r="U485" i="6"/>
  <c r="U484" i="6"/>
  <c r="U483" i="6"/>
  <c r="U482" i="6"/>
  <c r="U481" i="6"/>
  <c r="U480" i="6"/>
  <c r="U479" i="6"/>
  <c r="U478" i="6"/>
  <c r="U477" i="6"/>
  <c r="U476" i="6"/>
  <c r="U475" i="6"/>
  <c r="U474" i="6"/>
  <c r="U473" i="6"/>
  <c r="U472" i="6"/>
  <c r="U471" i="6"/>
  <c r="U513" i="6"/>
  <c r="U512" i="6"/>
  <c r="U511" i="6"/>
  <c r="U510" i="6"/>
  <c r="U509" i="6"/>
  <c r="U508" i="6"/>
  <c r="U507" i="6"/>
  <c r="U506" i="6"/>
  <c r="U505" i="6"/>
  <c r="U504" i="6"/>
  <c r="U503" i="6"/>
  <c r="U502" i="6"/>
  <c r="U501" i="6"/>
  <c r="U500" i="6"/>
  <c r="U552" i="6"/>
  <c r="U550" i="6"/>
  <c r="U548" i="6"/>
  <c r="U546" i="6"/>
  <c r="U496" i="6"/>
  <c r="U495" i="6"/>
  <c r="U494" i="6"/>
  <c r="U493" i="6"/>
  <c r="U492" i="6"/>
  <c r="U491" i="6"/>
  <c r="U490" i="6"/>
  <c r="U489" i="6"/>
  <c r="U469" i="6"/>
  <c r="U467" i="6"/>
  <c r="U434" i="6"/>
  <c r="U433" i="6"/>
  <c r="U432" i="6"/>
  <c r="U431" i="6"/>
  <c r="U430" i="6"/>
  <c r="U429" i="6"/>
  <c r="U428" i="6"/>
  <c r="U364" i="6"/>
  <c r="U363" i="6"/>
  <c r="U362" i="6"/>
  <c r="U361" i="6"/>
  <c r="U360" i="6"/>
  <c r="U359" i="6"/>
  <c r="U358" i="6"/>
  <c r="U357" i="6"/>
  <c r="U356" i="6"/>
  <c r="U355" i="6"/>
  <c r="U354" i="6"/>
  <c r="U353" i="6"/>
  <c r="U352" i="6"/>
  <c r="U351" i="6"/>
  <c r="U350" i="6"/>
  <c r="U349" i="6"/>
  <c r="U348" i="6"/>
  <c r="U347" i="6"/>
  <c r="U346" i="6"/>
  <c r="U465" i="6"/>
  <c r="U424" i="6"/>
  <c r="U423" i="6"/>
  <c r="U422" i="6"/>
  <c r="U421" i="6"/>
  <c r="U420" i="6"/>
  <c r="U419" i="6"/>
  <c r="U418" i="6"/>
  <c r="U417" i="6"/>
  <c r="U416" i="6"/>
  <c r="U415" i="6"/>
  <c r="U414" i="6"/>
  <c r="U413" i="6"/>
  <c r="U412" i="6"/>
  <c r="U411" i="6"/>
  <c r="U410" i="6"/>
  <c r="U342" i="6"/>
  <c r="U341" i="6"/>
  <c r="U340" i="6"/>
  <c r="U339" i="6"/>
  <c r="U338" i="6"/>
  <c r="U337" i="6"/>
  <c r="U336" i="6"/>
  <c r="U335" i="6"/>
  <c r="U334" i="6"/>
  <c r="U333" i="6"/>
  <c r="U470" i="6"/>
  <c r="U468" i="6"/>
  <c r="U466" i="6"/>
  <c r="U464" i="6"/>
  <c r="U463" i="6"/>
  <c r="U462" i="6"/>
  <c r="U461" i="6"/>
  <c r="U406" i="6"/>
  <c r="U405" i="6"/>
  <c r="U404" i="6"/>
  <c r="U403" i="6"/>
  <c r="U402" i="6"/>
  <c r="U401" i="6"/>
  <c r="U400" i="6"/>
  <c r="U399" i="6"/>
  <c r="U398" i="6"/>
  <c r="U397" i="6"/>
  <c r="U396" i="6"/>
  <c r="U395" i="6"/>
  <c r="U394" i="6"/>
  <c r="U393" i="6"/>
  <c r="U392" i="6"/>
  <c r="U391" i="6"/>
  <c r="U390" i="6"/>
  <c r="U389" i="6"/>
  <c r="U329" i="6"/>
  <c r="U328" i="6"/>
  <c r="U327" i="6"/>
  <c r="U326" i="6"/>
  <c r="U325" i="6"/>
  <c r="U324" i="6"/>
  <c r="U323" i="6"/>
  <c r="U322" i="6"/>
  <c r="U321" i="6"/>
  <c r="U457" i="6"/>
  <c r="U456" i="6"/>
  <c r="U455" i="6"/>
  <c r="U454" i="6"/>
  <c r="U453" i="6"/>
  <c r="U452" i="6"/>
  <c r="U451" i="6"/>
  <c r="U450" i="6"/>
  <c r="U449" i="6"/>
  <c r="U448" i="6"/>
  <c r="U447" i="6"/>
  <c r="U446" i="6"/>
  <c r="U445" i="6"/>
  <c r="U444" i="6"/>
  <c r="U443" i="6"/>
  <c r="U442" i="6"/>
  <c r="U441" i="6"/>
  <c r="U440" i="6"/>
  <c r="U439" i="6"/>
  <c r="U438" i="6"/>
  <c r="U385" i="6"/>
  <c r="U384" i="6"/>
  <c r="U383" i="6"/>
  <c r="U382" i="6"/>
  <c r="U381" i="6"/>
  <c r="U380" i="6"/>
  <c r="U379" i="6"/>
  <c r="U378" i="6"/>
  <c r="U377" i="6"/>
  <c r="U376" i="6"/>
  <c r="U375" i="6"/>
  <c r="U374" i="6"/>
  <c r="U373" i="6"/>
  <c r="U372" i="6"/>
  <c r="U371" i="6"/>
  <c r="U370" i="6"/>
  <c r="U369" i="6"/>
  <c r="U368" i="6"/>
  <c r="U317" i="6"/>
  <c r="U316" i="6"/>
  <c r="U315" i="6"/>
  <c r="U314" i="6"/>
  <c r="U313" i="6"/>
  <c r="U312" i="6"/>
  <c r="U311" i="6"/>
  <c r="U310" i="6"/>
  <c r="U309" i="6"/>
  <c r="U304" i="6"/>
  <c r="U276" i="6"/>
  <c r="U275" i="6"/>
  <c r="U274" i="6"/>
  <c r="U273" i="6"/>
  <c r="U272" i="6"/>
  <c r="U271" i="6"/>
  <c r="U270" i="6"/>
  <c r="U269" i="6"/>
  <c r="U268" i="6"/>
  <c r="U267" i="6"/>
  <c r="U266" i="6"/>
  <c r="U265" i="6"/>
  <c r="U264" i="6"/>
  <c r="U263" i="6"/>
  <c r="U262" i="6"/>
  <c r="U261" i="6"/>
  <c r="U260" i="6"/>
  <c r="U213" i="6"/>
  <c r="U212" i="6"/>
  <c r="U211" i="6"/>
  <c r="U210" i="6"/>
  <c r="U209" i="6"/>
  <c r="U208" i="6"/>
  <c r="U207" i="6"/>
  <c r="U206" i="6"/>
  <c r="U205" i="6"/>
  <c r="U204" i="6"/>
  <c r="U203" i="6"/>
  <c r="U202" i="6"/>
  <c r="U305" i="6"/>
  <c r="U256" i="6"/>
  <c r="U255" i="6"/>
  <c r="U254" i="6"/>
  <c r="U253" i="6"/>
  <c r="U252" i="6"/>
  <c r="U251" i="6"/>
  <c r="U250" i="6"/>
  <c r="U249" i="6"/>
  <c r="U248" i="6"/>
  <c r="U198" i="6"/>
  <c r="U197" i="6"/>
  <c r="U196" i="6"/>
  <c r="U195" i="6"/>
  <c r="U194" i="6"/>
  <c r="U193" i="6"/>
  <c r="U192" i="6"/>
  <c r="U191" i="6"/>
  <c r="U190" i="6"/>
  <c r="U189" i="6"/>
  <c r="U188" i="6"/>
  <c r="U187" i="6"/>
  <c r="U186" i="6"/>
  <c r="U185" i="6"/>
  <c r="U303" i="6"/>
  <c r="U302" i="6"/>
  <c r="U301" i="6"/>
  <c r="U300" i="6"/>
  <c r="U299" i="6"/>
  <c r="U298" i="6"/>
  <c r="U297" i="6"/>
  <c r="U296" i="6"/>
  <c r="U181" i="6"/>
  <c r="U180" i="6"/>
  <c r="U179" i="6"/>
  <c r="U178" i="6"/>
  <c r="U177" i="6"/>
  <c r="U176" i="6"/>
  <c r="U175" i="6"/>
  <c r="U174" i="6"/>
  <c r="U173" i="6"/>
  <c r="U172" i="6"/>
  <c r="U171" i="6"/>
  <c r="U170" i="6"/>
  <c r="U169" i="6"/>
  <c r="U168" i="6"/>
  <c r="U167" i="6"/>
  <c r="U166" i="6"/>
  <c r="U165" i="6"/>
  <c r="U164" i="6"/>
  <c r="U163" i="6"/>
  <c r="U162" i="6"/>
  <c r="U161" i="6"/>
  <c r="U160" i="6"/>
  <c r="U292" i="6"/>
  <c r="U291" i="6"/>
  <c r="U290" i="6"/>
  <c r="U289" i="6"/>
  <c r="U288" i="6"/>
  <c r="U287" i="6"/>
  <c r="U286" i="6"/>
  <c r="U285" i="6"/>
  <c r="U284" i="6"/>
  <c r="U283" i="6"/>
  <c r="U282" i="6"/>
  <c r="U281" i="6"/>
  <c r="U280" i="6"/>
  <c r="U244" i="6"/>
  <c r="U243" i="6"/>
  <c r="U242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6" i="6"/>
  <c r="U225" i="6"/>
  <c r="U224" i="6"/>
  <c r="U223" i="6"/>
  <c r="U222" i="6"/>
  <c r="U221" i="6"/>
  <c r="U220" i="6"/>
  <c r="U219" i="6"/>
  <c r="U218" i="6"/>
  <c r="U217" i="6"/>
  <c r="U156" i="6"/>
  <c r="U155" i="6"/>
  <c r="U154" i="6"/>
  <c r="U153" i="6"/>
  <c r="U152" i="6"/>
  <c r="U151" i="6"/>
  <c r="U150" i="6"/>
  <c r="U149" i="6"/>
  <c r="U148" i="6"/>
  <c r="U109" i="6"/>
  <c r="U108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5" i="6"/>
  <c r="U94" i="6"/>
  <c r="U93" i="6"/>
  <c r="U92" i="6"/>
  <c r="U91" i="6"/>
  <c r="U90" i="6"/>
  <c r="U89" i="6"/>
  <c r="U88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22" i="6"/>
  <c r="U21" i="6"/>
  <c r="U20" i="6"/>
  <c r="U19" i="6"/>
  <c r="U18" i="6"/>
  <c r="U17" i="6"/>
  <c r="U147" i="6"/>
  <c r="U146" i="6"/>
  <c r="U67" i="6"/>
  <c r="U66" i="6"/>
  <c r="U65" i="6"/>
  <c r="U64" i="6"/>
  <c r="U63" i="6"/>
  <c r="U142" i="6"/>
  <c r="U141" i="6"/>
  <c r="U140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6" i="6"/>
  <c r="U125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AD697" i="6"/>
  <c r="AD581" i="6"/>
  <c r="AD461" i="6"/>
  <c r="AD383" i="6"/>
  <c r="AD271" i="6"/>
  <c r="AD248" i="6"/>
  <c r="AD172" i="6"/>
  <c r="AD280" i="6"/>
  <c r="AD224" i="6"/>
  <c r="AD107" i="6"/>
  <c r="AD91" i="6"/>
  <c r="AD29" i="6"/>
  <c r="AD72" i="6"/>
  <c r="AD141" i="6"/>
  <c r="AD125" i="6"/>
  <c r="AD56" i="6"/>
  <c r="W24" i="6"/>
  <c r="W86" i="6"/>
  <c r="W43" i="6"/>
  <c r="W111" i="6"/>
  <c r="W61" i="6"/>
  <c r="W200" i="6"/>
  <c r="W258" i="6"/>
  <c r="W319" i="6"/>
  <c r="W215" i="6"/>
  <c r="W294" i="6"/>
  <c r="X308" i="6"/>
  <c r="W344" i="6"/>
  <c r="W426" i="6"/>
  <c r="W366" i="6"/>
  <c r="W436" i="6"/>
  <c r="W387" i="6"/>
  <c r="W487" i="6"/>
  <c r="W530" i="6"/>
  <c r="W498" i="6"/>
  <c r="W567" i="6"/>
  <c r="W579" i="6"/>
  <c r="X640" i="6"/>
  <c r="W639" i="6"/>
  <c r="W587" i="6"/>
  <c r="X696" i="6"/>
  <c r="W695" i="6"/>
  <c r="W736" i="6"/>
  <c r="W683" i="6"/>
  <c r="P18" i="1"/>
  <c r="H61" i="1"/>
  <c r="H60" i="1"/>
  <c r="H57" i="1"/>
  <c r="H56" i="1"/>
  <c r="H53" i="1"/>
  <c r="H52" i="1"/>
  <c r="AD59" i="6" l="1"/>
  <c r="AD64" i="6"/>
  <c r="AD32" i="6"/>
  <c r="AD148" i="6"/>
  <c r="AD284" i="6"/>
  <c r="AD255" i="6"/>
  <c r="AD305" i="6"/>
  <c r="AD410" i="6"/>
  <c r="AD592" i="6"/>
  <c r="AD51" i="6"/>
  <c r="AD120" i="6"/>
  <c r="AD136" i="6"/>
  <c r="AD19" i="6"/>
  <c r="AD83" i="6"/>
  <c r="AD40" i="6"/>
  <c r="AD102" i="6"/>
  <c r="AD217" i="6"/>
  <c r="AD238" i="6"/>
  <c r="AD163" i="6"/>
  <c r="AD190" i="6"/>
  <c r="AD262" i="6"/>
  <c r="AD374" i="6"/>
  <c r="AD327" i="6"/>
  <c r="AD509" i="6"/>
  <c r="AD652" i="6"/>
  <c r="AD128" i="6"/>
  <c r="AD75" i="6"/>
  <c r="AD94" i="6"/>
  <c r="AD228" i="6"/>
  <c r="AD179" i="6"/>
  <c r="AD442" i="6"/>
  <c r="AD713" i="6"/>
  <c r="AD48" i="6"/>
  <c r="AD117" i="6"/>
  <c r="AD133" i="6"/>
  <c r="AD147" i="6"/>
  <c r="AD80" i="6"/>
  <c r="AD37" i="6"/>
  <c r="AD99" i="6"/>
  <c r="AD153" i="6"/>
  <c r="AD234" i="6"/>
  <c r="AD291" i="6"/>
  <c r="AD302" i="6"/>
  <c r="AD209" i="6"/>
  <c r="AD317" i="6"/>
  <c r="AD454" i="6"/>
  <c r="AD493" i="6"/>
  <c r="AD721" i="6"/>
  <c r="AD705" i="6"/>
  <c r="AD741" i="6"/>
  <c r="AD678" i="6"/>
  <c r="AD659" i="6"/>
  <c r="AD644" i="6"/>
  <c r="AD570" i="6"/>
  <c r="AD559" i="6"/>
  <c r="AD600" i="6"/>
  <c r="AD617" i="6"/>
  <c r="AD535" i="6"/>
  <c r="AD520" i="6"/>
  <c r="AD473" i="6"/>
  <c r="AD501" i="6"/>
  <c r="AD434" i="6"/>
  <c r="AD355" i="6"/>
  <c r="AD418" i="6"/>
  <c r="AD335" i="6"/>
  <c r="AD402" i="6"/>
  <c r="AD391" i="6"/>
  <c r="AD321" i="6"/>
  <c r="AD448" i="6"/>
  <c r="AD438" i="6"/>
  <c r="AD378" i="6"/>
  <c r="AD370" i="6"/>
  <c r="AD312" i="6"/>
  <c r="AD274" i="6"/>
  <c r="AD266" i="6"/>
  <c r="AD212" i="6"/>
  <c r="AD204" i="6"/>
  <c r="AD251" i="6"/>
  <c r="AD194" i="6"/>
  <c r="AD186" i="6"/>
  <c r="AD297" i="6"/>
  <c r="AD175" i="6"/>
  <c r="AD167" i="6"/>
  <c r="AD292" i="6"/>
  <c r="AD287" i="6"/>
  <c r="AD281" i="6"/>
  <c r="AD241" i="6"/>
  <c r="AD236" i="6"/>
  <c r="AD230" i="6"/>
  <c r="AD225" i="6"/>
  <c r="AD220" i="6"/>
  <c r="AD154" i="6"/>
  <c r="AD150" i="6"/>
  <c r="AD108" i="6"/>
  <c r="AD104" i="6"/>
  <c r="AD100" i="6"/>
  <c r="AD96" i="6"/>
  <c r="AD92" i="6"/>
  <c r="AD88" i="6"/>
  <c r="AD38" i="6"/>
  <c r="AD34" i="6"/>
  <c r="AD30" i="6"/>
  <c r="AD26" i="6"/>
  <c r="AD81" i="6"/>
  <c r="AD77" i="6"/>
  <c r="AD73" i="6"/>
  <c r="AD21" i="6"/>
  <c r="AD17" i="6"/>
  <c r="AD66" i="6"/>
  <c r="AD142" i="6"/>
  <c r="AD138" i="6"/>
  <c r="AD134" i="6"/>
  <c r="AD130" i="6"/>
  <c r="AD126" i="6"/>
  <c r="AD122" i="6"/>
  <c r="AD118" i="6"/>
  <c r="AD114" i="6"/>
  <c r="AD57" i="6"/>
  <c r="AD53" i="6"/>
  <c r="AD49" i="6"/>
  <c r="AD45" i="6"/>
  <c r="AD732" i="6"/>
  <c r="AD700" i="6"/>
  <c r="AD670" i="6"/>
  <c r="AD631" i="6"/>
  <c r="AD554" i="6"/>
  <c r="AD584" i="6"/>
  <c r="AD496" i="6"/>
  <c r="AD413" i="6"/>
  <c r="AD398" i="6"/>
  <c r="AD724" i="6"/>
  <c r="AD708" i="6"/>
  <c r="AD744" i="6"/>
  <c r="AD691" i="6"/>
  <c r="AD662" i="6"/>
  <c r="AD647" i="6"/>
  <c r="AD573" i="6"/>
  <c r="AD562" i="6"/>
  <c r="AD603" i="6"/>
  <c r="AD629" i="6"/>
  <c r="AD538" i="6"/>
  <c r="AD523" i="6"/>
  <c r="AD476" i="6"/>
  <c r="AD504" i="6"/>
  <c r="AD468" i="6"/>
  <c r="AD358" i="6"/>
  <c r="AD421" i="6"/>
  <c r="AD338" i="6"/>
  <c r="AD403" i="6"/>
  <c r="AD392" i="6"/>
  <c r="AD323" i="6"/>
  <c r="AD449" i="6"/>
  <c r="AD439" i="6"/>
  <c r="AD379" i="6"/>
  <c r="AD371" i="6"/>
  <c r="AD313" i="6"/>
  <c r="AD275" i="6"/>
  <c r="AD267" i="6"/>
  <c r="AD213" i="6"/>
  <c r="AD205" i="6"/>
  <c r="AD252" i="6"/>
  <c r="AD195" i="6"/>
  <c r="AD187" i="6"/>
  <c r="AD298" i="6"/>
  <c r="AD176" i="6"/>
  <c r="AD168" i="6"/>
  <c r="AD160" i="6"/>
  <c r="AD288" i="6"/>
  <c r="AD283" i="6"/>
  <c r="AD242" i="6"/>
  <c r="AD237" i="6"/>
  <c r="AD232" i="6"/>
  <c r="AD226" i="6"/>
  <c r="AD221" i="6"/>
  <c r="AD156" i="6"/>
  <c r="AD151" i="6"/>
  <c r="AD109" i="6"/>
  <c r="AD105" i="6"/>
  <c r="AD101" i="6"/>
  <c r="AD97" i="6"/>
  <c r="AD93" i="6"/>
  <c r="AD89" i="6"/>
  <c r="AD39" i="6"/>
  <c r="AD35" i="6"/>
  <c r="AD31" i="6"/>
  <c r="AD27" i="6"/>
  <c r="AD82" i="6"/>
  <c r="AD78" i="6"/>
  <c r="AD74" i="6"/>
  <c r="AD22" i="6"/>
  <c r="AD18" i="6"/>
  <c r="AD67" i="6"/>
  <c r="AD63" i="6"/>
  <c r="AD139" i="6"/>
  <c r="AD135" i="6"/>
  <c r="AD131" i="6"/>
  <c r="AD127" i="6"/>
  <c r="AD123" i="6"/>
  <c r="AD119" i="6"/>
  <c r="AD115" i="6"/>
  <c r="AD58" i="6"/>
  <c r="AD54" i="6"/>
  <c r="AD50" i="6"/>
  <c r="AD46" i="6"/>
  <c r="AD716" i="6"/>
  <c r="AD689" i="6"/>
  <c r="AD655" i="6"/>
  <c r="AD618" i="6"/>
  <c r="AD595" i="6"/>
  <c r="AD550" i="6"/>
  <c r="AD484" i="6"/>
  <c r="AD512" i="6"/>
  <c r="AD429" i="6"/>
  <c r="AD350" i="6"/>
  <c r="AD464" i="6"/>
  <c r="AD52" i="6"/>
  <c r="AD113" i="6"/>
  <c r="AD121" i="6"/>
  <c r="AD129" i="6"/>
  <c r="AD137" i="6"/>
  <c r="AD65" i="6"/>
  <c r="AD20" i="6"/>
  <c r="AD76" i="6"/>
  <c r="AD84" i="6"/>
  <c r="AD33" i="6"/>
  <c r="AD41" i="6"/>
  <c r="AD95" i="6"/>
  <c r="AD103" i="6"/>
  <c r="AD149" i="6"/>
  <c r="AD218" i="6"/>
  <c r="AD229" i="6"/>
  <c r="AD240" i="6"/>
  <c r="AD285" i="6"/>
  <c r="AD164" i="6"/>
  <c r="AD180" i="6"/>
  <c r="AD191" i="6"/>
  <c r="AD256" i="6"/>
  <c r="AD263" i="6"/>
  <c r="AD309" i="6"/>
  <c r="AD375" i="6"/>
  <c r="AD444" i="6"/>
  <c r="AD328" i="6"/>
  <c r="AD347" i="6"/>
  <c r="AD481" i="6"/>
  <c r="AD632" i="6"/>
  <c r="AD667" i="6"/>
  <c r="AD729" i="6"/>
  <c r="AD47" i="6"/>
  <c r="AD55" i="6"/>
  <c r="AD116" i="6"/>
  <c r="AD124" i="6"/>
  <c r="AD132" i="6"/>
  <c r="AD140" i="6"/>
  <c r="AD146" i="6"/>
  <c r="AD71" i="6"/>
  <c r="AD79" i="6"/>
  <c r="AD28" i="6"/>
  <c r="AD36" i="6"/>
  <c r="AD90" i="6"/>
  <c r="AD98" i="6"/>
  <c r="AD106" i="6"/>
  <c r="AD152" i="6"/>
  <c r="AD222" i="6"/>
  <c r="AD233" i="6"/>
  <c r="AD244" i="6"/>
  <c r="AD289" i="6"/>
  <c r="AD171" i="6"/>
  <c r="AD301" i="6"/>
  <c r="AD198" i="6"/>
  <c r="AD208" i="6"/>
  <c r="AD270" i="6"/>
  <c r="AD316" i="6"/>
  <c r="AD382" i="6"/>
  <c r="AD453" i="6"/>
  <c r="AD396" i="6"/>
  <c r="AD363" i="6"/>
  <c r="AD528" i="6"/>
  <c r="AD612" i="6"/>
  <c r="AD679" i="6"/>
  <c r="AD731" i="6"/>
  <c r="AD727" i="6"/>
  <c r="AD723" i="6"/>
  <c r="AD719" i="6"/>
  <c r="AD715" i="6"/>
  <c r="AD711" i="6"/>
  <c r="AD707" i="6"/>
  <c r="AD703" i="6"/>
  <c r="AD699" i="6"/>
  <c r="AD747" i="6"/>
  <c r="AD743" i="6"/>
  <c r="AD739" i="6"/>
  <c r="AD687" i="6"/>
  <c r="AD675" i="6"/>
  <c r="AD688" i="6"/>
  <c r="AD674" i="6"/>
  <c r="AD669" i="6"/>
  <c r="AD665" i="6"/>
  <c r="AD661" i="6"/>
  <c r="AD693" i="6"/>
  <c r="AD654" i="6"/>
  <c r="AD650" i="6"/>
  <c r="AD646" i="6"/>
  <c r="AD642" i="6"/>
  <c r="AD628" i="6"/>
  <c r="AD576" i="6"/>
  <c r="AD572" i="6"/>
  <c r="AD637" i="6"/>
  <c r="AD616" i="6"/>
  <c r="AD565" i="6"/>
  <c r="AD561" i="6"/>
  <c r="AD557" i="6"/>
  <c r="AD553" i="6"/>
  <c r="AD627" i="6"/>
  <c r="AD602" i="6"/>
  <c r="AD598" i="6"/>
  <c r="AD594" i="6"/>
  <c r="AD590" i="6"/>
  <c r="AD624" i="6"/>
  <c r="AD613" i="6"/>
  <c r="AD583" i="6"/>
  <c r="AD541" i="6"/>
  <c r="AD537" i="6"/>
  <c r="AD533" i="6"/>
  <c r="AD548" i="6"/>
  <c r="AD526" i="6"/>
  <c r="AD522" i="6"/>
  <c r="AD518" i="6"/>
  <c r="AD483" i="6"/>
  <c r="AD479" i="6"/>
  <c r="AD475" i="6"/>
  <c r="AD471" i="6"/>
  <c r="AD511" i="6"/>
  <c r="AD507" i="6"/>
  <c r="AD503" i="6"/>
  <c r="AD551" i="6"/>
  <c r="AD495" i="6"/>
  <c r="AD491" i="6"/>
  <c r="AD466" i="6"/>
  <c r="AD432" i="6"/>
  <c r="AD428" i="6"/>
  <c r="AD361" i="6"/>
  <c r="AD357" i="6"/>
  <c r="AD353" i="6"/>
  <c r="AD349" i="6"/>
  <c r="AD424" i="6"/>
  <c r="AD420" i="6"/>
  <c r="AD416" i="6"/>
  <c r="AD412" i="6"/>
  <c r="AD341" i="6"/>
  <c r="AD337" i="6"/>
  <c r="AD333" i="6"/>
  <c r="AD463" i="6"/>
  <c r="AD405" i="6"/>
  <c r="AD401" i="6"/>
  <c r="AD397" i="6"/>
  <c r="AD393" i="6"/>
  <c r="AD389" i="6"/>
  <c r="AD326" i="6"/>
  <c r="AD322" i="6"/>
  <c r="AD455" i="6"/>
  <c r="AD451" i="6"/>
  <c r="AD447" i="6"/>
  <c r="AD443" i="6"/>
  <c r="AD734" i="6"/>
  <c r="AD730" i="6"/>
  <c r="AD726" i="6"/>
  <c r="AD722" i="6"/>
  <c r="AD718" i="6"/>
  <c r="AD714" i="6"/>
  <c r="AD710" i="6"/>
  <c r="AD706" i="6"/>
  <c r="AD702" i="6"/>
  <c r="AD698" i="6"/>
  <c r="AD746" i="6"/>
  <c r="AD742" i="6"/>
  <c r="AD738" i="6"/>
  <c r="AD681" i="6"/>
  <c r="AD673" i="6"/>
  <c r="AD680" i="6"/>
  <c r="AD672" i="6"/>
  <c r="AD668" i="6"/>
  <c r="AD664" i="6"/>
  <c r="AD660" i="6"/>
  <c r="AD690" i="6"/>
  <c r="AD653" i="6"/>
  <c r="AD649" i="6"/>
  <c r="AD645" i="6"/>
  <c r="AD641" i="6"/>
  <c r="AD626" i="6"/>
  <c r="AD575" i="6"/>
  <c r="AD571" i="6"/>
  <c r="AD635" i="6"/>
  <c r="AD614" i="6"/>
  <c r="AD564" i="6"/>
  <c r="AD560" i="6"/>
  <c r="AD556" i="6"/>
  <c r="AD634" i="6"/>
  <c r="AD625" i="6"/>
  <c r="AD601" i="6"/>
  <c r="AD597" i="6"/>
  <c r="AD593" i="6"/>
  <c r="AD589" i="6"/>
  <c r="AD619" i="6"/>
  <c r="AD609" i="6"/>
  <c r="AD582" i="6"/>
  <c r="AD540" i="6"/>
  <c r="AD536" i="6"/>
  <c r="AD532" i="6"/>
  <c r="AD546" i="6"/>
  <c r="AD525" i="6"/>
  <c r="AD521" i="6"/>
  <c r="AD517" i="6"/>
  <c r="AD482" i="6"/>
  <c r="AD478" i="6"/>
  <c r="AD474" i="6"/>
  <c r="AD470" i="6"/>
  <c r="AD510" i="6"/>
  <c r="AD506" i="6"/>
  <c r="AD502" i="6"/>
  <c r="AD549" i="6"/>
  <c r="AD494" i="6"/>
  <c r="AD490" i="6"/>
  <c r="AD465" i="6"/>
  <c r="AD431" i="6"/>
  <c r="AD364" i="6"/>
  <c r="AD360" i="6"/>
  <c r="AD356" i="6"/>
  <c r="AD352" i="6"/>
  <c r="AD348" i="6"/>
  <c r="AD423" i="6"/>
  <c r="AD419" i="6"/>
  <c r="AD415" i="6"/>
  <c r="AD411" i="6"/>
  <c r="AD340" i="6"/>
  <c r="AD336" i="6"/>
  <c r="AD469" i="6"/>
  <c r="AD462" i="6"/>
  <c r="AD728" i="6"/>
  <c r="AD720" i="6"/>
  <c r="AD712" i="6"/>
  <c r="AD704" i="6"/>
  <c r="AD748" i="6"/>
  <c r="AD740" i="6"/>
  <c r="AD677" i="6"/>
  <c r="AD676" i="6"/>
  <c r="AD666" i="6"/>
  <c r="AD605" i="6"/>
  <c r="AD651" i="6"/>
  <c r="AD643" i="6"/>
  <c r="AD577" i="6"/>
  <c r="AD569" i="6"/>
  <c r="AD611" i="6"/>
  <c r="AD558" i="6"/>
  <c r="AD630" i="6"/>
  <c r="AD599" i="6"/>
  <c r="AD591" i="6"/>
  <c r="AD615" i="6"/>
  <c r="AD542" i="6"/>
  <c r="AD534" i="6"/>
  <c r="AD527" i="6"/>
  <c r="AD519" i="6"/>
  <c r="AD480" i="6"/>
  <c r="AD472" i="6"/>
  <c r="AD508" i="6"/>
  <c r="AD500" i="6"/>
  <c r="AD492" i="6"/>
  <c r="AD433" i="6"/>
  <c r="AD362" i="6"/>
  <c r="AD354" i="6"/>
  <c r="AD346" i="6"/>
  <c r="AD417" i="6"/>
  <c r="AD342" i="6"/>
  <c r="AD334" i="6"/>
  <c r="AD406" i="6"/>
  <c r="AD400" i="6"/>
  <c r="AD395" i="6"/>
  <c r="AD390" i="6"/>
  <c r="AD325" i="6"/>
  <c r="AD457" i="6"/>
  <c r="AD452" i="6"/>
  <c r="AD446" i="6"/>
  <c r="AD441" i="6"/>
  <c r="AD385" i="6"/>
  <c r="AD381" i="6"/>
  <c r="AD377" i="6"/>
  <c r="AD373" i="6"/>
  <c r="AD369" i="6"/>
  <c r="AD315" i="6"/>
  <c r="AD311" i="6"/>
  <c r="AD304" i="6"/>
  <c r="AD273" i="6"/>
  <c r="AD269" i="6"/>
  <c r="AD265" i="6"/>
  <c r="AD261" i="6"/>
  <c r="AD211" i="6"/>
  <c r="AD207" i="6"/>
  <c r="AD203" i="6"/>
  <c r="AD254" i="6"/>
  <c r="AD250" i="6"/>
  <c r="AD197" i="6"/>
  <c r="AD193" i="6"/>
  <c r="AD189" i="6"/>
  <c r="AD185" i="6"/>
  <c r="AD300" i="6"/>
  <c r="AD296" i="6"/>
  <c r="AD178" i="6"/>
  <c r="AD174" i="6"/>
  <c r="AD170" i="6"/>
  <c r="AD166" i="6"/>
  <c r="AD162" i="6"/>
  <c r="AD733" i="6"/>
  <c r="AD725" i="6"/>
  <c r="AD717" i="6"/>
  <c r="AD709" i="6"/>
  <c r="AD701" i="6"/>
  <c r="AD745" i="6"/>
  <c r="AD692" i="6"/>
  <c r="AD686" i="6"/>
  <c r="AD671" i="6"/>
  <c r="AD663" i="6"/>
  <c r="AD685" i="6"/>
  <c r="AD648" i="6"/>
  <c r="AD633" i="6"/>
  <c r="AD574" i="6"/>
  <c r="AD620" i="6"/>
  <c r="AD563" i="6"/>
  <c r="AD555" i="6"/>
  <c r="AD604" i="6"/>
  <c r="AD596" i="6"/>
  <c r="AD636" i="6"/>
  <c r="AD585" i="6"/>
  <c r="AD539" i="6"/>
  <c r="AD552" i="6"/>
  <c r="AD524" i="6"/>
  <c r="AD485" i="6"/>
  <c r="AD477" i="6"/>
  <c r="AD513" i="6"/>
  <c r="AD505" i="6"/>
  <c r="AD547" i="6"/>
  <c r="AD489" i="6"/>
  <c r="AD430" i="6"/>
  <c r="AD359" i="6"/>
  <c r="AD351" i="6"/>
  <c r="AD422" i="6"/>
  <c r="AD414" i="6"/>
  <c r="AD339" i="6"/>
  <c r="AD467" i="6"/>
  <c r="AD404" i="6"/>
  <c r="AD399" i="6"/>
  <c r="AD394" i="6"/>
  <c r="AD329" i="6"/>
  <c r="AD324" i="6"/>
  <c r="AD456" i="6"/>
  <c r="AD450" i="6"/>
  <c r="AD445" i="6"/>
  <c r="AD440" i="6"/>
  <c r="AD384" i="6"/>
  <c r="AD380" i="6"/>
  <c r="AD376" i="6"/>
  <c r="AD372" i="6"/>
  <c r="AD368" i="6"/>
  <c r="AD314" i="6"/>
  <c r="AD310" i="6"/>
  <c r="AD276" i="6"/>
  <c r="AD272" i="6"/>
  <c r="AD268" i="6"/>
  <c r="AD264" i="6"/>
  <c r="AD260" i="6"/>
  <c r="AD210" i="6"/>
  <c r="AD206" i="6"/>
  <c r="AD202" i="6"/>
  <c r="AD253" i="6"/>
  <c r="AD249" i="6"/>
  <c r="AD196" i="6"/>
  <c r="AD192" i="6"/>
  <c r="AD188" i="6"/>
  <c r="AD303" i="6"/>
  <c r="AD299" i="6"/>
  <c r="AD181" i="6"/>
  <c r="AD177" i="6"/>
  <c r="AD173" i="6"/>
  <c r="AD169" i="6"/>
  <c r="AD165" i="6"/>
  <c r="AD161" i="6"/>
  <c r="AD290" i="6"/>
  <c r="AD286" i="6"/>
  <c r="AD282" i="6"/>
  <c r="AD243" i="6"/>
  <c r="AD239" i="6"/>
  <c r="AD235" i="6"/>
  <c r="AD231" i="6"/>
  <c r="AD227" i="6"/>
  <c r="AD223" i="6"/>
  <c r="AD219" i="6"/>
  <c r="AD155" i="6"/>
  <c r="U307" i="6"/>
  <c r="F11" i="6"/>
  <c r="G748" i="6" s="1"/>
  <c r="U607" i="6"/>
  <c r="U657" i="6"/>
  <c r="U278" i="6"/>
  <c r="U158" i="6"/>
  <c r="G129" i="6"/>
  <c r="G133" i="6"/>
  <c r="G105" i="6"/>
  <c r="G51" i="6"/>
  <c r="G101" i="6"/>
  <c r="G140" i="6"/>
  <c r="G116" i="6"/>
  <c r="G56" i="6"/>
  <c r="G108" i="6"/>
  <c r="G92" i="6"/>
  <c r="G18" i="6"/>
  <c r="G154" i="6"/>
  <c r="G87" i="6"/>
  <c r="G34" i="6"/>
  <c r="G26" i="6"/>
  <c r="G22" i="6"/>
  <c r="G17" i="6"/>
  <c r="G213" i="6"/>
  <c r="G162" i="6"/>
  <c r="G249" i="6"/>
  <c r="G442" i="6"/>
  <c r="G351" i="6"/>
  <c r="G178" i="6"/>
  <c r="G308" i="6"/>
  <c r="G166" i="6"/>
  <c r="G300" i="6"/>
  <c r="G210" i="6"/>
  <c r="G464" i="6"/>
  <c r="G175" i="6"/>
  <c r="G186" i="6"/>
  <c r="G283" i="6"/>
  <c r="G433" i="6"/>
  <c r="G165" i="6"/>
  <c r="G251" i="6"/>
  <c r="G209" i="6"/>
  <c r="G288" i="6"/>
  <c r="G521" i="6"/>
  <c r="G221" i="6"/>
  <c r="G287" i="6"/>
  <c r="G382" i="6"/>
  <c r="G539" i="6"/>
  <c r="G563" i="6"/>
  <c r="G413" i="6"/>
  <c r="G352" i="6"/>
  <c r="G533" i="6"/>
  <c r="G270" i="6"/>
  <c r="G226" i="6"/>
  <c r="G243" i="6"/>
  <c r="G338" i="6"/>
  <c r="G427" i="6"/>
  <c r="G429" i="6"/>
  <c r="G627" i="6"/>
  <c r="G720" i="6"/>
  <c r="G289" i="6"/>
  <c r="G403" i="6"/>
  <c r="G417" i="6"/>
  <c r="G356" i="6"/>
  <c r="G467" i="6"/>
  <c r="G523" i="6"/>
  <c r="G571" i="6"/>
  <c r="G282" i="6"/>
  <c r="G305" i="6"/>
  <c r="G396" i="6"/>
  <c r="G337" i="6"/>
  <c r="G348" i="6"/>
  <c r="G359" i="6"/>
  <c r="G501" i="6"/>
  <c r="G474" i="6"/>
  <c r="G541" i="6"/>
  <c r="G364" i="6"/>
  <c r="G369" i="6"/>
  <c r="G452" i="6"/>
  <c r="G470" i="6"/>
  <c r="G495" i="6"/>
  <c r="G605" i="6"/>
  <c r="G602" i="6"/>
  <c r="G569" i="6"/>
  <c r="G588" i="6"/>
  <c r="G350" i="6"/>
  <c r="G362" i="6"/>
  <c r="G376" i="6"/>
  <c r="G447" i="6"/>
  <c r="G504" i="6"/>
  <c r="G512" i="6"/>
  <c r="G527" i="6"/>
  <c r="G491" i="6"/>
  <c r="G598" i="6"/>
  <c r="G644" i="6"/>
  <c r="G672" i="6"/>
  <c r="G704" i="6"/>
  <c r="G483" i="6"/>
  <c r="G537" i="6"/>
  <c r="G496" i="6"/>
  <c r="G562" i="6"/>
  <c r="G573" i="6"/>
  <c r="G581" i="6"/>
  <c r="G651" i="6"/>
  <c r="G705" i="6"/>
  <c r="G745" i="6"/>
  <c r="G594" i="6"/>
  <c r="G548" i="6"/>
  <c r="G559" i="6"/>
  <c r="G582" i="6"/>
  <c r="G664" i="6"/>
  <c r="G700" i="6"/>
  <c r="G684" i="6"/>
  <c r="G716" i="6"/>
  <c r="G746" i="6"/>
  <c r="G480" i="6"/>
  <c r="G526" i="6"/>
  <c r="G536" i="6"/>
  <c r="G596" i="6"/>
  <c r="G604" i="6"/>
  <c r="G645" i="6"/>
  <c r="G625" i="6"/>
  <c r="G574" i="6"/>
  <c r="G584" i="6"/>
  <c r="G688" i="6"/>
  <c r="G689" i="6"/>
  <c r="G653" i="6"/>
  <c r="G719" i="6"/>
  <c r="G729" i="6"/>
  <c r="G742" i="6"/>
  <c r="G698" i="6"/>
  <c r="G615" i="6"/>
  <c r="G648" i="6"/>
  <c r="G679" i="6"/>
  <c r="G714" i="6"/>
  <c r="G722" i="6"/>
  <c r="U111" i="6"/>
  <c r="U215" i="6"/>
  <c r="U436" i="6"/>
  <c r="U319" i="6"/>
  <c r="U408" i="6"/>
  <c r="U344" i="6"/>
  <c r="U487" i="6"/>
  <c r="U544" i="6"/>
  <c r="U498" i="6"/>
  <c r="U530" i="6"/>
  <c r="U639" i="6"/>
  <c r="U736" i="6"/>
  <c r="W11" i="6"/>
  <c r="U144" i="6"/>
  <c r="U69" i="6"/>
  <c r="U294" i="6"/>
  <c r="U183" i="6"/>
  <c r="U200" i="6"/>
  <c r="U258" i="6"/>
  <c r="U459" i="6"/>
  <c r="U426" i="6"/>
  <c r="U579" i="6"/>
  <c r="U567" i="6"/>
  <c r="U695" i="6"/>
  <c r="U61" i="6"/>
  <c r="U366" i="6"/>
  <c r="U331" i="6"/>
  <c r="U587" i="6"/>
  <c r="U43" i="6"/>
  <c r="U15" i="6"/>
  <c r="U24" i="6"/>
  <c r="U86" i="6"/>
  <c r="U246" i="6"/>
  <c r="U387" i="6"/>
  <c r="U515" i="6"/>
  <c r="U622" i="6"/>
  <c r="U683" i="6"/>
  <c r="N737" i="3"/>
  <c r="I737" i="3"/>
  <c r="F737" i="3"/>
  <c r="N696" i="3"/>
  <c r="I696" i="3"/>
  <c r="F696" i="3"/>
  <c r="N684" i="3"/>
  <c r="I684" i="3"/>
  <c r="F684" i="3"/>
  <c r="N658" i="3"/>
  <c r="F658" i="3"/>
  <c r="N640" i="3"/>
  <c r="I640" i="3"/>
  <c r="F640" i="3"/>
  <c r="N623" i="3"/>
  <c r="I623" i="3"/>
  <c r="F623" i="3"/>
  <c r="N608" i="3"/>
  <c r="F608" i="3"/>
  <c r="N588" i="3"/>
  <c r="I588" i="3"/>
  <c r="F588" i="3"/>
  <c r="N580" i="3"/>
  <c r="I580" i="3"/>
  <c r="F580" i="3"/>
  <c r="N568" i="3"/>
  <c r="I568" i="3"/>
  <c r="F568" i="3"/>
  <c r="N545" i="3"/>
  <c r="I545" i="3"/>
  <c r="F545" i="3"/>
  <c r="N531" i="3"/>
  <c r="I531" i="3"/>
  <c r="F531" i="3"/>
  <c r="N516" i="3"/>
  <c r="I516" i="3"/>
  <c r="F516" i="3"/>
  <c r="N499" i="3"/>
  <c r="I499" i="3"/>
  <c r="F499" i="3"/>
  <c r="N488" i="3"/>
  <c r="I488" i="3"/>
  <c r="F488" i="3"/>
  <c r="N460" i="3"/>
  <c r="I460" i="3"/>
  <c r="F460" i="3"/>
  <c r="N437" i="3"/>
  <c r="I437" i="3"/>
  <c r="F437" i="3"/>
  <c r="N427" i="3"/>
  <c r="I427" i="3"/>
  <c r="F427" i="3"/>
  <c r="N409" i="3"/>
  <c r="I409" i="3"/>
  <c r="F409" i="3"/>
  <c r="N388" i="3"/>
  <c r="I388" i="3"/>
  <c r="F388" i="3"/>
  <c r="N367" i="3"/>
  <c r="I367" i="3"/>
  <c r="F367" i="3"/>
  <c r="N345" i="3"/>
  <c r="I345" i="3"/>
  <c r="F345" i="3"/>
  <c r="N332" i="3"/>
  <c r="I332" i="3"/>
  <c r="F332" i="3"/>
  <c r="N320" i="3"/>
  <c r="I320" i="3"/>
  <c r="F320" i="3"/>
  <c r="N308" i="3"/>
  <c r="F308" i="3"/>
  <c r="N295" i="3"/>
  <c r="I295" i="3"/>
  <c r="F295" i="3"/>
  <c r="N279" i="3"/>
  <c r="F279" i="3"/>
  <c r="N259" i="3"/>
  <c r="I259" i="3"/>
  <c r="F259" i="3"/>
  <c r="N247" i="3"/>
  <c r="I247" i="3"/>
  <c r="F247" i="3"/>
  <c r="N216" i="3"/>
  <c r="I216" i="3"/>
  <c r="F216" i="3"/>
  <c r="N201" i="3"/>
  <c r="I201" i="3"/>
  <c r="F201" i="3"/>
  <c r="N184" i="3"/>
  <c r="I184" i="3"/>
  <c r="F184" i="3"/>
  <c r="N159" i="3"/>
  <c r="F159" i="3"/>
  <c r="N145" i="3"/>
  <c r="I145" i="3"/>
  <c r="F145" i="3"/>
  <c r="N112" i="3"/>
  <c r="I112" i="3"/>
  <c r="F112" i="3"/>
  <c r="N87" i="3"/>
  <c r="I87" i="3"/>
  <c r="F87" i="3"/>
  <c r="N70" i="3"/>
  <c r="I70" i="3"/>
  <c r="F70" i="3"/>
  <c r="N62" i="3"/>
  <c r="I62" i="3"/>
  <c r="F62" i="3"/>
  <c r="N44" i="3"/>
  <c r="I44" i="3"/>
  <c r="F44" i="3"/>
  <c r="N25" i="3"/>
  <c r="I25" i="3"/>
  <c r="F25" i="3"/>
  <c r="N16" i="3"/>
  <c r="I16" i="3"/>
  <c r="F16" i="3"/>
  <c r="AC748" i="2"/>
  <c r="N748" i="2"/>
  <c r="M748" i="2"/>
  <c r="AC747" i="2"/>
  <c r="N747" i="2"/>
  <c r="M747" i="2"/>
  <c r="AC746" i="2"/>
  <c r="N746" i="2"/>
  <c r="M746" i="2"/>
  <c r="AC745" i="2"/>
  <c r="N745" i="2"/>
  <c r="M745" i="2"/>
  <c r="AC744" i="2"/>
  <c r="N744" i="2"/>
  <c r="M744" i="2"/>
  <c r="I744" i="2"/>
  <c r="AC743" i="2"/>
  <c r="N743" i="2"/>
  <c r="M743" i="2"/>
  <c r="I743" i="2"/>
  <c r="AC742" i="2"/>
  <c r="N742" i="2"/>
  <c r="M742" i="2"/>
  <c r="I742" i="2"/>
  <c r="AC741" i="2"/>
  <c r="N741" i="2"/>
  <c r="M741" i="2"/>
  <c r="I741" i="2"/>
  <c r="AC740" i="2"/>
  <c r="N740" i="2"/>
  <c r="M740" i="2"/>
  <c r="I740" i="2"/>
  <c r="AC739" i="2"/>
  <c r="N739" i="2"/>
  <c r="M739" i="2"/>
  <c r="AC738" i="2"/>
  <c r="N738" i="2"/>
  <c r="M738" i="2"/>
  <c r="R737" i="2"/>
  <c r="N737" i="2"/>
  <c r="M737" i="2"/>
  <c r="I737" i="2"/>
  <c r="AL736" i="2"/>
  <c r="AI736" i="2"/>
  <c r="Z736" i="2"/>
  <c r="T736" i="2"/>
  <c r="L736" i="2"/>
  <c r="F736" i="2"/>
  <c r="AC734" i="2"/>
  <c r="N734" i="2"/>
  <c r="M734" i="2"/>
  <c r="AC733" i="2"/>
  <c r="N733" i="2"/>
  <c r="M733" i="2"/>
  <c r="AC732" i="2"/>
  <c r="N732" i="2"/>
  <c r="M732" i="2"/>
  <c r="I732" i="2"/>
  <c r="AC731" i="2"/>
  <c r="N731" i="2"/>
  <c r="M731" i="2"/>
  <c r="AC730" i="2"/>
  <c r="N730" i="2"/>
  <c r="M730" i="2"/>
  <c r="AC729" i="2"/>
  <c r="N729" i="2"/>
  <c r="M729" i="2"/>
  <c r="I729" i="2"/>
  <c r="AC728" i="2"/>
  <c r="N728" i="2"/>
  <c r="M728" i="2"/>
  <c r="AC727" i="2"/>
  <c r="N727" i="2"/>
  <c r="M727" i="2"/>
  <c r="I727" i="2"/>
  <c r="AC726" i="2"/>
  <c r="N726" i="2"/>
  <c r="M726" i="2"/>
  <c r="AC725" i="2"/>
  <c r="N725" i="2"/>
  <c r="M725" i="2"/>
  <c r="AC724" i="2"/>
  <c r="N724" i="2"/>
  <c r="M724" i="2"/>
  <c r="AC723" i="2"/>
  <c r="N723" i="2"/>
  <c r="M723" i="2"/>
  <c r="I723" i="2"/>
  <c r="AC722" i="2"/>
  <c r="N722" i="2"/>
  <c r="M722" i="2"/>
  <c r="AC721" i="2"/>
  <c r="N721" i="2"/>
  <c r="M721" i="2"/>
  <c r="AC720" i="2"/>
  <c r="N720" i="2"/>
  <c r="M720" i="2"/>
  <c r="AC719" i="2"/>
  <c r="N719" i="2"/>
  <c r="M719" i="2"/>
  <c r="I719" i="2"/>
  <c r="AC718" i="2"/>
  <c r="N718" i="2"/>
  <c r="M718" i="2"/>
  <c r="I718" i="2"/>
  <c r="AC717" i="2"/>
  <c r="N717" i="2"/>
  <c r="M717" i="2"/>
  <c r="AC716" i="2"/>
  <c r="N716" i="2"/>
  <c r="M716" i="2"/>
  <c r="AC715" i="2"/>
  <c r="N715" i="2"/>
  <c r="M715" i="2"/>
  <c r="AC714" i="2"/>
  <c r="N714" i="2"/>
  <c r="M714" i="2"/>
  <c r="AC713" i="2"/>
  <c r="N713" i="2"/>
  <c r="M713" i="2"/>
  <c r="AC712" i="2"/>
  <c r="N712" i="2"/>
  <c r="M712" i="2"/>
  <c r="AC711" i="2"/>
  <c r="N711" i="2"/>
  <c r="M711" i="2"/>
  <c r="AC710" i="2"/>
  <c r="N710" i="2"/>
  <c r="M710" i="2"/>
  <c r="AC709" i="2"/>
  <c r="N709" i="2"/>
  <c r="M709" i="2"/>
  <c r="I709" i="2"/>
  <c r="AC708" i="2"/>
  <c r="N708" i="2"/>
  <c r="M708" i="2"/>
  <c r="AC707" i="2"/>
  <c r="N707" i="2"/>
  <c r="M707" i="2"/>
  <c r="AC706" i="2"/>
  <c r="N706" i="2"/>
  <c r="M706" i="2"/>
  <c r="AC705" i="2"/>
  <c r="N705" i="2"/>
  <c r="M705" i="2"/>
  <c r="AC704" i="2"/>
  <c r="N704" i="2"/>
  <c r="M704" i="2"/>
  <c r="AC703" i="2"/>
  <c r="N703" i="2"/>
  <c r="M703" i="2"/>
  <c r="I703" i="2"/>
  <c r="AC702" i="2"/>
  <c r="N702" i="2"/>
  <c r="M702" i="2"/>
  <c r="I702" i="2"/>
  <c r="AC701" i="2"/>
  <c r="N701" i="2"/>
  <c r="M701" i="2"/>
  <c r="I701" i="2"/>
  <c r="AC700" i="2"/>
  <c r="N700" i="2"/>
  <c r="M700" i="2"/>
  <c r="I700" i="2"/>
  <c r="AC699" i="2"/>
  <c r="N699" i="2"/>
  <c r="M699" i="2"/>
  <c r="I699" i="2"/>
  <c r="AC698" i="2"/>
  <c r="N698" i="2"/>
  <c r="M698" i="2"/>
  <c r="I698" i="2"/>
  <c r="AC697" i="2"/>
  <c r="N697" i="2"/>
  <c r="M697" i="2"/>
  <c r="R696" i="2"/>
  <c r="N696" i="2"/>
  <c r="M696" i="2"/>
  <c r="I696" i="2"/>
  <c r="AL695" i="2"/>
  <c r="AI695" i="2"/>
  <c r="Z695" i="2"/>
  <c r="T695" i="2"/>
  <c r="L695" i="2"/>
  <c r="F695" i="2"/>
  <c r="AC693" i="2"/>
  <c r="N693" i="2"/>
  <c r="M693" i="2"/>
  <c r="I693" i="2"/>
  <c r="AC692" i="2"/>
  <c r="N692" i="2"/>
  <c r="M692" i="2"/>
  <c r="AC691" i="2"/>
  <c r="N691" i="2"/>
  <c r="M691" i="2"/>
  <c r="I691" i="2"/>
  <c r="AC690" i="2"/>
  <c r="N690" i="2"/>
  <c r="M690" i="2"/>
  <c r="I690" i="2"/>
  <c r="AC689" i="2"/>
  <c r="N689" i="2"/>
  <c r="M689" i="2"/>
  <c r="AC688" i="2"/>
  <c r="N688" i="2"/>
  <c r="M688" i="2"/>
  <c r="AC687" i="2"/>
  <c r="N687" i="2"/>
  <c r="M687" i="2"/>
  <c r="I687" i="2"/>
  <c r="AC686" i="2"/>
  <c r="N686" i="2"/>
  <c r="M686" i="2"/>
  <c r="AC685" i="2"/>
  <c r="N685" i="2"/>
  <c r="M685" i="2"/>
  <c r="R684" i="2"/>
  <c r="N684" i="2"/>
  <c r="M684" i="2"/>
  <c r="I684" i="2"/>
  <c r="AL683" i="2"/>
  <c r="AI683" i="2"/>
  <c r="Z683" i="2"/>
  <c r="T683" i="2"/>
  <c r="R683" i="2"/>
  <c r="L683" i="2"/>
  <c r="F683" i="2"/>
  <c r="AC681" i="2"/>
  <c r="N681" i="2"/>
  <c r="M681" i="2"/>
  <c r="I681" i="2"/>
  <c r="AC680" i="2"/>
  <c r="N680" i="2"/>
  <c r="M680" i="2"/>
  <c r="AC679" i="2"/>
  <c r="N679" i="2"/>
  <c r="M679" i="2"/>
  <c r="I679" i="2"/>
  <c r="AC678" i="2"/>
  <c r="N678" i="2"/>
  <c r="M678" i="2"/>
  <c r="I678" i="2"/>
  <c r="AC677" i="2"/>
  <c r="N677" i="2"/>
  <c r="M677" i="2"/>
  <c r="AC676" i="2"/>
  <c r="N676" i="2"/>
  <c r="M676" i="2"/>
  <c r="AC675" i="2"/>
  <c r="N675" i="2"/>
  <c r="M675" i="2"/>
  <c r="I675" i="2"/>
  <c r="AC674" i="2"/>
  <c r="N674" i="2"/>
  <c r="M674" i="2"/>
  <c r="I674" i="2"/>
  <c r="AC673" i="2"/>
  <c r="N673" i="2"/>
  <c r="M673" i="2"/>
  <c r="AC672" i="2"/>
  <c r="N672" i="2"/>
  <c r="M672" i="2"/>
  <c r="AC671" i="2"/>
  <c r="N671" i="2"/>
  <c r="M671" i="2"/>
  <c r="AC670" i="2"/>
  <c r="N670" i="2"/>
  <c r="M670" i="2"/>
  <c r="AC669" i="2"/>
  <c r="N669" i="2"/>
  <c r="M669" i="2"/>
  <c r="AC668" i="2"/>
  <c r="N668" i="2"/>
  <c r="M668" i="2"/>
  <c r="AC667" i="2"/>
  <c r="N667" i="2"/>
  <c r="M667" i="2"/>
  <c r="I667" i="2"/>
  <c r="AC666" i="2"/>
  <c r="N666" i="2"/>
  <c r="M666" i="2"/>
  <c r="AC665" i="2"/>
  <c r="N665" i="2"/>
  <c r="M665" i="2"/>
  <c r="AC664" i="2"/>
  <c r="N664" i="2"/>
  <c r="M664" i="2"/>
  <c r="AC663" i="2"/>
  <c r="N663" i="2"/>
  <c r="M663" i="2"/>
  <c r="AC662" i="2"/>
  <c r="N662" i="2"/>
  <c r="M662" i="2"/>
  <c r="AC661" i="2"/>
  <c r="N661" i="2"/>
  <c r="M661" i="2"/>
  <c r="AC660" i="2"/>
  <c r="N660" i="2"/>
  <c r="M660" i="2"/>
  <c r="I660" i="2"/>
  <c r="AC659" i="2"/>
  <c r="N659" i="2"/>
  <c r="M659" i="2"/>
  <c r="R658" i="2"/>
  <c r="R657" i="2" s="1"/>
  <c r="N658" i="2"/>
  <c r="M658" i="2"/>
  <c r="I658" i="2"/>
  <c r="AC655" i="2"/>
  <c r="N655" i="2"/>
  <c r="M655" i="2"/>
  <c r="AC654" i="2"/>
  <c r="N654" i="2"/>
  <c r="M654" i="2"/>
  <c r="I654" i="2"/>
  <c r="AC653" i="2"/>
  <c r="N653" i="2"/>
  <c r="M653" i="2"/>
  <c r="I653" i="2"/>
  <c r="AC652" i="2"/>
  <c r="N652" i="2"/>
  <c r="M652" i="2"/>
  <c r="AC651" i="2"/>
  <c r="N651" i="2"/>
  <c r="M651" i="2"/>
  <c r="AC650" i="2"/>
  <c r="N650" i="2"/>
  <c r="M650" i="2"/>
  <c r="AC649" i="2"/>
  <c r="N649" i="2"/>
  <c r="M649" i="2"/>
  <c r="AC648" i="2"/>
  <c r="N648" i="2"/>
  <c r="M648" i="2"/>
  <c r="I648" i="2"/>
  <c r="AC647" i="2"/>
  <c r="N647" i="2"/>
  <c r="M647" i="2"/>
  <c r="AC646" i="2"/>
  <c r="N646" i="2"/>
  <c r="M646" i="2"/>
  <c r="AC645" i="2"/>
  <c r="N645" i="2"/>
  <c r="M645" i="2"/>
  <c r="I645" i="2"/>
  <c r="AC644" i="2"/>
  <c r="N644" i="2"/>
  <c r="M644" i="2"/>
  <c r="I644" i="2"/>
  <c r="AC643" i="2"/>
  <c r="N643" i="2"/>
  <c r="M643" i="2"/>
  <c r="I643" i="2"/>
  <c r="AC642" i="2"/>
  <c r="N642" i="2"/>
  <c r="M642" i="2"/>
  <c r="I642" i="2"/>
  <c r="AC641" i="2"/>
  <c r="N641" i="2"/>
  <c r="M641" i="2"/>
  <c r="R640" i="2"/>
  <c r="R639" i="2" s="1"/>
  <c r="N640" i="2"/>
  <c r="M640" i="2"/>
  <c r="I640" i="2"/>
  <c r="AL639" i="2"/>
  <c r="AI639" i="2"/>
  <c r="Z639" i="2"/>
  <c r="T639" i="2"/>
  <c r="L639" i="2"/>
  <c r="F639" i="2"/>
  <c r="AC637" i="2"/>
  <c r="N637" i="2"/>
  <c r="M637" i="2"/>
  <c r="AC636" i="2"/>
  <c r="N636" i="2"/>
  <c r="M636" i="2"/>
  <c r="AC635" i="2"/>
  <c r="N635" i="2"/>
  <c r="M635" i="2"/>
  <c r="I635" i="2"/>
  <c r="AC634" i="2"/>
  <c r="N634" i="2"/>
  <c r="M634" i="2"/>
  <c r="AC633" i="2"/>
  <c r="N633" i="2"/>
  <c r="M633" i="2"/>
  <c r="AC632" i="2"/>
  <c r="N632" i="2"/>
  <c r="M632" i="2"/>
  <c r="AC631" i="2"/>
  <c r="N631" i="2"/>
  <c r="M631" i="2"/>
  <c r="AC630" i="2"/>
  <c r="N630" i="2"/>
  <c r="M630" i="2"/>
  <c r="I630" i="2"/>
  <c r="AC629" i="2"/>
  <c r="N629" i="2"/>
  <c r="M629" i="2"/>
  <c r="I629" i="2"/>
  <c r="AC628" i="2"/>
  <c r="N628" i="2"/>
  <c r="M628" i="2"/>
  <c r="AC627" i="2"/>
  <c r="N627" i="2"/>
  <c r="M627" i="2"/>
  <c r="AC626" i="2"/>
  <c r="N626" i="2"/>
  <c r="M626" i="2"/>
  <c r="AC625" i="2"/>
  <c r="N625" i="2"/>
  <c r="M625" i="2"/>
  <c r="I625" i="2"/>
  <c r="AC624" i="2"/>
  <c r="N624" i="2"/>
  <c r="M624" i="2"/>
  <c r="I624" i="2"/>
  <c r="R623" i="2"/>
  <c r="N623" i="2"/>
  <c r="M623" i="2"/>
  <c r="I623" i="2"/>
  <c r="AL622" i="2"/>
  <c r="AI622" i="2"/>
  <c r="Z622" i="2"/>
  <c r="T622" i="2"/>
  <c r="R622" i="2"/>
  <c r="L622" i="2"/>
  <c r="F622" i="2"/>
  <c r="AC620" i="2"/>
  <c r="N620" i="2"/>
  <c r="M620" i="2"/>
  <c r="I620" i="2"/>
  <c r="AC619" i="2"/>
  <c r="N619" i="2"/>
  <c r="M619" i="2"/>
  <c r="AC618" i="2"/>
  <c r="N618" i="2"/>
  <c r="M618" i="2"/>
  <c r="AC617" i="2"/>
  <c r="N617" i="2"/>
  <c r="M617" i="2"/>
  <c r="AC616" i="2"/>
  <c r="N616" i="2"/>
  <c r="M616" i="2"/>
  <c r="I616" i="2"/>
  <c r="AC615" i="2"/>
  <c r="N615" i="2"/>
  <c r="M615" i="2"/>
  <c r="AC614" i="2"/>
  <c r="N614" i="2"/>
  <c r="M614" i="2"/>
  <c r="AC613" i="2"/>
  <c r="N613" i="2"/>
  <c r="M613" i="2"/>
  <c r="AC612" i="2"/>
  <c r="N612" i="2"/>
  <c r="M612" i="2"/>
  <c r="I612" i="2"/>
  <c r="AC611" i="2"/>
  <c r="N611" i="2"/>
  <c r="M611" i="2"/>
  <c r="AC610" i="2"/>
  <c r="N610" i="2"/>
  <c r="M610" i="2"/>
  <c r="I610" i="2"/>
  <c r="AC609" i="2"/>
  <c r="N609" i="2"/>
  <c r="M609" i="2"/>
  <c r="R608" i="2"/>
  <c r="R607" i="2" s="1"/>
  <c r="N608" i="2"/>
  <c r="M608" i="2"/>
  <c r="I608" i="2"/>
  <c r="AI607" i="2"/>
  <c r="Z607" i="2"/>
  <c r="L607" i="2"/>
  <c r="F607" i="2"/>
  <c r="AC605" i="2"/>
  <c r="N605" i="2"/>
  <c r="M605" i="2"/>
  <c r="I605" i="2"/>
  <c r="AC604" i="2"/>
  <c r="N604" i="2"/>
  <c r="M604" i="2"/>
  <c r="I604" i="2"/>
  <c r="AC603" i="2"/>
  <c r="N603" i="2"/>
  <c r="M603" i="2"/>
  <c r="AC602" i="2"/>
  <c r="N602" i="2"/>
  <c r="M602" i="2"/>
  <c r="I602" i="2"/>
  <c r="AC601" i="2"/>
  <c r="N601" i="2"/>
  <c r="M601" i="2"/>
  <c r="AC600" i="2"/>
  <c r="N600" i="2"/>
  <c r="M600" i="2"/>
  <c r="AC599" i="2"/>
  <c r="N599" i="2"/>
  <c r="M599" i="2"/>
  <c r="AC598" i="2"/>
  <c r="N598" i="2"/>
  <c r="M598" i="2"/>
  <c r="AC597" i="2"/>
  <c r="N597" i="2"/>
  <c r="M597" i="2"/>
  <c r="AC596" i="2"/>
  <c r="N596" i="2"/>
  <c r="M596" i="2"/>
  <c r="AC595" i="2"/>
  <c r="N595" i="2"/>
  <c r="M595" i="2"/>
  <c r="AC594" i="2"/>
  <c r="N594" i="2"/>
  <c r="M594" i="2"/>
  <c r="AC593" i="2"/>
  <c r="N593" i="2"/>
  <c r="M593" i="2"/>
  <c r="AC592" i="2"/>
  <c r="N592" i="2"/>
  <c r="M592" i="2"/>
  <c r="AC591" i="2"/>
  <c r="N591" i="2"/>
  <c r="M591" i="2"/>
  <c r="AC590" i="2"/>
  <c r="N590" i="2"/>
  <c r="M590" i="2"/>
  <c r="I590" i="2"/>
  <c r="AC589" i="2"/>
  <c r="N589" i="2"/>
  <c r="M589" i="2"/>
  <c r="I589" i="2"/>
  <c r="R588" i="2"/>
  <c r="N588" i="2"/>
  <c r="M588" i="2"/>
  <c r="I588" i="2"/>
  <c r="AL587" i="2"/>
  <c r="AI587" i="2"/>
  <c r="Z587" i="2"/>
  <c r="T587" i="2"/>
  <c r="L587" i="2"/>
  <c r="F587" i="2"/>
  <c r="AC585" i="2"/>
  <c r="N585" i="2"/>
  <c r="M585" i="2"/>
  <c r="AC584" i="2"/>
  <c r="N584" i="2"/>
  <c r="M584" i="2"/>
  <c r="I584" i="2"/>
  <c r="AC583" i="2"/>
  <c r="N583" i="2"/>
  <c r="M583" i="2"/>
  <c r="AC582" i="2"/>
  <c r="N582" i="2"/>
  <c r="M582" i="2"/>
  <c r="I582" i="2"/>
  <c r="AC581" i="2"/>
  <c r="N581" i="2"/>
  <c r="M581" i="2"/>
  <c r="R580" i="2"/>
  <c r="N580" i="2"/>
  <c r="M580" i="2"/>
  <c r="I580" i="2"/>
  <c r="AL579" i="2"/>
  <c r="AI579" i="2"/>
  <c r="Z579" i="2"/>
  <c r="T579" i="2"/>
  <c r="L579" i="2"/>
  <c r="F579" i="2"/>
  <c r="AC577" i="2"/>
  <c r="N577" i="2"/>
  <c r="M577" i="2"/>
  <c r="AC576" i="2"/>
  <c r="N576" i="2"/>
  <c r="M576" i="2"/>
  <c r="I576" i="2"/>
  <c r="AC575" i="2"/>
  <c r="N575" i="2"/>
  <c r="M575" i="2"/>
  <c r="AC574" i="2"/>
  <c r="N574" i="2"/>
  <c r="M574" i="2"/>
  <c r="AC573" i="2"/>
  <c r="N573" i="2"/>
  <c r="M573" i="2"/>
  <c r="I573" i="2"/>
  <c r="AC572" i="2"/>
  <c r="N572" i="2"/>
  <c r="M572" i="2"/>
  <c r="AC571" i="2"/>
  <c r="N571" i="2"/>
  <c r="M571" i="2"/>
  <c r="AC570" i="2"/>
  <c r="N570" i="2"/>
  <c r="M570" i="2"/>
  <c r="I570" i="2"/>
  <c r="AC569" i="2"/>
  <c r="N569" i="2"/>
  <c r="M569" i="2"/>
  <c r="R568" i="2"/>
  <c r="N568" i="2"/>
  <c r="M568" i="2"/>
  <c r="I568" i="2"/>
  <c r="AL567" i="2"/>
  <c r="AI567" i="2"/>
  <c r="Z567" i="2"/>
  <c r="T567" i="2"/>
  <c r="R567" i="2"/>
  <c r="L567" i="2"/>
  <c r="F567" i="2"/>
  <c r="AC565" i="2"/>
  <c r="N565" i="2"/>
  <c r="M565" i="2"/>
  <c r="I565" i="2"/>
  <c r="AC564" i="2"/>
  <c r="N564" i="2"/>
  <c r="M564" i="2"/>
  <c r="I564" i="2"/>
  <c r="AC563" i="2"/>
  <c r="N563" i="2"/>
  <c r="M563" i="2"/>
  <c r="AC562" i="2"/>
  <c r="N562" i="2"/>
  <c r="M562" i="2"/>
  <c r="AC561" i="2"/>
  <c r="N561" i="2"/>
  <c r="M561" i="2"/>
  <c r="AC560" i="2"/>
  <c r="N560" i="2"/>
  <c r="M560" i="2"/>
  <c r="AC559" i="2"/>
  <c r="N559" i="2"/>
  <c r="M559" i="2"/>
  <c r="AC558" i="2"/>
  <c r="N558" i="2"/>
  <c r="M558" i="2"/>
  <c r="AC557" i="2"/>
  <c r="N557" i="2"/>
  <c r="M557" i="2"/>
  <c r="AC556" i="2"/>
  <c r="N556" i="2"/>
  <c r="M556" i="2"/>
  <c r="AC555" i="2"/>
  <c r="N555" i="2"/>
  <c r="M555" i="2"/>
  <c r="AC554" i="2"/>
  <c r="N554" i="2"/>
  <c r="M554" i="2"/>
  <c r="AC553" i="2"/>
  <c r="N553" i="2"/>
  <c r="M553" i="2"/>
  <c r="AC552" i="2"/>
  <c r="N552" i="2"/>
  <c r="M552" i="2"/>
  <c r="AC551" i="2"/>
  <c r="N551" i="2"/>
  <c r="M551" i="2"/>
  <c r="I551" i="2"/>
  <c r="AC550" i="2"/>
  <c r="N550" i="2"/>
  <c r="M550" i="2"/>
  <c r="I550" i="2"/>
  <c r="AC549" i="2"/>
  <c r="N549" i="2"/>
  <c r="M549" i="2"/>
  <c r="AC548" i="2"/>
  <c r="N548" i="2"/>
  <c r="M548" i="2"/>
  <c r="I548" i="2"/>
  <c r="AC547" i="2"/>
  <c r="N547" i="2"/>
  <c r="M547" i="2"/>
  <c r="I547" i="2"/>
  <c r="AC546" i="2"/>
  <c r="N546" i="2"/>
  <c r="M546" i="2"/>
  <c r="R545" i="2"/>
  <c r="N545" i="2"/>
  <c r="M545" i="2"/>
  <c r="I545" i="2"/>
  <c r="AL544" i="2"/>
  <c r="AI544" i="2"/>
  <c r="Z544" i="2"/>
  <c r="T544" i="2"/>
  <c r="R544" i="2"/>
  <c r="L544" i="2"/>
  <c r="F544" i="2"/>
  <c r="AC542" i="2"/>
  <c r="N542" i="2"/>
  <c r="M542" i="2"/>
  <c r="I542" i="2"/>
  <c r="AC541" i="2"/>
  <c r="N541" i="2"/>
  <c r="M541" i="2"/>
  <c r="AC540" i="2"/>
  <c r="N540" i="2"/>
  <c r="M540" i="2"/>
  <c r="AC539" i="2"/>
  <c r="N539" i="2"/>
  <c r="M539" i="2"/>
  <c r="AC538" i="2"/>
  <c r="N538" i="2"/>
  <c r="M538" i="2"/>
  <c r="O538" i="2" s="1"/>
  <c r="I538" i="3" s="1"/>
  <c r="AC537" i="2"/>
  <c r="N537" i="2"/>
  <c r="M537" i="2"/>
  <c r="AC536" i="2"/>
  <c r="N536" i="2"/>
  <c r="M536" i="2"/>
  <c r="AC535" i="2"/>
  <c r="N535" i="2"/>
  <c r="M535" i="2"/>
  <c r="AC534" i="2"/>
  <c r="N534" i="2"/>
  <c r="M534" i="2"/>
  <c r="O534" i="2" s="1"/>
  <c r="I534" i="3" s="1"/>
  <c r="I534" i="2"/>
  <c r="AC533" i="2"/>
  <c r="N533" i="2"/>
  <c r="M533" i="2"/>
  <c r="O533" i="2" s="1"/>
  <c r="I533" i="3" s="1"/>
  <c r="I533" i="2"/>
  <c r="AC532" i="2"/>
  <c r="N532" i="2"/>
  <c r="M532" i="2"/>
  <c r="O532" i="2" s="1"/>
  <c r="I532" i="3" s="1"/>
  <c r="I532" i="2"/>
  <c r="R531" i="2"/>
  <c r="N531" i="2"/>
  <c r="M531" i="2"/>
  <c r="I531" i="2"/>
  <c r="AL530" i="2"/>
  <c r="AI530" i="2"/>
  <c r="Z530" i="2"/>
  <c r="T530" i="2"/>
  <c r="R530" i="2"/>
  <c r="L530" i="2"/>
  <c r="F530" i="2"/>
  <c r="AC528" i="2"/>
  <c r="N528" i="2"/>
  <c r="M528" i="2"/>
  <c r="AC527" i="2"/>
  <c r="N527" i="2"/>
  <c r="M527" i="2"/>
  <c r="AC526" i="2"/>
  <c r="N526" i="2"/>
  <c r="M526" i="2"/>
  <c r="AC525" i="2"/>
  <c r="N525" i="2"/>
  <c r="M525" i="2"/>
  <c r="AC524" i="2"/>
  <c r="N524" i="2"/>
  <c r="M524" i="2"/>
  <c r="AC523" i="2"/>
  <c r="N523" i="2"/>
  <c r="M523" i="2"/>
  <c r="AC522" i="2"/>
  <c r="N522" i="2"/>
  <c r="M522" i="2"/>
  <c r="AC521" i="2"/>
  <c r="N521" i="2"/>
  <c r="M521" i="2"/>
  <c r="O521" i="2" s="1"/>
  <c r="I521" i="3" s="1"/>
  <c r="AC520" i="2"/>
  <c r="N520" i="2"/>
  <c r="M520" i="2"/>
  <c r="AC519" i="2"/>
  <c r="N519" i="2"/>
  <c r="M519" i="2"/>
  <c r="I519" i="2"/>
  <c r="AC518" i="2"/>
  <c r="N518" i="2"/>
  <c r="M518" i="2"/>
  <c r="I518" i="2"/>
  <c r="AC517" i="2"/>
  <c r="N517" i="2"/>
  <c r="M517" i="2"/>
  <c r="R516" i="2"/>
  <c r="R515" i="2" s="1"/>
  <c r="N516" i="2"/>
  <c r="M516" i="2"/>
  <c r="I516" i="2"/>
  <c r="AL515" i="2"/>
  <c r="AI515" i="2"/>
  <c r="Z515" i="2"/>
  <c r="T515" i="2"/>
  <c r="L515" i="2"/>
  <c r="F515" i="2"/>
  <c r="AC513" i="2"/>
  <c r="N513" i="2"/>
  <c r="M513" i="2"/>
  <c r="AC512" i="2"/>
  <c r="N512" i="2"/>
  <c r="M512" i="2"/>
  <c r="AC511" i="2"/>
  <c r="N511" i="2"/>
  <c r="M511" i="2"/>
  <c r="AC510" i="2"/>
  <c r="N510" i="2"/>
  <c r="M510" i="2"/>
  <c r="AC509" i="2"/>
  <c r="N509" i="2"/>
  <c r="M509" i="2"/>
  <c r="AC508" i="2"/>
  <c r="N508" i="2"/>
  <c r="M508" i="2"/>
  <c r="AC507" i="2"/>
  <c r="N507" i="2"/>
  <c r="M507" i="2"/>
  <c r="AC506" i="2"/>
  <c r="N506" i="2"/>
  <c r="M506" i="2"/>
  <c r="AC505" i="2"/>
  <c r="N505" i="2"/>
  <c r="M505" i="2"/>
  <c r="AC504" i="2"/>
  <c r="N504" i="2"/>
  <c r="M504" i="2"/>
  <c r="AC503" i="2"/>
  <c r="N503" i="2"/>
  <c r="M503" i="2"/>
  <c r="AC502" i="2"/>
  <c r="N502" i="2"/>
  <c r="M502" i="2"/>
  <c r="AC501" i="2"/>
  <c r="N501" i="2"/>
  <c r="M501" i="2"/>
  <c r="AC500" i="2"/>
  <c r="N500" i="2"/>
  <c r="M500" i="2"/>
  <c r="R499" i="2"/>
  <c r="R498" i="2" s="1"/>
  <c r="N499" i="2"/>
  <c r="M499" i="2"/>
  <c r="I499" i="2"/>
  <c r="AL498" i="2"/>
  <c r="AI498" i="2"/>
  <c r="Z498" i="2"/>
  <c r="T498" i="2"/>
  <c r="L498" i="2"/>
  <c r="F498" i="2"/>
  <c r="AC496" i="2"/>
  <c r="N496" i="2"/>
  <c r="M496" i="2"/>
  <c r="AC495" i="2"/>
  <c r="N495" i="2"/>
  <c r="M495" i="2"/>
  <c r="AC494" i="2"/>
  <c r="N494" i="2"/>
  <c r="M494" i="2"/>
  <c r="AC493" i="2"/>
  <c r="N493" i="2"/>
  <c r="M493" i="2"/>
  <c r="O493" i="2" s="1"/>
  <c r="I493" i="3" s="1"/>
  <c r="AC492" i="2"/>
  <c r="N492" i="2"/>
  <c r="M492" i="2"/>
  <c r="AC491" i="2"/>
  <c r="N491" i="2"/>
  <c r="M491" i="2"/>
  <c r="AC490" i="2"/>
  <c r="N490" i="2"/>
  <c r="M490" i="2"/>
  <c r="AC489" i="2"/>
  <c r="N489" i="2"/>
  <c r="M489" i="2"/>
  <c r="O489" i="2" s="1"/>
  <c r="I489" i="3" s="1"/>
  <c r="N488" i="2"/>
  <c r="M488" i="2"/>
  <c r="I488" i="2"/>
  <c r="AL487" i="2"/>
  <c r="AI487" i="2"/>
  <c r="Z487" i="2"/>
  <c r="T487" i="2"/>
  <c r="R487" i="2"/>
  <c r="L487" i="2"/>
  <c r="F487" i="2"/>
  <c r="AC485" i="2"/>
  <c r="N485" i="2"/>
  <c r="M485" i="2"/>
  <c r="I485" i="2"/>
  <c r="AC484" i="2"/>
  <c r="N484" i="2"/>
  <c r="M484" i="2"/>
  <c r="AC483" i="2"/>
  <c r="N483" i="2"/>
  <c r="M483" i="2"/>
  <c r="AC482" i="2"/>
  <c r="N482" i="2"/>
  <c r="M482" i="2"/>
  <c r="I482" i="2"/>
  <c r="AC481" i="2"/>
  <c r="N481" i="2"/>
  <c r="M481" i="2"/>
  <c r="I481" i="2"/>
  <c r="AC480" i="2"/>
  <c r="N480" i="2"/>
  <c r="M480" i="2"/>
  <c r="AC479" i="2"/>
  <c r="N479" i="2"/>
  <c r="M479" i="2"/>
  <c r="AC478" i="2"/>
  <c r="N478" i="2"/>
  <c r="M478" i="2"/>
  <c r="AC477" i="2"/>
  <c r="N477" i="2"/>
  <c r="M477" i="2"/>
  <c r="AC476" i="2"/>
  <c r="N476" i="2"/>
  <c r="M476" i="2"/>
  <c r="I476" i="2"/>
  <c r="AC475" i="2"/>
  <c r="N475" i="2"/>
  <c r="M475" i="2"/>
  <c r="AC474" i="2"/>
  <c r="N474" i="2"/>
  <c r="M474" i="2"/>
  <c r="AC473" i="2"/>
  <c r="N473" i="2"/>
  <c r="M473" i="2"/>
  <c r="AC472" i="2"/>
  <c r="N472" i="2"/>
  <c r="M472" i="2"/>
  <c r="AC471" i="2"/>
  <c r="N471" i="2"/>
  <c r="M471" i="2"/>
  <c r="AC470" i="2"/>
  <c r="N470" i="2"/>
  <c r="M470" i="2"/>
  <c r="I470" i="2"/>
  <c r="AC469" i="2"/>
  <c r="N469" i="2"/>
  <c r="M469" i="2"/>
  <c r="I469" i="2"/>
  <c r="AC468" i="2"/>
  <c r="N468" i="2"/>
  <c r="M468" i="2"/>
  <c r="I468" i="2"/>
  <c r="AC467" i="2"/>
  <c r="N467" i="2"/>
  <c r="M467" i="2"/>
  <c r="AC466" i="2"/>
  <c r="N466" i="2"/>
  <c r="M466" i="2"/>
  <c r="I466" i="2"/>
  <c r="AC465" i="2"/>
  <c r="N465" i="2"/>
  <c r="M465" i="2"/>
  <c r="I465" i="2"/>
  <c r="AC464" i="2"/>
  <c r="N464" i="2"/>
  <c r="M464" i="2"/>
  <c r="I464" i="2"/>
  <c r="AC463" i="2"/>
  <c r="N463" i="2"/>
  <c r="M463" i="2"/>
  <c r="I463" i="2"/>
  <c r="AC462" i="2"/>
  <c r="N462" i="2"/>
  <c r="M462" i="2"/>
  <c r="I462" i="2"/>
  <c r="AC461" i="2"/>
  <c r="N461" i="2"/>
  <c r="M461" i="2"/>
  <c r="R460" i="2"/>
  <c r="N460" i="2"/>
  <c r="M460" i="2"/>
  <c r="I460" i="2"/>
  <c r="AL459" i="2"/>
  <c r="AI459" i="2"/>
  <c r="Z459" i="2"/>
  <c r="T459" i="2"/>
  <c r="R459" i="2"/>
  <c r="L459" i="2"/>
  <c r="F459" i="2"/>
  <c r="AC457" i="2"/>
  <c r="N457" i="2"/>
  <c r="M457" i="2"/>
  <c r="I457" i="2"/>
  <c r="AC456" i="2"/>
  <c r="N456" i="2"/>
  <c r="M456" i="2"/>
  <c r="AC455" i="2"/>
  <c r="N455" i="2"/>
  <c r="M455" i="2"/>
  <c r="AC454" i="2"/>
  <c r="N454" i="2"/>
  <c r="M454" i="2"/>
  <c r="AC453" i="2"/>
  <c r="N453" i="2"/>
  <c r="M453" i="2"/>
  <c r="AC452" i="2"/>
  <c r="N452" i="2"/>
  <c r="M452" i="2"/>
  <c r="I452" i="2"/>
  <c r="AC451" i="2"/>
  <c r="N451" i="2"/>
  <c r="M451" i="2"/>
  <c r="AC450" i="2"/>
  <c r="N450" i="2"/>
  <c r="M450" i="2"/>
  <c r="AC449" i="2"/>
  <c r="N449" i="2"/>
  <c r="M449" i="2"/>
  <c r="I449" i="2"/>
  <c r="AC448" i="2"/>
  <c r="N448" i="2"/>
  <c r="M448" i="2"/>
  <c r="AC447" i="2"/>
  <c r="N447" i="2"/>
  <c r="M447" i="2"/>
  <c r="AC446" i="2"/>
  <c r="N446" i="2"/>
  <c r="M446" i="2"/>
  <c r="I446" i="2"/>
  <c r="AC445" i="2"/>
  <c r="N445" i="2"/>
  <c r="M445" i="2"/>
  <c r="AC444" i="2"/>
  <c r="N444" i="2"/>
  <c r="M444" i="2"/>
  <c r="AC443" i="2"/>
  <c r="N443" i="2"/>
  <c r="M443" i="2"/>
  <c r="I443" i="2"/>
  <c r="AC442" i="2"/>
  <c r="N442" i="2"/>
  <c r="M442" i="2"/>
  <c r="I442" i="2"/>
  <c r="AC441" i="2"/>
  <c r="N441" i="2"/>
  <c r="M441" i="2"/>
  <c r="I441" i="2"/>
  <c r="AC440" i="2"/>
  <c r="N440" i="2"/>
  <c r="M440" i="2"/>
  <c r="I440" i="2"/>
  <c r="AC439" i="2"/>
  <c r="N439" i="2"/>
  <c r="M439" i="2"/>
  <c r="I439" i="2"/>
  <c r="AC438" i="2"/>
  <c r="N438" i="2"/>
  <c r="M438" i="2"/>
  <c r="R437" i="2"/>
  <c r="N437" i="2"/>
  <c r="M437" i="2"/>
  <c r="I437" i="2"/>
  <c r="AL436" i="2"/>
  <c r="AI436" i="2"/>
  <c r="Z436" i="2"/>
  <c r="T436" i="2"/>
  <c r="L436" i="2"/>
  <c r="F436" i="2"/>
  <c r="AC434" i="2"/>
  <c r="N434" i="2"/>
  <c r="M434" i="2"/>
  <c r="I434" i="2"/>
  <c r="AC433" i="2"/>
  <c r="N433" i="2"/>
  <c r="M433" i="2"/>
  <c r="I433" i="2"/>
  <c r="AC432" i="2"/>
  <c r="N432" i="2"/>
  <c r="M432" i="2"/>
  <c r="AC431" i="2"/>
  <c r="N431" i="2"/>
  <c r="M431" i="2"/>
  <c r="AC430" i="2"/>
  <c r="N430" i="2"/>
  <c r="M430" i="2"/>
  <c r="AC429" i="2"/>
  <c r="N429" i="2"/>
  <c r="M429" i="2"/>
  <c r="AC428" i="2"/>
  <c r="N428" i="2"/>
  <c r="M428" i="2"/>
  <c r="R427" i="2"/>
  <c r="N427" i="2"/>
  <c r="M427" i="2"/>
  <c r="I427" i="2"/>
  <c r="AL426" i="2"/>
  <c r="AI426" i="2"/>
  <c r="Z426" i="2"/>
  <c r="T426" i="2"/>
  <c r="L426" i="2"/>
  <c r="F426" i="2"/>
  <c r="AC424" i="2"/>
  <c r="N424" i="2"/>
  <c r="M424" i="2"/>
  <c r="AC423" i="2"/>
  <c r="N423" i="2"/>
  <c r="M423" i="2"/>
  <c r="AC422" i="2"/>
  <c r="N422" i="2"/>
  <c r="M422" i="2"/>
  <c r="AC421" i="2"/>
  <c r="N421" i="2"/>
  <c r="M421" i="2"/>
  <c r="I421" i="2"/>
  <c r="AC420" i="2"/>
  <c r="N420" i="2"/>
  <c r="M420" i="2"/>
  <c r="I420" i="2"/>
  <c r="AC419" i="2"/>
  <c r="N419" i="2"/>
  <c r="M419" i="2"/>
  <c r="I419" i="2"/>
  <c r="AC418" i="2"/>
  <c r="N418" i="2"/>
  <c r="M418" i="2"/>
  <c r="I418" i="2"/>
  <c r="AC417" i="2"/>
  <c r="N417" i="2"/>
  <c r="M417" i="2"/>
  <c r="AC416" i="2"/>
  <c r="N416" i="2"/>
  <c r="M416" i="2"/>
  <c r="I416" i="2"/>
  <c r="AC415" i="2"/>
  <c r="N415" i="2"/>
  <c r="M415" i="2"/>
  <c r="AC414" i="2"/>
  <c r="N414" i="2"/>
  <c r="M414" i="2"/>
  <c r="AC413" i="2"/>
  <c r="N413" i="2"/>
  <c r="M413" i="2"/>
  <c r="I413" i="2"/>
  <c r="AC412" i="2"/>
  <c r="N412" i="2"/>
  <c r="M412" i="2"/>
  <c r="AC411" i="2"/>
  <c r="N411" i="2"/>
  <c r="M411" i="2"/>
  <c r="AC410" i="2"/>
  <c r="N410" i="2"/>
  <c r="M410" i="2"/>
  <c r="R409" i="2"/>
  <c r="R408" i="2" s="1"/>
  <c r="N409" i="2"/>
  <c r="M409" i="2"/>
  <c r="I409" i="2"/>
  <c r="AL408" i="2"/>
  <c r="AI408" i="2"/>
  <c r="Z408" i="2"/>
  <c r="T408" i="2"/>
  <c r="L408" i="2"/>
  <c r="F408" i="2"/>
  <c r="AC406" i="2"/>
  <c r="N406" i="2"/>
  <c r="M406" i="2"/>
  <c r="AC405" i="2"/>
  <c r="N405" i="2"/>
  <c r="M405" i="2"/>
  <c r="I405" i="2"/>
  <c r="AC404" i="2"/>
  <c r="N404" i="2"/>
  <c r="M404" i="2"/>
  <c r="AC403" i="2"/>
  <c r="N403" i="2"/>
  <c r="M403" i="2"/>
  <c r="AC402" i="2"/>
  <c r="N402" i="2"/>
  <c r="M402" i="2"/>
  <c r="AC401" i="2"/>
  <c r="N401" i="2"/>
  <c r="M401" i="2"/>
  <c r="AC400" i="2"/>
  <c r="N400" i="2"/>
  <c r="M400" i="2"/>
  <c r="AC399" i="2"/>
  <c r="N399" i="2"/>
  <c r="M399" i="2"/>
  <c r="I399" i="2"/>
  <c r="AC398" i="2"/>
  <c r="N398" i="2"/>
  <c r="M398" i="2"/>
  <c r="I398" i="2"/>
  <c r="AC397" i="2"/>
  <c r="N397" i="2"/>
  <c r="M397" i="2"/>
  <c r="I397" i="2"/>
  <c r="AC396" i="2"/>
  <c r="N396" i="2"/>
  <c r="M396" i="2"/>
  <c r="I396" i="2"/>
  <c r="AC395" i="2"/>
  <c r="N395" i="2"/>
  <c r="M395" i="2"/>
  <c r="I395" i="2"/>
  <c r="AC394" i="2"/>
  <c r="N394" i="2"/>
  <c r="M394" i="2"/>
  <c r="AC393" i="2"/>
  <c r="N393" i="2"/>
  <c r="M393" i="2"/>
  <c r="AC392" i="2"/>
  <c r="N392" i="2"/>
  <c r="M392" i="2"/>
  <c r="AC391" i="2"/>
  <c r="N391" i="2"/>
  <c r="M391" i="2"/>
  <c r="I391" i="2"/>
  <c r="AC390" i="2"/>
  <c r="N390" i="2"/>
  <c r="M390" i="2"/>
  <c r="I390" i="2"/>
  <c r="AC389" i="2"/>
  <c r="N389" i="2"/>
  <c r="M389" i="2"/>
  <c r="I389" i="2"/>
  <c r="R388" i="2"/>
  <c r="N388" i="2"/>
  <c r="M388" i="2"/>
  <c r="I388" i="2"/>
  <c r="AL387" i="2"/>
  <c r="AI387" i="2"/>
  <c r="Z387" i="2"/>
  <c r="T387" i="2"/>
  <c r="L387" i="2"/>
  <c r="F387" i="2"/>
  <c r="AC385" i="2"/>
  <c r="N385" i="2"/>
  <c r="M385" i="2"/>
  <c r="AC384" i="2"/>
  <c r="N384" i="2"/>
  <c r="M384" i="2"/>
  <c r="AC383" i="2"/>
  <c r="N383" i="2"/>
  <c r="M383" i="2"/>
  <c r="I383" i="2"/>
  <c r="AC382" i="2"/>
  <c r="N382" i="2"/>
  <c r="M382" i="2"/>
  <c r="I382" i="2"/>
  <c r="AC381" i="2"/>
  <c r="N381" i="2"/>
  <c r="M381" i="2"/>
  <c r="I381" i="2"/>
  <c r="AC380" i="2"/>
  <c r="N380" i="2"/>
  <c r="M380" i="2"/>
  <c r="AC379" i="2"/>
  <c r="N379" i="2"/>
  <c r="M379" i="2"/>
  <c r="AC378" i="2"/>
  <c r="N378" i="2"/>
  <c r="M378" i="2"/>
  <c r="AC377" i="2"/>
  <c r="N377" i="2"/>
  <c r="M377" i="2"/>
  <c r="AC376" i="2"/>
  <c r="N376" i="2"/>
  <c r="M376" i="2"/>
  <c r="AC375" i="2"/>
  <c r="N375" i="2"/>
  <c r="M375" i="2"/>
  <c r="I375" i="2"/>
  <c r="AC374" i="2"/>
  <c r="N374" i="2"/>
  <c r="M374" i="2"/>
  <c r="AC373" i="2"/>
  <c r="N373" i="2"/>
  <c r="M373" i="2"/>
  <c r="AC372" i="2"/>
  <c r="N372" i="2"/>
  <c r="M372" i="2"/>
  <c r="AC371" i="2"/>
  <c r="N371" i="2"/>
  <c r="M371" i="2"/>
  <c r="I371" i="2"/>
  <c r="AC370" i="2"/>
  <c r="N370" i="2"/>
  <c r="M370" i="2"/>
  <c r="I370" i="2"/>
  <c r="AC369" i="2"/>
  <c r="N369" i="2"/>
  <c r="M369" i="2"/>
  <c r="AC368" i="2"/>
  <c r="N368" i="2"/>
  <c r="M368" i="2"/>
  <c r="R367" i="2"/>
  <c r="N367" i="2"/>
  <c r="M367" i="2"/>
  <c r="I367" i="2"/>
  <c r="AL366" i="2"/>
  <c r="AI366" i="2"/>
  <c r="Z366" i="2"/>
  <c r="T366" i="2"/>
  <c r="L366" i="2"/>
  <c r="F366" i="2"/>
  <c r="AC364" i="2"/>
  <c r="N364" i="2"/>
  <c r="M364" i="2"/>
  <c r="I364" i="2"/>
  <c r="AC363" i="2"/>
  <c r="N363" i="2"/>
  <c r="M363" i="2"/>
  <c r="AC362" i="2"/>
  <c r="N362" i="2"/>
  <c r="M362" i="2"/>
  <c r="AC361" i="2"/>
  <c r="N361" i="2"/>
  <c r="M361" i="2"/>
  <c r="AC360" i="2"/>
  <c r="N360" i="2"/>
  <c r="M360" i="2"/>
  <c r="I360" i="2"/>
  <c r="AC359" i="2"/>
  <c r="N359" i="2"/>
  <c r="M359" i="2"/>
  <c r="AC358" i="2"/>
  <c r="N358" i="2"/>
  <c r="M358" i="2"/>
  <c r="AC357" i="2"/>
  <c r="N357" i="2"/>
  <c r="M357" i="2"/>
  <c r="AC356" i="2"/>
  <c r="N356" i="2"/>
  <c r="M356" i="2"/>
  <c r="AC355" i="2"/>
  <c r="N355" i="2"/>
  <c r="M355" i="2"/>
  <c r="AC354" i="2"/>
  <c r="N354" i="2"/>
  <c r="M354" i="2"/>
  <c r="AC353" i="2"/>
  <c r="N353" i="2"/>
  <c r="M353" i="2"/>
  <c r="AC352" i="2"/>
  <c r="N352" i="2"/>
  <c r="M352" i="2"/>
  <c r="AC351" i="2"/>
  <c r="N351" i="2"/>
  <c r="M351" i="2"/>
  <c r="I351" i="2"/>
  <c r="AC350" i="2"/>
  <c r="N350" i="2"/>
  <c r="M350" i="2"/>
  <c r="I350" i="2"/>
  <c r="AC349" i="2"/>
  <c r="N349" i="2"/>
  <c r="M349" i="2"/>
  <c r="I349" i="2"/>
  <c r="AC348" i="2"/>
  <c r="N348" i="2"/>
  <c r="M348" i="2"/>
  <c r="I348" i="2"/>
  <c r="AC347" i="2"/>
  <c r="N347" i="2"/>
  <c r="M347" i="2"/>
  <c r="I347" i="2"/>
  <c r="AC346" i="2"/>
  <c r="N346" i="2"/>
  <c r="M346" i="2"/>
  <c r="I346" i="2"/>
  <c r="R345" i="2"/>
  <c r="R344" i="2" s="1"/>
  <c r="N345" i="2"/>
  <c r="M345" i="2"/>
  <c r="I345" i="2"/>
  <c r="AL344" i="2"/>
  <c r="AI344" i="2"/>
  <c r="Z344" i="2"/>
  <c r="T344" i="2"/>
  <c r="L344" i="2"/>
  <c r="F344" i="2"/>
  <c r="AC342" i="2"/>
  <c r="N342" i="2"/>
  <c r="M342" i="2"/>
  <c r="AC341" i="2"/>
  <c r="N341" i="2"/>
  <c r="M341" i="2"/>
  <c r="AC340" i="2"/>
  <c r="N340" i="2"/>
  <c r="M340" i="2"/>
  <c r="AC339" i="2"/>
  <c r="N339" i="2"/>
  <c r="M339" i="2"/>
  <c r="I339" i="2"/>
  <c r="AC338" i="2"/>
  <c r="N338" i="2"/>
  <c r="M338" i="2"/>
  <c r="I338" i="2"/>
  <c r="AC337" i="2"/>
  <c r="N337" i="2"/>
  <c r="M337" i="2"/>
  <c r="I337" i="2"/>
  <c r="AC336" i="2"/>
  <c r="N336" i="2"/>
  <c r="M336" i="2"/>
  <c r="AC335" i="2"/>
  <c r="N335" i="2"/>
  <c r="M335" i="2"/>
  <c r="AC334" i="2"/>
  <c r="N334" i="2"/>
  <c r="M334" i="2"/>
  <c r="AC333" i="2"/>
  <c r="N333" i="2"/>
  <c r="M333" i="2"/>
  <c r="R332" i="2"/>
  <c r="R331" i="2" s="1"/>
  <c r="N332" i="2"/>
  <c r="M332" i="2"/>
  <c r="I332" i="2"/>
  <c r="AL331" i="2"/>
  <c r="AI331" i="2"/>
  <c r="Z331" i="2"/>
  <c r="T331" i="2"/>
  <c r="L331" i="2"/>
  <c r="F331" i="2"/>
  <c r="AC329" i="2"/>
  <c r="N329" i="2"/>
  <c r="M329" i="2"/>
  <c r="I329" i="2"/>
  <c r="AC328" i="2"/>
  <c r="N328" i="2"/>
  <c r="M328" i="2"/>
  <c r="AC327" i="2"/>
  <c r="N327" i="2"/>
  <c r="M327" i="2"/>
  <c r="AC326" i="2"/>
  <c r="N326" i="2"/>
  <c r="M326" i="2"/>
  <c r="AC325" i="2"/>
  <c r="N325" i="2"/>
  <c r="M325" i="2"/>
  <c r="I325" i="2"/>
  <c r="AC324" i="2"/>
  <c r="N324" i="2"/>
  <c r="M324" i="2"/>
  <c r="AC323" i="2"/>
  <c r="N323" i="2"/>
  <c r="M323" i="2"/>
  <c r="AC322" i="2"/>
  <c r="N322" i="2"/>
  <c r="M322" i="2"/>
  <c r="I322" i="2"/>
  <c r="AC321" i="2"/>
  <c r="N321" i="2"/>
  <c r="M321" i="2"/>
  <c r="I321" i="2"/>
  <c r="R320" i="2"/>
  <c r="R319" i="2" s="1"/>
  <c r="N320" i="2"/>
  <c r="M320" i="2"/>
  <c r="I320" i="2"/>
  <c r="AL319" i="2"/>
  <c r="AI319" i="2"/>
  <c r="Z319" i="2"/>
  <c r="T319" i="2"/>
  <c r="L319" i="2"/>
  <c r="F319" i="2"/>
  <c r="AC317" i="2"/>
  <c r="N317" i="2"/>
  <c r="M317" i="2"/>
  <c r="I317" i="2"/>
  <c r="AC316" i="2"/>
  <c r="N316" i="2"/>
  <c r="M316" i="2"/>
  <c r="AC315" i="2"/>
  <c r="N315" i="2"/>
  <c r="M315" i="2"/>
  <c r="AC314" i="2"/>
  <c r="N314" i="2"/>
  <c r="M314" i="2"/>
  <c r="AC313" i="2"/>
  <c r="N313" i="2"/>
  <c r="M313" i="2"/>
  <c r="AC312" i="2"/>
  <c r="N312" i="2"/>
  <c r="M312" i="2"/>
  <c r="AC311" i="2"/>
  <c r="N311" i="2"/>
  <c r="M311" i="2"/>
  <c r="AC310" i="2"/>
  <c r="N310" i="2"/>
  <c r="M310" i="2"/>
  <c r="I310" i="2"/>
  <c r="AC309" i="2"/>
  <c r="N309" i="2"/>
  <c r="M309" i="2"/>
  <c r="I309" i="2"/>
  <c r="R308" i="2"/>
  <c r="R307" i="2" s="1"/>
  <c r="N308" i="2"/>
  <c r="M308" i="2"/>
  <c r="I308" i="2"/>
  <c r="AC305" i="2"/>
  <c r="N305" i="2"/>
  <c r="M305" i="2"/>
  <c r="AC304" i="2"/>
  <c r="N304" i="2"/>
  <c r="M304" i="2"/>
  <c r="AC303" i="2"/>
  <c r="N303" i="2"/>
  <c r="M303" i="2"/>
  <c r="AC302" i="2"/>
  <c r="N302" i="2"/>
  <c r="M302" i="2"/>
  <c r="AC301" i="2"/>
  <c r="N301" i="2"/>
  <c r="M301" i="2"/>
  <c r="I301" i="2"/>
  <c r="AC300" i="2"/>
  <c r="N300" i="2"/>
  <c r="M300" i="2"/>
  <c r="AC299" i="2"/>
  <c r="N299" i="2"/>
  <c r="M299" i="2"/>
  <c r="AC298" i="2"/>
  <c r="N298" i="2"/>
  <c r="M298" i="2"/>
  <c r="I298" i="2"/>
  <c r="AC297" i="2"/>
  <c r="N297" i="2"/>
  <c r="M297" i="2"/>
  <c r="I297" i="2"/>
  <c r="AC296" i="2"/>
  <c r="N296" i="2"/>
  <c r="M296" i="2"/>
  <c r="I296" i="2"/>
  <c r="R295" i="2"/>
  <c r="R294" i="2" s="1"/>
  <c r="N295" i="2"/>
  <c r="M295" i="2"/>
  <c r="I295" i="2"/>
  <c r="AL294" i="2"/>
  <c r="AI294" i="2"/>
  <c r="Z294" i="2"/>
  <c r="T294" i="2"/>
  <c r="L294" i="2"/>
  <c r="F294" i="2"/>
  <c r="AC292" i="2"/>
  <c r="N292" i="2"/>
  <c r="M292" i="2"/>
  <c r="I292" i="2"/>
  <c r="AC291" i="2"/>
  <c r="N291" i="2"/>
  <c r="M291" i="2"/>
  <c r="I291" i="2"/>
  <c r="AC290" i="2"/>
  <c r="N290" i="2"/>
  <c r="M290" i="2"/>
  <c r="I290" i="2"/>
  <c r="AC289" i="2"/>
  <c r="N289" i="2"/>
  <c r="M289" i="2"/>
  <c r="AC288" i="2"/>
  <c r="N288" i="2"/>
  <c r="M288" i="2"/>
  <c r="AC287" i="2"/>
  <c r="N287" i="2"/>
  <c r="M287" i="2"/>
  <c r="AC286" i="2"/>
  <c r="N286" i="2"/>
  <c r="M286" i="2"/>
  <c r="AC285" i="2"/>
  <c r="N285" i="2"/>
  <c r="M285" i="2"/>
  <c r="I285" i="2"/>
  <c r="AC284" i="2"/>
  <c r="N284" i="2"/>
  <c r="M284" i="2"/>
  <c r="I284" i="2"/>
  <c r="AC283" i="2"/>
  <c r="N283" i="2"/>
  <c r="M283" i="2"/>
  <c r="I283" i="2"/>
  <c r="AC282" i="2"/>
  <c r="N282" i="2"/>
  <c r="M282" i="2"/>
  <c r="AC281" i="2"/>
  <c r="N281" i="2"/>
  <c r="M281" i="2"/>
  <c r="AC280" i="2"/>
  <c r="N280" i="2"/>
  <c r="M280" i="2"/>
  <c r="R279" i="2"/>
  <c r="R278" i="2" s="1"/>
  <c r="N279" i="2"/>
  <c r="M279" i="2"/>
  <c r="I279" i="2"/>
  <c r="AC276" i="2"/>
  <c r="N276" i="2"/>
  <c r="M276" i="2"/>
  <c r="AC275" i="2"/>
  <c r="N275" i="2"/>
  <c r="M275" i="2"/>
  <c r="I275" i="2"/>
  <c r="AC274" i="2"/>
  <c r="N274" i="2"/>
  <c r="M274" i="2"/>
  <c r="I274" i="2"/>
  <c r="AC273" i="2"/>
  <c r="N273" i="2"/>
  <c r="M273" i="2"/>
  <c r="AC272" i="2"/>
  <c r="N272" i="2"/>
  <c r="M272" i="2"/>
  <c r="AC271" i="2"/>
  <c r="N271" i="2"/>
  <c r="M271" i="2"/>
  <c r="AC270" i="2"/>
  <c r="N270" i="2"/>
  <c r="M270" i="2"/>
  <c r="AC269" i="2"/>
  <c r="N269" i="2"/>
  <c r="M269" i="2"/>
  <c r="AC268" i="2"/>
  <c r="N268" i="2"/>
  <c r="M268" i="2"/>
  <c r="AC267" i="2"/>
  <c r="N267" i="2"/>
  <c r="M267" i="2"/>
  <c r="AC266" i="2"/>
  <c r="N266" i="2"/>
  <c r="M266" i="2"/>
  <c r="AC265" i="2"/>
  <c r="N265" i="2"/>
  <c r="M265" i="2"/>
  <c r="I265" i="2"/>
  <c r="AC264" i="2"/>
  <c r="N264" i="2"/>
  <c r="M264" i="2"/>
  <c r="I264" i="2"/>
  <c r="AC263" i="2"/>
  <c r="N263" i="2"/>
  <c r="M263" i="2"/>
  <c r="I263" i="2"/>
  <c r="AC262" i="2"/>
  <c r="N262" i="2"/>
  <c r="M262" i="2"/>
  <c r="I262" i="2"/>
  <c r="AC261" i="2"/>
  <c r="N261" i="2"/>
  <c r="M261" i="2"/>
  <c r="I261" i="2"/>
  <c r="AC260" i="2"/>
  <c r="N260" i="2"/>
  <c r="M260" i="2"/>
  <c r="I260" i="2"/>
  <c r="R259" i="2"/>
  <c r="N259" i="2"/>
  <c r="M259" i="2"/>
  <c r="I259" i="2"/>
  <c r="AL258" i="2"/>
  <c r="AI258" i="2"/>
  <c r="Z258" i="2"/>
  <c r="T258" i="2"/>
  <c r="R258" i="2"/>
  <c r="L258" i="2"/>
  <c r="F258" i="2"/>
  <c r="AC256" i="2"/>
  <c r="N256" i="2"/>
  <c r="M256" i="2"/>
  <c r="O256" i="2" s="1"/>
  <c r="I256" i="3" s="1"/>
  <c r="AC255" i="2"/>
  <c r="N255" i="2"/>
  <c r="M255" i="2"/>
  <c r="AC254" i="2"/>
  <c r="N254" i="2"/>
  <c r="M254" i="2"/>
  <c r="AC253" i="2"/>
  <c r="N253" i="2"/>
  <c r="M253" i="2"/>
  <c r="AC252" i="2"/>
  <c r="N252" i="2"/>
  <c r="M252" i="2"/>
  <c r="AC251" i="2"/>
  <c r="N251" i="2"/>
  <c r="M251" i="2"/>
  <c r="AC250" i="2"/>
  <c r="N250" i="2"/>
  <c r="M250" i="2"/>
  <c r="I250" i="2"/>
  <c r="AC249" i="2"/>
  <c r="N249" i="2"/>
  <c r="M249" i="2"/>
  <c r="AC248" i="2"/>
  <c r="N248" i="2"/>
  <c r="M248" i="2"/>
  <c r="N247" i="2"/>
  <c r="M247" i="2"/>
  <c r="I247" i="2"/>
  <c r="AL246" i="2"/>
  <c r="AI246" i="2"/>
  <c r="Z246" i="2"/>
  <c r="T246" i="2"/>
  <c r="R246" i="2"/>
  <c r="L246" i="2"/>
  <c r="F246" i="2"/>
  <c r="AC244" i="2"/>
  <c r="N244" i="2"/>
  <c r="M244" i="2"/>
  <c r="AC243" i="2"/>
  <c r="N243" i="2"/>
  <c r="M243" i="2"/>
  <c r="I243" i="2"/>
  <c r="AC242" i="2"/>
  <c r="N242" i="2"/>
  <c r="M242" i="2"/>
  <c r="AC241" i="2"/>
  <c r="N241" i="2"/>
  <c r="M241" i="2"/>
  <c r="AC240" i="2"/>
  <c r="N240" i="2"/>
  <c r="M240" i="2"/>
  <c r="AC239" i="2"/>
  <c r="N239" i="2"/>
  <c r="M239" i="2"/>
  <c r="AC238" i="2"/>
  <c r="N238" i="2"/>
  <c r="M238" i="2"/>
  <c r="AC237" i="2"/>
  <c r="N237" i="2"/>
  <c r="M237" i="2"/>
  <c r="I237" i="2"/>
  <c r="AC236" i="2"/>
  <c r="N236" i="2"/>
  <c r="M236" i="2"/>
  <c r="AC235" i="2"/>
  <c r="N235" i="2"/>
  <c r="M235" i="2"/>
  <c r="AC234" i="2"/>
  <c r="N234" i="2"/>
  <c r="M234" i="2"/>
  <c r="AC233" i="2"/>
  <c r="N233" i="2"/>
  <c r="M233" i="2"/>
  <c r="I233" i="2"/>
  <c r="AC232" i="2"/>
  <c r="N232" i="2"/>
  <c r="M232" i="2"/>
  <c r="I232" i="2"/>
  <c r="AC231" i="2"/>
  <c r="N231" i="2"/>
  <c r="M231" i="2"/>
  <c r="AC230" i="2"/>
  <c r="N230" i="2"/>
  <c r="M230" i="2"/>
  <c r="I230" i="2"/>
  <c r="AC229" i="2"/>
  <c r="N229" i="2"/>
  <c r="M229" i="2"/>
  <c r="I229" i="2"/>
  <c r="AC228" i="2"/>
  <c r="N228" i="2"/>
  <c r="M228" i="2"/>
  <c r="AC227" i="2"/>
  <c r="N227" i="2"/>
  <c r="M227" i="2"/>
  <c r="AC226" i="2"/>
  <c r="N226" i="2"/>
  <c r="M226" i="2"/>
  <c r="AC225" i="2"/>
  <c r="N225" i="2"/>
  <c r="M225" i="2"/>
  <c r="AC224" i="2"/>
  <c r="N224" i="2"/>
  <c r="M224" i="2"/>
  <c r="AC223" i="2"/>
  <c r="N223" i="2"/>
  <c r="M223" i="2"/>
  <c r="AC222" i="2"/>
  <c r="N222" i="2"/>
  <c r="M222" i="2"/>
  <c r="I222" i="2"/>
  <c r="AC221" i="2"/>
  <c r="N221" i="2"/>
  <c r="M221" i="2"/>
  <c r="I221" i="2"/>
  <c r="AC220" i="2"/>
  <c r="N220" i="2"/>
  <c r="M220" i="2"/>
  <c r="I220" i="2"/>
  <c r="AC219" i="2"/>
  <c r="N219" i="2"/>
  <c r="M219" i="2"/>
  <c r="I219" i="2"/>
  <c r="AC218" i="2"/>
  <c r="N218" i="2"/>
  <c r="M218" i="2"/>
  <c r="AC217" i="2"/>
  <c r="N217" i="2"/>
  <c r="M217" i="2"/>
  <c r="R216" i="2"/>
  <c r="N216" i="2"/>
  <c r="M216" i="2"/>
  <c r="I216" i="2"/>
  <c r="AL215" i="2"/>
  <c r="AI215" i="2"/>
  <c r="Z215" i="2"/>
  <c r="T215" i="2"/>
  <c r="L215" i="2"/>
  <c r="F215" i="2"/>
  <c r="AC213" i="2"/>
  <c r="N213" i="2"/>
  <c r="M213" i="2"/>
  <c r="AC212" i="2"/>
  <c r="N212" i="2"/>
  <c r="M212" i="2"/>
  <c r="I212" i="2"/>
  <c r="AC211" i="2"/>
  <c r="N211" i="2"/>
  <c r="M211" i="2"/>
  <c r="AC210" i="2"/>
  <c r="N210" i="2"/>
  <c r="M210" i="2"/>
  <c r="I210" i="2"/>
  <c r="AC209" i="2"/>
  <c r="N209" i="2"/>
  <c r="M209" i="2"/>
  <c r="AC208" i="2"/>
  <c r="N208" i="2"/>
  <c r="M208" i="2"/>
  <c r="AC207" i="2"/>
  <c r="N207" i="2"/>
  <c r="M207" i="2"/>
  <c r="AC206" i="2"/>
  <c r="N206" i="2"/>
  <c r="M206" i="2"/>
  <c r="I206" i="2"/>
  <c r="AC205" i="2"/>
  <c r="N205" i="2"/>
  <c r="M205" i="2"/>
  <c r="I205" i="2"/>
  <c r="AC204" i="2"/>
  <c r="N204" i="2"/>
  <c r="M204" i="2"/>
  <c r="I204" i="2"/>
  <c r="AC203" i="2"/>
  <c r="N203" i="2"/>
  <c r="M203" i="2"/>
  <c r="I203" i="2"/>
  <c r="AC202" i="2"/>
  <c r="N202" i="2"/>
  <c r="M202" i="2"/>
  <c r="I202" i="2"/>
  <c r="R201" i="2"/>
  <c r="N201" i="2"/>
  <c r="M201" i="2"/>
  <c r="I201" i="2"/>
  <c r="AL200" i="2"/>
  <c r="AI200" i="2"/>
  <c r="Z200" i="2"/>
  <c r="T200" i="2"/>
  <c r="R200" i="2"/>
  <c r="L200" i="2"/>
  <c r="F200" i="2"/>
  <c r="AC198" i="2"/>
  <c r="N198" i="2"/>
  <c r="M198" i="2"/>
  <c r="I198" i="2"/>
  <c r="AC197" i="2"/>
  <c r="N197" i="2"/>
  <c r="M197" i="2"/>
  <c r="AC196" i="2"/>
  <c r="N196" i="2"/>
  <c r="M196" i="2"/>
  <c r="I196" i="2"/>
  <c r="AC195" i="2"/>
  <c r="N195" i="2"/>
  <c r="M195" i="2"/>
  <c r="AC194" i="2"/>
  <c r="N194" i="2"/>
  <c r="M194" i="2"/>
  <c r="AC193" i="2"/>
  <c r="N193" i="2"/>
  <c r="M193" i="2"/>
  <c r="AC192" i="2"/>
  <c r="N192" i="2"/>
  <c r="M192" i="2"/>
  <c r="AC191" i="2"/>
  <c r="N191" i="2"/>
  <c r="M191" i="2"/>
  <c r="I191" i="2"/>
  <c r="AC190" i="2"/>
  <c r="N190" i="2"/>
  <c r="M190" i="2"/>
  <c r="AC189" i="2"/>
  <c r="N189" i="2"/>
  <c r="M189" i="2"/>
  <c r="AC188" i="2"/>
  <c r="N188" i="2"/>
  <c r="M188" i="2"/>
  <c r="I188" i="2"/>
  <c r="AC187" i="2"/>
  <c r="N187" i="2"/>
  <c r="M187" i="2"/>
  <c r="I187" i="2"/>
  <c r="AC186" i="2"/>
  <c r="N186" i="2"/>
  <c r="M186" i="2"/>
  <c r="AC185" i="2"/>
  <c r="N185" i="2"/>
  <c r="M185" i="2"/>
  <c r="I185" i="2"/>
  <c r="R184" i="2"/>
  <c r="R183" i="2" s="1"/>
  <c r="N184" i="2"/>
  <c r="M184" i="2"/>
  <c r="I184" i="2"/>
  <c r="AL183" i="2"/>
  <c r="AI183" i="2"/>
  <c r="Z183" i="2"/>
  <c r="T183" i="2"/>
  <c r="L183" i="2"/>
  <c r="F183" i="2"/>
  <c r="AC181" i="2"/>
  <c r="M181" i="2"/>
  <c r="I181" i="2"/>
  <c r="AC180" i="2"/>
  <c r="N180" i="2"/>
  <c r="M180" i="2"/>
  <c r="AC179" i="2"/>
  <c r="N179" i="2"/>
  <c r="M179" i="2"/>
  <c r="AC178" i="2"/>
  <c r="N178" i="2"/>
  <c r="M178" i="2"/>
  <c r="AC177" i="2"/>
  <c r="N177" i="2"/>
  <c r="M177" i="2"/>
  <c r="AC176" i="2"/>
  <c r="N176" i="2"/>
  <c r="M176" i="2"/>
  <c r="AC175" i="2"/>
  <c r="N175" i="2"/>
  <c r="M175" i="2"/>
  <c r="AC174" i="2"/>
  <c r="N174" i="2"/>
  <c r="M174" i="2"/>
  <c r="AC173" i="2"/>
  <c r="N173" i="2"/>
  <c r="M173" i="2"/>
  <c r="AC172" i="2"/>
  <c r="N172" i="2"/>
  <c r="M172" i="2"/>
  <c r="I172" i="2"/>
  <c r="AC171" i="2"/>
  <c r="N171" i="2"/>
  <c r="M171" i="2"/>
  <c r="AC170" i="2"/>
  <c r="N170" i="2"/>
  <c r="M170" i="2"/>
  <c r="AC169" i="2"/>
  <c r="N169" i="2"/>
  <c r="M169" i="2"/>
  <c r="AC168" i="2"/>
  <c r="N168" i="2"/>
  <c r="M168" i="2"/>
  <c r="AC167" i="2"/>
  <c r="N167" i="2"/>
  <c r="M167" i="2"/>
  <c r="AC166" i="2"/>
  <c r="N166" i="2"/>
  <c r="M166" i="2"/>
  <c r="I166" i="2"/>
  <c r="AC165" i="2"/>
  <c r="N165" i="2"/>
  <c r="M165" i="2"/>
  <c r="AC164" i="2"/>
  <c r="N164" i="2"/>
  <c r="M164" i="2"/>
  <c r="AC163" i="2"/>
  <c r="N163" i="2"/>
  <c r="M163" i="2"/>
  <c r="I163" i="2"/>
  <c r="AC162" i="2"/>
  <c r="N162" i="2"/>
  <c r="M162" i="2"/>
  <c r="I162" i="2"/>
  <c r="AC161" i="2"/>
  <c r="N161" i="2"/>
  <c r="M161" i="2"/>
  <c r="AC160" i="2"/>
  <c r="N160" i="2"/>
  <c r="M160" i="2"/>
  <c r="R159" i="2"/>
  <c r="R158" i="2" s="1"/>
  <c r="N159" i="2"/>
  <c r="M159" i="2"/>
  <c r="I159" i="2"/>
  <c r="AC156" i="2"/>
  <c r="N156" i="2"/>
  <c r="M156" i="2"/>
  <c r="I156" i="2"/>
  <c r="AC155" i="2"/>
  <c r="N155" i="2"/>
  <c r="M155" i="2"/>
  <c r="AC154" i="2"/>
  <c r="N154" i="2"/>
  <c r="M154" i="2"/>
  <c r="I154" i="2"/>
  <c r="AC153" i="2"/>
  <c r="N153" i="2"/>
  <c r="M153" i="2"/>
  <c r="AC152" i="2"/>
  <c r="N152" i="2"/>
  <c r="M152" i="2"/>
  <c r="I152" i="2"/>
  <c r="AC151" i="2"/>
  <c r="N151" i="2"/>
  <c r="M151" i="2"/>
  <c r="AC150" i="2"/>
  <c r="N150" i="2"/>
  <c r="M150" i="2"/>
  <c r="AC149" i="2"/>
  <c r="N149" i="2"/>
  <c r="M149" i="2"/>
  <c r="I149" i="2"/>
  <c r="AC148" i="2"/>
  <c r="N148" i="2"/>
  <c r="M148" i="2"/>
  <c r="I148" i="2"/>
  <c r="AC147" i="2"/>
  <c r="N147" i="2"/>
  <c r="M147" i="2"/>
  <c r="AC146" i="2"/>
  <c r="N146" i="2"/>
  <c r="M146" i="2"/>
  <c r="I146" i="2"/>
  <c r="R145" i="2"/>
  <c r="R144" i="2" s="1"/>
  <c r="N145" i="2"/>
  <c r="M145" i="2"/>
  <c r="I145" i="2"/>
  <c r="AL144" i="2"/>
  <c r="AI144" i="2"/>
  <c r="Z144" i="2"/>
  <c r="T144" i="2"/>
  <c r="L144" i="2"/>
  <c r="F144" i="2"/>
  <c r="AC142" i="2"/>
  <c r="N142" i="2"/>
  <c r="M142" i="2"/>
  <c r="I142" i="2"/>
  <c r="AC141" i="2"/>
  <c r="N141" i="2"/>
  <c r="M141" i="2"/>
  <c r="I141" i="2"/>
  <c r="AC140" i="2"/>
  <c r="N140" i="2"/>
  <c r="M140" i="2"/>
  <c r="AC139" i="2"/>
  <c r="N139" i="2"/>
  <c r="M139" i="2"/>
  <c r="AC138" i="2"/>
  <c r="N138" i="2"/>
  <c r="M138" i="2"/>
  <c r="I138" i="2"/>
  <c r="AC137" i="2"/>
  <c r="N137" i="2"/>
  <c r="M137" i="2"/>
  <c r="AC136" i="2"/>
  <c r="N136" i="2"/>
  <c r="M136" i="2"/>
  <c r="AC135" i="2"/>
  <c r="N135" i="2"/>
  <c r="M135" i="2"/>
  <c r="I135" i="2"/>
  <c r="AC134" i="2"/>
  <c r="N134" i="2"/>
  <c r="M134" i="2"/>
  <c r="I134" i="2"/>
  <c r="AC133" i="2"/>
  <c r="N133" i="2"/>
  <c r="M133" i="2"/>
  <c r="AC132" i="2"/>
  <c r="N132" i="2"/>
  <c r="M132" i="2"/>
  <c r="AC131" i="2"/>
  <c r="N131" i="2"/>
  <c r="M131" i="2"/>
  <c r="AC130" i="2"/>
  <c r="N130" i="2"/>
  <c r="M130" i="2"/>
  <c r="I130" i="2"/>
  <c r="AC129" i="2"/>
  <c r="N129" i="2"/>
  <c r="M129" i="2"/>
  <c r="I129" i="2"/>
  <c r="AC128" i="2"/>
  <c r="N128" i="2"/>
  <c r="M128" i="2"/>
  <c r="AC127" i="2"/>
  <c r="N127" i="2"/>
  <c r="M127" i="2"/>
  <c r="I127" i="2"/>
  <c r="AC126" i="2"/>
  <c r="N126" i="2"/>
  <c r="M126" i="2"/>
  <c r="AC125" i="2"/>
  <c r="N125" i="2"/>
  <c r="M125" i="2"/>
  <c r="AC124" i="2"/>
  <c r="N124" i="2"/>
  <c r="M124" i="2"/>
  <c r="AC123" i="2"/>
  <c r="N123" i="2"/>
  <c r="M123" i="2"/>
  <c r="AC122" i="2"/>
  <c r="N122" i="2"/>
  <c r="M122" i="2"/>
  <c r="I122" i="2"/>
  <c r="AC121" i="2"/>
  <c r="N121" i="2"/>
  <c r="M121" i="2"/>
  <c r="AC120" i="2"/>
  <c r="N120" i="2"/>
  <c r="M120" i="2"/>
  <c r="I120" i="2"/>
  <c r="AC119" i="2"/>
  <c r="N119" i="2"/>
  <c r="M119" i="2"/>
  <c r="I119" i="2"/>
  <c r="AC118" i="2"/>
  <c r="N118" i="2"/>
  <c r="M118" i="2"/>
  <c r="AC117" i="2"/>
  <c r="N117" i="2"/>
  <c r="M117" i="2"/>
  <c r="I117" i="2"/>
  <c r="AC116" i="2"/>
  <c r="N116" i="2"/>
  <c r="M116" i="2"/>
  <c r="I116" i="2"/>
  <c r="AC115" i="2"/>
  <c r="N115" i="2"/>
  <c r="M115" i="2"/>
  <c r="I115" i="2"/>
  <c r="AC114" i="2"/>
  <c r="N114" i="2"/>
  <c r="M114" i="2"/>
  <c r="AC113" i="2"/>
  <c r="N113" i="2"/>
  <c r="M113" i="2"/>
  <c r="R112" i="2"/>
  <c r="N112" i="2"/>
  <c r="M112" i="2"/>
  <c r="I112" i="2"/>
  <c r="AL111" i="2"/>
  <c r="AI111" i="2"/>
  <c r="Z111" i="2"/>
  <c r="T111" i="2"/>
  <c r="R111" i="2"/>
  <c r="L111" i="2"/>
  <c r="F111" i="2"/>
  <c r="AC109" i="2"/>
  <c r="N109" i="2"/>
  <c r="M109" i="2"/>
  <c r="AC108" i="2"/>
  <c r="N108" i="2"/>
  <c r="M108" i="2"/>
  <c r="AC107" i="2"/>
  <c r="N107" i="2"/>
  <c r="M107" i="2"/>
  <c r="AC106" i="2"/>
  <c r="N106" i="2"/>
  <c r="M106" i="2"/>
  <c r="I106" i="2"/>
  <c r="AC105" i="2"/>
  <c r="N105" i="2"/>
  <c r="M105" i="2"/>
  <c r="I105" i="2"/>
  <c r="AC104" i="2"/>
  <c r="N104" i="2"/>
  <c r="M104" i="2"/>
  <c r="AC103" i="2"/>
  <c r="N103" i="2"/>
  <c r="M103" i="2"/>
  <c r="AC102" i="2"/>
  <c r="N102" i="2"/>
  <c r="M102" i="2"/>
  <c r="AC101" i="2"/>
  <c r="N101" i="2"/>
  <c r="M101" i="2"/>
  <c r="AC100" i="2"/>
  <c r="N100" i="2"/>
  <c r="M100" i="2"/>
  <c r="I100" i="2"/>
  <c r="AC99" i="2"/>
  <c r="N99" i="2"/>
  <c r="M99" i="2"/>
  <c r="I99" i="2"/>
  <c r="AC98" i="2"/>
  <c r="N98" i="2"/>
  <c r="M98" i="2"/>
  <c r="AC97" i="2"/>
  <c r="N97" i="2"/>
  <c r="M97" i="2"/>
  <c r="I97" i="2"/>
  <c r="AC96" i="2"/>
  <c r="N96" i="2"/>
  <c r="M96" i="2"/>
  <c r="AC95" i="2"/>
  <c r="N95" i="2"/>
  <c r="M95" i="2"/>
  <c r="I95" i="2"/>
  <c r="AC94" i="2"/>
  <c r="N94" i="2"/>
  <c r="M94" i="2"/>
  <c r="I94" i="2"/>
  <c r="AC93" i="2"/>
  <c r="N93" i="2"/>
  <c r="M93" i="2"/>
  <c r="AC92" i="2"/>
  <c r="N92" i="2"/>
  <c r="M92" i="2"/>
  <c r="I92" i="2"/>
  <c r="AC91" i="2"/>
  <c r="N91" i="2"/>
  <c r="M91" i="2"/>
  <c r="AC90" i="2"/>
  <c r="N90" i="2"/>
  <c r="M90" i="2"/>
  <c r="I90" i="2"/>
  <c r="AC89" i="2"/>
  <c r="N89" i="2"/>
  <c r="M89" i="2"/>
  <c r="AC88" i="2"/>
  <c r="N88" i="2"/>
  <c r="M88" i="2"/>
  <c r="I88" i="2"/>
  <c r="R87" i="2"/>
  <c r="R86" i="2" s="1"/>
  <c r="N87" i="2"/>
  <c r="M87" i="2"/>
  <c r="I87" i="2"/>
  <c r="AL86" i="2"/>
  <c r="AI86" i="2"/>
  <c r="Z86" i="2"/>
  <c r="T86" i="2"/>
  <c r="L86" i="2"/>
  <c r="F86" i="2"/>
  <c r="AC84" i="2"/>
  <c r="N84" i="2"/>
  <c r="M84" i="2"/>
  <c r="I84" i="2"/>
  <c r="AC83" i="2"/>
  <c r="N83" i="2"/>
  <c r="M83" i="2"/>
  <c r="AC82" i="2"/>
  <c r="N82" i="2"/>
  <c r="M82" i="2"/>
  <c r="AC81" i="2"/>
  <c r="N81" i="2"/>
  <c r="M81" i="2"/>
  <c r="AC80" i="2"/>
  <c r="N80" i="2"/>
  <c r="M80" i="2"/>
  <c r="I80" i="2"/>
  <c r="AC79" i="2"/>
  <c r="N79" i="2"/>
  <c r="M79" i="2"/>
  <c r="AC78" i="2"/>
  <c r="N78" i="2"/>
  <c r="M78" i="2"/>
  <c r="AC77" i="2"/>
  <c r="N77" i="2"/>
  <c r="M77" i="2"/>
  <c r="AC76" i="2"/>
  <c r="N76" i="2"/>
  <c r="M76" i="2"/>
  <c r="I76" i="2"/>
  <c r="AC75" i="2"/>
  <c r="N75" i="2"/>
  <c r="M75" i="2"/>
  <c r="AC74" i="2"/>
  <c r="N74" i="2"/>
  <c r="M74" i="2"/>
  <c r="I74" i="2"/>
  <c r="AC73" i="2"/>
  <c r="N73" i="2"/>
  <c r="M73" i="2"/>
  <c r="AC72" i="2"/>
  <c r="N72" i="2"/>
  <c r="M72" i="2"/>
  <c r="AC71" i="2"/>
  <c r="N71" i="2"/>
  <c r="M71" i="2"/>
  <c r="I71" i="2"/>
  <c r="R70" i="2"/>
  <c r="R69" i="2" s="1"/>
  <c r="N70" i="2"/>
  <c r="M70" i="2"/>
  <c r="I70" i="2"/>
  <c r="AL69" i="2"/>
  <c r="AI69" i="2"/>
  <c r="Z69" i="2"/>
  <c r="T69" i="2"/>
  <c r="L69" i="2"/>
  <c r="F69" i="2"/>
  <c r="AC67" i="2"/>
  <c r="N67" i="2"/>
  <c r="M67" i="2"/>
  <c r="I67" i="2"/>
  <c r="AC66" i="2"/>
  <c r="N66" i="2"/>
  <c r="M66" i="2"/>
  <c r="I66" i="2"/>
  <c r="AC65" i="2"/>
  <c r="N65" i="2"/>
  <c r="M65" i="2"/>
  <c r="AC64" i="2"/>
  <c r="N64" i="2"/>
  <c r="M64" i="2"/>
  <c r="AC63" i="2"/>
  <c r="N63" i="2"/>
  <c r="M63" i="2"/>
  <c r="I63" i="2"/>
  <c r="R62" i="2"/>
  <c r="R61" i="2" s="1"/>
  <c r="N62" i="2"/>
  <c r="M62" i="2"/>
  <c r="I62" i="2"/>
  <c r="AL61" i="2"/>
  <c r="AI61" i="2"/>
  <c r="Z61" i="2"/>
  <c r="T61" i="2"/>
  <c r="L61" i="2"/>
  <c r="F61" i="2"/>
  <c r="AC59" i="2"/>
  <c r="N59" i="2"/>
  <c r="M59" i="2"/>
  <c r="I59" i="2"/>
  <c r="AC58" i="2"/>
  <c r="N58" i="2"/>
  <c r="M58" i="2"/>
  <c r="AC57" i="2"/>
  <c r="N57" i="2"/>
  <c r="M57" i="2"/>
  <c r="AC56" i="2"/>
  <c r="N56" i="2"/>
  <c r="M56" i="2"/>
  <c r="AC55" i="2"/>
  <c r="N55" i="2"/>
  <c r="M55" i="2"/>
  <c r="AC54" i="2"/>
  <c r="N54" i="2"/>
  <c r="M54" i="2"/>
  <c r="AC53" i="2"/>
  <c r="N53" i="2"/>
  <c r="M53" i="2"/>
  <c r="AC52" i="2"/>
  <c r="N52" i="2"/>
  <c r="M52" i="2"/>
  <c r="AC51" i="2"/>
  <c r="N51" i="2"/>
  <c r="M51" i="2"/>
  <c r="AC50" i="2"/>
  <c r="N50" i="2"/>
  <c r="M50" i="2"/>
  <c r="AC49" i="2"/>
  <c r="N49" i="2"/>
  <c r="M49" i="2"/>
  <c r="I49" i="2"/>
  <c r="AC48" i="2"/>
  <c r="N48" i="2"/>
  <c r="M48" i="2"/>
  <c r="I48" i="2"/>
  <c r="AC47" i="2"/>
  <c r="N47" i="2"/>
  <c r="M47" i="2"/>
  <c r="I47" i="2"/>
  <c r="AC46" i="2"/>
  <c r="N46" i="2"/>
  <c r="M46" i="2"/>
  <c r="AC45" i="2"/>
  <c r="N45" i="2"/>
  <c r="M45" i="2"/>
  <c r="I45" i="2"/>
  <c r="R44" i="2"/>
  <c r="R43" i="2" s="1"/>
  <c r="N44" i="2"/>
  <c r="M44" i="2"/>
  <c r="I44" i="2"/>
  <c r="AL43" i="2"/>
  <c r="AI43" i="2"/>
  <c r="Z43" i="2"/>
  <c r="T43" i="2"/>
  <c r="L43" i="2"/>
  <c r="F43" i="2"/>
  <c r="AC41" i="2"/>
  <c r="N41" i="2"/>
  <c r="M41" i="2"/>
  <c r="I41" i="2"/>
  <c r="AC40" i="2"/>
  <c r="N40" i="2"/>
  <c r="M40" i="2"/>
  <c r="AC39" i="2"/>
  <c r="N39" i="2"/>
  <c r="M39" i="2"/>
  <c r="AC38" i="2"/>
  <c r="N38" i="2"/>
  <c r="M38" i="2"/>
  <c r="AC37" i="2"/>
  <c r="N37" i="2"/>
  <c r="M37" i="2"/>
  <c r="I37" i="2"/>
  <c r="AC36" i="2"/>
  <c r="N36" i="2"/>
  <c r="M36" i="2"/>
  <c r="AC35" i="2"/>
  <c r="N35" i="2"/>
  <c r="M35" i="2"/>
  <c r="AC34" i="2"/>
  <c r="N34" i="2"/>
  <c r="M34" i="2"/>
  <c r="AC33" i="2"/>
  <c r="N33" i="2"/>
  <c r="M33" i="2"/>
  <c r="AC32" i="2"/>
  <c r="N32" i="2"/>
  <c r="M32" i="2"/>
  <c r="AC31" i="2"/>
  <c r="N31" i="2"/>
  <c r="M31" i="2"/>
  <c r="AC30" i="2"/>
  <c r="N30" i="2"/>
  <c r="M30" i="2"/>
  <c r="AC29" i="2"/>
  <c r="N29" i="2"/>
  <c r="M29" i="2"/>
  <c r="I29" i="2"/>
  <c r="AC28" i="2"/>
  <c r="N28" i="2"/>
  <c r="M28" i="2"/>
  <c r="I28" i="2"/>
  <c r="AC27" i="2"/>
  <c r="N27" i="2"/>
  <c r="M27" i="2"/>
  <c r="I27" i="2"/>
  <c r="AC26" i="2"/>
  <c r="N26" i="2"/>
  <c r="M26" i="2"/>
  <c r="R25" i="2"/>
  <c r="N25" i="2"/>
  <c r="M25" i="2"/>
  <c r="I25" i="2"/>
  <c r="AL24" i="2"/>
  <c r="AI24" i="2"/>
  <c r="Z24" i="2"/>
  <c r="T24" i="2"/>
  <c r="L24" i="2"/>
  <c r="F24" i="2"/>
  <c r="AC22" i="2"/>
  <c r="N22" i="2"/>
  <c r="M22" i="2"/>
  <c r="AC21" i="2"/>
  <c r="N21" i="2"/>
  <c r="M21" i="2"/>
  <c r="I21" i="2"/>
  <c r="AC20" i="2"/>
  <c r="N20" i="2"/>
  <c r="M20" i="2"/>
  <c r="AC19" i="2"/>
  <c r="N19" i="2"/>
  <c r="M19" i="2"/>
  <c r="AC18" i="2"/>
  <c r="N18" i="2"/>
  <c r="M18" i="2"/>
  <c r="AC17" i="2"/>
  <c r="N17" i="2"/>
  <c r="M17" i="2"/>
  <c r="I17" i="2"/>
  <c r="R16" i="2"/>
  <c r="R15" i="2" s="1"/>
  <c r="N16" i="2"/>
  <c r="M16" i="2"/>
  <c r="I16" i="2"/>
  <c r="AL15" i="2"/>
  <c r="AI15" i="2"/>
  <c r="Z15" i="2"/>
  <c r="T15" i="2"/>
  <c r="L15" i="2"/>
  <c r="F15" i="2"/>
  <c r="AB12" i="2"/>
  <c r="Q11" i="2"/>
  <c r="AT16" i="2" s="1"/>
  <c r="AB10" i="2"/>
  <c r="AO62" i="2"/>
  <c r="W16" i="2"/>
  <c r="H43" i="1"/>
  <c r="G730" i="6" l="1"/>
  <c r="G658" i="6"/>
  <c r="G669" i="6"/>
  <c r="G678" i="6"/>
  <c r="G663" i="6"/>
  <c r="G561" i="6"/>
  <c r="G490" i="6"/>
  <c r="G472" i="6"/>
  <c r="G654" i="6"/>
  <c r="G630" i="6"/>
  <c r="G493" i="6"/>
  <c r="G617" i="6"/>
  <c r="G601" i="6"/>
  <c r="G728" i="6"/>
  <c r="G637" i="6"/>
  <c r="G471" i="6"/>
  <c r="G439" i="6"/>
  <c r="G741" i="6"/>
  <c r="G618" i="6"/>
  <c r="G503" i="6"/>
  <c r="G697" i="6"/>
  <c r="G373" i="6"/>
  <c r="G461" i="6"/>
  <c r="G236" i="6"/>
  <c r="G437" i="6"/>
  <c r="G329" i="6"/>
  <c r="G481" i="6"/>
  <c r="G323" i="6"/>
  <c r="G585" i="6"/>
  <c r="G397" i="6"/>
  <c r="G401" i="6"/>
  <c r="G420" i="6"/>
  <c r="G187" i="6"/>
  <c r="G256" i="6"/>
  <c r="G225" i="6"/>
  <c r="G70" i="6"/>
  <c r="G163" i="6"/>
  <c r="G254" i="6"/>
  <c r="G78" i="6"/>
  <c r="G40" i="6"/>
  <c r="G100" i="6"/>
  <c r="G124" i="6"/>
  <c r="G135" i="6"/>
  <c r="G131" i="6"/>
  <c r="AI11" i="2"/>
  <c r="AJ747" i="2" s="1"/>
  <c r="AD12" i="2"/>
  <c r="L11" i="2"/>
  <c r="AL11" i="2"/>
  <c r="AM63" i="2" s="1"/>
  <c r="G740" i="6"/>
  <c r="G706" i="6"/>
  <c r="G691" i="6"/>
  <c r="G661" i="6"/>
  <c r="G708" i="6"/>
  <c r="G614" i="6"/>
  <c r="G633" i="6"/>
  <c r="G553" i="6"/>
  <c r="G545" i="6"/>
  <c r="G518" i="6"/>
  <c r="G731" i="6"/>
  <c r="G686" i="6"/>
  <c r="G577" i="6"/>
  <c r="G624" i="6"/>
  <c r="G725" i="6"/>
  <c r="G667" i="6"/>
  <c r="G547" i="6"/>
  <c r="G524" i="6"/>
  <c r="G699" i="6"/>
  <c r="G551" i="6"/>
  <c r="G482" i="6"/>
  <c r="G455" i="6"/>
  <c r="G368" i="6"/>
  <c r="G655" i="6"/>
  <c r="G712" i="6"/>
  <c r="G525" i="6"/>
  <c r="G385" i="6"/>
  <c r="G556" i="6"/>
  <c r="G445" i="6"/>
  <c r="G415" i="6"/>
  <c r="G326" i="6"/>
  <c r="G727" i="6"/>
  <c r="G448" i="6"/>
  <c r="G335" i="6"/>
  <c r="G247" i="6"/>
  <c r="G449" i="6"/>
  <c r="G395" i="6"/>
  <c r="G218" i="6"/>
  <c r="G444" i="6"/>
  <c r="G595" i="6"/>
  <c r="G347" i="6"/>
  <c r="G264" i="6"/>
  <c r="G313" i="6"/>
  <c r="G181" i="6"/>
  <c r="G268" i="6"/>
  <c r="G591" i="6"/>
  <c r="G198" i="6"/>
  <c r="G295" i="6"/>
  <c r="G320" i="6"/>
  <c r="G281" i="6"/>
  <c r="G63" i="6"/>
  <c r="G25" i="6"/>
  <c r="G37" i="6"/>
  <c r="G38" i="6"/>
  <c r="G48" i="6"/>
  <c r="G132" i="6"/>
  <c r="G45" i="6"/>
  <c r="G121" i="6"/>
  <c r="G744" i="6"/>
  <c r="G734" i="6"/>
  <c r="G726" i="6"/>
  <c r="G718" i="6"/>
  <c r="G710" i="6"/>
  <c r="G702" i="6"/>
  <c r="G675" i="6"/>
  <c r="G652" i="6"/>
  <c r="G696" i="6"/>
  <c r="G619" i="6"/>
  <c r="G611" i="6"/>
  <c r="G673" i="6"/>
  <c r="G665" i="6"/>
  <c r="G747" i="6"/>
  <c r="G737" i="6"/>
  <c r="G724" i="6"/>
  <c r="G713" i="6"/>
  <c r="G703" i="6"/>
  <c r="G687" i="6"/>
  <c r="G647" i="6"/>
  <c r="G620" i="6"/>
  <c r="G609" i="6"/>
  <c r="G668" i="6"/>
  <c r="G641" i="6"/>
  <c r="G646" i="6"/>
  <c r="G580" i="6"/>
  <c r="G570" i="6"/>
  <c r="G565" i="6"/>
  <c r="G557" i="6"/>
  <c r="G549" i="6"/>
  <c r="G632" i="6"/>
  <c r="G600" i="6"/>
  <c r="G592" i="6"/>
  <c r="G494" i="6"/>
  <c r="G540" i="6"/>
  <c r="G532" i="6"/>
  <c r="G522" i="6"/>
  <c r="G484" i="6"/>
  <c r="G476" i="6"/>
  <c r="G468" i="6"/>
  <c r="G739" i="6"/>
  <c r="G723" i="6"/>
  <c r="G709" i="6"/>
  <c r="G676" i="6"/>
  <c r="G701" i="6"/>
  <c r="G616" i="6"/>
  <c r="G671" i="6"/>
  <c r="G636" i="6"/>
  <c r="G635" i="6"/>
  <c r="G572" i="6"/>
  <c r="G564" i="6"/>
  <c r="G554" i="6"/>
  <c r="G640" i="6"/>
  <c r="G639" i="6" s="1"/>
  <c r="G599" i="6"/>
  <c r="G589" i="6"/>
  <c r="G542" i="6"/>
  <c r="G733" i="6"/>
  <c r="G715" i="6"/>
  <c r="G677" i="6"/>
  <c r="G692" i="6"/>
  <c r="G693" i="6"/>
  <c r="G659" i="6"/>
  <c r="G628" i="6"/>
  <c r="G608" i="6"/>
  <c r="G555" i="6"/>
  <c r="G629" i="6"/>
  <c r="G593" i="6"/>
  <c r="G489" i="6"/>
  <c r="G531" i="6"/>
  <c r="G519" i="6"/>
  <c r="G743" i="6"/>
  <c r="G717" i="6"/>
  <c r="G685" i="6"/>
  <c r="G683" i="6" s="1"/>
  <c r="G613" i="6"/>
  <c r="G660" i="6"/>
  <c r="G576" i="6"/>
  <c r="G560" i="6"/>
  <c r="G634" i="6"/>
  <c r="G590" i="6"/>
  <c r="G535" i="6"/>
  <c r="G520" i="6"/>
  <c r="G477" i="6"/>
  <c r="G466" i="6"/>
  <c r="G508" i="6"/>
  <c r="G500" i="6"/>
  <c r="G451" i="6"/>
  <c r="G443" i="6"/>
  <c r="G384" i="6"/>
  <c r="G372" i="6"/>
  <c r="G428" i="6"/>
  <c r="G358" i="6"/>
  <c r="G346" i="6"/>
  <c r="G707" i="6"/>
  <c r="G623" i="6"/>
  <c r="G631" i="6"/>
  <c r="G546" i="6"/>
  <c r="G499" i="6"/>
  <c r="G674" i="6"/>
  <c r="G642" i="6"/>
  <c r="G552" i="6"/>
  <c r="G538" i="6"/>
  <c r="G478" i="6"/>
  <c r="G516" i="6"/>
  <c r="G457" i="6"/>
  <c r="G441" i="6"/>
  <c r="G379" i="6"/>
  <c r="G431" i="6"/>
  <c r="G681" i="6"/>
  <c r="G662" i="6"/>
  <c r="G657" i="6" s="1"/>
  <c r="G597" i="6"/>
  <c r="G485" i="6"/>
  <c r="G465" i="6"/>
  <c r="G453" i="6"/>
  <c r="G381" i="6"/>
  <c r="G434" i="6"/>
  <c r="G353" i="6"/>
  <c r="G419" i="6"/>
  <c r="G411" i="6"/>
  <c r="G333" i="6"/>
  <c r="G400" i="6"/>
  <c r="G392" i="6"/>
  <c r="G322" i="6"/>
  <c r="G286" i="6"/>
  <c r="G244" i="6"/>
  <c r="G232" i="6"/>
  <c r="G670" i="6"/>
  <c r="G643" i="6"/>
  <c r="G479" i="6"/>
  <c r="G456" i="6"/>
  <c r="G388" i="6"/>
  <c r="G363" i="6"/>
  <c r="G422" i="6"/>
  <c r="G412" i="6"/>
  <c r="G462" i="6"/>
  <c r="G393" i="6"/>
  <c r="G324" i="6"/>
  <c r="G284" i="6"/>
  <c r="G234" i="6"/>
  <c r="G612" i="6"/>
  <c r="G534" i="6"/>
  <c r="G502" i="6"/>
  <c r="G383" i="6"/>
  <c r="G355" i="6"/>
  <c r="G410" i="6"/>
  <c r="G463" i="6"/>
  <c r="G459" i="6" s="1"/>
  <c r="G389" i="6"/>
  <c r="G285" i="6"/>
  <c r="G237" i="6"/>
  <c r="G222" i="6"/>
  <c r="G274" i="6"/>
  <c r="G266" i="6"/>
  <c r="G550" i="6"/>
  <c r="G505" i="6"/>
  <c r="G378" i="6"/>
  <c r="G421" i="6"/>
  <c r="G406" i="6"/>
  <c r="G328" i="6"/>
  <c r="G649" i="6"/>
  <c r="G568" i="6"/>
  <c r="G469" i="6"/>
  <c r="G361" i="6"/>
  <c r="G334" i="6"/>
  <c r="G390" i="6"/>
  <c r="G233" i="6"/>
  <c r="G275" i="6"/>
  <c r="G211" i="6"/>
  <c r="G440" i="6"/>
  <c r="G399" i="6"/>
  <c r="G229" i="6"/>
  <c r="G265" i="6"/>
  <c r="G314" i="6"/>
  <c r="G195" i="6"/>
  <c r="G302" i="6"/>
  <c r="G173" i="6"/>
  <c r="G517" i="6"/>
  <c r="G409" i="6"/>
  <c r="G224" i="6"/>
  <c r="G208" i="6"/>
  <c r="G197" i="6"/>
  <c r="G299" i="6"/>
  <c r="G164" i="6"/>
  <c r="G370" i="6"/>
  <c r="G291" i="6"/>
  <c r="G271" i="6"/>
  <c r="G259" i="6"/>
  <c r="G258" i="6" s="1"/>
  <c r="G188" i="6"/>
  <c r="G176" i="6"/>
  <c r="G64" i="6"/>
  <c r="G375" i="6"/>
  <c r="G273" i="6"/>
  <c r="G189" i="6"/>
  <c r="G152" i="6"/>
  <c r="G220" i="6"/>
  <c r="G315" i="6"/>
  <c r="G146" i="6"/>
  <c r="G219" i="6"/>
  <c r="G172" i="6"/>
  <c r="G253" i="6"/>
  <c r="G357" i="6"/>
  <c r="G147" i="6"/>
  <c r="G405" i="6"/>
  <c r="G174" i="6"/>
  <c r="G205" i="6"/>
  <c r="G74" i="6"/>
  <c r="G190" i="6"/>
  <c r="G79" i="6"/>
  <c r="G30" i="6"/>
  <c r="G81" i="6"/>
  <c r="G82" i="6"/>
  <c r="G31" i="6"/>
  <c r="G77" i="6"/>
  <c r="G36" i="6"/>
  <c r="G73" i="6"/>
  <c r="G88" i="6"/>
  <c r="G96" i="6"/>
  <c r="G104" i="6"/>
  <c r="G150" i="6"/>
  <c r="G52" i="6"/>
  <c r="G62" i="6"/>
  <c r="G120" i="6"/>
  <c r="G128" i="6"/>
  <c r="G136" i="6"/>
  <c r="G156" i="6"/>
  <c r="G107" i="6"/>
  <c r="G91" i="6"/>
  <c r="G119" i="6"/>
  <c r="G97" i="6"/>
  <c r="G55" i="6"/>
  <c r="G57" i="6"/>
  <c r="G117" i="6"/>
  <c r="G53" i="6"/>
  <c r="G47" i="6"/>
  <c r="O252" i="2"/>
  <c r="I252" i="3" s="1"/>
  <c r="N307" i="2"/>
  <c r="G380" i="6"/>
  <c r="G432" i="6"/>
  <c r="G354" i="6"/>
  <c r="G721" i="6"/>
  <c r="G690" i="6"/>
  <c r="G558" i="6"/>
  <c r="G738" i="6"/>
  <c r="G736" i="6" s="1"/>
  <c r="G666" i="6"/>
  <c r="G603" i="6"/>
  <c r="G488" i="6"/>
  <c r="G509" i="6"/>
  <c r="G446" i="6"/>
  <c r="G374" i="6"/>
  <c r="G732" i="6"/>
  <c r="G575" i="6"/>
  <c r="G528" i="6"/>
  <c r="G507" i="6"/>
  <c r="G438" i="6"/>
  <c r="G367" i="6"/>
  <c r="G366" i="6" s="1"/>
  <c r="G423" i="6"/>
  <c r="G341" i="6"/>
  <c r="G404" i="6"/>
  <c r="G332" i="6"/>
  <c r="G290" i="6"/>
  <c r="G240" i="6"/>
  <c r="G650" i="6"/>
  <c r="G492" i="6"/>
  <c r="G506" i="6"/>
  <c r="G377" i="6"/>
  <c r="G349" i="6"/>
  <c r="G340" i="6"/>
  <c r="G398" i="6"/>
  <c r="G312" i="6"/>
  <c r="G239" i="6"/>
  <c r="G626" i="6"/>
  <c r="G622" i="6" s="1"/>
  <c r="G513" i="6"/>
  <c r="G371" i="6"/>
  <c r="G418" i="6"/>
  <c r="G402" i="6"/>
  <c r="G292" i="6"/>
  <c r="G230" i="6"/>
  <c r="G310" i="6"/>
  <c r="G711" i="6"/>
  <c r="G473" i="6"/>
  <c r="G430" i="6"/>
  <c r="G336" i="6"/>
  <c r="G610" i="6"/>
  <c r="G680" i="6"/>
  <c r="G454" i="6"/>
  <c r="G414" i="6"/>
  <c r="G316" i="6"/>
  <c r="G227" i="6"/>
  <c r="G269" i="6"/>
  <c r="G207" i="6"/>
  <c r="G360" i="6"/>
  <c r="G325" i="6"/>
  <c r="G223" i="6"/>
  <c r="G216" i="6"/>
  <c r="G255" i="6"/>
  <c r="G191" i="6"/>
  <c r="G298" i="6"/>
  <c r="G169" i="6"/>
  <c r="G450" i="6"/>
  <c r="G327" i="6"/>
  <c r="G279" i="6"/>
  <c r="G202" i="6"/>
  <c r="G192" i="6"/>
  <c r="G180" i="6"/>
  <c r="G16" i="6"/>
  <c r="G424" i="6"/>
  <c r="G238" i="6"/>
  <c r="G262" i="6"/>
  <c r="G252" i="6"/>
  <c r="G309" i="6"/>
  <c r="G171" i="6"/>
  <c r="G66" i="6"/>
  <c r="G342" i="6"/>
  <c r="G212" i="6"/>
  <c r="G301" i="6"/>
  <c r="G475" i="6"/>
  <c r="G263" i="6"/>
  <c r="G179" i="6"/>
  <c r="G149" i="6"/>
  <c r="G206" i="6"/>
  <c r="G511" i="6"/>
  <c r="G297" i="6"/>
  <c r="G231" i="6"/>
  <c r="G345" i="6"/>
  <c r="G194" i="6"/>
  <c r="G276" i="6"/>
  <c r="G20" i="6"/>
  <c r="G76" i="6"/>
  <c r="G168" i="6"/>
  <c r="G159" i="6"/>
  <c r="G32" i="6"/>
  <c r="G83" i="6"/>
  <c r="G35" i="6"/>
  <c r="G39" i="6"/>
  <c r="G84" i="6"/>
  <c r="G155" i="6"/>
  <c r="G151" i="6"/>
  <c r="G90" i="6"/>
  <c r="G98" i="6"/>
  <c r="G106" i="6"/>
  <c r="G46" i="6"/>
  <c r="G54" i="6"/>
  <c r="G114" i="6"/>
  <c r="G122" i="6"/>
  <c r="G130" i="6"/>
  <c r="G138" i="6"/>
  <c r="G95" i="6"/>
  <c r="G153" i="6"/>
  <c r="G93" i="6"/>
  <c r="G127" i="6"/>
  <c r="G99" i="6"/>
  <c r="G113" i="6"/>
  <c r="G115" i="6"/>
  <c r="G123" i="6"/>
  <c r="G103" i="6"/>
  <c r="G137" i="6"/>
  <c r="T11" i="2"/>
  <c r="G242" i="6"/>
  <c r="G317" i="6"/>
  <c r="G260" i="6"/>
  <c r="G510" i="6"/>
  <c r="G339" i="6"/>
  <c r="G241" i="6"/>
  <c r="G272" i="6"/>
  <c r="G204" i="6"/>
  <c r="G201" i="6"/>
  <c r="G311" i="6"/>
  <c r="G177" i="6"/>
  <c r="G161" i="6"/>
  <c r="G416" i="6"/>
  <c r="G235" i="6"/>
  <c r="G261" i="6"/>
  <c r="G250" i="6"/>
  <c r="G304" i="6"/>
  <c r="G170" i="6"/>
  <c r="G460" i="6"/>
  <c r="G391" i="6"/>
  <c r="G217" i="6"/>
  <c r="G203" i="6"/>
  <c r="G193" i="6"/>
  <c r="G184" i="6"/>
  <c r="G160" i="6"/>
  <c r="G583" i="6"/>
  <c r="G579" i="6" s="1"/>
  <c r="G228" i="6"/>
  <c r="G248" i="6"/>
  <c r="G167" i="6"/>
  <c r="G321" i="6"/>
  <c r="G196" i="6"/>
  <c r="G67" i="6"/>
  <c r="G394" i="6"/>
  <c r="G303" i="6"/>
  <c r="G267" i="6"/>
  <c r="G65" i="6"/>
  <c r="G296" i="6"/>
  <c r="G185" i="6"/>
  <c r="G183" i="6" s="1"/>
  <c r="G280" i="6"/>
  <c r="G19" i="6"/>
  <c r="G72" i="6"/>
  <c r="G80" i="6"/>
  <c r="G71" i="6"/>
  <c r="G28" i="6"/>
  <c r="G75" i="6"/>
  <c r="G29" i="6"/>
  <c r="G24" i="6" s="1"/>
  <c r="G27" i="6"/>
  <c r="G44" i="6"/>
  <c r="G33" i="6"/>
  <c r="G21" i="6"/>
  <c r="G41" i="6"/>
  <c r="G94" i="6"/>
  <c r="G102" i="6"/>
  <c r="G112" i="6"/>
  <c r="G50" i="6"/>
  <c r="G58" i="6"/>
  <c r="G118" i="6"/>
  <c r="G126" i="6"/>
  <c r="G134" i="6"/>
  <c r="G142" i="6"/>
  <c r="G109" i="6"/>
  <c r="G148" i="6"/>
  <c r="G59" i="6"/>
  <c r="G145" i="6"/>
  <c r="G49" i="6"/>
  <c r="G139" i="6"/>
  <c r="G141" i="6"/>
  <c r="G89" i="6"/>
  <c r="G125" i="6"/>
  <c r="O613" i="2"/>
  <c r="I613" i="3" s="1"/>
  <c r="O618" i="2"/>
  <c r="I618" i="3" s="1"/>
  <c r="O323" i="2"/>
  <c r="I323" i="3" s="1"/>
  <c r="O438" i="2"/>
  <c r="I438" i="3" s="1"/>
  <c r="O439" i="2"/>
  <c r="I439" i="3" s="1"/>
  <c r="O440" i="2"/>
  <c r="I440" i="3" s="1"/>
  <c r="O448" i="2"/>
  <c r="I448" i="3" s="1"/>
  <c r="O449" i="2"/>
  <c r="I449" i="3" s="1"/>
  <c r="O454" i="2"/>
  <c r="I454" i="3" s="1"/>
  <c r="O461" i="2"/>
  <c r="I461" i="3" s="1"/>
  <c r="O463" i="2"/>
  <c r="I463" i="3" s="1"/>
  <c r="O465" i="2"/>
  <c r="I465" i="3" s="1"/>
  <c r="N69" i="2"/>
  <c r="O152" i="2"/>
  <c r="I152" i="3" s="1"/>
  <c r="O491" i="2"/>
  <c r="I491" i="3" s="1"/>
  <c r="O495" i="2"/>
  <c r="I495" i="3" s="1"/>
  <c r="O504" i="2"/>
  <c r="I504" i="3" s="1"/>
  <c r="O508" i="2"/>
  <c r="I508" i="3" s="1"/>
  <c r="O512" i="2"/>
  <c r="I512" i="3" s="1"/>
  <c r="O536" i="2"/>
  <c r="I536" i="3" s="1"/>
  <c r="O540" i="2"/>
  <c r="I540" i="3" s="1"/>
  <c r="N158" i="2"/>
  <c r="N657" i="2"/>
  <c r="F11" i="2"/>
  <c r="O212" i="2"/>
  <c r="I212" i="3" s="1"/>
  <c r="N278" i="2"/>
  <c r="O624" i="2"/>
  <c r="I624" i="3" s="1"/>
  <c r="O625" i="2"/>
  <c r="I625" i="3" s="1"/>
  <c r="O690" i="2"/>
  <c r="I690" i="3" s="1"/>
  <c r="O691" i="2"/>
  <c r="I691" i="3" s="1"/>
  <c r="N15" i="2"/>
  <c r="O561" i="2"/>
  <c r="I561" i="3" s="1"/>
  <c r="O569" i="2"/>
  <c r="I569" i="3" s="1"/>
  <c r="O570" i="2"/>
  <c r="I570" i="3" s="1"/>
  <c r="O575" i="2"/>
  <c r="I575" i="3" s="1"/>
  <c r="O576" i="2"/>
  <c r="I576" i="3" s="1"/>
  <c r="O581" i="2"/>
  <c r="I581" i="3" s="1"/>
  <c r="O582" i="2"/>
  <c r="I582" i="3" s="1"/>
  <c r="Z11" i="2"/>
  <c r="N43" i="2"/>
  <c r="F11" i="3"/>
  <c r="O565" i="2"/>
  <c r="I565" i="3" s="1"/>
  <c r="O687" i="2"/>
  <c r="I687" i="3" s="1"/>
  <c r="M307" i="2"/>
  <c r="O65" i="2"/>
  <c r="I65" i="3" s="1"/>
  <c r="M657" i="2"/>
  <c r="M158" i="2"/>
  <c r="M278" i="2"/>
  <c r="G43" i="6"/>
  <c r="U11" i="6"/>
  <c r="O62" i="2"/>
  <c r="O147" i="2"/>
  <c r="I147" i="3" s="1"/>
  <c r="O636" i="2"/>
  <c r="I636" i="3" s="1"/>
  <c r="O642" i="2"/>
  <c r="I642" i="3" s="1"/>
  <c r="O643" i="2"/>
  <c r="I643" i="3" s="1"/>
  <c r="O662" i="2"/>
  <c r="I662" i="3" s="1"/>
  <c r="O666" i="2"/>
  <c r="I666" i="3" s="1"/>
  <c r="O667" i="2"/>
  <c r="I667" i="3" s="1"/>
  <c r="O671" i="2"/>
  <c r="I671" i="3" s="1"/>
  <c r="O677" i="2"/>
  <c r="I677" i="3" s="1"/>
  <c r="O678" i="2"/>
  <c r="I678" i="3" s="1"/>
  <c r="O679" i="2"/>
  <c r="I679" i="3" s="1"/>
  <c r="O705" i="2"/>
  <c r="I705" i="3" s="1"/>
  <c r="O710" i="2"/>
  <c r="I710" i="3" s="1"/>
  <c r="O714" i="2"/>
  <c r="I714" i="3" s="1"/>
  <c r="O720" i="2"/>
  <c r="I720" i="3" s="1"/>
  <c r="O725" i="2"/>
  <c r="I725" i="3" s="1"/>
  <c r="O731" i="2"/>
  <c r="I731" i="3" s="1"/>
  <c r="O732" i="2"/>
  <c r="I732" i="3" s="1"/>
  <c r="O153" i="2"/>
  <c r="I153" i="3" s="1"/>
  <c r="O266" i="2"/>
  <c r="I266" i="3" s="1"/>
  <c r="O270" i="2"/>
  <c r="I270" i="3" s="1"/>
  <c r="O276" i="2"/>
  <c r="I276" i="3" s="1"/>
  <c r="O326" i="2"/>
  <c r="I326" i="3" s="1"/>
  <c r="O332" i="2"/>
  <c r="O336" i="2"/>
  <c r="I336" i="3" s="1"/>
  <c r="O337" i="2"/>
  <c r="I337" i="3" s="1"/>
  <c r="O338" i="2"/>
  <c r="I338" i="3" s="1"/>
  <c r="O339" i="2"/>
  <c r="I339" i="3" s="1"/>
  <c r="O415" i="2"/>
  <c r="I415" i="3" s="1"/>
  <c r="O416" i="2"/>
  <c r="I416" i="3" s="1"/>
  <c r="O50" i="2"/>
  <c r="I50" i="3" s="1"/>
  <c r="O254" i="2"/>
  <c r="I254" i="3" s="1"/>
  <c r="O472" i="2"/>
  <c r="I472" i="3" s="1"/>
  <c r="O477" i="2"/>
  <c r="I477" i="3" s="1"/>
  <c r="O483" i="2"/>
  <c r="I483" i="3" s="1"/>
  <c r="M544" i="2"/>
  <c r="O441" i="2"/>
  <c r="I441" i="3" s="1"/>
  <c r="M144" i="2"/>
  <c r="O633" i="2"/>
  <c r="I633" i="3" s="1"/>
  <c r="M695" i="2"/>
  <c r="O738" i="2"/>
  <c r="I738" i="3" s="1"/>
  <c r="N183" i="2"/>
  <c r="O424" i="2"/>
  <c r="I424" i="3" s="1"/>
  <c r="O51" i="2"/>
  <c r="I51" i="3" s="1"/>
  <c r="O55" i="2"/>
  <c r="I55" i="3" s="1"/>
  <c r="N736" i="2"/>
  <c r="O56" i="2"/>
  <c r="I56" i="3" s="1"/>
  <c r="O64" i="2"/>
  <c r="I64" i="3" s="1"/>
  <c r="O151" i="2"/>
  <c r="I151" i="3" s="1"/>
  <c r="O156" i="2"/>
  <c r="I156" i="3" s="1"/>
  <c r="O248" i="2"/>
  <c r="I248" i="3" s="1"/>
  <c r="O328" i="2"/>
  <c r="I328" i="3" s="1"/>
  <c r="O329" i="2"/>
  <c r="I329" i="3" s="1"/>
  <c r="O442" i="2"/>
  <c r="I442" i="3" s="1"/>
  <c r="O443" i="2"/>
  <c r="I443" i="3" s="1"/>
  <c r="O549" i="2"/>
  <c r="I549" i="3" s="1"/>
  <c r="O550" i="2"/>
  <c r="I550" i="3" s="1"/>
  <c r="O551" i="2"/>
  <c r="I551" i="3" s="1"/>
  <c r="N579" i="2"/>
  <c r="M622" i="2"/>
  <c r="O644" i="2"/>
  <c r="I644" i="3" s="1"/>
  <c r="O645" i="2"/>
  <c r="I645" i="3" s="1"/>
  <c r="O650" i="2"/>
  <c r="I650" i="3" s="1"/>
  <c r="O686" i="2"/>
  <c r="I686" i="3" s="1"/>
  <c r="O249" i="2"/>
  <c r="I249" i="3" s="1"/>
  <c r="O747" i="2"/>
  <c r="I747" i="3" s="1"/>
  <c r="O164" i="2"/>
  <c r="I164" i="3" s="1"/>
  <c r="O169" i="2"/>
  <c r="I169" i="3" s="1"/>
  <c r="O174" i="2"/>
  <c r="I174" i="3" s="1"/>
  <c r="O178" i="2"/>
  <c r="I178" i="3" s="1"/>
  <c r="O267" i="2"/>
  <c r="I267" i="3" s="1"/>
  <c r="O271" i="2"/>
  <c r="I271" i="3" s="1"/>
  <c r="O282" i="2"/>
  <c r="I282" i="3" s="1"/>
  <c r="O283" i="2"/>
  <c r="I283" i="3" s="1"/>
  <c r="O284" i="2"/>
  <c r="I284" i="3" s="1"/>
  <c r="O285" i="2"/>
  <c r="I285" i="3" s="1"/>
  <c r="O289" i="2"/>
  <c r="I289" i="3" s="1"/>
  <c r="O290" i="2"/>
  <c r="I290" i="3" s="1"/>
  <c r="O291" i="2"/>
  <c r="I279" i="3" s="1"/>
  <c r="O292" i="2"/>
  <c r="O321" i="2"/>
  <c r="I321" i="3" s="1"/>
  <c r="O322" i="2"/>
  <c r="I322" i="3" s="1"/>
  <c r="O327" i="2"/>
  <c r="I327" i="3" s="1"/>
  <c r="O345" i="2"/>
  <c r="O346" i="2"/>
  <c r="I346" i="3" s="1"/>
  <c r="O347" i="2"/>
  <c r="I347" i="3" s="1"/>
  <c r="O348" i="2"/>
  <c r="I348" i="3" s="1"/>
  <c r="O349" i="2"/>
  <c r="I349" i="3" s="1"/>
  <c r="O350" i="2"/>
  <c r="I350" i="3" s="1"/>
  <c r="O351" i="2"/>
  <c r="I351" i="3" s="1"/>
  <c r="O355" i="2"/>
  <c r="I355" i="3" s="1"/>
  <c r="O359" i="2"/>
  <c r="I359" i="3" s="1"/>
  <c r="O360" i="2"/>
  <c r="I360" i="3" s="1"/>
  <c r="N426" i="2"/>
  <c r="O535" i="2"/>
  <c r="I535" i="3" s="1"/>
  <c r="O539" i="2"/>
  <c r="I539" i="3" s="1"/>
  <c r="O546" i="2"/>
  <c r="I546" i="3" s="1"/>
  <c r="O547" i="2"/>
  <c r="I547" i="3" s="1"/>
  <c r="O548" i="2"/>
  <c r="I548" i="3" s="1"/>
  <c r="O571" i="2"/>
  <c r="I571" i="3" s="1"/>
  <c r="O577" i="2"/>
  <c r="I577" i="3" s="1"/>
  <c r="O583" i="2"/>
  <c r="I583" i="3" s="1"/>
  <c r="O584" i="2"/>
  <c r="I584" i="3" s="1"/>
  <c r="O591" i="2"/>
  <c r="I591" i="3" s="1"/>
  <c r="O595" i="2"/>
  <c r="I595" i="3" s="1"/>
  <c r="O599" i="2"/>
  <c r="I599" i="3" s="1"/>
  <c r="O614" i="2"/>
  <c r="I614" i="3" s="1"/>
  <c r="O628" i="2"/>
  <c r="I628" i="3" s="1"/>
  <c r="O629" i="2"/>
  <c r="I629" i="3" s="1"/>
  <c r="O640" i="2"/>
  <c r="O685" i="2"/>
  <c r="I685" i="3" s="1"/>
  <c r="O692" i="2"/>
  <c r="I692" i="3" s="1"/>
  <c r="O693" i="2"/>
  <c r="I693" i="3" s="1"/>
  <c r="O713" i="2"/>
  <c r="I713" i="3" s="1"/>
  <c r="O724" i="2"/>
  <c r="I724" i="3" s="1"/>
  <c r="O730" i="2"/>
  <c r="I730" i="3" s="1"/>
  <c r="O737" i="2"/>
  <c r="O87" i="2"/>
  <c r="O88" i="2"/>
  <c r="I88" i="3" s="1"/>
  <c r="O96" i="2"/>
  <c r="I96" i="3" s="1"/>
  <c r="O97" i="2"/>
  <c r="I97" i="3" s="1"/>
  <c r="O103" i="2"/>
  <c r="I103" i="3" s="1"/>
  <c r="O109" i="2"/>
  <c r="I109" i="3" s="1"/>
  <c r="N111" i="2"/>
  <c r="O253" i="2"/>
  <c r="I253" i="3" s="1"/>
  <c r="O259" i="2"/>
  <c r="O260" i="2"/>
  <c r="I260" i="3" s="1"/>
  <c r="O261" i="2"/>
  <c r="I261" i="3" s="1"/>
  <c r="O262" i="2"/>
  <c r="I262" i="3" s="1"/>
  <c r="O263" i="2"/>
  <c r="I263" i="3" s="1"/>
  <c r="O274" i="2"/>
  <c r="I274" i="3" s="1"/>
  <c r="O275" i="2"/>
  <c r="I275" i="3" s="1"/>
  <c r="O325" i="2"/>
  <c r="I325" i="3" s="1"/>
  <c r="O335" i="2"/>
  <c r="I335" i="3" s="1"/>
  <c r="O342" i="2"/>
  <c r="I342" i="3" s="1"/>
  <c r="O368" i="2"/>
  <c r="I368" i="3" s="1"/>
  <c r="O374" i="2"/>
  <c r="I374" i="3" s="1"/>
  <c r="O375" i="2"/>
  <c r="I375" i="3" s="1"/>
  <c r="O379" i="2"/>
  <c r="I379" i="3" s="1"/>
  <c r="O396" i="2"/>
  <c r="I396" i="3" s="1"/>
  <c r="O397" i="2"/>
  <c r="I397" i="3" s="1"/>
  <c r="O398" i="2"/>
  <c r="I398" i="3" s="1"/>
  <c r="O399" i="2"/>
  <c r="I399" i="3" s="1"/>
  <c r="O403" i="2"/>
  <c r="I403" i="3" s="1"/>
  <c r="O409" i="2"/>
  <c r="O414" i="2"/>
  <c r="I414" i="3" s="1"/>
  <c r="O423" i="2"/>
  <c r="I423" i="3" s="1"/>
  <c r="O467" i="2"/>
  <c r="I467" i="3" s="1"/>
  <c r="O492" i="2"/>
  <c r="I492" i="3" s="1"/>
  <c r="O496" i="2"/>
  <c r="I496" i="3" s="1"/>
  <c r="O501" i="2"/>
  <c r="I501" i="3" s="1"/>
  <c r="O520" i="2"/>
  <c r="I520" i="3" s="1"/>
  <c r="O524" i="2"/>
  <c r="I524" i="3" s="1"/>
  <c r="O528" i="2"/>
  <c r="I528" i="3" s="1"/>
  <c r="N530" i="2"/>
  <c r="O537" i="2"/>
  <c r="I537" i="3" s="1"/>
  <c r="O541" i="2"/>
  <c r="I541" i="3" s="1"/>
  <c r="O542" i="2"/>
  <c r="I542" i="3" s="1"/>
  <c r="N544" i="2"/>
  <c r="O552" i="2"/>
  <c r="I552" i="3" s="1"/>
  <c r="O556" i="2"/>
  <c r="I556" i="3" s="1"/>
  <c r="O560" i="2"/>
  <c r="I560" i="3" s="1"/>
  <c r="O574" i="2"/>
  <c r="I574" i="3" s="1"/>
  <c r="O580" i="2"/>
  <c r="O602" i="2"/>
  <c r="I602" i="3" s="1"/>
  <c r="O637" i="2"/>
  <c r="I637" i="3" s="1"/>
  <c r="O658" i="2"/>
  <c r="O663" i="2"/>
  <c r="I663" i="3" s="1"/>
  <c r="O668" i="2"/>
  <c r="I668" i="3" s="1"/>
  <c r="O672" i="2"/>
  <c r="I672" i="3" s="1"/>
  <c r="O680" i="2"/>
  <c r="I680" i="3" s="1"/>
  <c r="O681" i="2"/>
  <c r="I658" i="3" s="1"/>
  <c r="N683" i="2"/>
  <c r="O706" i="2"/>
  <c r="I706" i="3" s="1"/>
  <c r="O711" i="2"/>
  <c r="I711" i="3" s="1"/>
  <c r="O715" i="2"/>
  <c r="I715" i="3" s="1"/>
  <c r="O721" i="2"/>
  <c r="I721" i="3" s="1"/>
  <c r="O726" i="2"/>
  <c r="I726" i="3" s="1"/>
  <c r="O727" i="2"/>
  <c r="I727" i="3" s="1"/>
  <c r="O733" i="2"/>
  <c r="I733" i="3" s="1"/>
  <c r="O739" i="2"/>
  <c r="I739" i="3" s="1"/>
  <c r="O740" i="2"/>
  <c r="I740" i="3" s="1"/>
  <c r="O741" i="2"/>
  <c r="I741" i="3" s="1"/>
  <c r="O742" i="2"/>
  <c r="I742" i="3" s="1"/>
  <c r="O743" i="2"/>
  <c r="I743" i="3" s="1"/>
  <c r="O744" i="2"/>
  <c r="I744" i="3" s="1"/>
  <c r="O748" i="2"/>
  <c r="I748" i="3" s="1"/>
  <c r="N344" i="2"/>
  <c r="N436" i="2"/>
  <c r="N498" i="2"/>
  <c r="N515" i="2"/>
  <c r="M319" i="2"/>
  <c r="M567" i="2"/>
  <c r="O630" i="2"/>
  <c r="I630" i="3" s="1"/>
  <c r="O634" i="2"/>
  <c r="I634" i="3" s="1"/>
  <c r="O688" i="2"/>
  <c r="I688" i="3" s="1"/>
  <c r="O46" i="2"/>
  <c r="I46" i="3" s="1"/>
  <c r="O47" i="2"/>
  <c r="I47" i="3" s="1"/>
  <c r="O48" i="2"/>
  <c r="I48" i="3" s="1"/>
  <c r="O63" i="2"/>
  <c r="I63" i="3" s="1"/>
  <c r="O121" i="2"/>
  <c r="I121" i="3" s="1"/>
  <c r="O122" i="2"/>
  <c r="I122" i="3" s="1"/>
  <c r="O126" i="2"/>
  <c r="I126" i="3" s="1"/>
  <c r="O127" i="2"/>
  <c r="I127" i="3" s="1"/>
  <c r="O133" i="2"/>
  <c r="I133" i="3" s="1"/>
  <c r="O134" i="2"/>
  <c r="I134" i="3" s="1"/>
  <c r="O135" i="2"/>
  <c r="I135" i="3" s="1"/>
  <c r="O140" i="2"/>
  <c r="I140" i="3" s="1"/>
  <c r="O141" i="2"/>
  <c r="I141" i="3" s="1"/>
  <c r="O142" i="2"/>
  <c r="I142" i="3" s="1"/>
  <c r="O145" i="2"/>
  <c r="O146" i="2"/>
  <c r="I146" i="3" s="1"/>
  <c r="O610" i="2"/>
  <c r="I610" i="3" s="1"/>
  <c r="O123" i="2"/>
  <c r="I123" i="3" s="1"/>
  <c r="O128" i="2"/>
  <c r="I128" i="3" s="1"/>
  <c r="O129" i="2"/>
  <c r="I129" i="3" s="1"/>
  <c r="O154" i="2"/>
  <c r="I154" i="3" s="1"/>
  <c r="M408" i="2"/>
  <c r="O59" i="2"/>
  <c r="I59" i="3" s="1"/>
  <c r="O148" i="2"/>
  <c r="I148" i="3" s="1"/>
  <c r="O165" i="2"/>
  <c r="I165" i="3" s="1"/>
  <c r="O170" i="2"/>
  <c r="I170" i="3" s="1"/>
  <c r="O175" i="2"/>
  <c r="I175" i="3" s="1"/>
  <c r="O189" i="2"/>
  <c r="I189" i="3" s="1"/>
  <c r="O194" i="2"/>
  <c r="I194" i="3" s="1"/>
  <c r="O213" i="2"/>
  <c r="I213" i="3" s="1"/>
  <c r="O220" i="2"/>
  <c r="I220" i="3" s="1"/>
  <c r="O234" i="2"/>
  <c r="I234" i="3" s="1"/>
  <c r="O268" i="2"/>
  <c r="I268" i="3" s="1"/>
  <c r="O279" i="2"/>
  <c r="O286" i="2"/>
  <c r="I286" i="3" s="1"/>
  <c r="O430" i="2"/>
  <c r="I430" i="3" s="1"/>
  <c r="M15" i="2"/>
  <c r="O22" i="2"/>
  <c r="I22" i="3" s="1"/>
  <c r="O39" i="2"/>
  <c r="I39" i="3" s="1"/>
  <c r="N24" i="2"/>
  <c r="O40" i="2"/>
  <c r="I40" i="3" s="1"/>
  <c r="O66" i="2"/>
  <c r="I66" i="3" s="1"/>
  <c r="O67" i="2"/>
  <c r="I67" i="3" s="1"/>
  <c r="O73" i="2"/>
  <c r="I73" i="3" s="1"/>
  <c r="O74" i="2"/>
  <c r="I74" i="3" s="1"/>
  <c r="N86" i="2"/>
  <c r="O93" i="2"/>
  <c r="I93" i="3" s="1"/>
  <c r="O94" i="2"/>
  <c r="I94" i="3" s="1"/>
  <c r="O95" i="2"/>
  <c r="I95" i="3" s="1"/>
  <c r="O102" i="2"/>
  <c r="I102" i="3" s="1"/>
  <c r="O108" i="2"/>
  <c r="I108" i="3" s="1"/>
  <c r="O202" i="2"/>
  <c r="I202" i="3" s="1"/>
  <c r="O203" i="2"/>
  <c r="I203" i="3" s="1"/>
  <c r="O204" i="2"/>
  <c r="I204" i="3" s="1"/>
  <c r="O255" i="2"/>
  <c r="I255" i="3" s="1"/>
  <c r="O313" i="2"/>
  <c r="I313" i="3" s="1"/>
  <c r="N331" i="2"/>
  <c r="N408" i="2"/>
  <c r="N459" i="2"/>
  <c r="O462" i="2"/>
  <c r="I462" i="3" s="1"/>
  <c r="O559" i="2"/>
  <c r="I559" i="3" s="1"/>
  <c r="O568" i="2"/>
  <c r="N587" i="2"/>
  <c r="O627" i="2"/>
  <c r="I627" i="3" s="1"/>
  <c r="O631" i="2"/>
  <c r="I631" i="3" s="1"/>
  <c r="O635" i="2"/>
  <c r="I635" i="3" s="1"/>
  <c r="O649" i="2"/>
  <c r="I649" i="3" s="1"/>
  <c r="O655" i="2"/>
  <c r="I655" i="3" s="1"/>
  <c r="O661" i="2"/>
  <c r="I661" i="3" s="1"/>
  <c r="O665" i="2"/>
  <c r="I665" i="3" s="1"/>
  <c r="O676" i="2"/>
  <c r="I676" i="3" s="1"/>
  <c r="O689" i="2"/>
  <c r="I689" i="3" s="1"/>
  <c r="O746" i="2"/>
  <c r="I746" i="3" s="1"/>
  <c r="O471" i="2"/>
  <c r="I471" i="3" s="1"/>
  <c r="O475" i="2"/>
  <c r="I475" i="3" s="1"/>
  <c r="O476" i="2"/>
  <c r="I476" i="3" s="1"/>
  <c r="O480" i="2"/>
  <c r="I480" i="3" s="1"/>
  <c r="O481" i="2"/>
  <c r="I481" i="3" s="1"/>
  <c r="O482" i="2"/>
  <c r="I482" i="3" s="1"/>
  <c r="M487" i="2"/>
  <c r="N567" i="2"/>
  <c r="O632" i="2"/>
  <c r="I632" i="3" s="1"/>
  <c r="O696" i="2"/>
  <c r="O77" i="2"/>
  <c r="I77" i="3" s="1"/>
  <c r="O149" i="2"/>
  <c r="I149" i="3" s="1"/>
  <c r="O159" i="2"/>
  <c r="O166" i="2"/>
  <c r="I166" i="3" s="1"/>
  <c r="O179" i="2"/>
  <c r="I179" i="3" s="1"/>
  <c r="O218" i="2"/>
  <c r="I218" i="3" s="1"/>
  <c r="O222" i="2"/>
  <c r="I222" i="3" s="1"/>
  <c r="O226" i="2"/>
  <c r="I226" i="3" s="1"/>
  <c r="O272" i="2"/>
  <c r="I272" i="3" s="1"/>
  <c r="N294" i="2"/>
  <c r="O70" i="2"/>
  <c r="O82" i="2"/>
  <c r="I82" i="3" s="1"/>
  <c r="O244" i="2"/>
  <c r="I244" i="3" s="1"/>
  <c r="O302" i="2"/>
  <c r="I302" i="3" s="1"/>
  <c r="O308" i="2"/>
  <c r="O324" i="2"/>
  <c r="I324" i="3" s="1"/>
  <c r="O16" i="2"/>
  <c r="O72" i="2"/>
  <c r="I72" i="3" s="1"/>
  <c r="O78" i="2"/>
  <c r="I78" i="3" s="1"/>
  <c r="O83" i="2"/>
  <c r="I83" i="3" s="1"/>
  <c r="O84" i="2"/>
  <c r="I84" i="3" s="1"/>
  <c r="O91" i="2"/>
  <c r="I91" i="3" s="1"/>
  <c r="O92" i="2"/>
  <c r="I92" i="3" s="1"/>
  <c r="O101" i="2"/>
  <c r="I101" i="3" s="1"/>
  <c r="O107" i="2"/>
  <c r="I107" i="3" s="1"/>
  <c r="O150" i="2"/>
  <c r="I150" i="3" s="1"/>
  <c r="O155" i="2"/>
  <c r="I155" i="3" s="1"/>
  <c r="O190" i="2"/>
  <c r="I190" i="3" s="1"/>
  <c r="O191" i="2"/>
  <c r="I191" i="3" s="1"/>
  <c r="O195" i="2"/>
  <c r="I195" i="3" s="1"/>
  <c r="O196" i="2"/>
  <c r="I196" i="3" s="1"/>
  <c r="O250" i="2"/>
  <c r="I250" i="3" s="1"/>
  <c r="O251" i="2"/>
  <c r="I251" i="3" s="1"/>
  <c r="O264" i="2"/>
  <c r="I264" i="3" s="1"/>
  <c r="O265" i="2"/>
  <c r="I265" i="3" s="1"/>
  <c r="O269" i="2"/>
  <c r="I269" i="3" s="1"/>
  <c r="O273" i="2"/>
  <c r="I273" i="3" s="1"/>
  <c r="O295" i="2"/>
  <c r="O296" i="2"/>
  <c r="I296" i="3" s="1"/>
  <c r="O297" i="2"/>
  <c r="I297" i="3" s="1"/>
  <c r="O298" i="2"/>
  <c r="I298" i="3" s="1"/>
  <c r="O303" i="2"/>
  <c r="I303" i="3" s="1"/>
  <c r="O312" i="2"/>
  <c r="I312" i="3" s="1"/>
  <c r="O316" i="2"/>
  <c r="I316" i="3" s="1"/>
  <c r="O317" i="2"/>
  <c r="I308" i="3" s="1"/>
  <c r="O320" i="2"/>
  <c r="M331" i="2"/>
  <c r="O356" i="2"/>
  <c r="I356" i="3" s="1"/>
  <c r="O361" i="2"/>
  <c r="I361" i="3" s="1"/>
  <c r="O367" i="2"/>
  <c r="N366" i="2"/>
  <c r="O373" i="2"/>
  <c r="I373" i="3" s="1"/>
  <c r="O378" i="2"/>
  <c r="I378" i="3" s="1"/>
  <c r="O385" i="2"/>
  <c r="I385" i="3" s="1"/>
  <c r="O393" i="2"/>
  <c r="I393" i="3" s="1"/>
  <c r="O402" i="2"/>
  <c r="I402" i="3" s="1"/>
  <c r="O422" i="2"/>
  <c r="I422" i="3" s="1"/>
  <c r="O427" i="2"/>
  <c r="O431" i="2"/>
  <c r="I431" i="3" s="1"/>
  <c r="O464" i="2"/>
  <c r="I464" i="3" s="1"/>
  <c r="O490" i="2"/>
  <c r="I490" i="3" s="1"/>
  <c r="O494" i="2"/>
  <c r="I494" i="3" s="1"/>
  <c r="O499" i="2"/>
  <c r="O503" i="2"/>
  <c r="I503" i="3" s="1"/>
  <c r="O507" i="2"/>
  <c r="I507" i="3" s="1"/>
  <c r="O511" i="2"/>
  <c r="I511" i="3" s="1"/>
  <c r="O517" i="2"/>
  <c r="I517" i="3" s="1"/>
  <c r="O518" i="2"/>
  <c r="I518" i="3" s="1"/>
  <c r="O519" i="2"/>
  <c r="I519" i="3" s="1"/>
  <c r="O523" i="2"/>
  <c r="I523" i="3" s="1"/>
  <c r="O527" i="2"/>
  <c r="I527" i="3" s="1"/>
  <c r="O545" i="2"/>
  <c r="O557" i="2"/>
  <c r="I557" i="3" s="1"/>
  <c r="O564" i="2"/>
  <c r="I564" i="3" s="1"/>
  <c r="O572" i="2"/>
  <c r="I572" i="3" s="1"/>
  <c r="O573" i="2"/>
  <c r="I573" i="3" s="1"/>
  <c r="O585" i="2"/>
  <c r="I585" i="3" s="1"/>
  <c r="O592" i="2"/>
  <c r="I592" i="3" s="1"/>
  <c r="O596" i="2"/>
  <c r="I596" i="3" s="1"/>
  <c r="O600" i="2"/>
  <c r="I600" i="3" s="1"/>
  <c r="O609" i="2"/>
  <c r="I609" i="3" s="1"/>
  <c r="O617" i="2"/>
  <c r="I617" i="3" s="1"/>
  <c r="O626" i="2"/>
  <c r="I626" i="3" s="1"/>
  <c r="N639" i="2"/>
  <c r="O647" i="2"/>
  <c r="I647" i="3" s="1"/>
  <c r="O648" i="2"/>
  <c r="I648" i="3" s="1"/>
  <c r="O652" i="2"/>
  <c r="I652" i="3" s="1"/>
  <c r="O653" i="2"/>
  <c r="I653" i="3" s="1"/>
  <c r="O654" i="2"/>
  <c r="I654" i="3" s="1"/>
  <c r="O45" i="2"/>
  <c r="I45" i="3" s="1"/>
  <c r="O49" i="2"/>
  <c r="I49" i="3" s="1"/>
  <c r="O54" i="2"/>
  <c r="I54" i="3" s="1"/>
  <c r="O118" i="2"/>
  <c r="I118" i="3" s="1"/>
  <c r="O119" i="2"/>
  <c r="I119" i="3" s="1"/>
  <c r="O120" i="2"/>
  <c r="I120" i="3" s="1"/>
  <c r="O125" i="2"/>
  <c r="I125" i="3" s="1"/>
  <c r="O132" i="2"/>
  <c r="I132" i="3" s="1"/>
  <c r="O139" i="2"/>
  <c r="I139" i="3" s="1"/>
  <c r="M498" i="2"/>
  <c r="O558" i="2"/>
  <c r="I558" i="3" s="1"/>
  <c r="O619" i="2"/>
  <c r="I619" i="3" s="1"/>
  <c r="O620" i="2"/>
  <c r="I608" i="3" s="1"/>
  <c r="N695" i="2"/>
  <c r="O79" i="2"/>
  <c r="I79" i="3" s="1"/>
  <c r="O80" i="2"/>
  <c r="I80" i="3" s="1"/>
  <c r="O167" i="2"/>
  <c r="I167" i="3" s="1"/>
  <c r="O171" i="2"/>
  <c r="I171" i="3" s="1"/>
  <c r="O172" i="2"/>
  <c r="I172" i="3" s="1"/>
  <c r="O176" i="2"/>
  <c r="I176" i="3" s="1"/>
  <c r="O180" i="2"/>
  <c r="I180" i="3" s="1"/>
  <c r="O181" i="2"/>
  <c r="I159" i="3" s="1"/>
  <c r="M258" i="2"/>
  <c r="N258" i="2"/>
  <c r="O280" i="2"/>
  <c r="I280" i="3" s="1"/>
  <c r="O287" i="2"/>
  <c r="I287" i="3" s="1"/>
  <c r="O299" i="2"/>
  <c r="I299" i="3" s="1"/>
  <c r="O304" i="2"/>
  <c r="I304" i="3" s="1"/>
  <c r="O333" i="2"/>
  <c r="I333" i="3" s="1"/>
  <c r="O340" i="2"/>
  <c r="I340" i="3" s="1"/>
  <c r="O352" i="2"/>
  <c r="I352" i="3" s="1"/>
  <c r="N387" i="2"/>
  <c r="O394" i="2"/>
  <c r="I394" i="3" s="1"/>
  <c r="O395" i="2"/>
  <c r="I395" i="3" s="1"/>
  <c r="O428" i="2"/>
  <c r="I428" i="3" s="1"/>
  <c r="O432" i="2"/>
  <c r="I432" i="3" s="1"/>
  <c r="O433" i="2"/>
  <c r="I433" i="3" s="1"/>
  <c r="O434" i="2"/>
  <c r="I434" i="3" s="1"/>
  <c r="O445" i="2"/>
  <c r="I445" i="3" s="1"/>
  <c r="O446" i="2"/>
  <c r="I446" i="3" s="1"/>
  <c r="O451" i="2"/>
  <c r="I451" i="3" s="1"/>
  <c r="O452" i="2"/>
  <c r="I452" i="3" s="1"/>
  <c r="O456" i="2"/>
  <c r="I456" i="3" s="1"/>
  <c r="O457" i="2"/>
  <c r="I457" i="3" s="1"/>
  <c r="O505" i="2"/>
  <c r="I505" i="3" s="1"/>
  <c r="O509" i="2"/>
  <c r="I509" i="3" s="1"/>
  <c r="O513" i="2"/>
  <c r="I513" i="3" s="1"/>
  <c r="O525" i="2"/>
  <c r="I525" i="3" s="1"/>
  <c r="O531" i="2"/>
  <c r="M639" i="2"/>
  <c r="O36" i="2"/>
  <c r="I36" i="3" s="1"/>
  <c r="O19" i="2"/>
  <c r="I19" i="3" s="1"/>
  <c r="O27" i="2"/>
  <c r="I27" i="3" s="1"/>
  <c r="O29" i="2"/>
  <c r="I29" i="3" s="1"/>
  <c r="O33" i="2"/>
  <c r="I33" i="3" s="1"/>
  <c r="O52" i="2"/>
  <c r="I52" i="3" s="1"/>
  <c r="O57" i="2"/>
  <c r="I57" i="3" s="1"/>
  <c r="M61" i="2"/>
  <c r="N61" i="2"/>
  <c r="O75" i="2"/>
  <c r="I75" i="3" s="1"/>
  <c r="O76" i="2"/>
  <c r="I76" i="3" s="1"/>
  <c r="O81" i="2"/>
  <c r="I81" i="3" s="1"/>
  <c r="O89" i="2"/>
  <c r="I89" i="3" s="1"/>
  <c r="O90" i="2"/>
  <c r="I90" i="3" s="1"/>
  <c r="O98" i="2"/>
  <c r="I98" i="3" s="1"/>
  <c r="O99" i="2"/>
  <c r="I99" i="3" s="1"/>
  <c r="O100" i="2"/>
  <c r="I100" i="3" s="1"/>
  <c r="O104" i="2"/>
  <c r="I104" i="3" s="1"/>
  <c r="O105" i="2"/>
  <c r="I105" i="3" s="1"/>
  <c r="O106" i="2"/>
  <c r="I106" i="3" s="1"/>
  <c r="O112" i="2"/>
  <c r="O113" i="2"/>
  <c r="I113" i="3" s="1"/>
  <c r="O130" i="2"/>
  <c r="I130" i="3" s="1"/>
  <c r="O136" i="2"/>
  <c r="I136" i="3" s="1"/>
  <c r="O161" i="2"/>
  <c r="I161" i="3" s="1"/>
  <c r="O162" i="2"/>
  <c r="I162" i="3" s="1"/>
  <c r="O163" i="2"/>
  <c r="I163" i="3" s="1"/>
  <c r="O168" i="2"/>
  <c r="I168" i="3" s="1"/>
  <c r="O173" i="2"/>
  <c r="I173" i="3" s="1"/>
  <c r="O177" i="2"/>
  <c r="I177" i="3" s="1"/>
  <c r="O184" i="2"/>
  <c r="O185" i="2"/>
  <c r="I185" i="3" s="1"/>
  <c r="O192" i="2"/>
  <c r="I192" i="3" s="1"/>
  <c r="O197" i="2"/>
  <c r="I197" i="3" s="1"/>
  <c r="O198" i="2"/>
  <c r="I198" i="3" s="1"/>
  <c r="N200" i="2"/>
  <c r="O205" i="2"/>
  <c r="I205" i="3" s="1"/>
  <c r="O206" i="2"/>
  <c r="I206" i="3" s="1"/>
  <c r="O210" i="2"/>
  <c r="I210" i="3" s="1"/>
  <c r="N215" i="2"/>
  <c r="O229" i="2"/>
  <c r="I229" i="3" s="1"/>
  <c r="O237" i="2"/>
  <c r="I237" i="3" s="1"/>
  <c r="O241" i="2"/>
  <c r="I241" i="3" s="1"/>
  <c r="O281" i="2"/>
  <c r="I281" i="3" s="1"/>
  <c r="O288" i="2"/>
  <c r="I288" i="3" s="1"/>
  <c r="O300" i="2"/>
  <c r="I300" i="3" s="1"/>
  <c r="O301" i="2"/>
  <c r="I301" i="3" s="1"/>
  <c r="O305" i="2"/>
  <c r="I305" i="3" s="1"/>
  <c r="O309" i="2"/>
  <c r="I309" i="3" s="1"/>
  <c r="O310" i="2"/>
  <c r="I310" i="3" s="1"/>
  <c r="O314" i="2"/>
  <c r="I314" i="3" s="1"/>
  <c r="O334" i="2"/>
  <c r="I334" i="3" s="1"/>
  <c r="O341" i="2"/>
  <c r="I341" i="3" s="1"/>
  <c r="O353" i="2"/>
  <c r="I353" i="3" s="1"/>
  <c r="O357" i="2"/>
  <c r="I357" i="3" s="1"/>
  <c r="O362" i="2"/>
  <c r="I362" i="3" s="1"/>
  <c r="O369" i="2"/>
  <c r="I369" i="3" s="1"/>
  <c r="O370" i="2"/>
  <c r="I370" i="3" s="1"/>
  <c r="O371" i="2"/>
  <c r="I371" i="3" s="1"/>
  <c r="O376" i="2"/>
  <c r="I376" i="3" s="1"/>
  <c r="O380" i="2"/>
  <c r="I380" i="3" s="1"/>
  <c r="O381" i="2"/>
  <c r="I381" i="3" s="1"/>
  <c r="O382" i="2"/>
  <c r="I382" i="3" s="1"/>
  <c r="O383" i="2"/>
  <c r="I383" i="3" s="1"/>
  <c r="O388" i="2"/>
  <c r="O389" i="2"/>
  <c r="I389" i="3" s="1"/>
  <c r="O390" i="2"/>
  <c r="I390" i="3" s="1"/>
  <c r="O391" i="2"/>
  <c r="I391" i="3" s="1"/>
  <c r="O400" i="2"/>
  <c r="I400" i="3" s="1"/>
  <c r="O404" i="2"/>
  <c r="I404" i="3" s="1"/>
  <c r="O405" i="2"/>
  <c r="I405" i="3" s="1"/>
  <c r="O411" i="2"/>
  <c r="I411" i="3" s="1"/>
  <c r="O417" i="2"/>
  <c r="I417" i="3" s="1"/>
  <c r="O418" i="2"/>
  <c r="I418" i="3" s="1"/>
  <c r="O419" i="2"/>
  <c r="I419" i="3" s="1"/>
  <c r="O420" i="2"/>
  <c r="I420" i="3" s="1"/>
  <c r="O421" i="2"/>
  <c r="I421" i="3" s="1"/>
  <c r="O429" i="2"/>
  <c r="I429" i="3" s="1"/>
  <c r="O473" i="2"/>
  <c r="I473" i="3" s="1"/>
  <c r="O478" i="2"/>
  <c r="I478" i="3" s="1"/>
  <c r="O484" i="2"/>
  <c r="I484" i="3" s="1"/>
  <c r="O485" i="2"/>
  <c r="I485" i="3" s="1"/>
  <c r="O488" i="2"/>
  <c r="O502" i="2"/>
  <c r="I502" i="3" s="1"/>
  <c r="O506" i="2"/>
  <c r="I506" i="3" s="1"/>
  <c r="O510" i="2"/>
  <c r="I510" i="3" s="1"/>
  <c r="O516" i="2"/>
  <c r="O522" i="2"/>
  <c r="I522" i="3" s="1"/>
  <c r="O526" i="2"/>
  <c r="I526" i="3" s="1"/>
  <c r="O553" i="2"/>
  <c r="I553" i="3" s="1"/>
  <c r="O554" i="2"/>
  <c r="I554" i="3" s="1"/>
  <c r="O562" i="2"/>
  <c r="I562" i="3" s="1"/>
  <c r="O589" i="2"/>
  <c r="I589" i="3" s="1"/>
  <c r="O603" i="2"/>
  <c r="I603" i="3" s="1"/>
  <c r="O605" i="2"/>
  <c r="I605" i="3" s="1"/>
  <c r="O611" i="2"/>
  <c r="I611" i="3" s="1"/>
  <c r="O612" i="2"/>
  <c r="I612" i="3" s="1"/>
  <c r="O646" i="2"/>
  <c r="I646" i="3" s="1"/>
  <c r="O651" i="2"/>
  <c r="I651" i="3" s="1"/>
  <c r="O659" i="2"/>
  <c r="I659" i="3" s="1"/>
  <c r="O660" i="2"/>
  <c r="I660" i="3" s="1"/>
  <c r="O664" i="2"/>
  <c r="I664" i="3" s="1"/>
  <c r="O669" i="2"/>
  <c r="I669" i="3" s="1"/>
  <c r="O673" i="2"/>
  <c r="I673" i="3" s="1"/>
  <c r="O674" i="2"/>
  <c r="I674" i="3" s="1"/>
  <c r="O675" i="2"/>
  <c r="I675" i="3" s="1"/>
  <c r="O684" i="2"/>
  <c r="O697" i="2"/>
  <c r="I697" i="3" s="1"/>
  <c r="O699" i="2"/>
  <c r="I699" i="3" s="1"/>
  <c r="O701" i="2"/>
  <c r="I701" i="3" s="1"/>
  <c r="O703" i="2"/>
  <c r="I703" i="3" s="1"/>
  <c r="O707" i="2"/>
  <c r="I707" i="3" s="1"/>
  <c r="O712" i="2"/>
  <c r="I712" i="3" s="1"/>
  <c r="O716" i="2"/>
  <c r="I716" i="3" s="1"/>
  <c r="O722" i="2"/>
  <c r="I722" i="3" s="1"/>
  <c r="O723" i="2"/>
  <c r="I723" i="3" s="1"/>
  <c r="O728" i="2"/>
  <c r="I728" i="3" s="1"/>
  <c r="O729" i="2"/>
  <c r="I729" i="3" s="1"/>
  <c r="O734" i="2"/>
  <c r="I734" i="3" s="1"/>
  <c r="O745" i="2"/>
  <c r="I745" i="3" s="1"/>
  <c r="O32" i="2"/>
  <c r="I32" i="3" s="1"/>
  <c r="O20" i="2"/>
  <c r="I20" i="3" s="1"/>
  <c r="O21" i="2"/>
  <c r="I21" i="3" s="1"/>
  <c r="O53" i="2"/>
  <c r="I53" i="3" s="1"/>
  <c r="O58" i="2"/>
  <c r="I58" i="3" s="1"/>
  <c r="M69" i="2"/>
  <c r="O114" i="2"/>
  <c r="I114" i="3" s="1"/>
  <c r="O115" i="2"/>
  <c r="I115" i="3" s="1"/>
  <c r="O116" i="2"/>
  <c r="I116" i="3" s="1"/>
  <c r="O117" i="2"/>
  <c r="I117" i="3" s="1"/>
  <c r="O124" i="2"/>
  <c r="I124" i="3" s="1"/>
  <c r="O131" i="2"/>
  <c r="I131" i="3" s="1"/>
  <c r="O137" i="2"/>
  <c r="I137" i="3" s="1"/>
  <c r="O138" i="2"/>
  <c r="I138" i="3" s="1"/>
  <c r="O186" i="2"/>
  <c r="I186" i="3" s="1"/>
  <c r="O187" i="2"/>
  <c r="I187" i="3" s="1"/>
  <c r="O188" i="2"/>
  <c r="I188" i="3" s="1"/>
  <c r="O193" i="2"/>
  <c r="I193" i="3" s="1"/>
  <c r="O201" i="2"/>
  <c r="O207" i="2"/>
  <c r="I207" i="3" s="1"/>
  <c r="O311" i="2"/>
  <c r="I311" i="3" s="1"/>
  <c r="O315" i="2"/>
  <c r="I315" i="3" s="1"/>
  <c r="O354" i="2"/>
  <c r="I354" i="3" s="1"/>
  <c r="O358" i="2"/>
  <c r="I358" i="3" s="1"/>
  <c r="O363" i="2"/>
  <c r="I363" i="3" s="1"/>
  <c r="O364" i="2"/>
  <c r="I364" i="3" s="1"/>
  <c r="O372" i="2"/>
  <c r="I372" i="3" s="1"/>
  <c r="O377" i="2"/>
  <c r="I377" i="3" s="1"/>
  <c r="O384" i="2"/>
  <c r="I384" i="3" s="1"/>
  <c r="O392" i="2"/>
  <c r="I392" i="3" s="1"/>
  <c r="O401" i="2"/>
  <c r="I401" i="3" s="1"/>
  <c r="O406" i="2"/>
  <c r="I406" i="3" s="1"/>
  <c r="O412" i="2"/>
  <c r="I412" i="3" s="1"/>
  <c r="O413" i="2"/>
  <c r="I413" i="3" s="1"/>
  <c r="O466" i="2"/>
  <c r="I466" i="3" s="1"/>
  <c r="O468" i="2"/>
  <c r="I468" i="3" s="1"/>
  <c r="O469" i="2"/>
  <c r="I469" i="3" s="1"/>
  <c r="O470" i="2"/>
  <c r="I470" i="3" s="1"/>
  <c r="O474" i="2"/>
  <c r="I474" i="3" s="1"/>
  <c r="O479" i="2"/>
  <c r="I479" i="3" s="1"/>
  <c r="O555" i="2"/>
  <c r="I555" i="3" s="1"/>
  <c r="O563" i="2"/>
  <c r="I563" i="3" s="1"/>
  <c r="O615" i="2"/>
  <c r="I615" i="3" s="1"/>
  <c r="O616" i="2"/>
  <c r="I616" i="3" s="1"/>
  <c r="O670" i="2"/>
  <c r="I670" i="3" s="1"/>
  <c r="O704" i="2"/>
  <c r="I704" i="3" s="1"/>
  <c r="O708" i="2"/>
  <c r="I708" i="3" s="1"/>
  <c r="O709" i="2"/>
  <c r="I709" i="3" s="1"/>
  <c r="O717" i="2"/>
  <c r="I717" i="3" s="1"/>
  <c r="O718" i="2"/>
  <c r="I718" i="3" s="1"/>
  <c r="O719" i="2"/>
  <c r="I719" i="3" s="1"/>
  <c r="X16" i="2"/>
  <c r="W15" i="2"/>
  <c r="AJ745" i="2"/>
  <c r="AJ743" i="2"/>
  <c r="AJ741" i="2"/>
  <c r="AJ734" i="2"/>
  <c r="AJ732" i="2"/>
  <c r="AJ730" i="2"/>
  <c r="AJ726" i="2"/>
  <c r="AJ724" i="2"/>
  <c r="AJ722" i="2"/>
  <c r="AJ718" i="2"/>
  <c r="AJ716" i="2"/>
  <c r="AJ714" i="2"/>
  <c r="AJ710" i="2"/>
  <c r="AJ708" i="2"/>
  <c r="AJ706" i="2"/>
  <c r="AJ702" i="2"/>
  <c r="AJ700" i="2"/>
  <c r="AJ698" i="2"/>
  <c r="AJ635" i="2"/>
  <c r="AJ633" i="2"/>
  <c r="AJ631" i="2"/>
  <c r="AJ627" i="2"/>
  <c r="AJ625" i="2"/>
  <c r="AJ692" i="2"/>
  <c r="AJ688" i="2"/>
  <c r="AJ686" i="2"/>
  <c r="AJ620" i="2"/>
  <c r="AJ679" i="2"/>
  <c r="AJ677" i="2"/>
  <c r="AJ675" i="2"/>
  <c r="AJ671" i="2"/>
  <c r="AJ669" i="2"/>
  <c r="AJ667" i="2"/>
  <c r="AJ663" i="2"/>
  <c r="AJ661" i="2"/>
  <c r="AJ659" i="2"/>
  <c r="AJ602" i="2"/>
  <c r="AJ600" i="2"/>
  <c r="AJ598" i="2"/>
  <c r="AJ594" i="2"/>
  <c r="AJ592" i="2"/>
  <c r="AJ590" i="2"/>
  <c r="AJ653" i="2"/>
  <c r="AJ651" i="2"/>
  <c r="AJ649" i="2"/>
  <c r="AJ645" i="2"/>
  <c r="AJ643" i="2"/>
  <c r="AJ641" i="2"/>
  <c r="AJ582" i="2"/>
  <c r="AJ617" i="2"/>
  <c r="AJ609" i="2"/>
  <c r="AJ553" i="2"/>
  <c r="AJ551" i="2"/>
  <c r="AJ549" i="2"/>
  <c r="AJ496" i="2"/>
  <c r="AJ494" i="2"/>
  <c r="AJ492" i="2"/>
  <c r="AJ624" i="2"/>
  <c r="AJ614" i="2"/>
  <c r="AJ577" i="2"/>
  <c r="AJ569" i="2"/>
  <c r="AJ561" i="2"/>
  <c r="AJ542" i="2"/>
  <c r="AJ538" i="2"/>
  <c r="AJ536" i="2"/>
  <c r="AJ534" i="2"/>
  <c r="AJ484" i="2"/>
  <c r="AJ482" i="2"/>
  <c r="AJ480" i="2"/>
  <c r="AJ476" i="2"/>
  <c r="AJ474" i="2"/>
  <c r="AJ472" i="2"/>
  <c r="AJ615" i="2"/>
  <c r="AJ562" i="2"/>
  <c r="AJ554" i="2"/>
  <c r="AJ525" i="2"/>
  <c r="AJ523" i="2"/>
  <c r="AJ521" i="2"/>
  <c r="AJ517" i="2"/>
  <c r="AJ456" i="2"/>
  <c r="AJ454" i="2"/>
  <c r="AJ450" i="2"/>
  <c r="AJ448" i="2"/>
  <c r="AJ446" i="2"/>
  <c r="AJ442" i="2"/>
  <c r="AJ440" i="2"/>
  <c r="AJ438" i="2"/>
  <c r="AJ574" i="2"/>
  <c r="AJ570" i="2"/>
  <c r="AJ559" i="2"/>
  <c r="AJ511" i="2"/>
  <c r="AJ509" i="2"/>
  <c r="AJ507" i="2"/>
  <c r="AJ503" i="2"/>
  <c r="AJ501" i="2"/>
  <c r="AJ434" i="2"/>
  <c r="AJ430" i="2"/>
  <c r="AJ428" i="2"/>
  <c r="AJ462" i="2"/>
  <c r="AJ403" i="2"/>
  <c r="AJ401" i="2"/>
  <c r="AJ399" i="2"/>
  <c r="AJ395" i="2"/>
  <c r="AJ393" i="2"/>
  <c r="AJ391" i="2"/>
  <c r="AJ328" i="2"/>
  <c r="AJ326" i="2"/>
  <c r="AJ324" i="2"/>
  <c r="AJ467" i="2"/>
  <c r="AJ385" i="2"/>
  <c r="AJ383" i="2"/>
  <c r="AJ379" i="2"/>
  <c r="AJ377" i="2"/>
  <c r="AJ375" i="2"/>
  <c r="AJ371" i="2"/>
  <c r="AJ369" i="2"/>
  <c r="AJ317" i="2"/>
  <c r="AJ313" i="2"/>
  <c r="AJ311" i="2"/>
  <c r="AJ309" i="2"/>
  <c r="AJ364" i="2"/>
  <c r="AJ362" i="2"/>
  <c r="AJ360" i="2"/>
  <c r="AJ357" i="2"/>
  <c r="AJ356" i="2"/>
  <c r="AJ355" i="2"/>
  <c r="AJ353" i="2"/>
  <c r="AJ352" i="2"/>
  <c r="AJ351" i="2"/>
  <c r="AJ349" i="2"/>
  <c r="AJ348" i="2"/>
  <c r="AJ347" i="2"/>
  <c r="AJ305" i="2"/>
  <c r="AJ304" i="2"/>
  <c r="AJ303" i="2"/>
  <c r="AJ301" i="2"/>
  <c r="AJ300" i="2"/>
  <c r="AJ299" i="2"/>
  <c r="AJ297" i="2"/>
  <c r="AJ296" i="2"/>
  <c r="AJ244" i="2"/>
  <c r="AJ242" i="2"/>
  <c r="AJ241" i="2"/>
  <c r="AJ240" i="2"/>
  <c r="AJ238" i="2"/>
  <c r="AJ237" i="2"/>
  <c r="AJ236" i="2"/>
  <c r="AJ234" i="2"/>
  <c r="AJ233" i="2"/>
  <c r="AJ232" i="2"/>
  <c r="AJ230" i="2"/>
  <c r="AJ229" i="2"/>
  <c r="AJ228" i="2"/>
  <c r="AJ226" i="2"/>
  <c r="AJ225" i="2"/>
  <c r="AJ224" i="2"/>
  <c r="AJ222" i="2"/>
  <c r="AJ221" i="2"/>
  <c r="AJ220" i="2"/>
  <c r="AJ218" i="2"/>
  <c r="AJ217" i="2"/>
  <c r="AJ465" i="2"/>
  <c r="AJ424" i="2"/>
  <c r="AJ422" i="2"/>
  <c r="AJ421" i="2"/>
  <c r="AJ419" i="2"/>
  <c r="AJ418" i="2"/>
  <c r="AJ417" i="2"/>
  <c r="AJ415" i="2"/>
  <c r="AJ414" i="2"/>
  <c r="AJ413" i="2"/>
  <c r="AJ411" i="2"/>
  <c r="AJ410" i="2"/>
  <c r="AJ342" i="2"/>
  <c r="AJ340" i="2"/>
  <c r="AJ339" i="2"/>
  <c r="AJ338" i="2"/>
  <c r="AJ336" i="2"/>
  <c r="AJ335" i="2"/>
  <c r="AJ334" i="2"/>
  <c r="AJ292" i="2"/>
  <c r="AJ291" i="2"/>
  <c r="AJ290" i="2"/>
  <c r="AJ288" i="2"/>
  <c r="AJ287" i="2"/>
  <c r="AJ286" i="2"/>
  <c r="AJ284" i="2"/>
  <c r="AJ283" i="2"/>
  <c r="AJ282" i="2"/>
  <c r="AJ281" i="2"/>
  <c r="AJ280" i="2"/>
  <c r="AJ213" i="2"/>
  <c r="AJ212" i="2"/>
  <c r="AJ211" i="2"/>
  <c r="AJ210" i="2"/>
  <c r="AJ209" i="2"/>
  <c r="AJ208" i="2"/>
  <c r="AJ253" i="2"/>
  <c r="AJ249" i="2"/>
  <c r="AJ156" i="2"/>
  <c r="AJ155" i="2"/>
  <c r="AJ154" i="2"/>
  <c r="AJ153" i="2"/>
  <c r="AJ152" i="2"/>
  <c r="AJ151" i="2"/>
  <c r="AJ150" i="2"/>
  <c r="AJ149" i="2"/>
  <c r="AJ148" i="2"/>
  <c r="AJ147" i="2"/>
  <c r="AJ146" i="2"/>
  <c r="AJ67" i="2"/>
  <c r="AJ66" i="2"/>
  <c r="AJ65" i="2"/>
  <c r="AJ275" i="2"/>
  <c r="AJ273" i="2"/>
  <c r="AJ271" i="2"/>
  <c r="AJ269" i="2"/>
  <c r="AJ267" i="2"/>
  <c r="AJ265" i="2"/>
  <c r="AJ263" i="2"/>
  <c r="AJ261" i="2"/>
  <c r="AJ254" i="2"/>
  <c r="AJ250" i="2"/>
  <c r="AJ207" i="2"/>
  <c r="AJ206" i="2"/>
  <c r="AJ205" i="2"/>
  <c r="AJ204" i="2"/>
  <c r="AJ203" i="2"/>
  <c r="AJ202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255" i="2"/>
  <c r="AJ251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76" i="2"/>
  <c r="AJ274" i="2"/>
  <c r="AJ272" i="2"/>
  <c r="AJ270" i="2"/>
  <c r="AJ268" i="2"/>
  <c r="AJ266" i="2"/>
  <c r="AJ264" i="2"/>
  <c r="AJ262" i="2"/>
  <c r="AJ260" i="2"/>
  <c r="AJ256" i="2"/>
  <c r="AJ252" i="2"/>
  <c r="AJ248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22" i="2"/>
  <c r="AJ21" i="2"/>
  <c r="AJ20" i="2"/>
  <c r="AJ19" i="2"/>
  <c r="AJ18" i="2"/>
  <c r="AJ17" i="2"/>
  <c r="AJ63" i="2"/>
  <c r="AJ59" i="2"/>
  <c r="AJ55" i="2"/>
  <c r="AJ51" i="2"/>
  <c r="AJ47" i="2"/>
  <c r="AJ56" i="2"/>
  <c r="AJ52" i="2"/>
  <c r="AJ48" i="2"/>
  <c r="AJ64" i="2"/>
  <c r="AJ57" i="2"/>
  <c r="AJ53" i="2"/>
  <c r="AJ49" i="2"/>
  <c r="AJ45" i="2"/>
  <c r="AJ58" i="2"/>
  <c r="AJ54" i="2"/>
  <c r="AJ50" i="2"/>
  <c r="AJ46" i="2"/>
  <c r="U748" i="2"/>
  <c r="V748" i="2" s="1"/>
  <c r="X748" i="2" s="1"/>
  <c r="J748" i="3" s="1"/>
  <c r="U746" i="2"/>
  <c r="U745" i="2"/>
  <c r="V745" i="2" s="1"/>
  <c r="X745" i="2" s="1"/>
  <c r="J745" i="3" s="1"/>
  <c r="U744" i="2"/>
  <c r="V744" i="2" s="1"/>
  <c r="X744" i="2" s="1"/>
  <c r="J744" i="3" s="1"/>
  <c r="U742" i="2"/>
  <c r="V742" i="2" s="1"/>
  <c r="X742" i="2" s="1"/>
  <c r="J742" i="3" s="1"/>
  <c r="U741" i="2"/>
  <c r="V741" i="2" s="1"/>
  <c r="X741" i="2" s="1"/>
  <c r="J741" i="3" s="1"/>
  <c r="U740" i="2"/>
  <c r="U738" i="2"/>
  <c r="V738" i="2" s="1"/>
  <c r="U734" i="2"/>
  <c r="V734" i="2" s="1"/>
  <c r="X734" i="2" s="1"/>
  <c r="J734" i="3" s="1"/>
  <c r="U733" i="2"/>
  <c r="V733" i="2" s="1"/>
  <c r="X733" i="2" s="1"/>
  <c r="J733" i="3" s="1"/>
  <c r="U731" i="2"/>
  <c r="V731" i="2" s="1"/>
  <c r="X731" i="2" s="1"/>
  <c r="J731" i="3" s="1"/>
  <c r="U730" i="2"/>
  <c r="V730" i="2" s="1"/>
  <c r="X730" i="2" s="1"/>
  <c r="J730" i="3" s="1"/>
  <c r="U729" i="2"/>
  <c r="V729" i="2" s="1"/>
  <c r="X729" i="2" s="1"/>
  <c r="J729" i="3" s="1"/>
  <c r="U727" i="2"/>
  <c r="V727" i="2" s="1"/>
  <c r="X727" i="2" s="1"/>
  <c r="J727" i="3" s="1"/>
  <c r="U726" i="2"/>
  <c r="V726" i="2" s="1"/>
  <c r="X726" i="2" s="1"/>
  <c r="J726" i="3" s="1"/>
  <c r="U725" i="2"/>
  <c r="V725" i="2" s="1"/>
  <c r="X725" i="2" s="1"/>
  <c r="J725" i="3" s="1"/>
  <c r="U723" i="2"/>
  <c r="V723" i="2" s="1"/>
  <c r="X723" i="2" s="1"/>
  <c r="J723" i="3" s="1"/>
  <c r="U722" i="2"/>
  <c r="V722" i="2" s="1"/>
  <c r="X722" i="2" s="1"/>
  <c r="J722" i="3" s="1"/>
  <c r="U721" i="2"/>
  <c r="U719" i="2"/>
  <c r="V719" i="2" s="1"/>
  <c r="X719" i="2" s="1"/>
  <c r="J719" i="3" s="1"/>
  <c r="U718" i="2"/>
  <c r="V718" i="2" s="1"/>
  <c r="X718" i="2" s="1"/>
  <c r="J718" i="3" s="1"/>
  <c r="U717" i="2"/>
  <c r="V717" i="2" s="1"/>
  <c r="X717" i="2" s="1"/>
  <c r="J717" i="3" s="1"/>
  <c r="U713" i="2"/>
  <c r="V713" i="2" s="1"/>
  <c r="X713" i="2" s="1"/>
  <c r="J713" i="3" s="1"/>
  <c r="U711" i="2"/>
  <c r="V711" i="2" s="1"/>
  <c r="X711" i="2" s="1"/>
  <c r="J711" i="3" s="1"/>
  <c r="U709" i="2"/>
  <c r="V709" i="2" s="1"/>
  <c r="X709" i="2" s="1"/>
  <c r="J709" i="3" s="1"/>
  <c r="U654" i="2"/>
  <c r="V654" i="2" s="1"/>
  <c r="X654" i="2" s="1"/>
  <c r="J654" i="3" s="1"/>
  <c r="U653" i="2"/>
  <c r="V653" i="2" s="1"/>
  <c r="X653" i="2" s="1"/>
  <c r="J653" i="3" s="1"/>
  <c r="U652" i="2"/>
  <c r="V652" i="2" s="1"/>
  <c r="X652" i="2" s="1"/>
  <c r="J652" i="3" s="1"/>
  <c r="U650" i="2"/>
  <c r="V650" i="2" s="1"/>
  <c r="X650" i="2" s="1"/>
  <c r="J650" i="3" s="1"/>
  <c r="U649" i="2"/>
  <c r="V649" i="2" s="1"/>
  <c r="X649" i="2" s="1"/>
  <c r="J649" i="3" s="1"/>
  <c r="U648" i="2"/>
  <c r="U646" i="2"/>
  <c r="V646" i="2" s="1"/>
  <c r="X646" i="2" s="1"/>
  <c r="J646" i="3" s="1"/>
  <c r="U645" i="2"/>
  <c r="V645" i="2" s="1"/>
  <c r="X645" i="2" s="1"/>
  <c r="J645" i="3" s="1"/>
  <c r="U644" i="2"/>
  <c r="V644" i="2" s="1"/>
  <c r="X644" i="2" s="1"/>
  <c r="J644" i="3" s="1"/>
  <c r="U642" i="2"/>
  <c r="V642" i="2" s="1"/>
  <c r="X642" i="2" s="1"/>
  <c r="J642" i="3" s="1"/>
  <c r="U641" i="2"/>
  <c r="V641" i="2" s="1"/>
  <c r="U708" i="2"/>
  <c r="V708" i="2" s="1"/>
  <c r="X708" i="2" s="1"/>
  <c r="J708" i="3" s="1"/>
  <c r="U704" i="2"/>
  <c r="V704" i="2" s="1"/>
  <c r="X704" i="2" s="1"/>
  <c r="J704" i="3" s="1"/>
  <c r="U702" i="2"/>
  <c r="U700" i="2"/>
  <c r="V700" i="2" s="1"/>
  <c r="X700" i="2" s="1"/>
  <c r="J700" i="3" s="1"/>
  <c r="U637" i="2"/>
  <c r="V637" i="2" s="1"/>
  <c r="X637" i="2" s="1"/>
  <c r="J637" i="3" s="1"/>
  <c r="U636" i="2"/>
  <c r="V636" i="2" s="1"/>
  <c r="X636" i="2" s="1"/>
  <c r="J636" i="3" s="1"/>
  <c r="U635" i="2"/>
  <c r="U633" i="2"/>
  <c r="V633" i="2" s="1"/>
  <c r="X633" i="2" s="1"/>
  <c r="J633" i="3" s="1"/>
  <c r="U632" i="2"/>
  <c r="V632" i="2" s="1"/>
  <c r="X632" i="2" s="1"/>
  <c r="J632" i="3" s="1"/>
  <c r="U631" i="2"/>
  <c r="V631" i="2" s="1"/>
  <c r="X631" i="2" s="1"/>
  <c r="J631" i="3" s="1"/>
  <c r="U629" i="2"/>
  <c r="V629" i="2" s="1"/>
  <c r="X629" i="2" s="1"/>
  <c r="J629" i="3" s="1"/>
  <c r="U628" i="2"/>
  <c r="V628" i="2" s="1"/>
  <c r="X628" i="2" s="1"/>
  <c r="J628" i="3" s="1"/>
  <c r="U627" i="2"/>
  <c r="V627" i="2" s="1"/>
  <c r="X627" i="2" s="1"/>
  <c r="J627" i="3" s="1"/>
  <c r="U625" i="2"/>
  <c r="V625" i="2" s="1"/>
  <c r="X625" i="2" s="1"/>
  <c r="J625" i="3" s="1"/>
  <c r="U624" i="2"/>
  <c r="V624" i="2" s="1"/>
  <c r="U716" i="2"/>
  <c r="V716" i="2" s="1"/>
  <c r="X716" i="2" s="1"/>
  <c r="J716" i="3" s="1"/>
  <c r="U712" i="2"/>
  <c r="U710" i="2"/>
  <c r="V710" i="2" s="1"/>
  <c r="X710" i="2" s="1"/>
  <c r="J710" i="3" s="1"/>
  <c r="U693" i="2"/>
  <c r="U691" i="2"/>
  <c r="U690" i="2"/>
  <c r="V690" i="2" s="1"/>
  <c r="X690" i="2" s="1"/>
  <c r="J690" i="3" s="1"/>
  <c r="U689" i="2"/>
  <c r="U687" i="2"/>
  <c r="U686" i="2"/>
  <c r="V686" i="2" s="1"/>
  <c r="X686" i="2" s="1"/>
  <c r="J686" i="3" s="1"/>
  <c r="U685" i="2"/>
  <c r="V685" i="2" s="1"/>
  <c r="U619" i="2"/>
  <c r="U618" i="2"/>
  <c r="V618" i="2" s="1"/>
  <c r="X618" i="2" s="1"/>
  <c r="J618" i="3" s="1"/>
  <c r="U617" i="2"/>
  <c r="V617" i="2" s="1"/>
  <c r="X617" i="2" s="1"/>
  <c r="J617" i="3" s="1"/>
  <c r="U616" i="2"/>
  <c r="V616" i="2" s="1"/>
  <c r="X616" i="2" s="1"/>
  <c r="J616" i="3" s="1"/>
  <c r="U615" i="2"/>
  <c r="U614" i="2"/>
  <c r="V614" i="2" s="1"/>
  <c r="X614" i="2" s="1"/>
  <c r="J614" i="3" s="1"/>
  <c r="U613" i="2"/>
  <c r="V613" i="2" s="1"/>
  <c r="X613" i="2" s="1"/>
  <c r="J613" i="3" s="1"/>
  <c r="U612" i="2"/>
  <c r="V612" i="2" s="1"/>
  <c r="X612" i="2" s="1"/>
  <c r="J612" i="3" s="1"/>
  <c r="U611" i="2"/>
  <c r="U610" i="2"/>
  <c r="V610" i="2" s="1"/>
  <c r="X610" i="2" s="1"/>
  <c r="J610" i="3" s="1"/>
  <c r="U609" i="2"/>
  <c r="U565" i="2"/>
  <c r="V565" i="2" s="1"/>
  <c r="X565" i="2" s="1"/>
  <c r="J565" i="3" s="1"/>
  <c r="U564" i="2"/>
  <c r="U563" i="2"/>
  <c r="V563" i="2" s="1"/>
  <c r="X563" i="2" s="1"/>
  <c r="J563" i="3" s="1"/>
  <c r="U562" i="2"/>
  <c r="U561" i="2"/>
  <c r="U560" i="2"/>
  <c r="U559" i="2"/>
  <c r="V559" i="2" s="1"/>
  <c r="X559" i="2" s="1"/>
  <c r="J559" i="3" s="1"/>
  <c r="U558" i="2"/>
  <c r="V558" i="2" s="1"/>
  <c r="X558" i="2" s="1"/>
  <c r="J558" i="3" s="1"/>
  <c r="U557" i="2"/>
  <c r="V557" i="2" s="1"/>
  <c r="X557" i="2" s="1"/>
  <c r="J557" i="3" s="1"/>
  <c r="U556" i="2"/>
  <c r="U555" i="2"/>
  <c r="V555" i="2" s="1"/>
  <c r="X555" i="2" s="1"/>
  <c r="J555" i="3" s="1"/>
  <c r="U554" i="2"/>
  <c r="V554" i="2" s="1"/>
  <c r="X554" i="2" s="1"/>
  <c r="J554" i="3" s="1"/>
  <c r="U553" i="2"/>
  <c r="V553" i="2" s="1"/>
  <c r="X553" i="2" s="1"/>
  <c r="J553" i="3" s="1"/>
  <c r="U552" i="2"/>
  <c r="U551" i="2"/>
  <c r="V551" i="2" s="1"/>
  <c r="X551" i="2" s="1"/>
  <c r="J551" i="3" s="1"/>
  <c r="U550" i="2"/>
  <c r="V550" i="2" s="1"/>
  <c r="X550" i="2" s="1"/>
  <c r="J550" i="3" s="1"/>
  <c r="U549" i="2"/>
  <c r="V549" i="2" s="1"/>
  <c r="X549" i="2" s="1"/>
  <c r="J549" i="3" s="1"/>
  <c r="U548" i="2"/>
  <c r="U707" i="2"/>
  <c r="V707" i="2" s="1"/>
  <c r="X707" i="2" s="1"/>
  <c r="J707" i="3" s="1"/>
  <c r="U705" i="2"/>
  <c r="U703" i="2"/>
  <c r="U701" i="2"/>
  <c r="U699" i="2"/>
  <c r="V699" i="2" s="1"/>
  <c r="X699" i="2" s="1"/>
  <c r="J699" i="3" s="1"/>
  <c r="U697" i="2"/>
  <c r="V697" i="2" s="1"/>
  <c r="U681" i="2"/>
  <c r="V681" i="2" s="1"/>
  <c r="X681" i="2" s="1"/>
  <c r="J681" i="3" s="1"/>
  <c r="L681" i="3" s="1"/>
  <c r="U680" i="2"/>
  <c r="U679" i="2"/>
  <c r="V679" i="2" s="1"/>
  <c r="X679" i="2" s="1"/>
  <c r="J679" i="3" s="1"/>
  <c r="U678" i="2"/>
  <c r="V678" i="2" s="1"/>
  <c r="X678" i="2" s="1"/>
  <c r="J678" i="3" s="1"/>
  <c r="U677" i="2"/>
  <c r="V677" i="2" s="1"/>
  <c r="X677" i="2" s="1"/>
  <c r="J677" i="3" s="1"/>
  <c r="U676" i="2"/>
  <c r="U675" i="2"/>
  <c r="V675" i="2" s="1"/>
  <c r="X675" i="2" s="1"/>
  <c r="J675" i="3" s="1"/>
  <c r="U674" i="2"/>
  <c r="U673" i="2"/>
  <c r="V673" i="2" s="1"/>
  <c r="X673" i="2" s="1"/>
  <c r="J673" i="3" s="1"/>
  <c r="U672" i="2"/>
  <c r="U671" i="2"/>
  <c r="V671" i="2" s="1"/>
  <c r="X671" i="2" s="1"/>
  <c r="J671" i="3" s="1"/>
  <c r="U670" i="2"/>
  <c r="U669" i="2"/>
  <c r="U668" i="2"/>
  <c r="U667" i="2"/>
  <c r="V667" i="2" s="1"/>
  <c r="X667" i="2" s="1"/>
  <c r="J667" i="3" s="1"/>
  <c r="U666" i="2"/>
  <c r="V666" i="2" s="1"/>
  <c r="X666" i="2" s="1"/>
  <c r="J666" i="3" s="1"/>
  <c r="U665" i="2"/>
  <c r="V665" i="2" s="1"/>
  <c r="X665" i="2" s="1"/>
  <c r="J665" i="3" s="1"/>
  <c r="U664" i="2"/>
  <c r="U663" i="2"/>
  <c r="V663" i="2" s="1"/>
  <c r="X663" i="2" s="1"/>
  <c r="J663" i="3" s="1"/>
  <c r="U662" i="2"/>
  <c r="V662" i="2" s="1"/>
  <c r="X662" i="2" s="1"/>
  <c r="J662" i="3" s="1"/>
  <c r="U661" i="2"/>
  <c r="V661" i="2" s="1"/>
  <c r="X661" i="2" s="1"/>
  <c r="J661" i="3" s="1"/>
  <c r="U660" i="2"/>
  <c r="U659" i="2"/>
  <c r="V659" i="2" s="1"/>
  <c r="U605" i="2"/>
  <c r="V605" i="2" s="1"/>
  <c r="X605" i="2" s="1"/>
  <c r="J605" i="3" s="1"/>
  <c r="U604" i="2"/>
  <c r="V604" i="2" s="1"/>
  <c r="X604" i="2" s="1"/>
  <c r="J604" i="3" s="1"/>
  <c r="U603" i="2"/>
  <c r="U602" i="2"/>
  <c r="V602" i="2" s="1"/>
  <c r="X602" i="2" s="1"/>
  <c r="J602" i="3" s="1"/>
  <c r="U601" i="2"/>
  <c r="V601" i="2" s="1"/>
  <c r="X601" i="2" s="1"/>
  <c r="J601" i="3" s="1"/>
  <c r="U600" i="2"/>
  <c r="V600" i="2" s="1"/>
  <c r="X600" i="2" s="1"/>
  <c r="J600" i="3" s="1"/>
  <c r="U599" i="2"/>
  <c r="U598" i="2"/>
  <c r="V598" i="2" s="1"/>
  <c r="X598" i="2" s="1"/>
  <c r="J598" i="3" s="1"/>
  <c r="U597" i="2"/>
  <c r="V597" i="2" s="1"/>
  <c r="X597" i="2" s="1"/>
  <c r="J597" i="3" s="1"/>
  <c r="U596" i="2"/>
  <c r="U595" i="2"/>
  <c r="U594" i="2"/>
  <c r="V594" i="2" s="1"/>
  <c r="X594" i="2" s="1"/>
  <c r="J594" i="3" s="1"/>
  <c r="U593" i="2"/>
  <c r="V593" i="2" s="1"/>
  <c r="X593" i="2" s="1"/>
  <c r="J593" i="3" s="1"/>
  <c r="U592" i="2"/>
  <c r="V592" i="2" s="1"/>
  <c r="X592" i="2" s="1"/>
  <c r="J592" i="3" s="1"/>
  <c r="U591" i="2"/>
  <c r="V591" i="2" s="1"/>
  <c r="X591" i="2" s="1"/>
  <c r="J591" i="3" s="1"/>
  <c r="U590" i="2"/>
  <c r="U589" i="2"/>
  <c r="V589" i="2" s="1"/>
  <c r="U582" i="2"/>
  <c r="V582" i="2" s="1"/>
  <c r="X582" i="2" s="1"/>
  <c r="J582" i="3" s="1"/>
  <c r="U576" i="2"/>
  <c r="U574" i="2"/>
  <c r="U572" i="2"/>
  <c r="V572" i="2" s="1"/>
  <c r="X572" i="2" s="1"/>
  <c r="J572" i="3" s="1"/>
  <c r="U570" i="2"/>
  <c r="U513" i="2"/>
  <c r="U512" i="2"/>
  <c r="V512" i="2" s="1"/>
  <c r="X512" i="2" s="1"/>
  <c r="J512" i="3" s="1"/>
  <c r="U511" i="2"/>
  <c r="V511" i="2" s="1"/>
  <c r="X511" i="2" s="1"/>
  <c r="J511" i="3" s="1"/>
  <c r="U510" i="2"/>
  <c r="V510" i="2" s="1"/>
  <c r="X510" i="2" s="1"/>
  <c r="J510" i="3" s="1"/>
  <c r="U509" i="2"/>
  <c r="U508" i="2"/>
  <c r="V508" i="2" s="1"/>
  <c r="X508" i="2" s="1"/>
  <c r="J508" i="3" s="1"/>
  <c r="U507" i="2"/>
  <c r="V507" i="2" s="1"/>
  <c r="X507" i="2" s="1"/>
  <c r="J507" i="3" s="1"/>
  <c r="U506" i="2"/>
  <c r="V506" i="2" s="1"/>
  <c r="X506" i="2" s="1"/>
  <c r="J506" i="3" s="1"/>
  <c r="U505" i="2"/>
  <c r="U504" i="2"/>
  <c r="V504" i="2" s="1"/>
  <c r="X504" i="2" s="1"/>
  <c r="J504" i="3" s="1"/>
  <c r="U503" i="2"/>
  <c r="V503" i="2" s="1"/>
  <c r="X503" i="2" s="1"/>
  <c r="J503" i="3" s="1"/>
  <c r="U502" i="2"/>
  <c r="V502" i="2" s="1"/>
  <c r="X502" i="2" s="1"/>
  <c r="J502" i="3" s="1"/>
  <c r="U501" i="2"/>
  <c r="U500" i="2"/>
  <c r="V500" i="2" s="1"/>
  <c r="U584" i="2"/>
  <c r="V584" i="2" s="1"/>
  <c r="X584" i="2" s="1"/>
  <c r="J584" i="3" s="1"/>
  <c r="U581" i="2"/>
  <c r="V581" i="2" s="1"/>
  <c r="U547" i="2"/>
  <c r="U546" i="2"/>
  <c r="V546" i="2" s="1"/>
  <c r="U496" i="2"/>
  <c r="V496" i="2" s="1"/>
  <c r="X496" i="2" s="1"/>
  <c r="J496" i="3" s="1"/>
  <c r="U495" i="2"/>
  <c r="V495" i="2" s="1"/>
  <c r="X495" i="2" s="1"/>
  <c r="J495" i="3" s="1"/>
  <c r="U494" i="2"/>
  <c r="U493" i="2"/>
  <c r="V493" i="2" s="1"/>
  <c r="X493" i="2" s="1"/>
  <c r="J493" i="3" s="1"/>
  <c r="U492" i="2"/>
  <c r="V492" i="2" s="1"/>
  <c r="X492" i="2" s="1"/>
  <c r="J492" i="3" s="1"/>
  <c r="U491" i="2"/>
  <c r="V491" i="2" s="1"/>
  <c r="X491" i="2" s="1"/>
  <c r="J491" i="3" s="1"/>
  <c r="U490" i="2"/>
  <c r="U489" i="2"/>
  <c r="V489" i="2" s="1"/>
  <c r="U583" i="2"/>
  <c r="V583" i="2" s="1"/>
  <c r="X583" i="2" s="1"/>
  <c r="J583" i="3" s="1"/>
  <c r="U577" i="2"/>
  <c r="V577" i="2" s="1"/>
  <c r="X577" i="2" s="1"/>
  <c r="J577" i="3" s="1"/>
  <c r="U575" i="2"/>
  <c r="V575" i="2" s="1"/>
  <c r="X575" i="2" s="1"/>
  <c r="J575" i="3" s="1"/>
  <c r="U573" i="2"/>
  <c r="V573" i="2" s="1"/>
  <c r="X573" i="2" s="1"/>
  <c r="J573" i="3" s="1"/>
  <c r="U571" i="2"/>
  <c r="V571" i="2" s="1"/>
  <c r="X571" i="2" s="1"/>
  <c r="J571" i="3" s="1"/>
  <c r="U569" i="2"/>
  <c r="V569" i="2" s="1"/>
  <c r="U542" i="2"/>
  <c r="V542" i="2" s="1"/>
  <c r="X542" i="2" s="1"/>
  <c r="J542" i="3" s="1"/>
  <c r="U541" i="2"/>
  <c r="U540" i="2"/>
  <c r="V540" i="2" s="1"/>
  <c r="X540" i="2" s="1"/>
  <c r="J540" i="3" s="1"/>
  <c r="U539" i="2"/>
  <c r="V539" i="2" s="1"/>
  <c r="X539" i="2" s="1"/>
  <c r="J539" i="3" s="1"/>
  <c r="U538" i="2"/>
  <c r="V538" i="2" s="1"/>
  <c r="X538" i="2" s="1"/>
  <c r="J538" i="3" s="1"/>
  <c r="U537" i="2"/>
  <c r="V537" i="2" s="1"/>
  <c r="X537" i="2" s="1"/>
  <c r="J537" i="3" s="1"/>
  <c r="U536" i="2"/>
  <c r="V536" i="2" s="1"/>
  <c r="X536" i="2" s="1"/>
  <c r="J536" i="3" s="1"/>
  <c r="U535" i="2"/>
  <c r="V535" i="2" s="1"/>
  <c r="X535" i="2" s="1"/>
  <c r="J535" i="3" s="1"/>
  <c r="U534" i="2"/>
  <c r="V534" i="2" s="1"/>
  <c r="X534" i="2" s="1"/>
  <c r="J534" i="3" s="1"/>
  <c r="U533" i="2"/>
  <c r="V533" i="2" s="1"/>
  <c r="X533" i="2" s="1"/>
  <c r="J533" i="3" s="1"/>
  <c r="U532" i="2"/>
  <c r="V532" i="2" s="1"/>
  <c r="U485" i="2"/>
  <c r="U484" i="2"/>
  <c r="V484" i="2" s="1"/>
  <c r="X484" i="2" s="1"/>
  <c r="J484" i="3" s="1"/>
  <c r="U483" i="2"/>
  <c r="U482" i="2"/>
  <c r="V482" i="2" s="1"/>
  <c r="X482" i="2" s="1"/>
  <c r="J482" i="3" s="1"/>
  <c r="U481" i="2"/>
  <c r="V481" i="2" s="1"/>
  <c r="X481" i="2" s="1"/>
  <c r="J481" i="3" s="1"/>
  <c r="U480" i="2"/>
  <c r="V480" i="2" s="1"/>
  <c r="X480" i="2" s="1"/>
  <c r="J480" i="3" s="1"/>
  <c r="U479" i="2"/>
  <c r="V479" i="2" s="1"/>
  <c r="X479" i="2" s="1"/>
  <c r="J479" i="3" s="1"/>
  <c r="U478" i="2"/>
  <c r="V478" i="2" s="1"/>
  <c r="X478" i="2" s="1"/>
  <c r="J478" i="3" s="1"/>
  <c r="U477" i="2"/>
  <c r="V477" i="2" s="1"/>
  <c r="X477" i="2" s="1"/>
  <c r="J477" i="3" s="1"/>
  <c r="U476" i="2"/>
  <c r="V476" i="2" s="1"/>
  <c r="X476" i="2" s="1"/>
  <c r="J476" i="3" s="1"/>
  <c r="U475" i="2"/>
  <c r="V475" i="2" s="1"/>
  <c r="X475" i="2" s="1"/>
  <c r="J475" i="3" s="1"/>
  <c r="U474" i="2"/>
  <c r="V474" i="2" s="1"/>
  <c r="X474" i="2" s="1"/>
  <c r="J474" i="3" s="1"/>
  <c r="U473" i="2"/>
  <c r="U472" i="2"/>
  <c r="V472" i="2" s="1"/>
  <c r="X472" i="2" s="1"/>
  <c r="J472" i="3" s="1"/>
  <c r="U471" i="2"/>
  <c r="V471" i="2" s="1"/>
  <c r="X471" i="2" s="1"/>
  <c r="J471" i="3" s="1"/>
  <c r="U470" i="2"/>
  <c r="V470" i="2" s="1"/>
  <c r="X470" i="2" s="1"/>
  <c r="J470" i="3" s="1"/>
  <c r="U469" i="2"/>
  <c r="V469" i="2" s="1"/>
  <c r="X469" i="2" s="1"/>
  <c r="J469" i="3" s="1"/>
  <c r="U468" i="2"/>
  <c r="V468" i="2" s="1"/>
  <c r="X468" i="2" s="1"/>
  <c r="J468" i="3" s="1"/>
  <c r="U467" i="2"/>
  <c r="U466" i="2"/>
  <c r="V466" i="2" s="1"/>
  <c r="X466" i="2" s="1"/>
  <c r="J466" i="3" s="1"/>
  <c r="U465" i="2"/>
  <c r="V465" i="2" s="1"/>
  <c r="X465" i="2" s="1"/>
  <c r="J465" i="3" s="1"/>
  <c r="U464" i="2"/>
  <c r="V464" i="2" s="1"/>
  <c r="X464" i="2" s="1"/>
  <c r="J464" i="3" s="1"/>
  <c r="U463" i="2"/>
  <c r="V463" i="2" s="1"/>
  <c r="X463" i="2" s="1"/>
  <c r="J463" i="3" s="1"/>
  <c r="U462" i="2"/>
  <c r="V462" i="2" s="1"/>
  <c r="X462" i="2" s="1"/>
  <c r="J462" i="3" s="1"/>
  <c r="U461" i="2"/>
  <c r="U585" i="2"/>
  <c r="U528" i="2"/>
  <c r="V528" i="2" s="1"/>
  <c r="X528" i="2" s="1"/>
  <c r="J528" i="3" s="1"/>
  <c r="U527" i="2"/>
  <c r="V527" i="2" s="1"/>
  <c r="X527" i="2" s="1"/>
  <c r="J527" i="3" s="1"/>
  <c r="U526" i="2"/>
  <c r="V526" i="2" s="1"/>
  <c r="X526" i="2" s="1"/>
  <c r="J526" i="3" s="1"/>
  <c r="U525" i="2"/>
  <c r="U524" i="2"/>
  <c r="V524" i="2" s="1"/>
  <c r="X524" i="2" s="1"/>
  <c r="J524" i="3" s="1"/>
  <c r="U523" i="2"/>
  <c r="V523" i="2" s="1"/>
  <c r="X523" i="2" s="1"/>
  <c r="J523" i="3" s="1"/>
  <c r="U522" i="2"/>
  <c r="V522" i="2" s="1"/>
  <c r="X522" i="2" s="1"/>
  <c r="J522" i="3" s="1"/>
  <c r="U521" i="2"/>
  <c r="U520" i="2"/>
  <c r="V520" i="2" s="1"/>
  <c r="X520" i="2" s="1"/>
  <c r="J520" i="3" s="1"/>
  <c r="U519" i="2"/>
  <c r="V519" i="2" s="1"/>
  <c r="X519" i="2" s="1"/>
  <c r="J519" i="3" s="1"/>
  <c r="U518" i="2"/>
  <c r="V518" i="2" s="1"/>
  <c r="X518" i="2" s="1"/>
  <c r="J518" i="3" s="1"/>
  <c r="U517" i="2"/>
  <c r="U457" i="2"/>
  <c r="V457" i="2" s="1"/>
  <c r="X457" i="2" s="1"/>
  <c r="J457" i="3" s="1"/>
  <c r="U456" i="2"/>
  <c r="V456" i="2" s="1"/>
  <c r="X456" i="2" s="1"/>
  <c r="J456" i="3" s="1"/>
  <c r="U455" i="2"/>
  <c r="V455" i="2" s="1"/>
  <c r="X455" i="2" s="1"/>
  <c r="J455" i="3" s="1"/>
  <c r="U454" i="2"/>
  <c r="U453" i="2"/>
  <c r="U452" i="2"/>
  <c r="U451" i="2"/>
  <c r="V451" i="2" s="1"/>
  <c r="X451" i="2" s="1"/>
  <c r="J451" i="3" s="1"/>
  <c r="U450" i="2"/>
  <c r="U449" i="2"/>
  <c r="V449" i="2" s="1"/>
  <c r="X449" i="2" s="1"/>
  <c r="J449" i="3" s="1"/>
  <c r="U448" i="2"/>
  <c r="V448" i="2" s="1"/>
  <c r="X448" i="2" s="1"/>
  <c r="J448" i="3" s="1"/>
  <c r="U447" i="2"/>
  <c r="U446" i="2"/>
  <c r="V446" i="2" s="1"/>
  <c r="X446" i="2" s="1"/>
  <c r="J446" i="3" s="1"/>
  <c r="U445" i="2"/>
  <c r="V445" i="2" s="1"/>
  <c r="X445" i="2" s="1"/>
  <c r="J445" i="3" s="1"/>
  <c r="U444" i="2"/>
  <c r="V444" i="2" s="1"/>
  <c r="X444" i="2" s="1"/>
  <c r="J444" i="3" s="1"/>
  <c r="U443" i="2"/>
  <c r="U442" i="2"/>
  <c r="U441" i="2"/>
  <c r="V441" i="2" s="1"/>
  <c r="X441" i="2" s="1"/>
  <c r="J441" i="3" s="1"/>
  <c r="U440" i="2"/>
  <c r="V440" i="2" s="1"/>
  <c r="X440" i="2" s="1"/>
  <c r="J440" i="3" s="1"/>
  <c r="U439" i="2"/>
  <c r="V439" i="2" s="1"/>
  <c r="X439" i="2" s="1"/>
  <c r="J439" i="3" s="1"/>
  <c r="U438" i="2"/>
  <c r="V438" i="2" s="1"/>
  <c r="U433" i="2"/>
  <c r="V433" i="2" s="1"/>
  <c r="X433" i="2" s="1"/>
  <c r="J433" i="3" s="1"/>
  <c r="U423" i="2"/>
  <c r="V423" i="2" s="1"/>
  <c r="X423" i="2" s="1"/>
  <c r="J423" i="3" s="1"/>
  <c r="U422" i="2"/>
  <c r="V422" i="2" s="1"/>
  <c r="X422" i="2" s="1"/>
  <c r="J422" i="3" s="1"/>
  <c r="U421" i="2"/>
  <c r="U420" i="2"/>
  <c r="V420" i="2" s="1"/>
  <c r="X420" i="2" s="1"/>
  <c r="J420" i="3" s="1"/>
  <c r="U419" i="2"/>
  <c r="V419" i="2" s="1"/>
  <c r="X419" i="2" s="1"/>
  <c r="J419" i="3" s="1"/>
  <c r="U418" i="2"/>
  <c r="U417" i="2"/>
  <c r="U416" i="2"/>
  <c r="V416" i="2" s="1"/>
  <c r="X416" i="2" s="1"/>
  <c r="J416" i="3" s="1"/>
  <c r="U415" i="2"/>
  <c r="V415" i="2" s="1"/>
  <c r="X415" i="2" s="1"/>
  <c r="J415" i="3" s="1"/>
  <c r="U414" i="2"/>
  <c r="V414" i="2" s="1"/>
  <c r="X414" i="2" s="1"/>
  <c r="J414" i="3" s="1"/>
  <c r="U413" i="2"/>
  <c r="U412" i="2"/>
  <c r="V412" i="2" s="1"/>
  <c r="X412" i="2" s="1"/>
  <c r="J412" i="3" s="1"/>
  <c r="U411" i="2"/>
  <c r="V411" i="2" s="1"/>
  <c r="X411" i="2" s="1"/>
  <c r="J411" i="3" s="1"/>
  <c r="U410" i="2"/>
  <c r="U342" i="2"/>
  <c r="U341" i="2"/>
  <c r="V341" i="2" s="1"/>
  <c r="X341" i="2" s="1"/>
  <c r="J341" i="3" s="1"/>
  <c r="U340" i="2"/>
  <c r="V340" i="2" s="1"/>
  <c r="X340" i="2" s="1"/>
  <c r="J340" i="3" s="1"/>
  <c r="U339" i="2"/>
  <c r="V339" i="2" s="1"/>
  <c r="X339" i="2" s="1"/>
  <c r="J339" i="3" s="1"/>
  <c r="U338" i="2"/>
  <c r="U337" i="2"/>
  <c r="V337" i="2" s="1"/>
  <c r="X337" i="2" s="1"/>
  <c r="J337" i="3" s="1"/>
  <c r="U336" i="2"/>
  <c r="V336" i="2" s="1"/>
  <c r="X336" i="2" s="1"/>
  <c r="J336" i="3" s="1"/>
  <c r="U335" i="2"/>
  <c r="U334" i="2"/>
  <c r="U333" i="2"/>
  <c r="V333" i="2" s="1"/>
  <c r="U292" i="2"/>
  <c r="V292" i="2" s="1"/>
  <c r="X292" i="2" s="1"/>
  <c r="J292" i="3" s="1"/>
  <c r="L292" i="3" s="1"/>
  <c r="U291" i="2"/>
  <c r="V291" i="2" s="1"/>
  <c r="X291" i="2" s="1"/>
  <c r="J291" i="3" s="1"/>
  <c r="L291" i="3" s="1"/>
  <c r="U290" i="2"/>
  <c r="U289" i="2"/>
  <c r="V289" i="2" s="1"/>
  <c r="X289" i="2" s="1"/>
  <c r="J289" i="3" s="1"/>
  <c r="U288" i="2"/>
  <c r="V288" i="2" s="1"/>
  <c r="X288" i="2" s="1"/>
  <c r="J288" i="3" s="1"/>
  <c r="U287" i="2"/>
  <c r="U286" i="2"/>
  <c r="U285" i="2"/>
  <c r="V285" i="2" s="1"/>
  <c r="X285" i="2" s="1"/>
  <c r="J285" i="3" s="1"/>
  <c r="U284" i="2"/>
  <c r="V284" i="2" s="1"/>
  <c r="X284" i="2" s="1"/>
  <c r="J284" i="3" s="1"/>
  <c r="U283" i="2"/>
  <c r="U282" i="2"/>
  <c r="U281" i="2"/>
  <c r="V281" i="2" s="1"/>
  <c r="X281" i="2" s="1"/>
  <c r="J281" i="3" s="1"/>
  <c r="U432" i="2"/>
  <c r="V432" i="2" s="1"/>
  <c r="X432" i="2" s="1"/>
  <c r="J432" i="3" s="1"/>
  <c r="U430" i="2"/>
  <c r="V430" i="2" s="1"/>
  <c r="X430" i="2" s="1"/>
  <c r="J430" i="3" s="1"/>
  <c r="U428" i="2"/>
  <c r="V428" i="2" s="1"/>
  <c r="U406" i="2"/>
  <c r="V406" i="2" s="1"/>
  <c r="X406" i="2" s="1"/>
  <c r="J406" i="3" s="1"/>
  <c r="U405" i="2"/>
  <c r="V405" i="2" s="1"/>
  <c r="X405" i="2" s="1"/>
  <c r="J405" i="3" s="1"/>
  <c r="U404" i="2"/>
  <c r="V404" i="2" s="1"/>
  <c r="X404" i="2" s="1"/>
  <c r="J404" i="3" s="1"/>
  <c r="U403" i="2"/>
  <c r="V403" i="2" s="1"/>
  <c r="X403" i="2" s="1"/>
  <c r="J403" i="3" s="1"/>
  <c r="U402" i="2"/>
  <c r="V402" i="2" s="1"/>
  <c r="X402" i="2" s="1"/>
  <c r="J402" i="3" s="1"/>
  <c r="U401" i="2"/>
  <c r="V401" i="2" s="1"/>
  <c r="X401" i="2" s="1"/>
  <c r="J401" i="3" s="1"/>
  <c r="U400" i="2"/>
  <c r="V400" i="2" s="1"/>
  <c r="X400" i="2" s="1"/>
  <c r="J400" i="3" s="1"/>
  <c r="U399" i="2"/>
  <c r="V399" i="2" s="1"/>
  <c r="X399" i="2" s="1"/>
  <c r="J399" i="3" s="1"/>
  <c r="U398" i="2"/>
  <c r="V398" i="2" s="1"/>
  <c r="X398" i="2" s="1"/>
  <c r="J398" i="3" s="1"/>
  <c r="U397" i="2"/>
  <c r="V397" i="2" s="1"/>
  <c r="X397" i="2" s="1"/>
  <c r="J397" i="3" s="1"/>
  <c r="U396" i="2"/>
  <c r="U395" i="2"/>
  <c r="V395" i="2" s="1"/>
  <c r="X395" i="2" s="1"/>
  <c r="J395" i="3" s="1"/>
  <c r="U394" i="2"/>
  <c r="V394" i="2" s="1"/>
  <c r="X394" i="2" s="1"/>
  <c r="J394" i="3" s="1"/>
  <c r="U393" i="2"/>
  <c r="V393" i="2" s="1"/>
  <c r="X393" i="2" s="1"/>
  <c r="J393" i="3" s="1"/>
  <c r="U392" i="2"/>
  <c r="V392" i="2" s="1"/>
  <c r="X392" i="2" s="1"/>
  <c r="J392" i="3" s="1"/>
  <c r="U391" i="2"/>
  <c r="V391" i="2" s="1"/>
  <c r="X391" i="2" s="1"/>
  <c r="J391" i="3" s="1"/>
  <c r="U390" i="2"/>
  <c r="V390" i="2" s="1"/>
  <c r="X390" i="2" s="1"/>
  <c r="J390" i="3" s="1"/>
  <c r="U389" i="2"/>
  <c r="V389" i="2" s="1"/>
  <c r="U329" i="2"/>
  <c r="V329" i="2" s="1"/>
  <c r="X329" i="2" s="1"/>
  <c r="J329" i="3" s="1"/>
  <c r="U328" i="2"/>
  <c r="V328" i="2" s="1"/>
  <c r="X328" i="2" s="1"/>
  <c r="J328" i="3" s="1"/>
  <c r="U327" i="2"/>
  <c r="V327" i="2" s="1"/>
  <c r="X327" i="2" s="1"/>
  <c r="J327" i="3" s="1"/>
  <c r="U326" i="2"/>
  <c r="V326" i="2" s="1"/>
  <c r="X326" i="2" s="1"/>
  <c r="J326" i="3" s="1"/>
  <c r="U325" i="2"/>
  <c r="V325" i="2" s="1"/>
  <c r="X325" i="2" s="1"/>
  <c r="J325" i="3" s="1"/>
  <c r="U324" i="2"/>
  <c r="V324" i="2" s="1"/>
  <c r="X324" i="2" s="1"/>
  <c r="J324" i="3" s="1"/>
  <c r="U323" i="2"/>
  <c r="V323" i="2" s="1"/>
  <c r="X323" i="2" s="1"/>
  <c r="J323" i="3" s="1"/>
  <c r="U322" i="2"/>
  <c r="V322" i="2" s="1"/>
  <c r="X322" i="2" s="1"/>
  <c r="J322" i="3" s="1"/>
  <c r="U321" i="2"/>
  <c r="U424" i="2"/>
  <c r="U385" i="2"/>
  <c r="U384" i="2"/>
  <c r="V384" i="2" s="1"/>
  <c r="X384" i="2" s="1"/>
  <c r="J384" i="3" s="1"/>
  <c r="U383" i="2"/>
  <c r="V383" i="2" s="1"/>
  <c r="X383" i="2" s="1"/>
  <c r="J383" i="3" s="1"/>
  <c r="U382" i="2"/>
  <c r="U381" i="2"/>
  <c r="V381" i="2" s="1"/>
  <c r="X381" i="2" s="1"/>
  <c r="J381" i="3" s="1"/>
  <c r="U380" i="2"/>
  <c r="V380" i="2" s="1"/>
  <c r="X380" i="2" s="1"/>
  <c r="J380" i="3" s="1"/>
  <c r="U379" i="2"/>
  <c r="U378" i="2"/>
  <c r="U377" i="2"/>
  <c r="V377" i="2" s="1"/>
  <c r="X377" i="2" s="1"/>
  <c r="J377" i="3" s="1"/>
  <c r="U376" i="2"/>
  <c r="V376" i="2" s="1"/>
  <c r="X376" i="2" s="1"/>
  <c r="J376" i="3" s="1"/>
  <c r="U375" i="2"/>
  <c r="V375" i="2" s="1"/>
  <c r="X375" i="2" s="1"/>
  <c r="J375" i="3" s="1"/>
  <c r="U374" i="2"/>
  <c r="U373" i="2"/>
  <c r="U372" i="2"/>
  <c r="V372" i="2" s="1"/>
  <c r="X372" i="2" s="1"/>
  <c r="J372" i="3" s="1"/>
  <c r="U371" i="2"/>
  <c r="V371" i="2" s="1"/>
  <c r="X371" i="2" s="1"/>
  <c r="J371" i="3" s="1"/>
  <c r="U370" i="2"/>
  <c r="U369" i="2"/>
  <c r="U368" i="2"/>
  <c r="V368" i="2" s="1"/>
  <c r="U317" i="2"/>
  <c r="U316" i="2"/>
  <c r="U315" i="2"/>
  <c r="V315" i="2" s="1"/>
  <c r="X315" i="2" s="1"/>
  <c r="J315" i="3" s="1"/>
  <c r="U314" i="2"/>
  <c r="V314" i="2" s="1"/>
  <c r="X314" i="2" s="1"/>
  <c r="J314" i="3" s="1"/>
  <c r="U313" i="2"/>
  <c r="V313" i="2" s="1"/>
  <c r="X313" i="2" s="1"/>
  <c r="J313" i="3" s="1"/>
  <c r="U312" i="2"/>
  <c r="U311" i="2"/>
  <c r="V311" i="2" s="1"/>
  <c r="X311" i="2" s="1"/>
  <c r="J311" i="3" s="1"/>
  <c r="U310" i="2"/>
  <c r="V310" i="2" s="1"/>
  <c r="X310" i="2" s="1"/>
  <c r="J310" i="3" s="1"/>
  <c r="U309" i="2"/>
  <c r="U256" i="2"/>
  <c r="U255" i="2"/>
  <c r="U254" i="2"/>
  <c r="V254" i="2" s="1"/>
  <c r="X254" i="2" s="1"/>
  <c r="J254" i="3" s="1"/>
  <c r="U253" i="2"/>
  <c r="V253" i="2" s="1"/>
  <c r="X253" i="2" s="1"/>
  <c r="J253" i="3" s="1"/>
  <c r="U252" i="2"/>
  <c r="U251" i="2"/>
  <c r="U250" i="2"/>
  <c r="V250" i="2" s="1"/>
  <c r="X250" i="2" s="1"/>
  <c r="J250" i="3" s="1"/>
  <c r="U249" i="2"/>
  <c r="V249" i="2" s="1"/>
  <c r="X249" i="2" s="1"/>
  <c r="J249" i="3" s="1"/>
  <c r="U248" i="2"/>
  <c r="U434" i="2"/>
  <c r="V434" i="2" s="1"/>
  <c r="X434" i="2" s="1"/>
  <c r="J434" i="3" s="1"/>
  <c r="U431" i="2"/>
  <c r="V431" i="2" s="1"/>
  <c r="X431" i="2" s="1"/>
  <c r="J431" i="3" s="1"/>
  <c r="U429" i="2"/>
  <c r="V429" i="2" s="1"/>
  <c r="X429" i="2" s="1"/>
  <c r="J429" i="3" s="1"/>
  <c r="U364" i="2"/>
  <c r="V364" i="2" s="1"/>
  <c r="X364" i="2" s="1"/>
  <c r="J364" i="3" s="1"/>
  <c r="U363" i="2"/>
  <c r="V363" i="2" s="1"/>
  <c r="X363" i="2" s="1"/>
  <c r="J363" i="3" s="1"/>
  <c r="U362" i="2"/>
  <c r="V362" i="2" s="1"/>
  <c r="X362" i="2" s="1"/>
  <c r="J362" i="3" s="1"/>
  <c r="U361" i="2"/>
  <c r="V361" i="2" s="1"/>
  <c r="X361" i="2" s="1"/>
  <c r="J361" i="3" s="1"/>
  <c r="U360" i="2"/>
  <c r="V360" i="2" s="1"/>
  <c r="X360" i="2" s="1"/>
  <c r="J360" i="3" s="1"/>
  <c r="U359" i="2"/>
  <c r="V359" i="2" s="1"/>
  <c r="X359" i="2" s="1"/>
  <c r="J359" i="3" s="1"/>
  <c r="U358" i="2"/>
  <c r="V358" i="2" s="1"/>
  <c r="X358" i="2" s="1"/>
  <c r="J358" i="3" s="1"/>
  <c r="U357" i="2"/>
  <c r="U356" i="2"/>
  <c r="V356" i="2" s="1"/>
  <c r="X356" i="2" s="1"/>
  <c r="J356" i="3" s="1"/>
  <c r="U355" i="2"/>
  <c r="V355" i="2" s="1"/>
  <c r="X355" i="2" s="1"/>
  <c r="J355" i="3" s="1"/>
  <c r="U354" i="2"/>
  <c r="V354" i="2" s="1"/>
  <c r="X354" i="2" s="1"/>
  <c r="J354" i="3" s="1"/>
  <c r="U353" i="2"/>
  <c r="V353" i="2" s="1"/>
  <c r="X353" i="2" s="1"/>
  <c r="J353" i="3" s="1"/>
  <c r="U352" i="2"/>
  <c r="V352" i="2" s="1"/>
  <c r="X352" i="2" s="1"/>
  <c r="J352" i="3" s="1"/>
  <c r="U351" i="2"/>
  <c r="U350" i="2"/>
  <c r="V350" i="2" s="1"/>
  <c r="X350" i="2" s="1"/>
  <c r="J350" i="3" s="1"/>
  <c r="U349" i="2"/>
  <c r="V349" i="2" s="1"/>
  <c r="X349" i="2" s="1"/>
  <c r="J349" i="3" s="1"/>
  <c r="U348" i="2"/>
  <c r="V348" i="2" s="1"/>
  <c r="X348" i="2" s="1"/>
  <c r="J348" i="3" s="1"/>
  <c r="U347" i="2"/>
  <c r="V347" i="2" s="1"/>
  <c r="X347" i="2" s="1"/>
  <c r="J347" i="3" s="1"/>
  <c r="U346" i="2"/>
  <c r="V346" i="2" s="1"/>
  <c r="U305" i="2"/>
  <c r="U304" i="2"/>
  <c r="V304" i="2" s="1"/>
  <c r="X304" i="2" s="1"/>
  <c r="J304" i="3" s="1"/>
  <c r="U303" i="2"/>
  <c r="V303" i="2" s="1"/>
  <c r="X303" i="2" s="1"/>
  <c r="J303" i="3" s="1"/>
  <c r="U302" i="2"/>
  <c r="V302" i="2" s="1"/>
  <c r="X302" i="2" s="1"/>
  <c r="J302" i="3" s="1"/>
  <c r="U301" i="2"/>
  <c r="V301" i="2" s="1"/>
  <c r="X301" i="2" s="1"/>
  <c r="J301" i="3" s="1"/>
  <c r="U300" i="2"/>
  <c r="V300" i="2" s="1"/>
  <c r="X300" i="2" s="1"/>
  <c r="J300" i="3" s="1"/>
  <c r="U299" i="2"/>
  <c r="V299" i="2" s="1"/>
  <c r="X299" i="2" s="1"/>
  <c r="J299" i="3" s="1"/>
  <c r="U298" i="2"/>
  <c r="V298" i="2" s="1"/>
  <c r="X298" i="2" s="1"/>
  <c r="J298" i="3" s="1"/>
  <c r="U297" i="2"/>
  <c r="V297" i="2" s="1"/>
  <c r="X297" i="2" s="1"/>
  <c r="J297" i="3" s="1"/>
  <c r="U296" i="2"/>
  <c r="V296" i="2" s="1"/>
  <c r="U244" i="2"/>
  <c r="V244" i="2" s="1"/>
  <c r="X244" i="2" s="1"/>
  <c r="J244" i="3" s="1"/>
  <c r="U243" i="2"/>
  <c r="V243" i="2" s="1"/>
  <c r="X243" i="2" s="1"/>
  <c r="J243" i="3" s="1"/>
  <c r="U242" i="2"/>
  <c r="V242" i="2" s="1"/>
  <c r="X242" i="2" s="1"/>
  <c r="J242" i="3" s="1"/>
  <c r="U241" i="2"/>
  <c r="U240" i="2"/>
  <c r="U239" i="2"/>
  <c r="V239" i="2" s="1"/>
  <c r="X239" i="2" s="1"/>
  <c r="J239" i="3" s="1"/>
  <c r="U238" i="2"/>
  <c r="V238" i="2" s="1"/>
  <c r="X238" i="2" s="1"/>
  <c r="J238" i="3" s="1"/>
  <c r="U237" i="2"/>
  <c r="U236" i="2"/>
  <c r="V236" i="2" s="1"/>
  <c r="X236" i="2" s="1"/>
  <c r="J236" i="3" s="1"/>
  <c r="U235" i="2"/>
  <c r="V235" i="2" s="1"/>
  <c r="X235" i="2" s="1"/>
  <c r="J235" i="3" s="1"/>
  <c r="U234" i="2"/>
  <c r="V234" i="2" s="1"/>
  <c r="X234" i="2" s="1"/>
  <c r="J234" i="3" s="1"/>
  <c r="U233" i="2"/>
  <c r="U232" i="2"/>
  <c r="V232" i="2" s="1"/>
  <c r="X232" i="2" s="1"/>
  <c r="J232" i="3" s="1"/>
  <c r="U231" i="2"/>
  <c r="V231" i="2" s="1"/>
  <c r="X231" i="2" s="1"/>
  <c r="J231" i="3" s="1"/>
  <c r="U230" i="2"/>
  <c r="V230" i="2" s="1"/>
  <c r="X230" i="2" s="1"/>
  <c r="J230" i="3" s="1"/>
  <c r="U229" i="2"/>
  <c r="U228" i="2"/>
  <c r="V228" i="2" s="1"/>
  <c r="X228" i="2" s="1"/>
  <c r="J228" i="3" s="1"/>
  <c r="U227" i="2"/>
  <c r="V227" i="2" s="1"/>
  <c r="X227" i="2" s="1"/>
  <c r="J227" i="3" s="1"/>
  <c r="U226" i="2"/>
  <c r="U225" i="2"/>
  <c r="U224" i="2"/>
  <c r="V224" i="2" s="1"/>
  <c r="X224" i="2" s="1"/>
  <c r="J224" i="3" s="1"/>
  <c r="U223" i="2"/>
  <c r="V223" i="2" s="1"/>
  <c r="X223" i="2" s="1"/>
  <c r="J223" i="3" s="1"/>
  <c r="U222" i="2"/>
  <c r="V222" i="2" s="1"/>
  <c r="X222" i="2" s="1"/>
  <c r="J222" i="3" s="1"/>
  <c r="U221" i="2"/>
  <c r="U220" i="2"/>
  <c r="V220" i="2" s="1"/>
  <c r="X220" i="2" s="1"/>
  <c r="J220" i="3" s="1"/>
  <c r="U219" i="2"/>
  <c r="V219" i="2" s="1"/>
  <c r="X219" i="2" s="1"/>
  <c r="J219" i="3" s="1"/>
  <c r="U218" i="2"/>
  <c r="V218" i="2" s="1"/>
  <c r="X218" i="2" s="1"/>
  <c r="J218" i="3" s="1"/>
  <c r="U217" i="2"/>
  <c r="U276" i="2"/>
  <c r="V276" i="2" s="1"/>
  <c r="X276" i="2" s="1"/>
  <c r="J276" i="3" s="1"/>
  <c r="U274" i="2"/>
  <c r="V274" i="2" s="1"/>
  <c r="X274" i="2" s="1"/>
  <c r="J274" i="3" s="1"/>
  <c r="U272" i="2"/>
  <c r="V272" i="2" s="1"/>
  <c r="X272" i="2" s="1"/>
  <c r="J272" i="3" s="1"/>
  <c r="U270" i="2"/>
  <c r="U268" i="2"/>
  <c r="V268" i="2" s="1"/>
  <c r="X268" i="2" s="1"/>
  <c r="J268" i="3" s="1"/>
  <c r="U266" i="2"/>
  <c r="V266" i="2" s="1"/>
  <c r="X266" i="2" s="1"/>
  <c r="J266" i="3" s="1"/>
  <c r="U264" i="2"/>
  <c r="V264" i="2" s="1"/>
  <c r="X264" i="2" s="1"/>
  <c r="J264" i="3" s="1"/>
  <c r="U262" i="2"/>
  <c r="U260" i="2"/>
  <c r="V260" i="2" s="1"/>
  <c r="U212" i="2"/>
  <c r="U211" i="2"/>
  <c r="V211" i="2" s="1"/>
  <c r="X211" i="2" s="1"/>
  <c r="J211" i="3" s="1"/>
  <c r="U208" i="2"/>
  <c r="U181" i="2"/>
  <c r="U180" i="2"/>
  <c r="U179" i="2"/>
  <c r="V179" i="2" s="1"/>
  <c r="X179" i="2" s="1"/>
  <c r="J179" i="3" s="1"/>
  <c r="U178" i="2"/>
  <c r="U177" i="2"/>
  <c r="U176" i="2"/>
  <c r="U175" i="2"/>
  <c r="V175" i="2" s="1"/>
  <c r="X175" i="2" s="1"/>
  <c r="J175" i="3" s="1"/>
  <c r="U174" i="2"/>
  <c r="U173" i="2"/>
  <c r="U172" i="2"/>
  <c r="U171" i="2"/>
  <c r="V171" i="2" s="1"/>
  <c r="X171" i="2" s="1"/>
  <c r="J171" i="3" s="1"/>
  <c r="U170" i="2"/>
  <c r="U169" i="2"/>
  <c r="U168" i="2"/>
  <c r="U167" i="2"/>
  <c r="V167" i="2" s="1"/>
  <c r="X167" i="2" s="1"/>
  <c r="J167" i="3" s="1"/>
  <c r="U166" i="2"/>
  <c r="U165" i="2"/>
  <c r="U164" i="2"/>
  <c r="U163" i="2"/>
  <c r="V163" i="2" s="1"/>
  <c r="X163" i="2" s="1"/>
  <c r="J163" i="3" s="1"/>
  <c r="U162" i="2"/>
  <c r="U161" i="2"/>
  <c r="U160" i="2"/>
  <c r="U84" i="2"/>
  <c r="V84" i="2" s="1"/>
  <c r="X84" i="2" s="1"/>
  <c r="J84" i="3" s="1"/>
  <c r="U83" i="2"/>
  <c r="U82" i="2"/>
  <c r="U81" i="2"/>
  <c r="U80" i="2"/>
  <c r="V80" i="2" s="1"/>
  <c r="X80" i="2" s="1"/>
  <c r="J80" i="3" s="1"/>
  <c r="U79" i="2"/>
  <c r="U78" i="2"/>
  <c r="U77" i="2"/>
  <c r="U76" i="2"/>
  <c r="V76" i="2" s="1"/>
  <c r="X76" i="2" s="1"/>
  <c r="J76" i="3" s="1"/>
  <c r="U75" i="2"/>
  <c r="U74" i="2"/>
  <c r="U73" i="2"/>
  <c r="U72" i="2"/>
  <c r="V72" i="2" s="1"/>
  <c r="X72" i="2" s="1"/>
  <c r="J72" i="3" s="1"/>
  <c r="U71" i="2"/>
  <c r="U209" i="2"/>
  <c r="V209" i="2" s="1"/>
  <c r="X209" i="2" s="1"/>
  <c r="J209" i="3" s="1"/>
  <c r="U156" i="2"/>
  <c r="V156" i="2" s="1"/>
  <c r="X156" i="2" s="1"/>
  <c r="J156" i="3" s="1"/>
  <c r="U155" i="2"/>
  <c r="V155" i="2" s="1"/>
  <c r="X155" i="2" s="1"/>
  <c r="J155" i="3" s="1"/>
  <c r="U154" i="2"/>
  <c r="U153" i="2"/>
  <c r="V153" i="2" s="1"/>
  <c r="X153" i="2" s="1"/>
  <c r="J153" i="3" s="1"/>
  <c r="U152" i="2"/>
  <c r="V152" i="2" s="1"/>
  <c r="X152" i="2" s="1"/>
  <c r="J152" i="3" s="1"/>
  <c r="U151" i="2"/>
  <c r="V151" i="2" s="1"/>
  <c r="X151" i="2" s="1"/>
  <c r="J151" i="3" s="1"/>
  <c r="U150" i="2"/>
  <c r="U149" i="2"/>
  <c r="V149" i="2" s="1"/>
  <c r="X149" i="2" s="1"/>
  <c r="J149" i="3" s="1"/>
  <c r="U148" i="2"/>
  <c r="V148" i="2" s="1"/>
  <c r="X148" i="2" s="1"/>
  <c r="J148" i="3" s="1"/>
  <c r="U147" i="2"/>
  <c r="V147" i="2" s="1"/>
  <c r="X147" i="2" s="1"/>
  <c r="J147" i="3" s="1"/>
  <c r="U146" i="2"/>
  <c r="U67" i="2"/>
  <c r="V67" i="2" s="1"/>
  <c r="X67" i="2" s="1"/>
  <c r="J67" i="3" s="1"/>
  <c r="U66" i="2"/>
  <c r="V66" i="2" s="1"/>
  <c r="X66" i="2" s="1"/>
  <c r="J66" i="3" s="1"/>
  <c r="U65" i="2"/>
  <c r="V65" i="2" s="1"/>
  <c r="X65" i="2" s="1"/>
  <c r="J65" i="3" s="1"/>
  <c r="U275" i="2"/>
  <c r="U273" i="2"/>
  <c r="V273" i="2" s="1"/>
  <c r="X273" i="2" s="1"/>
  <c r="J273" i="3" s="1"/>
  <c r="U271" i="2"/>
  <c r="V271" i="2" s="1"/>
  <c r="X271" i="2" s="1"/>
  <c r="J271" i="3" s="1"/>
  <c r="U269" i="2"/>
  <c r="U267" i="2"/>
  <c r="U265" i="2"/>
  <c r="V265" i="2" s="1"/>
  <c r="X265" i="2" s="1"/>
  <c r="J265" i="3" s="1"/>
  <c r="U263" i="2"/>
  <c r="V263" i="2" s="1"/>
  <c r="X263" i="2" s="1"/>
  <c r="J263" i="3" s="1"/>
  <c r="U261" i="2"/>
  <c r="U213" i="2"/>
  <c r="U207" i="2"/>
  <c r="V207" i="2" s="1"/>
  <c r="X207" i="2" s="1"/>
  <c r="J207" i="3" s="1"/>
  <c r="U206" i="2"/>
  <c r="V206" i="2" s="1"/>
  <c r="X206" i="2" s="1"/>
  <c r="J206" i="3" s="1"/>
  <c r="U205" i="2"/>
  <c r="U204" i="2"/>
  <c r="U203" i="2"/>
  <c r="V203" i="2" s="1"/>
  <c r="X203" i="2" s="1"/>
  <c r="J203" i="3" s="1"/>
  <c r="U202" i="2"/>
  <c r="V202" i="2" s="1"/>
  <c r="U142" i="2"/>
  <c r="V142" i="2" s="1"/>
  <c r="X142" i="2" s="1"/>
  <c r="J142" i="3" s="1"/>
  <c r="U141" i="2"/>
  <c r="U140" i="2"/>
  <c r="V140" i="2" s="1"/>
  <c r="X140" i="2" s="1"/>
  <c r="J140" i="3" s="1"/>
  <c r="U139" i="2"/>
  <c r="V139" i="2" s="1"/>
  <c r="X139" i="2" s="1"/>
  <c r="J139" i="3" s="1"/>
  <c r="U138" i="2"/>
  <c r="U137" i="2"/>
  <c r="U136" i="2"/>
  <c r="V136" i="2" s="1"/>
  <c r="X136" i="2" s="1"/>
  <c r="J136" i="3" s="1"/>
  <c r="U135" i="2"/>
  <c r="V135" i="2" s="1"/>
  <c r="X135" i="2" s="1"/>
  <c r="J135" i="3" s="1"/>
  <c r="U134" i="2"/>
  <c r="V134" i="2" s="1"/>
  <c r="X134" i="2" s="1"/>
  <c r="J134" i="3" s="1"/>
  <c r="U133" i="2"/>
  <c r="U132" i="2"/>
  <c r="V132" i="2" s="1"/>
  <c r="X132" i="2" s="1"/>
  <c r="J132" i="3" s="1"/>
  <c r="U131" i="2"/>
  <c r="V131" i="2" s="1"/>
  <c r="X131" i="2" s="1"/>
  <c r="J131" i="3" s="1"/>
  <c r="U130" i="2"/>
  <c r="U129" i="2"/>
  <c r="U128" i="2"/>
  <c r="V128" i="2" s="1"/>
  <c r="X128" i="2" s="1"/>
  <c r="J128" i="3" s="1"/>
  <c r="U127" i="2"/>
  <c r="V127" i="2" s="1"/>
  <c r="X127" i="2" s="1"/>
  <c r="J127" i="3" s="1"/>
  <c r="U126" i="2"/>
  <c r="V126" i="2" s="1"/>
  <c r="X126" i="2" s="1"/>
  <c r="J126" i="3" s="1"/>
  <c r="U125" i="2"/>
  <c r="U124" i="2"/>
  <c r="V124" i="2" s="1"/>
  <c r="X124" i="2" s="1"/>
  <c r="J124" i="3" s="1"/>
  <c r="U123" i="2"/>
  <c r="V123" i="2" s="1"/>
  <c r="X123" i="2" s="1"/>
  <c r="J123" i="3" s="1"/>
  <c r="U122" i="2"/>
  <c r="U121" i="2"/>
  <c r="U120" i="2"/>
  <c r="V120" i="2" s="1"/>
  <c r="X120" i="2" s="1"/>
  <c r="J120" i="3" s="1"/>
  <c r="U119" i="2"/>
  <c r="V119" i="2" s="1"/>
  <c r="X119" i="2" s="1"/>
  <c r="J119" i="3" s="1"/>
  <c r="U118" i="2"/>
  <c r="V118" i="2" s="1"/>
  <c r="X118" i="2" s="1"/>
  <c r="J118" i="3" s="1"/>
  <c r="U117" i="2"/>
  <c r="U116" i="2"/>
  <c r="V116" i="2" s="1"/>
  <c r="X116" i="2" s="1"/>
  <c r="J116" i="3" s="1"/>
  <c r="U115" i="2"/>
  <c r="V115" i="2" s="1"/>
  <c r="X115" i="2" s="1"/>
  <c r="J115" i="3" s="1"/>
  <c r="U114" i="2"/>
  <c r="U113" i="2"/>
  <c r="U59" i="2"/>
  <c r="V59" i="2" s="1"/>
  <c r="X59" i="2" s="1"/>
  <c r="J59" i="3" s="1"/>
  <c r="U58" i="2"/>
  <c r="V58" i="2" s="1"/>
  <c r="X58" i="2" s="1"/>
  <c r="J58" i="3" s="1"/>
  <c r="U57" i="2"/>
  <c r="V57" i="2" s="1"/>
  <c r="X57" i="2" s="1"/>
  <c r="J57" i="3" s="1"/>
  <c r="U56" i="2"/>
  <c r="U55" i="2"/>
  <c r="V55" i="2" s="1"/>
  <c r="X55" i="2" s="1"/>
  <c r="J55" i="3" s="1"/>
  <c r="U54" i="2"/>
  <c r="V54" i="2" s="1"/>
  <c r="X54" i="2" s="1"/>
  <c r="J54" i="3" s="1"/>
  <c r="U53" i="2"/>
  <c r="U52" i="2"/>
  <c r="U51" i="2"/>
  <c r="V51" i="2" s="1"/>
  <c r="X51" i="2" s="1"/>
  <c r="J51" i="3" s="1"/>
  <c r="U50" i="2"/>
  <c r="V50" i="2" s="1"/>
  <c r="X50" i="2" s="1"/>
  <c r="J50" i="3" s="1"/>
  <c r="U49" i="2"/>
  <c r="V49" i="2" s="1"/>
  <c r="X49" i="2" s="1"/>
  <c r="J49" i="3" s="1"/>
  <c r="U48" i="2"/>
  <c r="U47" i="2"/>
  <c r="V47" i="2" s="1"/>
  <c r="X47" i="2" s="1"/>
  <c r="J47" i="3" s="1"/>
  <c r="U46" i="2"/>
  <c r="V46" i="2" s="1"/>
  <c r="X46" i="2" s="1"/>
  <c r="J46" i="3" s="1"/>
  <c r="U45" i="2"/>
  <c r="U280" i="2"/>
  <c r="U210" i="2"/>
  <c r="U198" i="2"/>
  <c r="V198" i="2" s="1"/>
  <c r="X198" i="2" s="1"/>
  <c r="J198" i="3" s="1"/>
  <c r="U197" i="2"/>
  <c r="V197" i="2" s="1"/>
  <c r="X197" i="2" s="1"/>
  <c r="J197" i="3" s="1"/>
  <c r="U196" i="2"/>
  <c r="U195" i="2"/>
  <c r="U194" i="2"/>
  <c r="V194" i="2" s="1"/>
  <c r="X194" i="2" s="1"/>
  <c r="J194" i="3" s="1"/>
  <c r="U193" i="2"/>
  <c r="V193" i="2" s="1"/>
  <c r="X193" i="2" s="1"/>
  <c r="J193" i="3" s="1"/>
  <c r="U192" i="2"/>
  <c r="U191" i="2"/>
  <c r="U190" i="2"/>
  <c r="V190" i="2" s="1"/>
  <c r="X190" i="2" s="1"/>
  <c r="J190" i="3" s="1"/>
  <c r="U189" i="2"/>
  <c r="V189" i="2" s="1"/>
  <c r="X189" i="2" s="1"/>
  <c r="J189" i="3" s="1"/>
  <c r="U188" i="2"/>
  <c r="U187" i="2"/>
  <c r="U186" i="2"/>
  <c r="V186" i="2" s="1"/>
  <c r="X186" i="2" s="1"/>
  <c r="J186" i="3" s="1"/>
  <c r="U185" i="2"/>
  <c r="V185" i="2" s="1"/>
  <c r="U109" i="2"/>
  <c r="U108" i="2"/>
  <c r="U107" i="2"/>
  <c r="V107" i="2" s="1"/>
  <c r="X107" i="2" s="1"/>
  <c r="J107" i="3" s="1"/>
  <c r="U106" i="2"/>
  <c r="V106" i="2" s="1"/>
  <c r="X106" i="2" s="1"/>
  <c r="J106" i="3" s="1"/>
  <c r="U105" i="2"/>
  <c r="U104" i="2"/>
  <c r="U103" i="2"/>
  <c r="V103" i="2" s="1"/>
  <c r="X103" i="2" s="1"/>
  <c r="J103" i="3" s="1"/>
  <c r="U102" i="2"/>
  <c r="V102" i="2" s="1"/>
  <c r="X102" i="2" s="1"/>
  <c r="J102" i="3" s="1"/>
  <c r="U101" i="2"/>
  <c r="U100" i="2"/>
  <c r="U99" i="2"/>
  <c r="V99" i="2" s="1"/>
  <c r="X99" i="2" s="1"/>
  <c r="J99" i="3" s="1"/>
  <c r="U98" i="2"/>
  <c r="V98" i="2" s="1"/>
  <c r="X98" i="2" s="1"/>
  <c r="J98" i="3" s="1"/>
  <c r="U97" i="2"/>
  <c r="U96" i="2"/>
  <c r="U95" i="2"/>
  <c r="V95" i="2" s="1"/>
  <c r="X95" i="2" s="1"/>
  <c r="J95" i="3" s="1"/>
  <c r="U94" i="2"/>
  <c r="V94" i="2" s="1"/>
  <c r="X94" i="2" s="1"/>
  <c r="J94" i="3" s="1"/>
  <c r="U93" i="2"/>
  <c r="U92" i="2"/>
  <c r="U91" i="2"/>
  <c r="V91" i="2" s="1"/>
  <c r="X91" i="2" s="1"/>
  <c r="J91" i="3" s="1"/>
  <c r="U90" i="2"/>
  <c r="V90" i="2" s="1"/>
  <c r="X90" i="2" s="1"/>
  <c r="J90" i="3" s="1"/>
  <c r="U89" i="2"/>
  <c r="U88" i="2"/>
  <c r="U41" i="2"/>
  <c r="V41" i="2" s="1"/>
  <c r="X41" i="2" s="1"/>
  <c r="J41" i="3" s="1"/>
  <c r="U40" i="2"/>
  <c r="V40" i="2" s="1"/>
  <c r="X40" i="2" s="1"/>
  <c r="J40" i="3" s="1"/>
  <c r="U39" i="2"/>
  <c r="V39" i="2" s="1"/>
  <c r="X39" i="2" s="1"/>
  <c r="J39" i="3" s="1"/>
  <c r="U38" i="2"/>
  <c r="V38" i="2" s="1"/>
  <c r="X38" i="2" s="1"/>
  <c r="J38" i="3" s="1"/>
  <c r="U37" i="2"/>
  <c r="V37" i="2" s="1"/>
  <c r="X37" i="2" s="1"/>
  <c r="J37" i="3" s="1"/>
  <c r="U36" i="2"/>
  <c r="V36" i="2" s="1"/>
  <c r="X36" i="2" s="1"/>
  <c r="J36" i="3" s="1"/>
  <c r="U35" i="2"/>
  <c r="U34" i="2"/>
  <c r="U33" i="2"/>
  <c r="V33" i="2" s="1"/>
  <c r="X33" i="2" s="1"/>
  <c r="J33" i="3" s="1"/>
  <c r="U32" i="2"/>
  <c r="V32" i="2" s="1"/>
  <c r="X32" i="2" s="1"/>
  <c r="J32" i="3" s="1"/>
  <c r="U31" i="2"/>
  <c r="U30" i="2"/>
  <c r="U29" i="2"/>
  <c r="U28" i="2"/>
  <c r="V28" i="2" s="1"/>
  <c r="X28" i="2" s="1"/>
  <c r="J28" i="3" s="1"/>
  <c r="U27" i="2"/>
  <c r="U26" i="2"/>
  <c r="V26" i="2" s="1"/>
  <c r="U21" i="2"/>
  <c r="V21" i="2" s="1"/>
  <c r="X21" i="2" s="1"/>
  <c r="J21" i="3" s="1"/>
  <c r="U63" i="2"/>
  <c r="V63" i="2" s="1"/>
  <c r="U20" i="2"/>
  <c r="U17" i="2"/>
  <c r="V17" i="2" s="1"/>
  <c r="U22" i="2"/>
  <c r="V22" i="2" s="1"/>
  <c r="X22" i="2" s="1"/>
  <c r="J22" i="3" s="1"/>
  <c r="U18" i="2"/>
  <c r="V18" i="2" s="1"/>
  <c r="X18" i="2" s="1"/>
  <c r="J18" i="3" s="1"/>
  <c r="U64" i="2"/>
  <c r="U19" i="2"/>
  <c r="V19" i="2" s="1"/>
  <c r="X19" i="2" s="1"/>
  <c r="J19" i="3" s="1"/>
  <c r="AS737" i="2"/>
  <c r="AS696" i="2"/>
  <c r="AS684" i="2"/>
  <c r="AS658" i="2"/>
  <c r="AS588" i="2"/>
  <c r="AS640" i="2"/>
  <c r="AS580" i="2"/>
  <c r="AS545" i="2"/>
  <c r="AS488" i="2"/>
  <c r="AS608" i="2"/>
  <c r="AS568" i="2"/>
  <c r="AS531" i="2"/>
  <c r="AS623" i="2"/>
  <c r="AS516" i="2"/>
  <c r="AS437" i="2"/>
  <c r="AS499" i="2"/>
  <c r="AS427" i="2"/>
  <c r="AS460" i="2"/>
  <c r="AS388" i="2"/>
  <c r="AS320" i="2"/>
  <c r="AS367" i="2"/>
  <c r="AS308" i="2"/>
  <c r="AS345" i="2"/>
  <c r="AS295" i="2"/>
  <c r="AS216" i="2"/>
  <c r="AS409" i="2"/>
  <c r="AS332" i="2"/>
  <c r="AS279" i="2"/>
  <c r="AS247" i="2"/>
  <c r="AS145" i="2"/>
  <c r="AS201" i="2"/>
  <c r="AS112" i="2"/>
  <c r="AS184" i="2"/>
  <c r="AS87" i="2"/>
  <c r="AS25" i="2"/>
  <c r="AS259" i="2"/>
  <c r="AS159" i="2"/>
  <c r="AS70" i="2"/>
  <c r="AS16" i="2"/>
  <c r="AP737" i="2"/>
  <c r="AP696" i="2"/>
  <c r="AP658" i="2"/>
  <c r="AP640" i="2"/>
  <c r="AP623" i="2"/>
  <c r="AP568" i="2"/>
  <c r="AP684" i="2"/>
  <c r="AP608" i="2"/>
  <c r="AP516" i="2"/>
  <c r="AP580" i="2"/>
  <c r="AP499" i="2"/>
  <c r="AP545" i="2"/>
  <c r="AP488" i="2"/>
  <c r="AP588" i="2"/>
  <c r="AP531" i="2"/>
  <c r="AP460" i="2"/>
  <c r="AP345" i="2"/>
  <c r="AP295" i="2"/>
  <c r="AP427" i="2"/>
  <c r="AP409" i="2"/>
  <c r="AP332" i="2"/>
  <c r="AP388" i="2"/>
  <c r="AP320" i="2"/>
  <c r="AP259" i="2"/>
  <c r="AP437" i="2"/>
  <c r="AP367" i="2"/>
  <c r="AP308" i="2"/>
  <c r="AP247" i="2"/>
  <c r="AP184" i="2"/>
  <c r="AP87" i="2"/>
  <c r="AP159" i="2"/>
  <c r="AP70" i="2"/>
  <c r="AP216" i="2"/>
  <c r="AP145" i="2"/>
  <c r="AP62" i="2"/>
  <c r="AQ62" i="2" s="1"/>
  <c r="AQ61" i="2" s="1"/>
  <c r="AP279" i="2"/>
  <c r="AP201" i="2"/>
  <c r="AP112" i="2"/>
  <c r="AP44" i="2"/>
  <c r="AX737" i="2"/>
  <c r="AX696" i="2"/>
  <c r="AX684" i="2"/>
  <c r="AX658" i="2"/>
  <c r="AX588" i="2"/>
  <c r="AX640" i="2"/>
  <c r="AX580" i="2"/>
  <c r="AX545" i="2"/>
  <c r="AX488" i="2"/>
  <c r="AX531" i="2"/>
  <c r="AX516" i="2"/>
  <c r="AX437" i="2"/>
  <c r="AX623" i="2"/>
  <c r="AX608" i="2"/>
  <c r="AX568" i="2"/>
  <c r="AX499" i="2"/>
  <c r="AX427" i="2"/>
  <c r="AX388" i="2"/>
  <c r="AX320" i="2"/>
  <c r="AX367" i="2"/>
  <c r="AX308" i="2"/>
  <c r="AX460" i="2"/>
  <c r="AX345" i="2"/>
  <c r="AX295" i="2"/>
  <c r="AX216" i="2"/>
  <c r="AX409" i="2"/>
  <c r="AX332" i="2"/>
  <c r="AX279" i="2"/>
  <c r="AX145" i="2"/>
  <c r="AX259" i="2"/>
  <c r="AX201" i="2"/>
  <c r="AX112" i="2"/>
  <c r="AX247" i="2"/>
  <c r="AX184" i="2"/>
  <c r="AX87" i="2"/>
  <c r="AX25" i="2"/>
  <c r="AX159" i="2"/>
  <c r="AX70" i="2"/>
  <c r="AX16" i="2"/>
  <c r="G552" i="2"/>
  <c r="G537" i="2"/>
  <c r="G476" i="2"/>
  <c r="G420" i="2"/>
  <c r="G399" i="2"/>
  <c r="G325" i="2"/>
  <c r="G369" i="2"/>
  <c r="G242" i="2"/>
  <c r="G209" i="2"/>
  <c r="G94" i="2"/>
  <c r="G172" i="2"/>
  <c r="G164" i="2"/>
  <c r="G155" i="2"/>
  <c r="G216" i="2"/>
  <c r="G203" i="2"/>
  <c r="G113" i="2"/>
  <c r="O17" i="2"/>
  <c r="I17" i="3" s="1"/>
  <c r="AM22" i="2"/>
  <c r="O30" i="2"/>
  <c r="I30" i="3" s="1"/>
  <c r="O34" i="2"/>
  <c r="I34" i="3" s="1"/>
  <c r="O37" i="2"/>
  <c r="I37" i="3" s="1"/>
  <c r="AS44" i="2"/>
  <c r="AM64" i="2"/>
  <c r="AO737" i="2"/>
  <c r="AO640" i="2"/>
  <c r="AO623" i="2"/>
  <c r="AO684" i="2"/>
  <c r="AO608" i="2"/>
  <c r="AO696" i="2"/>
  <c r="AO658" i="2"/>
  <c r="AO588" i="2"/>
  <c r="AO580" i="2"/>
  <c r="AO568" i="2"/>
  <c r="AO499" i="2"/>
  <c r="AO545" i="2"/>
  <c r="AO488" i="2"/>
  <c r="AO531" i="2"/>
  <c r="AO460" i="2"/>
  <c r="AO516" i="2"/>
  <c r="AO437" i="2"/>
  <c r="AO427" i="2"/>
  <c r="AO409" i="2"/>
  <c r="AO332" i="2"/>
  <c r="AO388" i="2"/>
  <c r="AO320" i="2"/>
  <c r="AO367" i="2"/>
  <c r="AO308" i="2"/>
  <c r="AO247" i="2"/>
  <c r="AO345" i="2"/>
  <c r="AO295" i="2"/>
  <c r="AO216" i="2"/>
  <c r="AO159" i="2"/>
  <c r="AQ159" i="2" s="1"/>
  <c r="AQ158" i="2" s="1"/>
  <c r="AO70" i="2"/>
  <c r="AO145" i="2"/>
  <c r="AO279" i="2"/>
  <c r="AO259" i="2"/>
  <c r="AO201" i="2"/>
  <c r="AO112" i="2"/>
  <c r="AO44" i="2"/>
  <c r="AO184" i="2"/>
  <c r="AO87" i="2"/>
  <c r="AO25" i="2"/>
  <c r="AW737" i="2"/>
  <c r="AW696" i="2"/>
  <c r="AW684" i="2"/>
  <c r="AW658" i="2"/>
  <c r="AW640" i="2"/>
  <c r="AW580" i="2"/>
  <c r="AW623" i="2"/>
  <c r="AW568" i="2"/>
  <c r="AW531" i="2"/>
  <c r="AW516" i="2"/>
  <c r="AW608" i="2"/>
  <c r="AW588" i="2"/>
  <c r="AW499" i="2"/>
  <c r="AW427" i="2"/>
  <c r="AW545" i="2"/>
  <c r="AW488" i="2"/>
  <c r="AW367" i="2"/>
  <c r="AW308" i="2"/>
  <c r="AW460" i="2"/>
  <c r="AW345" i="2"/>
  <c r="AW295" i="2"/>
  <c r="AW437" i="2"/>
  <c r="AY437" i="2" s="1"/>
  <c r="AY436" i="2" s="1"/>
  <c r="AW409" i="2"/>
  <c r="AW332" i="2"/>
  <c r="AW279" i="2"/>
  <c r="AW388" i="2"/>
  <c r="AW320" i="2"/>
  <c r="AW259" i="2"/>
  <c r="AW201" i="2"/>
  <c r="AW112" i="2"/>
  <c r="AY112" i="2" s="1"/>
  <c r="AY111" i="2" s="1"/>
  <c r="AW247" i="2"/>
  <c r="AW216" i="2"/>
  <c r="AW184" i="2"/>
  <c r="AW87" i="2"/>
  <c r="AW159" i="2"/>
  <c r="AW70" i="2"/>
  <c r="AW145" i="2"/>
  <c r="AW62" i="2"/>
  <c r="V721" i="2"/>
  <c r="X721" i="2" s="1"/>
  <c r="J721" i="3" s="1"/>
  <c r="V746" i="2"/>
  <c r="X746" i="2" s="1"/>
  <c r="J746" i="3" s="1"/>
  <c r="V740" i="2"/>
  <c r="X740" i="2" s="1"/>
  <c r="J740" i="3" s="1"/>
  <c r="V705" i="2"/>
  <c r="X705" i="2" s="1"/>
  <c r="J705" i="3" s="1"/>
  <c r="V703" i="2"/>
  <c r="X703" i="2" s="1"/>
  <c r="J703" i="3" s="1"/>
  <c r="V701" i="2"/>
  <c r="X701" i="2" s="1"/>
  <c r="J701" i="3" s="1"/>
  <c r="V680" i="2"/>
  <c r="X680" i="2" s="1"/>
  <c r="J680" i="3" s="1"/>
  <c r="V676" i="2"/>
  <c r="X676" i="2" s="1"/>
  <c r="J676" i="3" s="1"/>
  <c r="V674" i="2"/>
  <c r="X674" i="2" s="1"/>
  <c r="J674" i="3" s="1"/>
  <c r="V672" i="2"/>
  <c r="X672" i="2" s="1"/>
  <c r="J672" i="3" s="1"/>
  <c r="V670" i="2"/>
  <c r="X670" i="2" s="1"/>
  <c r="J670" i="3" s="1"/>
  <c r="V669" i="2"/>
  <c r="X669" i="2" s="1"/>
  <c r="J669" i="3" s="1"/>
  <c r="V668" i="2"/>
  <c r="X668" i="2" s="1"/>
  <c r="J668" i="3" s="1"/>
  <c r="V664" i="2"/>
  <c r="X664" i="2" s="1"/>
  <c r="J664" i="3" s="1"/>
  <c r="V660" i="2"/>
  <c r="X660" i="2" s="1"/>
  <c r="J660" i="3" s="1"/>
  <c r="V648" i="2"/>
  <c r="X648" i="2" s="1"/>
  <c r="J648" i="3" s="1"/>
  <c r="V702" i="2"/>
  <c r="X702" i="2" s="1"/>
  <c r="J702" i="3" s="1"/>
  <c r="V635" i="2"/>
  <c r="X635" i="2" s="1"/>
  <c r="J635" i="3" s="1"/>
  <c r="V576" i="2"/>
  <c r="X576" i="2" s="1"/>
  <c r="J576" i="3" s="1"/>
  <c r="V574" i="2"/>
  <c r="X574" i="2" s="1"/>
  <c r="J574" i="3" s="1"/>
  <c r="V570" i="2"/>
  <c r="X570" i="2" s="1"/>
  <c r="J570" i="3" s="1"/>
  <c r="V712" i="2"/>
  <c r="X712" i="2" s="1"/>
  <c r="J712" i="3" s="1"/>
  <c r="V693" i="2"/>
  <c r="X693" i="2" s="1"/>
  <c r="J693" i="3" s="1"/>
  <c r="V691" i="2"/>
  <c r="X691" i="2" s="1"/>
  <c r="J691" i="3" s="1"/>
  <c r="V689" i="2"/>
  <c r="X689" i="2" s="1"/>
  <c r="J689" i="3" s="1"/>
  <c r="V687" i="2"/>
  <c r="X687" i="2" s="1"/>
  <c r="J687" i="3" s="1"/>
  <c r="V619" i="2"/>
  <c r="X619" i="2" s="1"/>
  <c r="J619" i="3" s="1"/>
  <c r="V615" i="2"/>
  <c r="X615" i="2" s="1"/>
  <c r="J615" i="3" s="1"/>
  <c r="V611" i="2"/>
  <c r="X611" i="2" s="1"/>
  <c r="J611" i="3" s="1"/>
  <c r="V609" i="2"/>
  <c r="V564" i="2"/>
  <c r="X564" i="2" s="1"/>
  <c r="J564" i="3" s="1"/>
  <c r="V562" i="2"/>
  <c r="X562" i="2" s="1"/>
  <c r="J562" i="3" s="1"/>
  <c r="V561" i="2"/>
  <c r="X561" i="2" s="1"/>
  <c r="J561" i="3" s="1"/>
  <c r="V560" i="2"/>
  <c r="X560" i="2" s="1"/>
  <c r="J560" i="3" s="1"/>
  <c r="V556" i="2"/>
  <c r="X556" i="2" s="1"/>
  <c r="J556" i="3" s="1"/>
  <c r="V603" i="2"/>
  <c r="X603" i="2" s="1"/>
  <c r="J603" i="3" s="1"/>
  <c r="V596" i="2"/>
  <c r="X596" i="2" s="1"/>
  <c r="J596" i="3" s="1"/>
  <c r="V585" i="2"/>
  <c r="X585" i="2" s="1"/>
  <c r="J585" i="3" s="1"/>
  <c r="V525" i="2"/>
  <c r="X525" i="2" s="1"/>
  <c r="J525" i="3" s="1"/>
  <c r="V521" i="2"/>
  <c r="X521" i="2" s="1"/>
  <c r="J521" i="3" s="1"/>
  <c r="V517" i="2"/>
  <c r="V513" i="2"/>
  <c r="X513" i="2" s="1"/>
  <c r="J513" i="3" s="1"/>
  <c r="V509" i="2"/>
  <c r="X509" i="2" s="1"/>
  <c r="J509" i="3" s="1"/>
  <c r="V505" i="2"/>
  <c r="X505" i="2" s="1"/>
  <c r="J505" i="3" s="1"/>
  <c r="V501" i="2"/>
  <c r="X501" i="2" s="1"/>
  <c r="J501" i="3" s="1"/>
  <c r="V590" i="2"/>
  <c r="X590" i="2" s="1"/>
  <c r="J590" i="3" s="1"/>
  <c r="V547" i="2"/>
  <c r="X547" i="2" s="1"/>
  <c r="J547" i="3" s="1"/>
  <c r="V494" i="2"/>
  <c r="X494" i="2" s="1"/>
  <c r="J494" i="3" s="1"/>
  <c r="V490" i="2"/>
  <c r="X490" i="2" s="1"/>
  <c r="J490" i="3" s="1"/>
  <c r="V599" i="2"/>
  <c r="X599" i="2" s="1"/>
  <c r="J599" i="3" s="1"/>
  <c r="V595" i="2"/>
  <c r="X595" i="2" s="1"/>
  <c r="J595" i="3" s="1"/>
  <c r="V552" i="2"/>
  <c r="X552" i="2" s="1"/>
  <c r="J552" i="3" s="1"/>
  <c r="V548" i="2"/>
  <c r="X548" i="2" s="1"/>
  <c r="J548" i="3" s="1"/>
  <c r="V541" i="2"/>
  <c r="X541" i="2" s="1"/>
  <c r="J541" i="3" s="1"/>
  <c r="V485" i="2"/>
  <c r="X485" i="2" s="1"/>
  <c r="J485" i="3" s="1"/>
  <c r="V483" i="2"/>
  <c r="X483" i="2" s="1"/>
  <c r="J483" i="3" s="1"/>
  <c r="V473" i="2"/>
  <c r="X473" i="2" s="1"/>
  <c r="J473" i="3" s="1"/>
  <c r="V467" i="2"/>
  <c r="X467" i="2" s="1"/>
  <c r="J467" i="3" s="1"/>
  <c r="V461" i="2"/>
  <c r="V357" i="2"/>
  <c r="X357" i="2" s="1"/>
  <c r="J357" i="3" s="1"/>
  <c r="V351" i="2"/>
  <c r="X351" i="2" s="1"/>
  <c r="J351" i="3" s="1"/>
  <c r="V305" i="2"/>
  <c r="X305" i="2" s="1"/>
  <c r="J305" i="3" s="1"/>
  <c r="V452" i="2"/>
  <c r="X452" i="2" s="1"/>
  <c r="J452" i="3" s="1"/>
  <c r="V443" i="2"/>
  <c r="X443" i="2" s="1"/>
  <c r="J443" i="3" s="1"/>
  <c r="V421" i="2"/>
  <c r="X421" i="2" s="1"/>
  <c r="J421" i="3" s="1"/>
  <c r="V418" i="2"/>
  <c r="X418" i="2" s="1"/>
  <c r="J418" i="3" s="1"/>
  <c r="V417" i="2"/>
  <c r="X417" i="2" s="1"/>
  <c r="J417" i="3" s="1"/>
  <c r="V413" i="2"/>
  <c r="X413" i="2" s="1"/>
  <c r="J413" i="3" s="1"/>
  <c r="V410" i="2"/>
  <c r="V342" i="2"/>
  <c r="X342" i="2" s="1"/>
  <c r="J342" i="3" s="1"/>
  <c r="V338" i="2"/>
  <c r="X338" i="2" s="1"/>
  <c r="J338" i="3" s="1"/>
  <c r="V335" i="2"/>
  <c r="X335" i="2" s="1"/>
  <c r="J335" i="3" s="1"/>
  <c r="V334" i="2"/>
  <c r="X334" i="2" s="1"/>
  <c r="J334" i="3" s="1"/>
  <c r="V290" i="2"/>
  <c r="X290" i="2" s="1"/>
  <c r="J290" i="3" s="1"/>
  <c r="V287" i="2"/>
  <c r="X287" i="2" s="1"/>
  <c r="J287" i="3" s="1"/>
  <c r="V286" i="2"/>
  <c r="X286" i="2" s="1"/>
  <c r="J286" i="3" s="1"/>
  <c r="V453" i="2"/>
  <c r="X453" i="2" s="1"/>
  <c r="J453" i="3" s="1"/>
  <c r="V450" i="2"/>
  <c r="X450" i="2" s="1"/>
  <c r="J450" i="3" s="1"/>
  <c r="V447" i="2"/>
  <c r="X447" i="2" s="1"/>
  <c r="J447" i="3" s="1"/>
  <c r="V396" i="2"/>
  <c r="X396" i="2" s="1"/>
  <c r="J396" i="3" s="1"/>
  <c r="V321" i="2"/>
  <c r="V275" i="2"/>
  <c r="X275" i="2" s="1"/>
  <c r="J275" i="3" s="1"/>
  <c r="V270" i="2"/>
  <c r="X270" i="2" s="1"/>
  <c r="J270" i="3" s="1"/>
  <c r="V269" i="2"/>
  <c r="X269" i="2" s="1"/>
  <c r="J269" i="3" s="1"/>
  <c r="V267" i="2"/>
  <c r="X267" i="2" s="1"/>
  <c r="J267" i="3" s="1"/>
  <c r="V262" i="2"/>
  <c r="X262" i="2" s="1"/>
  <c r="J262" i="3" s="1"/>
  <c r="V261" i="2"/>
  <c r="X261" i="2" s="1"/>
  <c r="J261" i="3" s="1"/>
  <c r="V454" i="2"/>
  <c r="X454" i="2" s="1"/>
  <c r="J454" i="3" s="1"/>
  <c r="V442" i="2"/>
  <c r="X442" i="2" s="1"/>
  <c r="J442" i="3" s="1"/>
  <c r="V424" i="2"/>
  <c r="X424" i="2" s="1"/>
  <c r="J424" i="3" s="1"/>
  <c r="V385" i="2"/>
  <c r="X385" i="2" s="1"/>
  <c r="J385" i="3" s="1"/>
  <c r="V382" i="2"/>
  <c r="X382" i="2" s="1"/>
  <c r="J382" i="3" s="1"/>
  <c r="V379" i="2"/>
  <c r="X379" i="2" s="1"/>
  <c r="J379" i="3" s="1"/>
  <c r="V378" i="2"/>
  <c r="X378" i="2" s="1"/>
  <c r="J378" i="3" s="1"/>
  <c r="V374" i="2"/>
  <c r="X374" i="2" s="1"/>
  <c r="J374" i="3" s="1"/>
  <c r="V373" i="2"/>
  <c r="X373" i="2" s="1"/>
  <c r="J373" i="3" s="1"/>
  <c r="V370" i="2"/>
  <c r="X370" i="2" s="1"/>
  <c r="J370" i="3" s="1"/>
  <c r="V369" i="2"/>
  <c r="X369" i="2" s="1"/>
  <c r="J369" i="3" s="1"/>
  <c r="V317" i="2"/>
  <c r="X317" i="2" s="1"/>
  <c r="J317" i="3" s="1"/>
  <c r="L317" i="3" s="1"/>
  <c r="V316" i="2"/>
  <c r="X316" i="2" s="1"/>
  <c r="J316" i="3" s="1"/>
  <c r="V312" i="2"/>
  <c r="X312" i="2" s="1"/>
  <c r="J312" i="3" s="1"/>
  <c r="V309" i="2"/>
  <c r="V256" i="2"/>
  <c r="X256" i="2" s="1"/>
  <c r="J256" i="3" s="1"/>
  <c r="V255" i="2"/>
  <c r="X255" i="2" s="1"/>
  <c r="J255" i="3" s="1"/>
  <c r="V252" i="2"/>
  <c r="X252" i="2" s="1"/>
  <c r="J252" i="3" s="1"/>
  <c r="V251" i="2"/>
  <c r="X251" i="2" s="1"/>
  <c r="J251" i="3" s="1"/>
  <c r="V248" i="2"/>
  <c r="V283" i="2"/>
  <c r="X283" i="2" s="1"/>
  <c r="J283" i="3" s="1"/>
  <c r="V280" i="2"/>
  <c r="V210" i="2"/>
  <c r="X210" i="2" s="1"/>
  <c r="J210" i="3" s="1"/>
  <c r="V196" i="2"/>
  <c r="X196" i="2" s="1"/>
  <c r="J196" i="3" s="1"/>
  <c r="V195" i="2"/>
  <c r="X195" i="2" s="1"/>
  <c r="J195" i="3" s="1"/>
  <c r="V192" i="2"/>
  <c r="X192" i="2" s="1"/>
  <c r="J192" i="3" s="1"/>
  <c r="V191" i="2"/>
  <c r="X191" i="2" s="1"/>
  <c r="J191" i="3" s="1"/>
  <c r="V188" i="2"/>
  <c r="X188" i="2" s="1"/>
  <c r="J188" i="3" s="1"/>
  <c r="V187" i="2"/>
  <c r="X187" i="2" s="1"/>
  <c r="J187" i="3" s="1"/>
  <c r="V109" i="2"/>
  <c r="X109" i="2" s="1"/>
  <c r="J109" i="3" s="1"/>
  <c r="V108" i="2"/>
  <c r="X108" i="2" s="1"/>
  <c r="J108" i="3" s="1"/>
  <c r="V105" i="2"/>
  <c r="X105" i="2" s="1"/>
  <c r="J105" i="3" s="1"/>
  <c r="V104" i="2"/>
  <c r="X104" i="2" s="1"/>
  <c r="J104" i="3" s="1"/>
  <c r="V101" i="2"/>
  <c r="X101" i="2" s="1"/>
  <c r="J101" i="3" s="1"/>
  <c r="V100" i="2"/>
  <c r="X100" i="2" s="1"/>
  <c r="J100" i="3" s="1"/>
  <c r="V97" i="2"/>
  <c r="X97" i="2" s="1"/>
  <c r="J97" i="3" s="1"/>
  <c r="V96" i="2"/>
  <c r="X96" i="2" s="1"/>
  <c r="J96" i="3" s="1"/>
  <c r="V93" i="2"/>
  <c r="X93" i="2" s="1"/>
  <c r="J93" i="3" s="1"/>
  <c r="V92" i="2"/>
  <c r="X92" i="2" s="1"/>
  <c r="J92" i="3" s="1"/>
  <c r="V89" i="2"/>
  <c r="X89" i="2" s="1"/>
  <c r="J89" i="3" s="1"/>
  <c r="V88" i="2"/>
  <c r="V282" i="2"/>
  <c r="X282" i="2" s="1"/>
  <c r="J282" i="3" s="1"/>
  <c r="V221" i="2"/>
  <c r="X221" i="2" s="1"/>
  <c r="J221" i="3" s="1"/>
  <c r="V212" i="2"/>
  <c r="X212" i="2" s="1"/>
  <c r="J212" i="3" s="1"/>
  <c r="V208" i="2"/>
  <c r="X208" i="2" s="1"/>
  <c r="J208" i="3" s="1"/>
  <c r="V181" i="2"/>
  <c r="X181" i="2" s="1"/>
  <c r="J181" i="3" s="1"/>
  <c r="L181" i="3" s="1"/>
  <c r="V180" i="2"/>
  <c r="X180" i="2" s="1"/>
  <c r="J180" i="3" s="1"/>
  <c r="V178" i="2"/>
  <c r="X178" i="2" s="1"/>
  <c r="J178" i="3" s="1"/>
  <c r="V177" i="2"/>
  <c r="X177" i="2" s="1"/>
  <c r="J177" i="3" s="1"/>
  <c r="V176" i="2"/>
  <c r="X176" i="2" s="1"/>
  <c r="J176" i="3" s="1"/>
  <c r="V174" i="2"/>
  <c r="X174" i="2" s="1"/>
  <c r="J174" i="3" s="1"/>
  <c r="V173" i="2"/>
  <c r="X173" i="2" s="1"/>
  <c r="J173" i="3" s="1"/>
  <c r="V172" i="2"/>
  <c r="X172" i="2" s="1"/>
  <c r="J172" i="3" s="1"/>
  <c r="V170" i="2"/>
  <c r="X170" i="2" s="1"/>
  <c r="J170" i="3" s="1"/>
  <c r="V169" i="2"/>
  <c r="X169" i="2" s="1"/>
  <c r="J169" i="3" s="1"/>
  <c r="V168" i="2"/>
  <c r="X168" i="2" s="1"/>
  <c r="J168" i="3" s="1"/>
  <c r="V166" i="2"/>
  <c r="X166" i="2" s="1"/>
  <c r="J166" i="3" s="1"/>
  <c r="V165" i="2"/>
  <c r="X165" i="2" s="1"/>
  <c r="J165" i="3" s="1"/>
  <c r="V164" i="2"/>
  <c r="X164" i="2" s="1"/>
  <c r="J164" i="3" s="1"/>
  <c r="V162" i="2"/>
  <c r="X162" i="2" s="1"/>
  <c r="J162" i="3" s="1"/>
  <c r="V161" i="2"/>
  <c r="X161" i="2" s="1"/>
  <c r="J161" i="3" s="1"/>
  <c r="V160" i="2"/>
  <c r="V83" i="2"/>
  <c r="X83" i="2" s="1"/>
  <c r="J83" i="3" s="1"/>
  <c r="V82" i="2"/>
  <c r="X82" i="2" s="1"/>
  <c r="J82" i="3" s="1"/>
  <c r="V81" i="2"/>
  <c r="X81" i="2" s="1"/>
  <c r="J81" i="3" s="1"/>
  <c r="V79" i="2"/>
  <c r="X79" i="2" s="1"/>
  <c r="J79" i="3" s="1"/>
  <c r="V78" i="2"/>
  <c r="X78" i="2" s="1"/>
  <c r="J78" i="3" s="1"/>
  <c r="V77" i="2"/>
  <c r="X77" i="2" s="1"/>
  <c r="J77" i="3" s="1"/>
  <c r="V75" i="2"/>
  <c r="X75" i="2" s="1"/>
  <c r="J75" i="3" s="1"/>
  <c r="V74" i="2"/>
  <c r="X74" i="2" s="1"/>
  <c r="J74" i="3" s="1"/>
  <c r="V73" i="2"/>
  <c r="X73" i="2" s="1"/>
  <c r="J73" i="3" s="1"/>
  <c r="V71" i="2"/>
  <c r="V240" i="2"/>
  <c r="X240" i="2" s="1"/>
  <c r="J240" i="3" s="1"/>
  <c r="V233" i="2"/>
  <c r="X233" i="2" s="1"/>
  <c r="J233" i="3" s="1"/>
  <c r="V225" i="2"/>
  <c r="X225" i="2" s="1"/>
  <c r="J225" i="3" s="1"/>
  <c r="V217" i="2"/>
  <c r="V154" i="2"/>
  <c r="X154" i="2" s="1"/>
  <c r="J154" i="3" s="1"/>
  <c r="V150" i="2"/>
  <c r="X150" i="2" s="1"/>
  <c r="J150" i="3" s="1"/>
  <c r="V146" i="2"/>
  <c r="V64" i="2"/>
  <c r="X64" i="2" s="1"/>
  <c r="J64" i="3" s="1"/>
  <c r="V241" i="2"/>
  <c r="X241" i="2" s="1"/>
  <c r="J241" i="3" s="1"/>
  <c r="V237" i="2"/>
  <c r="X237" i="2" s="1"/>
  <c r="J237" i="3" s="1"/>
  <c r="V229" i="2"/>
  <c r="X229" i="2" s="1"/>
  <c r="J229" i="3" s="1"/>
  <c r="V226" i="2"/>
  <c r="X226" i="2" s="1"/>
  <c r="J226" i="3" s="1"/>
  <c r="V213" i="2"/>
  <c r="X213" i="2" s="1"/>
  <c r="J213" i="3" s="1"/>
  <c r="V205" i="2"/>
  <c r="X205" i="2" s="1"/>
  <c r="J205" i="3" s="1"/>
  <c r="V204" i="2"/>
  <c r="X204" i="2" s="1"/>
  <c r="J204" i="3" s="1"/>
  <c r="V141" i="2"/>
  <c r="X141" i="2" s="1"/>
  <c r="J141" i="3" s="1"/>
  <c r="V138" i="2"/>
  <c r="X138" i="2" s="1"/>
  <c r="J138" i="3" s="1"/>
  <c r="V137" i="2"/>
  <c r="X137" i="2" s="1"/>
  <c r="J137" i="3" s="1"/>
  <c r="V133" i="2"/>
  <c r="X133" i="2" s="1"/>
  <c r="J133" i="3" s="1"/>
  <c r="V130" i="2"/>
  <c r="X130" i="2" s="1"/>
  <c r="J130" i="3" s="1"/>
  <c r="V129" i="2"/>
  <c r="X129" i="2" s="1"/>
  <c r="J129" i="3" s="1"/>
  <c r="V125" i="2"/>
  <c r="X125" i="2" s="1"/>
  <c r="J125" i="3" s="1"/>
  <c r="V122" i="2"/>
  <c r="X122" i="2" s="1"/>
  <c r="J122" i="3" s="1"/>
  <c r="V121" i="2"/>
  <c r="X121" i="2" s="1"/>
  <c r="J121" i="3" s="1"/>
  <c r="V117" i="2"/>
  <c r="X117" i="2" s="1"/>
  <c r="J117" i="3" s="1"/>
  <c r="V114" i="2"/>
  <c r="X114" i="2" s="1"/>
  <c r="J114" i="3" s="1"/>
  <c r="V113" i="2"/>
  <c r="V56" i="2"/>
  <c r="X56" i="2" s="1"/>
  <c r="J56" i="3" s="1"/>
  <c r="V53" i="2"/>
  <c r="X53" i="2" s="1"/>
  <c r="J53" i="3" s="1"/>
  <c r="V52" i="2"/>
  <c r="X52" i="2" s="1"/>
  <c r="J52" i="3" s="1"/>
  <c r="V48" i="2"/>
  <c r="X48" i="2" s="1"/>
  <c r="J48" i="3" s="1"/>
  <c r="V45" i="2"/>
  <c r="AT737" i="2"/>
  <c r="AT640" i="2"/>
  <c r="AT623" i="2"/>
  <c r="AT696" i="2"/>
  <c r="AT684" i="2"/>
  <c r="AT608" i="2"/>
  <c r="AT658" i="2"/>
  <c r="AT588" i="2"/>
  <c r="AT499" i="2"/>
  <c r="AT545" i="2"/>
  <c r="AT488" i="2"/>
  <c r="AT580" i="2"/>
  <c r="AT568" i="2"/>
  <c r="AT531" i="2"/>
  <c r="AT460" i="2"/>
  <c r="AT516" i="2"/>
  <c r="AT437" i="2"/>
  <c r="AT409" i="2"/>
  <c r="AT332" i="2"/>
  <c r="AT388" i="2"/>
  <c r="AT320" i="2"/>
  <c r="AT427" i="2"/>
  <c r="AT367" i="2"/>
  <c r="AT308" i="2"/>
  <c r="AT247" i="2"/>
  <c r="AT345" i="2"/>
  <c r="AT295" i="2"/>
  <c r="AT216" i="2"/>
  <c r="AT279" i="2"/>
  <c r="AT259" i="2"/>
  <c r="AT159" i="2"/>
  <c r="AT70" i="2"/>
  <c r="AT145" i="2"/>
  <c r="AT201" i="2"/>
  <c r="AT112" i="2"/>
  <c r="AT44" i="2"/>
  <c r="AT184" i="2"/>
  <c r="AT87" i="2"/>
  <c r="AT25" i="2"/>
  <c r="O25" i="2"/>
  <c r="M24" i="2"/>
  <c r="V20" i="2"/>
  <c r="X20" i="2" s="1"/>
  <c r="J20" i="3" s="1"/>
  <c r="AM20" i="2"/>
  <c r="AP25" i="2"/>
  <c r="V31" i="2"/>
  <c r="X31" i="2" s="1"/>
  <c r="J31" i="3" s="1"/>
  <c r="V35" i="2"/>
  <c r="X35" i="2" s="1"/>
  <c r="J35" i="3" s="1"/>
  <c r="G38" i="2"/>
  <c r="AX62" i="2"/>
  <c r="W737" i="2"/>
  <c r="W684" i="2"/>
  <c r="W658" i="2"/>
  <c r="W657" i="2" s="1"/>
  <c r="W696" i="2"/>
  <c r="W640" i="2"/>
  <c r="W580" i="2"/>
  <c r="W623" i="2"/>
  <c r="W568" i="2"/>
  <c r="W531" i="2"/>
  <c r="W516" i="2"/>
  <c r="W608" i="2"/>
  <c r="W607" i="2" s="1"/>
  <c r="W588" i="2"/>
  <c r="W499" i="2"/>
  <c r="W427" i="2"/>
  <c r="W545" i="2"/>
  <c r="W488" i="2"/>
  <c r="W367" i="2"/>
  <c r="W308" i="2"/>
  <c r="W307" i="2" s="1"/>
  <c r="W460" i="2"/>
  <c r="W345" i="2"/>
  <c r="W295" i="2"/>
  <c r="W437" i="2"/>
  <c r="W409" i="2"/>
  <c r="W332" i="2"/>
  <c r="W279" i="2"/>
  <c r="W278" i="2" s="1"/>
  <c r="W388" i="2"/>
  <c r="W320" i="2"/>
  <c r="W259" i="2"/>
  <c r="W201" i="2"/>
  <c r="W112" i="2"/>
  <c r="W247" i="2"/>
  <c r="W216" i="2"/>
  <c r="W184" i="2"/>
  <c r="W87" i="2"/>
  <c r="W159" i="2"/>
  <c r="W158" i="2" s="1"/>
  <c r="W70" i="2"/>
  <c r="W145" i="2"/>
  <c r="W62" i="2"/>
  <c r="O44" i="2"/>
  <c r="M43" i="2"/>
  <c r="AP16" i="2"/>
  <c r="AW16" i="2"/>
  <c r="AM18" i="2"/>
  <c r="AM21" i="2"/>
  <c r="W25" i="2"/>
  <c r="AW25" i="2"/>
  <c r="V30" i="2"/>
  <c r="X30" i="2" s="1"/>
  <c r="J30" i="3" s="1"/>
  <c r="V34" i="2"/>
  <c r="X34" i="2" s="1"/>
  <c r="J34" i="3" s="1"/>
  <c r="AX44" i="2"/>
  <c r="AT62" i="2"/>
  <c r="AM748" i="2"/>
  <c r="AM747" i="2"/>
  <c r="AM746" i="2"/>
  <c r="AM745" i="2"/>
  <c r="AM744" i="2"/>
  <c r="AM743" i="2"/>
  <c r="AM742" i="2"/>
  <c r="AM741" i="2"/>
  <c r="AM740" i="2"/>
  <c r="AM739" i="2"/>
  <c r="AM738" i="2"/>
  <c r="AM734" i="2"/>
  <c r="AM733" i="2"/>
  <c r="AM732" i="2"/>
  <c r="AM731" i="2"/>
  <c r="AM730" i="2"/>
  <c r="AM729" i="2"/>
  <c r="AM728" i="2"/>
  <c r="AM727" i="2"/>
  <c r="AM726" i="2"/>
  <c r="AM725" i="2"/>
  <c r="AM724" i="2"/>
  <c r="AM723" i="2"/>
  <c r="AM722" i="2"/>
  <c r="AM721" i="2"/>
  <c r="AM720" i="2"/>
  <c r="AM719" i="2"/>
  <c r="AM718" i="2"/>
  <c r="AM717" i="2"/>
  <c r="AM707" i="2"/>
  <c r="AM705" i="2"/>
  <c r="AM703" i="2"/>
  <c r="AM702" i="2"/>
  <c r="AM700" i="2"/>
  <c r="AM698" i="2"/>
  <c r="AM655" i="2"/>
  <c r="AM654" i="2"/>
  <c r="AM653" i="2"/>
  <c r="AM652" i="2"/>
  <c r="AM651" i="2"/>
  <c r="AM650" i="2"/>
  <c r="AM649" i="2"/>
  <c r="AM648" i="2"/>
  <c r="AM647" i="2"/>
  <c r="AM646" i="2"/>
  <c r="AM645" i="2"/>
  <c r="AM644" i="2"/>
  <c r="AM643" i="2"/>
  <c r="AM642" i="2"/>
  <c r="AM641" i="2"/>
  <c r="AM715" i="2"/>
  <c r="AM713" i="2"/>
  <c r="AM711" i="2"/>
  <c r="AM709" i="2"/>
  <c r="AM637" i="2"/>
  <c r="AM636" i="2"/>
  <c r="AM635" i="2"/>
  <c r="AM634" i="2"/>
  <c r="AM633" i="2"/>
  <c r="AM632" i="2"/>
  <c r="AM631" i="2"/>
  <c r="AM630" i="2"/>
  <c r="AM629" i="2"/>
  <c r="AM628" i="2"/>
  <c r="AM627" i="2"/>
  <c r="AM626" i="2"/>
  <c r="AM625" i="2"/>
  <c r="AM624" i="2"/>
  <c r="AM708" i="2"/>
  <c r="AM706" i="2"/>
  <c r="AM704" i="2"/>
  <c r="AM701" i="2"/>
  <c r="AM699" i="2"/>
  <c r="AM697" i="2"/>
  <c r="AM693" i="2"/>
  <c r="AM692" i="2"/>
  <c r="AM691" i="2"/>
  <c r="AM690" i="2"/>
  <c r="AM689" i="2"/>
  <c r="AM688" i="2"/>
  <c r="AM687" i="2"/>
  <c r="AM686" i="2"/>
  <c r="AM685" i="2"/>
  <c r="AM620" i="2"/>
  <c r="AM619" i="2"/>
  <c r="AM618" i="2"/>
  <c r="AM617" i="2"/>
  <c r="AM616" i="2"/>
  <c r="AM615" i="2"/>
  <c r="AM614" i="2"/>
  <c r="AM613" i="2"/>
  <c r="AM612" i="2"/>
  <c r="AM611" i="2"/>
  <c r="AM610" i="2"/>
  <c r="AM609" i="2"/>
  <c r="AM565" i="2"/>
  <c r="AM564" i="2"/>
  <c r="AM563" i="2"/>
  <c r="AM562" i="2"/>
  <c r="AM561" i="2"/>
  <c r="AM560" i="2"/>
  <c r="AM559" i="2"/>
  <c r="AM558" i="2"/>
  <c r="AM557" i="2"/>
  <c r="AM556" i="2"/>
  <c r="AM555" i="2"/>
  <c r="AM554" i="2"/>
  <c r="AM553" i="2"/>
  <c r="AM552" i="2"/>
  <c r="AM551" i="2"/>
  <c r="AM550" i="2"/>
  <c r="AM549" i="2"/>
  <c r="AM548" i="2"/>
  <c r="AM547" i="2"/>
  <c r="AM716" i="2"/>
  <c r="AM714" i="2"/>
  <c r="AM712" i="2"/>
  <c r="AM710" i="2"/>
  <c r="AM681" i="2"/>
  <c r="AM680" i="2"/>
  <c r="AM679" i="2"/>
  <c r="AM678" i="2"/>
  <c r="AM677" i="2"/>
  <c r="AM676" i="2"/>
  <c r="AM675" i="2"/>
  <c r="AM674" i="2"/>
  <c r="AM673" i="2"/>
  <c r="AM672" i="2"/>
  <c r="AM671" i="2"/>
  <c r="AM670" i="2"/>
  <c r="AM669" i="2"/>
  <c r="AM668" i="2"/>
  <c r="AM667" i="2"/>
  <c r="AM666" i="2"/>
  <c r="AM665" i="2"/>
  <c r="AM664" i="2"/>
  <c r="AM663" i="2"/>
  <c r="AM662" i="2"/>
  <c r="AM661" i="2"/>
  <c r="AM660" i="2"/>
  <c r="AM659" i="2"/>
  <c r="AM605" i="2"/>
  <c r="AM604" i="2"/>
  <c r="AM603" i="2"/>
  <c r="AM602" i="2"/>
  <c r="AM601" i="2"/>
  <c r="AM600" i="2"/>
  <c r="AM599" i="2"/>
  <c r="AM598" i="2"/>
  <c r="AM597" i="2"/>
  <c r="AM596" i="2"/>
  <c r="AM595" i="2"/>
  <c r="AM594" i="2"/>
  <c r="AM593" i="2"/>
  <c r="AM592" i="2"/>
  <c r="AM591" i="2"/>
  <c r="AM590" i="2"/>
  <c r="AM589" i="2"/>
  <c r="AM585" i="2"/>
  <c r="AM576" i="2"/>
  <c r="AM574" i="2"/>
  <c r="AM572" i="2"/>
  <c r="AM570" i="2"/>
  <c r="AM513" i="2"/>
  <c r="AM512" i="2"/>
  <c r="AM511" i="2"/>
  <c r="AM510" i="2"/>
  <c r="AM509" i="2"/>
  <c r="AM508" i="2"/>
  <c r="AM507" i="2"/>
  <c r="AM506" i="2"/>
  <c r="AM505" i="2"/>
  <c r="AM504" i="2"/>
  <c r="AM503" i="2"/>
  <c r="AM502" i="2"/>
  <c r="AM501" i="2"/>
  <c r="AM500" i="2"/>
  <c r="AM582" i="2"/>
  <c r="AM546" i="2"/>
  <c r="AM496" i="2"/>
  <c r="AM495" i="2"/>
  <c r="AM494" i="2"/>
  <c r="AM493" i="2"/>
  <c r="AM492" i="2"/>
  <c r="AM491" i="2"/>
  <c r="AM490" i="2"/>
  <c r="AM489" i="2"/>
  <c r="AM584" i="2"/>
  <c r="AM581" i="2"/>
  <c r="AM577" i="2"/>
  <c r="AM575" i="2"/>
  <c r="AM573" i="2"/>
  <c r="AM571" i="2"/>
  <c r="AM569" i="2"/>
  <c r="AM542" i="2"/>
  <c r="AM541" i="2"/>
  <c r="AM540" i="2"/>
  <c r="AM539" i="2"/>
  <c r="AM538" i="2"/>
  <c r="AM537" i="2"/>
  <c r="AM536" i="2"/>
  <c r="AM535" i="2"/>
  <c r="AM534" i="2"/>
  <c r="AM533" i="2"/>
  <c r="AM532" i="2"/>
  <c r="AM485" i="2"/>
  <c r="AM484" i="2"/>
  <c r="AM483" i="2"/>
  <c r="AM482" i="2"/>
  <c r="AM481" i="2"/>
  <c r="AM480" i="2"/>
  <c r="AM479" i="2"/>
  <c r="AM478" i="2"/>
  <c r="AM477" i="2"/>
  <c r="AM476" i="2"/>
  <c r="AM475" i="2"/>
  <c r="AM474" i="2"/>
  <c r="AM473" i="2"/>
  <c r="AM472" i="2"/>
  <c r="AM471" i="2"/>
  <c r="AM470" i="2"/>
  <c r="AM469" i="2"/>
  <c r="AM468" i="2"/>
  <c r="AM467" i="2"/>
  <c r="AM466" i="2"/>
  <c r="AM465" i="2"/>
  <c r="AM464" i="2"/>
  <c r="AM463" i="2"/>
  <c r="AM462" i="2"/>
  <c r="AM461" i="2"/>
  <c r="AM583" i="2"/>
  <c r="AM528" i="2"/>
  <c r="AM527" i="2"/>
  <c r="AM526" i="2"/>
  <c r="AM525" i="2"/>
  <c r="AM524" i="2"/>
  <c r="AM523" i="2"/>
  <c r="AM522" i="2"/>
  <c r="AM521" i="2"/>
  <c r="AM520" i="2"/>
  <c r="AM519" i="2"/>
  <c r="AM518" i="2"/>
  <c r="AM517" i="2"/>
  <c r="AM457" i="2"/>
  <c r="AM456" i="2"/>
  <c r="AM455" i="2"/>
  <c r="AM454" i="2"/>
  <c r="AM453" i="2"/>
  <c r="AM452" i="2"/>
  <c r="AM451" i="2"/>
  <c r="AM450" i="2"/>
  <c r="AM449" i="2"/>
  <c r="AM448" i="2"/>
  <c r="AM447" i="2"/>
  <c r="AM446" i="2"/>
  <c r="AM445" i="2"/>
  <c r="AM444" i="2"/>
  <c r="AM443" i="2"/>
  <c r="AM442" i="2"/>
  <c r="AM441" i="2"/>
  <c r="AM440" i="2"/>
  <c r="AM439" i="2"/>
  <c r="AM438" i="2"/>
  <c r="AM434" i="2"/>
  <c r="AM431" i="2"/>
  <c r="AM429" i="2"/>
  <c r="AM424" i="2"/>
  <c r="AM422" i="2"/>
  <c r="AM421" i="2"/>
  <c r="AM420" i="2"/>
  <c r="AM419" i="2"/>
  <c r="AM418" i="2"/>
  <c r="AM417" i="2"/>
  <c r="AM416" i="2"/>
  <c r="AM415" i="2"/>
  <c r="AM414" i="2"/>
  <c r="AM413" i="2"/>
  <c r="AM412" i="2"/>
  <c r="AM411" i="2"/>
  <c r="AM410" i="2"/>
  <c r="AM342" i="2"/>
  <c r="AM341" i="2"/>
  <c r="AM340" i="2"/>
  <c r="AM339" i="2"/>
  <c r="AM338" i="2"/>
  <c r="AM337" i="2"/>
  <c r="AM336" i="2"/>
  <c r="AM335" i="2"/>
  <c r="AM334" i="2"/>
  <c r="AM333" i="2"/>
  <c r="AM292" i="2"/>
  <c r="AM291" i="2"/>
  <c r="AM290" i="2"/>
  <c r="AM289" i="2"/>
  <c r="AM288" i="2"/>
  <c r="AM287" i="2"/>
  <c r="AM286" i="2"/>
  <c r="AM285" i="2"/>
  <c r="AM284" i="2"/>
  <c r="AM283" i="2"/>
  <c r="AM282" i="2"/>
  <c r="AM281" i="2"/>
  <c r="AM280" i="2"/>
  <c r="AM433" i="2"/>
  <c r="AM406" i="2"/>
  <c r="AM405" i="2"/>
  <c r="AM404" i="2"/>
  <c r="AM403" i="2"/>
  <c r="AM402" i="2"/>
  <c r="AM401" i="2"/>
  <c r="AM400" i="2"/>
  <c r="AM399" i="2"/>
  <c r="AM398" i="2"/>
  <c r="AM397" i="2"/>
  <c r="AM396" i="2"/>
  <c r="AM395" i="2"/>
  <c r="AM394" i="2"/>
  <c r="AM393" i="2"/>
  <c r="AM392" i="2"/>
  <c r="AM391" i="2"/>
  <c r="AM390" i="2"/>
  <c r="AM389" i="2"/>
  <c r="AM329" i="2"/>
  <c r="AM328" i="2"/>
  <c r="AM327" i="2"/>
  <c r="AM326" i="2"/>
  <c r="AM325" i="2"/>
  <c r="AM324" i="2"/>
  <c r="AM323" i="2"/>
  <c r="AM322" i="2"/>
  <c r="AM321" i="2"/>
  <c r="AM432" i="2"/>
  <c r="AM430" i="2"/>
  <c r="AM428" i="2"/>
  <c r="AM385" i="2"/>
  <c r="AM384" i="2"/>
  <c r="AM383" i="2"/>
  <c r="AM382" i="2"/>
  <c r="AM381" i="2"/>
  <c r="AM380" i="2"/>
  <c r="AM379" i="2"/>
  <c r="AM378" i="2"/>
  <c r="AM377" i="2"/>
  <c r="AM376" i="2"/>
  <c r="AM375" i="2"/>
  <c r="AM374" i="2"/>
  <c r="AM373" i="2"/>
  <c r="AM372" i="2"/>
  <c r="AM371" i="2"/>
  <c r="AM370" i="2"/>
  <c r="AM369" i="2"/>
  <c r="AM368" i="2"/>
  <c r="AM317" i="2"/>
  <c r="AM316" i="2"/>
  <c r="AM315" i="2"/>
  <c r="AM314" i="2"/>
  <c r="AM313" i="2"/>
  <c r="AM312" i="2"/>
  <c r="AM311" i="2"/>
  <c r="AM310" i="2"/>
  <c r="AM309" i="2"/>
  <c r="AM256" i="2"/>
  <c r="AM255" i="2"/>
  <c r="AM254" i="2"/>
  <c r="AM253" i="2"/>
  <c r="AM252" i="2"/>
  <c r="AM251" i="2"/>
  <c r="AM250" i="2"/>
  <c r="AM249" i="2"/>
  <c r="AM248" i="2"/>
  <c r="AM423" i="2"/>
  <c r="AM364" i="2"/>
  <c r="AM363" i="2"/>
  <c r="AM362" i="2"/>
  <c r="AM361" i="2"/>
  <c r="AM360" i="2"/>
  <c r="AM359" i="2"/>
  <c r="AM358" i="2"/>
  <c r="AM357" i="2"/>
  <c r="AM356" i="2"/>
  <c r="AM355" i="2"/>
  <c r="AM354" i="2"/>
  <c r="AM353" i="2"/>
  <c r="AM352" i="2"/>
  <c r="AM351" i="2"/>
  <c r="AM350" i="2"/>
  <c r="AM349" i="2"/>
  <c r="AM348" i="2"/>
  <c r="AM347" i="2"/>
  <c r="AM346" i="2"/>
  <c r="AM305" i="2"/>
  <c r="AM304" i="2"/>
  <c r="AM303" i="2"/>
  <c r="AM302" i="2"/>
  <c r="AM301" i="2"/>
  <c r="AM300" i="2"/>
  <c r="AM299" i="2"/>
  <c r="AM298" i="2"/>
  <c r="AM297" i="2"/>
  <c r="AM296" i="2"/>
  <c r="AM244" i="2"/>
  <c r="AM243" i="2"/>
  <c r="AM242" i="2"/>
  <c r="AM241" i="2"/>
  <c r="AM240" i="2"/>
  <c r="AM239" i="2"/>
  <c r="AM238" i="2"/>
  <c r="AM237" i="2"/>
  <c r="AM236" i="2"/>
  <c r="AM235" i="2"/>
  <c r="AM234" i="2"/>
  <c r="AM233" i="2"/>
  <c r="AM232" i="2"/>
  <c r="AM231" i="2"/>
  <c r="AM230" i="2"/>
  <c r="AM229" i="2"/>
  <c r="AM228" i="2"/>
  <c r="AM227" i="2"/>
  <c r="AM226" i="2"/>
  <c r="AM225" i="2"/>
  <c r="AM224" i="2"/>
  <c r="AM223" i="2"/>
  <c r="AM222" i="2"/>
  <c r="AM221" i="2"/>
  <c r="AM220" i="2"/>
  <c r="AM219" i="2"/>
  <c r="AM218" i="2"/>
  <c r="AM217" i="2"/>
  <c r="AM276" i="2"/>
  <c r="AM274" i="2"/>
  <c r="AM272" i="2"/>
  <c r="AM270" i="2"/>
  <c r="AM268" i="2"/>
  <c r="AM266" i="2"/>
  <c r="AM264" i="2"/>
  <c r="AM262" i="2"/>
  <c r="AM260" i="2"/>
  <c r="AM209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212" i="2"/>
  <c r="AM156" i="2"/>
  <c r="AM155" i="2"/>
  <c r="AM154" i="2"/>
  <c r="AM153" i="2"/>
  <c r="AM152" i="2"/>
  <c r="AM151" i="2"/>
  <c r="AM150" i="2"/>
  <c r="AM149" i="2"/>
  <c r="AM148" i="2"/>
  <c r="AM147" i="2"/>
  <c r="AM146" i="2"/>
  <c r="AM67" i="2"/>
  <c r="AM66" i="2"/>
  <c r="AM65" i="2"/>
  <c r="AM275" i="2"/>
  <c r="AM273" i="2"/>
  <c r="AM271" i="2"/>
  <c r="AM269" i="2"/>
  <c r="AM267" i="2"/>
  <c r="AM265" i="2"/>
  <c r="AM263" i="2"/>
  <c r="AM261" i="2"/>
  <c r="AM211" i="2"/>
  <c r="AM210" i="2"/>
  <c r="AM207" i="2"/>
  <c r="AM206" i="2"/>
  <c r="AM205" i="2"/>
  <c r="AM204" i="2"/>
  <c r="AM203" i="2"/>
  <c r="AM202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213" i="2"/>
  <c r="AM208" i="2"/>
  <c r="AM198" i="2"/>
  <c r="AM197" i="2"/>
  <c r="AM196" i="2"/>
  <c r="AM195" i="2"/>
  <c r="AM194" i="2"/>
  <c r="AM193" i="2"/>
  <c r="AM192" i="2"/>
  <c r="AM191" i="2"/>
  <c r="AM190" i="2"/>
  <c r="AM189" i="2"/>
  <c r="AM188" i="2"/>
  <c r="AM187" i="2"/>
  <c r="AM186" i="2"/>
  <c r="AM185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R24" i="2"/>
  <c r="AO16" i="2"/>
  <c r="AM17" i="2"/>
  <c r="O18" i="2"/>
  <c r="I18" i="3" s="1"/>
  <c r="AM19" i="2"/>
  <c r="O26" i="2"/>
  <c r="I26" i="3" s="1"/>
  <c r="V27" i="2"/>
  <c r="X27" i="2" s="1"/>
  <c r="J27" i="3" s="1"/>
  <c r="O28" i="2"/>
  <c r="I28" i="3" s="1"/>
  <c r="V29" i="2"/>
  <c r="X29" i="2" s="1"/>
  <c r="J29" i="3" s="1"/>
  <c r="O31" i="2"/>
  <c r="I31" i="3" s="1"/>
  <c r="O35" i="2"/>
  <c r="I35" i="3" s="1"/>
  <c r="G37" i="2"/>
  <c r="O38" i="2"/>
  <c r="I38" i="3" s="1"/>
  <c r="G40" i="2"/>
  <c r="O41" i="2"/>
  <c r="I41" i="3" s="1"/>
  <c r="W44" i="2"/>
  <c r="AW44" i="2"/>
  <c r="AS62" i="2"/>
  <c r="O71" i="2"/>
  <c r="I71" i="3" s="1"/>
  <c r="M86" i="2"/>
  <c r="O160" i="2"/>
  <c r="I160" i="3" s="1"/>
  <c r="M183" i="2"/>
  <c r="O209" i="2"/>
  <c r="I209" i="3" s="1"/>
  <c r="O219" i="2"/>
  <c r="I219" i="3" s="1"/>
  <c r="O221" i="2"/>
  <c r="I221" i="3" s="1"/>
  <c r="O224" i="2"/>
  <c r="I224" i="3" s="1"/>
  <c r="O228" i="2"/>
  <c r="I228" i="3" s="1"/>
  <c r="O230" i="2"/>
  <c r="I230" i="3" s="1"/>
  <c r="O236" i="2"/>
  <c r="I236" i="3" s="1"/>
  <c r="O239" i="2"/>
  <c r="I239" i="3" s="1"/>
  <c r="N246" i="2"/>
  <c r="O216" i="2"/>
  <c r="M215" i="2"/>
  <c r="O247" i="2"/>
  <c r="M246" i="2"/>
  <c r="M111" i="2"/>
  <c r="N144" i="2"/>
  <c r="M200" i="2"/>
  <c r="O208" i="2"/>
  <c r="I208" i="3" s="1"/>
  <c r="O211" i="2"/>
  <c r="I211" i="3" s="1"/>
  <c r="O223" i="2"/>
  <c r="I223" i="3" s="1"/>
  <c r="O227" i="2"/>
  <c r="I227" i="3" s="1"/>
  <c r="O232" i="2"/>
  <c r="I232" i="3" s="1"/>
  <c r="O235" i="2"/>
  <c r="I235" i="3" s="1"/>
  <c r="O238" i="2"/>
  <c r="I238" i="3" s="1"/>
  <c r="O242" i="2"/>
  <c r="I242" i="3" s="1"/>
  <c r="R215" i="2"/>
  <c r="O217" i="2"/>
  <c r="I217" i="3" s="1"/>
  <c r="O225" i="2"/>
  <c r="I225" i="3" s="1"/>
  <c r="O231" i="2"/>
  <c r="I231" i="3" s="1"/>
  <c r="O233" i="2"/>
  <c r="I233" i="3" s="1"/>
  <c r="O240" i="2"/>
  <c r="I240" i="3" s="1"/>
  <c r="O243" i="2"/>
  <c r="I243" i="3" s="1"/>
  <c r="R426" i="2"/>
  <c r="O437" i="2"/>
  <c r="M436" i="2"/>
  <c r="M294" i="2"/>
  <c r="M344" i="2"/>
  <c r="O410" i="2"/>
  <c r="I410" i="3" s="1"/>
  <c r="O460" i="2"/>
  <c r="M459" i="2"/>
  <c r="N319" i="2"/>
  <c r="M366" i="2"/>
  <c r="M426" i="2"/>
  <c r="O455" i="2"/>
  <c r="I455" i="3" s="1"/>
  <c r="R436" i="2"/>
  <c r="R366" i="2"/>
  <c r="M387" i="2"/>
  <c r="R387" i="2"/>
  <c r="O444" i="2"/>
  <c r="I444" i="3" s="1"/>
  <c r="O447" i="2"/>
  <c r="I447" i="3" s="1"/>
  <c r="O450" i="2"/>
  <c r="I450" i="3" s="1"/>
  <c r="O453" i="2"/>
  <c r="I453" i="3" s="1"/>
  <c r="R579" i="2"/>
  <c r="O588" i="2"/>
  <c r="M587" i="2"/>
  <c r="O608" i="2"/>
  <c r="M607" i="2"/>
  <c r="O623" i="2"/>
  <c r="N622" i="2"/>
  <c r="O500" i="2"/>
  <c r="I500" i="3" s="1"/>
  <c r="M515" i="2"/>
  <c r="M579" i="2"/>
  <c r="O593" i="2"/>
  <c r="I593" i="3" s="1"/>
  <c r="O597" i="2"/>
  <c r="I597" i="3" s="1"/>
  <c r="O601" i="2"/>
  <c r="I601" i="3" s="1"/>
  <c r="N487" i="2"/>
  <c r="M530" i="2"/>
  <c r="R587" i="2"/>
  <c r="O590" i="2"/>
  <c r="I590" i="3" s="1"/>
  <c r="O594" i="2"/>
  <c r="I594" i="3" s="1"/>
  <c r="O598" i="2"/>
  <c r="I598" i="3" s="1"/>
  <c r="O604" i="2"/>
  <c r="I604" i="3" s="1"/>
  <c r="N607" i="2"/>
  <c r="O641" i="2"/>
  <c r="I641" i="3" s="1"/>
  <c r="O698" i="2"/>
  <c r="I698" i="3" s="1"/>
  <c r="O700" i="2"/>
  <c r="I700" i="3" s="1"/>
  <c r="O702" i="2"/>
  <c r="I702" i="3" s="1"/>
  <c r="M683" i="2"/>
  <c r="R695" i="2"/>
  <c r="M736" i="2"/>
  <c r="R736" i="2"/>
  <c r="I61" i="3" l="1"/>
  <c r="G331" i="6"/>
  <c r="G344" i="6"/>
  <c r="G215" i="6"/>
  <c r="G530" i="6"/>
  <c r="AY658" i="2"/>
  <c r="AY657" i="2" s="1"/>
  <c r="AQ499" i="2"/>
  <c r="AQ498" i="2" s="1"/>
  <c r="AQ658" i="2"/>
  <c r="AQ657" i="2" s="1"/>
  <c r="G158" i="6"/>
  <c r="U747" i="2"/>
  <c r="V747" i="2" s="1"/>
  <c r="X747" i="2" s="1"/>
  <c r="J747" i="3" s="1"/>
  <c r="U743" i="2"/>
  <c r="V743" i="2" s="1"/>
  <c r="X743" i="2" s="1"/>
  <c r="J743" i="3" s="1"/>
  <c r="U739" i="2"/>
  <c r="V739" i="2" s="1"/>
  <c r="X739" i="2" s="1"/>
  <c r="J739" i="3" s="1"/>
  <c r="U732" i="2"/>
  <c r="V732" i="2" s="1"/>
  <c r="X732" i="2" s="1"/>
  <c r="J732" i="3" s="1"/>
  <c r="U728" i="2"/>
  <c r="V728" i="2" s="1"/>
  <c r="X728" i="2" s="1"/>
  <c r="J728" i="3" s="1"/>
  <c r="U724" i="2"/>
  <c r="V724" i="2" s="1"/>
  <c r="X724" i="2" s="1"/>
  <c r="J724" i="3" s="1"/>
  <c r="U720" i="2"/>
  <c r="V720" i="2" s="1"/>
  <c r="X720" i="2" s="1"/>
  <c r="J720" i="3" s="1"/>
  <c r="U715" i="2"/>
  <c r="V715" i="2" s="1"/>
  <c r="X715" i="2" s="1"/>
  <c r="J715" i="3" s="1"/>
  <c r="U655" i="2"/>
  <c r="V655" i="2" s="1"/>
  <c r="X655" i="2" s="1"/>
  <c r="J655" i="3" s="1"/>
  <c r="U651" i="2"/>
  <c r="V651" i="2" s="1"/>
  <c r="X651" i="2" s="1"/>
  <c r="J651" i="3" s="1"/>
  <c r="U647" i="2"/>
  <c r="V647" i="2" s="1"/>
  <c r="X647" i="2" s="1"/>
  <c r="J647" i="3" s="1"/>
  <c r="U643" i="2"/>
  <c r="V643" i="2" s="1"/>
  <c r="X643" i="2" s="1"/>
  <c r="J643" i="3" s="1"/>
  <c r="U706" i="2"/>
  <c r="V706" i="2" s="1"/>
  <c r="X706" i="2" s="1"/>
  <c r="J706" i="3" s="1"/>
  <c r="U698" i="2"/>
  <c r="V698" i="2" s="1"/>
  <c r="X698" i="2" s="1"/>
  <c r="J698" i="3" s="1"/>
  <c r="U634" i="2"/>
  <c r="V634" i="2" s="1"/>
  <c r="X634" i="2" s="1"/>
  <c r="J634" i="3" s="1"/>
  <c r="U630" i="2"/>
  <c r="V630" i="2" s="1"/>
  <c r="X630" i="2" s="1"/>
  <c r="J630" i="3" s="1"/>
  <c r="U626" i="2"/>
  <c r="V626" i="2" s="1"/>
  <c r="X626" i="2" s="1"/>
  <c r="J626" i="3" s="1"/>
  <c r="U714" i="2"/>
  <c r="V714" i="2" s="1"/>
  <c r="X714" i="2" s="1"/>
  <c r="J714" i="3" s="1"/>
  <c r="U692" i="2"/>
  <c r="V692" i="2" s="1"/>
  <c r="X692" i="2" s="1"/>
  <c r="J692" i="3" s="1"/>
  <c r="U688" i="2"/>
  <c r="V688" i="2" s="1"/>
  <c r="X688" i="2" s="1"/>
  <c r="J688" i="3" s="1"/>
  <c r="U620" i="2"/>
  <c r="V620" i="2" s="1"/>
  <c r="X620" i="2" s="1"/>
  <c r="J620" i="3" s="1"/>
  <c r="L620" i="3" s="1"/>
  <c r="G319" i="6"/>
  <c r="AJ285" i="2"/>
  <c r="AJ278" i="2" s="1"/>
  <c r="AJ289" i="2"/>
  <c r="AJ333" i="2"/>
  <c r="AJ337" i="2"/>
  <c r="AJ341" i="2"/>
  <c r="AJ412" i="2"/>
  <c r="AJ416" i="2"/>
  <c r="AJ420" i="2"/>
  <c r="AJ461" i="2"/>
  <c r="AJ459" i="2" s="1"/>
  <c r="AJ219" i="2"/>
  <c r="AJ215" i="2" s="1"/>
  <c r="AJ223" i="2"/>
  <c r="AJ227" i="2"/>
  <c r="AJ231" i="2"/>
  <c r="AJ235" i="2"/>
  <c r="AJ239" i="2"/>
  <c r="AJ243" i="2"/>
  <c r="AJ298" i="2"/>
  <c r="AJ294" i="2" s="1"/>
  <c r="AJ302" i="2"/>
  <c r="AJ346" i="2"/>
  <c r="AJ350" i="2"/>
  <c r="AJ354" i="2"/>
  <c r="AJ344" i="2" s="1"/>
  <c r="AJ358" i="2"/>
  <c r="AJ464" i="2"/>
  <c r="AJ315" i="2"/>
  <c r="AJ373" i="2"/>
  <c r="AJ381" i="2"/>
  <c r="AJ322" i="2"/>
  <c r="AJ389" i="2"/>
  <c r="AJ397" i="2"/>
  <c r="AJ405" i="2"/>
  <c r="AJ432" i="2"/>
  <c r="AJ505" i="2"/>
  <c r="AJ513" i="2"/>
  <c r="AJ612" i="2"/>
  <c r="AJ444" i="2"/>
  <c r="AJ452" i="2"/>
  <c r="AJ519" i="2"/>
  <c r="AJ527" i="2"/>
  <c r="AJ470" i="2"/>
  <c r="AJ478" i="2"/>
  <c r="AJ532" i="2"/>
  <c r="AJ540" i="2"/>
  <c r="AJ530" i="2" s="1"/>
  <c r="AJ573" i="2"/>
  <c r="AJ490" i="2"/>
  <c r="AJ547" i="2"/>
  <c r="AJ560" i="2"/>
  <c r="AJ584" i="2"/>
  <c r="AJ647" i="2"/>
  <c r="AJ655" i="2"/>
  <c r="AJ596" i="2"/>
  <c r="AJ587" i="2" s="1"/>
  <c r="AJ604" i="2"/>
  <c r="AJ665" i="2"/>
  <c r="AJ673" i="2"/>
  <c r="AJ681" i="2"/>
  <c r="AJ690" i="2"/>
  <c r="AJ629" i="2"/>
  <c r="AJ637" i="2"/>
  <c r="AJ704" i="2"/>
  <c r="AJ712" i="2"/>
  <c r="AJ720" i="2"/>
  <c r="AJ728" i="2"/>
  <c r="AJ739" i="2"/>
  <c r="AJ736" i="2" s="1"/>
  <c r="G387" i="6"/>
  <c r="G567" i="6"/>
  <c r="G587" i="6"/>
  <c r="AJ746" i="2"/>
  <c r="AJ742" i="2"/>
  <c r="AJ738" i="2"/>
  <c r="AJ731" i="2"/>
  <c r="AJ727" i="2"/>
  <c r="AJ723" i="2"/>
  <c r="AJ719" i="2"/>
  <c r="AJ715" i="2"/>
  <c r="AJ711" i="2"/>
  <c r="AJ707" i="2"/>
  <c r="AJ703" i="2"/>
  <c r="AJ699" i="2"/>
  <c r="AJ636" i="2"/>
  <c r="AJ632" i="2"/>
  <c r="AJ628" i="2"/>
  <c r="AJ693" i="2"/>
  <c r="AJ689" i="2"/>
  <c r="AJ685" i="2"/>
  <c r="AJ680" i="2"/>
  <c r="AJ676" i="2"/>
  <c r="AJ672" i="2"/>
  <c r="AJ668" i="2"/>
  <c r="AJ664" i="2"/>
  <c r="AJ660" i="2"/>
  <c r="AJ603" i="2"/>
  <c r="AJ599" i="2"/>
  <c r="AJ595" i="2"/>
  <c r="AJ591" i="2"/>
  <c r="AJ654" i="2"/>
  <c r="AJ650" i="2"/>
  <c r="AJ646" i="2"/>
  <c r="AJ642" i="2"/>
  <c r="AJ583" i="2"/>
  <c r="AJ613" i="2"/>
  <c r="AJ556" i="2"/>
  <c r="AJ550" i="2"/>
  <c r="AJ546" i="2"/>
  <c r="AJ544" i="2" s="1"/>
  <c r="AJ493" i="2"/>
  <c r="AJ489" i="2"/>
  <c r="AJ610" i="2"/>
  <c r="AJ607" i="2" s="1"/>
  <c r="AJ571" i="2"/>
  <c r="AJ567" i="2" s="1"/>
  <c r="AJ557" i="2"/>
  <c r="AJ539" i="2"/>
  <c r="AJ535" i="2"/>
  <c r="AJ485" i="2"/>
  <c r="AJ481" i="2"/>
  <c r="AJ477" i="2"/>
  <c r="AJ473" i="2"/>
  <c r="AJ469" i="2"/>
  <c r="AJ558" i="2"/>
  <c r="AJ526" i="2"/>
  <c r="AJ522" i="2"/>
  <c r="AJ518" i="2"/>
  <c r="AJ455" i="2"/>
  <c r="AJ451" i="2"/>
  <c r="AJ447" i="2"/>
  <c r="AJ443" i="2"/>
  <c r="AJ436" i="2" s="1"/>
  <c r="AJ439" i="2"/>
  <c r="AJ576" i="2"/>
  <c r="AJ563" i="2"/>
  <c r="AJ512" i="2"/>
  <c r="AJ508" i="2"/>
  <c r="AJ504" i="2"/>
  <c r="AJ500" i="2"/>
  <c r="AJ431" i="2"/>
  <c r="AJ426" i="2" s="1"/>
  <c r="AJ466" i="2"/>
  <c r="AJ404" i="2"/>
  <c r="AJ400" i="2"/>
  <c r="AJ396" i="2"/>
  <c r="AJ392" i="2"/>
  <c r="AJ329" i="2"/>
  <c r="AJ325" i="2"/>
  <c r="AJ321" i="2"/>
  <c r="AJ319" i="2" s="1"/>
  <c r="AJ384" i="2"/>
  <c r="AJ380" i="2"/>
  <c r="AJ376" i="2"/>
  <c r="AJ372" i="2"/>
  <c r="AJ368" i="2"/>
  <c r="AJ314" i="2"/>
  <c r="AJ310" i="2"/>
  <c r="AJ307" i="2" s="1"/>
  <c r="AJ423" i="2"/>
  <c r="AJ361" i="2"/>
  <c r="AJ748" i="2"/>
  <c r="AJ744" i="2"/>
  <c r="AJ740" i="2"/>
  <c r="AJ733" i="2"/>
  <c r="AJ729" i="2"/>
  <c r="AJ725" i="2"/>
  <c r="AJ721" i="2"/>
  <c r="AJ717" i="2"/>
  <c r="AJ713" i="2"/>
  <c r="AJ709" i="2"/>
  <c r="AJ705" i="2"/>
  <c r="AJ701" i="2"/>
  <c r="AJ697" i="2"/>
  <c r="AJ634" i="2"/>
  <c r="AJ630" i="2"/>
  <c r="AJ622" i="2" s="1"/>
  <c r="AJ626" i="2"/>
  <c r="AJ691" i="2"/>
  <c r="AJ687" i="2"/>
  <c r="AJ683" i="2" s="1"/>
  <c r="AJ619" i="2"/>
  <c r="AJ678" i="2"/>
  <c r="AJ674" i="2"/>
  <c r="AJ670" i="2"/>
  <c r="AJ666" i="2"/>
  <c r="AJ657" i="2" s="1"/>
  <c r="AJ662" i="2"/>
  <c r="AJ605" i="2"/>
  <c r="AJ601" i="2"/>
  <c r="AJ597" i="2"/>
  <c r="AJ593" i="2"/>
  <c r="AJ589" i="2"/>
  <c r="AJ652" i="2"/>
  <c r="AJ648" i="2"/>
  <c r="AJ639" i="2" s="1"/>
  <c r="AJ644" i="2"/>
  <c r="AJ585" i="2"/>
  <c r="AJ581" i="2"/>
  <c r="AJ579" i="2" s="1"/>
  <c r="AJ564" i="2"/>
  <c r="AJ552" i="2"/>
  <c r="AJ548" i="2"/>
  <c r="AJ495" i="2"/>
  <c r="AJ491" i="2"/>
  <c r="AJ618" i="2"/>
  <c r="AJ575" i="2"/>
  <c r="AJ565" i="2"/>
  <c r="AJ541" i="2"/>
  <c r="AJ537" i="2"/>
  <c r="AJ533" i="2"/>
  <c r="AJ483" i="2"/>
  <c r="AJ479" i="2"/>
  <c r="AJ475" i="2"/>
  <c r="AJ471" i="2"/>
  <c r="AJ611" i="2"/>
  <c r="AJ528" i="2"/>
  <c r="AJ524" i="2"/>
  <c r="AJ520" i="2"/>
  <c r="AJ457" i="2"/>
  <c r="AJ453" i="2"/>
  <c r="AJ449" i="2"/>
  <c r="AJ445" i="2"/>
  <c r="AJ441" i="2"/>
  <c r="AJ616" i="2"/>
  <c r="AJ572" i="2"/>
  <c r="AJ555" i="2"/>
  <c r="AJ510" i="2"/>
  <c r="AJ506" i="2"/>
  <c r="AJ498" i="2" s="1"/>
  <c r="AJ502" i="2"/>
  <c r="AJ433" i="2"/>
  <c r="AJ429" i="2"/>
  <c r="AJ406" i="2"/>
  <c r="AJ402" i="2"/>
  <c r="AJ398" i="2"/>
  <c r="AJ394" i="2"/>
  <c r="AJ390" i="2"/>
  <c r="AJ387" i="2" s="1"/>
  <c r="AJ327" i="2"/>
  <c r="AJ323" i="2"/>
  <c r="AJ463" i="2"/>
  <c r="AJ382" i="2"/>
  <c r="AJ378" i="2"/>
  <c r="AJ374" i="2"/>
  <c r="AJ370" i="2"/>
  <c r="AJ366" i="2" s="1"/>
  <c r="AJ316" i="2"/>
  <c r="AJ312" i="2"/>
  <c r="AJ468" i="2"/>
  <c r="AJ363" i="2"/>
  <c r="AJ359" i="2"/>
  <c r="G426" i="6"/>
  <c r="AY201" i="2"/>
  <c r="AY200" i="2" s="1"/>
  <c r="AQ588" i="2"/>
  <c r="AQ587" i="2" s="1"/>
  <c r="AY70" i="2"/>
  <c r="AY69" i="2" s="1"/>
  <c r="AY259" i="2"/>
  <c r="AY258" i="2" s="1"/>
  <c r="AQ623" i="2"/>
  <c r="AQ622" i="2" s="1"/>
  <c r="G734" i="2"/>
  <c r="G617" i="2"/>
  <c r="G491" i="2"/>
  <c r="G358" i="2"/>
  <c r="G457" i="2"/>
  <c r="G388" i="2"/>
  <c r="G253" i="2"/>
  <c r="G112" i="2"/>
  <c r="G180" i="2"/>
  <c r="G74" i="2"/>
  <c r="G280" i="2"/>
  <c r="G129" i="2"/>
  <c r="G45" i="2"/>
  <c r="G39" i="2"/>
  <c r="G19" i="2"/>
  <c r="G26" i="2"/>
  <c r="G645" i="2"/>
  <c r="G503" i="2"/>
  <c r="G455" i="2"/>
  <c r="G338" i="2"/>
  <c r="G266" i="2"/>
  <c r="G312" i="2"/>
  <c r="G192" i="2"/>
  <c r="G239" i="2"/>
  <c r="G82" i="2"/>
  <c r="G147" i="2"/>
  <c r="G137" i="2"/>
  <c r="G53" i="2"/>
  <c r="G31" i="2"/>
  <c r="G34" i="2"/>
  <c r="G695" i="6"/>
  <c r="G246" i="6"/>
  <c r="G33" i="2"/>
  <c r="G28" i="2"/>
  <c r="G20" i="2"/>
  <c r="G121" i="2"/>
  <c r="G229" i="2"/>
  <c r="G102" i="2"/>
  <c r="G377" i="2"/>
  <c r="G303" i="2"/>
  <c r="G524" i="2"/>
  <c r="AC12" i="2"/>
  <c r="AF11" i="2"/>
  <c r="G69" i="6"/>
  <c r="G294" i="6"/>
  <c r="G307" i="6"/>
  <c r="G436" i="6"/>
  <c r="G487" i="6"/>
  <c r="G408" i="6"/>
  <c r="G544" i="6"/>
  <c r="G607" i="6"/>
  <c r="G278" i="6"/>
  <c r="G515" i="6"/>
  <c r="G86" i="6"/>
  <c r="G144" i="6"/>
  <c r="G61" i="6"/>
  <c r="G498" i="6"/>
  <c r="G111" i="6"/>
  <c r="G15" i="6"/>
  <c r="G200" i="6"/>
  <c r="AY87" i="2"/>
  <c r="AY86" i="2" s="1"/>
  <c r="AY516" i="2"/>
  <c r="AY515" i="2" s="1"/>
  <c r="AY580" i="2"/>
  <c r="AY579" i="2" s="1"/>
  <c r="AQ388" i="2"/>
  <c r="AQ387" i="2" s="1"/>
  <c r="AQ580" i="2"/>
  <c r="AQ579" i="2" s="1"/>
  <c r="AY332" i="2"/>
  <c r="AY331" i="2" s="1"/>
  <c r="AY345" i="2"/>
  <c r="AY344" i="2" s="1"/>
  <c r="AY568" i="2"/>
  <c r="AY567" i="2" s="1"/>
  <c r="AQ112" i="2"/>
  <c r="AQ111" i="2" s="1"/>
  <c r="AQ145" i="2"/>
  <c r="AQ144" i="2" s="1"/>
  <c r="AQ295" i="2"/>
  <c r="AQ294" i="2" s="1"/>
  <c r="AQ367" i="2"/>
  <c r="AQ366" i="2" s="1"/>
  <c r="AY25" i="2"/>
  <c r="AY24" i="2" s="1"/>
  <c r="I459" i="3"/>
  <c r="AY279" i="2"/>
  <c r="AY278" i="2" s="1"/>
  <c r="AY295" i="2"/>
  <c r="AY294" i="2" s="1"/>
  <c r="AY367" i="2"/>
  <c r="AY366" i="2" s="1"/>
  <c r="AY499" i="2"/>
  <c r="AY498" i="2" s="1"/>
  <c r="AQ44" i="2"/>
  <c r="AQ43" i="2" s="1"/>
  <c r="AQ308" i="2"/>
  <c r="AQ307" i="2" s="1"/>
  <c r="AQ684" i="2"/>
  <c r="AQ683" i="2" s="1"/>
  <c r="AQ409" i="2"/>
  <c r="AQ408" i="2" s="1"/>
  <c r="I639" i="3"/>
  <c r="AY184" i="2"/>
  <c r="AY183" i="2" s="1"/>
  <c r="AY531" i="2"/>
  <c r="AY530" i="2" s="1"/>
  <c r="AY640" i="2"/>
  <c r="AY639" i="2" s="1"/>
  <c r="AQ216" i="2"/>
  <c r="AQ215" i="2" s="1"/>
  <c r="AQ332" i="2"/>
  <c r="AQ331" i="2" s="1"/>
  <c r="AQ516" i="2"/>
  <c r="AQ515" i="2" s="1"/>
  <c r="AY216" i="2"/>
  <c r="AY215" i="2" s="1"/>
  <c r="AY488" i="2"/>
  <c r="AY487" i="2" s="1"/>
  <c r="AY588" i="2"/>
  <c r="AY587" i="2" s="1"/>
  <c r="AQ460" i="2"/>
  <c r="AQ459" i="2" s="1"/>
  <c r="AY388" i="2"/>
  <c r="AY387" i="2" s="1"/>
  <c r="AY696" i="2"/>
  <c r="AY695" i="2" s="1"/>
  <c r="AQ184" i="2"/>
  <c r="AQ183" i="2" s="1"/>
  <c r="AQ437" i="2"/>
  <c r="AQ436" i="2" s="1"/>
  <c r="AQ488" i="2"/>
  <c r="AQ487" i="2" s="1"/>
  <c r="AQ737" i="2"/>
  <c r="AQ736" i="2" s="1"/>
  <c r="AY320" i="2"/>
  <c r="AY319" i="2" s="1"/>
  <c r="AY409" i="2"/>
  <c r="AY408" i="2" s="1"/>
  <c r="AY460" i="2"/>
  <c r="AY459" i="2" s="1"/>
  <c r="AY545" i="2"/>
  <c r="AY544" i="2" s="1"/>
  <c r="AY608" i="2"/>
  <c r="AY607" i="2" s="1"/>
  <c r="AY684" i="2"/>
  <c r="AY683" i="2" s="1"/>
  <c r="AQ87" i="2"/>
  <c r="AQ86" i="2" s="1"/>
  <c r="AQ201" i="2"/>
  <c r="AQ200" i="2" s="1"/>
  <c r="AQ345" i="2"/>
  <c r="AQ344" i="2" s="1"/>
  <c r="AQ320" i="2"/>
  <c r="AQ319" i="2" s="1"/>
  <c r="AQ427" i="2"/>
  <c r="AQ426" i="2" s="1"/>
  <c r="AQ531" i="2"/>
  <c r="AQ530" i="2" s="1"/>
  <c r="AQ568" i="2"/>
  <c r="AQ567" i="2" s="1"/>
  <c r="AQ696" i="2"/>
  <c r="AQ695" i="2" s="1"/>
  <c r="O319" i="2"/>
  <c r="G572" i="2"/>
  <c r="G558" i="2"/>
  <c r="G27" i="2"/>
  <c r="G49" i="2"/>
  <c r="G57" i="2"/>
  <c r="G117" i="2"/>
  <c r="G125" i="2"/>
  <c r="G133" i="2"/>
  <c r="G141" i="2"/>
  <c r="G207" i="2"/>
  <c r="G234" i="2"/>
  <c r="G66" i="2"/>
  <c r="G151" i="2"/>
  <c r="G217" i="2"/>
  <c r="G282" i="2"/>
  <c r="G78" i="2"/>
  <c r="G160" i="2"/>
  <c r="G168" i="2"/>
  <c r="G176" i="2"/>
  <c r="G224" i="2"/>
  <c r="G90" i="2"/>
  <c r="G98" i="2"/>
  <c r="G106" i="2"/>
  <c r="G188" i="2"/>
  <c r="G196" i="2"/>
  <c r="G227" i="2"/>
  <c r="G249" i="2"/>
  <c r="G259" i="2"/>
  <c r="G316" i="2"/>
  <c r="G373" i="2"/>
  <c r="G381" i="2"/>
  <c r="G454" i="2"/>
  <c r="G274" i="2"/>
  <c r="G391" i="2"/>
  <c r="G409" i="2"/>
  <c r="G291" i="2"/>
  <c r="G412" i="2"/>
  <c r="G456" i="2"/>
  <c r="G350" i="2"/>
  <c r="G424" i="2"/>
  <c r="G468" i="2"/>
  <c r="G484" i="2"/>
  <c r="G585" i="2"/>
  <c r="G547" i="2"/>
  <c r="G511" i="2"/>
  <c r="G604" i="2"/>
  <c r="G592" i="2"/>
  <c r="G568" i="2"/>
  <c r="G691" i="2"/>
  <c r="G633" i="2"/>
  <c r="G666" i="2"/>
  <c r="G29" i="2"/>
  <c r="G21" i="2"/>
  <c r="G48" i="2"/>
  <c r="G56" i="2"/>
  <c r="G116" i="2"/>
  <c r="G124" i="2"/>
  <c r="G132" i="2"/>
  <c r="G140" i="2"/>
  <c r="G206" i="2"/>
  <c r="G232" i="2"/>
  <c r="G65" i="2"/>
  <c r="G150" i="2"/>
  <c r="G213" i="2"/>
  <c r="G240" i="2"/>
  <c r="G77" i="2"/>
  <c r="G87" i="2"/>
  <c r="G167" i="2"/>
  <c r="G175" i="2"/>
  <c r="G210" i="2"/>
  <c r="G89" i="2"/>
  <c r="G97" i="2"/>
  <c r="G105" i="2"/>
  <c r="G187" i="2"/>
  <c r="G195" i="2"/>
  <c r="G223" i="2"/>
  <c r="G248" i="2"/>
  <c r="G256" i="2"/>
  <c r="G315" i="2"/>
  <c r="G372" i="2"/>
  <c r="G380" i="2"/>
  <c r="G448" i="2"/>
  <c r="G272" i="2"/>
  <c r="G389" i="2"/>
  <c r="G405" i="2"/>
  <c r="G289" i="2"/>
  <c r="G410" i="2"/>
  <c r="G430" i="2"/>
  <c r="G348" i="2"/>
  <c r="G364" i="2"/>
  <c r="G466" i="2"/>
  <c r="G482" i="2"/>
  <c r="G545" i="2"/>
  <c r="G499" i="2"/>
  <c r="G509" i="2"/>
  <c r="G597" i="2"/>
  <c r="G584" i="2"/>
  <c r="G564" i="2"/>
  <c r="G688" i="2"/>
  <c r="G628" i="2"/>
  <c r="G660" i="2"/>
  <c r="G16" i="2"/>
  <c r="G52" i="2"/>
  <c r="G62" i="2"/>
  <c r="G120" i="2"/>
  <c r="G128" i="2"/>
  <c r="G136" i="2"/>
  <c r="G202" i="2"/>
  <c r="G212" i="2"/>
  <c r="G247" i="2"/>
  <c r="G146" i="2"/>
  <c r="G154" i="2"/>
  <c r="G225" i="2"/>
  <c r="G73" i="2"/>
  <c r="G81" i="2"/>
  <c r="G163" i="2"/>
  <c r="G171" i="2"/>
  <c r="G179" i="2"/>
  <c r="G236" i="2"/>
  <c r="G93" i="2"/>
  <c r="G101" i="2"/>
  <c r="G109" i="2"/>
  <c r="G191" i="2"/>
  <c r="G201" i="2"/>
  <c r="G238" i="2"/>
  <c r="G252" i="2"/>
  <c r="G311" i="2"/>
  <c r="G368" i="2"/>
  <c r="G376" i="2"/>
  <c r="G384" i="2"/>
  <c r="G264" i="2"/>
  <c r="G323" i="2"/>
  <c r="G397" i="2"/>
  <c r="G450" i="2"/>
  <c r="G336" i="2"/>
  <c r="G418" i="2"/>
  <c r="G301" i="2"/>
  <c r="G356" i="2"/>
  <c r="G449" i="2"/>
  <c r="G474" i="2"/>
  <c r="G535" i="2"/>
  <c r="G489" i="2"/>
  <c r="G501" i="2"/>
  <c r="G550" i="2"/>
  <c r="G522" i="2"/>
  <c r="G556" i="2"/>
  <c r="G615" i="2"/>
  <c r="G570" i="2"/>
  <c r="G642" i="2"/>
  <c r="G30" i="2"/>
  <c r="G35" i="2"/>
  <c r="G36" i="2"/>
  <c r="G17" i="2"/>
  <c r="G47" i="2"/>
  <c r="G51" i="2"/>
  <c r="G55" i="2"/>
  <c r="G59" i="2"/>
  <c r="G115" i="2"/>
  <c r="G119" i="2"/>
  <c r="G123" i="2"/>
  <c r="G127" i="2"/>
  <c r="G131" i="2"/>
  <c r="G135" i="2"/>
  <c r="G139" i="2"/>
  <c r="G145" i="2"/>
  <c r="G205" i="2"/>
  <c r="G211" i="2"/>
  <c r="G226" i="2"/>
  <c r="G244" i="2"/>
  <c r="G64" i="2"/>
  <c r="G70" i="2"/>
  <c r="G149" i="2"/>
  <c r="G153" i="2"/>
  <c r="G159" i="2"/>
  <c r="G222" i="2"/>
  <c r="G237" i="2"/>
  <c r="G72" i="2"/>
  <c r="G76" i="2"/>
  <c r="G80" i="2"/>
  <c r="G84" i="2"/>
  <c r="G162" i="2"/>
  <c r="G166" i="2"/>
  <c r="G170" i="2"/>
  <c r="G174" i="2"/>
  <c r="G178" i="2"/>
  <c r="G184" i="2"/>
  <c r="G233" i="2"/>
  <c r="G88" i="2"/>
  <c r="G92" i="2"/>
  <c r="G96" i="2"/>
  <c r="G100" i="2"/>
  <c r="G104" i="2"/>
  <c r="G108" i="2"/>
  <c r="G186" i="2"/>
  <c r="G190" i="2"/>
  <c r="G194" i="2"/>
  <c r="G198" i="2"/>
  <c r="G221" i="2"/>
  <c r="G235" i="2"/>
  <c r="G283" i="2"/>
  <c r="G251" i="2"/>
  <c r="G255" i="2"/>
  <c r="G310" i="2"/>
  <c r="G314" i="2"/>
  <c r="G320" i="2"/>
  <c r="G371" i="2"/>
  <c r="G375" i="2"/>
  <c r="G379" i="2"/>
  <c r="G383" i="2"/>
  <c r="G438" i="2"/>
  <c r="G262" i="2"/>
  <c r="G270" i="2"/>
  <c r="G321" i="2"/>
  <c r="G329" i="2"/>
  <c r="G395" i="2"/>
  <c r="G403" i="2"/>
  <c r="G444" i="2"/>
  <c r="G287" i="2"/>
  <c r="G334" i="2"/>
  <c r="G342" i="2"/>
  <c r="G416" i="2"/>
  <c r="G427" i="2"/>
  <c r="G299" i="2"/>
  <c r="G346" i="2"/>
  <c r="G354" i="2"/>
  <c r="G362" i="2"/>
  <c r="G443" i="2"/>
  <c r="G464" i="2"/>
  <c r="G472" i="2"/>
  <c r="G480" i="2"/>
  <c r="G533" i="2"/>
  <c r="G541" i="2"/>
  <c r="G599" i="2"/>
  <c r="G495" i="2"/>
  <c r="G602" i="2"/>
  <c r="G507" i="2"/>
  <c r="G548" i="2"/>
  <c r="G590" i="2"/>
  <c r="G520" i="2"/>
  <c r="G528" i="2"/>
  <c r="G608" i="2"/>
  <c r="G562" i="2"/>
  <c r="G612" i="2"/>
  <c r="G686" i="2"/>
  <c r="G707" i="2"/>
  <c r="G625" i="2"/>
  <c r="G697" i="2"/>
  <c r="G658" i="2"/>
  <c r="G41" i="2"/>
  <c r="G18" i="2"/>
  <c r="G44" i="2"/>
  <c r="G22" i="2"/>
  <c r="G32" i="2"/>
  <c r="G25" i="2"/>
  <c r="G46" i="2"/>
  <c r="G50" i="2"/>
  <c r="G54" i="2"/>
  <c r="G58" i="2"/>
  <c r="G114" i="2"/>
  <c r="G118" i="2"/>
  <c r="G122" i="2"/>
  <c r="G126" i="2"/>
  <c r="G130" i="2"/>
  <c r="G134" i="2"/>
  <c r="G138" i="2"/>
  <c r="G142" i="2"/>
  <c r="G204" i="2"/>
  <c r="G208" i="2"/>
  <c r="G218" i="2"/>
  <c r="G241" i="2"/>
  <c r="G63" i="2"/>
  <c r="G67" i="2"/>
  <c r="G148" i="2"/>
  <c r="G152" i="2"/>
  <c r="G156" i="2"/>
  <c r="G220" i="2"/>
  <c r="G231" i="2"/>
  <c r="G71" i="2"/>
  <c r="G75" i="2"/>
  <c r="G79" i="2"/>
  <c r="G83" i="2"/>
  <c r="G161" i="2"/>
  <c r="G165" i="2"/>
  <c r="G169" i="2"/>
  <c r="G173" i="2"/>
  <c r="G177" i="2"/>
  <c r="G181" i="2"/>
  <c r="G228" i="2"/>
  <c r="G243" i="2"/>
  <c r="G91" i="2"/>
  <c r="G95" i="2"/>
  <c r="G99" i="2"/>
  <c r="G103" i="2"/>
  <c r="G107" i="2"/>
  <c r="G185" i="2"/>
  <c r="G189" i="2"/>
  <c r="G193" i="2"/>
  <c r="G197" i="2"/>
  <c r="G219" i="2"/>
  <c r="G230" i="2"/>
  <c r="G281" i="2"/>
  <c r="G250" i="2"/>
  <c r="G254" i="2"/>
  <c r="G309" i="2"/>
  <c r="G313" i="2"/>
  <c r="G317" i="2"/>
  <c r="G370" i="2"/>
  <c r="G374" i="2"/>
  <c r="G378" i="2"/>
  <c r="G382" i="2"/>
  <c r="G431" i="2"/>
  <c r="G260" i="2"/>
  <c r="G268" i="2"/>
  <c r="G276" i="2"/>
  <c r="G327" i="2"/>
  <c r="G393" i="2"/>
  <c r="G401" i="2"/>
  <c r="G440" i="2"/>
  <c r="G285" i="2"/>
  <c r="G295" i="2"/>
  <c r="G340" i="2"/>
  <c r="G414" i="2"/>
  <c r="G422" i="2"/>
  <c r="G297" i="2"/>
  <c r="G305" i="2"/>
  <c r="G352" i="2"/>
  <c r="G360" i="2"/>
  <c r="G439" i="2"/>
  <c r="G462" i="2"/>
  <c r="G470" i="2"/>
  <c r="G478" i="2"/>
  <c r="G488" i="2"/>
  <c r="G539" i="2"/>
  <c r="G591" i="2"/>
  <c r="G493" i="2"/>
  <c r="G594" i="2"/>
  <c r="G505" i="2"/>
  <c r="G513" i="2"/>
  <c r="G554" i="2"/>
  <c r="G518" i="2"/>
  <c r="G526" i="2"/>
  <c r="G600" i="2"/>
  <c r="G560" i="2"/>
  <c r="G610" i="2"/>
  <c r="G620" i="2"/>
  <c r="G696" i="2"/>
  <c r="G580" i="2"/>
  <c r="G636" i="2"/>
  <c r="G649" i="2"/>
  <c r="G725" i="2"/>
  <c r="G700" i="2"/>
  <c r="G575" i="2"/>
  <c r="G631" i="2"/>
  <c r="G712" i="2"/>
  <c r="G653" i="2"/>
  <c r="G681" i="2"/>
  <c r="G385" i="2"/>
  <c r="G433" i="2"/>
  <c r="G451" i="2"/>
  <c r="G261" i="2"/>
  <c r="G265" i="2"/>
  <c r="G269" i="2"/>
  <c r="G273" i="2"/>
  <c r="G279" i="2"/>
  <c r="G324" i="2"/>
  <c r="G328" i="2"/>
  <c r="G390" i="2"/>
  <c r="G394" i="2"/>
  <c r="G398" i="2"/>
  <c r="G402" i="2"/>
  <c r="G406" i="2"/>
  <c r="G442" i="2"/>
  <c r="G453" i="2"/>
  <c r="G286" i="2"/>
  <c r="G290" i="2"/>
  <c r="G333" i="2"/>
  <c r="G337" i="2"/>
  <c r="G341" i="2"/>
  <c r="G411" i="2"/>
  <c r="G415" i="2"/>
  <c r="G419" i="2"/>
  <c r="G423" i="2"/>
  <c r="G432" i="2"/>
  <c r="G298" i="2"/>
  <c r="G302" i="2"/>
  <c r="G308" i="2"/>
  <c r="G349" i="2"/>
  <c r="G353" i="2"/>
  <c r="G357" i="2"/>
  <c r="G361" i="2"/>
  <c r="G367" i="2"/>
  <c r="G441" i="2"/>
  <c r="G452" i="2"/>
  <c r="G463" i="2"/>
  <c r="G467" i="2"/>
  <c r="G471" i="2"/>
  <c r="G475" i="2"/>
  <c r="G479" i="2"/>
  <c r="G483" i="2"/>
  <c r="G532" i="2"/>
  <c r="G536" i="2"/>
  <c r="G540" i="2"/>
  <c r="G582" i="2"/>
  <c r="G595" i="2"/>
  <c r="G490" i="2"/>
  <c r="G494" i="2"/>
  <c r="G546" i="2"/>
  <c r="G598" i="2"/>
  <c r="G502" i="2"/>
  <c r="G506" i="2"/>
  <c r="G510" i="2"/>
  <c r="G516" i="2"/>
  <c r="G551" i="2"/>
  <c r="G581" i="2"/>
  <c r="G601" i="2"/>
  <c r="G519" i="2"/>
  <c r="G523" i="2"/>
  <c r="G527" i="2"/>
  <c r="G588" i="2"/>
  <c r="G603" i="2"/>
  <c r="G557" i="2"/>
  <c r="G561" i="2"/>
  <c r="G565" i="2"/>
  <c r="G611" i="2"/>
  <c r="G616" i="2"/>
  <c r="G623" i="2"/>
  <c r="G690" i="2"/>
  <c r="G698" i="2"/>
  <c r="G709" i="2"/>
  <c r="G574" i="2"/>
  <c r="G624" i="2"/>
  <c r="G629" i="2"/>
  <c r="G635" i="2"/>
  <c r="G710" i="2"/>
  <c r="G644" i="2"/>
  <c r="G650" i="2"/>
  <c r="G701" i="2"/>
  <c r="G661" i="2"/>
  <c r="G668" i="2"/>
  <c r="G740" i="2"/>
  <c r="G729" i="2"/>
  <c r="G429" i="2"/>
  <c r="G445" i="2"/>
  <c r="G460" i="2"/>
  <c r="G263" i="2"/>
  <c r="G267" i="2"/>
  <c r="G271" i="2"/>
  <c r="G275" i="2"/>
  <c r="G322" i="2"/>
  <c r="G326" i="2"/>
  <c r="G332" i="2"/>
  <c r="G392" i="2"/>
  <c r="G396" i="2"/>
  <c r="G400" i="2"/>
  <c r="G404" i="2"/>
  <c r="G434" i="2"/>
  <c r="G447" i="2"/>
  <c r="G284" i="2"/>
  <c r="G288" i="2"/>
  <c r="G292" i="2"/>
  <c r="G335" i="2"/>
  <c r="G339" i="2"/>
  <c r="G345" i="2"/>
  <c r="G413" i="2"/>
  <c r="G417" i="2"/>
  <c r="G421" i="2"/>
  <c r="G428" i="2"/>
  <c r="G296" i="2"/>
  <c r="G300" i="2"/>
  <c r="G304" i="2"/>
  <c r="G347" i="2"/>
  <c r="G351" i="2"/>
  <c r="G355" i="2"/>
  <c r="G359" i="2"/>
  <c r="G363" i="2"/>
  <c r="G437" i="2"/>
  <c r="G446" i="2"/>
  <c r="G461" i="2"/>
  <c r="G465" i="2"/>
  <c r="G469" i="2"/>
  <c r="G473" i="2"/>
  <c r="G477" i="2"/>
  <c r="G481" i="2"/>
  <c r="G485" i="2"/>
  <c r="G534" i="2"/>
  <c r="G538" i="2"/>
  <c r="G542" i="2"/>
  <c r="G589" i="2"/>
  <c r="G605" i="2"/>
  <c r="G492" i="2"/>
  <c r="G496" i="2"/>
  <c r="G583" i="2"/>
  <c r="G500" i="2"/>
  <c r="G504" i="2"/>
  <c r="G508" i="2"/>
  <c r="G512" i="2"/>
  <c r="G549" i="2"/>
  <c r="G553" i="2"/>
  <c r="G593" i="2"/>
  <c r="G517" i="2"/>
  <c r="G521" i="2"/>
  <c r="G525" i="2"/>
  <c r="G531" i="2"/>
  <c r="G596" i="2"/>
  <c r="G555" i="2"/>
  <c r="G559" i="2"/>
  <c r="G563" i="2"/>
  <c r="G609" i="2"/>
  <c r="G613" i="2"/>
  <c r="G619" i="2"/>
  <c r="G687" i="2"/>
  <c r="G692" i="2"/>
  <c r="G705" i="2"/>
  <c r="G571" i="2"/>
  <c r="G576" i="2"/>
  <c r="G627" i="2"/>
  <c r="G632" i="2"/>
  <c r="G637" i="2"/>
  <c r="G716" i="2"/>
  <c r="G648" i="2"/>
  <c r="G654" i="2"/>
  <c r="G706" i="2"/>
  <c r="G665" i="2"/>
  <c r="G677" i="2"/>
  <c r="G748" i="2"/>
  <c r="G704" i="2"/>
  <c r="G662" i="2"/>
  <c r="G673" i="2"/>
  <c r="G744" i="2"/>
  <c r="G737" i="2"/>
  <c r="G641" i="2"/>
  <c r="G646" i="2"/>
  <c r="G652" i="2"/>
  <c r="G699" i="2"/>
  <c r="G708" i="2"/>
  <c r="G664" i="2"/>
  <c r="G669" i="2"/>
  <c r="G715" i="2"/>
  <c r="G721" i="2"/>
  <c r="AD507" i="2"/>
  <c r="AF507" i="2" s="1"/>
  <c r="AG507" i="2" s="1"/>
  <c r="N507" i="3" s="1"/>
  <c r="G672" i="2"/>
  <c r="G676" i="2"/>
  <c r="G680" i="2"/>
  <c r="G713" i="2"/>
  <c r="G739" i="2"/>
  <c r="G743" i="2"/>
  <c r="G747" i="2"/>
  <c r="G720" i="2"/>
  <c r="G724" i="2"/>
  <c r="G728" i="2"/>
  <c r="G733" i="2"/>
  <c r="G614" i="2"/>
  <c r="G618" i="2"/>
  <c r="G685" i="2"/>
  <c r="G689" i="2"/>
  <c r="G693" i="2"/>
  <c r="G702" i="2"/>
  <c r="G569" i="2"/>
  <c r="G573" i="2"/>
  <c r="G577" i="2"/>
  <c r="G626" i="2"/>
  <c r="G630" i="2"/>
  <c r="G634" i="2"/>
  <c r="G640" i="2"/>
  <c r="G714" i="2"/>
  <c r="G643" i="2"/>
  <c r="G647" i="2"/>
  <c r="G651" i="2"/>
  <c r="G655" i="2"/>
  <c r="G703" i="2"/>
  <c r="G659" i="2"/>
  <c r="G663" i="2"/>
  <c r="G667" i="2"/>
  <c r="G671" i="2"/>
  <c r="G675" i="2"/>
  <c r="G679" i="2"/>
  <c r="G711" i="2"/>
  <c r="G738" i="2"/>
  <c r="G742" i="2"/>
  <c r="G746" i="2"/>
  <c r="G719" i="2"/>
  <c r="G723" i="2"/>
  <c r="G727" i="2"/>
  <c r="G732" i="2"/>
  <c r="G670" i="2"/>
  <c r="G674" i="2"/>
  <c r="G678" i="2"/>
  <c r="G684" i="2"/>
  <c r="G717" i="2"/>
  <c r="G741" i="2"/>
  <c r="G745" i="2"/>
  <c r="G718" i="2"/>
  <c r="G722" i="2"/>
  <c r="G726" i="2"/>
  <c r="G730" i="2"/>
  <c r="G731" i="2"/>
  <c r="AD89" i="2"/>
  <c r="AD27" i="2"/>
  <c r="AD719" i="2"/>
  <c r="AD172" i="2"/>
  <c r="AD391" i="2"/>
  <c r="AD503" i="2"/>
  <c r="AD63" i="2"/>
  <c r="AD77" i="2"/>
  <c r="AD380" i="2"/>
  <c r="AD571" i="2"/>
  <c r="AD727" i="2"/>
  <c r="AD67" i="2"/>
  <c r="AD399" i="2"/>
  <c r="AD495" i="2"/>
  <c r="AD648" i="2"/>
  <c r="AF648" i="2" s="1"/>
  <c r="AG648" i="2" s="1"/>
  <c r="N648" i="3" s="1"/>
  <c r="AD96" i="2"/>
  <c r="AD51" i="2"/>
  <c r="AD136" i="2"/>
  <c r="AF136" i="2" s="1"/>
  <c r="AG136" i="2" s="1"/>
  <c r="N136" i="3" s="1"/>
  <c r="AD76" i="2"/>
  <c r="AF76" i="2" s="1"/>
  <c r="AG76" i="2" s="1"/>
  <c r="N76" i="3" s="1"/>
  <c r="AD267" i="2"/>
  <c r="AD303" i="2"/>
  <c r="AD317" i="2"/>
  <c r="AD390" i="2"/>
  <c r="AD410" i="2"/>
  <c r="AD520" i="2"/>
  <c r="AD537" i="2"/>
  <c r="AD510" i="2"/>
  <c r="AF510" i="2" s="1"/>
  <c r="AG510" i="2" s="1"/>
  <c r="N510" i="3" s="1"/>
  <c r="AD671" i="2"/>
  <c r="AD613" i="2"/>
  <c r="AD700" i="2"/>
  <c r="AD741" i="2"/>
  <c r="AF741" i="2" s="1"/>
  <c r="AG741" i="2" s="1"/>
  <c r="N741" i="3" s="1"/>
  <c r="AD91" i="2"/>
  <c r="AD46" i="2"/>
  <c r="AF46" i="2" s="1"/>
  <c r="AG46" i="2" s="1"/>
  <c r="N46" i="3" s="1"/>
  <c r="AD202" i="2"/>
  <c r="AD75" i="2"/>
  <c r="AD208" i="2"/>
  <c r="AF208" i="2" s="1"/>
  <c r="AG208" i="2" s="1"/>
  <c r="N208" i="3" s="1"/>
  <c r="AD302" i="2"/>
  <c r="AD312" i="2"/>
  <c r="AD389" i="2"/>
  <c r="AD413" i="2"/>
  <c r="AF413" i="2" s="1"/>
  <c r="AG413" i="2" s="1"/>
  <c r="N413" i="3" s="1"/>
  <c r="AD456" i="2"/>
  <c r="AD482" i="2"/>
  <c r="AF482" i="2" s="1"/>
  <c r="AG482" i="2" s="1"/>
  <c r="N482" i="3" s="1"/>
  <c r="AD513" i="2"/>
  <c r="AD670" i="2"/>
  <c r="AD561" i="2"/>
  <c r="AF561" i="2" s="1"/>
  <c r="AG561" i="2" s="1"/>
  <c r="N561" i="3" s="1"/>
  <c r="AD698" i="2"/>
  <c r="AD729" i="2"/>
  <c r="AD40" i="2"/>
  <c r="AD45" i="2"/>
  <c r="AD130" i="2"/>
  <c r="AD154" i="2"/>
  <c r="AD181" i="2"/>
  <c r="AD297" i="2"/>
  <c r="AF297" i="2" s="1"/>
  <c r="AG297" i="2" s="1"/>
  <c r="N297" i="3" s="1"/>
  <c r="AD251" i="2"/>
  <c r="AD325" i="2"/>
  <c r="AF325" i="2" s="1"/>
  <c r="AG325" i="2" s="1"/>
  <c r="N325" i="3" s="1"/>
  <c r="AD337" i="2"/>
  <c r="AD451" i="2"/>
  <c r="AD485" i="2"/>
  <c r="AD504" i="2"/>
  <c r="AD661" i="2"/>
  <c r="AF661" i="2" s="1"/>
  <c r="AG661" i="2" s="1"/>
  <c r="N661" i="3" s="1"/>
  <c r="AD564" i="2"/>
  <c r="AD633" i="2"/>
  <c r="AD720" i="2"/>
  <c r="AM607" i="2"/>
  <c r="U607" i="2"/>
  <c r="I43" i="3"/>
  <c r="O294" i="2"/>
  <c r="I530" i="3"/>
  <c r="U657" i="2"/>
  <c r="AM307" i="2"/>
  <c r="AM657" i="2"/>
  <c r="U278" i="2"/>
  <c r="O61" i="2"/>
  <c r="V158" i="2"/>
  <c r="V607" i="2"/>
  <c r="V657" i="2"/>
  <c r="O246" i="2"/>
  <c r="O530" i="2"/>
  <c r="O307" i="2"/>
  <c r="O69" i="2"/>
  <c r="O158" i="2"/>
  <c r="O278" i="2"/>
  <c r="O657" i="2"/>
  <c r="U307" i="2"/>
  <c r="V307" i="2"/>
  <c r="AM278" i="2"/>
  <c r="AJ158" i="2"/>
  <c r="V278" i="2"/>
  <c r="AM158" i="2"/>
  <c r="U158" i="2"/>
  <c r="I426" i="3"/>
  <c r="I657" i="3"/>
  <c r="I366" i="3"/>
  <c r="I307" i="3"/>
  <c r="I567" i="3"/>
  <c r="I515" i="3"/>
  <c r="I294" i="3"/>
  <c r="I246" i="3"/>
  <c r="I683" i="3"/>
  <c r="I622" i="3"/>
  <c r="I144" i="3"/>
  <c r="I487" i="3"/>
  <c r="I258" i="3"/>
  <c r="I579" i="3"/>
  <c r="I319" i="3"/>
  <c r="I736" i="3"/>
  <c r="AU62" i="2"/>
  <c r="AU61" i="2" s="1"/>
  <c r="U544" i="2"/>
  <c r="AY44" i="2"/>
  <c r="AY43" i="2" s="1"/>
  <c r="U200" i="2"/>
  <c r="U344" i="2"/>
  <c r="U366" i="2"/>
  <c r="U387" i="2"/>
  <c r="U530" i="2"/>
  <c r="U587" i="2"/>
  <c r="U695" i="2"/>
  <c r="AF337" i="2"/>
  <c r="AG337" i="2" s="1"/>
  <c r="N337" i="3" s="1"/>
  <c r="O622" i="2"/>
  <c r="O515" i="2"/>
  <c r="O258" i="2"/>
  <c r="O567" i="2"/>
  <c r="O579" i="2"/>
  <c r="I69" i="3"/>
  <c r="O683" i="2"/>
  <c r="O487" i="2"/>
  <c r="O144" i="2"/>
  <c r="I344" i="3"/>
  <c r="I183" i="3"/>
  <c r="I331" i="3"/>
  <c r="I24" i="3"/>
  <c r="I607" i="3"/>
  <c r="I544" i="3"/>
  <c r="I86" i="3"/>
  <c r="I278" i="3"/>
  <c r="O639" i="2"/>
  <c r="I587" i="3"/>
  <c r="AM459" i="2"/>
  <c r="AM567" i="2"/>
  <c r="AM587" i="2"/>
  <c r="AM639" i="2"/>
  <c r="O111" i="2"/>
  <c r="O544" i="2"/>
  <c r="O459" i="2"/>
  <c r="O331" i="2"/>
  <c r="I215" i="3"/>
  <c r="O344" i="2"/>
  <c r="O43" i="2"/>
  <c r="AY145" i="2"/>
  <c r="AY144" i="2" s="1"/>
  <c r="AY737" i="2"/>
  <c r="AY736" i="2" s="1"/>
  <c r="AQ279" i="2"/>
  <c r="AQ278" i="2" s="1"/>
  <c r="AQ545" i="2"/>
  <c r="AQ544" i="2" s="1"/>
  <c r="O736" i="2"/>
  <c r="O387" i="2"/>
  <c r="I111" i="3"/>
  <c r="I200" i="3"/>
  <c r="I498" i="3"/>
  <c r="O607" i="2"/>
  <c r="O426" i="2"/>
  <c r="I158" i="3"/>
  <c r="O86" i="2"/>
  <c r="AY308" i="2"/>
  <c r="AY307" i="2" s="1"/>
  <c r="AY427" i="2"/>
  <c r="AY426" i="2" s="1"/>
  <c r="AQ259" i="2"/>
  <c r="AQ258" i="2" s="1"/>
  <c r="AQ247" i="2"/>
  <c r="AQ246" i="2" s="1"/>
  <c r="AQ608" i="2"/>
  <c r="AQ607" i="2" s="1"/>
  <c r="AJ15" i="2"/>
  <c r="AJ183" i="2"/>
  <c r="AJ111" i="2"/>
  <c r="I387" i="3"/>
  <c r="O183" i="2"/>
  <c r="N11" i="2"/>
  <c r="I695" i="3"/>
  <c r="I436" i="3"/>
  <c r="O498" i="2"/>
  <c r="I408" i="3"/>
  <c r="O366" i="2"/>
  <c r="AM200" i="2"/>
  <c r="AP11" i="2"/>
  <c r="AT11" i="2"/>
  <c r="AY159" i="2"/>
  <c r="AY158" i="2" s="1"/>
  <c r="AY247" i="2"/>
  <c r="AY246" i="2" s="1"/>
  <c r="AY623" i="2"/>
  <c r="AY622" i="2" s="1"/>
  <c r="AQ70" i="2"/>
  <c r="AQ69" i="2" s="1"/>
  <c r="AQ640" i="2"/>
  <c r="AQ639" i="2" s="1"/>
  <c r="AM61" i="2"/>
  <c r="AW11" i="2"/>
  <c r="AY16" i="2"/>
  <c r="AY15" i="2" s="1"/>
  <c r="W61" i="2"/>
  <c r="X62" i="2"/>
  <c r="X87" i="2"/>
  <c r="W86" i="2"/>
  <c r="X112" i="2"/>
  <c r="W111" i="2"/>
  <c r="X388" i="2"/>
  <c r="W387" i="2"/>
  <c r="X437" i="2"/>
  <c r="W436" i="2"/>
  <c r="X308" i="2"/>
  <c r="X427" i="2"/>
  <c r="W426" i="2"/>
  <c r="X516" i="2"/>
  <c r="W515" i="2"/>
  <c r="X580" i="2"/>
  <c r="W579" i="2"/>
  <c r="X684" i="2"/>
  <c r="W683" i="2"/>
  <c r="X63" i="2"/>
  <c r="J63" i="3" s="1"/>
  <c r="V61" i="2"/>
  <c r="X185" i="2"/>
  <c r="J185" i="3" s="1"/>
  <c r="V183" i="2"/>
  <c r="X309" i="2"/>
  <c r="X438" i="2"/>
  <c r="J438" i="3" s="1"/>
  <c r="V436" i="2"/>
  <c r="X260" i="2"/>
  <c r="J260" i="3" s="1"/>
  <c r="V258" i="2"/>
  <c r="X428" i="2"/>
  <c r="J428" i="3" s="1"/>
  <c r="V426" i="2"/>
  <c r="X333" i="2"/>
  <c r="J333" i="3" s="1"/>
  <c r="V331" i="2"/>
  <c r="X296" i="2"/>
  <c r="J296" i="3" s="1"/>
  <c r="V294" i="2"/>
  <c r="X489" i="2"/>
  <c r="J489" i="3" s="1"/>
  <c r="V487" i="2"/>
  <c r="X546" i="2"/>
  <c r="J546" i="3" s="1"/>
  <c r="V544" i="2"/>
  <c r="X500" i="2"/>
  <c r="J500" i="3" s="1"/>
  <c r="V498" i="2"/>
  <c r="AU16" i="2"/>
  <c r="AU15" i="2" s="1"/>
  <c r="AS11" i="2"/>
  <c r="AM319" i="2"/>
  <c r="AM436" i="2"/>
  <c r="AM515" i="2"/>
  <c r="AM487" i="2"/>
  <c r="AM544" i="2"/>
  <c r="AM683" i="2"/>
  <c r="AM736" i="2"/>
  <c r="AY62" i="2"/>
  <c r="AY61" i="2" s="1"/>
  <c r="AU25" i="2"/>
  <c r="AU24" i="2" s="1"/>
  <c r="AU201" i="2"/>
  <c r="AU200" i="2" s="1"/>
  <c r="AU332" i="2"/>
  <c r="AU331" i="2" s="1"/>
  <c r="AU345" i="2"/>
  <c r="AU344" i="2" s="1"/>
  <c r="AU388" i="2"/>
  <c r="AU387" i="2" s="1"/>
  <c r="AU437" i="2"/>
  <c r="AU436" i="2" s="1"/>
  <c r="AU568" i="2"/>
  <c r="AU567" i="2" s="1"/>
  <c r="AU580" i="2"/>
  <c r="AU579" i="2" s="1"/>
  <c r="AU684" i="2"/>
  <c r="AU683" i="2" s="1"/>
  <c r="AJ487" i="2"/>
  <c r="AQ16" i="2"/>
  <c r="AO11" i="2"/>
  <c r="X44" i="2"/>
  <c r="W43" i="2"/>
  <c r="X159" i="2"/>
  <c r="W246" i="2"/>
  <c r="X247" i="2"/>
  <c r="X320" i="2"/>
  <c r="W319" i="2"/>
  <c r="X409" i="2"/>
  <c r="W408" i="2"/>
  <c r="W459" i="2"/>
  <c r="X460" i="2"/>
  <c r="X545" i="2"/>
  <c r="W544" i="2"/>
  <c r="X608" i="2"/>
  <c r="X623" i="2"/>
  <c r="W622" i="2"/>
  <c r="X658" i="2"/>
  <c r="X17" i="2"/>
  <c r="J17" i="3" s="1"/>
  <c r="V15" i="2"/>
  <c r="X202" i="2"/>
  <c r="J202" i="3" s="1"/>
  <c r="V200" i="2"/>
  <c r="X71" i="2"/>
  <c r="J71" i="3" s="1"/>
  <c r="V69" i="2"/>
  <c r="X248" i="2"/>
  <c r="J248" i="3" s="1"/>
  <c r="V246" i="2"/>
  <c r="X589" i="2"/>
  <c r="J589" i="3" s="1"/>
  <c r="V587" i="2"/>
  <c r="X624" i="2"/>
  <c r="J624" i="3" s="1"/>
  <c r="X641" i="2"/>
  <c r="J641" i="3" s="1"/>
  <c r="V639" i="2"/>
  <c r="X738" i="2"/>
  <c r="J738" i="3" s="1"/>
  <c r="O695" i="2"/>
  <c r="O408" i="2"/>
  <c r="O587" i="2"/>
  <c r="O215" i="2"/>
  <c r="AM111" i="2"/>
  <c r="AM15" i="2"/>
  <c r="AM24" i="2"/>
  <c r="AM86" i="2"/>
  <c r="AM215" i="2"/>
  <c r="AM294" i="2"/>
  <c r="AM366" i="2"/>
  <c r="AM408" i="2"/>
  <c r="AM622" i="2"/>
  <c r="I15" i="3"/>
  <c r="AU259" i="2"/>
  <c r="AU258" i="2" s="1"/>
  <c r="AU112" i="2"/>
  <c r="AU111" i="2" s="1"/>
  <c r="AU279" i="2"/>
  <c r="AU278" i="2" s="1"/>
  <c r="AU295" i="2"/>
  <c r="AU294" i="2" s="1"/>
  <c r="AU320" i="2"/>
  <c r="AU319" i="2" s="1"/>
  <c r="AU499" i="2"/>
  <c r="AU498" i="2" s="1"/>
  <c r="AU531" i="2"/>
  <c r="AU530" i="2" s="1"/>
  <c r="AU545" i="2"/>
  <c r="AU544" i="2" s="1"/>
  <c r="AU658" i="2"/>
  <c r="AU657" i="2" s="1"/>
  <c r="U61" i="2"/>
  <c r="U183" i="2"/>
  <c r="U43" i="2"/>
  <c r="U319" i="2"/>
  <c r="U408" i="2"/>
  <c r="U459" i="2"/>
  <c r="U567" i="2"/>
  <c r="U579" i="2"/>
  <c r="AJ43" i="2"/>
  <c r="AJ61" i="2"/>
  <c r="AJ408" i="2"/>
  <c r="AJ515" i="2"/>
  <c r="X25" i="2"/>
  <c r="W24" i="2"/>
  <c r="X70" i="2"/>
  <c r="W69" i="2"/>
  <c r="X216" i="2"/>
  <c r="W215" i="2"/>
  <c r="X259" i="2"/>
  <c r="W258" i="2"/>
  <c r="X332" i="2"/>
  <c r="W331" i="2"/>
  <c r="X345" i="2"/>
  <c r="W344" i="2"/>
  <c r="X488" i="2"/>
  <c r="W487" i="2"/>
  <c r="X588" i="2"/>
  <c r="W587" i="2"/>
  <c r="W567" i="2"/>
  <c r="X568" i="2"/>
  <c r="X696" i="2"/>
  <c r="W695" i="2"/>
  <c r="V24" i="2"/>
  <c r="X26" i="2"/>
  <c r="J26" i="3" s="1"/>
  <c r="V43" i="2"/>
  <c r="X45" i="2"/>
  <c r="J45" i="3" s="1"/>
  <c r="X88" i="2"/>
  <c r="J88" i="3" s="1"/>
  <c r="V86" i="2"/>
  <c r="X389" i="2"/>
  <c r="J389" i="3" s="1"/>
  <c r="V387" i="2"/>
  <c r="X410" i="2"/>
  <c r="J410" i="3" s="1"/>
  <c r="V408" i="2"/>
  <c r="X346" i="2"/>
  <c r="J346" i="3" s="1"/>
  <c r="V344" i="2"/>
  <c r="X532" i="2"/>
  <c r="J532" i="3" s="1"/>
  <c r="V530" i="2"/>
  <c r="X581" i="2"/>
  <c r="J581" i="3" s="1"/>
  <c r="V579" i="2"/>
  <c r="X517" i="2"/>
  <c r="J517" i="3" s="1"/>
  <c r="V515" i="2"/>
  <c r="X569" i="2"/>
  <c r="J569" i="3" s="1"/>
  <c r="V567" i="2"/>
  <c r="X659" i="2"/>
  <c r="O200" i="2"/>
  <c r="AM530" i="2"/>
  <c r="AM579" i="2"/>
  <c r="AM498" i="2"/>
  <c r="O24" i="2"/>
  <c r="AQ25" i="2"/>
  <c r="AQ24" i="2" s="1"/>
  <c r="AU44" i="2"/>
  <c r="AU43" i="2" s="1"/>
  <c r="AX11" i="2"/>
  <c r="AU159" i="2"/>
  <c r="AU158" i="2" s="1"/>
  <c r="AU184" i="2"/>
  <c r="AU183" i="2" s="1"/>
  <c r="AU247" i="2"/>
  <c r="AU246" i="2" s="1"/>
  <c r="AU216" i="2"/>
  <c r="AU215" i="2" s="1"/>
  <c r="AU367" i="2"/>
  <c r="AU366" i="2" s="1"/>
  <c r="AU427" i="2"/>
  <c r="AU426" i="2" s="1"/>
  <c r="AU623" i="2"/>
  <c r="AU622" i="2" s="1"/>
  <c r="AU488" i="2"/>
  <c r="AU487" i="2" s="1"/>
  <c r="AU588" i="2"/>
  <c r="AU587" i="2" s="1"/>
  <c r="AU737" i="2"/>
  <c r="AU736" i="2" s="1"/>
  <c r="U111" i="2"/>
  <c r="U144" i="2"/>
  <c r="U69" i="2"/>
  <c r="U215" i="2"/>
  <c r="U294" i="2"/>
  <c r="U246" i="2"/>
  <c r="U426" i="2"/>
  <c r="U436" i="2"/>
  <c r="U515" i="2"/>
  <c r="U736" i="2"/>
  <c r="AJ69" i="2"/>
  <c r="AJ246" i="2"/>
  <c r="AJ24" i="2"/>
  <c r="AJ86" i="2"/>
  <c r="AJ200" i="2"/>
  <c r="AJ695" i="2"/>
  <c r="X145" i="2"/>
  <c r="W144" i="2"/>
  <c r="X184" i="2"/>
  <c r="W183" i="2"/>
  <c r="X201" i="2"/>
  <c r="W200" i="2"/>
  <c r="X279" i="2"/>
  <c r="X295" i="2"/>
  <c r="W294" i="2"/>
  <c r="X367" i="2"/>
  <c r="W366" i="2"/>
  <c r="X499" i="2"/>
  <c r="W498" i="2"/>
  <c r="X531" i="2"/>
  <c r="W530" i="2"/>
  <c r="X640" i="2"/>
  <c r="W639" i="2"/>
  <c r="X737" i="2"/>
  <c r="W736" i="2"/>
  <c r="X113" i="2"/>
  <c r="J113" i="3" s="1"/>
  <c r="V111" i="2"/>
  <c r="X146" i="2"/>
  <c r="J146" i="3" s="1"/>
  <c r="V144" i="2"/>
  <c r="V215" i="2"/>
  <c r="X217" i="2"/>
  <c r="J217" i="3" s="1"/>
  <c r="X160" i="2"/>
  <c r="X280" i="2"/>
  <c r="X368" i="2"/>
  <c r="J368" i="3" s="1"/>
  <c r="V366" i="2"/>
  <c r="X321" i="2"/>
  <c r="J321" i="3" s="1"/>
  <c r="V319" i="2"/>
  <c r="X461" i="2"/>
  <c r="J461" i="3" s="1"/>
  <c r="V459" i="2"/>
  <c r="X609" i="2"/>
  <c r="X685" i="2"/>
  <c r="J685" i="3" s="1"/>
  <c r="V683" i="2"/>
  <c r="X697" i="2"/>
  <c r="J697" i="3" s="1"/>
  <c r="AM258" i="2"/>
  <c r="O436" i="2"/>
  <c r="R11" i="2"/>
  <c r="F16" i="4" s="1"/>
  <c r="AM183" i="2"/>
  <c r="AM43" i="2"/>
  <c r="AM144" i="2"/>
  <c r="AM69" i="2"/>
  <c r="AM344" i="2"/>
  <c r="AM246" i="2"/>
  <c r="AM426" i="2"/>
  <c r="AM387" i="2"/>
  <c r="AM331" i="2"/>
  <c r="AM695" i="2"/>
  <c r="M11" i="2"/>
  <c r="AU70" i="2"/>
  <c r="AU69" i="2" s="1"/>
  <c r="AU87" i="2"/>
  <c r="AU86" i="2" s="1"/>
  <c r="AU145" i="2"/>
  <c r="AU144" i="2" s="1"/>
  <c r="AU409" i="2"/>
  <c r="AU408" i="2" s="1"/>
  <c r="AU308" i="2"/>
  <c r="AU307" i="2" s="1"/>
  <c r="AU460" i="2"/>
  <c r="AU459" i="2" s="1"/>
  <c r="AU516" i="2"/>
  <c r="AU515" i="2" s="1"/>
  <c r="AU608" i="2"/>
  <c r="AU607" i="2" s="1"/>
  <c r="AU640" i="2"/>
  <c r="AU639" i="2" s="1"/>
  <c r="AU696" i="2"/>
  <c r="AU695" i="2" s="1"/>
  <c r="U15" i="2"/>
  <c r="U24" i="2"/>
  <c r="U86" i="2"/>
  <c r="U258" i="2"/>
  <c r="U331" i="2"/>
  <c r="U487" i="2"/>
  <c r="U498" i="2"/>
  <c r="U639" i="2"/>
  <c r="O15" i="2"/>
  <c r="AJ258" i="2"/>
  <c r="AJ144" i="2"/>
  <c r="AJ331" i="2"/>
  <c r="AD525" i="2" l="1"/>
  <c r="AD141" i="2"/>
  <c r="AD632" i="2"/>
  <c r="AD534" i="2"/>
  <c r="AF534" i="2" s="1"/>
  <c r="AG534" i="2" s="1"/>
  <c r="N534" i="3" s="1"/>
  <c r="AD372" i="2"/>
  <c r="AD22" i="2"/>
  <c r="AD268" i="2"/>
  <c r="AF268" i="2" s="1"/>
  <c r="AG268" i="2" s="1"/>
  <c r="N268" i="3" s="1"/>
  <c r="AD250" i="2"/>
  <c r="AD446" i="2"/>
  <c r="AD581" i="2"/>
  <c r="AD704" i="2"/>
  <c r="AF704" i="2" s="1"/>
  <c r="AG704" i="2" s="1"/>
  <c r="N704" i="3" s="1"/>
  <c r="AD117" i="2"/>
  <c r="AF117" i="2" s="1"/>
  <c r="AG117" i="2" s="1"/>
  <c r="N117" i="3" s="1"/>
  <c r="AD225" i="2"/>
  <c r="AF225" i="2" s="1"/>
  <c r="AG225" i="2" s="1"/>
  <c r="N225" i="3" s="1"/>
  <c r="AD292" i="2"/>
  <c r="AD542" i="2"/>
  <c r="AF542" i="2" s="1"/>
  <c r="AG542" i="2" s="1"/>
  <c r="N542" i="3" s="1"/>
  <c r="AD618" i="2"/>
  <c r="AF618" i="2" s="1"/>
  <c r="AG618" i="2" s="1"/>
  <c r="N618" i="3" s="1"/>
  <c r="AD109" i="2"/>
  <c r="AD164" i="2"/>
  <c r="AD310" i="2"/>
  <c r="AD582" i="2"/>
  <c r="AF582" i="2" s="1"/>
  <c r="AG582" i="2" s="1"/>
  <c r="N582" i="3" s="1"/>
  <c r="AD680" i="2"/>
  <c r="AD742" i="2"/>
  <c r="AD92" i="2"/>
  <c r="AF92" i="2" s="1"/>
  <c r="AG92" i="2" s="1"/>
  <c r="N92" i="3" s="1"/>
  <c r="AD191" i="2"/>
  <c r="AF191" i="2" s="1"/>
  <c r="AG191" i="2" s="1"/>
  <c r="N191" i="3" s="1"/>
  <c r="AD116" i="2"/>
  <c r="AF116" i="2" s="1"/>
  <c r="AG116" i="2" s="1"/>
  <c r="N116" i="3" s="1"/>
  <c r="AD207" i="2"/>
  <c r="AD72" i="2"/>
  <c r="AF72" i="2" s="1"/>
  <c r="AG72" i="2" s="1"/>
  <c r="N72" i="3" s="1"/>
  <c r="AD171" i="2"/>
  <c r="AF171" i="2" s="1"/>
  <c r="AG171" i="2" s="1"/>
  <c r="N171" i="3" s="1"/>
  <c r="AD228" i="2"/>
  <c r="AD347" i="2"/>
  <c r="AD309" i="2"/>
  <c r="AF309" i="2" s="1"/>
  <c r="AG309" i="2" s="1"/>
  <c r="N309" i="3" s="1"/>
  <c r="AD323" i="2"/>
  <c r="AD406" i="2"/>
  <c r="AD414" i="2"/>
  <c r="AD457" i="2"/>
  <c r="AF457" i="2" s="1"/>
  <c r="AG457" i="2" s="1"/>
  <c r="N457" i="3" s="1"/>
  <c r="AD475" i="2"/>
  <c r="AF475" i="2" s="1"/>
  <c r="AG475" i="2" s="1"/>
  <c r="N475" i="3" s="1"/>
  <c r="AD574" i="2"/>
  <c r="AD577" i="2"/>
  <c r="AD667" i="2"/>
  <c r="AF667" i="2" s="1"/>
  <c r="AG667" i="2" s="1"/>
  <c r="N667" i="3" s="1"/>
  <c r="AD554" i="2"/>
  <c r="AF554" i="2" s="1"/>
  <c r="AG554" i="2" s="1"/>
  <c r="N554" i="3" s="1"/>
  <c r="AD693" i="2"/>
  <c r="AD714" i="2"/>
  <c r="AD726" i="2"/>
  <c r="AF726" i="2" s="1"/>
  <c r="AG726" i="2" s="1"/>
  <c r="N726" i="3" s="1"/>
  <c r="AD33" i="2"/>
  <c r="AF33" i="2" s="1"/>
  <c r="AG33" i="2" s="1"/>
  <c r="N33" i="3" s="1"/>
  <c r="AD107" i="2"/>
  <c r="AD50" i="2"/>
  <c r="AD135" i="2"/>
  <c r="AD147" i="2"/>
  <c r="AD162" i="2"/>
  <c r="AF162" i="2" s="1"/>
  <c r="AG162" i="2" s="1"/>
  <c r="N162" i="3" s="1"/>
  <c r="AD219" i="2"/>
  <c r="AD243" i="2"/>
  <c r="AD362" i="2"/>
  <c r="AF362" i="2" s="1"/>
  <c r="AG362" i="2" s="1"/>
  <c r="N362" i="3" s="1"/>
  <c r="AD378" i="2"/>
  <c r="AD397" i="2"/>
  <c r="AD334" i="2"/>
  <c r="AF334" i="2" s="1"/>
  <c r="AG334" i="2" s="1"/>
  <c r="N334" i="3" s="1"/>
  <c r="AD444" i="2"/>
  <c r="AD462" i="2"/>
  <c r="AD536" i="2"/>
  <c r="AD509" i="2"/>
  <c r="AF509" i="2" s="1"/>
  <c r="AG509" i="2" s="1"/>
  <c r="N509" i="3" s="1"/>
  <c r="AD601" i="2"/>
  <c r="AF601" i="2" s="1"/>
  <c r="AG601" i="2" s="1"/>
  <c r="N601" i="3" s="1"/>
  <c r="AD697" i="2"/>
  <c r="AD616" i="2"/>
  <c r="AD634" i="2"/>
  <c r="AF634" i="2" s="1"/>
  <c r="AG634" i="2" s="1"/>
  <c r="N634" i="3" s="1"/>
  <c r="AD654" i="2"/>
  <c r="AF654" i="2" s="1"/>
  <c r="AG654" i="2" s="1"/>
  <c r="N654" i="3" s="1"/>
  <c r="AD748" i="2"/>
  <c r="AD90" i="2"/>
  <c r="AD193" i="2"/>
  <c r="AF193" i="2" s="1"/>
  <c r="AG193" i="2" s="1"/>
  <c r="N193" i="3" s="1"/>
  <c r="AD122" i="2"/>
  <c r="AF122" i="2" s="1"/>
  <c r="AG122" i="2" s="1"/>
  <c r="N122" i="3" s="1"/>
  <c r="AD205" i="2"/>
  <c r="AD213" i="2"/>
  <c r="AD177" i="2"/>
  <c r="AF177" i="2" s="1"/>
  <c r="AG177" i="2" s="1"/>
  <c r="N177" i="3" s="1"/>
  <c r="AD230" i="2"/>
  <c r="AF230" i="2" s="1"/>
  <c r="AG230" i="2" s="1"/>
  <c r="N230" i="3" s="1"/>
  <c r="AD305" i="2"/>
  <c r="AD311" i="2"/>
  <c r="AD321" i="2"/>
  <c r="AD281" i="2"/>
  <c r="AF281" i="2" s="1"/>
  <c r="AG281" i="2" s="1"/>
  <c r="N281" i="3" s="1"/>
  <c r="AD420" i="2"/>
  <c r="AD455" i="2"/>
  <c r="AD473" i="2"/>
  <c r="AF473" i="2" s="1"/>
  <c r="AG473" i="2" s="1"/>
  <c r="N473" i="3" s="1"/>
  <c r="AD492" i="2"/>
  <c r="AF492" i="2" s="1"/>
  <c r="AG492" i="2" s="1"/>
  <c r="N492" i="3" s="1"/>
  <c r="AD584" i="2"/>
  <c r="AD665" i="2"/>
  <c r="AD556" i="2"/>
  <c r="AF556" i="2" s="1"/>
  <c r="AG556" i="2" s="1"/>
  <c r="N556" i="3" s="1"/>
  <c r="AD691" i="2"/>
  <c r="AF691" i="2" s="1"/>
  <c r="AG691" i="2" s="1"/>
  <c r="N691" i="3" s="1"/>
  <c r="AD641" i="2"/>
  <c r="AD743" i="2"/>
  <c r="AD705" i="2"/>
  <c r="AD496" i="2"/>
  <c r="AF496" i="2" s="1"/>
  <c r="AG496" i="2" s="1"/>
  <c r="N496" i="3" s="1"/>
  <c r="AD439" i="2"/>
  <c r="AD385" i="2"/>
  <c r="AF385" i="2" s="1"/>
  <c r="AG385" i="2" s="1"/>
  <c r="N385" i="3" s="1"/>
  <c r="AD234" i="2"/>
  <c r="AF234" i="2" s="1"/>
  <c r="AG234" i="2" s="1"/>
  <c r="N234" i="3" s="1"/>
  <c r="AD146" i="2"/>
  <c r="AF146" i="2" s="1"/>
  <c r="AG146" i="2" s="1"/>
  <c r="N146" i="3" s="1"/>
  <c r="AD185" i="2"/>
  <c r="AF185" i="2" s="1"/>
  <c r="AG185" i="2" s="1"/>
  <c r="N185" i="3" s="1"/>
  <c r="AD28" i="2"/>
  <c r="AD626" i="2"/>
  <c r="AD662" i="2"/>
  <c r="AD452" i="2"/>
  <c r="AD322" i="2"/>
  <c r="AD178" i="2"/>
  <c r="AD127" i="2"/>
  <c r="AF127" i="2" s="1"/>
  <c r="AG127" i="2" s="1"/>
  <c r="N127" i="3" s="1"/>
  <c r="AD37" i="2"/>
  <c r="AD627" i="2"/>
  <c r="AF627" i="2" s="1"/>
  <c r="AG627" i="2" s="1"/>
  <c r="N627" i="3" s="1"/>
  <c r="AD502" i="2"/>
  <c r="AD445" i="2"/>
  <c r="AF445" i="2" s="1"/>
  <c r="AG445" i="2" s="1"/>
  <c r="N445" i="3" s="1"/>
  <c r="AD327" i="2"/>
  <c r="AD240" i="2"/>
  <c r="AD211" i="2"/>
  <c r="AF211" i="2" s="1"/>
  <c r="AG211" i="2" s="1"/>
  <c r="N211" i="3" s="1"/>
  <c r="AD132" i="2"/>
  <c r="AF132" i="2" s="1"/>
  <c r="AG132" i="2" s="1"/>
  <c r="N132" i="3" s="1"/>
  <c r="AD34" i="2"/>
  <c r="AF34" i="2" s="1"/>
  <c r="AG34" i="2" s="1"/>
  <c r="N34" i="3" s="1"/>
  <c r="AD360" i="2"/>
  <c r="AD652" i="2"/>
  <c r="AF652" i="2" s="1"/>
  <c r="AG652" i="2" s="1"/>
  <c r="N652" i="3" s="1"/>
  <c r="AD314" i="2"/>
  <c r="AF314" i="2" s="1"/>
  <c r="AG314" i="2" s="1"/>
  <c r="N314" i="3" s="1"/>
  <c r="AD576" i="2"/>
  <c r="AD472" i="2"/>
  <c r="AD676" i="2"/>
  <c r="AF676" i="2" s="1"/>
  <c r="AG676" i="2" s="1"/>
  <c r="N676" i="3" s="1"/>
  <c r="V695" i="2"/>
  <c r="V11" i="2" s="1"/>
  <c r="V736" i="2"/>
  <c r="AD739" i="2"/>
  <c r="AD649" i="2"/>
  <c r="AD687" i="2"/>
  <c r="AF687" i="2" s="1"/>
  <c r="AG687" i="2" s="1"/>
  <c r="N687" i="3" s="1"/>
  <c r="AD681" i="2"/>
  <c r="AD592" i="2"/>
  <c r="AD539" i="2"/>
  <c r="AF539" i="2" s="1"/>
  <c r="AG539" i="2" s="1"/>
  <c r="N539" i="3" s="1"/>
  <c r="AD461" i="2"/>
  <c r="AD428" i="2"/>
  <c r="AD400" i="2"/>
  <c r="AD373" i="2"/>
  <c r="AF373" i="2" s="1"/>
  <c r="AG373" i="2" s="1"/>
  <c r="N373" i="3" s="1"/>
  <c r="AD357" i="2"/>
  <c r="AF357" i="2" s="1"/>
  <c r="AG357" i="2" s="1"/>
  <c r="N357" i="3" s="1"/>
  <c r="AD222" i="2"/>
  <c r="AD161" i="2"/>
  <c r="AD270" i="2"/>
  <c r="AF270" i="2" s="1"/>
  <c r="AG270" i="2" s="1"/>
  <c r="N270" i="3" s="1"/>
  <c r="AD57" i="2"/>
  <c r="AF57" i="2" s="1"/>
  <c r="AG57" i="2" s="1"/>
  <c r="N57" i="3" s="1"/>
  <c r="AD106" i="2"/>
  <c r="AD64" i="2"/>
  <c r="AD650" i="2"/>
  <c r="AF650" i="2" s="1"/>
  <c r="AG650" i="2" s="1"/>
  <c r="N650" i="3" s="1"/>
  <c r="AD692" i="2"/>
  <c r="AF692" i="2" s="1"/>
  <c r="AG692" i="2" s="1"/>
  <c r="N692" i="3" s="1"/>
  <c r="AD553" i="2"/>
  <c r="AD597" i="2"/>
  <c r="AD493" i="2"/>
  <c r="AF493" i="2" s="1"/>
  <c r="AG493" i="2" s="1"/>
  <c r="N493" i="3" s="1"/>
  <c r="AD466" i="2"/>
  <c r="AF466" i="2" s="1"/>
  <c r="AG466" i="2" s="1"/>
  <c r="N466" i="3" s="1"/>
  <c r="AD430" i="2"/>
  <c r="AD286" i="2"/>
  <c r="AD382" i="2"/>
  <c r="AD358" i="2"/>
  <c r="AD227" i="2"/>
  <c r="AD170" i="2"/>
  <c r="AD65" i="2"/>
  <c r="AD119" i="2"/>
  <c r="AF119" i="2" s="1"/>
  <c r="AG119" i="2" s="1"/>
  <c r="N119" i="3" s="1"/>
  <c r="AD186" i="2"/>
  <c r="AD19" i="2"/>
  <c r="AF19" i="2" s="1"/>
  <c r="AG19" i="2" s="1"/>
  <c r="N19" i="3" s="1"/>
  <c r="AD655" i="2"/>
  <c r="AF655" i="2" s="1"/>
  <c r="AG655" i="2" s="1"/>
  <c r="N655" i="3" s="1"/>
  <c r="AD717" i="2"/>
  <c r="AD713" i="2"/>
  <c r="AF713" i="2" s="1"/>
  <c r="AG713" i="2" s="1"/>
  <c r="N713" i="3" s="1"/>
  <c r="AD598" i="2"/>
  <c r="AD547" i="2"/>
  <c r="AD467" i="2"/>
  <c r="AD441" i="2"/>
  <c r="AD287" i="2"/>
  <c r="AF287" i="2" s="1"/>
  <c r="AG287" i="2" s="1"/>
  <c r="N287" i="3" s="1"/>
  <c r="AD379" i="2"/>
  <c r="AD363" i="2"/>
  <c r="AF363" i="2" s="1"/>
  <c r="AG363" i="2" s="1"/>
  <c r="N363" i="3" s="1"/>
  <c r="AD236" i="2"/>
  <c r="AD167" i="2"/>
  <c r="AD66" i="2"/>
  <c r="AD128" i="2"/>
  <c r="AF128" i="2" s="1"/>
  <c r="AG128" i="2" s="1"/>
  <c r="N128" i="3" s="1"/>
  <c r="AD187" i="2"/>
  <c r="AD30" i="2"/>
  <c r="AD555" i="2"/>
  <c r="AD438" i="2"/>
  <c r="AD304" i="2"/>
  <c r="AD212" i="2"/>
  <c r="AD559" i="2"/>
  <c r="AD442" i="2"/>
  <c r="AF442" i="2" s="1"/>
  <c r="AG442" i="2" s="1"/>
  <c r="N442" i="3" s="1"/>
  <c r="AD348" i="2"/>
  <c r="AD48" i="2"/>
  <c r="AF48" i="2" s="1"/>
  <c r="AG48" i="2" s="1"/>
  <c r="N48" i="3" s="1"/>
  <c r="AD563" i="2"/>
  <c r="AF563" i="2" s="1"/>
  <c r="AG563" i="2" s="1"/>
  <c r="N563" i="3" s="1"/>
  <c r="AD521" i="2"/>
  <c r="AF521" i="2" s="1"/>
  <c r="AG521" i="2" s="1"/>
  <c r="N521" i="3" s="1"/>
  <c r="AD229" i="2"/>
  <c r="AF229" i="2" s="1"/>
  <c r="AG229" i="2" s="1"/>
  <c r="N229" i="3" s="1"/>
  <c r="AD52" i="2"/>
  <c r="AD340" i="2"/>
  <c r="AF340" i="2" s="1"/>
  <c r="AG340" i="2" s="1"/>
  <c r="N340" i="3" s="1"/>
  <c r="AD434" i="2"/>
  <c r="AF434" i="2" s="1"/>
  <c r="AG434" i="2" s="1"/>
  <c r="N434" i="3" s="1"/>
  <c r="AD395" i="2"/>
  <c r="AD644" i="2"/>
  <c r="U622" i="2"/>
  <c r="AD706" i="2"/>
  <c r="AF706" i="2" s="1"/>
  <c r="AG706" i="2" s="1"/>
  <c r="N706" i="3" s="1"/>
  <c r="AD548" i="2"/>
  <c r="AF548" i="2" s="1"/>
  <c r="AG548" i="2" s="1"/>
  <c r="N548" i="3" s="1"/>
  <c r="AD604" i="2"/>
  <c r="AD469" i="2"/>
  <c r="AF469" i="2" s="1"/>
  <c r="AG469" i="2" s="1"/>
  <c r="N469" i="3" s="1"/>
  <c r="AD289" i="2"/>
  <c r="AF289" i="2" s="1"/>
  <c r="AG289" i="2" s="1"/>
  <c r="N289" i="3" s="1"/>
  <c r="AD361" i="2"/>
  <c r="AD165" i="2"/>
  <c r="AF165" i="2" s="1"/>
  <c r="AG165" i="2" s="1"/>
  <c r="N165" i="3" s="1"/>
  <c r="AD126" i="2"/>
  <c r="AF126" i="2" s="1"/>
  <c r="AG126" i="2" s="1"/>
  <c r="N126" i="3" s="1"/>
  <c r="AD725" i="2"/>
  <c r="AF725" i="2" s="1"/>
  <c r="AG725" i="2" s="1"/>
  <c r="N725" i="3" s="1"/>
  <c r="AD557" i="2"/>
  <c r="AD546" i="2"/>
  <c r="AD478" i="2"/>
  <c r="AF478" i="2" s="1"/>
  <c r="AG478" i="2" s="1"/>
  <c r="N478" i="3" s="1"/>
  <c r="AD290" i="2"/>
  <c r="AF290" i="2" s="1"/>
  <c r="AG290" i="2" s="1"/>
  <c r="N290" i="3" s="1"/>
  <c r="AD256" i="2"/>
  <c r="AD239" i="2"/>
  <c r="AD151" i="2"/>
  <c r="AD198" i="2"/>
  <c r="AF198" i="2" s="1"/>
  <c r="AG198" i="2" s="1"/>
  <c r="N198" i="3" s="1"/>
  <c r="AD722" i="2"/>
  <c r="AD562" i="2"/>
  <c r="AD663" i="2"/>
  <c r="AD479" i="2"/>
  <c r="AF479" i="2" s="1"/>
  <c r="AG479" i="2" s="1"/>
  <c r="N479" i="3" s="1"/>
  <c r="AD335" i="2"/>
  <c r="AD249" i="2"/>
  <c r="AF249" i="2" s="1"/>
  <c r="AG249" i="2" s="1"/>
  <c r="N249" i="3" s="1"/>
  <c r="AD152" i="2"/>
  <c r="AD210" i="2"/>
  <c r="AF210" i="2" s="1"/>
  <c r="AG210" i="2" s="1"/>
  <c r="N210" i="3" s="1"/>
  <c r="AD636" i="2"/>
  <c r="AD538" i="2"/>
  <c r="AD129" i="2"/>
  <c r="AF129" i="2" s="1"/>
  <c r="AG129" i="2" s="1"/>
  <c r="N129" i="3" s="1"/>
  <c r="AD480" i="2"/>
  <c r="AF480" i="2" s="1"/>
  <c r="AG480" i="2" s="1"/>
  <c r="N480" i="3" s="1"/>
  <c r="AD133" i="2"/>
  <c r="AD628" i="2"/>
  <c r="AD368" i="2"/>
  <c r="AD137" i="2"/>
  <c r="AF137" i="2" s="1"/>
  <c r="AG137" i="2" s="1"/>
  <c r="N137" i="3" s="1"/>
  <c r="AD690" i="2"/>
  <c r="AD254" i="2"/>
  <c r="V622" i="2"/>
  <c r="U683" i="2"/>
  <c r="U11" i="2" s="1"/>
  <c r="AD732" i="2"/>
  <c r="AF732" i="2" s="1"/>
  <c r="AG732" i="2" s="1"/>
  <c r="N732" i="3" s="1"/>
  <c r="AD637" i="2"/>
  <c r="AF637" i="2" s="1"/>
  <c r="AG637" i="2" s="1"/>
  <c r="N637" i="3" s="1"/>
  <c r="AD611" i="2"/>
  <c r="AD677" i="2"/>
  <c r="AD512" i="2"/>
  <c r="AD535" i="2"/>
  <c r="AD522" i="2"/>
  <c r="AF522" i="2" s="1"/>
  <c r="AG522" i="2" s="1"/>
  <c r="N522" i="3" s="1"/>
  <c r="AD341" i="2"/>
  <c r="AF341" i="2" s="1"/>
  <c r="AG341" i="2" s="1"/>
  <c r="N341" i="3" s="1"/>
  <c r="AD396" i="2"/>
  <c r="AD369" i="2"/>
  <c r="AD301" i="2"/>
  <c r="AF301" i="2" s="1"/>
  <c r="AG301" i="2" s="1"/>
  <c r="N301" i="3" s="1"/>
  <c r="AD271" i="2"/>
  <c r="AF271" i="2" s="1"/>
  <c r="AG271" i="2" s="1"/>
  <c r="N271" i="3" s="1"/>
  <c r="AD82" i="2"/>
  <c r="AF82" i="2" s="1"/>
  <c r="AG82" i="2" s="1"/>
  <c r="N82" i="3" s="1"/>
  <c r="AD142" i="2"/>
  <c r="AD53" i="2"/>
  <c r="AF53" i="2" s="1"/>
  <c r="AG53" i="2" s="1"/>
  <c r="N53" i="3" s="1"/>
  <c r="AD94" i="2"/>
  <c r="AF94" i="2" s="1"/>
  <c r="AG94" i="2" s="1"/>
  <c r="N94" i="3" s="1"/>
  <c r="AD740" i="2"/>
  <c r="AD646" i="2"/>
  <c r="AD620" i="2"/>
  <c r="AD678" i="2"/>
  <c r="AD575" i="2"/>
  <c r="AD572" i="2"/>
  <c r="AD527" i="2"/>
  <c r="AF527" i="2" s="1"/>
  <c r="AG527" i="2" s="1"/>
  <c r="N527" i="3" s="1"/>
  <c r="AD417" i="2"/>
  <c r="AF417" i="2" s="1"/>
  <c r="AG417" i="2" s="1"/>
  <c r="N417" i="3" s="1"/>
  <c r="AD401" i="2"/>
  <c r="AF401" i="2" s="1"/>
  <c r="AG401" i="2" s="1"/>
  <c r="N401" i="3" s="1"/>
  <c r="AD316" i="2"/>
  <c r="AF316" i="2" s="1"/>
  <c r="AG316" i="2" s="1"/>
  <c r="N316" i="3" s="1"/>
  <c r="AD350" i="2"/>
  <c r="AD223" i="2"/>
  <c r="AF223" i="2" s="1"/>
  <c r="AG223" i="2" s="1"/>
  <c r="N223" i="3" s="1"/>
  <c r="AD79" i="2"/>
  <c r="AD206" i="2"/>
  <c r="AD115" i="2"/>
  <c r="AD99" i="2"/>
  <c r="AF99" i="2" s="1"/>
  <c r="AG99" i="2" s="1"/>
  <c r="N99" i="3" s="1"/>
  <c r="AD745" i="2"/>
  <c r="AD647" i="2"/>
  <c r="AD617" i="2"/>
  <c r="AF617" i="2" s="1"/>
  <c r="AG617" i="2" s="1"/>
  <c r="N617" i="3" s="1"/>
  <c r="AD699" i="2"/>
  <c r="AF699" i="2" s="1"/>
  <c r="AG699" i="2" s="1"/>
  <c r="N699" i="3" s="1"/>
  <c r="AD594" i="2"/>
  <c r="AD541" i="2"/>
  <c r="AD528" i="2"/>
  <c r="AD432" i="2"/>
  <c r="AF432" i="2" s="1"/>
  <c r="AG432" i="2" s="1"/>
  <c r="N432" i="3" s="1"/>
  <c r="AD402" i="2"/>
  <c r="AD375" i="2"/>
  <c r="AD351" i="2"/>
  <c r="AD220" i="2"/>
  <c r="AD163" i="2"/>
  <c r="AD266" i="2"/>
  <c r="AD59" i="2"/>
  <c r="AD100" i="2"/>
  <c r="AF100" i="2" s="1"/>
  <c r="AG100" i="2" s="1"/>
  <c r="N100" i="3" s="1"/>
  <c r="AD17" i="2"/>
  <c r="AD664" i="2"/>
  <c r="AD288" i="2"/>
  <c r="AD180" i="2"/>
  <c r="AF180" i="2" s="1"/>
  <c r="AG180" i="2" s="1"/>
  <c r="N180" i="3" s="1"/>
  <c r="AD746" i="2"/>
  <c r="AF746" i="2" s="1"/>
  <c r="AG746" i="2" s="1"/>
  <c r="N746" i="3" s="1"/>
  <c r="AD668" i="2"/>
  <c r="AD415" i="2"/>
  <c r="AD168" i="2"/>
  <c r="AF168" i="2" s="1"/>
  <c r="AG168" i="2" s="1"/>
  <c r="N168" i="3" s="1"/>
  <c r="AD35" i="2"/>
  <c r="AD715" i="2"/>
  <c r="AD336" i="2"/>
  <c r="AD269" i="2"/>
  <c r="AF269" i="2" s="1"/>
  <c r="AG269" i="2" s="1"/>
  <c r="N269" i="3" s="1"/>
  <c r="AD101" i="2"/>
  <c r="AD56" i="2"/>
  <c r="AD300" i="2"/>
  <c r="AF300" i="2" s="1"/>
  <c r="AG300" i="2" s="1"/>
  <c r="N300" i="3" s="1"/>
  <c r="AD356" i="2"/>
  <c r="AF356" i="2" s="1"/>
  <c r="AG356" i="2" s="1"/>
  <c r="N356" i="3" s="1"/>
  <c r="AD276" i="2"/>
  <c r="AF276" i="2" s="1"/>
  <c r="AG276" i="2" s="1"/>
  <c r="N276" i="3" s="1"/>
  <c r="AD217" i="2"/>
  <c r="G515" i="2"/>
  <c r="G530" i="2"/>
  <c r="G459" i="2"/>
  <c r="G144" i="2"/>
  <c r="G15" i="2"/>
  <c r="G11" i="2" s="1"/>
  <c r="G544" i="2"/>
  <c r="G11" i="6"/>
  <c r="G86" i="2"/>
  <c r="AF176" i="2"/>
  <c r="AG176" i="2" s="1"/>
  <c r="N176" i="3" s="1"/>
  <c r="AF65" i="2"/>
  <c r="AG65" i="2" s="1"/>
  <c r="N65" i="3" s="1"/>
  <c r="AF101" i="2"/>
  <c r="AG101" i="2" s="1"/>
  <c r="N101" i="3" s="1"/>
  <c r="AF722" i="2"/>
  <c r="AG722" i="2" s="1"/>
  <c r="N722" i="3" s="1"/>
  <c r="AF399" i="2"/>
  <c r="AG399" i="2" s="1"/>
  <c r="N399" i="3" s="1"/>
  <c r="AF202" i="2"/>
  <c r="AG202" i="2" s="1"/>
  <c r="N202" i="3" s="1"/>
  <c r="AF742" i="2"/>
  <c r="AG742" i="2" s="1"/>
  <c r="N742" i="3" s="1"/>
  <c r="AF592" i="2"/>
  <c r="AG592" i="2" s="1"/>
  <c r="N592" i="3" s="1"/>
  <c r="AF172" i="2"/>
  <c r="AG172" i="2" s="1"/>
  <c r="N172" i="3" s="1"/>
  <c r="AF347" i="2"/>
  <c r="AG347" i="2" s="1"/>
  <c r="N347" i="3" s="1"/>
  <c r="AF597" i="2"/>
  <c r="AG597" i="2" s="1"/>
  <c r="N597" i="3" s="1"/>
  <c r="AF232" i="2"/>
  <c r="AG232" i="2" s="1"/>
  <c r="N232" i="3" s="1"/>
  <c r="AF312" i="2"/>
  <c r="AG312" i="2" s="1"/>
  <c r="N312" i="3" s="1"/>
  <c r="AF64" i="2"/>
  <c r="AG64" i="2" s="1"/>
  <c r="N64" i="3" s="1"/>
  <c r="AF187" i="2"/>
  <c r="AG187" i="2" s="1"/>
  <c r="N187" i="3" s="1"/>
  <c r="AF239" i="2"/>
  <c r="AG239" i="2" s="1"/>
  <c r="N239" i="3" s="1"/>
  <c r="AF369" i="2"/>
  <c r="AG369" i="2" s="1"/>
  <c r="N369" i="3" s="1"/>
  <c r="AF327" i="2"/>
  <c r="AG327" i="2" s="1"/>
  <c r="N327" i="3" s="1"/>
  <c r="AF402" i="2"/>
  <c r="AG402" i="2" s="1"/>
  <c r="N402" i="3" s="1"/>
  <c r="AF302" i="2"/>
  <c r="AG302" i="2" s="1"/>
  <c r="N302" i="3" s="1"/>
  <c r="AF358" i="2"/>
  <c r="AG358" i="2" s="1"/>
  <c r="N358" i="3" s="1"/>
  <c r="AF462" i="2"/>
  <c r="AG462" i="2" s="1"/>
  <c r="N462" i="3" s="1"/>
  <c r="AF513" i="2"/>
  <c r="AG513" i="2" s="1"/>
  <c r="N513" i="3" s="1"/>
  <c r="AF526" i="2"/>
  <c r="AG526" i="2" s="1"/>
  <c r="N526" i="3" s="1"/>
  <c r="AF680" i="2"/>
  <c r="AG680" i="2" s="1"/>
  <c r="N680" i="3" s="1"/>
  <c r="AF745" i="2"/>
  <c r="AG745" i="2" s="1"/>
  <c r="N745" i="3" s="1"/>
  <c r="AF733" i="2"/>
  <c r="AG733" i="2" s="1"/>
  <c r="N733" i="3" s="1"/>
  <c r="AF56" i="2"/>
  <c r="AG56" i="2" s="1"/>
  <c r="N56" i="3" s="1"/>
  <c r="AF222" i="2"/>
  <c r="AG222" i="2" s="1"/>
  <c r="N222" i="3" s="1"/>
  <c r="AF79" i="2"/>
  <c r="AG79" i="2" s="1"/>
  <c r="N79" i="3" s="1"/>
  <c r="AF170" i="2"/>
  <c r="AG170" i="2" s="1"/>
  <c r="N170" i="3" s="1"/>
  <c r="AF190" i="2"/>
  <c r="AG190" i="2" s="1"/>
  <c r="N190" i="3" s="1"/>
  <c r="AF250" i="2"/>
  <c r="AG250" i="2" s="1"/>
  <c r="N250" i="3" s="1"/>
  <c r="AF380" i="2"/>
  <c r="AG380" i="2" s="1"/>
  <c r="N380" i="3" s="1"/>
  <c r="AF393" i="2"/>
  <c r="AG393" i="2" s="1"/>
  <c r="N393" i="3" s="1"/>
  <c r="AF451" i="2"/>
  <c r="AG451" i="2" s="1"/>
  <c r="N451" i="3" s="1"/>
  <c r="AF547" i="2"/>
  <c r="AG547" i="2" s="1"/>
  <c r="N547" i="3" s="1"/>
  <c r="AF504" i="2"/>
  <c r="AG504" i="2" s="1"/>
  <c r="N504" i="3" s="1"/>
  <c r="AF613" i="2"/>
  <c r="AG613" i="2" s="1"/>
  <c r="N613" i="3" s="1"/>
  <c r="AF647" i="2"/>
  <c r="AG647" i="2" s="1"/>
  <c r="N647" i="3" s="1"/>
  <c r="AF663" i="2"/>
  <c r="AG663" i="2" s="1"/>
  <c r="N663" i="3" s="1"/>
  <c r="AF27" i="2"/>
  <c r="AG27" i="2" s="1"/>
  <c r="N27" i="3" s="1"/>
  <c r="AF26" i="2"/>
  <c r="AG26" i="2" s="1"/>
  <c r="N26" i="3" s="1"/>
  <c r="AF55" i="2"/>
  <c r="AG55" i="2" s="1"/>
  <c r="N55" i="3" s="1"/>
  <c r="AF207" i="2"/>
  <c r="AG207" i="2" s="1"/>
  <c r="AF283" i="2"/>
  <c r="AG283" i="2" s="1"/>
  <c r="N283" i="3" s="1"/>
  <c r="AF90" i="2"/>
  <c r="AG90" i="2" s="1"/>
  <c r="N90" i="3" s="1"/>
  <c r="AF321" i="2"/>
  <c r="AG321" i="2" s="1"/>
  <c r="N321" i="3" s="1"/>
  <c r="AF396" i="2"/>
  <c r="AG396" i="2" s="1"/>
  <c r="N396" i="3" s="1"/>
  <c r="AF456" i="2"/>
  <c r="AG456" i="2" s="1"/>
  <c r="N456" i="3" s="1"/>
  <c r="AF489" i="2"/>
  <c r="AG489" i="2" s="1"/>
  <c r="N489" i="3" s="1"/>
  <c r="AF583" i="2"/>
  <c r="AG583" i="2" s="1"/>
  <c r="N583" i="3" s="1"/>
  <c r="AF604" i="2"/>
  <c r="AG604" i="2" s="1"/>
  <c r="N604" i="3" s="1"/>
  <c r="AF557" i="2"/>
  <c r="AG557" i="2" s="1"/>
  <c r="N557" i="3" s="1"/>
  <c r="AF688" i="2"/>
  <c r="AG688" i="2" s="1"/>
  <c r="N688" i="3" s="1"/>
  <c r="AF626" i="2"/>
  <c r="AG626" i="2" s="1"/>
  <c r="N626" i="3" s="1"/>
  <c r="AF670" i="2"/>
  <c r="AG670" i="2" s="1"/>
  <c r="N670" i="3" s="1"/>
  <c r="AF711" i="2"/>
  <c r="AG711" i="2" s="1"/>
  <c r="N711" i="3" s="1"/>
  <c r="AF147" i="2"/>
  <c r="AG147" i="2" s="1"/>
  <c r="N147" i="3" s="1"/>
  <c r="AF414" i="2"/>
  <c r="AG414" i="2" s="1"/>
  <c r="N414" i="3" s="1"/>
  <c r="AF673" i="2"/>
  <c r="AG673" i="2" s="1"/>
  <c r="N673" i="3" s="1"/>
  <c r="AF123" i="2"/>
  <c r="AG123" i="2" s="1"/>
  <c r="N123" i="3" s="1"/>
  <c r="AF240" i="2"/>
  <c r="AG240" i="2" s="1"/>
  <c r="N240" i="3" s="1"/>
  <c r="AF738" i="2"/>
  <c r="AG738" i="2" s="1"/>
  <c r="N738" i="3" s="1"/>
  <c r="AF378" i="2"/>
  <c r="AG378" i="2" s="1"/>
  <c r="N378" i="3" s="1"/>
  <c r="AF142" i="2"/>
  <c r="AG142" i="2" s="1"/>
  <c r="N142" i="3" s="1"/>
  <c r="AF163" i="2"/>
  <c r="AG163" i="2" s="1"/>
  <c r="N163" i="3" s="1"/>
  <c r="AF96" i="2"/>
  <c r="AG96" i="2" s="1"/>
  <c r="N96" i="3" s="1"/>
  <c r="AF251" i="2"/>
  <c r="AG251" i="2" s="1"/>
  <c r="N251" i="3" s="1"/>
  <c r="AF390" i="2"/>
  <c r="AG390" i="2" s="1"/>
  <c r="N390" i="3" s="1"/>
  <c r="AF406" i="2"/>
  <c r="AG406" i="2" s="1"/>
  <c r="N406" i="3" s="1"/>
  <c r="AF430" i="2"/>
  <c r="AG430" i="2" s="1"/>
  <c r="N430" i="3" s="1"/>
  <c r="AF536" i="2"/>
  <c r="AG536" i="2" s="1"/>
  <c r="N536" i="3" s="1"/>
  <c r="AF594" i="2"/>
  <c r="AG594" i="2" s="1"/>
  <c r="N594" i="3" s="1"/>
  <c r="AF628" i="2"/>
  <c r="AG628" i="2" s="1"/>
  <c r="N628" i="3" s="1"/>
  <c r="AF664" i="2"/>
  <c r="AG664" i="2" s="1"/>
  <c r="N664" i="3" s="1"/>
  <c r="AF717" i="2"/>
  <c r="AG717" i="2" s="1"/>
  <c r="N717" i="3" s="1"/>
  <c r="AF40" i="2"/>
  <c r="AG40" i="2" s="1"/>
  <c r="N40" i="3" s="1"/>
  <c r="AF731" i="2"/>
  <c r="AG731" i="2" s="1"/>
  <c r="N731" i="3" s="1"/>
  <c r="AF739" i="2"/>
  <c r="AG739" i="2" s="1"/>
  <c r="N739" i="3" s="1"/>
  <c r="AF646" i="2"/>
  <c r="AG646" i="2" s="1"/>
  <c r="N646" i="3" s="1"/>
  <c r="AF616" i="2"/>
  <c r="AG616" i="2" s="1"/>
  <c r="N616" i="3" s="1"/>
  <c r="AF528" i="2"/>
  <c r="AG528" i="2" s="1"/>
  <c r="N528" i="3" s="1"/>
  <c r="AF503" i="2"/>
  <c r="AG503" i="2" s="1"/>
  <c r="N503" i="3" s="1"/>
  <c r="AF360" i="2"/>
  <c r="AG360" i="2" s="1"/>
  <c r="N360" i="3" s="1"/>
  <c r="AF292" i="2"/>
  <c r="AG292" i="2" s="1"/>
  <c r="N292" i="3" s="1"/>
  <c r="AF400" i="2"/>
  <c r="AG400" i="2" s="1"/>
  <c r="N400" i="3" s="1"/>
  <c r="AF379" i="2"/>
  <c r="AG379" i="2" s="1"/>
  <c r="N379" i="3" s="1"/>
  <c r="AF106" i="2"/>
  <c r="AG106" i="2" s="1"/>
  <c r="N106" i="3" s="1"/>
  <c r="AF66" i="2"/>
  <c r="AG66" i="2" s="1"/>
  <c r="N66" i="3" s="1"/>
  <c r="AF59" i="2"/>
  <c r="AG59" i="2" s="1"/>
  <c r="N59" i="3" s="1"/>
  <c r="AF35" i="2"/>
  <c r="AG35" i="2" s="1"/>
  <c r="N35" i="3" s="1"/>
  <c r="AF714" i="2"/>
  <c r="AG714" i="2" s="1"/>
  <c r="N714" i="3" s="1"/>
  <c r="AF590" i="2"/>
  <c r="AG590" i="2" s="1"/>
  <c r="N590" i="3" s="1"/>
  <c r="AF535" i="2"/>
  <c r="AG535" i="2" s="1"/>
  <c r="N535" i="3" s="1"/>
  <c r="AF353" i="2"/>
  <c r="AG353" i="2" s="1"/>
  <c r="N353" i="3" s="1"/>
  <c r="AF428" i="2"/>
  <c r="AG428" i="2" s="1"/>
  <c r="N428" i="3" s="1"/>
  <c r="AF397" i="2"/>
  <c r="AG397" i="2" s="1"/>
  <c r="N397" i="3" s="1"/>
  <c r="AF266" i="2"/>
  <c r="AG266" i="2" s="1"/>
  <c r="N266" i="3" s="1"/>
  <c r="AF372" i="2"/>
  <c r="AG372" i="2" s="1"/>
  <c r="N372" i="3" s="1"/>
  <c r="AF178" i="2"/>
  <c r="AG178" i="2" s="1"/>
  <c r="N178" i="3" s="1"/>
  <c r="AF715" i="2"/>
  <c r="AG715" i="2" s="1"/>
  <c r="N715" i="3" s="1"/>
  <c r="AF644" i="2"/>
  <c r="AG644" i="2" s="1"/>
  <c r="N644" i="3" s="1"/>
  <c r="AF495" i="2"/>
  <c r="AG495" i="2" s="1"/>
  <c r="N495" i="3" s="1"/>
  <c r="AF350" i="2"/>
  <c r="AG350" i="2" s="1"/>
  <c r="N350" i="3" s="1"/>
  <c r="AF342" i="2"/>
  <c r="AG342" i="2" s="1"/>
  <c r="N342" i="3" s="1"/>
  <c r="AF227" i="2"/>
  <c r="AG227" i="2" s="1"/>
  <c r="N227" i="3" s="1"/>
  <c r="AF303" i="2"/>
  <c r="AG303" i="2" s="1"/>
  <c r="N303" i="3" s="1"/>
  <c r="AF217" i="2"/>
  <c r="AG217" i="2" s="1"/>
  <c r="N217" i="3" s="1"/>
  <c r="AF598" i="2"/>
  <c r="AG598" i="2" s="1"/>
  <c r="N598" i="3" s="1"/>
  <c r="AF571" i="2"/>
  <c r="AG571" i="2" s="1"/>
  <c r="N571" i="3" s="1"/>
  <c r="AF391" i="2"/>
  <c r="AG391" i="2" s="1"/>
  <c r="N391" i="3" s="1"/>
  <c r="AF743" i="2"/>
  <c r="AG743" i="2" s="1"/>
  <c r="N743" i="3" s="1"/>
  <c r="AF611" i="2"/>
  <c r="AG611" i="2" s="1"/>
  <c r="N611" i="3" s="1"/>
  <c r="AF681" i="2"/>
  <c r="AG681" i="2" s="1"/>
  <c r="N681" i="3" s="1"/>
  <c r="AF130" i="2"/>
  <c r="AG130" i="2" s="1"/>
  <c r="N130" i="3" s="1"/>
  <c r="AF729" i="2"/>
  <c r="AG729" i="2" s="1"/>
  <c r="N729" i="3" s="1"/>
  <c r="AF575" i="2"/>
  <c r="AG575" i="2" s="1"/>
  <c r="N575" i="3" s="1"/>
  <c r="AF206" i="2"/>
  <c r="AG206" i="2" s="1"/>
  <c r="N206" i="3" s="1"/>
  <c r="AF502" i="2"/>
  <c r="AG502" i="2" s="1"/>
  <c r="N502" i="3" s="1"/>
  <c r="AF267" i="2"/>
  <c r="AG267" i="2" s="1"/>
  <c r="N267" i="3" s="1"/>
  <c r="AF30" i="2"/>
  <c r="AG30" i="2" s="1"/>
  <c r="N30" i="3" s="1"/>
  <c r="AF288" i="2"/>
  <c r="AG288" i="2" s="1"/>
  <c r="N288" i="3" s="1"/>
  <c r="AF472" i="2"/>
  <c r="AG472" i="2" s="1"/>
  <c r="N472" i="3" s="1"/>
  <c r="AF395" i="2"/>
  <c r="AG395" i="2" s="1"/>
  <c r="N395" i="3" s="1"/>
  <c r="AF254" i="2"/>
  <c r="AG254" i="2" s="1"/>
  <c r="N254" i="3" s="1"/>
  <c r="AF727" i="2"/>
  <c r="AG727" i="2" s="1"/>
  <c r="N727" i="3" s="1"/>
  <c r="AF697" i="2"/>
  <c r="AG697" i="2" s="1"/>
  <c r="N697" i="3" s="1"/>
  <c r="AF662" i="2"/>
  <c r="AG662" i="2" s="1"/>
  <c r="N662" i="3" s="1"/>
  <c r="AF576" i="2"/>
  <c r="AG576" i="2" s="1"/>
  <c r="N576" i="3" s="1"/>
  <c r="AF538" i="2"/>
  <c r="AG538" i="2" s="1"/>
  <c r="N538" i="3" s="1"/>
  <c r="AF284" i="2"/>
  <c r="AG284" i="2" s="1"/>
  <c r="N284" i="3" s="1"/>
  <c r="AF375" i="2"/>
  <c r="AG375" i="2" s="1"/>
  <c r="N375" i="3" s="1"/>
  <c r="AF219" i="2"/>
  <c r="AG219" i="2" s="1"/>
  <c r="N219" i="3" s="1"/>
  <c r="AF720" i="2"/>
  <c r="AG720" i="2" s="1"/>
  <c r="N720" i="3" s="1"/>
  <c r="AF700" i="2"/>
  <c r="AG700" i="2" s="1"/>
  <c r="N700" i="3" s="1"/>
  <c r="AF693" i="2"/>
  <c r="AG693" i="2" s="1"/>
  <c r="N693" i="3" s="1"/>
  <c r="AF558" i="2"/>
  <c r="AG558" i="2" s="1"/>
  <c r="N558" i="3" s="1"/>
  <c r="AF485" i="2"/>
  <c r="AG485" i="2" s="1"/>
  <c r="N485" i="3" s="1"/>
  <c r="AF446" i="2"/>
  <c r="AG446" i="2" s="1"/>
  <c r="N446" i="3" s="1"/>
  <c r="AF305" i="2"/>
  <c r="AG305" i="2" s="1"/>
  <c r="N305" i="3" s="1"/>
  <c r="AF420" i="2"/>
  <c r="AG420" i="2" s="1"/>
  <c r="N420" i="3" s="1"/>
  <c r="AF186" i="2"/>
  <c r="AG186" i="2" s="1"/>
  <c r="N186" i="3" s="1"/>
  <c r="AF91" i="2"/>
  <c r="AG91" i="2" s="1"/>
  <c r="N91" i="3" s="1"/>
  <c r="AF75" i="2"/>
  <c r="AG75" i="2" s="1"/>
  <c r="N75" i="3" s="1"/>
  <c r="AF67" i="2"/>
  <c r="AG67" i="2" s="1"/>
  <c r="N67" i="3" s="1"/>
  <c r="AF121" i="2"/>
  <c r="AG121" i="2" s="1"/>
  <c r="N121" i="3" s="1"/>
  <c r="AF636" i="2"/>
  <c r="AG636" i="2" s="1"/>
  <c r="N636" i="3" s="1"/>
  <c r="AF610" i="2"/>
  <c r="AG610" i="2" s="1"/>
  <c r="N610" i="3" s="1"/>
  <c r="AF286" i="2"/>
  <c r="AG286" i="2" s="1"/>
  <c r="N286" i="3" s="1"/>
  <c r="AF323" i="2"/>
  <c r="AG323" i="2" s="1"/>
  <c r="N323" i="3" s="1"/>
  <c r="AF213" i="2"/>
  <c r="AG213" i="2" s="1"/>
  <c r="N213" i="3" s="1"/>
  <c r="AF28" i="2"/>
  <c r="AG28" i="2" s="1"/>
  <c r="N28" i="3" s="1"/>
  <c r="AF77" i="2"/>
  <c r="AG77" i="2" s="1"/>
  <c r="N77" i="3" s="1"/>
  <c r="AF483" i="2"/>
  <c r="AG483" i="2" s="1"/>
  <c r="N483" i="3" s="1"/>
  <c r="AF677" i="2"/>
  <c r="AG677" i="2" s="1"/>
  <c r="N677" i="3" s="1"/>
  <c r="AF705" i="2"/>
  <c r="AG705" i="2" s="1"/>
  <c r="N705" i="3" s="1"/>
  <c r="AF564" i="2"/>
  <c r="AG564" i="2" s="1"/>
  <c r="N564" i="3" s="1"/>
  <c r="AF181" i="2"/>
  <c r="AG181" i="2" s="1"/>
  <c r="N181" i="3" s="1"/>
  <c r="AF620" i="2"/>
  <c r="AG620" i="2" s="1"/>
  <c r="N620" i="3" s="1"/>
  <c r="AF452" i="2"/>
  <c r="AG452" i="2" s="1"/>
  <c r="N452" i="3" s="1"/>
  <c r="AF382" i="2"/>
  <c r="AG382" i="2" s="1"/>
  <c r="N382" i="3" s="1"/>
  <c r="AF151" i="2"/>
  <c r="AG151" i="2" s="1"/>
  <c r="N151" i="3" s="1"/>
  <c r="AF37" i="2"/>
  <c r="AG37" i="2" s="1"/>
  <c r="N37" i="3" s="1"/>
  <c r="AF520" i="2"/>
  <c r="AG520" i="2" s="1"/>
  <c r="AF351" i="2"/>
  <c r="AG351" i="2" s="1"/>
  <c r="N351" i="3" s="1"/>
  <c r="AF555" i="2"/>
  <c r="AG555" i="2" s="1"/>
  <c r="N555" i="3" s="1"/>
  <c r="AF212" i="2"/>
  <c r="AG212" i="2" s="1"/>
  <c r="N212" i="3" s="1"/>
  <c r="AF133" i="2"/>
  <c r="AG133" i="2" s="1"/>
  <c r="N133" i="3" s="1"/>
  <c r="AF368" i="2"/>
  <c r="AG368" i="2" s="1"/>
  <c r="G408" i="2"/>
  <c r="AF719" i="2"/>
  <c r="AG719" i="2" s="1"/>
  <c r="N719" i="3" s="1"/>
  <c r="AF678" i="2"/>
  <c r="AG678" i="2" s="1"/>
  <c r="N678" i="3" s="1"/>
  <c r="AF698" i="2"/>
  <c r="AG698" i="2" s="1"/>
  <c r="N698" i="3" s="1"/>
  <c r="AF584" i="2"/>
  <c r="AG584" i="2" s="1"/>
  <c r="N584" i="3" s="1"/>
  <c r="AF546" i="2"/>
  <c r="AG546" i="2" s="1"/>
  <c r="N546" i="3" s="1"/>
  <c r="AF304" i="2"/>
  <c r="AG304" i="2" s="1"/>
  <c r="N304" i="3" s="1"/>
  <c r="AF415" i="2"/>
  <c r="AG415" i="2" s="1"/>
  <c r="N415" i="3" s="1"/>
  <c r="AF438" i="2"/>
  <c r="AG438" i="2" s="1"/>
  <c r="N438" i="3" s="1"/>
  <c r="AF161" i="2"/>
  <c r="AG161" i="2" s="1"/>
  <c r="N161" i="3" s="1"/>
  <c r="AF220" i="2"/>
  <c r="AG220" i="2" s="1"/>
  <c r="N220" i="3" s="1"/>
  <c r="AF17" i="2"/>
  <c r="AG17" i="2" s="1"/>
  <c r="AF21" i="2"/>
  <c r="AG21" i="2" s="1"/>
  <c r="N21" i="3" s="1"/>
  <c r="AF740" i="2"/>
  <c r="AG740" i="2" s="1"/>
  <c r="N740" i="3" s="1"/>
  <c r="AF671" i="2"/>
  <c r="AG671" i="2" s="1"/>
  <c r="N671" i="3" s="1"/>
  <c r="AF481" i="2"/>
  <c r="AG481" i="2" s="1"/>
  <c r="N481" i="3" s="1"/>
  <c r="AF361" i="2"/>
  <c r="AG361" i="2" s="1"/>
  <c r="N361" i="3" s="1"/>
  <c r="AF322" i="2"/>
  <c r="AG322" i="2" s="1"/>
  <c r="N322" i="3" s="1"/>
  <c r="AF236" i="2"/>
  <c r="AG236" i="2" s="1"/>
  <c r="N236" i="3" s="1"/>
  <c r="AF107" i="2"/>
  <c r="AG107" i="2" s="1"/>
  <c r="N107" i="3" s="1"/>
  <c r="AF71" i="2"/>
  <c r="AG71" i="2" s="1"/>
  <c r="N71" i="3" s="1"/>
  <c r="AF63" i="2"/>
  <c r="AG63" i="2" s="1"/>
  <c r="N63" i="3" s="1"/>
  <c r="N61" i="3" s="1"/>
  <c r="AF632" i="2"/>
  <c r="AG632" i="2" s="1"/>
  <c r="N632" i="3" s="1"/>
  <c r="AF559" i="2"/>
  <c r="AG559" i="2" s="1"/>
  <c r="N559" i="3" s="1"/>
  <c r="AF439" i="2"/>
  <c r="AG439" i="2" s="1"/>
  <c r="N439" i="3" s="1"/>
  <c r="AF275" i="2"/>
  <c r="AG275" i="2" s="1"/>
  <c r="N275" i="3" s="1"/>
  <c r="AF167" i="2"/>
  <c r="AG167" i="2" s="1"/>
  <c r="N167" i="3" s="1"/>
  <c r="AF154" i="2"/>
  <c r="AG154" i="2" s="1"/>
  <c r="N154" i="3" s="1"/>
  <c r="AF541" i="2"/>
  <c r="AG541" i="2" s="1"/>
  <c r="N541" i="3" s="1"/>
  <c r="AF324" i="2"/>
  <c r="AG324" i="2" s="1"/>
  <c r="N324" i="3" s="1"/>
  <c r="AF50" i="2"/>
  <c r="AG50" i="2" s="1"/>
  <c r="N50" i="3" s="1"/>
  <c r="AF410" i="2"/>
  <c r="AG410" i="2" s="1"/>
  <c r="N410" i="3" s="1"/>
  <c r="AF441" i="2"/>
  <c r="AG441" i="2" s="1"/>
  <c r="N441" i="3" s="1"/>
  <c r="AF89" i="2"/>
  <c r="AG89" i="2" s="1"/>
  <c r="N89" i="3" s="1"/>
  <c r="AF641" i="2"/>
  <c r="AG641" i="2" s="1"/>
  <c r="N641" i="3" s="1"/>
  <c r="AF665" i="2"/>
  <c r="AG665" i="2" s="1"/>
  <c r="N665" i="3" s="1"/>
  <c r="AF455" i="2"/>
  <c r="AG455" i="2" s="1"/>
  <c r="N455" i="3" s="1"/>
  <c r="AF205" i="2"/>
  <c r="AG205" i="2" s="1"/>
  <c r="N205" i="3" s="1"/>
  <c r="AF243" i="2"/>
  <c r="AG243" i="2" s="1"/>
  <c r="N243" i="3" s="1"/>
  <c r="AF574" i="2"/>
  <c r="AG574" i="2" s="1"/>
  <c r="N574" i="3" s="1"/>
  <c r="AF310" i="2"/>
  <c r="AG310" i="2" s="1"/>
  <c r="N310" i="3" s="1"/>
  <c r="AF164" i="2"/>
  <c r="AG164" i="2" s="1"/>
  <c r="N164" i="3" s="1"/>
  <c r="AF581" i="2"/>
  <c r="AG581" i="2" s="1"/>
  <c r="N581" i="3" s="1"/>
  <c r="AF22" i="2"/>
  <c r="AG22" i="2" s="1"/>
  <c r="N22" i="3" s="1"/>
  <c r="AF525" i="2"/>
  <c r="AG525" i="2" s="1"/>
  <c r="N525" i="3" s="1"/>
  <c r="G307" i="2"/>
  <c r="G215" i="2"/>
  <c r="AF649" i="2"/>
  <c r="AG649" i="2" s="1"/>
  <c r="N649" i="3" s="1"/>
  <c r="AF633" i="2"/>
  <c r="AG633" i="2" s="1"/>
  <c r="N633" i="3" s="1"/>
  <c r="AF512" i="2"/>
  <c r="AG512" i="2" s="1"/>
  <c r="N512" i="3" s="1"/>
  <c r="AF461" i="2"/>
  <c r="AG461" i="2" s="1"/>
  <c r="N461" i="3" s="1"/>
  <c r="AF311" i="2"/>
  <c r="AG311" i="2" s="1"/>
  <c r="N311" i="3" s="1"/>
  <c r="AF45" i="2"/>
  <c r="AG45" i="2" s="1"/>
  <c r="N45" i="3" s="1"/>
  <c r="AF748" i="2"/>
  <c r="AG748" i="2" s="1"/>
  <c r="N748" i="3" s="1"/>
  <c r="AF553" i="2"/>
  <c r="AG553" i="2" s="1"/>
  <c r="N553" i="3" s="1"/>
  <c r="AF572" i="2"/>
  <c r="AG572" i="2" s="1"/>
  <c r="N572" i="3" s="1"/>
  <c r="AF444" i="2"/>
  <c r="AG444" i="2" s="1"/>
  <c r="N444" i="3" s="1"/>
  <c r="AF389" i="2"/>
  <c r="AG389" i="2" s="1"/>
  <c r="N389" i="3" s="1"/>
  <c r="AF256" i="2"/>
  <c r="AG256" i="2" s="1"/>
  <c r="N256" i="3" s="1"/>
  <c r="AF135" i="2"/>
  <c r="AG135" i="2" s="1"/>
  <c r="N135" i="3" s="1"/>
  <c r="AF115" i="2"/>
  <c r="AG115" i="2" s="1"/>
  <c r="N115" i="3" s="1"/>
  <c r="AF562" i="2"/>
  <c r="AG562" i="2" s="1"/>
  <c r="N562" i="3" s="1"/>
  <c r="AF577" i="2"/>
  <c r="AG577" i="2" s="1"/>
  <c r="N577" i="3" s="1"/>
  <c r="AF537" i="2"/>
  <c r="AG537" i="2" s="1"/>
  <c r="N537" i="3" s="1"/>
  <c r="AF467" i="2"/>
  <c r="AG467" i="2" s="1"/>
  <c r="N467" i="3" s="1"/>
  <c r="AF335" i="2"/>
  <c r="AG335" i="2" s="1"/>
  <c r="N335" i="3" s="1"/>
  <c r="AF317" i="2"/>
  <c r="AG317" i="2" s="1"/>
  <c r="N317" i="3" s="1"/>
  <c r="AF228" i="2"/>
  <c r="AG228" i="2" s="1"/>
  <c r="N228" i="3" s="1"/>
  <c r="AF152" i="2"/>
  <c r="AG152" i="2" s="1"/>
  <c r="N152" i="3" s="1"/>
  <c r="AF51" i="2"/>
  <c r="AG51" i="2" s="1"/>
  <c r="N51" i="3" s="1"/>
  <c r="AF109" i="2"/>
  <c r="AG109" i="2" s="1"/>
  <c r="N109" i="3" s="1"/>
  <c r="AF668" i="2"/>
  <c r="AG668" i="2" s="1"/>
  <c r="N668" i="3" s="1"/>
  <c r="AF348" i="2"/>
  <c r="AG348" i="2" s="1"/>
  <c r="N348" i="3" s="1"/>
  <c r="AF336" i="2"/>
  <c r="AG336" i="2" s="1"/>
  <c r="N336" i="3" s="1"/>
  <c r="AF52" i="2"/>
  <c r="AG52" i="2" s="1"/>
  <c r="N52" i="3" s="1"/>
  <c r="AF690" i="2"/>
  <c r="AG690" i="2" s="1"/>
  <c r="N690" i="3" s="1"/>
  <c r="AF141" i="2"/>
  <c r="AG141" i="2" s="1"/>
  <c r="N141" i="3" s="1"/>
  <c r="AD747" i="2"/>
  <c r="AF747" i="2" s="1"/>
  <c r="AG747" i="2" s="1"/>
  <c r="N747" i="3" s="1"/>
  <c r="AD196" i="2"/>
  <c r="AF196" i="2" s="1"/>
  <c r="AG196" i="2" s="1"/>
  <c r="N196" i="3" s="1"/>
  <c r="AD551" i="2"/>
  <c r="AF551" i="2" s="1"/>
  <c r="AG551" i="2" s="1"/>
  <c r="N551" i="3" s="1"/>
  <c r="AD176" i="2"/>
  <c r="AD491" i="2"/>
  <c r="AF491" i="2" s="1"/>
  <c r="AG491" i="2" s="1"/>
  <c r="N491" i="3" s="1"/>
  <c r="AD125" i="2"/>
  <c r="AF125" i="2" s="1"/>
  <c r="AG125" i="2" s="1"/>
  <c r="N125" i="3" s="1"/>
  <c r="AD423" i="2"/>
  <c r="AF423" i="2" s="1"/>
  <c r="AG423" i="2" s="1"/>
  <c r="N423" i="3" s="1"/>
  <c r="AD738" i="2"/>
  <c r="AD233" i="2"/>
  <c r="AF233" i="2" s="1"/>
  <c r="AG233" i="2" s="1"/>
  <c r="N233" i="3" s="1"/>
  <c r="AD591" i="2"/>
  <c r="AF591" i="2" s="1"/>
  <c r="AG591" i="2" s="1"/>
  <c r="N591" i="3" s="1"/>
  <c r="AD39" i="2"/>
  <c r="AF39" i="2" s="1"/>
  <c r="AG39" i="2" s="1"/>
  <c r="N39" i="3" s="1"/>
  <c r="AD121" i="2"/>
  <c r="AD81" i="2"/>
  <c r="AF81" i="2" s="1"/>
  <c r="AG81" i="2" s="1"/>
  <c r="N81" i="3" s="1"/>
  <c r="AD296" i="2"/>
  <c r="AF296" i="2" s="1"/>
  <c r="AG296" i="2" s="1"/>
  <c r="AD384" i="2"/>
  <c r="AF384" i="2" s="1"/>
  <c r="AG384" i="2" s="1"/>
  <c r="N384" i="3" s="1"/>
  <c r="AD419" i="2"/>
  <c r="AF419" i="2" s="1"/>
  <c r="AG419" i="2" s="1"/>
  <c r="N419" i="3" s="1"/>
  <c r="AD484" i="2"/>
  <c r="AF484" i="2" s="1"/>
  <c r="AG484" i="2" s="1"/>
  <c r="N484" i="3" s="1"/>
  <c r="AD603" i="2"/>
  <c r="AF603" i="2" s="1"/>
  <c r="AG603" i="2" s="1"/>
  <c r="N603" i="3" s="1"/>
  <c r="AD686" i="2"/>
  <c r="AF686" i="2" s="1"/>
  <c r="AG686" i="2" s="1"/>
  <c r="N686" i="3" s="1"/>
  <c r="AD731" i="2"/>
  <c r="AD188" i="2"/>
  <c r="AF188" i="2" s="1"/>
  <c r="AG188" i="2" s="1"/>
  <c r="N188" i="3" s="1"/>
  <c r="AD260" i="2"/>
  <c r="AF260" i="2" s="1"/>
  <c r="AG260" i="2" s="1"/>
  <c r="N260" i="3" s="1"/>
  <c r="AD261" i="2"/>
  <c r="AF261" i="2" s="1"/>
  <c r="AG261" i="2" s="1"/>
  <c r="N261" i="3" s="1"/>
  <c r="AD364" i="2"/>
  <c r="AF364" i="2" s="1"/>
  <c r="AG364" i="2" s="1"/>
  <c r="N364" i="3" s="1"/>
  <c r="AD403" i="2"/>
  <c r="AF403" i="2" s="1"/>
  <c r="AG403" i="2" s="1"/>
  <c r="N403" i="3" s="1"/>
  <c r="AD517" i="2"/>
  <c r="AF517" i="2" s="1"/>
  <c r="AG517" i="2" s="1"/>
  <c r="N517" i="3" s="1"/>
  <c r="AD583" i="2"/>
  <c r="AD701" i="2"/>
  <c r="AF701" i="2" s="1"/>
  <c r="AG701" i="2" s="1"/>
  <c r="N701" i="3" s="1"/>
  <c r="AD702" i="2"/>
  <c r="AF702" i="2" s="1"/>
  <c r="AG702" i="2" s="1"/>
  <c r="N702" i="3" s="1"/>
  <c r="AD31" i="2"/>
  <c r="AF31" i="2" s="1"/>
  <c r="AG31" i="2" s="1"/>
  <c r="N31" i="3" s="1"/>
  <c r="AD113" i="2"/>
  <c r="AF113" i="2" s="1"/>
  <c r="AG113" i="2" s="1"/>
  <c r="AD73" i="2"/>
  <c r="AF73" i="2" s="1"/>
  <c r="AG73" i="2" s="1"/>
  <c r="N73" i="3" s="1"/>
  <c r="AD237" i="2"/>
  <c r="AF237" i="2" s="1"/>
  <c r="AG237" i="2" s="1"/>
  <c r="N237" i="3" s="1"/>
  <c r="AD376" i="2"/>
  <c r="AF376" i="2" s="1"/>
  <c r="AG376" i="2" s="1"/>
  <c r="N376" i="3" s="1"/>
  <c r="AD411" i="2"/>
  <c r="AF411" i="2" s="1"/>
  <c r="AG411" i="2" s="1"/>
  <c r="AD476" i="2"/>
  <c r="AF476" i="2" s="1"/>
  <c r="AG476" i="2" s="1"/>
  <c r="N476" i="3" s="1"/>
  <c r="AD595" i="2"/>
  <c r="AF595" i="2" s="1"/>
  <c r="AG595" i="2" s="1"/>
  <c r="N595" i="3" s="1"/>
  <c r="AD614" i="2"/>
  <c r="AF614" i="2" s="1"/>
  <c r="AG614" i="2" s="1"/>
  <c r="N614" i="3" s="1"/>
  <c r="AD723" i="2"/>
  <c r="AF723" i="2" s="1"/>
  <c r="AG723" i="2" s="1"/>
  <c r="N723" i="3" s="1"/>
  <c r="AD26" i="2"/>
  <c r="AD88" i="2"/>
  <c r="AF88" i="2" s="1"/>
  <c r="AG88" i="2" s="1"/>
  <c r="N88" i="3" s="1"/>
  <c r="AD104" i="2"/>
  <c r="AF104" i="2" s="1"/>
  <c r="AG104" i="2" s="1"/>
  <c r="N104" i="3" s="1"/>
  <c r="AD195" i="2"/>
  <c r="AF195" i="2" s="1"/>
  <c r="AG195" i="2" s="1"/>
  <c r="N195" i="3" s="1"/>
  <c r="AD55" i="2"/>
  <c r="AD124" i="2"/>
  <c r="AF124" i="2" s="1"/>
  <c r="AG124" i="2" s="1"/>
  <c r="N124" i="3" s="1"/>
  <c r="AD140" i="2"/>
  <c r="AF140" i="2" s="1"/>
  <c r="AG140" i="2" s="1"/>
  <c r="N140" i="3" s="1"/>
  <c r="AD274" i="2"/>
  <c r="AF274" i="2" s="1"/>
  <c r="AG274" i="2" s="1"/>
  <c r="N274" i="3" s="1"/>
  <c r="AD156" i="2"/>
  <c r="AF156" i="2" s="1"/>
  <c r="AG156" i="2" s="1"/>
  <c r="N156" i="3" s="1"/>
  <c r="AD84" i="2"/>
  <c r="AF84" i="2" s="1"/>
  <c r="AG84" i="2" s="1"/>
  <c r="N84" i="3" s="1"/>
  <c r="AD175" i="2"/>
  <c r="AF175" i="2" s="1"/>
  <c r="AG175" i="2" s="1"/>
  <c r="N175" i="3" s="1"/>
  <c r="AD275" i="2"/>
  <c r="AD232" i="2"/>
  <c r="AD299" i="2"/>
  <c r="AF299" i="2" s="1"/>
  <c r="AG299" i="2" s="1"/>
  <c r="N299" i="3" s="1"/>
  <c r="AD355" i="2"/>
  <c r="AF355" i="2" s="1"/>
  <c r="AG355" i="2" s="1"/>
  <c r="N355" i="3" s="1"/>
  <c r="AD253" i="2"/>
  <c r="AF253" i="2" s="1"/>
  <c r="AG253" i="2" s="1"/>
  <c r="N253" i="3" s="1"/>
  <c r="AD371" i="2"/>
  <c r="AF371" i="2" s="1"/>
  <c r="AG371" i="2" s="1"/>
  <c r="N371" i="3" s="1"/>
  <c r="AD431" i="2"/>
  <c r="AF431" i="2" s="1"/>
  <c r="AG431" i="2" s="1"/>
  <c r="N431" i="3" s="1"/>
  <c r="AD394" i="2"/>
  <c r="AF394" i="2" s="1"/>
  <c r="AG394" i="2" s="1"/>
  <c r="N394" i="3" s="1"/>
  <c r="AD283" i="2"/>
  <c r="AD339" i="2"/>
  <c r="AF339" i="2" s="1"/>
  <c r="AG339" i="2" s="1"/>
  <c r="N339" i="3" s="1"/>
  <c r="AD422" i="2"/>
  <c r="AF422" i="2" s="1"/>
  <c r="AG422" i="2" s="1"/>
  <c r="N422" i="3" s="1"/>
  <c r="AD449" i="2"/>
  <c r="AF449" i="2" s="1"/>
  <c r="AG449" i="2" s="1"/>
  <c r="N449" i="3" s="1"/>
  <c r="AD524" i="2"/>
  <c r="AF524" i="2" s="1"/>
  <c r="AG524" i="2" s="1"/>
  <c r="N524" i="3" s="1"/>
  <c r="AD471" i="2"/>
  <c r="AF471" i="2" s="1"/>
  <c r="AG471" i="2" s="1"/>
  <c r="N471" i="3" s="1"/>
  <c r="AD533" i="2"/>
  <c r="AF533" i="2" s="1"/>
  <c r="AG533" i="2" s="1"/>
  <c r="AD490" i="2"/>
  <c r="AF490" i="2" s="1"/>
  <c r="AG490" i="2" s="1"/>
  <c r="N490" i="3" s="1"/>
  <c r="AD506" i="2"/>
  <c r="AF506" i="2" s="1"/>
  <c r="AG506" i="2" s="1"/>
  <c r="N506" i="3" s="1"/>
  <c r="AD590" i="2"/>
  <c r="AD659" i="2"/>
  <c r="AF659" i="2" s="1"/>
  <c r="AG659" i="2" s="1"/>
  <c r="AD675" i="2"/>
  <c r="AF675" i="2" s="1"/>
  <c r="AG675" i="2" s="1"/>
  <c r="N675" i="3" s="1"/>
  <c r="AD550" i="2"/>
  <c r="AF550" i="2" s="1"/>
  <c r="AG550" i="2" s="1"/>
  <c r="N550" i="3" s="1"/>
  <c r="AD609" i="2"/>
  <c r="AF609" i="2" s="1"/>
  <c r="AG609" i="2" s="1"/>
  <c r="AD689" i="2"/>
  <c r="AF689" i="2" s="1"/>
  <c r="AG689" i="2" s="1"/>
  <c r="N689" i="3" s="1"/>
  <c r="AD631" i="2"/>
  <c r="AF631" i="2" s="1"/>
  <c r="AG631" i="2" s="1"/>
  <c r="N631" i="3" s="1"/>
  <c r="AD643" i="2"/>
  <c r="AF643" i="2" s="1"/>
  <c r="AG643" i="2" s="1"/>
  <c r="N643" i="3" s="1"/>
  <c r="AD718" i="2"/>
  <c r="AF718" i="2" s="1"/>
  <c r="AG718" i="2" s="1"/>
  <c r="N718" i="3" s="1"/>
  <c r="AD734" i="2"/>
  <c r="AF734" i="2" s="1"/>
  <c r="AG734" i="2" s="1"/>
  <c r="N734" i="3" s="1"/>
  <c r="AD20" i="2"/>
  <c r="AF20" i="2" s="1"/>
  <c r="AG20" i="2" s="1"/>
  <c r="N20" i="3" s="1"/>
  <c r="AD41" i="2"/>
  <c r="AF41" i="2" s="1"/>
  <c r="AG41" i="2" s="1"/>
  <c r="N41" i="3" s="1"/>
  <c r="AD103" i="2"/>
  <c r="AF103" i="2" s="1"/>
  <c r="AG103" i="2" s="1"/>
  <c r="N103" i="3" s="1"/>
  <c r="AD194" i="2"/>
  <c r="AF194" i="2" s="1"/>
  <c r="AG194" i="2" s="1"/>
  <c r="N194" i="3" s="1"/>
  <c r="AD54" i="2"/>
  <c r="AF54" i="2" s="1"/>
  <c r="AG54" i="2" s="1"/>
  <c r="N54" i="3" s="1"/>
  <c r="AD123" i="2"/>
  <c r="AD139" i="2"/>
  <c r="AF139" i="2" s="1"/>
  <c r="AG139" i="2" s="1"/>
  <c r="N139" i="3" s="1"/>
  <c r="AD272" i="2"/>
  <c r="AF272" i="2" s="1"/>
  <c r="AG272" i="2" s="1"/>
  <c r="N272" i="3" s="1"/>
  <c r="AD155" i="2"/>
  <c r="AF155" i="2" s="1"/>
  <c r="AG155" i="2" s="1"/>
  <c r="N155" i="3" s="1"/>
  <c r="AD83" i="2"/>
  <c r="AF83" i="2" s="1"/>
  <c r="AG83" i="2" s="1"/>
  <c r="N83" i="3" s="1"/>
  <c r="AD174" i="2"/>
  <c r="AF174" i="2" s="1"/>
  <c r="AG174" i="2" s="1"/>
  <c r="N174" i="3" s="1"/>
  <c r="AD273" i="2"/>
  <c r="AF273" i="2" s="1"/>
  <c r="AG273" i="2" s="1"/>
  <c r="N273" i="3" s="1"/>
  <c r="AD231" i="2"/>
  <c r="AF231" i="2" s="1"/>
  <c r="AG231" i="2" s="1"/>
  <c r="N231" i="3" s="1"/>
  <c r="AD298" i="2"/>
  <c r="AF298" i="2" s="1"/>
  <c r="AG298" i="2" s="1"/>
  <c r="N298" i="3" s="1"/>
  <c r="AD354" i="2"/>
  <c r="AF354" i="2" s="1"/>
  <c r="AG354" i="2" s="1"/>
  <c r="N354" i="3" s="1"/>
  <c r="AD252" i="2"/>
  <c r="AF252" i="2" s="1"/>
  <c r="AG252" i="2" s="1"/>
  <c r="N252" i="3" s="1"/>
  <c r="AD370" i="2"/>
  <c r="AF370" i="2" s="1"/>
  <c r="AG370" i="2" s="1"/>
  <c r="N370" i="3" s="1"/>
  <c r="AD429" i="2"/>
  <c r="AF429" i="2" s="1"/>
  <c r="AG429" i="2" s="1"/>
  <c r="N429" i="3" s="1"/>
  <c r="AD393" i="2"/>
  <c r="AD282" i="2"/>
  <c r="AF282" i="2" s="1"/>
  <c r="AG282" i="2" s="1"/>
  <c r="AD338" i="2"/>
  <c r="AF338" i="2" s="1"/>
  <c r="AG338" i="2" s="1"/>
  <c r="N338" i="3" s="1"/>
  <c r="AD421" i="2"/>
  <c r="AF421" i="2" s="1"/>
  <c r="AG421" i="2" s="1"/>
  <c r="N421" i="3" s="1"/>
  <c r="AD448" i="2"/>
  <c r="AF448" i="2" s="1"/>
  <c r="AG448" i="2" s="1"/>
  <c r="N448" i="3" s="1"/>
  <c r="AD523" i="2"/>
  <c r="AF523" i="2" s="1"/>
  <c r="AG523" i="2" s="1"/>
  <c r="N523" i="3" s="1"/>
  <c r="AD470" i="2"/>
  <c r="AF470" i="2" s="1"/>
  <c r="AG470" i="2" s="1"/>
  <c r="N470" i="3" s="1"/>
  <c r="AD532" i="2"/>
  <c r="AF532" i="2" s="1"/>
  <c r="AG532" i="2" s="1"/>
  <c r="N532" i="3" s="1"/>
  <c r="AD489" i="2"/>
  <c r="AD505" i="2"/>
  <c r="AF505" i="2" s="1"/>
  <c r="AG505" i="2" s="1"/>
  <c r="N505" i="3" s="1"/>
  <c r="AD589" i="2"/>
  <c r="AF589" i="2" s="1"/>
  <c r="AG589" i="2" s="1"/>
  <c r="AD605" i="2"/>
  <c r="AF605" i="2" s="1"/>
  <c r="AG605" i="2" s="1"/>
  <c r="N605" i="3" s="1"/>
  <c r="AD674" i="2"/>
  <c r="AF674" i="2" s="1"/>
  <c r="AG674" i="2" s="1"/>
  <c r="N674" i="3" s="1"/>
  <c r="AD549" i="2"/>
  <c r="AF549" i="2" s="1"/>
  <c r="AG549" i="2" s="1"/>
  <c r="N549" i="3" s="1"/>
  <c r="AD565" i="2"/>
  <c r="AF565" i="2" s="1"/>
  <c r="AG565" i="2" s="1"/>
  <c r="N565" i="3" s="1"/>
  <c r="AD688" i="2"/>
  <c r="AD630" i="2"/>
  <c r="AF630" i="2" s="1"/>
  <c r="AG630" i="2" s="1"/>
  <c r="AD642" i="2"/>
  <c r="AF642" i="2" s="1"/>
  <c r="AG642" i="2" s="1"/>
  <c r="AD708" i="2"/>
  <c r="AF708" i="2" s="1"/>
  <c r="AG708" i="2" s="1"/>
  <c r="N708" i="3" s="1"/>
  <c r="AD733" i="2"/>
  <c r="AD18" i="2"/>
  <c r="AF18" i="2" s="1"/>
  <c r="AD36" i="2"/>
  <c r="AF36" i="2" s="1"/>
  <c r="AG36" i="2" s="1"/>
  <c r="N36" i="3" s="1"/>
  <c r="AD98" i="2"/>
  <c r="AF98" i="2" s="1"/>
  <c r="AG98" i="2" s="1"/>
  <c r="N98" i="3" s="1"/>
  <c r="AD189" i="2"/>
  <c r="AF189" i="2" s="1"/>
  <c r="AG189" i="2" s="1"/>
  <c r="N189" i="3" s="1"/>
  <c r="AD49" i="2"/>
  <c r="AF49" i="2" s="1"/>
  <c r="AG49" i="2" s="1"/>
  <c r="N49" i="3" s="1"/>
  <c r="AD118" i="2"/>
  <c r="AF118" i="2" s="1"/>
  <c r="AG118" i="2" s="1"/>
  <c r="N118" i="3" s="1"/>
  <c r="AD134" i="2"/>
  <c r="AF134" i="2" s="1"/>
  <c r="AG134" i="2" s="1"/>
  <c r="N134" i="3" s="1"/>
  <c r="AD262" i="2"/>
  <c r="AF262" i="2" s="1"/>
  <c r="AG262" i="2" s="1"/>
  <c r="N262" i="3" s="1"/>
  <c r="AD150" i="2"/>
  <c r="AF150" i="2" s="1"/>
  <c r="AG150" i="2" s="1"/>
  <c r="N150" i="3" s="1"/>
  <c r="AD78" i="2"/>
  <c r="AF78" i="2" s="1"/>
  <c r="AG78" i="2" s="1"/>
  <c r="N78" i="3" s="1"/>
  <c r="AD169" i="2"/>
  <c r="AF169" i="2" s="1"/>
  <c r="AG169" i="2" s="1"/>
  <c r="N169" i="3" s="1"/>
  <c r="AD263" i="2"/>
  <c r="AF263" i="2" s="1"/>
  <c r="AG263" i="2" s="1"/>
  <c r="N263" i="3" s="1"/>
  <c r="AD226" i="2"/>
  <c r="AF226" i="2" s="1"/>
  <c r="AG226" i="2" s="1"/>
  <c r="AD242" i="2"/>
  <c r="AF242" i="2" s="1"/>
  <c r="AG242" i="2" s="1"/>
  <c r="N242" i="3" s="1"/>
  <c r="AD349" i="2"/>
  <c r="AF349" i="2" s="1"/>
  <c r="AG349" i="2" s="1"/>
  <c r="N349" i="3" s="1"/>
  <c r="AD433" i="2"/>
  <c r="AF433" i="2" s="1"/>
  <c r="AG433" i="2" s="1"/>
  <c r="AD315" i="2"/>
  <c r="AF315" i="2" s="1"/>
  <c r="AG315" i="2" s="1"/>
  <c r="N315" i="3" s="1"/>
  <c r="AD381" i="2"/>
  <c r="AF381" i="2" s="1"/>
  <c r="AG381" i="2" s="1"/>
  <c r="N381" i="3" s="1"/>
  <c r="AD329" i="2"/>
  <c r="AF329" i="2" s="1"/>
  <c r="AG329" i="2" s="1"/>
  <c r="N329" i="3" s="1"/>
  <c r="AD404" i="2"/>
  <c r="AF404" i="2" s="1"/>
  <c r="AG404" i="2" s="1"/>
  <c r="N404" i="3" s="1"/>
  <c r="AD333" i="2"/>
  <c r="AF333" i="2" s="1"/>
  <c r="AG333" i="2" s="1"/>
  <c r="AD416" i="2"/>
  <c r="AF416" i="2" s="1"/>
  <c r="AG416" i="2" s="1"/>
  <c r="N416" i="3" s="1"/>
  <c r="AD443" i="2"/>
  <c r="AF443" i="2" s="1"/>
  <c r="AG443" i="2" s="1"/>
  <c r="N443" i="3" s="1"/>
  <c r="AD518" i="2"/>
  <c r="AF518" i="2" s="1"/>
  <c r="AG518" i="2" s="1"/>
  <c r="N518" i="3" s="1"/>
  <c r="AD465" i="2"/>
  <c r="AF465" i="2" s="1"/>
  <c r="AG465" i="2" s="1"/>
  <c r="N465" i="3" s="1"/>
  <c r="AD481" i="2"/>
  <c r="AD570" i="2"/>
  <c r="AF570" i="2" s="1"/>
  <c r="AG570" i="2" s="1"/>
  <c r="N570" i="3" s="1"/>
  <c r="AD500" i="2"/>
  <c r="AF500" i="2" s="1"/>
  <c r="AG500" i="2" s="1"/>
  <c r="AD573" i="2"/>
  <c r="AF573" i="2" s="1"/>
  <c r="AG573" i="2" s="1"/>
  <c r="N573" i="3" s="1"/>
  <c r="AD600" i="2"/>
  <c r="AF600" i="2" s="1"/>
  <c r="AG600" i="2" s="1"/>
  <c r="N600" i="3" s="1"/>
  <c r="AD669" i="2"/>
  <c r="AF669" i="2" s="1"/>
  <c r="AG669" i="2" s="1"/>
  <c r="N669" i="3" s="1"/>
  <c r="AD709" i="2"/>
  <c r="AF709" i="2" s="1"/>
  <c r="AG709" i="2" s="1"/>
  <c r="N709" i="3" s="1"/>
  <c r="AD560" i="2"/>
  <c r="AF560" i="2" s="1"/>
  <c r="AG560" i="2" s="1"/>
  <c r="N560" i="3" s="1"/>
  <c r="AD619" i="2"/>
  <c r="AF619" i="2" s="1"/>
  <c r="AG619" i="2" s="1"/>
  <c r="N619" i="3" s="1"/>
  <c r="AD625" i="2"/>
  <c r="AF625" i="2" s="1"/>
  <c r="AG625" i="2" s="1"/>
  <c r="N625" i="3" s="1"/>
  <c r="AD710" i="2"/>
  <c r="AF710" i="2" s="1"/>
  <c r="AG710" i="2" s="1"/>
  <c r="N710" i="3" s="1"/>
  <c r="AD653" i="2"/>
  <c r="AF653" i="2" s="1"/>
  <c r="AG653" i="2" s="1"/>
  <c r="N653" i="3" s="1"/>
  <c r="AD728" i="2"/>
  <c r="AF728" i="2" s="1"/>
  <c r="AG728" i="2" s="1"/>
  <c r="N728" i="3" s="1"/>
  <c r="AD724" i="2"/>
  <c r="AF724" i="2" s="1"/>
  <c r="AG724" i="2" s="1"/>
  <c r="N724" i="3" s="1"/>
  <c r="AD645" i="2"/>
  <c r="AF645" i="2" s="1"/>
  <c r="AG645" i="2" s="1"/>
  <c r="N645" i="3" s="1"/>
  <c r="AD629" i="2"/>
  <c r="AF629" i="2" s="1"/>
  <c r="AG629" i="2" s="1"/>
  <c r="N629" i="3" s="1"/>
  <c r="AD615" i="2"/>
  <c r="AF615" i="2" s="1"/>
  <c r="AG615" i="2" s="1"/>
  <c r="N615" i="3" s="1"/>
  <c r="AD552" i="2"/>
  <c r="AF552" i="2" s="1"/>
  <c r="AG552" i="2" s="1"/>
  <c r="N552" i="3" s="1"/>
  <c r="AD673" i="2"/>
  <c r="AD596" i="2"/>
  <c r="AF596" i="2" s="1"/>
  <c r="AG596" i="2" s="1"/>
  <c r="N596" i="3" s="1"/>
  <c r="AD508" i="2"/>
  <c r="AF508" i="2" s="1"/>
  <c r="AG508" i="2" s="1"/>
  <c r="N508" i="3" s="1"/>
  <c r="AD585" i="2"/>
  <c r="AF585" i="2" s="1"/>
  <c r="AG585" i="2" s="1"/>
  <c r="N585" i="3" s="1"/>
  <c r="AD477" i="2"/>
  <c r="AF477" i="2" s="1"/>
  <c r="AG477" i="2" s="1"/>
  <c r="N477" i="3" s="1"/>
  <c r="AD526" i="2"/>
  <c r="AD447" i="2"/>
  <c r="AF447" i="2" s="1"/>
  <c r="AG447" i="2" s="1"/>
  <c r="N447" i="3" s="1"/>
  <c r="AD412" i="2"/>
  <c r="AF412" i="2" s="1"/>
  <c r="AG412" i="2" s="1"/>
  <c r="N412" i="3" s="1"/>
  <c r="AD285" i="2"/>
  <c r="AF285" i="2" s="1"/>
  <c r="AG285" i="2" s="1"/>
  <c r="N285" i="3" s="1"/>
  <c r="AD392" i="2"/>
  <c r="AF392" i="2" s="1"/>
  <c r="AG392" i="2" s="1"/>
  <c r="N392" i="3" s="1"/>
  <c r="AD377" i="2"/>
  <c r="AF377" i="2" s="1"/>
  <c r="AG377" i="2" s="1"/>
  <c r="N377" i="3" s="1"/>
  <c r="AD255" i="2"/>
  <c r="AF255" i="2" s="1"/>
  <c r="AG255" i="2" s="1"/>
  <c r="N255" i="3" s="1"/>
  <c r="AD353" i="2"/>
  <c r="AD238" i="2"/>
  <c r="AF238" i="2" s="1"/>
  <c r="AG238" i="2" s="1"/>
  <c r="N238" i="3" s="1"/>
  <c r="AD218" i="2"/>
  <c r="AF218" i="2" s="1"/>
  <c r="AG218" i="2" s="1"/>
  <c r="N218" i="3" s="1"/>
  <c r="AD173" i="2"/>
  <c r="AF173" i="2" s="1"/>
  <c r="AG173" i="2" s="1"/>
  <c r="N173" i="3" s="1"/>
  <c r="AD74" i="2"/>
  <c r="AF74" i="2" s="1"/>
  <c r="AG74" i="2" s="1"/>
  <c r="N74" i="3" s="1"/>
  <c r="AD280" i="2"/>
  <c r="AF280" i="2" s="1"/>
  <c r="AG280" i="2" s="1"/>
  <c r="N280" i="3" s="1"/>
  <c r="AD138" i="2"/>
  <c r="AF138" i="2" s="1"/>
  <c r="AG138" i="2" s="1"/>
  <c r="N138" i="3" s="1"/>
  <c r="AD114" i="2"/>
  <c r="AF114" i="2" s="1"/>
  <c r="AG114" i="2" s="1"/>
  <c r="N114" i="3" s="1"/>
  <c r="AD197" i="2"/>
  <c r="AF197" i="2" s="1"/>
  <c r="AG197" i="2" s="1"/>
  <c r="N197" i="3" s="1"/>
  <c r="AD102" i="2"/>
  <c r="AF102" i="2" s="1"/>
  <c r="AG102" i="2" s="1"/>
  <c r="N102" i="3" s="1"/>
  <c r="AD32" i="2"/>
  <c r="AF32" i="2" s="1"/>
  <c r="AG32" i="2" s="1"/>
  <c r="N32" i="3" s="1"/>
  <c r="AD744" i="2"/>
  <c r="AF744" i="2" s="1"/>
  <c r="AG744" i="2" s="1"/>
  <c r="N744" i="3" s="1"/>
  <c r="AD721" i="2"/>
  <c r="AF721" i="2" s="1"/>
  <c r="AG721" i="2" s="1"/>
  <c r="N721" i="3" s="1"/>
  <c r="AD712" i="2"/>
  <c r="AF712" i="2" s="1"/>
  <c r="AG712" i="2" s="1"/>
  <c r="N712" i="3" s="1"/>
  <c r="AD707" i="2"/>
  <c r="AF707" i="2" s="1"/>
  <c r="AG707" i="2" s="1"/>
  <c r="N707" i="3" s="1"/>
  <c r="AD612" i="2"/>
  <c r="AF612" i="2" s="1"/>
  <c r="AG612" i="2" s="1"/>
  <c r="N612" i="3" s="1"/>
  <c r="AD711" i="2"/>
  <c r="AD666" i="2"/>
  <c r="AF666" i="2" s="1"/>
  <c r="AG666" i="2" s="1"/>
  <c r="N666" i="3" s="1"/>
  <c r="AD593" i="2"/>
  <c r="AF593" i="2" s="1"/>
  <c r="AG593" i="2" s="1"/>
  <c r="N593" i="3" s="1"/>
  <c r="AD501" i="2"/>
  <c r="AF501" i="2" s="1"/>
  <c r="AG501" i="2" s="1"/>
  <c r="N501" i="3" s="1"/>
  <c r="AD540" i="2"/>
  <c r="AF540" i="2" s="1"/>
  <c r="AG540" i="2" s="1"/>
  <c r="N540" i="3" s="1"/>
  <c r="AD474" i="2"/>
  <c r="AF474" i="2" s="1"/>
  <c r="AG474" i="2" s="1"/>
  <c r="N474" i="3" s="1"/>
  <c r="AD519" i="2"/>
  <c r="AF519" i="2" s="1"/>
  <c r="AG519" i="2" s="1"/>
  <c r="N519" i="3" s="1"/>
  <c r="AD440" i="2"/>
  <c r="AF440" i="2" s="1"/>
  <c r="AG440" i="2" s="1"/>
  <c r="N440" i="3" s="1"/>
  <c r="AD342" i="2"/>
  <c r="AD405" i="2"/>
  <c r="AF405" i="2" s="1"/>
  <c r="AG405" i="2" s="1"/>
  <c r="N405" i="3" s="1"/>
  <c r="AD326" i="2"/>
  <c r="AF326" i="2" s="1"/>
  <c r="AG326" i="2" s="1"/>
  <c r="N326" i="3" s="1"/>
  <c r="AD374" i="2"/>
  <c r="AF374" i="2" s="1"/>
  <c r="AG374" i="2" s="1"/>
  <c r="N374" i="3" s="1"/>
  <c r="AD248" i="2"/>
  <c r="AF248" i="2" s="1"/>
  <c r="AG248" i="2" s="1"/>
  <c r="AD346" i="2"/>
  <c r="AF346" i="2" s="1"/>
  <c r="AG346" i="2" s="1"/>
  <c r="AD235" i="2"/>
  <c r="AF235" i="2" s="1"/>
  <c r="AG235" i="2" s="1"/>
  <c r="N235" i="3" s="1"/>
  <c r="AD265" i="2"/>
  <c r="AF265" i="2" s="1"/>
  <c r="AG265" i="2" s="1"/>
  <c r="N265" i="3" s="1"/>
  <c r="AD166" i="2"/>
  <c r="AF166" i="2" s="1"/>
  <c r="AG166" i="2" s="1"/>
  <c r="AD71" i="2"/>
  <c r="AD264" i="2"/>
  <c r="AF264" i="2" s="1"/>
  <c r="AG264" i="2" s="1"/>
  <c r="N264" i="3" s="1"/>
  <c r="AD131" i="2"/>
  <c r="AF131" i="2" s="1"/>
  <c r="AG131" i="2" s="1"/>
  <c r="N131" i="3" s="1"/>
  <c r="AD58" i="2"/>
  <c r="AF58" i="2" s="1"/>
  <c r="AG58" i="2" s="1"/>
  <c r="N58" i="3" s="1"/>
  <c r="AD190" i="2"/>
  <c r="AD95" i="2"/>
  <c r="AF95" i="2" s="1"/>
  <c r="AG95" i="2" s="1"/>
  <c r="N95" i="3" s="1"/>
  <c r="AD29" i="2"/>
  <c r="AF29" i="2" s="1"/>
  <c r="AG29" i="2" s="1"/>
  <c r="N29" i="3" s="1"/>
  <c r="AD730" i="2"/>
  <c r="AF730" i="2" s="1"/>
  <c r="AG730" i="2" s="1"/>
  <c r="N730" i="3" s="1"/>
  <c r="AD651" i="2"/>
  <c r="AF651" i="2" s="1"/>
  <c r="AG651" i="2" s="1"/>
  <c r="N651" i="3" s="1"/>
  <c r="AD635" i="2"/>
  <c r="AF635" i="2" s="1"/>
  <c r="AG635" i="2" s="1"/>
  <c r="N635" i="3" s="1"/>
  <c r="AD685" i="2"/>
  <c r="AF685" i="2" s="1"/>
  <c r="AG685" i="2" s="1"/>
  <c r="N685" i="3" s="1"/>
  <c r="AD558" i="2"/>
  <c r="AD679" i="2"/>
  <c r="AF679" i="2" s="1"/>
  <c r="AG679" i="2" s="1"/>
  <c r="N679" i="3" s="1"/>
  <c r="AD602" i="2"/>
  <c r="AF602" i="2" s="1"/>
  <c r="AG602" i="2" s="1"/>
  <c r="N602" i="3" s="1"/>
  <c r="AD569" i="2"/>
  <c r="AF569" i="2" s="1"/>
  <c r="AG569" i="2" s="1"/>
  <c r="AD494" i="2"/>
  <c r="AF494" i="2" s="1"/>
  <c r="AG494" i="2" s="1"/>
  <c r="N494" i="3" s="1"/>
  <c r="AD483" i="2"/>
  <c r="AD463" i="2"/>
  <c r="AF463" i="2" s="1"/>
  <c r="AG463" i="2" s="1"/>
  <c r="N463" i="3" s="1"/>
  <c r="AD453" i="2"/>
  <c r="AF453" i="2" s="1"/>
  <c r="AG453" i="2" s="1"/>
  <c r="N453" i="3" s="1"/>
  <c r="AD418" i="2"/>
  <c r="AF418" i="2" s="1"/>
  <c r="AG418" i="2" s="1"/>
  <c r="N418" i="3" s="1"/>
  <c r="AD291" i="2"/>
  <c r="AF291" i="2" s="1"/>
  <c r="AG291" i="2" s="1"/>
  <c r="N291" i="3" s="1"/>
  <c r="AD398" i="2"/>
  <c r="AF398" i="2" s="1"/>
  <c r="AG398" i="2" s="1"/>
  <c r="N398" i="3" s="1"/>
  <c r="AD383" i="2"/>
  <c r="AF383" i="2" s="1"/>
  <c r="AG383" i="2" s="1"/>
  <c r="N383" i="3" s="1"/>
  <c r="AD313" i="2"/>
  <c r="AF313" i="2" s="1"/>
  <c r="AG313" i="2" s="1"/>
  <c r="N313" i="3" s="1"/>
  <c r="AD359" i="2"/>
  <c r="AF359" i="2" s="1"/>
  <c r="AG359" i="2" s="1"/>
  <c r="N359" i="3" s="1"/>
  <c r="AD244" i="2"/>
  <c r="AF244" i="2" s="1"/>
  <c r="AG244" i="2" s="1"/>
  <c r="N244" i="3" s="1"/>
  <c r="AD224" i="2"/>
  <c r="AF224" i="2" s="1"/>
  <c r="AG224" i="2" s="1"/>
  <c r="N224" i="3" s="1"/>
  <c r="AD179" i="2"/>
  <c r="AF179" i="2" s="1"/>
  <c r="AG179" i="2" s="1"/>
  <c r="N179" i="3" s="1"/>
  <c r="AD80" i="2"/>
  <c r="AF80" i="2" s="1"/>
  <c r="AG80" i="2" s="1"/>
  <c r="N80" i="3" s="1"/>
  <c r="AD148" i="2"/>
  <c r="AF148" i="2" s="1"/>
  <c r="AG148" i="2" s="1"/>
  <c r="AD203" i="2"/>
  <c r="AF203" i="2" s="1"/>
  <c r="AG203" i="2" s="1"/>
  <c r="N203" i="3" s="1"/>
  <c r="AD120" i="2"/>
  <c r="AF120" i="2" s="1"/>
  <c r="AG120" i="2" s="1"/>
  <c r="N120" i="3" s="1"/>
  <c r="AD47" i="2"/>
  <c r="AF47" i="2" s="1"/>
  <c r="AG47" i="2" s="1"/>
  <c r="AD108" i="2"/>
  <c r="AF108" i="2" s="1"/>
  <c r="AG108" i="2" s="1"/>
  <c r="N108" i="3" s="1"/>
  <c r="AD38" i="2"/>
  <c r="AF38" i="2" s="1"/>
  <c r="AG38" i="2" s="1"/>
  <c r="N38" i="3" s="1"/>
  <c r="AD21" i="2"/>
  <c r="AD703" i="2"/>
  <c r="AF703" i="2" s="1"/>
  <c r="AG703" i="2" s="1"/>
  <c r="N703" i="3" s="1"/>
  <c r="AD511" i="2"/>
  <c r="AF511" i="2" s="1"/>
  <c r="AG511" i="2" s="1"/>
  <c r="N511" i="3" s="1"/>
  <c r="AD454" i="2"/>
  <c r="AF454" i="2" s="1"/>
  <c r="AG454" i="2" s="1"/>
  <c r="N454" i="3" s="1"/>
  <c r="AD324" i="2"/>
  <c r="AD221" i="2"/>
  <c r="AF221" i="2" s="1"/>
  <c r="AG221" i="2" s="1"/>
  <c r="N221" i="3" s="1"/>
  <c r="AD204" i="2"/>
  <c r="AF204" i="2" s="1"/>
  <c r="AG204" i="2" s="1"/>
  <c r="N204" i="3" s="1"/>
  <c r="AD93" i="2"/>
  <c r="AF93" i="2" s="1"/>
  <c r="AG93" i="2" s="1"/>
  <c r="N93" i="3" s="1"/>
  <c r="AD624" i="2"/>
  <c r="AF624" i="2" s="1"/>
  <c r="AG624" i="2" s="1"/>
  <c r="N624" i="3" s="1"/>
  <c r="AD599" i="2"/>
  <c r="AF599" i="2" s="1"/>
  <c r="AG599" i="2" s="1"/>
  <c r="N599" i="3" s="1"/>
  <c r="AD464" i="2"/>
  <c r="AF464" i="2" s="1"/>
  <c r="AG464" i="2" s="1"/>
  <c r="N464" i="3" s="1"/>
  <c r="AD328" i="2"/>
  <c r="AF328" i="2" s="1"/>
  <c r="AG328" i="2" s="1"/>
  <c r="N328" i="3" s="1"/>
  <c r="AD241" i="2"/>
  <c r="AF241" i="2" s="1"/>
  <c r="AG241" i="2" s="1"/>
  <c r="N241" i="3" s="1"/>
  <c r="AD149" i="2"/>
  <c r="AF149" i="2" s="1"/>
  <c r="AG149" i="2" s="1"/>
  <c r="N149" i="3" s="1"/>
  <c r="AD97" i="2"/>
  <c r="AF97" i="2" s="1"/>
  <c r="AG97" i="2" s="1"/>
  <c r="N97" i="3" s="1"/>
  <c r="AD716" i="2"/>
  <c r="AF716" i="2" s="1"/>
  <c r="AG716" i="2" s="1"/>
  <c r="N716" i="3" s="1"/>
  <c r="AD672" i="2"/>
  <c r="AF672" i="2" s="1"/>
  <c r="AG672" i="2" s="1"/>
  <c r="N672" i="3" s="1"/>
  <c r="AD468" i="2"/>
  <c r="AF468" i="2" s="1"/>
  <c r="AG468" i="2" s="1"/>
  <c r="AD424" i="2"/>
  <c r="AF424" i="2" s="1"/>
  <c r="AG424" i="2" s="1"/>
  <c r="N424" i="3" s="1"/>
  <c r="AD352" i="2"/>
  <c r="AF352" i="2" s="1"/>
  <c r="AG352" i="2" s="1"/>
  <c r="N352" i="3" s="1"/>
  <c r="AD153" i="2"/>
  <c r="AF153" i="2" s="1"/>
  <c r="AG153" i="2" s="1"/>
  <c r="N153" i="3" s="1"/>
  <c r="AD192" i="2"/>
  <c r="AF192" i="2" s="1"/>
  <c r="AG192" i="2" s="1"/>
  <c r="N192" i="3" s="1"/>
  <c r="AD610" i="2"/>
  <c r="AD209" i="2"/>
  <c r="AF209" i="2" s="1"/>
  <c r="AG209" i="2" s="1"/>
  <c r="N209" i="3" s="1"/>
  <c r="AD660" i="2"/>
  <c r="AF660" i="2" s="1"/>
  <c r="AG660" i="2" s="1"/>
  <c r="N660" i="3" s="1"/>
  <c r="AD160" i="2"/>
  <c r="AF160" i="2" s="1"/>
  <c r="AG160" i="2" s="1"/>
  <c r="N160" i="3" s="1"/>
  <c r="AD450" i="2"/>
  <c r="AF450" i="2" s="1"/>
  <c r="AG450" i="2" s="1"/>
  <c r="N450" i="3" s="1"/>
  <c r="AD105" i="2"/>
  <c r="AF105" i="2" s="1"/>
  <c r="AG105" i="2" s="1"/>
  <c r="N105" i="3" s="1"/>
  <c r="AD284" i="2"/>
  <c r="G567" i="2"/>
  <c r="G498" i="2"/>
  <c r="G426" i="2"/>
  <c r="G331" i="2"/>
  <c r="G366" i="2"/>
  <c r="G246" i="2"/>
  <c r="G183" i="2"/>
  <c r="G61" i="2"/>
  <c r="G200" i="2"/>
  <c r="G736" i="2"/>
  <c r="G683" i="2"/>
  <c r="G639" i="2"/>
  <c r="G344" i="2"/>
  <c r="G622" i="2"/>
  <c r="G587" i="2"/>
  <c r="G387" i="2"/>
  <c r="G579" i="2"/>
  <c r="G487" i="2"/>
  <c r="G278" i="2"/>
  <c r="G319" i="2"/>
  <c r="G158" i="2"/>
  <c r="G111" i="2"/>
  <c r="G43" i="2"/>
  <c r="G695" i="2"/>
  <c r="G607" i="2"/>
  <c r="G436" i="2"/>
  <c r="G294" i="2"/>
  <c r="G258" i="2"/>
  <c r="G69" i="2"/>
  <c r="G24" i="2"/>
  <c r="G657" i="2"/>
  <c r="J609" i="3"/>
  <c r="X607" i="2"/>
  <c r="J659" i="3"/>
  <c r="X657" i="2"/>
  <c r="J309" i="3"/>
  <c r="X307" i="2"/>
  <c r="J280" i="3"/>
  <c r="X278" i="2"/>
  <c r="J160" i="3"/>
  <c r="X158" i="2"/>
  <c r="N468" i="3"/>
  <c r="N207" i="3"/>
  <c r="N520" i="3"/>
  <c r="O11" i="2"/>
  <c r="F14" i="4" s="1"/>
  <c r="AJ11" i="2"/>
  <c r="W11" i="2"/>
  <c r="I11" i="3"/>
  <c r="X15" i="2"/>
  <c r="X487" i="2"/>
  <c r="J488" i="3"/>
  <c r="J487" i="3" s="1"/>
  <c r="X331" i="2"/>
  <c r="J332" i="3"/>
  <c r="J331" i="3" s="1"/>
  <c r="X215" i="2"/>
  <c r="J216" i="3"/>
  <c r="J215" i="3" s="1"/>
  <c r="X24" i="2"/>
  <c r="J25" i="3"/>
  <c r="J24" i="3" s="1"/>
  <c r="J608" i="3"/>
  <c r="J607" i="3" s="1"/>
  <c r="X459" i="2"/>
  <c r="J460" i="3"/>
  <c r="J459" i="3" s="1"/>
  <c r="X579" i="2"/>
  <c r="J580" i="3"/>
  <c r="J579" i="3" s="1"/>
  <c r="X426" i="2"/>
  <c r="J427" i="3"/>
  <c r="J426" i="3" s="1"/>
  <c r="X436" i="2"/>
  <c r="J437" i="3"/>
  <c r="J436" i="3" s="1"/>
  <c r="X111" i="2"/>
  <c r="J112" i="3"/>
  <c r="J111" i="3" s="1"/>
  <c r="AU11" i="2"/>
  <c r="X639" i="2"/>
  <c r="J640" i="3"/>
  <c r="J639" i="3" s="1"/>
  <c r="X498" i="2"/>
  <c r="J499" i="3"/>
  <c r="J498" i="3" s="1"/>
  <c r="X294" i="2"/>
  <c r="J295" i="3"/>
  <c r="J294" i="3" s="1"/>
  <c r="X200" i="2"/>
  <c r="J201" i="3"/>
  <c r="J200" i="3" s="1"/>
  <c r="X144" i="2"/>
  <c r="J145" i="3"/>
  <c r="J144" i="3" s="1"/>
  <c r="X567" i="2"/>
  <c r="J568" i="3"/>
  <c r="J567" i="3" s="1"/>
  <c r="X622" i="2"/>
  <c r="J623" i="3"/>
  <c r="J622" i="3" s="1"/>
  <c r="X544" i="2"/>
  <c r="J545" i="3"/>
  <c r="J544" i="3" s="1"/>
  <c r="X408" i="2"/>
  <c r="J409" i="3"/>
  <c r="J408" i="3" s="1"/>
  <c r="AQ15" i="2"/>
  <c r="AQ11" i="2" s="1"/>
  <c r="J16" i="3"/>
  <c r="J15" i="3" s="1"/>
  <c r="X61" i="2"/>
  <c r="J62" i="3"/>
  <c r="J61" i="3" s="1"/>
  <c r="N17" i="3"/>
  <c r="X695" i="2"/>
  <c r="J696" i="3"/>
  <c r="J695" i="3" s="1"/>
  <c r="X587" i="2"/>
  <c r="J588" i="3"/>
  <c r="J587" i="3" s="1"/>
  <c r="X344" i="2"/>
  <c r="J345" i="3"/>
  <c r="J344" i="3" s="1"/>
  <c r="X258" i="2"/>
  <c r="J259" i="3"/>
  <c r="J258" i="3" s="1"/>
  <c r="X69" i="2"/>
  <c r="J70" i="3"/>
  <c r="J69" i="3" s="1"/>
  <c r="X246" i="2"/>
  <c r="J247" i="3"/>
  <c r="J246" i="3" s="1"/>
  <c r="X683" i="2"/>
  <c r="J684" i="3"/>
  <c r="J683" i="3" s="1"/>
  <c r="X515" i="2"/>
  <c r="J516" i="3"/>
  <c r="J515" i="3" s="1"/>
  <c r="J308" i="3"/>
  <c r="J307" i="3" s="1"/>
  <c r="X387" i="2"/>
  <c r="J388" i="3"/>
  <c r="J387" i="3" s="1"/>
  <c r="X86" i="2"/>
  <c r="J87" i="3"/>
  <c r="J86" i="3" s="1"/>
  <c r="AM11" i="2"/>
  <c r="X736" i="2"/>
  <c r="J737" i="3"/>
  <c r="J736" i="3" s="1"/>
  <c r="X530" i="2"/>
  <c r="J531" i="3"/>
  <c r="J530" i="3" s="1"/>
  <c r="X366" i="2"/>
  <c r="J367" i="3"/>
  <c r="J366" i="3" s="1"/>
  <c r="J279" i="3"/>
  <c r="X183" i="2"/>
  <c r="J184" i="3"/>
  <c r="J183" i="3" s="1"/>
  <c r="J658" i="3"/>
  <c r="X319" i="2"/>
  <c r="J320" i="3"/>
  <c r="J319" i="3" s="1"/>
  <c r="J159" i="3"/>
  <c r="X43" i="2"/>
  <c r="J44" i="3"/>
  <c r="J43" i="3" s="1"/>
  <c r="AY11" i="2"/>
  <c r="N307" i="3" l="1"/>
  <c r="N487" i="3"/>
  <c r="J278" i="3"/>
  <c r="J657" i="3"/>
  <c r="N683" i="3"/>
  <c r="N569" i="3"/>
  <c r="N567" i="3" s="1"/>
  <c r="AG567" i="2"/>
  <c r="N589" i="3"/>
  <c r="N587" i="3" s="1"/>
  <c r="AG587" i="2"/>
  <c r="N544" i="3"/>
  <c r="N148" i="3"/>
  <c r="AG144" i="2"/>
  <c r="N282" i="3"/>
  <c r="N278" i="3" s="1"/>
  <c r="AG278" i="2"/>
  <c r="AG657" i="2"/>
  <c r="N659" i="3"/>
  <c r="N657" i="3" s="1"/>
  <c r="N533" i="3"/>
  <c r="N530" i="3" s="1"/>
  <c r="AG530" i="2"/>
  <c r="N695" i="3"/>
  <c r="N736" i="3"/>
  <c r="N47" i="3"/>
  <c r="N43" i="3" s="1"/>
  <c r="AG43" i="2"/>
  <c r="N166" i="3"/>
  <c r="N158" i="3" s="1"/>
  <c r="AG158" i="2"/>
  <c r="N248" i="3"/>
  <c r="N246" i="3" s="1"/>
  <c r="AG246" i="2"/>
  <c r="N500" i="3"/>
  <c r="N498" i="3" s="1"/>
  <c r="AG498" i="2"/>
  <c r="N433" i="3"/>
  <c r="N426" i="3" s="1"/>
  <c r="AG426" i="2"/>
  <c r="N411" i="3"/>
  <c r="N408" i="3" s="1"/>
  <c r="AG408" i="2"/>
  <c r="N113" i="3"/>
  <c r="N111" i="3" s="1"/>
  <c r="AG111" i="2"/>
  <c r="N258" i="3"/>
  <c r="N387" i="3"/>
  <c r="N24" i="3"/>
  <c r="N436" i="3"/>
  <c r="N296" i="3"/>
  <c r="AG294" i="2"/>
  <c r="AG366" i="2"/>
  <c r="N579" i="3"/>
  <c r="N642" i="3"/>
  <c r="N639" i="3" s="1"/>
  <c r="AG639" i="2"/>
  <c r="N144" i="3"/>
  <c r="N346" i="3"/>
  <c r="N344" i="3" s="1"/>
  <c r="AG344" i="2"/>
  <c r="N333" i="3"/>
  <c r="N331" i="3" s="1"/>
  <c r="AG331" i="2"/>
  <c r="N226" i="3"/>
  <c r="N215" i="3" s="1"/>
  <c r="AG215" i="2"/>
  <c r="AG18" i="2"/>
  <c r="AF12" i="2"/>
  <c r="AF10" i="2"/>
  <c r="N630" i="3"/>
  <c r="N622" i="3" s="1"/>
  <c r="AG622" i="2"/>
  <c r="N609" i="3"/>
  <c r="N607" i="3" s="1"/>
  <c r="AG607" i="2"/>
  <c r="N294" i="3"/>
  <c r="N319" i="3"/>
  <c r="N69" i="3"/>
  <c r="AG86" i="2"/>
  <c r="AG200" i="2"/>
  <c r="N368" i="3"/>
  <c r="N366" i="3" s="1"/>
  <c r="N515" i="3"/>
  <c r="N200" i="3"/>
  <c r="AG736" i="2"/>
  <c r="AG183" i="2"/>
  <c r="AG544" i="2"/>
  <c r="AG387" i="2"/>
  <c r="AG695" i="2"/>
  <c r="AG579" i="2"/>
  <c r="AG69" i="2"/>
  <c r="AG487" i="2"/>
  <c r="N183" i="3"/>
  <c r="N86" i="3"/>
  <c r="J158" i="3"/>
  <c r="AG258" i="2"/>
  <c r="AG683" i="2"/>
  <c r="AG459" i="2"/>
  <c r="N459" i="3"/>
  <c r="AG24" i="2"/>
  <c r="AG319" i="2"/>
  <c r="AG515" i="2"/>
  <c r="AG436" i="2"/>
  <c r="AG61" i="2"/>
  <c r="AG307" i="2"/>
  <c r="X11" i="2"/>
  <c r="J11" i="3"/>
  <c r="H17" i="1"/>
  <c r="H88" i="2" s="1"/>
  <c r="J88" i="2" s="1"/>
  <c r="H88" i="3" s="1"/>
  <c r="L88" i="3" s="1"/>
  <c r="N18" i="3" l="1"/>
  <c r="N15" i="3" s="1"/>
  <c r="N11" i="3" s="1"/>
  <c r="F18" i="4" s="1"/>
  <c r="AG15" i="2"/>
  <c r="AG11" i="2" s="1"/>
  <c r="F20" i="4"/>
  <c r="BB11" i="2"/>
  <c r="H16" i="2"/>
  <c r="H320" i="2"/>
  <c r="H247" i="2"/>
  <c r="H145" i="2"/>
  <c r="H427" i="2"/>
  <c r="H295" i="2"/>
  <c r="H545" i="2"/>
  <c r="H217" i="2"/>
  <c r="H461" i="2"/>
  <c r="H333" i="2"/>
  <c r="H556" i="2"/>
  <c r="H437" i="2"/>
  <c r="H568" i="2"/>
  <c r="H608" i="2"/>
  <c r="H591" i="2"/>
  <c r="H438" i="2"/>
  <c r="H317" i="2"/>
  <c r="J317" i="2" s="1"/>
  <c r="H291" i="2"/>
  <c r="J291" i="2" s="1"/>
  <c r="H244" i="2"/>
  <c r="H549" i="2"/>
  <c r="H40" i="2"/>
  <c r="H374" i="2"/>
  <c r="H524" i="2"/>
  <c r="H681" i="2"/>
  <c r="J681" i="2" s="1"/>
  <c r="H620" i="2"/>
  <c r="J620" i="2" s="1"/>
  <c r="H708" i="2"/>
  <c r="H119" i="2"/>
  <c r="J119" i="2" s="1"/>
  <c r="H119" i="3" s="1"/>
  <c r="L119" i="3" s="1"/>
  <c r="H221" i="2"/>
  <c r="J221" i="2" s="1"/>
  <c r="H221" i="3" s="1"/>
  <c r="L221" i="3" s="1"/>
  <c r="H347" i="2"/>
  <c r="J347" i="2" s="1"/>
  <c r="H347" i="3" s="1"/>
  <c r="L347" i="3" s="1"/>
  <c r="H654" i="2"/>
  <c r="J654" i="2" s="1"/>
  <c r="H654" i="3" s="1"/>
  <c r="L654" i="3" s="1"/>
  <c r="H281" i="2"/>
  <c r="H334" i="2"/>
  <c r="H51" i="2"/>
  <c r="H108" i="2"/>
  <c r="H355" i="2"/>
  <c r="H521" i="2"/>
  <c r="H76" i="2"/>
  <c r="J76" i="2" s="1"/>
  <c r="H76" i="3" s="1"/>
  <c r="L76" i="3" s="1"/>
  <c r="H275" i="2"/>
  <c r="J275" i="2" s="1"/>
  <c r="H275" i="3" s="1"/>
  <c r="L275" i="3" s="1"/>
  <c r="H534" i="2"/>
  <c r="J534" i="2" s="1"/>
  <c r="H534" i="3" s="1"/>
  <c r="L534" i="3" s="1"/>
  <c r="H50" i="2"/>
  <c r="H599" i="2"/>
  <c r="H628" i="2"/>
  <c r="H53" i="2"/>
  <c r="H402" i="2"/>
  <c r="H717" i="2"/>
  <c r="H79" i="2"/>
  <c r="H362" i="2"/>
  <c r="H677" i="2"/>
  <c r="H710" i="2"/>
  <c r="H725" i="2"/>
  <c r="H400" i="2"/>
  <c r="H688" i="2"/>
  <c r="H177" i="2"/>
  <c r="H537" i="2"/>
  <c r="H669" i="2"/>
  <c r="H226" i="2"/>
  <c r="H161" i="2"/>
  <c r="H378" i="2"/>
  <c r="H455" i="2"/>
  <c r="H528" i="2"/>
  <c r="H649" i="2"/>
  <c r="H122" i="2"/>
  <c r="J122" i="2" s="1"/>
  <c r="H122" i="3" s="1"/>
  <c r="L122" i="3" s="1"/>
  <c r="H148" i="2"/>
  <c r="J148" i="2" s="1"/>
  <c r="H148" i="3" s="1"/>
  <c r="L148" i="3" s="1"/>
  <c r="H219" i="2"/>
  <c r="J219" i="2" s="1"/>
  <c r="H219" i="3" s="1"/>
  <c r="L219" i="3" s="1"/>
  <c r="H325" i="2"/>
  <c r="J325" i="2" s="1"/>
  <c r="H325" i="3" s="1"/>
  <c r="L325" i="3" s="1"/>
  <c r="H420" i="2"/>
  <c r="J420" i="2" s="1"/>
  <c r="H420" i="3" s="1"/>
  <c r="L420" i="3" s="1"/>
  <c r="H602" i="2"/>
  <c r="J602" i="2" s="1"/>
  <c r="H602" i="3" s="1"/>
  <c r="L602" i="3" s="1"/>
  <c r="H698" i="2"/>
  <c r="J698" i="2" s="1"/>
  <c r="H698" i="3" s="1"/>
  <c r="L698" i="3" s="1"/>
  <c r="H139" i="2"/>
  <c r="H445" i="2"/>
  <c r="H538" i="2"/>
  <c r="H633" i="2"/>
  <c r="H734" i="2"/>
  <c r="H359" i="2"/>
  <c r="H149" i="2"/>
  <c r="J149" i="2" s="1"/>
  <c r="H149" i="3" s="1"/>
  <c r="L149" i="3" s="1"/>
  <c r="H375" i="2"/>
  <c r="J375" i="2" s="1"/>
  <c r="H375" i="3" s="1"/>
  <c r="L375" i="3" s="1"/>
  <c r="H469" i="2"/>
  <c r="J469" i="2" s="1"/>
  <c r="H469" i="3" s="1"/>
  <c r="L469" i="3" s="1"/>
  <c r="H741" i="2"/>
  <c r="J741" i="2" s="1"/>
  <c r="H741" i="3" s="1"/>
  <c r="L741" i="3" s="1"/>
  <c r="H354" i="2"/>
  <c r="H491" i="2"/>
  <c r="H235" i="2"/>
  <c r="H596" i="2"/>
  <c r="H670" i="2"/>
  <c r="H166" i="2"/>
  <c r="J166" i="2" s="1"/>
  <c r="H166" i="3" s="1"/>
  <c r="L166" i="3" s="1"/>
  <c r="H284" i="2"/>
  <c r="J284" i="2" s="1"/>
  <c r="H284" i="3" s="1"/>
  <c r="L284" i="3" s="1"/>
  <c r="H709" i="2"/>
  <c r="J709" i="2" s="1"/>
  <c r="H709" i="3" s="1"/>
  <c r="L709" i="3" s="1"/>
  <c r="H118" i="2"/>
  <c r="H173" i="2"/>
  <c r="H131" i="2"/>
  <c r="H447" i="2"/>
  <c r="H22" i="2"/>
  <c r="H451" i="2"/>
  <c r="H267" i="2"/>
  <c r="H666" i="2"/>
  <c r="H59" i="2"/>
  <c r="J59" i="2" s="1"/>
  <c r="H59" i="3" s="1"/>
  <c r="L59" i="3" s="1"/>
  <c r="H100" i="2"/>
  <c r="J100" i="2" s="1"/>
  <c r="H100" i="3" s="1"/>
  <c r="L100" i="3" s="1"/>
  <c r="H421" i="2"/>
  <c r="J421" i="2" s="1"/>
  <c r="H421" i="3" s="1"/>
  <c r="L421" i="3" s="1"/>
  <c r="H629" i="2"/>
  <c r="J629" i="2" s="1"/>
  <c r="H629" i="3" s="1"/>
  <c r="L629" i="3" s="1"/>
  <c r="H156" i="2"/>
  <c r="J156" i="2" s="1"/>
  <c r="H156" i="3" s="1"/>
  <c r="L156" i="3" s="1"/>
  <c r="H391" i="2"/>
  <c r="J391" i="2" s="1"/>
  <c r="H391" i="3" s="1"/>
  <c r="L391" i="3" s="1"/>
  <c r="H733" i="2"/>
  <c r="H138" i="2"/>
  <c r="J138" i="2" s="1"/>
  <c r="H138" i="3" s="1"/>
  <c r="L138" i="3" s="1"/>
  <c r="H220" i="2"/>
  <c r="J220" i="2" s="1"/>
  <c r="H220" i="3" s="1"/>
  <c r="L220" i="3" s="1"/>
  <c r="H309" i="2"/>
  <c r="J309" i="2" s="1"/>
  <c r="H309" i="3" s="1"/>
  <c r="L309" i="3" s="1"/>
  <c r="H395" i="2"/>
  <c r="J395" i="2" s="1"/>
  <c r="H395" i="3" s="1"/>
  <c r="L395" i="3" s="1"/>
  <c r="H464" i="2"/>
  <c r="J464" i="2" s="1"/>
  <c r="H464" i="3" s="1"/>
  <c r="L464" i="3" s="1"/>
  <c r="H604" i="2"/>
  <c r="J604" i="2" s="1"/>
  <c r="H604" i="3" s="1"/>
  <c r="L604" i="3" s="1"/>
  <c r="H699" i="2"/>
  <c r="J699" i="2" s="1"/>
  <c r="H699" i="3" s="1"/>
  <c r="L699" i="3" s="1"/>
  <c r="H282" i="2"/>
  <c r="H227" i="2"/>
  <c r="H572" i="2"/>
  <c r="H174" i="2"/>
  <c r="H473" i="2"/>
  <c r="H292" i="2"/>
  <c r="J292" i="2" s="1"/>
  <c r="H288" i="2"/>
  <c r="H650" i="2"/>
  <c r="H83" i="2"/>
  <c r="H424" i="2"/>
  <c r="H55" i="2"/>
  <c r="H181" i="2"/>
  <c r="J181" i="2" s="1"/>
  <c r="H31" i="2"/>
  <c r="H153" i="2"/>
  <c r="H492" i="2"/>
  <c r="H525" i="2"/>
  <c r="H80" i="2"/>
  <c r="J80" i="2" s="1"/>
  <c r="H80" i="3" s="1"/>
  <c r="L80" i="3" s="1"/>
  <c r="H322" i="2"/>
  <c r="J322" i="2" s="1"/>
  <c r="H322" i="3" s="1"/>
  <c r="L322" i="3" s="1"/>
  <c r="H542" i="2"/>
  <c r="J542" i="2" s="1"/>
  <c r="H542" i="3" s="1"/>
  <c r="L542" i="3" s="1"/>
  <c r="H126" i="2"/>
  <c r="H511" i="2"/>
  <c r="H707" i="2"/>
  <c r="H745" i="2"/>
  <c r="H115" i="2"/>
  <c r="J115" i="2" s="1"/>
  <c r="H115" i="3" s="1"/>
  <c r="L115" i="3" s="1"/>
  <c r="H198" i="2"/>
  <c r="J198" i="2" s="1"/>
  <c r="H198" i="3" s="1"/>
  <c r="L198" i="3" s="1"/>
  <c r="H296" i="2"/>
  <c r="J296" i="2" s="1"/>
  <c r="H296" i="3" s="1"/>
  <c r="L296" i="3" s="1"/>
  <c r="H642" i="2"/>
  <c r="J642" i="2" s="1"/>
  <c r="H642" i="3" s="1"/>
  <c r="L642" i="3" s="1"/>
  <c r="H103" i="2"/>
  <c r="H403" i="2"/>
  <c r="H665" i="2"/>
  <c r="H224" i="2"/>
  <c r="H563" i="2"/>
  <c r="H313" i="2"/>
  <c r="H520" i="2"/>
  <c r="H540" i="2"/>
  <c r="H178" i="2"/>
  <c r="H314" i="2"/>
  <c r="H553" i="2"/>
  <c r="H54" i="2"/>
  <c r="H454" i="2"/>
  <c r="H558" i="2"/>
  <c r="H271" i="2"/>
  <c r="H326" i="2"/>
  <c r="H504" i="2"/>
  <c r="H613" i="2"/>
  <c r="H722" i="2"/>
  <c r="H142" i="2"/>
  <c r="J142" i="2" s="1"/>
  <c r="H142" i="3" s="1"/>
  <c r="L142" i="3" s="1"/>
  <c r="H243" i="2"/>
  <c r="J243" i="2" s="1"/>
  <c r="H243" i="3" s="1"/>
  <c r="L243" i="3" s="1"/>
  <c r="H370" i="2"/>
  <c r="J370" i="2" s="1"/>
  <c r="H370" i="3" s="1"/>
  <c r="L370" i="3" s="1"/>
  <c r="H399" i="2"/>
  <c r="J399" i="2" s="1"/>
  <c r="H399" i="3" s="1"/>
  <c r="L399" i="3" s="1"/>
  <c r="H468" i="2"/>
  <c r="J468" i="2" s="1"/>
  <c r="H468" i="3" s="1"/>
  <c r="L468" i="3" s="1"/>
  <c r="H612" i="2"/>
  <c r="J612" i="2" s="1"/>
  <c r="H612" i="3" s="1"/>
  <c r="L612" i="3" s="1"/>
  <c r="H740" i="2"/>
  <c r="J740" i="2" s="1"/>
  <c r="H740" i="3" s="1"/>
  <c r="L740" i="3" s="1"/>
  <c r="H241" i="2"/>
  <c r="H197" i="2"/>
  <c r="H303" i="2"/>
  <c r="H507" i="2"/>
  <c r="H170" i="2"/>
  <c r="H251" i="2"/>
  <c r="H335" i="2"/>
  <c r="H555" i="2"/>
  <c r="H637" i="2"/>
  <c r="H233" i="2"/>
  <c r="J233" i="2" s="1"/>
  <c r="H233" i="3" s="1"/>
  <c r="L233" i="3" s="1"/>
  <c r="H339" i="2"/>
  <c r="J339" i="2" s="1"/>
  <c r="H339" i="3" s="1"/>
  <c r="L339" i="3" s="1"/>
  <c r="H576" i="2"/>
  <c r="J576" i="2" s="1"/>
  <c r="H576" i="3" s="1"/>
  <c r="L576" i="3" s="1"/>
  <c r="H231" i="2"/>
  <c r="H107" i="2"/>
  <c r="H632" i="2"/>
  <c r="H748" i="2"/>
  <c r="H417" i="2"/>
  <c r="H205" i="2"/>
  <c r="J205" i="2" s="1"/>
  <c r="H205" i="3" s="1"/>
  <c r="L205" i="3" s="1"/>
  <c r="H371" i="2"/>
  <c r="J371" i="2" s="1"/>
  <c r="H371" i="3" s="1"/>
  <c r="L371" i="3" s="1"/>
  <c r="H465" i="2"/>
  <c r="J465" i="2" s="1"/>
  <c r="H465" i="3" s="1"/>
  <c r="L465" i="3" s="1"/>
  <c r="H678" i="2"/>
  <c r="J678" i="2" s="1"/>
  <c r="H678" i="3" s="1"/>
  <c r="L678" i="3" s="1"/>
  <c r="H287" i="2"/>
  <c r="H484" i="2"/>
  <c r="H423" i="2"/>
  <c r="H194" i="2"/>
  <c r="H512" i="2"/>
  <c r="H237" i="2"/>
  <c r="J237" i="2" s="1"/>
  <c r="H237" i="3" s="1"/>
  <c r="L237" i="3" s="1"/>
  <c r="H263" i="2"/>
  <c r="J263" i="2" s="1"/>
  <c r="H263" i="3" s="1"/>
  <c r="L263" i="3" s="1"/>
  <c r="H485" i="2"/>
  <c r="J485" i="2" s="1"/>
  <c r="H485" i="3" s="1"/>
  <c r="L485" i="3" s="1"/>
  <c r="H193" i="2"/>
  <c r="H503" i="2"/>
  <c r="H134" i="2"/>
  <c r="J134" i="2" s="1"/>
  <c r="H134" i="3" s="1"/>
  <c r="L134" i="3" s="1"/>
  <c r="H250" i="2"/>
  <c r="J250" i="2" s="1"/>
  <c r="H250" i="3" s="1"/>
  <c r="L250" i="3" s="1"/>
  <c r="H477" i="2"/>
  <c r="H169" i="2"/>
  <c r="H208" i="2"/>
  <c r="H358" i="2"/>
  <c r="H636" i="2"/>
  <c r="H155" i="2"/>
  <c r="H273" i="2"/>
  <c r="H490" i="2"/>
  <c r="H611" i="2"/>
  <c r="H213" i="2"/>
  <c r="H431" i="2"/>
  <c r="H618" i="2"/>
  <c r="H316" i="2"/>
  <c r="H574" i="2"/>
  <c r="H162" i="2"/>
  <c r="J162" i="2" s="1"/>
  <c r="H162" i="3" s="1"/>
  <c r="L162" i="3" s="1"/>
  <c r="H434" i="2"/>
  <c r="J434" i="2" s="1"/>
  <c r="H434" i="3" s="1"/>
  <c r="L434" i="3" s="1"/>
  <c r="H700" i="2"/>
  <c r="J700" i="2" s="1"/>
  <c r="H700" i="3" s="1"/>
  <c r="L700" i="3" s="1"/>
  <c r="H218" i="2"/>
  <c r="H412" i="2"/>
  <c r="H661" i="2"/>
  <c r="H27" i="2"/>
  <c r="J27" i="2" s="1"/>
  <c r="H27" i="3" s="1"/>
  <c r="L27" i="3" s="1"/>
  <c r="H99" i="2"/>
  <c r="J99" i="2" s="1"/>
  <c r="H99" i="3" s="1"/>
  <c r="L99" i="3" s="1"/>
  <c r="H338" i="2"/>
  <c r="J338" i="2" s="1"/>
  <c r="H338" i="3" s="1"/>
  <c r="L338" i="3" s="1"/>
  <c r="H128" i="2"/>
  <c r="H236" i="2"/>
  <c r="H372" i="2"/>
  <c r="H414" i="2"/>
  <c r="H600" i="2"/>
  <c r="H711" i="2"/>
  <c r="H715" i="2"/>
  <c r="H475" i="2"/>
  <c r="H646" i="2"/>
  <c r="H730" i="2"/>
  <c r="H533" i="2"/>
  <c r="J533" i="2" s="1"/>
  <c r="H533" i="3" s="1"/>
  <c r="L533" i="3" s="1"/>
  <c r="H729" i="2"/>
  <c r="J729" i="2" s="1"/>
  <c r="H729" i="3" s="1"/>
  <c r="L729" i="3" s="1"/>
  <c r="H96" i="2"/>
  <c r="H692" i="2"/>
  <c r="H726" i="2"/>
  <c r="H541" i="2"/>
  <c r="H592" i="2"/>
  <c r="H204" i="2"/>
  <c r="J204" i="2" s="1"/>
  <c r="H204" i="3" s="1"/>
  <c r="L204" i="3" s="1"/>
  <c r="H382" i="2"/>
  <c r="J382" i="2" s="1"/>
  <c r="H382" i="3" s="1"/>
  <c r="L382" i="3" s="1"/>
  <c r="H476" i="2"/>
  <c r="J476" i="2" s="1"/>
  <c r="H476" i="3" s="1"/>
  <c r="L476" i="3" s="1"/>
  <c r="H744" i="2"/>
  <c r="J744" i="2" s="1"/>
  <c r="H744" i="3" s="1"/>
  <c r="L744" i="3" s="1"/>
  <c r="H312" i="2"/>
  <c r="H328" i="2"/>
  <c r="H102" i="2"/>
  <c r="H74" i="2"/>
  <c r="J74" i="2" s="1"/>
  <c r="H74" i="3" s="1"/>
  <c r="L74" i="3" s="1"/>
  <c r="H419" i="2"/>
  <c r="J419" i="2" s="1"/>
  <c r="H419" i="3" s="1"/>
  <c r="L419" i="3" s="1"/>
  <c r="H660" i="2"/>
  <c r="J660" i="2" s="1"/>
  <c r="H660" i="3" s="1"/>
  <c r="L660" i="3" s="1"/>
  <c r="H256" i="2"/>
  <c r="H276" i="2"/>
  <c r="H212" i="2"/>
  <c r="J212" i="2" s="1"/>
  <c r="H212" i="3" s="1"/>
  <c r="L212" i="3" s="1"/>
  <c r="H285" i="2"/>
  <c r="J285" i="2" s="1"/>
  <c r="H285" i="3" s="1"/>
  <c r="L285" i="3" s="1"/>
  <c r="H719" i="2"/>
  <c r="J719" i="2" s="1"/>
  <c r="H719" i="3" s="1"/>
  <c r="L719" i="3" s="1"/>
  <c r="H561" i="2"/>
  <c r="H631" i="2"/>
  <c r="H724" i="2"/>
  <c r="H150" i="2"/>
  <c r="H305" i="2"/>
  <c r="H731" i="2"/>
  <c r="H480" i="2"/>
  <c r="H379" i="2"/>
  <c r="H662" i="2"/>
  <c r="H127" i="2"/>
  <c r="J127" i="2" s="1"/>
  <c r="H127" i="3" s="1"/>
  <c r="L127" i="3" s="1"/>
  <c r="H84" i="2"/>
  <c r="J84" i="2" s="1"/>
  <c r="H84" i="3" s="1"/>
  <c r="L84" i="3" s="1"/>
  <c r="H283" i="2"/>
  <c r="J283" i="2" s="1"/>
  <c r="H283" i="3" s="1"/>
  <c r="L283" i="3" s="1"/>
  <c r="H396" i="2"/>
  <c r="J396" i="2" s="1"/>
  <c r="H396" i="3" s="1"/>
  <c r="L396" i="3" s="1"/>
  <c r="H351" i="2"/>
  <c r="J351" i="2" s="1"/>
  <c r="H351" i="3" s="1"/>
  <c r="L351" i="3" s="1"/>
  <c r="H605" i="2"/>
  <c r="J605" i="2" s="1"/>
  <c r="H605" i="3" s="1"/>
  <c r="L605" i="3" s="1"/>
  <c r="H701" i="2"/>
  <c r="J701" i="2" s="1"/>
  <c r="H701" i="3" s="1"/>
  <c r="L701" i="3" s="1"/>
  <c r="H58" i="2"/>
  <c r="H228" i="2"/>
  <c r="H456" i="2"/>
  <c r="H495" i="2"/>
  <c r="H571" i="2"/>
  <c r="H721" i="2"/>
  <c r="H67" i="2"/>
  <c r="J67" i="2" s="1"/>
  <c r="H67" i="3" s="1"/>
  <c r="L67" i="3" s="1"/>
  <c r="H185" i="2"/>
  <c r="J185" i="2" s="1"/>
  <c r="H185" i="3" s="1"/>
  <c r="L185" i="3" s="1"/>
  <c r="H274" i="2"/>
  <c r="J274" i="2" s="1"/>
  <c r="H274" i="3" s="1"/>
  <c r="L274" i="3" s="1"/>
  <c r="H416" i="2"/>
  <c r="J416" i="2" s="1"/>
  <c r="H416" i="3" s="1"/>
  <c r="L416" i="3" s="1"/>
  <c r="H547" i="2"/>
  <c r="J547" i="2" s="1"/>
  <c r="H547" i="3" s="1"/>
  <c r="L547" i="3" s="1"/>
  <c r="H691" i="2"/>
  <c r="J691" i="2" s="1"/>
  <c r="H691" i="3" s="1"/>
  <c r="L691" i="3" s="1"/>
  <c r="H125" i="2"/>
  <c r="H21" i="2"/>
  <c r="J21" i="2" s="1"/>
  <c r="H21" i="3" s="1"/>
  <c r="L21" i="3" s="1"/>
  <c r="H91" i="2"/>
  <c r="H270" i="2"/>
  <c r="H590" i="2"/>
  <c r="J590" i="2" s="1"/>
  <c r="H590" i="3" s="1"/>
  <c r="L590" i="3" s="1"/>
  <c r="H37" i="2"/>
  <c r="J37" i="2" s="1"/>
  <c r="H37" i="3" s="1"/>
  <c r="L37" i="3" s="1"/>
  <c r="H190" i="2"/>
  <c r="H404" i="2"/>
  <c r="H39" i="2"/>
  <c r="H75" i="2"/>
  <c r="H562" i="2"/>
  <c r="H706" i="2"/>
  <c r="H152" i="2"/>
  <c r="J152" i="2" s="1"/>
  <c r="H152" i="3" s="1"/>
  <c r="L152" i="3" s="1"/>
  <c r="H329" i="2"/>
  <c r="J329" i="2" s="1"/>
  <c r="H329" i="3" s="1"/>
  <c r="L329" i="3" s="1"/>
  <c r="H548" i="2"/>
  <c r="J548" i="2" s="1"/>
  <c r="H548" i="3" s="1"/>
  <c r="L548" i="3" s="1"/>
  <c r="H36" i="2"/>
  <c r="H453" i="2"/>
  <c r="H357" i="2"/>
  <c r="H253" i="2"/>
  <c r="H595" i="2"/>
  <c r="H106" i="2"/>
  <c r="J106" i="2" s="1"/>
  <c r="H106" i="3" s="1"/>
  <c r="L106" i="3" s="1"/>
  <c r="H452" i="2"/>
  <c r="J452" i="2" s="1"/>
  <c r="H452" i="3" s="1"/>
  <c r="L452" i="3" s="1"/>
  <c r="H19" i="2"/>
  <c r="H401" i="2"/>
  <c r="H501" i="2"/>
  <c r="H163" i="2"/>
  <c r="J163" i="2" s="1"/>
  <c r="H163" i="3" s="1"/>
  <c r="L163" i="3" s="1"/>
  <c r="H348" i="2"/>
  <c r="J348" i="2" s="1"/>
  <c r="H348" i="3" s="1"/>
  <c r="L348" i="3" s="1"/>
  <c r="H78" i="2"/>
  <c r="H668" i="2"/>
  <c r="H73" i="2"/>
  <c r="H478" i="2"/>
  <c r="H114" i="2"/>
  <c r="H123" i="2"/>
  <c r="H189" i="2"/>
  <c r="H552" i="2"/>
  <c r="H34" i="2"/>
  <c r="H192" i="2"/>
  <c r="H302" i="2"/>
  <c r="H286" i="2"/>
  <c r="H33" i="2"/>
  <c r="H109" i="2"/>
  <c r="H493" i="2"/>
  <c r="H57" i="2"/>
  <c r="H536" i="2"/>
  <c r="H104" i="2"/>
  <c r="H583" i="2"/>
  <c r="H135" i="2"/>
  <c r="J135" i="2" s="1"/>
  <c r="H135" i="3" s="1"/>
  <c r="L135" i="3" s="1"/>
  <c r="H310" i="2"/>
  <c r="J310" i="2" s="1"/>
  <c r="H310" i="3" s="1"/>
  <c r="L310" i="3" s="1"/>
  <c r="H446" i="2"/>
  <c r="J446" i="2" s="1"/>
  <c r="H446" i="3" s="1"/>
  <c r="L446" i="3" s="1"/>
  <c r="H674" i="2"/>
  <c r="J674" i="2" s="1"/>
  <c r="H674" i="3" s="1"/>
  <c r="L674" i="3" s="1"/>
  <c r="H63" i="2"/>
  <c r="J63" i="2" s="1"/>
  <c r="H63" i="3" s="1"/>
  <c r="L63" i="3" s="1"/>
  <c r="H262" i="2"/>
  <c r="J262" i="2" s="1"/>
  <c r="H262" i="3" s="1"/>
  <c r="L262" i="3" s="1"/>
  <c r="H234" i="2"/>
  <c r="H98" i="2"/>
  <c r="H377" i="2"/>
  <c r="H411" i="2"/>
  <c r="H483" i="2"/>
  <c r="H373" i="2"/>
  <c r="H601" i="2"/>
  <c r="H728" i="2"/>
  <c r="H242" i="2"/>
  <c r="H361" i="2"/>
  <c r="H686" i="2"/>
  <c r="H713" i="2"/>
  <c r="H369" i="2"/>
  <c r="H211" i="2"/>
  <c r="H585" i="2"/>
  <c r="H575" i="2"/>
  <c r="H687" i="2"/>
  <c r="J687" i="2" s="1"/>
  <c r="H687" i="3" s="1"/>
  <c r="L687" i="3" s="1"/>
  <c r="H300" i="2"/>
  <c r="H496" i="2"/>
  <c r="H165" i="2"/>
  <c r="H254" i="2"/>
  <c r="H673" i="2"/>
  <c r="H28" i="2"/>
  <c r="J28" i="2" s="1"/>
  <c r="H28" i="3" s="1"/>
  <c r="L28" i="3" s="1"/>
  <c r="H95" i="2"/>
  <c r="J95" i="2" s="1"/>
  <c r="H95" i="3" s="1"/>
  <c r="L95" i="3" s="1"/>
  <c r="H457" i="2"/>
  <c r="J457" i="2" s="1"/>
  <c r="H457" i="3" s="1"/>
  <c r="L457" i="3" s="1"/>
  <c r="H616" i="2"/>
  <c r="J616" i="2" s="1"/>
  <c r="H616" i="3" s="1"/>
  <c r="L616" i="3" s="1"/>
  <c r="H137" i="2"/>
  <c r="H82" i="2"/>
  <c r="H467" i="2"/>
  <c r="H121" i="2"/>
  <c r="H506" i="2"/>
  <c r="H672" i="2"/>
  <c r="H433" i="2"/>
  <c r="J433" i="2" s="1"/>
  <c r="H433" i="3" s="1"/>
  <c r="L433" i="3" s="1"/>
  <c r="H551" i="2"/>
  <c r="J551" i="2" s="1"/>
  <c r="H551" i="3" s="1"/>
  <c r="L551" i="3" s="1"/>
  <c r="H56" i="2"/>
  <c r="H77" i="2"/>
  <c r="H554" i="2"/>
  <c r="H577" i="2"/>
  <c r="H187" i="2"/>
  <c r="J187" i="2" s="1"/>
  <c r="H187" i="3" s="1"/>
  <c r="L187" i="3" s="1"/>
  <c r="H482" i="2"/>
  <c r="J482" i="2" s="1"/>
  <c r="H482" i="3" s="1"/>
  <c r="L482" i="3" s="1"/>
  <c r="H239" i="2"/>
  <c r="H406" i="2"/>
  <c r="H444" i="2"/>
  <c r="H559" i="2"/>
  <c r="H164" i="2"/>
  <c r="H510" i="2"/>
  <c r="H255" i="2"/>
  <c r="H363" i="2"/>
  <c r="H593" i="2"/>
  <c r="H712" i="2"/>
  <c r="H47" i="2"/>
  <c r="J47" i="2" s="1"/>
  <c r="H47" i="3" s="1"/>
  <c r="L47" i="3" s="1"/>
  <c r="H222" i="2"/>
  <c r="J222" i="2" s="1"/>
  <c r="H222" i="3" s="1"/>
  <c r="L222" i="3" s="1"/>
  <c r="H92" i="2"/>
  <c r="J92" i="2" s="1"/>
  <c r="H92" i="3" s="1"/>
  <c r="L92" i="3" s="1"/>
  <c r="H383" i="2"/>
  <c r="J383" i="2" s="1"/>
  <c r="H383" i="3" s="1"/>
  <c r="L383" i="3" s="1"/>
  <c r="H413" i="2"/>
  <c r="J413" i="2" s="1"/>
  <c r="H413" i="3" s="1"/>
  <c r="L413" i="3" s="1"/>
  <c r="H481" i="2"/>
  <c r="J481" i="2" s="1"/>
  <c r="H481" i="3" s="1"/>
  <c r="L481" i="3" s="1"/>
  <c r="H625" i="2"/>
  <c r="J625" i="2" s="1"/>
  <c r="H625" i="3" s="1"/>
  <c r="L625" i="3" s="1"/>
  <c r="H718" i="2"/>
  <c r="J718" i="2" s="1"/>
  <c r="H718" i="3" s="1"/>
  <c r="L718" i="3" s="1"/>
  <c r="H429" i="2"/>
  <c r="H304" i="2"/>
  <c r="H443" i="2"/>
  <c r="J443" i="2" s="1"/>
  <c r="H443" i="3" s="1"/>
  <c r="L443" i="3" s="1"/>
  <c r="H653" i="2"/>
  <c r="J653" i="2" s="1"/>
  <c r="H653" i="3" s="1"/>
  <c r="L653" i="3" s="1"/>
  <c r="H508" i="2"/>
  <c r="H617" i="2"/>
  <c r="H342" i="2"/>
  <c r="H472" i="2"/>
  <c r="H130" i="2"/>
  <c r="J130" i="2" s="1"/>
  <c r="H130" i="3" s="1"/>
  <c r="L130" i="3" s="1"/>
  <c r="H230" i="2"/>
  <c r="J230" i="2" s="1"/>
  <c r="H230" i="3" s="1"/>
  <c r="L230" i="3" s="1"/>
  <c r="H350" i="2"/>
  <c r="J350" i="2" s="1"/>
  <c r="H350" i="3" s="1"/>
  <c r="L350" i="3" s="1"/>
  <c r="H645" i="2"/>
  <c r="J645" i="2" s="1"/>
  <c r="H645" i="3" s="1"/>
  <c r="L645" i="3" s="1"/>
  <c r="H176" i="2"/>
  <c r="H249" i="2"/>
  <c r="H739" i="2"/>
  <c r="H141" i="2"/>
  <c r="J141" i="2" s="1"/>
  <c r="H141" i="3" s="1"/>
  <c r="L141" i="3" s="1"/>
  <c r="H398" i="2"/>
  <c r="J398" i="2" s="1"/>
  <c r="H398" i="3" s="1"/>
  <c r="L398" i="3" s="1"/>
  <c r="H570" i="2"/>
  <c r="J570" i="2" s="1"/>
  <c r="H570" i="3" s="1"/>
  <c r="L570" i="3" s="1"/>
  <c r="H167" i="2"/>
  <c r="H223" i="2"/>
  <c r="H655" i="2"/>
  <c r="H116" i="2"/>
  <c r="J116" i="2" s="1"/>
  <c r="H116" i="3" s="1"/>
  <c r="L116" i="3" s="1"/>
  <c r="H389" i="2"/>
  <c r="J389" i="2" s="1"/>
  <c r="H389" i="3" s="1"/>
  <c r="L389" i="3" s="1"/>
  <c r="H573" i="2"/>
  <c r="J573" i="2" s="1"/>
  <c r="H573" i="3" s="1"/>
  <c r="L573" i="3" s="1"/>
  <c r="H432" i="2"/>
  <c r="H502" i="2"/>
  <c r="H52" i="2"/>
  <c r="H384" i="2"/>
  <c r="H614" i="2"/>
  <c r="H392" i="2"/>
  <c r="H513" i="2"/>
  <c r="H651" i="2"/>
  <c r="H440" i="2"/>
  <c r="J440" i="2" s="1"/>
  <c r="H440" i="3" s="1"/>
  <c r="L440" i="3" s="1"/>
  <c r="H466" i="2"/>
  <c r="J466" i="2" s="1"/>
  <c r="H466" i="3" s="1"/>
  <c r="L466" i="3" s="1"/>
  <c r="H394" i="2"/>
  <c r="H705" i="2"/>
  <c r="H238" i="2"/>
  <c r="H597" i="2"/>
  <c r="H410" i="2"/>
  <c r="H684" i="2"/>
  <c r="H346" i="2"/>
  <c r="J346" i="2" s="1"/>
  <c r="H346" i="3" s="1"/>
  <c r="L346" i="3" s="1"/>
  <c r="H216" i="2"/>
  <c r="H697" i="2"/>
  <c r="H64" i="2"/>
  <c r="H201" i="2"/>
  <c r="H345" i="2"/>
  <c r="H671" i="2"/>
  <c r="H48" i="2"/>
  <c r="J48" i="2" s="1"/>
  <c r="H48" i="3" s="1"/>
  <c r="L48" i="3" s="1"/>
  <c r="H470" i="2"/>
  <c r="J470" i="2" s="1"/>
  <c r="H470" i="3" s="1"/>
  <c r="L470" i="3" s="1"/>
  <c r="H643" i="2"/>
  <c r="J643" i="2" s="1"/>
  <c r="H643" i="3" s="1"/>
  <c r="L643" i="3" s="1"/>
  <c r="H727" i="2"/>
  <c r="J727" i="2" s="1"/>
  <c r="H727" i="3" s="1"/>
  <c r="L727" i="3" s="1"/>
  <c r="H180" i="2"/>
  <c r="H652" i="2"/>
  <c r="H720" i="2"/>
  <c r="H430" i="2"/>
  <c r="H385" i="2"/>
  <c r="H471" i="2"/>
  <c r="H171" i="2"/>
  <c r="H376" i="2"/>
  <c r="H129" i="2"/>
  <c r="J129" i="2" s="1"/>
  <c r="H129" i="3" s="1"/>
  <c r="L129" i="3" s="1"/>
  <c r="H94" i="2"/>
  <c r="J94" i="2" s="1"/>
  <c r="H94" i="3" s="1"/>
  <c r="L94" i="3" s="1"/>
  <c r="H390" i="2"/>
  <c r="J390" i="2" s="1"/>
  <c r="H390" i="3" s="1"/>
  <c r="L390" i="3" s="1"/>
  <c r="H441" i="2"/>
  <c r="J441" i="2" s="1"/>
  <c r="H441" i="3" s="1"/>
  <c r="L441" i="3" s="1"/>
  <c r="H690" i="2"/>
  <c r="J690" i="2" s="1"/>
  <c r="H690" i="3" s="1"/>
  <c r="L690" i="3" s="1"/>
  <c r="H124" i="2"/>
  <c r="H41" i="2"/>
  <c r="J41" i="2" s="1"/>
  <c r="H41" i="3" s="1"/>
  <c r="L41" i="3" s="1"/>
  <c r="H439" i="2"/>
  <c r="J439" i="2" s="1"/>
  <c r="H439" i="3" s="1"/>
  <c r="L439" i="3" s="1"/>
  <c r="H65" i="2"/>
  <c r="H289" i="2"/>
  <c r="H522" i="2"/>
  <c r="H151" i="2"/>
  <c r="H603" i="2"/>
  <c r="H352" i="2"/>
  <c r="H659" i="2"/>
  <c r="H207" i="2"/>
  <c r="H66" i="2"/>
  <c r="J66" i="2" s="1"/>
  <c r="H66" i="3" s="1"/>
  <c r="L66" i="3" s="1"/>
  <c r="H196" i="2"/>
  <c r="J196" i="2" s="1"/>
  <c r="H196" i="3" s="1"/>
  <c r="L196" i="3" s="1"/>
  <c r="H290" i="2"/>
  <c r="J290" i="2" s="1"/>
  <c r="H290" i="3" s="1"/>
  <c r="L290" i="3" s="1"/>
  <c r="H532" i="2"/>
  <c r="J532" i="2" s="1"/>
  <c r="H532" i="3" s="1"/>
  <c r="L532" i="3" s="1"/>
  <c r="H644" i="2"/>
  <c r="J644" i="2" s="1"/>
  <c r="H644" i="3" s="1"/>
  <c r="L644" i="3" s="1"/>
  <c r="H136" i="2"/>
  <c r="H93" i="2"/>
  <c r="H327" i="2"/>
  <c r="H474" i="2"/>
  <c r="H509" i="2"/>
  <c r="H634" i="2"/>
  <c r="H133" i="2"/>
  <c r="H324" i="2"/>
  <c r="H523" i="2"/>
  <c r="H704" i="2"/>
  <c r="H49" i="2"/>
  <c r="J49" i="2" s="1"/>
  <c r="H49" i="3" s="1"/>
  <c r="L49" i="3" s="1"/>
  <c r="H172" i="2"/>
  <c r="J172" i="2" s="1"/>
  <c r="H172" i="3" s="1"/>
  <c r="L172" i="3" s="1"/>
  <c r="H261" i="2"/>
  <c r="J261" i="2" s="1"/>
  <c r="H261" i="3" s="1"/>
  <c r="L261" i="3" s="1"/>
  <c r="H298" i="2"/>
  <c r="J298" i="2" s="1"/>
  <c r="H298" i="3" s="1"/>
  <c r="L298" i="3" s="1"/>
  <c r="H519" i="2"/>
  <c r="J519" i="2" s="1"/>
  <c r="H519" i="3" s="1"/>
  <c r="L519" i="3" s="1"/>
  <c r="H743" i="2"/>
  <c r="J743" i="2" s="1"/>
  <c r="H743" i="3" s="1"/>
  <c r="L743" i="3" s="1"/>
  <c r="H232" i="2"/>
  <c r="J232" i="2" s="1"/>
  <c r="H232" i="3" s="1"/>
  <c r="L232" i="3" s="1"/>
  <c r="H191" i="2"/>
  <c r="J191" i="2" s="1"/>
  <c r="H191" i="3" s="1"/>
  <c r="L191" i="3" s="1"/>
  <c r="H418" i="2"/>
  <c r="J418" i="2" s="1"/>
  <c r="H418" i="3" s="1"/>
  <c r="L418" i="3" s="1"/>
  <c r="H462" i="2"/>
  <c r="J462" i="2" s="1"/>
  <c r="H462" i="3" s="1"/>
  <c r="L462" i="3" s="1"/>
  <c r="H610" i="2"/>
  <c r="J610" i="2" s="1"/>
  <c r="H610" i="3" s="1"/>
  <c r="L610" i="3" s="1"/>
  <c r="H675" i="2"/>
  <c r="J675" i="2" s="1"/>
  <c r="H675" i="3" s="1"/>
  <c r="L675" i="3" s="1"/>
  <c r="H449" i="2"/>
  <c r="J449" i="2" s="1"/>
  <c r="H449" i="3" s="1"/>
  <c r="L449" i="3" s="1"/>
  <c r="H667" i="2"/>
  <c r="J667" i="2" s="1"/>
  <c r="H667" i="3" s="1"/>
  <c r="L667" i="3" s="1"/>
  <c r="H17" i="2"/>
  <c r="J17" i="2" s="1"/>
  <c r="H17" i="3" s="1"/>
  <c r="L17" i="3" s="1"/>
  <c r="H89" i="2"/>
  <c r="H72" i="2"/>
  <c r="H499" i="2"/>
  <c r="H44" i="2"/>
  <c r="H409" i="2"/>
  <c r="H531" i="2"/>
  <c r="H229" i="2"/>
  <c r="J229" i="2" s="1"/>
  <c r="H229" i="3" s="1"/>
  <c r="L229" i="3" s="1"/>
  <c r="H381" i="2"/>
  <c r="J381" i="2" s="1"/>
  <c r="H381" i="3" s="1"/>
  <c r="L381" i="3" s="1"/>
  <c r="H337" i="2"/>
  <c r="J337" i="2" s="1"/>
  <c r="H337" i="3" s="1"/>
  <c r="L337" i="3" s="1"/>
  <c r="H582" i="2"/>
  <c r="J582" i="2" s="1"/>
  <c r="H582" i="3" s="1"/>
  <c r="L582" i="3" s="1"/>
  <c r="H648" i="2"/>
  <c r="J648" i="2" s="1"/>
  <c r="H648" i="3" s="1"/>
  <c r="L648" i="3" s="1"/>
  <c r="H140" i="2"/>
  <c r="H179" i="2"/>
  <c r="H154" i="2"/>
  <c r="J154" i="2" s="1"/>
  <c r="H154" i="3" s="1"/>
  <c r="L154" i="3" s="1"/>
  <c r="H702" i="2"/>
  <c r="J702" i="2" s="1"/>
  <c r="H702" i="3" s="1"/>
  <c r="L702" i="3" s="1"/>
  <c r="H209" i="2"/>
  <c r="H415" i="2"/>
  <c r="H20" i="2"/>
  <c r="H240" i="2"/>
  <c r="H560" i="2"/>
  <c r="H494" i="2"/>
  <c r="H615" i="2"/>
  <c r="H448" i="2"/>
  <c r="H422" i="2"/>
  <c r="H71" i="2"/>
  <c r="J71" i="2" s="1"/>
  <c r="H71" i="3" s="1"/>
  <c r="L71" i="3" s="1"/>
  <c r="H46" i="2"/>
  <c r="H696" i="2"/>
  <c r="H186" i="2"/>
  <c r="H101" i="2"/>
  <c r="H272" i="2"/>
  <c r="H206" i="2"/>
  <c r="J206" i="2" s="1"/>
  <c r="H206" i="3" s="1"/>
  <c r="L206" i="3" s="1"/>
  <c r="H584" i="2"/>
  <c r="J584" i="2" s="1"/>
  <c r="H584" i="3" s="1"/>
  <c r="L584" i="3" s="1"/>
  <c r="H32" i="2"/>
  <c r="H598" i="2"/>
  <c r="H680" i="2"/>
  <c r="H225" i="2"/>
  <c r="H336" i="2"/>
  <c r="H299" i="2"/>
  <c r="H311" i="2"/>
  <c r="H368" i="2"/>
  <c r="H266" i="2"/>
  <c r="H517" i="2"/>
  <c r="H62" i="2"/>
  <c r="H589" i="2"/>
  <c r="J589" i="2" s="1"/>
  <c r="H589" i="3" s="1"/>
  <c r="L589" i="3" s="1"/>
  <c r="H18" i="2"/>
  <c r="H25" i="2"/>
  <c r="H70" i="2"/>
  <c r="H279" i="2"/>
  <c r="H393" i="2"/>
  <c r="H539" i="2"/>
  <c r="H264" i="2"/>
  <c r="J264" i="2" s="1"/>
  <c r="H264" i="3" s="1"/>
  <c r="L264" i="3" s="1"/>
  <c r="H742" i="2"/>
  <c r="J742" i="2" s="1"/>
  <c r="H742" i="3" s="1"/>
  <c r="L742" i="3" s="1"/>
  <c r="H353" i="2"/>
  <c r="H527" i="2"/>
  <c r="H175" i="2"/>
  <c r="H380" i="2"/>
  <c r="H689" i="2"/>
  <c r="H663" i="2"/>
  <c r="H716" i="2"/>
  <c r="H747" i="2"/>
  <c r="H356" i="2"/>
  <c r="H428" i="2"/>
  <c r="H105" i="2"/>
  <c r="J105" i="2" s="1"/>
  <c r="H105" i="3" s="1"/>
  <c r="L105" i="3" s="1"/>
  <c r="H703" i="2"/>
  <c r="J703" i="2" s="1"/>
  <c r="H703" i="3" s="1"/>
  <c r="L703" i="3" s="1"/>
  <c r="H315" i="2"/>
  <c r="H647" i="2"/>
  <c r="H341" i="2"/>
  <c r="H676" i="2"/>
  <c r="H569" i="2"/>
  <c r="H626" i="2"/>
  <c r="H308" i="2"/>
  <c r="H35" i="2"/>
  <c r="H252" i="2"/>
  <c r="H526" i="2"/>
  <c r="H38" i="2"/>
  <c r="H269" i="2"/>
  <c r="H479" i="2"/>
  <c r="H619" i="2"/>
  <c r="H664" i="2"/>
  <c r="H117" i="2"/>
  <c r="J117" i="2" s="1"/>
  <c r="H117" i="3" s="1"/>
  <c r="L117" i="3" s="1"/>
  <c r="H90" i="2"/>
  <c r="J90" i="2" s="1"/>
  <c r="H90" i="3" s="1"/>
  <c r="L90" i="3" s="1"/>
  <c r="H265" i="2"/>
  <c r="J265" i="2" s="1"/>
  <c r="H265" i="3" s="1"/>
  <c r="L265" i="3" s="1"/>
  <c r="H349" i="2"/>
  <c r="J349" i="2" s="1"/>
  <c r="H349" i="3" s="1"/>
  <c r="L349" i="3" s="1"/>
  <c r="H565" i="2"/>
  <c r="J565" i="2" s="1"/>
  <c r="H565" i="3" s="1"/>
  <c r="L565" i="3" s="1"/>
  <c r="H732" i="2"/>
  <c r="J732" i="2" s="1"/>
  <c r="H732" i="3" s="1"/>
  <c r="L732" i="3" s="1"/>
  <c r="H203" i="2"/>
  <c r="J203" i="2" s="1"/>
  <c r="H203" i="3" s="1"/>
  <c r="L203" i="3" s="1"/>
  <c r="H188" i="2"/>
  <c r="J188" i="2" s="1"/>
  <c r="H188" i="3" s="1"/>
  <c r="L188" i="3" s="1"/>
  <c r="H442" i="2"/>
  <c r="J442" i="2" s="1"/>
  <c r="H442" i="3" s="1"/>
  <c r="L442" i="3" s="1"/>
  <c r="H463" i="2"/>
  <c r="J463" i="2" s="1"/>
  <c r="H463" i="3" s="1"/>
  <c r="L463" i="3" s="1"/>
  <c r="H635" i="2"/>
  <c r="J635" i="2" s="1"/>
  <c r="H635" i="3" s="1"/>
  <c r="L635" i="3" s="1"/>
  <c r="H132" i="2"/>
  <c r="H195" i="2"/>
  <c r="H450" i="2"/>
  <c r="H505" i="2"/>
  <c r="H738" i="2"/>
  <c r="H120" i="2"/>
  <c r="J120" i="2" s="1"/>
  <c r="H120" i="3" s="1"/>
  <c r="L120" i="3" s="1"/>
  <c r="H210" i="2"/>
  <c r="J210" i="2" s="1"/>
  <c r="H210" i="3" s="1"/>
  <c r="L210" i="3" s="1"/>
  <c r="H397" i="2"/>
  <c r="J397" i="2" s="1"/>
  <c r="H397" i="3" s="1"/>
  <c r="L397" i="3" s="1"/>
  <c r="H360" i="2"/>
  <c r="J360" i="2" s="1"/>
  <c r="H360" i="3" s="1"/>
  <c r="L360" i="3" s="1"/>
  <c r="H550" i="2"/>
  <c r="J550" i="2" s="1"/>
  <c r="H550" i="3" s="1"/>
  <c r="L550" i="3" s="1"/>
  <c r="H630" i="2"/>
  <c r="J630" i="2" s="1"/>
  <c r="H630" i="3" s="1"/>
  <c r="L630" i="3" s="1"/>
  <c r="H723" i="2"/>
  <c r="J723" i="2" s="1"/>
  <c r="H723" i="3" s="1"/>
  <c r="L723" i="3" s="1"/>
  <c r="H564" i="2"/>
  <c r="J564" i="2" s="1"/>
  <c r="H564" i="3" s="1"/>
  <c r="L564" i="3" s="1"/>
  <c r="H45" i="2"/>
  <c r="J45" i="2" s="1"/>
  <c r="H45" i="3" s="1"/>
  <c r="L45" i="3" s="1"/>
  <c r="H87" i="2"/>
  <c r="H489" i="2"/>
  <c r="H685" i="2"/>
  <c r="H516" i="2"/>
  <c r="H460" i="2"/>
  <c r="H658" i="2"/>
  <c r="H594" i="2"/>
  <c r="H301" i="2"/>
  <c r="J301" i="2" s="1"/>
  <c r="H301" i="3" s="1"/>
  <c r="L301" i="3" s="1"/>
  <c r="H693" i="2"/>
  <c r="J693" i="2" s="1"/>
  <c r="H693" i="3" s="1"/>
  <c r="L693" i="3" s="1"/>
  <c r="H557" i="2"/>
  <c r="H627" i="2"/>
  <c r="H268" i="2"/>
  <c r="H340" i="2"/>
  <c r="H535" i="2"/>
  <c r="H746" i="2"/>
  <c r="H29" i="2"/>
  <c r="J29" i="2" s="1"/>
  <c r="H29" i="3" s="1"/>
  <c r="L29" i="3" s="1"/>
  <c r="H202" i="2"/>
  <c r="J202" i="2" s="1"/>
  <c r="H202" i="3" s="1"/>
  <c r="L202" i="3" s="1"/>
  <c r="H146" i="2"/>
  <c r="J146" i="2" s="1"/>
  <c r="H146" i="3" s="1"/>
  <c r="L146" i="3" s="1"/>
  <c r="H97" i="2"/>
  <c r="J97" i="2" s="1"/>
  <c r="H97" i="3" s="1"/>
  <c r="L97" i="3" s="1"/>
  <c r="H260" i="2"/>
  <c r="J260" i="2" s="1"/>
  <c r="H260" i="3" s="1"/>
  <c r="L260" i="3" s="1"/>
  <c r="H405" i="2"/>
  <c r="J405" i="2" s="1"/>
  <c r="H405" i="3" s="1"/>
  <c r="L405" i="3" s="1"/>
  <c r="H297" i="2"/>
  <c r="J297" i="2" s="1"/>
  <c r="H297" i="3" s="1"/>
  <c r="L297" i="3" s="1"/>
  <c r="H364" i="2"/>
  <c r="J364" i="2" s="1"/>
  <c r="H364" i="3" s="1"/>
  <c r="L364" i="3" s="1"/>
  <c r="H518" i="2"/>
  <c r="J518" i="2" s="1"/>
  <c r="H518" i="3" s="1"/>
  <c r="L518" i="3" s="1"/>
  <c r="H679" i="2"/>
  <c r="J679" i="2" s="1"/>
  <c r="H679" i="3" s="1"/>
  <c r="L679" i="3" s="1"/>
  <c r="H168" i="2"/>
  <c r="H30" i="2"/>
  <c r="H81" i="2"/>
  <c r="H714" i="2"/>
  <c r="H581" i="2"/>
  <c r="H147" i="2"/>
  <c r="H332" i="2"/>
  <c r="H248" i="2"/>
  <c r="H113" i="2"/>
  <c r="H641" i="2"/>
  <c r="H609" i="2"/>
  <c r="H624" i="2"/>
  <c r="J624" i="2" s="1"/>
  <c r="H624" i="3" s="1"/>
  <c r="L624" i="3" s="1"/>
  <c r="H588" i="2"/>
  <c r="H388" i="2"/>
  <c r="H259" i="2"/>
  <c r="H580" i="2"/>
  <c r="H112" i="2"/>
  <c r="H737" i="2"/>
  <c r="H159" i="2"/>
  <c r="H640" i="2"/>
  <c r="H500" i="2"/>
  <c r="H321" i="2"/>
  <c r="J321" i="2" s="1"/>
  <c r="H321" i="3" s="1"/>
  <c r="L321" i="3" s="1"/>
  <c r="H184" i="2"/>
  <c r="H367" i="2"/>
  <c r="H488" i="2"/>
  <c r="H623" i="2"/>
  <c r="H546" i="2"/>
  <c r="H26" i="2"/>
  <c r="H280" i="2"/>
  <c r="H323" i="2"/>
  <c r="H160" i="2"/>
  <c r="H657" i="2" l="1"/>
  <c r="H307" i="2"/>
  <c r="H278" i="2"/>
  <c r="H158" i="2"/>
  <c r="I323" i="2"/>
  <c r="H736" i="2"/>
  <c r="J737" i="2"/>
  <c r="I147" i="2"/>
  <c r="J147" i="2" s="1"/>
  <c r="H147" i="3" s="1"/>
  <c r="L147" i="3" s="1"/>
  <c r="I746" i="2"/>
  <c r="J746" i="2" s="1"/>
  <c r="H746" i="3" s="1"/>
  <c r="L746" i="3" s="1"/>
  <c r="I594" i="2"/>
  <c r="J594" i="2" s="1"/>
  <c r="H594" i="3" s="1"/>
  <c r="L594" i="3" s="1"/>
  <c r="I738" i="2"/>
  <c r="J738" i="2" s="1"/>
  <c r="H738" i="3" s="1"/>
  <c r="L738" i="3" s="1"/>
  <c r="I132" i="2"/>
  <c r="J132" i="2" s="1"/>
  <c r="H132" i="3" s="1"/>
  <c r="L132" i="3" s="1"/>
  <c r="I38" i="2"/>
  <c r="J38" i="2" s="1"/>
  <c r="H38" i="3" s="1"/>
  <c r="L38" i="3" s="1"/>
  <c r="I716" i="2"/>
  <c r="J716" i="2" s="1"/>
  <c r="H716" i="3" s="1"/>
  <c r="L716" i="3" s="1"/>
  <c r="I175" i="2"/>
  <c r="J175" i="2" s="1"/>
  <c r="H175" i="3" s="1"/>
  <c r="L175" i="3" s="1"/>
  <c r="J62" i="2"/>
  <c r="H61" i="2"/>
  <c r="I160" i="2"/>
  <c r="I546" i="2"/>
  <c r="J184" i="2"/>
  <c r="H183" i="2"/>
  <c r="J159" i="2"/>
  <c r="H258" i="2"/>
  <c r="J259" i="2"/>
  <c r="I609" i="2"/>
  <c r="H331" i="2"/>
  <c r="J332" i="2"/>
  <c r="I81" i="2"/>
  <c r="J81" i="2" s="1"/>
  <c r="H81" i="3" s="1"/>
  <c r="L81" i="3" s="1"/>
  <c r="I268" i="2"/>
  <c r="J268" i="2" s="1"/>
  <c r="H268" i="3" s="1"/>
  <c r="L268" i="3" s="1"/>
  <c r="H515" i="2"/>
  <c r="J516" i="2"/>
  <c r="I195" i="2"/>
  <c r="J195" i="2" s="1"/>
  <c r="H195" i="3" s="1"/>
  <c r="L195" i="3" s="1"/>
  <c r="I269" i="2"/>
  <c r="J269" i="2" s="1"/>
  <c r="H269" i="3" s="1"/>
  <c r="L269" i="3" s="1"/>
  <c r="I35" i="2"/>
  <c r="J35" i="2" s="1"/>
  <c r="H35" i="3" s="1"/>
  <c r="L35" i="3" s="1"/>
  <c r="I676" i="2"/>
  <c r="J676" i="2" s="1"/>
  <c r="H676" i="3" s="1"/>
  <c r="L676" i="3" s="1"/>
  <c r="I747" i="2"/>
  <c r="J747" i="2" s="1"/>
  <c r="H747" i="3" s="1"/>
  <c r="L747" i="3" s="1"/>
  <c r="I380" i="2"/>
  <c r="J380" i="2" s="1"/>
  <c r="H380" i="3" s="1"/>
  <c r="L380" i="3" s="1"/>
  <c r="J279" i="2"/>
  <c r="I368" i="2"/>
  <c r="J368" i="2" s="1"/>
  <c r="H368" i="3" s="1"/>
  <c r="L368" i="3" s="1"/>
  <c r="I225" i="2"/>
  <c r="J225" i="2" s="1"/>
  <c r="H225" i="3" s="1"/>
  <c r="L225" i="3" s="1"/>
  <c r="I186" i="2"/>
  <c r="J186" i="2" s="1"/>
  <c r="H186" i="3" s="1"/>
  <c r="L186" i="3" s="1"/>
  <c r="I422" i="2"/>
  <c r="J422" i="2" s="1"/>
  <c r="H422" i="3" s="1"/>
  <c r="L422" i="3" s="1"/>
  <c r="I560" i="2"/>
  <c r="J560" i="2" s="1"/>
  <c r="H560" i="3" s="1"/>
  <c r="L560" i="3" s="1"/>
  <c r="I209" i="2"/>
  <c r="J209" i="2" s="1"/>
  <c r="H209" i="3" s="1"/>
  <c r="L209" i="3" s="1"/>
  <c r="I140" i="2"/>
  <c r="J140" i="2" s="1"/>
  <c r="H140" i="3" s="1"/>
  <c r="L140" i="3" s="1"/>
  <c r="H43" i="2"/>
  <c r="J44" i="2"/>
  <c r="I523" i="2"/>
  <c r="J523" i="2" s="1"/>
  <c r="H523" i="3" s="1"/>
  <c r="L523" i="3" s="1"/>
  <c r="I509" i="2"/>
  <c r="J509" i="2" s="1"/>
  <c r="H509" i="3" s="1"/>
  <c r="L509" i="3" s="1"/>
  <c r="I136" i="2"/>
  <c r="J136" i="2" s="1"/>
  <c r="H136" i="3" s="1"/>
  <c r="L136" i="3" s="1"/>
  <c r="I352" i="2"/>
  <c r="J352" i="2" s="1"/>
  <c r="H352" i="3" s="1"/>
  <c r="L352" i="3" s="1"/>
  <c r="I289" i="2"/>
  <c r="J289" i="2" s="1"/>
  <c r="H289" i="3" s="1"/>
  <c r="L289" i="3" s="1"/>
  <c r="I124" i="2"/>
  <c r="J124" i="2" s="1"/>
  <c r="H124" i="3" s="1"/>
  <c r="L124" i="3" s="1"/>
  <c r="I471" i="2"/>
  <c r="J471" i="2" s="1"/>
  <c r="H471" i="3" s="1"/>
  <c r="L471" i="3" s="1"/>
  <c r="I652" i="2"/>
  <c r="J652" i="2" s="1"/>
  <c r="H652" i="3" s="1"/>
  <c r="L652" i="3" s="1"/>
  <c r="J201" i="2"/>
  <c r="H200" i="2"/>
  <c r="I238" i="2"/>
  <c r="J238" i="2" s="1"/>
  <c r="H238" i="3" s="1"/>
  <c r="L238" i="3" s="1"/>
  <c r="I614" i="2"/>
  <c r="J614" i="2" s="1"/>
  <c r="H614" i="3" s="1"/>
  <c r="L614" i="3" s="1"/>
  <c r="I432" i="2"/>
  <c r="J432" i="2" s="1"/>
  <c r="H432" i="3" s="1"/>
  <c r="L432" i="3" s="1"/>
  <c r="I655" i="2"/>
  <c r="J655" i="2" s="1"/>
  <c r="H655" i="3" s="1"/>
  <c r="L655" i="3" s="1"/>
  <c r="I176" i="2"/>
  <c r="J176" i="2" s="1"/>
  <c r="H176" i="3" s="1"/>
  <c r="L176" i="3" s="1"/>
  <c r="I508" i="2"/>
  <c r="J508" i="2" s="1"/>
  <c r="H508" i="3" s="1"/>
  <c r="L508" i="3" s="1"/>
  <c r="I429" i="2"/>
  <c r="J429" i="2" s="1"/>
  <c r="H429" i="3" s="1"/>
  <c r="L429" i="3" s="1"/>
  <c r="I255" i="2"/>
  <c r="J255" i="2" s="1"/>
  <c r="H255" i="3" s="1"/>
  <c r="L255" i="3" s="1"/>
  <c r="I444" i="2"/>
  <c r="J444" i="2" s="1"/>
  <c r="H444" i="3" s="1"/>
  <c r="L444" i="3" s="1"/>
  <c r="I56" i="2"/>
  <c r="J56" i="2" s="1"/>
  <c r="H56" i="3" s="1"/>
  <c r="L56" i="3" s="1"/>
  <c r="I506" i="2"/>
  <c r="J506" i="2" s="1"/>
  <c r="H506" i="3" s="1"/>
  <c r="L506" i="3" s="1"/>
  <c r="I137" i="2"/>
  <c r="J137" i="2" s="1"/>
  <c r="H137" i="3" s="1"/>
  <c r="L137" i="3" s="1"/>
  <c r="I496" i="2"/>
  <c r="J496" i="2" s="1"/>
  <c r="H496" i="3" s="1"/>
  <c r="L496" i="3" s="1"/>
  <c r="I585" i="2"/>
  <c r="J585" i="2" s="1"/>
  <c r="H585" i="3" s="1"/>
  <c r="L585" i="3" s="1"/>
  <c r="I686" i="2"/>
  <c r="J686" i="2" s="1"/>
  <c r="H686" i="3" s="1"/>
  <c r="L686" i="3" s="1"/>
  <c r="I601" i="2"/>
  <c r="J601" i="2" s="1"/>
  <c r="H601" i="3" s="1"/>
  <c r="L601" i="3" s="1"/>
  <c r="I377" i="2"/>
  <c r="J377" i="2" s="1"/>
  <c r="H377" i="3" s="1"/>
  <c r="L377" i="3" s="1"/>
  <c r="I57" i="2"/>
  <c r="J57" i="2" s="1"/>
  <c r="H57" i="3" s="1"/>
  <c r="L57" i="3" s="1"/>
  <c r="I286" i="2"/>
  <c r="J286" i="2" s="1"/>
  <c r="H286" i="3" s="1"/>
  <c r="L286" i="3" s="1"/>
  <c r="I552" i="2"/>
  <c r="J552" i="2" s="1"/>
  <c r="H552" i="3" s="1"/>
  <c r="L552" i="3" s="1"/>
  <c r="I478" i="2"/>
  <c r="J478" i="2" s="1"/>
  <c r="H478" i="3" s="1"/>
  <c r="L478" i="3" s="1"/>
  <c r="I19" i="2"/>
  <c r="J19" i="2" s="1"/>
  <c r="H19" i="3" s="1"/>
  <c r="L19" i="3" s="1"/>
  <c r="I253" i="2"/>
  <c r="J253" i="2" s="1"/>
  <c r="H253" i="3" s="1"/>
  <c r="L253" i="3" s="1"/>
  <c r="I562" i="2"/>
  <c r="J562" i="2" s="1"/>
  <c r="H562" i="3" s="1"/>
  <c r="L562" i="3" s="1"/>
  <c r="I190" i="2"/>
  <c r="J190" i="2" s="1"/>
  <c r="H190" i="3" s="1"/>
  <c r="L190" i="3" s="1"/>
  <c r="I91" i="2"/>
  <c r="J91" i="2" s="1"/>
  <c r="H91" i="3" s="1"/>
  <c r="L91" i="3" s="1"/>
  <c r="I456" i="2"/>
  <c r="J456" i="2" s="1"/>
  <c r="H456" i="3" s="1"/>
  <c r="L456" i="3" s="1"/>
  <c r="I480" i="2"/>
  <c r="J480" i="2" s="1"/>
  <c r="H480" i="3" s="1"/>
  <c r="L480" i="3" s="1"/>
  <c r="I724" i="2"/>
  <c r="J724" i="2" s="1"/>
  <c r="H724" i="3" s="1"/>
  <c r="L724" i="3" s="1"/>
  <c r="I328" i="2"/>
  <c r="J328" i="2" s="1"/>
  <c r="H328" i="3" s="1"/>
  <c r="L328" i="3" s="1"/>
  <c r="I726" i="2"/>
  <c r="J726" i="2" s="1"/>
  <c r="H726" i="3" s="1"/>
  <c r="L726" i="3" s="1"/>
  <c r="I715" i="2"/>
  <c r="J715" i="2" s="1"/>
  <c r="H715" i="3" s="1"/>
  <c r="L715" i="3" s="1"/>
  <c r="I372" i="2"/>
  <c r="J372" i="2" s="1"/>
  <c r="H372" i="3" s="1"/>
  <c r="L372" i="3" s="1"/>
  <c r="I218" i="2"/>
  <c r="J218" i="2" s="1"/>
  <c r="H218" i="3" s="1"/>
  <c r="L218" i="3" s="1"/>
  <c r="I574" i="2"/>
  <c r="J574" i="2" s="1"/>
  <c r="H574" i="3" s="1"/>
  <c r="L574" i="3" s="1"/>
  <c r="I213" i="2"/>
  <c r="J213" i="2" s="1"/>
  <c r="H213" i="3" s="1"/>
  <c r="L213" i="3" s="1"/>
  <c r="I155" i="2"/>
  <c r="J155" i="2" s="1"/>
  <c r="H155" i="3" s="1"/>
  <c r="L155" i="3" s="1"/>
  <c r="I169" i="2"/>
  <c r="J169" i="2" s="1"/>
  <c r="H169" i="3" s="1"/>
  <c r="L169" i="3" s="1"/>
  <c r="I503" i="2"/>
  <c r="J503" i="2" s="1"/>
  <c r="H503" i="3" s="1"/>
  <c r="L503" i="3" s="1"/>
  <c r="I484" i="2"/>
  <c r="J484" i="2" s="1"/>
  <c r="H484" i="3" s="1"/>
  <c r="L484" i="3" s="1"/>
  <c r="I632" i="2"/>
  <c r="J632" i="2" s="1"/>
  <c r="H632" i="3" s="1"/>
  <c r="L632" i="3" s="1"/>
  <c r="I335" i="2"/>
  <c r="J335" i="2" s="1"/>
  <c r="H335" i="3" s="1"/>
  <c r="L335" i="3" s="1"/>
  <c r="I303" i="2"/>
  <c r="J303" i="2" s="1"/>
  <c r="H303" i="3" s="1"/>
  <c r="L303" i="3" s="1"/>
  <c r="I504" i="2"/>
  <c r="J504" i="2" s="1"/>
  <c r="H504" i="3" s="1"/>
  <c r="L504" i="3" s="1"/>
  <c r="I454" i="2"/>
  <c r="J454" i="2" s="1"/>
  <c r="H454" i="3" s="1"/>
  <c r="L454" i="3" s="1"/>
  <c r="I314" i="2"/>
  <c r="J314" i="2" s="1"/>
  <c r="H314" i="3" s="1"/>
  <c r="L314" i="3" s="1"/>
  <c r="I313" i="2"/>
  <c r="J313" i="2" s="1"/>
  <c r="H313" i="3" s="1"/>
  <c r="L313" i="3" s="1"/>
  <c r="I403" i="2"/>
  <c r="J403" i="2" s="1"/>
  <c r="H403" i="3" s="1"/>
  <c r="L403" i="3" s="1"/>
  <c r="I511" i="2"/>
  <c r="J511" i="2" s="1"/>
  <c r="H511" i="3" s="1"/>
  <c r="L511" i="3" s="1"/>
  <c r="I31" i="2"/>
  <c r="J31" i="2" s="1"/>
  <c r="H31" i="3" s="1"/>
  <c r="L31" i="3" s="1"/>
  <c r="I83" i="2"/>
  <c r="J83" i="2" s="1"/>
  <c r="H83" i="3" s="1"/>
  <c r="L83" i="3" s="1"/>
  <c r="I473" i="2"/>
  <c r="J473" i="2" s="1"/>
  <c r="H473" i="3" s="1"/>
  <c r="L473" i="3" s="1"/>
  <c r="I282" i="2"/>
  <c r="J282" i="2" s="1"/>
  <c r="H282" i="3" s="1"/>
  <c r="L282" i="3" s="1"/>
  <c r="I733" i="2"/>
  <c r="J733" i="2" s="1"/>
  <c r="H733" i="3" s="1"/>
  <c r="L733" i="3" s="1"/>
  <c r="I267" i="2"/>
  <c r="J267" i="2" s="1"/>
  <c r="H267" i="3" s="1"/>
  <c r="L267" i="3" s="1"/>
  <c r="I131" i="2"/>
  <c r="J131" i="2" s="1"/>
  <c r="H131" i="3" s="1"/>
  <c r="L131" i="3" s="1"/>
  <c r="I235" i="2"/>
  <c r="J235" i="2" s="1"/>
  <c r="H235" i="3" s="1"/>
  <c r="L235" i="3" s="1"/>
  <c r="I734" i="2"/>
  <c r="J734" i="2" s="1"/>
  <c r="H734" i="3" s="1"/>
  <c r="L734" i="3" s="1"/>
  <c r="I139" i="2"/>
  <c r="J139" i="2" s="1"/>
  <c r="H139" i="3" s="1"/>
  <c r="L139" i="3" s="1"/>
  <c r="I649" i="2"/>
  <c r="J649" i="2" s="1"/>
  <c r="H649" i="3" s="1"/>
  <c r="L649" i="3" s="1"/>
  <c r="I161" i="2"/>
  <c r="J161" i="2" s="1"/>
  <c r="H161" i="3" s="1"/>
  <c r="L161" i="3" s="1"/>
  <c r="I177" i="2"/>
  <c r="J177" i="2" s="1"/>
  <c r="H177" i="3" s="1"/>
  <c r="L177" i="3" s="1"/>
  <c r="I710" i="2"/>
  <c r="J710" i="2" s="1"/>
  <c r="H710" i="3" s="1"/>
  <c r="L710" i="3" s="1"/>
  <c r="I717" i="2"/>
  <c r="J717" i="2" s="1"/>
  <c r="H717" i="3" s="1"/>
  <c r="L717" i="3" s="1"/>
  <c r="I599" i="2"/>
  <c r="J599" i="2" s="1"/>
  <c r="H599" i="3" s="1"/>
  <c r="L599" i="3" s="1"/>
  <c r="I51" i="2"/>
  <c r="J51" i="2" s="1"/>
  <c r="H51" i="3" s="1"/>
  <c r="L51" i="3" s="1"/>
  <c r="I40" i="2"/>
  <c r="J40" i="2" s="1"/>
  <c r="H40" i="3" s="1"/>
  <c r="L40" i="3" s="1"/>
  <c r="H567" i="2"/>
  <c r="J568" i="2"/>
  <c r="I461" i="2"/>
  <c r="J461" i="2" s="1"/>
  <c r="H461" i="3" s="1"/>
  <c r="L461" i="3" s="1"/>
  <c r="H426" i="2"/>
  <c r="J427" i="2"/>
  <c r="H15" i="2"/>
  <c r="J16" i="2"/>
  <c r="I336" i="2"/>
  <c r="J336" i="2" s="1"/>
  <c r="H336" i="3" s="1"/>
  <c r="L336" i="3" s="1"/>
  <c r="I634" i="2"/>
  <c r="J634" i="2" s="1"/>
  <c r="H634" i="3" s="1"/>
  <c r="L634" i="3" s="1"/>
  <c r="I659" i="2"/>
  <c r="I171" i="2"/>
  <c r="J171" i="2" s="1"/>
  <c r="H171" i="3" s="1"/>
  <c r="L171" i="3" s="1"/>
  <c r="I720" i="2"/>
  <c r="J720" i="2" s="1"/>
  <c r="H720" i="3" s="1"/>
  <c r="L720" i="3" s="1"/>
  <c r="H344" i="2"/>
  <c r="J345" i="2"/>
  <c r="H215" i="2"/>
  <c r="J216" i="2"/>
  <c r="I597" i="2"/>
  <c r="J597" i="2" s="1"/>
  <c r="H597" i="3" s="1"/>
  <c r="L597" i="3" s="1"/>
  <c r="I392" i="2"/>
  <c r="J392" i="2" s="1"/>
  <c r="H392" i="3" s="1"/>
  <c r="L392" i="3" s="1"/>
  <c r="I502" i="2"/>
  <c r="J502" i="2" s="1"/>
  <c r="H502" i="3" s="1"/>
  <c r="L502" i="3" s="1"/>
  <c r="I249" i="2"/>
  <c r="J249" i="2" s="1"/>
  <c r="H249" i="3" s="1"/>
  <c r="L249" i="3" s="1"/>
  <c r="I617" i="2"/>
  <c r="J617" i="2" s="1"/>
  <c r="H617" i="3" s="1"/>
  <c r="L617" i="3" s="1"/>
  <c r="I304" i="2"/>
  <c r="J304" i="2" s="1"/>
  <c r="H304" i="3" s="1"/>
  <c r="L304" i="3" s="1"/>
  <c r="I363" i="2"/>
  <c r="J363" i="2" s="1"/>
  <c r="H363" i="3" s="1"/>
  <c r="L363" i="3" s="1"/>
  <c r="I559" i="2"/>
  <c r="J559" i="2" s="1"/>
  <c r="H559" i="3" s="1"/>
  <c r="L559" i="3" s="1"/>
  <c r="I77" i="2"/>
  <c r="J77" i="2" s="1"/>
  <c r="H77" i="3" s="1"/>
  <c r="L77" i="3" s="1"/>
  <c r="I672" i="2"/>
  <c r="J672" i="2" s="1"/>
  <c r="H672" i="3" s="1"/>
  <c r="L672" i="3" s="1"/>
  <c r="I82" i="2"/>
  <c r="J82" i="2" s="1"/>
  <c r="H82" i="3" s="1"/>
  <c r="L82" i="3" s="1"/>
  <c r="I165" i="2"/>
  <c r="J165" i="2" s="1"/>
  <c r="H165" i="3" s="1"/>
  <c r="L165" i="3" s="1"/>
  <c r="I575" i="2"/>
  <c r="J575" i="2" s="1"/>
  <c r="H575" i="3" s="1"/>
  <c r="L575" i="3" s="1"/>
  <c r="I713" i="2"/>
  <c r="J713" i="2" s="1"/>
  <c r="H713" i="3" s="1"/>
  <c r="L713" i="3" s="1"/>
  <c r="I728" i="2"/>
  <c r="J728" i="2" s="1"/>
  <c r="H728" i="3" s="1"/>
  <c r="L728" i="3" s="1"/>
  <c r="I411" i="2"/>
  <c r="J411" i="2" s="1"/>
  <c r="H411" i="3" s="1"/>
  <c r="L411" i="3" s="1"/>
  <c r="I536" i="2"/>
  <c r="J536" i="2" s="1"/>
  <c r="H536" i="3" s="1"/>
  <c r="L536" i="3" s="1"/>
  <c r="I33" i="2"/>
  <c r="J33" i="2" s="1"/>
  <c r="H33" i="3" s="1"/>
  <c r="L33" i="3" s="1"/>
  <c r="I34" i="2"/>
  <c r="J34" i="2" s="1"/>
  <c r="H34" i="3" s="1"/>
  <c r="L34" i="3" s="1"/>
  <c r="I114" i="2"/>
  <c r="J114" i="2" s="1"/>
  <c r="H114" i="3" s="1"/>
  <c r="L114" i="3" s="1"/>
  <c r="I78" i="2"/>
  <c r="J78" i="2" s="1"/>
  <c r="H78" i="3" s="1"/>
  <c r="L78" i="3" s="1"/>
  <c r="I401" i="2"/>
  <c r="J401" i="2" s="1"/>
  <c r="H401" i="3" s="1"/>
  <c r="L401" i="3" s="1"/>
  <c r="I595" i="2"/>
  <c r="J595" i="2" s="1"/>
  <c r="H595" i="3" s="1"/>
  <c r="L595" i="3" s="1"/>
  <c r="I36" i="2"/>
  <c r="J36" i="2" s="1"/>
  <c r="H36" i="3" s="1"/>
  <c r="L36" i="3" s="1"/>
  <c r="I706" i="2"/>
  <c r="J706" i="2" s="1"/>
  <c r="H706" i="3" s="1"/>
  <c r="L706" i="3" s="1"/>
  <c r="I404" i="2"/>
  <c r="J404" i="2" s="1"/>
  <c r="H404" i="3" s="1"/>
  <c r="L404" i="3" s="1"/>
  <c r="I270" i="2"/>
  <c r="J270" i="2" s="1"/>
  <c r="H270" i="3" s="1"/>
  <c r="L270" i="3" s="1"/>
  <c r="I495" i="2"/>
  <c r="J495" i="2" s="1"/>
  <c r="H495" i="3" s="1"/>
  <c r="L495" i="3" s="1"/>
  <c r="I379" i="2"/>
  <c r="J379" i="2" s="1"/>
  <c r="H379" i="3" s="1"/>
  <c r="L379" i="3" s="1"/>
  <c r="I150" i="2"/>
  <c r="J150" i="2" s="1"/>
  <c r="H150" i="3" s="1"/>
  <c r="L150" i="3" s="1"/>
  <c r="I256" i="2"/>
  <c r="J256" i="2" s="1"/>
  <c r="H256" i="3" s="1"/>
  <c r="L256" i="3" s="1"/>
  <c r="I102" i="2"/>
  <c r="J102" i="2" s="1"/>
  <c r="H102" i="3" s="1"/>
  <c r="L102" i="3" s="1"/>
  <c r="I541" i="2"/>
  <c r="J541" i="2" s="1"/>
  <c r="H541" i="3" s="1"/>
  <c r="L541" i="3" s="1"/>
  <c r="I475" i="2"/>
  <c r="J475" i="2" s="1"/>
  <c r="H475" i="3" s="1"/>
  <c r="L475" i="3" s="1"/>
  <c r="I414" i="2"/>
  <c r="J414" i="2" s="1"/>
  <c r="H414" i="3" s="1"/>
  <c r="L414" i="3" s="1"/>
  <c r="I412" i="2"/>
  <c r="J412" i="2" s="1"/>
  <c r="H412" i="3" s="1"/>
  <c r="L412" i="3" s="1"/>
  <c r="I431" i="2"/>
  <c r="J431" i="2" s="1"/>
  <c r="H431" i="3" s="1"/>
  <c r="L431" i="3" s="1"/>
  <c r="I273" i="2"/>
  <c r="J273" i="2" s="1"/>
  <c r="H273" i="3" s="1"/>
  <c r="L273" i="3" s="1"/>
  <c r="I208" i="2"/>
  <c r="J208" i="2" s="1"/>
  <c r="H208" i="3" s="1"/>
  <c r="L208" i="3" s="1"/>
  <c r="I423" i="2"/>
  <c r="J423" i="2" s="1"/>
  <c r="H423" i="3" s="1"/>
  <c r="L423" i="3" s="1"/>
  <c r="I748" i="2"/>
  <c r="J748" i="2" s="1"/>
  <c r="H748" i="3" s="1"/>
  <c r="L748" i="3" s="1"/>
  <c r="I555" i="2"/>
  <c r="J555" i="2" s="1"/>
  <c r="H555" i="3" s="1"/>
  <c r="L555" i="3" s="1"/>
  <c r="I507" i="2"/>
  <c r="J507" i="2" s="1"/>
  <c r="H507" i="3" s="1"/>
  <c r="L507" i="3" s="1"/>
  <c r="I613" i="2"/>
  <c r="J613" i="2" s="1"/>
  <c r="H613" i="3" s="1"/>
  <c r="L613" i="3" s="1"/>
  <c r="I558" i="2"/>
  <c r="J558" i="2" s="1"/>
  <c r="H558" i="3" s="1"/>
  <c r="L558" i="3" s="1"/>
  <c r="I520" i="2"/>
  <c r="J520" i="2" s="1"/>
  <c r="H520" i="3" s="1"/>
  <c r="L520" i="3" s="1"/>
  <c r="I665" i="2"/>
  <c r="J665" i="2" s="1"/>
  <c r="H665" i="3" s="1"/>
  <c r="L665" i="3" s="1"/>
  <c r="I707" i="2"/>
  <c r="J707" i="2" s="1"/>
  <c r="H707" i="3" s="1"/>
  <c r="L707" i="3" s="1"/>
  <c r="I153" i="2"/>
  <c r="J153" i="2" s="1"/>
  <c r="H153" i="3" s="1"/>
  <c r="L153" i="3" s="1"/>
  <c r="I424" i="2"/>
  <c r="J424" i="2" s="1"/>
  <c r="H424" i="3" s="1"/>
  <c r="L424" i="3" s="1"/>
  <c r="I227" i="2"/>
  <c r="J227" i="2" s="1"/>
  <c r="H227" i="3" s="1"/>
  <c r="L227" i="3" s="1"/>
  <c r="I666" i="2"/>
  <c r="J666" i="2" s="1"/>
  <c r="H666" i="3" s="1"/>
  <c r="L666" i="3" s="1"/>
  <c r="I447" i="2"/>
  <c r="J447" i="2" s="1"/>
  <c r="H447" i="3" s="1"/>
  <c r="L447" i="3" s="1"/>
  <c r="I596" i="2"/>
  <c r="J596" i="2" s="1"/>
  <c r="H596" i="3" s="1"/>
  <c r="L596" i="3" s="1"/>
  <c r="I359" i="2"/>
  <c r="J359" i="2" s="1"/>
  <c r="H359" i="3" s="1"/>
  <c r="L359" i="3" s="1"/>
  <c r="I445" i="2"/>
  <c r="J445" i="2" s="1"/>
  <c r="H445" i="3" s="1"/>
  <c r="L445" i="3" s="1"/>
  <c r="I378" i="2"/>
  <c r="J378" i="2" s="1"/>
  <c r="H378" i="3" s="1"/>
  <c r="L378" i="3" s="1"/>
  <c r="I537" i="2"/>
  <c r="J537" i="2" s="1"/>
  <c r="H537" i="3" s="1"/>
  <c r="L537" i="3" s="1"/>
  <c r="I725" i="2"/>
  <c r="J725" i="2" s="1"/>
  <c r="H725" i="3" s="1"/>
  <c r="L725" i="3" s="1"/>
  <c r="I79" i="2"/>
  <c r="J79" i="2" s="1"/>
  <c r="H79" i="3" s="1"/>
  <c r="L79" i="3" s="1"/>
  <c r="I628" i="2"/>
  <c r="J628" i="2" s="1"/>
  <c r="H628" i="3" s="1"/>
  <c r="L628" i="3" s="1"/>
  <c r="I108" i="2"/>
  <c r="J108" i="2" s="1"/>
  <c r="H108" i="3" s="1"/>
  <c r="L108" i="3" s="1"/>
  <c r="I708" i="2"/>
  <c r="J708" i="2" s="1"/>
  <c r="H708" i="3" s="1"/>
  <c r="L708" i="3" s="1"/>
  <c r="I374" i="2"/>
  <c r="J374" i="2" s="1"/>
  <c r="H374" i="3" s="1"/>
  <c r="L374" i="3" s="1"/>
  <c r="H607" i="2"/>
  <c r="J608" i="2"/>
  <c r="I333" i="2"/>
  <c r="J333" i="2" s="1"/>
  <c r="H333" i="3" s="1"/>
  <c r="L333" i="3" s="1"/>
  <c r="H294" i="2"/>
  <c r="J295" i="2"/>
  <c r="H319" i="2"/>
  <c r="J320" i="2"/>
  <c r="H387" i="2"/>
  <c r="J388" i="2"/>
  <c r="I641" i="2"/>
  <c r="I30" i="2"/>
  <c r="J30" i="2" s="1"/>
  <c r="H30" i="3" s="1"/>
  <c r="L30" i="3" s="1"/>
  <c r="I26" i="2"/>
  <c r="H366" i="2"/>
  <c r="J367" i="2"/>
  <c r="H639" i="2"/>
  <c r="J640" i="2"/>
  <c r="H579" i="2"/>
  <c r="J580" i="2"/>
  <c r="I248" i="2"/>
  <c r="J248" i="2" s="1"/>
  <c r="H248" i="3" s="1"/>
  <c r="L248" i="3" s="1"/>
  <c r="I714" i="2"/>
  <c r="J714" i="2" s="1"/>
  <c r="H714" i="3" s="1"/>
  <c r="L714" i="3" s="1"/>
  <c r="I340" i="2"/>
  <c r="J340" i="2" s="1"/>
  <c r="H340" i="3" s="1"/>
  <c r="L340" i="3" s="1"/>
  <c r="H459" i="2"/>
  <c r="J460" i="2"/>
  <c r="H86" i="2"/>
  <c r="J87" i="2"/>
  <c r="I450" i="2"/>
  <c r="J450" i="2" s="1"/>
  <c r="H450" i="3" s="1"/>
  <c r="L450" i="3" s="1"/>
  <c r="I479" i="2"/>
  <c r="J479" i="2" s="1"/>
  <c r="H479" i="3" s="1"/>
  <c r="L479" i="3" s="1"/>
  <c r="I252" i="2"/>
  <c r="J252" i="2" s="1"/>
  <c r="H252" i="3" s="1"/>
  <c r="L252" i="3" s="1"/>
  <c r="I569" i="2"/>
  <c r="I315" i="2"/>
  <c r="J315" i="2" s="1"/>
  <c r="H315" i="3" s="1"/>
  <c r="L315" i="3" s="1"/>
  <c r="I356" i="2"/>
  <c r="J356" i="2" s="1"/>
  <c r="H356" i="3" s="1"/>
  <c r="L356" i="3" s="1"/>
  <c r="I689" i="2"/>
  <c r="J689" i="2" s="1"/>
  <c r="H689" i="3" s="1"/>
  <c r="L689" i="3" s="1"/>
  <c r="I353" i="2"/>
  <c r="J353" i="2" s="1"/>
  <c r="H353" i="3" s="1"/>
  <c r="L353" i="3" s="1"/>
  <c r="I393" i="2"/>
  <c r="J393" i="2" s="1"/>
  <c r="H393" i="3" s="1"/>
  <c r="L393" i="3" s="1"/>
  <c r="I18" i="2"/>
  <c r="J18" i="2" s="1"/>
  <c r="H18" i="3" s="1"/>
  <c r="L18" i="3" s="1"/>
  <c r="I266" i="2"/>
  <c r="I32" i="2"/>
  <c r="J32" i="2" s="1"/>
  <c r="H32" i="3" s="1"/>
  <c r="L32" i="3" s="1"/>
  <c r="I101" i="2"/>
  <c r="J101" i="2" s="1"/>
  <c r="H101" i="3" s="1"/>
  <c r="L101" i="3" s="1"/>
  <c r="I494" i="2"/>
  <c r="J494" i="2" s="1"/>
  <c r="H494" i="3" s="1"/>
  <c r="L494" i="3" s="1"/>
  <c r="I415" i="2"/>
  <c r="J415" i="2" s="1"/>
  <c r="H415" i="3" s="1"/>
  <c r="L415" i="3" s="1"/>
  <c r="I179" i="2"/>
  <c r="J179" i="2" s="1"/>
  <c r="H179" i="3" s="1"/>
  <c r="L179" i="3" s="1"/>
  <c r="H408" i="2"/>
  <c r="J409" i="2"/>
  <c r="I89" i="2"/>
  <c r="J89" i="2" s="1"/>
  <c r="H89" i="3" s="1"/>
  <c r="L89" i="3" s="1"/>
  <c r="I704" i="2"/>
  <c r="J704" i="2" s="1"/>
  <c r="H704" i="3" s="1"/>
  <c r="L704" i="3" s="1"/>
  <c r="I93" i="2"/>
  <c r="J93" i="2" s="1"/>
  <c r="H93" i="3" s="1"/>
  <c r="L93" i="3" s="1"/>
  <c r="I522" i="2"/>
  <c r="J522" i="2" s="1"/>
  <c r="H522" i="3" s="1"/>
  <c r="L522" i="3" s="1"/>
  <c r="I280" i="2"/>
  <c r="H487" i="2"/>
  <c r="J488" i="2"/>
  <c r="I500" i="2"/>
  <c r="H111" i="2"/>
  <c r="J112" i="2"/>
  <c r="H587" i="2"/>
  <c r="J588" i="2"/>
  <c r="I113" i="2"/>
  <c r="I581" i="2"/>
  <c r="I168" i="2"/>
  <c r="J168" i="2" s="1"/>
  <c r="H168" i="3" s="1"/>
  <c r="L168" i="3" s="1"/>
  <c r="I535" i="2"/>
  <c r="J535" i="2" s="1"/>
  <c r="H535" i="3" s="1"/>
  <c r="L535" i="3" s="1"/>
  <c r="I557" i="2"/>
  <c r="J557" i="2" s="1"/>
  <c r="H557" i="3" s="1"/>
  <c r="L557" i="3" s="1"/>
  <c r="J658" i="2"/>
  <c r="I489" i="2"/>
  <c r="I505" i="2"/>
  <c r="J505" i="2" s="1"/>
  <c r="H505" i="3" s="1"/>
  <c r="L505" i="3" s="1"/>
  <c r="I619" i="2"/>
  <c r="J619" i="2" s="1"/>
  <c r="H619" i="3" s="1"/>
  <c r="L619" i="3" s="1"/>
  <c r="I526" i="2"/>
  <c r="J526" i="2" s="1"/>
  <c r="H526" i="3" s="1"/>
  <c r="L526" i="3" s="1"/>
  <c r="I626" i="2"/>
  <c r="I647" i="2"/>
  <c r="J647" i="2" s="1"/>
  <c r="H647" i="3" s="1"/>
  <c r="L647" i="3" s="1"/>
  <c r="I428" i="2"/>
  <c r="J428" i="2" s="1"/>
  <c r="H428" i="3" s="1"/>
  <c r="L428" i="3" s="1"/>
  <c r="I663" i="2"/>
  <c r="J663" i="2" s="1"/>
  <c r="H663" i="3" s="1"/>
  <c r="L663" i="3" s="1"/>
  <c r="I527" i="2"/>
  <c r="J527" i="2" s="1"/>
  <c r="H527" i="3" s="1"/>
  <c r="L527" i="3" s="1"/>
  <c r="I539" i="2"/>
  <c r="J539" i="2" s="1"/>
  <c r="H539" i="3" s="1"/>
  <c r="L539" i="3" s="1"/>
  <c r="H24" i="2"/>
  <c r="J25" i="2"/>
  <c r="I517" i="2"/>
  <c r="J517" i="2" s="1"/>
  <c r="H517" i="3" s="1"/>
  <c r="L517" i="3" s="1"/>
  <c r="I299" i="2"/>
  <c r="J299" i="2" s="1"/>
  <c r="H299" i="3" s="1"/>
  <c r="L299" i="3" s="1"/>
  <c r="I598" i="2"/>
  <c r="J598" i="2" s="1"/>
  <c r="H598" i="3" s="1"/>
  <c r="L598" i="3" s="1"/>
  <c r="I272" i="2"/>
  <c r="J272" i="2" s="1"/>
  <c r="H272" i="3" s="1"/>
  <c r="L272" i="3" s="1"/>
  <c r="I46" i="2"/>
  <c r="I615" i="2"/>
  <c r="J615" i="2" s="1"/>
  <c r="H615" i="3" s="1"/>
  <c r="L615" i="3" s="1"/>
  <c r="I20" i="2"/>
  <c r="J20" i="2" s="1"/>
  <c r="H20" i="3" s="1"/>
  <c r="L20" i="3" s="1"/>
  <c r="H530" i="2"/>
  <c r="J531" i="2"/>
  <c r="I72" i="2"/>
  <c r="J72" i="2" s="1"/>
  <c r="H72" i="3" s="1"/>
  <c r="L72" i="3" s="1"/>
  <c r="I133" i="2"/>
  <c r="J133" i="2" s="1"/>
  <c r="H133" i="3" s="1"/>
  <c r="L133" i="3" s="1"/>
  <c r="I327" i="2"/>
  <c r="J327" i="2" s="1"/>
  <c r="H327" i="3" s="1"/>
  <c r="L327" i="3" s="1"/>
  <c r="I207" i="2"/>
  <c r="J207" i="2" s="1"/>
  <c r="H207" i="3" s="1"/>
  <c r="L207" i="3" s="1"/>
  <c r="I151" i="2"/>
  <c r="J151" i="2" s="1"/>
  <c r="H151" i="3" s="1"/>
  <c r="L151" i="3" s="1"/>
  <c r="I376" i="2"/>
  <c r="J376" i="2" s="1"/>
  <c r="H376" i="3" s="1"/>
  <c r="L376" i="3" s="1"/>
  <c r="I430" i="2"/>
  <c r="J430" i="2" s="1"/>
  <c r="H430" i="3" s="1"/>
  <c r="L430" i="3" s="1"/>
  <c r="I671" i="2"/>
  <c r="J671" i="2" s="1"/>
  <c r="H671" i="3" s="1"/>
  <c r="L671" i="3" s="1"/>
  <c r="I697" i="2"/>
  <c r="J697" i="2" s="1"/>
  <c r="H697" i="3" s="1"/>
  <c r="L697" i="3" s="1"/>
  <c r="I410" i="2"/>
  <c r="I394" i="2"/>
  <c r="J394" i="2" s="1"/>
  <c r="H394" i="3" s="1"/>
  <c r="L394" i="3" s="1"/>
  <c r="I513" i="2"/>
  <c r="J513" i="2" s="1"/>
  <c r="H513" i="3" s="1"/>
  <c r="L513" i="3" s="1"/>
  <c r="I52" i="2"/>
  <c r="J52" i="2" s="1"/>
  <c r="H52" i="3" s="1"/>
  <c r="L52" i="3" s="1"/>
  <c r="I167" i="2"/>
  <c r="J167" i="2" s="1"/>
  <c r="H167" i="3" s="1"/>
  <c r="L167" i="3" s="1"/>
  <c r="I739" i="2"/>
  <c r="J739" i="2" s="1"/>
  <c r="H739" i="3" s="1"/>
  <c r="L739" i="3" s="1"/>
  <c r="I342" i="2"/>
  <c r="J342" i="2" s="1"/>
  <c r="H342" i="3" s="1"/>
  <c r="L342" i="3" s="1"/>
  <c r="I593" i="2"/>
  <c r="J593" i="2" s="1"/>
  <c r="H593" i="3" s="1"/>
  <c r="L593" i="3" s="1"/>
  <c r="I164" i="2"/>
  <c r="J164" i="2" s="1"/>
  <c r="H164" i="3" s="1"/>
  <c r="L164" i="3" s="1"/>
  <c r="I239" i="2"/>
  <c r="J239" i="2" s="1"/>
  <c r="H239" i="3" s="1"/>
  <c r="L239" i="3" s="1"/>
  <c r="I554" i="2"/>
  <c r="J554" i="2" s="1"/>
  <c r="H554" i="3" s="1"/>
  <c r="L554" i="3" s="1"/>
  <c r="I467" i="2"/>
  <c r="J467" i="2" s="1"/>
  <c r="H467" i="3" s="1"/>
  <c r="L467" i="3" s="1"/>
  <c r="I254" i="2"/>
  <c r="J254" i="2" s="1"/>
  <c r="H254" i="3" s="1"/>
  <c r="L254" i="3" s="1"/>
  <c r="I369" i="2"/>
  <c r="J369" i="2" s="1"/>
  <c r="H369" i="3" s="1"/>
  <c r="L369" i="3" s="1"/>
  <c r="I242" i="2"/>
  <c r="J242" i="2" s="1"/>
  <c r="H242" i="3" s="1"/>
  <c r="L242" i="3" s="1"/>
  <c r="I483" i="2"/>
  <c r="J483" i="2" s="1"/>
  <c r="H483" i="3" s="1"/>
  <c r="L483" i="3" s="1"/>
  <c r="I234" i="2"/>
  <c r="J234" i="2" s="1"/>
  <c r="H234" i="3" s="1"/>
  <c r="L234" i="3" s="1"/>
  <c r="I104" i="2"/>
  <c r="J104" i="2" s="1"/>
  <c r="H104" i="3" s="1"/>
  <c r="L104" i="3" s="1"/>
  <c r="I109" i="2"/>
  <c r="J109" i="2" s="1"/>
  <c r="H109" i="3" s="1"/>
  <c r="L109" i="3" s="1"/>
  <c r="I192" i="2"/>
  <c r="J192" i="2" s="1"/>
  <c r="H192" i="3" s="1"/>
  <c r="L192" i="3" s="1"/>
  <c r="I123" i="2"/>
  <c r="J123" i="2" s="1"/>
  <c r="H123" i="3" s="1"/>
  <c r="L123" i="3" s="1"/>
  <c r="I668" i="2"/>
  <c r="J668" i="2" s="1"/>
  <c r="H668" i="3" s="1"/>
  <c r="L668" i="3" s="1"/>
  <c r="I501" i="2"/>
  <c r="J501" i="2" s="1"/>
  <c r="H501" i="3" s="1"/>
  <c r="L501" i="3" s="1"/>
  <c r="I453" i="2"/>
  <c r="J453" i="2" s="1"/>
  <c r="H453" i="3" s="1"/>
  <c r="L453" i="3" s="1"/>
  <c r="I39" i="2"/>
  <c r="J39" i="2" s="1"/>
  <c r="H39" i="3" s="1"/>
  <c r="L39" i="3" s="1"/>
  <c r="I125" i="2"/>
  <c r="J125" i="2" s="1"/>
  <c r="H125" i="3" s="1"/>
  <c r="L125" i="3" s="1"/>
  <c r="I571" i="2"/>
  <c r="J571" i="2" s="1"/>
  <c r="H571" i="3" s="1"/>
  <c r="L571" i="3" s="1"/>
  <c r="I58" i="2"/>
  <c r="J58" i="2" s="1"/>
  <c r="H58" i="3" s="1"/>
  <c r="L58" i="3" s="1"/>
  <c r="I662" i="2"/>
  <c r="J662" i="2" s="1"/>
  <c r="H662" i="3" s="1"/>
  <c r="L662" i="3" s="1"/>
  <c r="I305" i="2"/>
  <c r="J305" i="2" s="1"/>
  <c r="H305" i="3" s="1"/>
  <c r="L305" i="3" s="1"/>
  <c r="I561" i="2"/>
  <c r="J561" i="2" s="1"/>
  <c r="H561" i="3" s="1"/>
  <c r="L561" i="3" s="1"/>
  <c r="I276" i="2"/>
  <c r="J276" i="2" s="1"/>
  <c r="H276" i="3" s="1"/>
  <c r="L276" i="3" s="1"/>
  <c r="I592" i="2"/>
  <c r="J592" i="2" s="1"/>
  <c r="H592" i="3" s="1"/>
  <c r="L592" i="3" s="1"/>
  <c r="I96" i="2"/>
  <c r="J96" i="2" s="1"/>
  <c r="H96" i="3" s="1"/>
  <c r="L96" i="3" s="1"/>
  <c r="I646" i="2"/>
  <c r="J646" i="2" s="1"/>
  <c r="H646" i="3" s="1"/>
  <c r="L646" i="3" s="1"/>
  <c r="I600" i="2"/>
  <c r="J600" i="2" s="1"/>
  <c r="H600" i="3" s="1"/>
  <c r="L600" i="3" s="1"/>
  <c r="I128" i="2"/>
  <c r="J128" i="2" s="1"/>
  <c r="H128" i="3" s="1"/>
  <c r="L128" i="3" s="1"/>
  <c r="I661" i="2"/>
  <c r="J661" i="2" s="1"/>
  <c r="H661" i="3" s="1"/>
  <c r="L661" i="3" s="1"/>
  <c r="I618" i="2"/>
  <c r="J618" i="2" s="1"/>
  <c r="H618" i="3" s="1"/>
  <c r="L618" i="3" s="1"/>
  <c r="I490" i="2"/>
  <c r="J490" i="2" s="1"/>
  <c r="H490" i="3" s="1"/>
  <c r="L490" i="3" s="1"/>
  <c r="I358" i="2"/>
  <c r="J358" i="2" s="1"/>
  <c r="H358" i="3" s="1"/>
  <c r="L358" i="3" s="1"/>
  <c r="I194" i="2"/>
  <c r="J194" i="2" s="1"/>
  <c r="H194" i="3" s="1"/>
  <c r="L194" i="3" s="1"/>
  <c r="I417" i="2"/>
  <c r="J417" i="2" s="1"/>
  <c r="H417" i="3" s="1"/>
  <c r="L417" i="3" s="1"/>
  <c r="I231" i="2"/>
  <c r="J231" i="2" s="1"/>
  <c r="H231" i="3" s="1"/>
  <c r="L231" i="3" s="1"/>
  <c r="I637" i="2"/>
  <c r="J637" i="2" s="1"/>
  <c r="H637" i="3" s="1"/>
  <c r="L637" i="3" s="1"/>
  <c r="I170" i="2"/>
  <c r="J170" i="2" s="1"/>
  <c r="H170" i="3" s="1"/>
  <c r="L170" i="3" s="1"/>
  <c r="I241" i="2"/>
  <c r="J241" i="2" s="1"/>
  <c r="H241" i="3" s="1"/>
  <c r="L241" i="3" s="1"/>
  <c r="I722" i="2"/>
  <c r="J722" i="2" s="1"/>
  <c r="H722" i="3" s="1"/>
  <c r="L722" i="3" s="1"/>
  <c r="I271" i="2"/>
  <c r="J271" i="2" s="1"/>
  <c r="H271" i="3" s="1"/>
  <c r="L271" i="3" s="1"/>
  <c r="I553" i="2"/>
  <c r="J553" i="2" s="1"/>
  <c r="H553" i="3" s="1"/>
  <c r="L553" i="3" s="1"/>
  <c r="I540" i="2"/>
  <c r="J540" i="2" s="1"/>
  <c r="H540" i="3" s="1"/>
  <c r="L540" i="3" s="1"/>
  <c r="I224" i="2"/>
  <c r="J224" i="2" s="1"/>
  <c r="H224" i="3" s="1"/>
  <c r="L224" i="3" s="1"/>
  <c r="I745" i="2"/>
  <c r="J745" i="2" s="1"/>
  <c r="H745" i="3" s="1"/>
  <c r="L745" i="3" s="1"/>
  <c r="I492" i="2"/>
  <c r="J492" i="2" s="1"/>
  <c r="H492" i="3" s="1"/>
  <c r="L492" i="3" s="1"/>
  <c r="I55" i="2"/>
  <c r="J55" i="2" s="1"/>
  <c r="H55" i="3" s="1"/>
  <c r="L55" i="3" s="1"/>
  <c r="I288" i="2"/>
  <c r="J288" i="2" s="1"/>
  <c r="H288" i="3" s="1"/>
  <c r="L288" i="3" s="1"/>
  <c r="I572" i="2"/>
  <c r="J572" i="2" s="1"/>
  <c r="H572" i="3" s="1"/>
  <c r="L572" i="3" s="1"/>
  <c r="I22" i="2"/>
  <c r="J22" i="2" s="1"/>
  <c r="H22" i="3" s="1"/>
  <c r="L22" i="3" s="1"/>
  <c r="I118" i="2"/>
  <c r="J118" i="2" s="1"/>
  <c r="H118" i="3" s="1"/>
  <c r="L118" i="3" s="1"/>
  <c r="I670" i="2"/>
  <c r="J670" i="2" s="1"/>
  <c r="H670" i="3" s="1"/>
  <c r="L670" i="3" s="1"/>
  <c r="I354" i="2"/>
  <c r="J354" i="2" s="1"/>
  <c r="H354" i="3" s="1"/>
  <c r="L354" i="3" s="1"/>
  <c r="I538" i="2"/>
  <c r="J538" i="2" s="1"/>
  <c r="H538" i="3" s="1"/>
  <c r="L538" i="3" s="1"/>
  <c r="I455" i="2"/>
  <c r="J455" i="2" s="1"/>
  <c r="H455" i="3" s="1"/>
  <c r="L455" i="3" s="1"/>
  <c r="I669" i="2"/>
  <c r="J669" i="2" s="1"/>
  <c r="H669" i="3" s="1"/>
  <c r="L669" i="3" s="1"/>
  <c r="I400" i="2"/>
  <c r="J400" i="2" s="1"/>
  <c r="H400" i="3" s="1"/>
  <c r="L400" i="3" s="1"/>
  <c r="I362" i="2"/>
  <c r="J362" i="2" s="1"/>
  <c r="H362" i="3" s="1"/>
  <c r="L362" i="3" s="1"/>
  <c r="I53" i="2"/>
  <c r="J53" i="2" s="1"/>
  <c r="H53" i="3" s="1"/>
  <c r="L53" i="3" s="1"/>
  <c r="I355" i="2"/>
  <c r="J355" i="2" s="1"/>
  <c r="H355" i="3" s="1"/>
  <c r="L355" i="3" s="1"/>
  <c r="I281" i="2"/>
  <c r="J281" i="2" s="1"/>
  <c r="H281" i="3" s="1"/>
  <c r="L281" i="3" s="1"/>
  <c r="I524" i="2"/>
  <c r="J524" i="2" s="1"/>
  <c r="H524" i="3" s="1"/>
  <c r="L524" i="3" s="1"/>
  <c r="I244" i="2"/>
  <c r="J244" i="2" s="1"/>
  <c r="H244" i="3" s="1"/>
  <c r="L244" i="3" s="1"/>
  <c r="I591" i="2"/>
  <c r="I556" i="2"/>
  <c r="J556" i="2" s="1"/>
  <c r="H556" i="3" s="1"/>
  <c r="L556" i="3" s="1"/>
  <c r="H544" i="2"/>
  <c r="J545" i="2"/>
  <c r="H246" i="2"/>
  <c r="J247" i="2"/>
  <c r="H622" i="2"/>
  <c r="J623" i="2"/>
  <c r="I627" i="2"/>
  <c r="J627" i="2" s="1"/>
  <c r="H627" i="3" s="1"/>
  <c r="L627" i="3" s="1"/>
  <c r="I685" i="2"/>
  <c r="J685" i="2" s="1"/>
  <c r="H685" i="3" s="1"/>
  <c r="L685" i="3" s="1"/>
  <c r="I664" i="2"/>
  <c r="J664" i="2" s="1"/>
  <c r="H664" i="3" s="1"/>
  <c r="L664" i="3" s="1"/>
  <c r="J308" i="2"/>
  <c r="I341" i="2"/>
  <c r="J341" i="2" s="1"/>
  <c r="H341" i="3" s="1"/>
  <c r="L341" i="3" s="1"/>
  <c r="H69" i="2"/>
  <c r="J70" i="2"/>
  <c r="I311" i="2"/>
  <c r="I680" i="2"/>
  <c r="J680" i="2" s="1"/>
  <c r="H680" i="3" s="1"/>
  <c r="L680" i="3" s="1"/>
  <c r="H695" i="2"/>
  <c r="J696" i="2"/>
  <c r="I448" i="2"/>
  <c r="J448" i="2" s="1"/>
  <c r="H448" i="3" s="1"/>
  <c r="L448" i="3" s="1"/>
  <c r="I240" i="2"/>
  <c r="J240" i="2" s="1"/>
  <c r="H240" i="3" s="1"/>
  <c r="L240" i="3" s="1"/>
  <c r="H498" i="2"/>
  <c r="J499" i="2"/>
  <c r="I324" i="2"/>
  <c r="J324" i="2" s="1"/>
  <c r="H324" i="3" s="1"/>
  <c r="L324" i="3" s="1"/>
  <c r="I474" i="2"/>
  <c r="J474" i="2" s="1"/>
  <c r="H474" i="3" s="1"/>
  <c r="L474" i="3" s="1"/>
  <c r="I603" i="2"/>
  <c r="J603" i="2" s="1"/>
  <c r="H603" i="3" s="1"/>
  <c r="L603" i="3" s="1"/>
  <c r="I65" i="2"/>
  <c r="J65" i="2" s="1"/>
  <c r="H65" i="3" s="1"/>
  <c r="L65" i="3" s="1"/>
  <c r="I385" i="2"/>
  <c r="J385" i="2" s="1"/>
  <c r="H385" i="3" s="1"/>
  <c r="L385" i="3" s="1"/>
  <c r="I180" i="2"/>
  <c r="J180" i="2" s="1"/>
  <c r="H180" i="3" s="1"/>
  <c r="L180" i="3" s="1"/>
  <c r="I64" i="2"/>
  <c r="H683" i="2"/>
  <c r="J684" i="2"/>
  <c r="I705" i="2"/>
  <c r="J705" i="2" s="1"/>
  <c r="H705" i="3" s="1"/>
  <c r="L705" i="3" s="1"/>
  <c r="I651" i="2"/>
  <c r="J651" i="2" s="1"/>
  <c r="H651" i="3" s="1"/>
  <c r="L651" i="3" s="1"/>
  <c r="I384" i="2"/>
  <c r="J384" i="2" s="1"/>
  <c r="H384" i="3" s="1"/>
  <c r="L384" i="3" s="1"/>
  <c r="I223" i="2"/>
  <c r="J223" i="2" s="1"/>
  <c r="H223" i="3" s="1"/>
  <c r="L223" i="3" s="1"/>
  <c r="I472" i="2"/>
  <c r="J472" i="2" s="1"/>
  <c r="H472" i="3" s="1"/>
  <c r="L472" i="3" s="1"/>
  <c r="I712" i="2"/>
  <c r="J712" i="2" s="1"/>
  <c r="H712" i="3" s="1"/>
  <c r="L712" i="3" s="1"/>
  <c r="I510" i="2"/>
  <c r="J510" i="2" s="1"/>
  <c r="H510" i="3" s="1"/>
  <c r="L510" i="3" s="1"/>
  <c r="I406" i="2"/>
  <c r="J406" i="2" s="1"/>
  <c r="H406" i="3" s="1"/>
  <c r="L406" i="3" s="1"/>
  <c r="I577" i="2"/>
  <c r="J577" i="2" s="1"/>
  <c r="H577" i="3" s="1"/>
  <c r="L577" i="3" s="1"/>
  <c r="I121" i="2"/>
  <c r="J121" i="2" s="1"/>
  <c r="H121" i="3" s="1"/>
  <c r="L121" i="3" s="1"/>
  <c r="I673" i="2"/>
  <c r="J673" i="2" s="1"/>
  <c r="H673" i="3" s="1"/>
  <c r="L673" i="3" s="1"/>
  <c r="I300" i="2"/>
  <c r="J300" i="2" s="1"/>
  <c r="H300" i="3" s="1"/>
  <c r="L300" i="3" s="1"/>
  <c r="I211" i="2"/>
  <c r="J211" i="2" s="1"/>
  <c r="H211" i="3" s="1"/>
  <c r="L211" i="3" s="1"/>
  <c r="I361" i="2"/>
  <c r="J361" i="2" s="1"/>
  <c r="H361" i="3" s="1"/>
  <c r="L361" i="3" s="1"/>
  <c r="I373" i="2"/>
  <c r="J373" i="2" s="1"/>
  <c r="H373" i="3" s="1"/>
  <c r="L373" i="3" s="1"/>
  <c r="I98" i="2"/>
  <c r="J98" i="2" s="1"/>
  <c r="H98" i="3" s="1"/>
  <c r="L98" i="3" s="1"/>
  <c r="I583" i="2"/>
  <c r="J583" i="2" s="1"/>
  <c r="H583" i="3" s="1"/>
  <c r="L583" i="3" s="1"/>
  <c r="I493" i="2"/>
  <c r="J493" i="2" s="1"/>
  <c r="H493" i="3" s="1"/>
  <c r="L493" i="3" s="1"/>
  <c r="I302" i="2"/>
  <c r="J302" i="2" s="1"/>
  <c r="H302" i="3" s="1"/>
  <c r="L302" i="3" s="1"/>
  <c r="I189" i="2"/>
  <c r="J189" i="2" s="1"/>
  <c r="H189" i="3" s="1"/>
  <c r="L189" i="3" s="1"/>
  <c r="I73" i="2"/>
  <c r="J73" i="2" s="1"/>
  <c r="H73" i="3" s="1"/>
  <c r="L73" i="3" s="1"/>
  <c r="I357" i="2"/>
  <c r="J357" i="2" s="1"/>
  <c r="H357" i="3" s="1"/>
  <c r="L357" i="3" s="1"/>
  <c r="I75" i="2"/>
  <c r="J75" i="2" s="1"/>
  <c r="H75" i="3" s="1"/>
  <c r="L75" i="3" s="1"/>
  <c r="I721" i="2"/>
  <c r="J721" i="2" s="1"/>
  <c r="H721" i="3" s="1"/>
  <c r="L721" i="3" s="1"/>
  <c r="I228" i="2"/>
  <c r="J228" i="2" s="1"/>
  <c r="H228" i="3" s="1"/>
  <c r="L228" i="3" s="1"/>
  <c r="I731" i="2"/>
  <c r="J731" i="2" s="1"/>
  <c r="H731" i="3" s="1"/>
  <c r="L731" i="3" s="1"/>
  <c r="I631" i="2"/>
  <c r="J631" i="2" s="1"/>
  <c r="H631" i="3" s="1"/>
  <c r="L631" i="3" s="1"/>
  <c r="I312" i="2"/>
  <c r="J312" i="2" s="1"/>
  <c r="H312" i="3" s="1"/>
  <c r="L312" i="3" s="1"/>
  <c r="I692" i="2"/>
  <c r="J692" i="2" s="1"/>
  <c r="H692" i="3" s="1"/>
  <c r="L692" i="3" s="1"/>
  <c r="I730" i="2"/>
  <c r="J730" i="2" s="1"/>
  <c r="H730" i="3" s="1"/>
  <c r="L730" i="3" s="1"/>
  <c r="I711" i="2"/>
  <c r="J711" i="2" s="1"/>
  <c r="H711" i="3" s="1"/>
  <c r="L711" i="3" s="1"/>
  <c r="I236" i="2"/>
  <c r="J236" i="2" s="1"/>
  <c r="H236" i="3" s="1"/>
  <c r="L236" i="3" s="1"/>
  <c r="I316" i="2"/>
  <c r="J316" i="2" s="1"/>
  <c r="H316" i="3" s="1"/>
  <c r="L316" i="3" s="1"/>
  <c r="I611" i="2"/>
  <c r="J611" i="2" s="1"/>
  <c r="H611" i="3" s="1"/>
  <c r="L611" i="3" s="1"/>
  <c r="I636" i="2"/>
  <c r="J636" i="2" s="1"/>
  <c r="H636" i="3" s="1"/>
  <c r="L636" i="3" s="1"/>
  <c r="I477" i="2"/>
  <c r="J477" i="2" s="1"/>
  <c r="H477" i="3" s="1"/>
  <c r="L477" i="3" s="1"/>
  <c r="I193" i="2"/>
  <c r="J193" i="2" s="1"/>
  <c r="H193" i="3" s="1"/>
  <c r="L193" i="3" s="1"/>
  <c r="I512" i="2"/>
  <c r="J512" i="2" s="1"/>
  <c r="H512" i="3" s="1"/>
  <c r="L512" i="3" s="1"/>
  <c r="I287" i="2"/>
  <c r="J287" i="2" s="1"/>
  <c r="H287" i="3" s="1"/>
  <c r="L287" i="3" s="1"/>
  <c r="I107" i="2"/>
  <c r="J107" i="2" s="1"/>
  <c r="H107" i="3" s="1"/>
  <c r="L107" i="3" s="1"/>
  <c r="I251" i="2"/>
  <c r="J251" i="2" s="1"/>
  <c r="H251" i="3" s="1"/>
  <c r="L251" i="3" s="1"/>
  <c r="I197" i="2"/>
  <c r="J197" i="2" s="1"/>
  <c r="H197" i="3" s="1"/>
  <c r="L197" i="3" s="1"/>
  <c r="I326" i="2"/>
  <c r="J326" i="2" s="1"/>
  <c r="H326" i="3" s="1"/>
  <c r="L326" i="3" s="1"/>
  <c r="I54" i="2"/>
  <c r="J54" i="2" s="1"/>
  <c r="H54" i="3" s="1"/>
  <c r="L54" i="3" s="1"/>
  <c r="I178" i="2"/>
  <c r="J178" i="2" s="1"/>
  <c r="H178" i="3" s="1"/>
  <c r="L178" i="3" s="1"/>
  <c r="I563" i="2"/>
  <c r="J563" i="2" s="1"/>
  <c r="H563" i="3" s="1"/>
  <c r="L563" i="3" s="1"/>
  <c r="I103" i="2"/>
  <c r="J103" i="2" s="1"/>
  <c r="H103" i="3" s="1"/>
  <c r="L103" i="3" s="1"/>
  <c r="I126" i="2"/>
  <c r="J126" i="2" s="1"/>
  <c r="H126" i="3" s="1"/>
  <c r="L126" i="3" s="1"/>
  <c r="I525" i="2"/>
  <c r="J525" i="2" s="1"/>
  <c r="H525" i="3" s="1"/>
  <c r="L525" i="3" s="1"/>
  <c r="I650" i="2"/>
  <c r="J650" i="2" s="1"/>
  <c r="H650" i="3" s="1"/>
  <c r="L650" i="3" s="1"/>
  <c r="I174" i="2"/>
  <c r="J174" i="2" s="1"/>
  <c r="H174" i="3" s="1"/>
  <c r="L174" i="3" s="1"/>
  <c r="I451" i="2"/>
  <c r="J451" i="2" s="1"/>
  <c r="H451" i="3" s="1"/>
  <c r="L451" i="3" s="1"/>
  <c r="I173" i="2"/>
  <c r="J173" i="2" s="1"/>
  <c r="H173" i="3" s="1"/>
  <c r="L173" i="3" s="1"/>
  <c r="I491" i="2"/>
  <c r="J491" i="2" s="1"/>
  <c r="H491" i="3" s="1"/>
  <c r="L491" i="3" s="1"/>
  <c r="I633" i="2"/>
  <c r="J633" i="2" s="1"/>
  <c r="H633" i="3" s="1"/>
  <c r="L633" i="3" s="1"/>
  <c r="I528" i="2"/>
  <c r="J528" i="2" s="1"/>
  <c r="H528" i="3" s="1"/>
  <c r="L528" i="3" s="1"/>
  <c r="I226" i="2"/>
  <c r="J226" i="2" s="1"/>
  <c r="H226" i="3" s="1"/>
  <c r="L226" i="3" s="1"/>
  <c r="I688" i="2"/>
  <c r="J688" i="2" s="1"/>
  <c r="H688" i="3" s="1"/>
  <c r="L688" i="3" s="1"/>
  <c r="I677" i="2"/>
  <c r="J677" i="2" s="1"/>
  <c r="H677" i="3" s="1"/>
  <c r="L677" i="3" s="1"/>
  <c r="I402" i="2"/>
  <c r="J402" i="2" s="1"/>
  <c r="H402" i="3" s="1"/>
  <c r="L402" i="3" s="1"/>
  <c r="I50" i="2"/>
  <c r="J50" i="2" s="1"/>
  <c r="H50" i="3" s="1"/>
  <c r="L50" i="3" s="1"/>
  <c r="I521" i="2"/>
  <c r="J521" i="2" s="1"/>
  <c r="H521" i="3" s="1"/>
  <c r="L521" i="3" s="1"/>
  <c r="I334" i="2"/>
  <c r="J334" i="2" s="1"/>
  <c r="H334" i="3" s="1"/>
  <c r="L334" i="3" s="1"/>
  <c r="I549" i="2"/>
  <c r="J549" i="2" s="1"/>
  <c r="H549" i="3" s="1"/>
  <c r="L549" i="3" s="1"/>
  <c r="I438" i="2"/>
  <c r="H436" i="2"/>
  <c r="J437" i="2"/>
  <c r="I217" i="2"/>
  <c r="J217" i="2" s="1"/>
  <c r="H217" i="3" s="1"/>
  <c r="L217" i="3" s="1"/>
  <c r="H144" i="2"/>
  <c r="J145" i="2"/>
  <c r="J659" i="2" l="1"/>
  <c r="H659" i="3" s="1"/>
  <c r="L659" i="3" s="1"/>
  <c r="I657" i="2"/>
  <c r="J311" i="2"/>
  <c r="H311" i="3" s="1"/>
  <c r="L311" i="3" s="1"/>
  <c r="I307" i="2"/>
  <c r="I278" i="2"/>
  <c r="J160" i="2"/>
  <c r="H160" i="3" s="1"/>
  <c r="L160" i="3" s="1"/>
  <c r="I158" i="2"/>
  <c r="I61" i="2"/>
  <c r="I436" i="2"/>
  <c r="J64" i="2"/>
  <c r="H64" i="3" s="1"/>
  <c r="L64" i="3" s="1"/>
  <c r="I587" i="2"/>
  <c r="J200" i="2"/>
  <c r="H201" i="3"/>
  <c r="H62" i="3"/>
  <c r="I43" i="2"/>
  <c r="I579" i="2"/>
  <c r="I498" i="2"/>
  <c r="I567" i="2"/>
  <c r="I24" i="2"/>
  <c r="I639" i="2"/>
  <c r="I607" i="2"/>
  <c r="I544" i="2"/>
  <c r="I319" i="2"/>
  <c r="J144" i="2"/>
  <c r="H145" i="3"/>
  <c r="H437" i="3"/>
  <c r="J683" i="2"/>
  <c r="H684" i="3"/>
  <c r="H499" i="3"/>
  <c r="H70" i="3"/>
  <c r="J69" i="2"/>
  <c r="H308" i="3"/>
  <c r="H623" i="3"/>
  <c r="H545" i="3"/>
  <c r="H658" i="3"/>
  <c r="H588" i="3"/>
  <c r="J86" i="2"/>
  <c r="H87" i="3"/>
  <c r="H640" i="3"/>
  <c r="H320" i="3"/>
  <c r="J215" i="2"/>
  <c r="H216" i="3"/>
  <c r="J426" i="2"/>
  <c r="H427" i="3"/>
  <c r="H568" i="3"/>
  <c r="H516" i="3"/>
  <c r="J515" i="2"/>
  <c r="H159" i="3"/>
  <c r="I683" i="2"/>
  <c r="J591" i="2"/>
  <c r="H591" i="3" s="1"/>
  <c r="L591" i="3" s="1"/>
  <c r="I695" i="2"/>
  <c r="I69" i="2"/>
  <c r="J46" i="2"/>
  <c r="H46" i="3" s="1"/>
  <c r="L46" i="3" s="1"/>
  <c r="I515" i="2"/>
  <c r="I530" i="2"/>
  <c r="J581" i="2"/>
  <c r="H581" i="3" s="1"/>
  <c r="L581" i="3" s="1"/>
  <c r="J500" i="2"/>
  <c r="H500" i="3" s="1"/>
  <c r="L500" i="3" s="1"/>
  <c r="J280" i="2"/>
  <c r="H280" i="3" s="1"/>
  <c r="L280" i="3" s="1"/>
  <c r="I86" i="2"/>
  <c r="I15" i="2"/>
  <c r="J569" i="2"/>
  <c r="H569" i="3" s="1"/>
  <c r="L569" i="3" s="1"/>
  <c r="I246" i="2"/>
  <c r="J26" i="2"/>
  <c r="H26" i="3" s="1"/>
  <c r="L26" i="3" s="1"/>
  <c r="J641" i="2"/>
  <c r="H641" i="3" s="1"/>
  <c r="L641" i="3" s="1"/>
  <c r="I331" i="2"/>
  <c r="I387" i="2"/>
  <c r="I183" i="2"/>
  <c r="I366" i="2"/>
  <c r="J609" i="2"/>
  <c r="H609" i="3" s="1"/>
  <c r="L609" i="3" s="1"/>
  <c r="J546" i="2"/>
  <c r="H546" i="3" s="1"/>
  <c r="L546" i="3" s="1"/>
  <c r="I144" i="2"/>
  <c r="J323" i="2"/>
  <c r="H323" i="3" s="1"/>
  <c r="L323" i="3" s="1"/>
  <c r="J183" i="2"/>
  <c r="H184" i="3"/>
  <c r="I408" i="2"/>
  <c r="I622" i="2"/>
  <c r="I487" i="2"/>
  <c r="I111" i="2"/>
  <c r="I258" i="2"/>
  <c r="H11" i="2"/>
  <c r="J695" i="2"/>
  <c r="H696" i="3"/>
  <c r="J246" i="2"/>
  <c r="H247" i="3"/>
  <c r="J530" i="2"/>
  <c r="H531" i="3"/>
  <c r="H25" i="3"/>
  <c r="H112" i="3"/>
  <c r="H488" i="3"/>
  <c r="H409" i="3"/>
  <c r="H460" i="3"/>
  <c r="J459" i="2"/>
  <c r="H580" i="3"/>
  <c r="J366" i="2"/>
  <c r="H367" i="3"/>
  <c r="J387" i="2"/>
  <c r="H388" i="3"/>
  <c r="J294" i="2"/>
  <c r="H295" i="3"/>
  <c r="J607" i="2"/>
  <c r="H608" i="3"/>
  <c r="H345" i="3"/>
  <c r="J344" i="2"/>
  <c r="J15" i="2"/>
  <c r="H16" i="3"/>
  <c r="H44" i="3"/>
  <c r="H279" i="3"/>
  <c r="H332" i="3"/>
  <c r="J331" i="2"/>
  <c r="H259" i="3"/>
  <c r="J736" i="2"/>
  <c r="H737" i="3"/>
  <c r="I215" i="2"/>
  <c r="J438" i="2"/>
  <c r="H438" i="3" s="1"/>
  <c r="L438" i="3" s="1"/>
  <c r="J410" i="2"/>
  <c r="H410" i="3" s="1"/>
  <c r="L410" i="3" s="1"/>
  <c r="I200" i="2"/>
  <c r="I294" i="2"/>
  <c r="I426" i="2"/>
  <c r="J626" i="2"/>
  <c r="H626" i="3" s="1"/>
  <c r="L626" i="3" s="1"/>
  <c r="J489" i="2"/>
  <c r="H489" i="3" s="1"/>
  <c r="L489" i="3" s="1"/>
  <c r="J113" i="2"/>
  <c r="H113" i="3" s="1"/>
  <c r="L113" i="3" s="1"/>
  <c r="J266" i="2"/>
  <c r="H266" i="3" s="1"/>
  <c r="L266" i="3" s="1"/>
  <c r="I459" i="2"/>
  <c r="I344" i="2"/>
  <c r="I736" i="2"/>
  <c r="J61" i="2" l="1"/>
  <c r="J657" i="2"/>
  <c r="J307" i="2"/>
  <c r="J278" i="2"/>
  <c r="J43" i="2"/>
  <c r="J158" i="2"/>
  <c r="J579" i="2"/>
  <c r="J567" i="2"/>
  <c r="J24" i="2"/>
  <c r="J487" i="2"/>
  <c r="J587" i="2"/>
  <c r="L44" i="3"/>
  <c r="L43" i="3" s="1"/>
  <c r="P43" i="3" s="1"/>
  <c r="H43" i="3"/>
  <c r="H294" i="3"/>
  <c r="L295" i="3"/>
  <c r="L294" i="3" s="1"/>
  <c r="P294" i="3" s="1"/>
  <c r="H246" i="3"/>
  <c r="L247" i="3"/>
  <c r="L246" i="3" s="1"/>
  <c r="P246" i="3" s="1"/>
  <c r="H258" i="3"/>
  <c r="L259" i="3"/>
  <c r="L258" i="3" s="1"/>
  <c r="P258" i="3" s="1"/>
  <c r="H15" i="3"/>
  <c r="L16" i="3"/>
  <c r="L15" i="3" s="1"/>
  <c r="H607" i="3"/>
  <c r="L608" i="3"/>
  <c r="L388" i="3"/>
  <c r="L387" i="3" s="1"/>
  <c r="P387" i="3" s="1"/>
  <c r="H387" i="3"/>
  <c r="H579" i="3"/>
  <c r="L580" i="3"/>
  <c r="L579" i="3" s="1"/>
  <c r="P579" i="3" s="1"/>
  <c r="H408" i="3"/>
  <c r="L409" i="3"/>
  <c r="L408" i="3" s="1"/>
  <c r="P408" i="3" s="1"/>
  <c r="L112" i="3"/>
  <c r="L111" i="3" s="1"/>
  <c r="P111" i="3" s="1"/>
  <c r="H111" i="3"/>
  <c r="H530" i="3"/>
  <c r="L531" i="3"/>
  <c r="L530" i="3" s="1"/>
  <c r="P530" i="3" s="1"/>
  <c r="H695" i="3"/>
  <c r="L696" i="3"/>
  <c r="L695" i="3" s="1"/>
  <c r="P695" i="3" s="1"/>
  <c r="H183" i="3"/>
  <c r="L184" i="3"/>
  <c r="L183" i="3" s="1"/>
  <c r="P183" i="3" s="1"/>
  <c r="H544" i="3"/>
  <c r="L545" i="3"/>
  <c r="L544" i="3" s="1"/>
  <c r="P544" i="3" s="1"/>
  <c r="J258" i="2"/>
  <c r="J639" i="2"/>
  <c r="J498" i="2"/>
  <c r="J436" i="2"/>
  <c r="H331" i="3"/>
  <c r="L332" i="3"/>
  <c r="L331" i="3" s="1"/>
  <c r="P331" i="3" s="1"/>
  <c r="L345" i="3"/>
  <c r="L344" i="3" s="1"/>
  <c r="P344" i="3" s="1"/>
  <c r="H344" i="3"/>
  <c r="H459" i="3"/>
  <c r="L460" i="3"/>
  <c r="L459" i="3" s="1"/>
  <c r="P459" i="3" s="1"/>
  <c r="H24" i="3"/>
  <c r="L25" i="3"/>
  <c r="L24" i="3" s="1"/>
  <c r="P24" i="3" s="1"/>
  <c r="L159" i="3"/>
  <c r="H158" i="3"/>
  <c r="H567" i="3"/>
  <c r="L568" i="3"/>
  <c r="L567" i="3" s="1"/>
  <c r="P567" i="3" s="1"/>
  <c r="L216" i="3"/>
  <c r="L215" i="3" s="1"/>
  <c r="P215" i="3" s="1"/>
  <c r="H215" i="3"/>
  <c r="H639" i="3"/>
  <c r="L640" i="3"/>
  <c r="L639" i="3" s="1"/>
  <c r="P639" i="3" s="1"/>
  <c r="H587" i="3"/>
  <c r="L588" i="3"/>
  <c r="L587" i="3" s="1"/>
  <c r="P587" i="3" s="1"/>
  <c r="L308" i="3"/>
  <c r="H307" i="3"/>
  <c r="L499" i="3"/>
  <c r="L498" i="3" s="1"/>
  <c r="P498" i="3" s="1"/>
  <c r="H498" i="3"/>
  <c r="H436" i="3"/>
  <c r="L437" i="3"/>
  <c r="L436" i="3" s="1"/>
  <c r="P436" i="3" s="1"/>
  <c r="H200" i="3"/>
  <c r="L201" i="3"/>
  <c r="L200" i="3" s="1"/>
  <c r="P200" i="3" s="1"/>
  <c r="I11" i="2"/>
  <c r="H12" i="5" s="1"/>
  <c r="J544" i="2"/>
  <c r="H515" i="3"/>
  <c r="L516" i="3"/>
  <c r="L515" i="3" s="1"/>
  <c r="P515" i="3" s="1"/>
  <c r="H69" i="3"/>
  <c r="L70" i="3"/>
  <c r="L69" i="3" s="1"/>
  <c r="P69" i="3" s="1"/>
  <c r="J319" i="2"/>
  <c r="J622" i="2"/>
  <c r="H736" i="3"/>
  <c r="L737" i="3"/>
  <c r="L736" i="3" s="1"/>
  <c r="P736" i="3" s="1"/>
  <c r="H366" i="3"/>
  <c r="L367" i="3"/>
  <c r="L366" i="3" s="1"/>
  <c r="P366" i="3" s="1"/>
  <c r="L488" i="3"/>
  <c r="L487" i="3" s="1"/>
  <c r="P487" i="3" s="1"/>
  <c r="H487" i="3"/>
  <c r="H278" i="3"/>
  <c r="L279" i="3"/>
  <c r="H426" i="3"/>
  <c r="L427" i="3"/>
  <c r="L426" i="3" s="1"/>
  <c r="P426" i="3" s="1"/>
  <c r="H319" i="3"/>
  <c r="L320" i="3"/>
  <c r="L319" i="3" s="1"/>
  <c r="P319" i="3" s="1"/>
  <c r="L87" i="3"/>
  <c r="L86" i="3" s="1"/>
  <c r="P86" i="3" s="1"/>
  <c r="H86" i="3"/>
  <c r="L658" i="3"/>
  <c r="H657" i="3"/>
  <c r="H622" i="3"/>
  <c r="L623" i="3"/>
  <c r="L622" i="3" s="1"/>
  <c r="P622" i="3" s="1"/>
  <c r="L684" i="3"/>
  <c r="L683" i="3" s="1"/>
  <c r="P683" i="3" s="1"/>
  <c r="H683" i="3"/>
  <c r="H144" i="3"/>
  <c r="L145" i="3"/>
  <c r="L144" i="3" s="1"/>
  <c r="P144" i="3" s="1"/>
  <c r="H61" i="3"/>
  <c r="L62" i="3"/>
  <c r="L61" i="3" s="1"/>
  <c r="P61" i="3" s="1"/>
  <c r="J408" i="2"/>
  <c r="J111" i="2"/>
  <c r="J11" i="2" l="1"/>
  <c r="L607" i="3"/>
  <c r="P607" i="3" s="1"/>
  <c r="L657" i="3"/>
  <c r="P657" i="3" s="1"/>
  <c r="L158" i="3"/>
  <c r="P158" i="3" s="1"/>
  <c r="L278" i="3"/>
  <c r="P278" i="3" s="1"/>
  <c r="L307" i="3"/>
  <c r="P307" i="3" s="1"/>
  <c r="H11" i="3"/>
  <c r="F12" i="4" s="1"/>
  <c r="P15" i="3"/>
  <c r="H18" i="1"/>
  <c r="H19" i="1" s="1"/>
  <c r="P46" i="1" s="1"/>
  <c r="P47" i="1" s="1"/>
  <c r="P48" i="1" s="1"/>
  <c r="L11" i="3" l="1"/>
  <c r="F8" i="4" s="1"/>
  <c r="O8" i="4" s="1"/>
  <c r="O26" i="4" s="1"/>
  <c r="Q26" i="4" s="1"/>
  <c r="H26" i="4" s="1"/>
  <c r="P11" i="3"/>
  <c r="F28" i="4"/>
  <c r="O24" i="4"/>
  <c r="Q24" i="4" s="1"/>
  <c r="H24" i="4" s="1"/>
  <c r="O12" i="4"/>
  <c r="Q12" i="4" s="1"/>
  <c r="O20" i="4" l="1"/>
  <c r="Q20" i="4" s="1"/>
  <c r="O14" i="4"/>
  <c r="Q14" i="4" s="1"/>
  <c r="H14" i="4" s="1"/>
  <c r="O16" i="4"/>
  <c r="Q16" i="4" s="1"/>
  <c r="O18" i="4"/>
  <c r="Q18" i="4" s="1"/>
  <c r="F30" i="4"/>
  <c r="O22" i="4"/>
  <c r="Q22" i="4" s="1"/>
  <c r="H22" i="4" s="1"/>
  <c r="H12" i="4"/>
  <c r="H15" i="5"/>
  <c r="H11" i="5"/>
  <c r="R488" i="6"/>
  <c r="N740" i="6"/>
  <c r="N744" i="6"/>
  <c r="N748" i="6"/>
  <c r="N699" i="6"/>
  <c r="N703" i="6"/>
  <c r="N707" i="6"/>
  <c r="N711" i="6"/>
  <c r="N715" i="6"/>
  <c r="N719" i="6"/>
  <c r="N723" i="6"/>
  <c r="N727" i="6"/>
  <c r="N731" i="6"/>
  <c r="N696" i="6"/>
  <c r="N688" i="6"/>
  <c r="N692" i="6"/>
  <c r="N660" i="6"/>
  <c r="N664" i="6"/>
  <c r="N668" i="6"/>
  <c r="N672" i="6"/>
  <c r="N676" i="6"/>
  <c r="N680" i="6"/>
  <c r="N642" i="6"/>
  <c r="N646" i="6"/>
  <c r="N650" i="6"/>
  <c r="N654" i="6"/>
  <c r="N625" i="6"/>
  <c r="N629" i="6"/>
  <c r="N633" i="6"/>
  <c r="N637" i="6"/>
  <c r="N611" i="6"/>
  <c r="N615" i="6"/>
  <c r="N619" i="6"/>
  <c r="N590" i="6"/>
  <c r="N594" i="6"/>
  <c r="N598" i="6"/>
  <c r="N602" i="6"/>
  <c r="N588" i="6"/>
  <c r="N584" i="6"/>
  <c r="N570" i="6"/>
  <c r="N574" i="6"/>
  <c r="N568" i="6"/>
  <c r="N549" i="6"/>
  <c r="N553" i="6"/>
  <c r="N557" i="6"/>
  <c r="N561" i="6"/>
  <c r="N565" i="6"/>
  <c r="N534" i="6"/>
  <c r="N538" i="6"/>
  <c r="N542" i="6"/>
  <c r="N519" i="6"/>
  <c r="N523" i="6"/>
  <c r="N527" i="6"/>
  <c r="N501" i="6"/>
  <c r="N505" i="6"/>
  <c r="N509" i="6"/>
  <c r="N513" i="6"/>
  <c r="N491" i="6"/>
  <c r="N495" i="6"/>
  <c r="N462" i="6"/>
  <c r="N466" i="6"/>
  <c r="N470" i="6"/>
  <c r="N474" i="6"/>
  <c r="N478" i="6"/>
  <c r="N482" i="6"/>
  <c r="N460" i="6"/>
  <c r="N441" i="6"/>
  <c r="N445" i="6"/>
  <c r="N449" i="6"/>
  <c r="N453" i="6"/>
  <c r="N457" i="6"/>
  <c r="N430" i="6"/>
  <c r="N434" i="6"/>
  <c r="N412" i="6"/>
  <c r="N416" i="6"/>
  <c r="N420" i="6"/>
  <c r="N424" i="6"/>
  <c r="N391" i="6"/>
  <c r="N395" i="6"/>
  <c r="N399" i="6"/>
  <c r="N403" i="6"/>
  <c r="N388" i="6"/>
  <c r="N371" i="6"/>
  <c r="N375" i="6"/>
  <c r="N379" i="6"/>
  <c r="N383" i="6"/>
  <c r="N346" i="6"/>
  <c r="N350" i="6"/>
  <c r="N354" i="6"/>
  <c r="N358" i="6"/>
  <c r="N362" i="6"/>
  <c r="N333" i="6"/>
  <c r="N337" i="6"/>
  <c r="N341" i="6"/>
  <c r="N322" i="6"/>
  <c r="N326" i="6"/>
  <c r="N320" i="6"/>
  <c r="N312" i="6"/>
  <c r="N316" i="6"/>
  <c r="N297" i="6"/>
  <c r="N301" i="6"/>
  <c r="N305" i="6"/>
  <c r="N282" i="6"/>
  <c r="N286" i="6"/>
  <c r="N290" i="6"/>
  <c r="N260" i="6"/>
  <c r="N264" i="6"/>
  <c r="N268" i="6"/>
  <c r="N272" i="6"/>
  <c r="N276" i="6"/>
  <c r="N250" i="6"/>
  <c r="N254" i="6"/>
  <c r="N217" i="6"/>
  <c r="N221" i="6"/>
  <c r="N225" i="6"/>
  <c r="N229" i="6"/>
  <c r="N233" i="6"/>
  <c r="N237" i="6"/>
  <c r="N241" i="6"/>
  <c r="N216" i="6"/>
  <c r="N205" i="6"/>
  <c r="N209" i="6"/>
  <c r="N213" i="6"/>
  <c r="N187" i="6"/>
  <c r="N191" i="6"/>
  <c r="N195" i="6"/>
  <c r="N184" i="6"/>
  <c r="N163" i="6"/>
  <c r="N167" i="6"/>
  <c r="N171" i="6"/>
  <c r="N175" i="6"/>
  <c r="N179" i="6"/>
  <c r="N146" i="6"/>
  <c r="N150" i="6"/>
  <c r="N154" i="6"/>
  <c r="N113" i="6"/>
  <c r="N117" i="6"/>
  <c r="N121" i="6"/>
  <c r="N125" i="6"/>
  <c r="N129" i="6"/>
  <c r="N133" i="6"/>
  <c r="N137" i="6"/>
  <c r="N141" i="6"/>
  <c r="N89" i="6"/>
  <c r="N93" i="6"/>
  <c r="N97" i="6"/>
  <c r="N101" i="6"/>
  <c r="N105" i="6"/>
  <c r="N109" i="6"/>
  <c r="N73" i="6"/>
  <c r="N77" i="6"/>
  <c r="N81" i="6"/>
  <c r="N70" i="6"/>
  <c r="N66" i="6"/>
  <c r="N46" i="6"/>
  <c r="N50" i="6"/>
  <c r="N54" i="6"/>
  <c r="N58" i="6"/>
  <c r="N27" i="6"/>
  <c r="N31" i="6"/>
  <c r="N35" i="6"/>
  <c r="N39" i="6"/>
  <c r="N18" i="6"/>
  <c r="N22" i="6"/>
  <c r="N17" i="6"/>
  <c r="N739" i="6"/>
  <c r="N743" i="6"/>
  <c r="N747" i="6"/>
  <c r="N698" i="6"/>
  <c r="N702" i="6"/>
  <c r="N706" i="6"/>
  <c r="N710" i="6"/>
  <c r="N714" i="6"/>
  <c r="N718" i="6"/>
  <c r="N722" i="6"/>
  <c r="N726" i="6"/>
  <c r="N730" i="6"/>
  <c r="N734" i="6"/>
  <c r="N687" i="6"/>
  <c r="N691" i="6"/>
  <c r="N659" i="6"/>
  <c r="N663" i="6"/>
  <c r="N667" i="6"/>
  <c r="N671" i="6"/>
  <c r="N675" i="6"/>
  <c r="N679" i="6"/>
  <c r="N641" i="6"/>
  <c r="N645" i="6"/>
  <c r="N649" i="6"/>
  <c r="N653" i="6"/>
  <c r="N624" i="6"/>
  <c r="N628" i="6"/>
  <c r="N632" i="6"/>
  <c r="N636" i="6"/>
  <c r="N610" i="6"/>
  <c r="N614" i="6"/>
  <c r="N618" i="6"/>
  <c r="N589" i="6"/>
  <c r="N593" i="6"/>
  <c r="N597" i="6"/>
  <c r="N601" i="6"/>
  <c r="N605" i="6"/>
  <c r="N583" i="6"/>
  <c r="N569" i="6"/>
  <c r="N573" i="6"/>
  <c r="N577" i="6"/>
  <c r="N548" i="6"/>
  <c r="N552" i="6"/>
  <c r="N556" i="6"/>
  <c r="N560" i="6"/>
  <c r="N564" i="6"/>
  <c r="N533" i="6"/>
  <c r="N537" i="6"/>
  <c r="N541" i="6"/>
  <c r="N518" i="6"/>
  <c r="N522" i="6"/>
  <c r="N526" i="6"/>
  <c r="N500" i="6"/>
  <c r="N504" i="6"/>
  <c r="N508" i="6"/>
  <c r="N512" i="6"/>
  <c r="N490" i="6"/>
  <c r="N494" i="6"/>
  <c r="N461" i="6"/>
  <c r="N465" i="6"/>
  <c r="N469" i="6"/>
  <c r="N473" i="6"/>
  <c r="N477" i="6"/>
  <c r="N481" i="6"/>
  <c r="N485" i="6"/>
  <c r="N440" i="6"/>
  <c r="N444" i="6"/>
  <c r="N448" i="6"/>
  <c r="N452" i="6"/>
  <c r="N456" i="6"/>
  <c r="N429" i="6"/>
  <c r="N433" i="6"/>
  <c r="N411" i="6"/>
  <c r="N415" i="6"/>
  <c r="N419" i="6"/>
  <c r="N423" i="6"/>
  <c r="N390" i="6"/>
  <c r="N394" i="6"/>
  <c r="N398" i="6"/>
  <c r="N402" i="6"/>
  <c r="N406" i="6"/>
  <c r="N370" i="6"/>
  <c r="N374" i="6"/>
  <c r="N378" i="6"/>
  <c r="N382" i="6"/>
  <c r="N367" i="6"/>
  <c r="N349" i="6"/>
  <c r="N353" i="6"/>
  <c r="N357" i="6"/>
  <c r="N361" i="6"/>
  <c r="N345" i="6"/>
  <c r="N336" i="6"/>
  <c r="N340" i="6"/>
  <c r="N321" i="6"/>
  <c r="N325" i="6"/>
  <c r="N329" i="6"/>
  <c r="N311" i="6"/>
  <c r="N315" i="6"/>
  <c r="N296" i="6"/>
  <c r="N300" i="6"/>
  <c r="N304" i="6"/>
  <c r="N281" i="6"/>
  <c r="N285" i="6"/>
  <c r="N289" i="6"/>
  <c r="N279" i="6"/>
  <c r="N263" i="6"/>
  <c r="N267" i="6"/>
  <c r="N271" i="6"/>
  <c r="N275" i="6"/>
  <c r="N249" i="6"/>
  <c r="N253" i="6"/>
  <c r="N247" i="6"/>
  <c r="N220" i="6"/>
  <c r="N224" i="6"/>
  <c r="N228" i="6"/>
  <c r="N232" i="6"/>
  <c r="N236" i="6"/>
  <c r="N240" i="6"/>
  <c r="N244" i="6"/>
  <c r="N204" i="6"/>
  <c r="N208" i="6"/>
  <c r="N212" i="6"/>
  <c r="N186" i="6"/>
  <c r="N190" i="6"/>
  <c r="N194" i="6"/>
  <c r="N198" i="6"/>
  <c r="N162" i="6"/>
  <c r="N166" i="6"/>
  <c r="N170" i="6"/>
  <c r="N174" i="6"/>
  <c r="N178" i="6"/>
  <c r="N159" i="6"/>
  <c r="N149" i="6"/>
  <c r="N153" i="6"/>
  <c r="N145" i="6"/>
  <c r="N116" i="6"/>
  <c r="N120" i="6"/>
  <c r="N124" i="6"/>
  <c r="N128" i="6"/>
  <c r="N132" i="6"/>
  <c r="N136" i="6"/>
  <c r="N140" i="6"/>
  <c r="N88" i="6"/>
  <c r="N92" i="6"/>
  <c r="N96" i="6"/>
  <c r="N100" i="6"/>
  <c r="N104" i="6"/>
  <c r="N108" i="6"/>
  <c r="N72" i="6"/>
  <c r="N76" i="6"/>
  <c r="N80" i="6"/>
  <c r="N84" i="6"/>
  <c r="N65" i="6"/>
  <c r="N45" i="6"/>
  <c r="N49" i="6"/>
  <c r="N53" i="6"/>
  <c r="N57" i="6"/>
  <c r="N26" i="6"/>
  <c r="N30" i="6"/>
  <c r="N34" i="6"/>
  <c r="N38" i="6"/>
  <c r="N25" i="6"/>
  <c r="N21" i="6"/>
  <c r="N738" i="6"/>
  <c r="N742" i="6"/>
  <c r="N746" i="6"/>
  <c r="N697" i="6"/>
  <c r="N701" i="6"/>
  <c r="N705" i="6"/>
  <c r="N709" i="6"/>
  <c r="N713" i="6"/>
  <c r="N717" i="6"/>
  <c r="N721" i="6"/>
  <c r="N725" i="6"/>
  <c r="N729" i="6"/>
  <c r="N733" i="6"/>
  <c r="N686" i="6"/>
  <c r="N690" i="6"/>
  <c r="N684" i="6"/>
  <c r="N662" i="6"/>
  <c r="N666" i="6"/>
  <c r="N670" i="6"/>
  <c r="N674" i="6"/>
  <c r="N678" i="6"/>
  <c r="N658" i="6"/>
  <c r="N644" i="6"/>
  <c r="N648" i="6"/>
  <c r="N652" i="6"/>
  <c r="N640" i="6"/>
  <c r="N627" i="6"/>
  <c r="N631" i="6"/>
  <c r="N635" i="6"/>
  <c r="N609" i="6"/>
  <c r="N613" i="6"/>
  <c r="N617" i="6"/>
  <c r="N608" i="6"/>
  <c r="N592" i="6"/>
  <c r="N596" i="6"/>
  <c r="N600" i="6"/>
  <c r="N604" i="6"/>
  <c r="N582" i="6"/>
  <c r="N580" i="6"/>
  <c r="N572" i="6"/>
  <c r="N576" i="6"/>
  <c r="N547" i="6"/>
  <c r="N551" i="6"/>
  <c r="N555" i="6"/>
  <c r="N559" i="6"/>
  <c r="N563" i="6"/>
  <c r="N532" i="6"/>
  <c r="N536" i="6"/>
  <c r="N540" i="6"/>
  <c r="N517" i="6"/>
  <c r="N521" i="6"/>
  <c r="N525" i="6"/>
  <c r="N516" i="6"/>
  <c r="N503" i="6"/>
  <c r="N507" i="6"/>
  <c r="N511" i="6"/>
  <c r="N489" i="6"/>
  <c r="N493" i="6"/>
  <c r="N488" i="6"/>
  <c r="N464" i="6"/>
  <c r="N468" i="6"/>
  <c r="N472" i="6"/>
  <c r="N476" i="6"/>
  <c r="N480" i="6"/>
  <c r="N484" i="6"/>
  <c r="N439" i="6"/>
  <c r="N443" i="6"/>
  <c r="N447" i="6"/>
  <c r="N451" i="6"/>
  <c r="N455" i="6"/>
  <c r="N428" i="6"/>
  <c r="N432" i="6"/>
  <c r="N410" i="6"/>
  <c r="N414" i="6"/>
  <c r="N418" i="6"/>
  <c r="N422" i="6"/>
  <c r="N389" i="6"/>
  <c r="N393" i="6"/>
  <c r="N397" i="6"/>
  <c r="N401" i="6"/>
  <c r="N405" i="6"/>
  <c r="N369" i="6"/>
  <c r="N373" i="6"/>
  <c r="N377" i="6"/>
  <c r="N381" i="6"/>
  <c r="N385" i="6"/>
  <c r="N348" i="6"/>
  <c r="N352" i="6"/>
  <c r="N356" i="6"/>
  <c r="N360" i="6"/>
  <c r="N364" i="6"/>
  <c r="N335" i="6"/>
  <c r="N339" i="6"/>
  <c r="N332" i="6"/>
  <c r="N324" i="6"/>
  <c r="N328" i="6"/>
  <c r="N310" i="6"/>
  <c r="N314" i="6"/>
  <c r="N308" i="6"/>
  <c r="N299" i="6"/>
  <c r="N303" i="6"/>
  <c r="N280" i="6"/>
  <c r="N284" i="6"/>
  <c r="N288" i="6"/>
  <c r="N292" i="6"/>
  <c r="N262" i="6"/>
  <c r="N266" i="6"/>
  <c r="N270" i="6"/>
  <c r="N274" i="6"/>
  <c r="N248" i="6"/>
  <c r="N252" i="6"/>
  <c r="N256" i="6"/>
  <c r="N219" i="6"/>
  <c r="N223" i="6"/>
  <c r="N227" i="6"/>
  <c r="N231" i="6"/>
  <c r="N235" i="6"/>
  <c r="N239" i="6"/>
  <c r="N243" i="6"/>
  <c r="N203" i="6"/>
  <c r="N207" i="6"/>
  <c r="N211" i="6"/>
  <c r="N185" i="6"/>
  <c r="N189" i="6"/>
  <c r="N193" i="6"/>
  <c r="N197" i="6"/>
  <c r="N161" i="6"/>
  <c r="N165" i="6"/>
  <c r="N169" i="6"/>
  <c r="N173" i="6"/>
  <c r="N177" i="6"/>
  <c r="N181" i="6"/>
  <c r="N148" i="6"/>
  <c r="N152" i="6"/>
  <c r="N156" i="6"/>
  <c r="N115" i="6"/>
  <c r="N119" i="6"/>
  <c r="N123" i="6"/>
  <c r="N127" i="6"/>
  <c r="N131" i="6"/>
  <c r="N135" i="6"/>
  <c r="N139" i="6"/>
  <c r="N112" i="6"/>
  <c r="N91" i="6"/>
  <c r="N95" i="6"/>
  <c r="N99" i="6"/>
  <c r="N103" i="6"/>
  <c r="N107" i="6"/>
  <c r="N71" i="6"/>
  <c r="N75" i="6"/>
  <c r="N79" i="6"/>
  <c r="N83" i="6"/>
  <c r="N64" i="6"/>
  <c r="N62" i="6"/>
  <c r="N48" i="6"/>
  <c r="N52" i="6"/>
  <c r="N56" i="6"/>
  <c r="N44" i="6"/>
  <c r="N29" i="6"/>
  <c r="N33" i="6"/>
  <c r="N37" i="6"/>
  <c r="N41" i="6"/>
  <c r="N20" i="6"/>
  <c r="N741" i="6"/>
  <c r="N745" i="6"/>
  <c r="N737" i="6"/>
  <c r="N700" i="6"/>
  <c r="N704" i="6"/>
  <c r="N708" i="6"/>
  <c r="N712" i="6"/>
  <c r="N716" i="6"/>
  <c r="N720" i="6"/>
  <c r="N724" i="6"/>
  <c r="N728" i="6"/>
  <c r="N732" i="6"/>
  <c r="N685" i="6"/>
  <c r="N689" i="6"/>
  <c r="N693" i="6"/>
  <c r="N661" i="6"/>
  <c r="N665" i="6"/>
  <c r="N669" i="6"/>
  <c r="N673" i="6"/>
  <c r="N677" i="6"/>
  <c r="N681" i="6"/>
  <c r="N643" i="6"/>
  <c r="N647" i="6"/>
  <c r="N651" i="6"/>
  <c r="N655" i="6"/>
  <c r="N626" i="6"/>
  <c r="N630" i="6"/>
  <c r="N634" i="6"/>
  <c r="N623" i="6"/>
  <c r="N612" i="6"/>
  <c r="N616" i="6"/>
  <c r="N620" i="6"/>
  <c r="N591" i="6"/>
  <c r="N595" i="6"/>
  <c r="N599" i="6"/>
  <c r="N603" i="6"/>
  <c r="N581" i="6"/>
  <c r="N585" i="6"/>
  <c r="N571" i="6"/>
  <c r="N575" i="6"/>
  <c r="N546" i="6"/>
  <c r="N550" i="6"/>
  <c r="N554" i="6"/>
  <c r="N558" i="6"/>
  <c r="N562" i="6"/>
  <c r="N545" i="6"/>
  <c r="N535" i="6"/>
  <c r="N539" i="6"/>
  <c r="N531" i="6"/>
  <c r="N520" i="6"/>
  <c r="N524" i="6"/>
  <c r="N528" i="6"/>
  <c r="N502" i="6"/>
  <c r="N506" i="6"/>
  <c r="N510" i="6"/>
  <c r="N499" i="6"/>
  <c r="N492" i="6"/>
  <c r="N496" i="6"/>
  <c r="N463" i="6"/>
  <c r="N467" i="6"/>
  <c r="N471" i="6"/>
  <c r="N475" i="6"/>
  <c r="N479" i="6"/>
  <c r="N483" i="6"/>
  <c r="N438" i="6"/>
  <c r="N442" i="6"/>
  <c r="N446" i="6"/>
  <c r="N450" i="6"/>
  <c r="N454" i="6"/>
  <c r="N437" i="6"/>
  <c r="N431" i="6"/>
  <c r="N427" i="6"/>
  <c r="N413" i="6"/>
  <c r="N417" i="6"/>
  <c r="N421" i="6"/>
  <c r="N409" i="6"/>
  <c r="N392" i="6"/>
  <c r="N396" i="6"/>
  <c r="N400" i="6"/>
  <c r="N404" i="6"/>
  <c r="N368" i="6"/>
  <c r="N372" i="6"/>
  <c r="N376" i="6"/>
  <c r="N380" i="6"/>
  <c r="N384" i="6"/>
  <c r="N347" i="6"/>
  <c r="N351" i="6"/>
  <c r="N355" i="6"/>
  <c r="N359" i="6"/>
  <c r="N363" i="6"/>
  <c r="N334" i="6"/>
  <c r="N338" i="6"/>
  <c r="N342" i="6"/>
  <c r="N323" i="6"/>
  <c r="N327" i="6"/>
  <c r="N309" i="6"/>
  <c r="N313" i="6"/>
  <c r="N317" i="6"/>
  <c r="N298" i="6"/>
  <c r="N302" i="6"/>
  <c r="N295" i="6"/>
  <c r="N283" i="6"/>
  <c r="N287" i="6"/>
  <c r="N291" i="6"/>
  <c r="N261" i="6"/>
  <c r="N265" i="6"/>
  <c r="N269" i="6"/>
  <c r="N273" i="6"/>
  <c r="N259" i="6"/>
  <c r="N251" i="6"/>
  <c r="N255" i="6"/>
  <c r="N218" i="6"/>
  <c r="N222" i="6"/>
  <c r="N226" i="6"/>
  <c r="N230" i="6"/>
  <c r="N234" i="6"/>
  <c r="N238" i="6"/>
  <c r="N242" i="6"/>
  <c r="N202" i="6"/>
  <c r="N206" i="6"/>
  <c r="N210" i="6"/>
  <c r="N201" i="6"/>
  <c r="N188" i="6"/>
  <c r="N192" i="6"/>
  <c r="N196" i="6"/>
  <c r="N160" i="6"/>
  <c r="N164" i="6"/>
  <c r="N168" i="6"/>
  <c r="N172" i="6"/>
  <c r="N176" i="6"/>
  <c r="N180" i="6"/>
  <c r="N147" i="6"/>
  <c r="N151" i="6"/>
  <c r="N155" i="6"/>
  <c r="N114" i="6"/>
  <c r="N118" i="6"/>
  <c r="N122" i="6"/>
  <c r="N126" i="6"/>
  <c r="N130" i="6"/>
  <c r="N134" i="6"/>
  <c r="N138" i="6"/>
  <c r="N142" i="6"/>
  <c r="N90" i="6"/>
  <c r="N94" i="6"/>
  <c r="N98" i="6"/>
  <c r="N102" i="6"/>
  <c r="N106" i="6"/>
  <c r="N87" i="6"/>
  <c r="N74" i="6"/>
  <c r="N78" i="6"/>
  <c r="N82" i="6"/>
  <c r="N63" i="6"/>
  <c r="N67" i="6"/>
  <c r="N47" i="6"/>
  <c r="N51" i="6"/>
  <c r="N55" i="6"/>
  <c r="N59" i="6"/>
  <c r="N28" i="6"/>
  <c r="N32" i="6"/>
  <c r="N36" i="6"/>
  <c r="N40" i="6"/>
  <c r="N19" i="6"/>
  <c r="N16" i="6"/>
  <c r="V741" i="6"/>
  <c r="X741" i="6" s="1"/>
  <c r="V718" i="6"/>
  <c r="X718" i="6" s="1"/>
  <c r="V698" i="6"/>
  <c r="X698" i="6" s="1"/>
  <c r="V676" i="6"/>
  <c r="X676" i="6" s="1"/>
  <c r="V649" i="6"/>
  <c r="X649" i="6" s="1"/>
  <c r="V626" i="6"/>
  <c r="X626" i="6" s="1"/>
  <c r="V611" i="6"/>
  <c r="X611" i="6" s="1"/>
  <c r="V585" i="6"/>
  <c r="X585" i="6" s="1"/>
  <c r="V559" i="6"/>
  <c r="X559" i="6" s="1"/>
  <c r="V540" i="6"/>
  <c r="X540" i="6" s="1"/>
  <c r="V510" i="6"/>
  <c r="X510" i="6" s="1"/>
  <c r="V484" i="6"/>
  <c r="X484" i="6" s="1"/>
  <c r="V468" i="6"/>
  <c r="X468" i="6" s="1"/>
  <c r="V445" i="6"/>
  <c r="X445" i="6" s="1"/>
  <c r="V415" i="6"/>
  <c r="X415" i="6" s="1"/>
  <c r="V404" i="6"/>
  <c r="X404" i="6" s="1"/>
  <c r="V377" i="6"/>
  <c r="X377" i="6" s="1"/>
  <c r="V354" i="6"/>
  <c r="X354" i="6" s="1"/>
  <c r="V335" i="6"/>
  <c r="X335" i="6" s="1"/>
  <c r="V309" i="6"/>
  <c r="V276" i="6"/>
  <c r="X276" i="6" s="1"/>
  <c r="V260" i="6"/>
  <c r="V234" i="6"/>
  <c r="X234" i="6" s="1"/>
  <c r="V211" i="6"/>
  <c r="X211" i="6" s="1"/>
  <c r="V196" i="6"/>
  <c r="X196" i="6" s="1"/>
  <c r="V173" i="6"/>
  <c r="X173" i="6" s="1"/>
  <c r="V146" i="6"/>
  <c r="V127" i="6"/>
  <c r="X127" i="6" s="1"/>
  <c r="V104" i="6"/>
  <c r="X104" i="6" s="1"/>
  <c r="V81" i="6"/>
  <c r="X81" i="6" s="1"/>
  <c r="V59" i="6"/>
  <c r="X59" i="6" s="1"/>
  <c r="V32" i="6"/>
  <c r="X32" i="6" s="1"/>
  <c r="V742" i="6"/>
  <c r="X742" i="6" s="1"/>
  <c r="V727" i="6"/>
  <c r="X727" i="6" s="1"/>
  <c r="V707" i="6"/>
  <c r="X707" i="6" s="1"/>
  <c r="V681" i="6"/>
  <c r="X681" i="6" s="1"/>
  <c r="V665" i="6"/>
  <c r="X665" i="6" s="1"/>
  <c r="V635" i="6"/>
  <c r="X635" i="6" s="1"/>
  <c r="V612" i="6"/>
  <c r="X612" i="6" s="1"/>
  <c r="V593" i="6"/>
  <c r="X593" i="6" s="1"/>
  <c r="V564" i="6"/>
  <c r="X564" i="6" s="1"/>
  <c r="V537" i="6"/>
  <c r="X537" i="6" s="1"/>
  <c r="V526" i="6"/>
  <c r="X526" i="6" s="1"/>
  <c r="V496" i="6"/>
  <c r="X496" i="6" s="1"/>
  <c r="V473" i="6"/>
  <c r="X473" i="6" s="1"/>
  <c r="V454" i="6"/>
  <c r="X454" i="6" s="1"/>
  <c r="V431" i="6"/>
  <c r="X431" i="6" s="1"/>
  <c r="V401" i="6"/>
  <c r="X401" i="6" s="1"/>
  <c r="V382" i="6"/>
  <c r="X382" i="6" s="1"/>
  <c r="V359" i="6"/>
  <c r="X359" i="6" s="1"/>
  <c r="V336" i="6"/>
  <c r="X336" i="6" s="1"/>
  <c r="V321" i="6"/>
  <c r="V292" i="6"/>
  <c r="X292" i="6" s="1"/>
  <c r="V265" i="6"/>
  <c r="X265" i="6" s="1"/>
  <c r="V243" i="6"/>
  <c r="X243" i="6" s="1"/>
  <c r="V223" i="6"/>
  <c r="X223" i="6" s="1"/>
  <c r="V197" i="6"/>
  <c r="X197" i="6" s="1"/>
  <c r="V178" i="6"/>
  <c r="X178" i="6" s="1"/>
  <c r="V151" i="6"/>
  <c r="X151" i="6" s="1"/>
  <c r="V128" i="6"/>
  <c r="X128" i="6" s="1"/>
  <c r="V116" i="6"/>
  <c r="X116" i="6" s="1"/>
  <c r="V93" i="6"/>
  <c r="X93" i="6" s="1"/>
  <c r="V67" i="6"/>
  <c r="X67" i="6" s="1"/>
  <c r="V48" i="6"/>
  <c r="X48" i="6" s="1"/>
  <c r="V18" i="6"/>
  <c r="X18" i="6" s="1"/>
  <c r="V728" i="6"/>
  <c r="X728" i="6" s="1"/>
  <c r="V712" i="6"/>
  <c r="X712" i="6" s="1"/>
  <c r="V689" i="6"/>
  <c r="X689" i="6" s="1"/>
  <c r="V662" i="6"/>
  <c r="X662" i="6" s="1"/>
  <c r="V651" i="6"/>
  <c r="X651" i="6" s="1"/>
  <c r="V624" i="6"/>
  <c r="V598" i="6"/>
  <c r="X598" i="6" s="1"/>
  <c r="V576" i="6"/>
  <c r="X576" i="6" s="1"/>
  <c r="V553" i="6"/>
  <c r="X553" i="6" s="1"/>
  <c r="V523" i="6"/>
  <c r="X523" i="6" s="1"/>
  <c r="V504" i="6"/>
  <c r="X504" i="6" s="1"/>
  <c r="V478" i="6"/>
  <c r="X478" i="6" s="1"/>
  <c r="V455" i="6"/>
  <c r="X455" i="6" s="1"/>
  <c r="V443" i="6"/>
  <c r="X443" i="6" s="1"/>
  <c r="V417" i="6"/>
  <c r="X417" i="6" s="1"/>
  <c r="V390" i="6"/>
  <c r="X390" i="6" s="1"/>
  <c r="V371" i="6"/>
  <c r="X371" i="6" s="1"/>
  <c r="V348" i="6"/>
  <c r="X348" i="6" s="1"/>
  <c r="V322" i="6"/>
  <c r="X322" i="6" s="1"/>
  <c r="V300" i="6"/>
  <c r="X300" i="6" s="1"/>
  <c r="V270" i="6"/>
  <c r="X270" i="6" s="1"/>
  <c r="V244" i="6"/>
  <c r="X244" i="6" s="1"/>
  <c r="V232" i="6"/>
  <c r="X232" i="6" s="1"/>
  <c r="V209" i="6"/>
  <c r="X209" i="6" s="1"/>
  <c r="V186" i="6"/>
  <c r="X186" i="6" s="1"/>
  <c r="V167" i="6"/>
  <c r="X167" i="6" s="1"/>
  <c r="V137" i="6"/>
  <c r="X137" i="6" s="1"/>
  <c r="V117" i="6"/>
  <c r="X117" i="6" s="1"/>
  <c r="V98" i="6"/>
  <c r="X98" i="6" s="1"/>
  <c r="V75" i="6"/>
  <c r="X75" i="6" s="1"/>
  <c r="V45" i="6"/>
  <c r="V34" i="6"/>
  <c r="X34" i="6" s="1"/>
  <c r="V740" i="6"/>
  <c r="X740" i="6" s="1"/>
  <c r="V717" i="6"/>
  <c r="X717" i="6" s="1"/>
  <c r="V701" i="6"/>
  <c r="X701" i="6" s="1"/>
  <c r="V675" i="6"/>
  <c r="X675" i="6" s="1"/>
  <c r="V648" i="6"/>
  <c r="X648" i="6" s="1"/>
  <c r="V629" i="6"/>
  <c r="X629" i="6" s="1"/>
  <c r="V603" i="6"/>
  <c r="X603" i="6" s="1"/>
  <c r="V577" i="6"/>
  <c r="X577" i="6" s="1"/>
  <c r="V562" i="6"/>
  <c r="X562" i="6" s="1"/>
  <c r="V539" i="6"/>
  <c r="X539" i="6" s="1"/>
  <c r="V509" i="6"/>
  <c r="X509" i="6" s="1"/>
  <c r="V490" i="6"/>
  <c r="X490" i="6" s="1"/>
  <c r="V467" i="6"/>
  <c r="X467" i="6" s="1"/>
  <c r="V444" i="6"/>
  <c r="X444" i="6" s="1"/>
  <c r="V422" i="6"/>
  <c r="X422" i="6" s="1"/>
  <c r="V395" i="6"/>
  <c r="X395" i="6" s="1"/>
  <c r="V372" i="6"/>
  <c r="X372" i="6" s="1"/>
  <c r="V357" i="6"/>
  <c r="X357" i="6" s="1"/>
  <c r="V334" i="6"/>
  <c r="X334" i="6" s="1"/>
  <c r="V305" i="6"/>
  <c r="X305" i="6" s="1"/>
  <c r="V286" i="6"/>
  <c r="X286" i="6" s="1"/>
  <c r="V256" i="6"/>
  <c r="X256" i="6" s="1"/>
  <c r="V233" i="6"/>
  <c r="X233" i="6" s="1"/>
  <c r="V217" i="6"/>
  <c r="V191" i="6"/>
  <c r="X191" i="6" s="1"/>
  <c r="V164" i="6"/>
  <c r="X164" i="6" s="1"/>
  <c r="V153" i="6"/>
  <c r="X153" i="6" s="1"/>
  <c r="V126" i="6"/>
  <c r="X126" i="6" s="1"/>
  <c r="V103" i="6"/>
  <c r="X103" i="6" s="1"/>
  <c r="V84" i="6"/>
  <c r="X84" i="6" s="1"/>
  <c r="V58" i="6"/>
  <c r="X58" i="6" s="1"/>
  <c r="V31" i="6"/>
  <c r="X31" i="6" s="1"/>
  <c r="AX658" i="6"/>
  <c r="AX588" i="6"/>
  <c r="AX531" i="6"/>
  <c r="AX460" i="6"/>
  <c r="AX388" i="6"/>
  <c r="AX320" i="6"/>
  <c r="AX259" i="6"/>
  <c r="AX184" i="6"/>
  <c r="AX87" i="6"/>
  <c r="AX25" i="6"/>
  <c r="AW658" i="6"/>
  <c r="AW588" i="6"/>
  <c r="AW531" i="6"/>
  <c r="AW460" i="6"/>
  <c r="AW388" i="6"/>
  <c r="AW320" i="6"/>
  <c r="AW259" i="6"/>
  <c r="AW184" i="6"/>
  <c r="AW87" i="6"/>
  <c r="AW25" i="6"/>
  <c r="AX684" i="6"/>
  <c r="AX608" i="6"/>
  <c r="AX545" i="6"/>
  <c r="AX488" i="6"/>
  <c r="AX409" i="6"/>
  <c r="AX332" i="6"/>
  <c r="AX279" i="6"/>
  <c r="AX201" i="6"/>
  <c r="AX112" i="6"/>
  <c r="AX44" i="6"/>
  <c r="AW684" i="6"/>
  <c r="AW608" i="6"/>
  <c r="AW545" i="6"/>
  <c r="AW488" i="6"/>
  <c r="AW409" i="6"/>
  <c r="AW332" i="6"/>
  <c r="AW279" i="6"/>
  <c r="AW201" i="6"/>
  <c r="AW112" i="6"/>
  <c r="AW44" i="6"/>
  <c r="H50" i="5"/>
  <c r="H52" i="5" s="1"/>
  <c r="AX696" i="6"/>
  <c r="AX623" i="6"/>
  <c r="AX568" i="6"/>
  <c r="AX499" i="6"/>
  <c r="AX427" i="6"/>
  <c r="AX345" i="6"/>
  <c r="AX295" i="6"/>
  <c r="AX216" i="6"/>
  <c r="AX145" i="6"/>
  <c r="AX62" i="6"/>
  <c r="AW696" i="6"/>
  <c r="AW623" i="6"/>
  <c r="AW568" i="6"/>
  <c r="AW499" i="6"/>
  <c r="AW427" i="6"/>
  <c r="AW345" i="6"/>
  <c r="AW295" i="6"/>
  <c r="AW216" i="6"/>
  <c r="AW145" i="6"/>
  <c r="AW62" i="6"/>
  <c r="AW16" i="6"/>
  <c r="AX737" i="6"/>
  <c r="AX640" i="6"/>
  <c r="AX580" i="6"/>
  <c r="AX516" i="6"/>
  <c r="AX437" i="6"/>
  <c r="AX367" i="6"/>
  <c r="AX308" i="6"/>
  <c r="AX247" i="6"/>
  <c r="AX159" i="6"/>
  <c r="AX70" i="6"/>
  <c r="AW737" i="6"/>
  <c r="AW640" i="6"/>
  <c r="AW580" i="6"/>
  <c r="AW516" i="6"/>
  <c r="AW437" i="6"/>
  <c r="AW367" i="6"/>
  <c r="AW308" i="6"/>
  <c r="AW247" i="6"/>
  <c r="AW159" i="6"/>
  <c r="AW70" i="6"/>
  <c r="AX16" i="6"/>
  <c r="AM743" i="6"/>
  <c r="AM747" i="6"/>
  <c r="AM711" i="6"/>
  <c r="AM715" i="6"/>
  <c r="AM723" i="6"/>
  <c r="AM689" i="6"/>
  <c r="AM693" i="6"/>
  <c r="AM670" i="6"/>
  <c r="AM678" i="6"/>
  <c r="AM649" i="6"/>
  <c r="AM653" i="6"/>
  <c r="AM637" i="6"/>
  <c r="AM616" i="6"/>
  <c r="AM620" i="6"/>
  <c r="AM604" i="6"/>
  <c r="AM583" i="6"/>
  <c r="AM569" i="6"/>
  <c r="AM558" i="6"/>
  <c r="AM546" i="6"/>
  <c r="AM540" i="6"/>
  <c r="AM501" i="6"/>
  <c r="AM505" i="6"/>
  <c r="AM509" i="6"/>
  <c r="AM464" i="6"/>
  <c r="AM472" i="6"/>
  <c r="AM480" i="6"/>
  <c r="AM444" i="6"/>
  <c r="AM452" i="6"/>
  <c r="AM456" i="6"/>
  <c r="AM413" i="6"/>
  <c r="AM417" i="6"/>
  <c r="AM421" i="6"/>
  <c r="AM397" i="6"/>
  <c r="AM401" i="6"/>
  <c r="AM370" i="6"/>
  <c r="AM378" i="6"/>
  <c r="AM368" i="6"/>
  <c r="AM350" i="6"/>
  <c r="AM362" i="6"/>
  <c r="AM334" i="6"/>
  <c r="AM338" i="6"/>
  <c r="AM328" i="6"/>
  <c r="AM311" i="6"/>
  <c r="AM297" i="6"/>
  <c r="AM305" i="6"/>
  <c r="AM287" i="6"/>
  <c r="AM291" i="6"/>
  <c r="AM270" i="6"/>
  <c r="AM274" i="6"/>
  <c r="AM249" i="6"/>
  <c r="AM221" i="6"/>
  <c r="AM225" i="6"/>
  <c r="AM233" i="6"/>
  <c r="AM241" i="6"/>
  <c r="AM206" i="6"/>
  <c r="AM210" i="6"/>
  <c r="AM193" i="6"/>
  <c r="AM197" i="6"/>
  <c r="AM162" i="6"/>
  <c r="AM174" i="6"/>
  <c r="AM178" i="6"/>
  <c r="AM150" i="6"/>
  <c r="AM114" i="6"/>
  <c r="AM122" i="6"/>
  <c r="AM126" i="6"/>
  <c r="AM138" i="6"/>
  <c r="AM142" i="6"/>
  <c r="AM91" i="6"/>
  <c r="AM103" i="6"/>
  <c r="AM107" i="6"/>
  <c r="AM76" i="6"/>
  <c r="AM84" i="6"/>
  <c r="AM47" i="6"/>
  <c r="AM51" i="6"/>
  <c r="AM29" i="6"/>
  <c r="AM33" i="6"/>
  <c r="AM37" i="6"/>
  <c r="AJ740" i="6"/>
  <c r="AJ744" i="6"/>
  <c r="AJ700" i="6"/>
  <c r="AJ708" i="6"/>
  <c r="AJ716" i="6"/>
  <c r="AJ720" i="6"/>
  <c r="AJ732" i="6"/>
  <c r="AJ686" i="6"/>
  <c r="AJ690" i="6"/>
  <c r="AJ667" i="6"/>
  <c r="AJ671" i="6"/>
  <c r="AJ679" i="6"/>
  <c r="AJ646" i="6"/>
  <c r="AJ654" i="6"/>
  <c r="AJ626" i="6"/>
  <c r="AJ624" i="6"/>
  <c r="AJ613" i="6"/>
  <c r="AJ617" i="6"/>
  <c r="AJ597" i="6"/>
  <c r="AJ601" i="6"/>
  <c r="AJ584" i="6"/>
  <c r="AJ575" i="6"/>
  <c r="AJ551" i="6"/>
  <c r="AJ555" i="6"/>
  <c r="AJ533" i="6"/>
  <c r="AJ537" i="6"/>
  <c r="AJ541" i="6"/>
  <c r="AJ527" i="6"/>
  <c r="AJ502" i="6"/>
  <c r="AJ510" i="6"/>
  <c r="AJ493" i="6"/>
  <c r="AJ465" i="6"/>
  <c r="AJ469" i="6"/>
  <c r="AJ481" i="6"/>
  <c r="AJ485" i="6"/>
  <c r="AJ441" i="6"/>
  <c r="AJ453" i="6"/>
  <c r="AJ457" i="6"/>
  <c r="AJ428" i="6"/>
  <c r="AJ418" i="6"/>
  <c r="AJ390" i="6"/>
  <c r="AJ394" i="6"/>
  <c r="AJ406" i="6"/>
  <c r="AJ371" i="6"/>
  <c r="AJ375" i="6"/>
  <c r="AJ347" i="6"/>
  <c r="AJ351" i="6"/>
  <c r="AJ355" i="6"/>
  <c r="AJ363" i="6"/>
  <c r="AJ335" i="6"/>
  <c r="AJ339" i="6"/>
  <c r="AJ325" i="6"/>
  <c r="AJ329" i="6"/>
  <c r="AJ312" i="6"/>
  <c r="AJ298" i="6"/>
  <c r="AJ302" i="6"/>
  <c r="AJ296" i="6"/>
  <c r="AJ288" i="6"/>
  <c r="AJ292" i="6"/>
  <c r="AJ263" i="6"/>
  <c r="AJ271" i="6"/>
  <c r="AJ275" i="6"/>
  <c r="AJ250" i="6"/>
  <c r="AJ218" i="6"/>
  <c r="AJ222" i="6"/>
  <c r="AJ226" i="6"/>
  <c r="AJ234" i="6"/>
  <c r="AJ238" i="6"/>
  <c r="AJ242" i="6"/>
  <c r="AJ207" i="6"/>
  <c r="AJ211" i="6"/>
  <c r="AJ186" i="6"/>
  <c r="AJ194" i="6"/>
  <c r="AJ198" i="6"/>
  <c r="AJ162" i="6"/>
  <c r="Q162" i="10" s="1"/>
  <c r="AJ170" i="6"/>
  <c r="AJ174" i="6"/>
  <c r="AJ178" i="6"/>
  <c r="Q178" i="10" s="1"/>
  <c r="AJ151" i="6"/>
  <c r="AJ155" i="6"/>
  <c r="AJ115" i="6"/>
  <c r="AJ123" i="6"/>
  <c r="AJ127" i="6"/>
  <c r="AJ131" i="6"/>
  <c r="AJ139" i="6"/>
  <c r="AJ113" i="6"/>
  <c r="AJ92" i="6"/>
  <c r="AJ100" i="6"/>
  <c r="AJ104" i="6"/>
  <c r="AJ108" i="6"/>
  <c r="AJ77" i="6"/>
  <c r="AJ81" i="6"/>
  <c r="AJ71" i="6"/>
  <c r="AJ48" i="6"/>
  <c r="AJ52" i="6"/>
  <c r="AJ56" i="6"/>
  <c r="AJ30" i="6"/>
  <c r="AJ34" i="6"/>
  <c r="AJ38" i="6"/>
  <c r="AJ21" i="6"/>
  <c r="AF741" i="6"/>
  <c r="AG741" i="6" s="1"/>
  <c r="AF745" i="6"/>
  <c r="AG745" i="6" s="1"/>
  <c r="AF701" i="6"/>
  <c r="AG701" i="6" s="1"/>
  <c r="AF705" i="6"/>
  <c r="AG705" i="6" s="1"/>
  <c r="AF709" i="6"/>
  <c r="AG709" i="6" s="1"/>
  <c r="AF717" i="6"/>
  <c r="AG717" i="6" s="1"/>
  <c r="AF721" i="6"/>
  <c r="AG721" i="6" s="1"/>
  <c r="AF725" i="6"/>
  <c r="AG725" i="6" s="1"/>
  <c r="AF733" i="6"/>
  <c r="AG733" i="6" s="1"/>
  <c r="AF687" i="6"/>
  <c r="AG687" i="6" s="1"/>
  <c r="AF691" i="6"/>
  <c r="AG691" i="6" s="1"/>
  <c r="AF664" i="6"/>
  <c r="AG664" i="6" s="1"/>
  <c r="AF668" i="6"/>
  <c r="AG668" i="6" s="1"/>
  <c r="AF672" i="6"/>
  <c r="AG672" i="6" s="1"/>
  <c r="AF680" i="6"/>
  <c r="AG680" i="6" s="1"/>
  <c r="AF643" i="6"/>
  <c r="AG643" i="6" s="1"/>
  <c r="AF647" i="6"/>
  <c r="AG647" i="6" s="1"/>
  <c r="AF655" i="6"/>
  <c r="AG655" i="6" s="1"/>
  <c r="AF627" i="6"/>
  <c r="AG627" i="6" s="1"/>
  <c r="AF631" i="6"/>
  <c r="AG631" i="6" s="1"/>
  <c r="AF610" i="6"/>
  <c r="AG610" i="6" s="1"/>
  <c r="AF614" i="6"/>
  <c r="AG614" i="6" s="1"/>
  <c r="AF618" i="6"/>
  <c r="AG618" i="6" s="1"/>
  <c r="AF594" i="6"/>
  <c r="AG594" i="6" s="1"/>
  <c r="AF598" i="6"/>
  <c r="AG598" i="6" s="1"/>
  <c r="AF602" i="6"/>
  <c r="AG602" i="6" s="1"/>
  <c r="AF585" i="6"/>
  <c r="AG585" i="6" s="1"/>
  <c r="AF572" i="6"/>
  <c r="AG572" i="6" s="1"/>
  <c r="AF576" i="6"/>
  <c r="AG576" i="6" s="1"/>
  <c r="AF552" i="6"/>
  <c r="AG552" i="6" s="1"/>
  <c r="AF556" i="6"/>
  <c r="AG556" i="6" s="1"/>
  <c r="AF560" i="6"/>
  <c r="AG560" i="6" s="1"/>
  <c r="AF534" i="6"/>
  <c r="AG534" i="6" s="1"/>
  <c r="AF538" i="6"/>
  <c r="AG538" i="6" s="1"/>
  <c r="AF542" i="6"/>
  <c r="AG542" i="6" s="1"/>
  <c r="AF524" i="6"/>
  <c r="AG524" i="6" s="1"/>
  <c r="AF528" i="6"/>
  <c r="AG528" i="6" s="1"/>
  <c r="AF503" i="6"/>
  <c r="AG503" i="6" s="1"/>
  <c r="AF511" i="6"/>
  <c r="AG511" i="6" s="1"/>
  <c r="AF490" i="6"/>
  <c r="AG490" i="6" s="1"/>
  <c r="AF494" i="6"/>
  <c r="AG494" i="6" s="1"/>
  <c r="AF466" i="6"/>
  <c r="AG466" i="6" s="1"/>
  <c r="AF470" i="6"/>
  <c r="AG470" i="6" s="1"/>
  <c r="AF474" i="6"/>
  <c r="AG474" i="6" s="1"/>
  <c r="AF482" i="6"/>
  <c r="AG482" i="6" s="1"/>
  <c r="AF461" i="6"/>
  <c r="AG461" i="6" s="1"/>
  <c r="AF442" i="6"/>
  <c r="AG442" i="6" s="1"/>
  <c r="AF450" i="6"/>
  <c r="AG450" i="6" s="1"/>
  <c r="AF454" i="6"/>
  <c r="AG454" i="6" s="1"/>
  <c r="AF438" i="6"/>
  <c r="AG438" i="6" s="1"/>
  <c r="AF411" i="6"/>
  <c r="AG411" i="6" s="1"/>
  <c r="AF415" i="6"/>
  <c r="AG415" i="6" s="1"/>
  <c r="AF419" i="6"/>
  <c r="AG419" i="6" s="1"/>
  <c r="AF391" i="6"/>
  <c r="AG391" i="6" s="1"/>
  <c r="AF395" i="6"/>
  <c r="AG395" i="6" s="1"/>
  <c r="AF399" i="6"/>
  <c r="AG399" i="6" s="1"/>
  <c r="AF389" i="6"/>
  <c r="AG389" i="6" s="1"/>
  <c r="AF372" i="6"/>
  <c r="AG372" i="6" s="1"/>
  <c r="AF376" i="6"/>
  <c r="AG376" i="6" s="1"/>
  <c r="AF384" i="6"/>
  <c r="AG384" i="6" s="1"/>
  <c r="AF348" i="6"/>
  <c r="AG348" i="6" s="1"/>
  <c r="AF352" i="6"/>
  <c r="AG352" i="6" s="1"/>
  <c r="AF360" i="6"/>
  <c r="AG360" i="6" s="1"/>
  <c r="AF364" i="6"/>
  <c r="AG364" i="6" s="1"/>
  <c r="AF336" i="6"/>
  <c r="AG336" i="6" s="1"/>
  <c r="AF322" i="6"/>
  <c r="AG322" i="6" s="1"/>
  <c r="AF326" i="6"/>
  <c r="AG326" i="6" s="1"/>
  <c r="AF321" i="6"/>
  <c r="AG321" i="6" s="1"/>
  <c r="AF317" i="6"/>
  <c r="AG317" i="6" s="1"/>
  <c r="AF299" i="6"/>
  <c r="AG299" i="6" s="1"/>
  <c r="AF303" i="6"/>
  <c r="AG303" i="6" s="1"/>
  <c r="AF285" i="6"/>
  <c r="AG285" i="6" s="1"/>
  <c r="AF289" i="6"/>
  <c r="AG289" i="6" s="1"/>
  <c r="AF280" i="6"/>
  <c r="AG280" i="6" s="1"/>
  <c r="AF268" i="6"/>
  <c r="AG268" i="6" s="1"/>
  <c r="AF272" i="6"/>
  <c r="AG272" i="6" s="1"/>
  <c r="AF276" i="6"/>
  <c r="AG276" i="6" s="1"/>
  <c r="AF255" i="6"/>
  <c r="AG255" i="6" s="1"/>
  <c r="AF219" i="6"/>
  <c r="AG219" i="6" s="1"/>
  <c r="AF223" i="6"/>
  <c r="AG223" i="6" s="1"/>
  <c r="AF231" i="6"/>
  <c r="AG231" i="6" s="1"/>
  <c r="AF235" i="6"/>
  <c r="AG235" i="6" s="1"/>
  <c r="AF239" i="6"/>
  <c r="AG239" i="6" s="1"/>
  <c r="AF204" i="6"/>
  <c r="AG204" i="6" s="1"/>
  <c r="AF208" i="6"/>
  <c r="AG208" i="6" s="1"/>
  <c r="AF212" i="6"/>
  <c r="AG212" i="6" s="1"/>
  <c r="AF191" i="6"/>
  <c r="AG191" i="6" s="1"/>
  <c r="AF195" i="6"/>
  <c r="AG195" i="6" s="1"/>
  <c r="AF185" i="6"/>
  <c r="AG185" i="6" s="1"/>
  <c r="AF168" i="6"/>
  <c r="AG168" i="6" s="1"/>
  <c r="AF172" i="6"/>
  <c r="AG172" i="6" s="1"/>
  <c r="AF176" i="6"/>
  <c r="AG176" i="6" s="1"/>
  <c r="AF148" i="6"/>
  <c r="AG148" i="6" s="1"/>
  <c r="AF152" i="6"/>
  <c r="AG152" i="6" s="1"/>
  <c r="AF156" i="6"/>
  <c r="AG156" i="6" s="1"/>
  <c r="AF119" i="6"/>
  <c r="AG119" i="6" s="1"/>
  <c r="AF123" i="6"/>
  <c r="AG123" i="6" s="1"/>
  <c r="AF127" i="6"/>
  <c r="AG127" i="6" s="1"/>
  <c r="AM746" i="6"/>
  <c r="AM698" i="6"/>
  <c r="AM702" i="6"/>
  <c r="AM710" i="6"/>
  <c r="AM714" i="6"/>
  <c r="AM718" i="6"/>
  <c r="AM726" i="6"/>
  <c r="AM730" i="6"/>
  <c r="AM734" i="6"/>
  <c r="AM692" i="6"/>
  <c r="AM661" i="6"/>
  <c r="AM665" i="6"/>
  <c r="AM673" i="6"/>
  <c r="AM677" i="6"/>
  <c r="AM681" i="6"/>
  <c r="AM648" i="6"/>
  <c r="AM652" i="6"/>
  <c r="AM641" i="6"/>
  <c r="AM632" i="6"/>
  <c r="AM636" i="6"/>
  <c r="AM611" i="6"/>
  <c r="AM619" i="6"/>
  <c r="AM591" i="6"/>
  <c r="AM595" i="6"/>
  <c r="AM603" i="6"/>
  <c r="AM582" i="6"/>
  <c r="AM581" i="6"/>
  <c r="AM577" i="6"/>
  <c r="AM549" i="6"/>
  <c r="AM553" i="6"/>
  <c r="AM561" i="6"/>
  <c r="AM565" i="6"/>
  <c r="AM535" i="6"/>
  <c r="AM532" i="6"/>
  <c r="AM521" i="6"/>
  <c r="AM525" i="6"/>
  <c r="AM504" i="6"/>
  <c r="AM508" i="6"/>
  <c r="AM512" i="6"/>
  <c r="AM495" i="6"/>
  <c r="AM463" i="6"/>
  <c r="AM467" i="6"/>
  <c r="AM475" i="6"/>
  <c r="AM479" i="6"/>
  <c r="AM483" i="6"/>
  <c r="AM443" i="6"/>
  <c r="AM447" i="6"/>
  <c r="AM451" i="6"/>
  <c r="AM429" i="6"/>
  <c r="AM433" i="6"/>
  <c r="AM412" i="6"/>
  <c r="AM420" i="6"/>
  <c r="AM424" i="6"/>
  <c r="AM392" i="6"/>
  <c r="AM400" i="6"/>
  <c r="AM404" i="6"/>
  <c r="AM369" i="6"/>
  <c r="AM377" i="6"/>
  <c r="AM381" i="6"/>
  <c r="AM385" i="6"/>
  <c r="AM353" i="6"/>
  <c r="AM357" i="6"/>
  <c r="AM361" i="6"/>
  <c r="AM337" i="6"/>
  <c r="AM341" i="6"/>
  <c r="AM323" i="6"/>
  <c r="AM310" i="6"/>
  <c r="AM314" i="6"/>
  <c r="AM309" i="6"/>
  <c r="AM304" i="6"/>
  <c r="AM282" i="6"/>
  <c r="AM286" i="6"/>
  <c r="AM261" i="6"/>
  <c r="AM265" i="6"/>
  <c r="AM269" i="6"/>
  <c r="AM260" i="6"/>
  <c r="AM252" i="6"/>
  <c r="AM256" i="6"/>
  <c r="AM224" i="6"/>
  <c r="AM228" i="6"/>
  <c r="AM232" i="6"/>
  <c r="AM240" i="6"/>
  <c r="AM244" i="6"/>
  <c r="AM205" i="6"/>
  <c r="AM213" i="6"/>
  <c r="AM188" i="6"/>
  <c r="AM192" i="6"/>
  <c r="AM161" i="6"/>
  <c r="AM165" i="6"/>
  <c r="AM169" i="6"/>
  <c r="AM177" i="6"/>
  <c r="AM181" i="6"/>
  <c r="AM149" i="6"/>
  <c r="AM146" i="6"/>
  <c r="AM117" i="6"/>
  <c r="AM121" i="6"/>
  <c r="AM129" i="6"/>
  <c r="AM133" i="6"/>
  <c r="AM137" i="6"/>
  <c r="AM90" i="6"/>
  <c r="AM94" i="6"/>
  <c r="AM98" i="6"/>
  <c r="AM106" i="6"/>
  <c r="AM88" i="6"/>
  <c r="AM75" i="6"/>
  <c r="AM83" i="6"/>
  <c r="AM65" i="6"/>
  <c r="AM46" i="6"/>
  <c r="AM54" i="6"/>
  <c r="AM58" i="6"/>
  <c r="AM28" i="6"/>
  <c r="AM36" i="6"/>
  <c r="AM40" i="6"/>
  <c r="AM19" i="6"/>
  <c r="AJ743" i="6"/>
  <c r="Q743" i="10" s="1"/>
  <c r="AJ747" i="6"/>
  <c r="AJ699" i="6"/>
  <c r="AJ707" i="6"/>
  <c r="AJ711" i="6"/>
  <c r="Q711" i="10" s="1"/>
  <c r="AJ715" i="6"/>
  <c r="AJ723" i="6"/>
  <c r="Q723" i="10" s="1"/>
  <c r="AJ727" i="6"/>
  <c r="AJ731" i="6"/>
  <c r="AJ689" i="6"/>
  <c r="AJ693" i="6"/>
  <c r="Q693" i="10" s="1"/>
  <c r="AJ662" i="6"/>
  <c r="AJ670" i="6"/>
  <c r="AJ674" i="6"/>
  <c r="AJ678" i="6"/>
  <c r="Q678" i="10" s="1"/>
  <c r="AJ645" i="6"/>
  <c r="AJ649" i="6"/>
  <c r="Q649" i="10" s="1"/>
  <c r="AJ653" i="6"/>
  <c r="Q653" i="10" s="1"/>
  <c r="AJ629" i="6"/>
  <c r="AJ633" i="6"/>
  <c r="AJ637" i="6"/>
  <c r="AJ616" i="6"/>
  <c r="Q616" i="10" s="1"/>
  <c r="AJ620" i="6"/>
  <c r="Q620" i="10" s="1"/>
  <c r="AJ592" i="6"/>
  <c r="AJ600" i="6"/>
  <c r="AJ604" i="6"/>
  <c r="Q604" i="10" s="1"/>
  <c r="AJ583" i="6"/>
  <c r="Q583" i="10" s="1"/>
  <c r="AJ574" i="6"/>
  <c r="AJ569" i="6"/>
  <c r="Q569" i="10" s="1"/>
  <c r="AJ550" i="6"/>
  <c r="AJ558" i="6"/>
  <c r="Q558" i="10" s="1"/>
  <c r="AJ562" i="6"/>
  <c r="AJ546" i="6"/>
  <c r="Q546" i="10" s="1"/>
  <c r="AJ540" i="6"/>
  <c r="AJ518" i="6"/>
  <c r="AJ522" i="6"/>
  <c r="AJ501" i="6"/>
  <c r="Q501" i="10" s="1"/>
  <c r="AJ505" i="6"/>
  <c r="AJ509" i="6"/>
  <c r="Q509" i="10" s="1"/>
  <c r="AJ492" i="6"/>
  <c r="AJ496" i="6"/>
  <c r="AJ464" i="6"/>
  <c r="AJ472" i="6"/>
  <c r="Q472" i="10" s="1"/>
  <c r="AJ476" i="6"/>
  <c r="AJ480" i="6"/>
  <c r="Q480" i="10" s="1"/>
  <c r="AJ440" i="6"/>
  <c r="AJ444" i="6"/>
  <c r="Q444" i="10" s="1"/>
  <c r="AJ448" i="6"/>
  <c r="AJ456" i="6"/>
  <c r="Q456" i="10" s="1"/>
  <c r="AJ430" i="6"/>
  <c r="AJ434" i="6"/>
  <c r="AJ417" i="6"/>
  <c r="AJ421" i="6"/>
  <c r="AJ410" i="6"/>
  <c r="AJ397" i="6"/>
  <c r="Q397" i="10" s="1"/>
  <c r="AJ401" i="6"/>
  <c r="AJ405" i="6"/>
  <c r="AJ374" i="6"/>
  <c r="AJ378" i="6"/>
  <c r="Q378" i="10" s="1"/>
  <c r="AJ382" i="6"/>
  <c r="AJ350" i="6"/>
  <c r="Q350" i="10" s="1"/>
  <c r="AJ354" i="6"/>
  <c r="AJ358" i="6"/>
  <c r="AJ334" i="6"/>
  <c r="AJ338" i="6"/>
  <c r="Q338" i="10" s="1"/>
  <c r="AJ342" i="6"/>
  <c r="AJ328" i="6"/>
  <c r="Q328" i="10" s="1"/>
  <c r="AJ311" i="6"/>
  <c r="AJ315" i="6"/>
  <c r="AJ301" i="6"/>
  <c r="AJ305" i="6"/>
  <c r="Q305" i="10" s="1"/>
  <c r="AJ283" i="6"/>
  <c r="AJ291" i="6"/>
  <c r="Q291" i="10" s="1"/>
  <c r="AJ262" i="6"/>
  <c r="AJ266" i="6"/>
  <c r="AJ274" i="6"/>
  <c r="Q274" i="10" s="1"/>
  <c r="AJ249" i="6"/>
  <c r="Q249" i="10" s="1"/>
  <c r="AJ253" i="6"/>
  <c r="AJ221" i="6"/>
  <c r="Q221" i="10" s="1"/>
  <c r="AJ225" i="6"/>
  <c r="AJ229" i="6"/>
  <c r="AJ237" i="6"/>
  <c r="AJ241" i="6"/>
  <c r="Q241" i="10" s="1"/>
  <c r="AJ217" i="6"/>
  <c r="AJ210" i="6"/>
  <c r="AJ202" i="6"/>
  <c r="AJ189" i="6"/>
  <c r="AJ197" i="6"/>
  <c r="AJ161" i="6"/>
  <c r="Q161" i="10" s="1"/>
  <c r="AJ165" i="6"/>
  <c r="AJ173" i="6"/>
  <c r="AJ177" i="6"/>
  <c r="AJ160" i="6"/>
  <c r="AJ154" i="6"/>
  <c r="AJ114" i="6"/>
  <c r="Q114" i="10" s="1"/>
  <c r="AJ118" i="6"/>
  <c r="AJ126" i="6"/>
  <c r="Q126" i="10" s="1"/>
  <c r="AJ130" i="6"/>
  <c r="AJ134" i="6"/>
  <c r="AJ142" i="6"/>
  <c r="AJ91" i="6"/>
  <c r="AJ95" i="6"/>
  <c r="AJ103" i="6"/>
  <c r="Q103" i="10" s="1"/>
  <c r="AJ107" i="6"/>
  <c r="AJ72" i="6"/>
  <c r="AJ80" i="6"/>
  <c r="AJ84" i="6"/>
  <c r="Q84" i="10" s="1"/>
  <c r="AJ66" i="6"/>
  <c r="AJ51" i="6"/>
  <c r="Q51" i="10" s="1"/>
  <c r="AJ55" i="6"/>
  <c r="AJ59" i="6"/>
  <c r="AJ33" i="6"/>
  <c r="AJ37" i="6"/>
  <c r="Q37" i="10" s="1"/>
  <c r="AJ41" i="6"/>
  <c r="AF740" i="6"/>
  <c r="AG740" i="6" s="1"/>
  <c r="AF744" i="6"/>
  <c r="AG744" i="6" s="1"/>
  <c r="AF748" i="6"/>
  <c r="AG748" i="6" s="1"/>
  <c r="AF704" i="6"/>
  <c r="AG704" i="6" s="1"/>
  <c r="AF708" i="6"/>
  <c r="AG708" i="6" s="1"/>
  <c r="AF712" i="6"/>
  <c r="AG712" i="6" s="1"/>
  <c r="AF720" i="6"/>
  <c r="AG720" i="6" s="1"/>
  <c r="AF724" i="6"/>
  <c r="AG724" i="6" s="1"/>
  <c r="AF728" i="6"/>
  <c r="AG728" i="6" s="1"/>
  <c r="AF686" i="6"/>
  <c r="AG686" i="6" s="1"/>
  <c r="AF690" i="6"/>
  <c r="AG690" i="6" s="1"/>
  <c r="AF685" i="6"/>
  <c r="AG685" i="6" s="1"/>
  <c r="AF667" i="6"/>
  <c r="AG667" i="6" s="1"/>
  <c r="AF671" i="6"/>
  <c r="AG671" i="6" s="1"/>
  <c r="AF675" i="6"/>
  <c r="AG675" i="6" s="1"/>
  <c r="AF642" i="6"/>
  <c r="AG642" i="6" s="1"/>
  <c r="AF646" i="6"/>
  <c r="AG646" i="6" s="1"/>
  <c r="AF650" i="6"/>
  <c r="AG650" i="6" s="1"/>
  <c r="AF626" i="6"/>
  <c r="AG626" i="6" s="1"/>
  <c r="AF630" i="6"/>
  <c r="AG630" i="6" s="1"/>
  <c r="AF634" i="6"/>
  <c r="AG634" i="6" s="1"/>
  <c r="AF613" i="6"/>
  <c r="AG613" i="6" s="1"/>
  <c r="AF617" i="6"/>
  <c r="AG617" i="6" s="1"/>
  <c r="AF609" i="6"/>
  <c r="AG609" i="6" s="1"/>
  <c r="AF597" i="6"/>
  <c r="AG597" i="6" s="1"/>
  <c r="AF601" i="6"/>
  <c r="AG601" i="6" s="1"/>
  <c r="AF605" i="6"/>
  <c r="AG605" i="6" s="1"/>
  <c r="AF571" i="6"/>
  <c r="AG571" i="6" s="1"/>
  <c r="AF575" i="6"/>
  <c r="AG575" i="6" s="1"/>
  <c r="AF547" i="6"/>
  <c r="AG547" i="6" s="1"/>
  <c r="AF555" i="6"/>
  <c r="AG555" i="6" s="1"/>
  <c r="AF559" i="6"/>
  <c r="AG559" i="6" s="1"/>
  <c r="AF563" i="6"/>
  <c r="AG563" i="6" s="1"/>
  <c r="AF537" i="6"/>
  <c r="AG537" i="6" s="1"/>
  <c r="AF541" i="6"/>
  <c r="AG541" i="6" s="1"/>
  <c r="AF519" i="6"/>
  <c r="AG519" i="6" s="1"/>
  <c r="AF527" i="6"/>
  <c r="AG527" i="6" s="1"/>
  <c r="AF502" i="6"/>
  <c r="AG502" i="6" s="1"/>
  <c r="AF506" i="6"/>
  <c r="AG506" i="6" s="1"/>
  <c r="AF500" i="6"/>
  <c r="AG500" i="6" s="1"/>
  <c r="AF493" i="6"/>
  <c r="AG493" i="6" s="1"/>
  <c r="AF489" i="6"/>
  <c r="AG489" i="6" s="1"/>
  <c r="AF469" i="6"/>
  <c r="AG469" i="6" s="1"/>
  <c r="AF473" i="6"/>
  <c r="AG473" i="6" s="1"/>
  <c r="AF477" i="6"/>
  <c r="AG477" i="6" s="1"/>
  <c r="AF485" i="6"/>
  <c r="AG485" i="6" s="1"/>
  <c r="AF441" i="6"/>
  <c r="AG441" i="6" s="1"/>
  <c r="AF445" i="6"/>
  <c r="AG445" i="6" s="1"/>
  <c r="AF453" i="6"/>
  <c r="AG453" i="6" s="1"/>
  <c r="AF457" i="6"/>
  <c r="AG457" i="6" s="1"/>
  <c r="AF431" i="6"/>
  <c r="AG431" i="6" s="1"/>
  <c r="AF414" i="6"/>
  <c r="AG414" i="6" s="1"/>
  <c r="AF418" i="6"/>
  <c r="AG418" i="6" s="1"/>
  <c r="AF422" i="6"/>
  <c r="AG422" i="6" s="1"/>
  <c r="AF394" i="6"/>
  <c r="AG394" i="6" s="1"/>
  <c r="AF398" i="6"/>
  <c r="AG398" i="6" s="1"/>
  <c r="AF402" i="6"/>
  <c r="AG402" i="6" s="1"/>
  <c r="AF371" i="6"/>
  <c r="AG371" i="6" s="1"/>
  <c r="AF375" i="6"/>
  <c r="AG375" i="6" s="1"/>
  <c r="AF379" i="6"/>
  <c r="AG379" i="6" s="1"/>
  <c r="AF347" i="6"/>
  <c r="AG347" i="6" s="1"/>
  <c r="AF351" i="6"/>
  <c r="AG351" i="6" s="1"/>
  <c r="AF355" i="6"/>
  <c r="AG355" i="6" s="1"/>
  <c r="AF363" i="6"/>
  <c r="AG363" i="6" s="1"/>
  <c r="AF335" i="6"/>
  <c r="AG335" i="6" s="1"/>
  <c r="AF339" i="6"/>
  <c r="AG339" i="6" s="1"/>
  <c r="AF325" i="6"/>
  <c r="AG325" i="6" s="1"/>
  <c r="AF329" i="6"/>
  <c r="AG329" i="6" s="1"/>
  <c r="AF312" i="6"/>
  <c r="AG312" i="6" s="1"/>
  <c r="AF298" i="6"/>
  <c r="AG298" i="6" s="1"/>
  <c r="AF302" i="6"/>
  <c r="AG302" i="6" s="1"/>
  <c r="AF296" i="6"/>
  <c r="AG296" i="6" s="1"/>
  <c r="AF288" i="6"/>
  <c r="AG288" i="6" s="1"/>
  <c r="AF292" i="6"/>
  <c r="AG292" i="6" s="1"/>
  <c r="AF263" i="6"/>
  <c r="AG263" i="6" s="1"/>
  <c r="AF271" i="6"/>
  <c r="AG271" i="6" s="1"/>
  <c r="AF275" i="6"/>
  <c r="AG275" i="6" s="1"/>
  <c r="AF250" i="6"/>
  <c r="AG250" i="6" s="1"/>
  <c r="AF218" i="6"/>
  <c r="AG218" i="6" s="1"/>
  <c r="AF222" i="6"/>
  <c r="AG222" i="6" s="1"/>
  <c r="AF226" i="6"/>
  <c r="AG226" i="6" s="1"/>
  <c r="AF234" i="6"/>
  <c r="AG234" i="6" s="1"/>
  <c r="AF238" i="6"/>
  <c r="AG238" i="6" s="1"/>
  <c r="AF242" i="6"/>
  <c r="AG242" i="6" s="1"/>
  <c r="AF207" i="6"/>
  <c r="AG207" i="6" s="1"/>
  <c r="AF211" i="6"/>
  <c r="AG211" i="6" s="1"/>
  <c r="AF186" i="6"/>
  <c r="AG186" i="6" s="1"/>
  <c r="AF194" i="6"/>
  <c r="AG194" i="6" s="1"/>
  <c r="AF198" i="6"/>
  <c r="AG198" i="6" s="1"/>
  <c r="AF163" i="6"/>
  <c r="AG163" i="6" s="1"/>
  <c r="AF171" i="6"/>
  <c r="AG171" i="6" s="1"/>
  <c r="AF175" i="6"/>
  <c r="AG175" i="6" s="1"/>
  <c r="AF179" i="6"/>
  <c r="AG179" i="6" s="1"/>
  <c r="AF151" i="6"/>
  <c r="AG151" i="6" s="1"/>
  <c r="AF155" i="6"/>
  <c r="AG155" i="6" s="1"/>
  <c r="AF114" i="6"/>
  <c r="AG114" i="6" s="1"/>
  <c r="AF122" i="6"/>
  <c r="AG122" i="6" s="1"/>
  <c r="AM741" i="6"/>
  <c r="AM745" i="6"/>
  <c r="AM701" i="6"/>
  <c r="AM705" i="6"/>
  <c r="AM709" i="6"/>
  <c r="AM717" i="6"/>
  <c r="AM721" i="6"/>
  <c r="AM725" i="6"/>
  <c r="AM733" i="6"/>
  <c r="AM687" i="6"/>
  <c r="AM691" i="6"/>
  <c r="AM664" i="6"/>
  <c r="AM668" i="6"/>
  <c r="AM672" i="6"/>
  <c r="AM680" i="6"/>
  <c r="AM643" i="6"/>
  <c r="AM647" i="6"/>
  <c r="AM655" i="6"/>
  <c r="AM627" i="6"/>
  <c r="AM631" i="6"/>
  <c r="AM610" i="6"/>
  <c r="AM614" i="6"/>
  <c r="AM618" i="6"/>
  <c r="AM594" i="6"/>
  <c r="AM598" i="6"/>
  <c r="AM602" i="6"/>
  <c r="AM585" i="6"/>
  <c r="AM572" i="6"/>
  <c r="AM576" i="6"/>
  <c r="AM552" i="6"/>
  <c r="AM556" i="6"/>
  <c r="AM560" i="6"/>
  <c r="AM534" i="6"/>
  <c r="AM538" i="6"/>
  <c r="AM542" i="6"/>
  <c r="AM524" i="6"/>
  <c r="AM528" i="6"/>
  <c r="AM503" i="6"/>
  <c r="AM511" i="6"/>
  <c r="AM490" i="6"/>
  <c r="AM494" i="6"/>
  <c r="AM466" i="6"/>
  <c r="AM470" i="6"/>
  <c r="AM474" i="6"/>
  <c r="AM482" i="6"/>
  <c r="AM461" i="6"/>
  <c r="AM442" i="6"/>
  <c r="AM450" i="6"/>
  <c r="AM454" i="6"/>
  <c r="AM438" i="6"/>
  <c r="AM411" i="6"/>
  <c r="AM415" i="6"/>
  <c r="AM419" i="6"/>
  <c r="AM391" i="6"/>
  <c r="AM395" i="6"/>
  <c r="AM399" i="6"/>
  <c r="AM389" i="6"/>
  <c r="AM372" i="6"/>
  <c r="AM376" i="6"/>
  <c r="AM384" i="6"/>
  <c r="AM348" i="6"/>
  <c r="AM352" i="6"/>
  <c r="AM360" i="6"/>
  <c r="AM364" i="6"/>
  <c r="AM336" i="6"/>
  <c r="AM322" i="6"/>
  <c r="AM326" i="6"/>
  <c r="AM321" i="6"/>
  <c r="AM317" i="6"/>
  <c r="AM299" i="6"/>
  <c r="AM303" i="6"/>
  <c r="AM285" i="6"/>
  <c r="AM289" i="6"/>
  <c r="AM280" i="6"/>
  <c r="AM268" i="6"/>
  <c r="AM272" i="6"/>
  <c r="AM276" i="6"/>
  <c r="AM255" i="6"/>
  <c r="AM219" i="6"/>
  <c r="AM223" i="6"/>
  <c r="AM231" i="6"/>
  <c r="AM235" i="6"/>
  <c r="AM239" i="6"/>
  <c r="AM204" i="6"/>
  <c r="AM208" i="6"/>
  <c r="AM212" i="6"/>
  <c r="AM191" i="6"/>
  <c r="AM195" i="6"/>
  <c r="AM185" i="6"/>
  <c r="AM168" i="6"/>
  <c r="AM172" i="6"/>
  <c r="AM176" i="6"/>
  <c r="AM148" i="6"/>
  <c r="AM152" i="6"/>
  <c r="AM156" i="6"/>
  <c r="AM120" i="6"/>
  <c r="AM124" i="6"/>
  <c r="AM128" i="6"/>
  <c r="AM136" i="6"/>
  <c r="AM140" i="6"/>
  <c r="AM89" i="6"/>
  <c r="AM97" i="6"/>
  <c r="AM101" i="6"/>
  <c r="AM105" i="6"/>
  <c r="AM74" i="6"/>
  <c r="AM78" i="6"/>
  <c r="AM82" i="6"/>
  <c r="AM63" i="6"/>
  <c r="AM49" i="6"/>
  <c r="AM53" i="6"/>
  <c r="AM27" i="6"/>
  <c r="AM31" i="6"/>
  <c r="AM35" i="6"/>
  <c r="AM18" i="6"/>
  <c r="AM22" i="6"/>
  <c r="AJ742" i="6"/>
  <c r="AJ698" i="6"/>
  <c r="AJ702" i="6"/>
  <c r="AJ706" i="6"/>
  <c r="AJ714" i="6"/>
  <c r="AJ718" i="6"/>
  <c r="AJ722" i="6"/>
  <c r="AJ730" i="6"/>
  <c r="AJ734" i="6"/>
  <c r="AJ688" i="6"/>
  <c r="AJ661" i="6"/>
  <c r="AJ665" i="6"/>
  <c r="AJ669" i="6"/>
  <c r="AJ677" i="6"/>
  <c r="AJ681" i="6"/>
  <c r="AJ644" i="6"/>
  <c r="AJ652" i="6"/>
  <c r="AJ641" i="6"/>
  <c r="AJ628" i="6"/>
  <c r="AJ636" i="6"/>
  <c r="AJ611" i="6"/>
  <c r="AJ615" i="6"/>
  <c r="AJ591" i="6"/>
  <c r="AJ595" i="6"/>
  <c r="AJ599" i="6"/>
  <c r="AJ582" i="6"/>
  <c r="AJ581" i="6"/>
  <c r="AJ573" i="6"/>
  <c r="AJ549" i="6"/>
  <c r="AJ553" i="6"/>
  <c r="AJ557" i="6"/>
  <c r="AJ565" i="6"/>
  <c r="AJ535" i="6"/>
  <c r="AJ539" i="6"/>
  <c r="AJ521" i="6"/>
  <c r="AJ525" i="6"/>
  <c r="AJ517" i="6"/>
  <c r="AJ508" i="6"/>
  <c r="AJ512" i="6"/>
  <c r="AJ491" i="6"/>
  <c r="AJ463" i="6"/>
  <c r="AJ467" i="6"/>
  <c r="AJ471" i="6"/>
  <c r="AJ479" i="6"/>
  <c r="AJ483" i="6"/>
  <c r="AJ439" i="6"/>
  <c r="AJ447" i="6"/>
  <c r="AJ451" i="6"/>
  <c r="AJ455" i="6"/>
  <c r="AJ433" i="6"/>
  <c r="AJ412" i="6"/>
  <c r="AJ416" i="6"/>
  <c r="AJ420" i="6"/>
  <c r="Q420" i="10" s="1"/>
  <c r="AJ424" i="6"/>
  <c r="AJ392" i="6"/>
  <c r="AJ396" i="6"/>
  <c r="AJ400" i="6"/>
  <c r="Q400" i="10" s="1"/>
  <c r="AJ404" i="6"/>
  <c r="AJ369" i="6"/>
  <c r="AJ373" i="6"/>
  <c r="AJ377" i="6"/>
  <c r="Q377" i="10" s="1"/>
  <c r="AJ381" i="6"/>
  <c r="AJ385" i="6"/>
  <c r="AJ349" i="6"/>
  <c r="AJ353" i="6"/>
  <c r="Q353" i="10" s="1"/>
  <c r="AJ357" i="6"/>
  <c r="AJ361" i="6"/>
  <c r="AJ346" i="6"/>
  <c r="AJ337" i="6"/>
  <c r="Q337" i="10" s="1"/>
  <c r="AJ341" i="6"/>
  <c r="AJ323" i="6"/>
  <c r="AJ327" i="6"/>
  <c r="AJ310" i="6"/>
  <c r="Q310" i="10" s="1"/>
  <c r="AJ314" i="6"/>
  <c r="AJ309" i="6"/>
  <c r="AJ300" i="6"/>
  <c r="AJ304" i="6"/>
  <c r="Q304" i="10" s="1"/>
  <c r="AJ282" i="6"/>
  <c r="AJ286" i="6"/>
  <c r="AJ290" i="6"/>
  <c r="AJ261" i="6"/>
  <c r="Q261" i="10" s="1"/>
  <c r="AJ265" i="6"/>
  <c r="AJ269" i="6"/>
  <c r="AJ273" i="6"/>
  <c r="AJ260" i="6"/>
  <c r="Q260" i="10" s="1"/>
  <c r="AJ252" i="6"/>
  <c r="AJ256" i="6"/>
  <c r="AJ220" i="6"/>
  <c r="AJ224" i="6"/>
  <c r="Q224" i="10" s="1"/>
  <c r="AJ228" i="6"/>
  <c r="AJ232" i="6"/>
  <c r="AJ236" i="6"/>
  <c r="AJ240" i="6"/>
  <c r="Q240" i="10" s="1"/>
  <c r="AJ244" i="6"/>
  <c r="AJ205" i="6"/>
  <c r="AJ209" i="6"/>
  <c r="AJ213" i="6"/>
  <c r="Q213" i="10" s="1"/>
  <c r="AJ188" i="6"/>
  <c r="AJ192" i="6"/>
  <c r="AJ196" i="6"/>
  <c r="AJ181" i="6"/>
  <c r="AJ164" i="6"/>
  <c r="AJ168" i="6"/>
  <c r="Q168" i="10" s="1"/>
  <c r="AJ172" i="6"/>
  <c r="Q172" i="10" s="1"/>
  <c r="AJ176" i="6"/>
  <c r="AJ180" i="6"/>
  <c r="AJ149" i="6"/>
  <c r="AJ153" i="6"/>
  <c r="AJ146" i="6"/>
  <c r="Q146" i="10" s="1"/>
  <c r="AJ117" i="6"/>
  <c r="AJ121" i="6"/>
  <c r="AJ125" i="6"/>
  <c r="AJ129" i="6"/>
  <c r="Q129" i="10" s="1"/>
  <c r="AJ133" i="6"/>
  <c r="AJ137" i="6"/>
  <c r="AJ141" i="6"/>
  <c r="AJ90" i="6"/>
  <c r="Q90" i="10" s="1"/>
  <c r="AJ94" i="6"/>
  <c r="AJ98" i="6"/>
  <c r="AJ102" i="6"/>
  <c r="AJ106" i="6"/>
  <c r="Q106" i="10" s="1"/>
  <c r="AJ88" i="6"/>
  <c r="AJ75" i="6"/>
  <c r="AJ79" i="6"/>
  <c r="AJ83" i="6"/>
  <c r="Q83" i="10" s="1"/>
  <c r="AJ65" i="6"/>
  <c r="AJ46" i="6"/>
  <c r="AJ50" i="6"/>
  <c r="AJ54" i="6"/>
  <c r="Q54" i="10" s="1"/>
  <c r="AJ58" i="6"/>
  <c r="AJ28" i="6"/>
  <c r="AJ32" i="6"/>
  <c r="AJ36" i="6"/>
  <c r="Q36" i="10" s="1"/>
  <c r="AJ40" i="6"/>
  <c r="AJ19" i="6"/>
  <c r="AF739" i="6"/>
  <c r="AG739" i="6" s="1"/>
  <c r="AF743" i="6"/>
  <c r="AG743" i="6" s="1"/>
  <c r="N743" i="10" s="1"/>
  <c r="AF747" i="6"/>
  <c r="AG747" i="6" s="1"/>
  <c r="AF699" i="6"/>
  <c r="AG699" i="6" s="1"/>
  <c r="AF703" i="6"/>
  <c r="AG703" i="6" s="1"/>
  <c r="AF707" i="6"/>
  <c r="AG707" i="6" s="1"/>
  <c r="AF711" i="6"/>
  <c r="AG711" i="6" s="1"/>
  <c r="AF715" i="6"/>
  <c r="AG715" i="6" s="1"/>
  <c r="AF719" i="6"/>
  <c r="AG719" i="6" s="1"/>
  <c r="AF723" i="6"/>
  <c r="AG723" i="6" s="1"/>
  <c r="N723" i="10" s="1"/>
  <c r="AF727" i="6"/>
  <c r="AG727" i="6" s="1"/>
  <c r="AF731" i="6"/>
  <c r="AG731" i="6" s="1"/>
  <c r="AF697" i="6"/>
  <c r="AG697" i="6" s="1"/>
  <c r="AF689" i="6"/>
  <c r="AG689" i="6" s="1"/>
  <c r="N689" i="10" s="1"/>
  <c r="AF693" i="6"/>
  <c r="AG693" i="6" s="1"/>
  <c r="AF662" i="6"/>
  <c r="AG662" i="6" s="1"/>
  <c r="AF666" i="6"/>
  <c r="AG666" i="6" s="1"/>
  <c r="AF670" i="6"/>
  <c r="AG670" i="6" s="1"/>
  <c r="N670" i="10" s="1"/>
  <c r="AF674" i="6"/>
  <c r="AG674" i="6" s="1"/>
  <c r="AF678" i="6"/>
  <c r="AG678" i="6" s="1"/>
  <c r="AF659" i="6"/>
  <c r="AG659" i="6" s="1"/>
  <c r="AF645" i="6"/>
  <c r="AG645" i="6" s="1"/>
  <c r="AF649" i="6"/>
  <c r="AG649" i="6" s="1"/>
  <c r="AF653" i="6"/>
  <c r="AG653" i="6" s="1"/>
  <c r="AF625" i="6"/>
  <c r="AG625" i="6" s="1"/>
  <c r="AF629" i="6"/>
  <c r="AG629" i="6" s="1"/>
  <c r="AF633" i="6"/>
  <c r="AG633" i="6" s="1"/>
  <c r="AF637" i="6"/>
  <c r="AG637" i="6" s="1"/>
  <c r="AF612" i="6"/>
  <c r="AG612" i="6" s="1"/>
  <c r="AF616" i="6"/>
  <c r="AG616" i="6" s="1"/>
  <c r="N616" i="10" s="1"/>
  <c r="AF620" i="6"/>
  <c r="AG620" i="6" s="1"/>
  <c r="AF592" i="6"/>
  <c r="AG592" i="6" s="1"/>
  <c r="AF596" i="6"/>
  <c r="AG596" i="6" s="1"/>
  <c r="AF600" i="6"/>
  <c r="AG600" i="6" s="1"/>
  <c r="AF604" i="6"/>
  <c r="AG604" i="6" s="1"/>
  <c r="AF583" i="6"/>
  <c r="AG583" i="6" s="1"/>
  <c r="AF570" i="6"/>
  <c r="AG570" i="6" s="1"/>
  <c r="AF574" i="6"/>
  <c r="AG574" i="6" s="1"/>
  <c r="AF569" i="6"/>
  <c r="AG569" i="6" s="1"/>
  <c r="AF550" i="6"/>
  <c r="AG550" i="6" s="1"/>
  <c r="AF554" i="6"/>
  <c r="AG554" i="6" s="1"/>
  <c r="AF558" i="6"/>
  <c r="AG558" i="6" s="1"/>
  <c r="N558" i="10" s="1"/>
  <c r="AF562" i="6"/>
  <c r="AG562" i="6" s="1"/>
  <c r="AF546" i="6"/>
  <c r="AG546" i="6" s="1"/>
  <c r="AF536" i="6"/>
  <c r="AG536" i="6" s="1"/>
  <c r="AF540" i="6"/>
  <c r="AG540" i="6" s="1"/>
  <c r="N540" i="10" s="1"/>
  <c r="AF518" i="6"/>
  <c r="AG518" i="6" s="1"/>
  <c r="AF522" i="6"/>
  <c r="AG522" i="6" s="1"/>
  <c r="AF526" i="6"/>
  <c r="AG526" i="6" s="1"/>
  <c r="AF501" i="6"/>
  <c r="AG501" i="6" s="1"/>
  <c r="N501" i="10" s="1"/>
  <c r="AF505" i="6"/>
  <c r="AG505" i="6" s="1"/>
  <c r="AF509" i="6"/>
  <c r="AG509" i="6" s="1"/>
  <c r="AF513" i="6"/>
  <c r="AG513" i="6" s="1"/>
  <c r="AF492" i="6"/>
  <c r="AG492" i="6" s="1"/>
  <c r="AF496" i="6"/>
  <c r="AG496" i="6" s="1"/>
  <c r="AF464" i="6"/>
  <c r="AG464" i="6" s="1"/>
  <c r="AF468" i="6"/>
  <c r="AG468" i="6" s="1"/>
  <c r="AF472" i="6"/>
  <c r="AG472" i="6" s="1"/>
  <c r="N472" i="10" s="1"/>
  <c r="AF476" i="6"/>
  <c r="AG476" i="6" s="1"/>
  <c r="AF480" i="6"/>
  <c r="AG480" i="6" s="1"/>
  <c r="AF484" i="6"/>
  <c r="AG484" i="6" s="1"/>
  <c r="AF440" i="6"/>
  <c r="AG440" i="6" s="1"/>
  <c r="AF444" i="6"/>
  <c r="AG444" i="6" s="1"/>
  <c r="AF448" i="6"/>
  <c r="AG448" i="6" s="1"/>
  <c r="AF452" i="6"/>
  <c r="AG452" i="6" s="1"/>
  <c r="AF456" i="6"/>
  <c r="AG456" i="6" s="1"/>
  <c r="N456" i="10" s="1"/>
  <c r="AF430" i="6"/>
  <c r="AG430" i="6" s="1"/>
  <c r="AF434" i="6"/>
  <c r="AG434" i="6" s="1"/>
  <c r="AF413" i="6"/>
  <c r="AG413" i="6" s="1"/>
  <c r="AF417" i="6"/>
  <c r="AG417" i="6" s="1"/>
  <c r="N417" i="10" s="1"/>
  <c r="AF421" i="6"/>
  <c r="AG421" i="6" s="1"/>
  <c r="AF410" i="6"/>
  <c r="AG410" i="6" s="1"/>
  <c r="AF393" i="6"/>
  <c r="AG393" i="6" s="1"/>
  <c r="AF397" i="6"/>
  <c r="AG397" i="6" s="1"/>
  <c r="N397" i="10" s="1"/>
  <c r="AF401" i="6"/>
  <c r="AG401" i="6" s="1"/>
  <c r="AF405" i="6"/>
  <c r="AG405" i="6" s="1"/>
  <c r="AF370" i="6"/>
  <c r="AG370" i="6" s="1"/>
  <c r="AF374" i="6"/>
  <c r="AG374" i="6" s="1"/>
  <c r="AF378" i="6"/>
  <c r="AG378" i="6" s="1"/>
  <c r="AF382" i="6"/>
  <c r="AG382" i="6" s="1"/>
  <c r="AF368" i="6"/>
  <c r="AG368" i="6" s="1"/>
  <c r="AF350" i="6"/>
  <c r="AG350" i="6" s="1"/>
  <c r="N350" i="10" s="1"/>
  <c r="AF354" i="6"/>
  <c r="AG354" i="6" s="1"/>
  <c r="AF358" i="6"/>
  <c r="AG358" i="6" s="1"/>
  <c r="AF362" i="6"/>
  <c r="AG362" i="6" s="1"/>
  <c r="AF334" i="6"/>
  <c r="AG334" i="6" s="1"/>
  <c r="N334" i="10" s="1"/>
  <c r="AF338" i="6"/>
  <c r="AG338" i="6" s="1"/>
  <c r="AF342" i="6"/>
  <c r="AG342" i="6" s="1"/>
  <c r="AF324" i="6"/>
  <c r="AG324" i="6" s="1"/>
  <c r="AF328" i="6"/>
  <c r="AG328" i="6" s="1"/>
  <c r="N328" i="10" s="1"/>
  <c r="AF311" i="6"/>
  <c r="AG311" i="6" s="1"/>
  <c r="AF315" i="6"/>
  <c r="AG315" i="6" s="1"/>
  <c r="AF297" i="6"/>
  <c r="AG297" i="6" s="1"/>
  <c r="AF301" i="6"/>
  <c r="AG301" i="6" s="1"/>
  <c r="AF305" i="6"/>
  <c r="AG305" i="6" s="1"/>
  <c r="AF283" i="6"/>
  <c r="AG283" i="6" s="1"/>
  <c r="AF287" i="6"/>
  <c r="AG287" i="6" s="1"/>
  <c r="AF291" i="6"/>
  <c r="AG291" i="6" s="1"/>
  <c r="N291" i="10" s="1"/>
  <c r="AF262" i="6"/>
  <c r="AG262" i="6" s="1"/>
  <c r="AF266" i="6"/>
  <c r="AG266" i="6" s="1"/>
  <c r="AF270" i="6"/>
  <c r="AG270" i="6" s="1"/>
  <c r="AF274" i="6"/>
  <c r="AG274" i="6" s="1"/>
  <c r="N274" i="10" s="1"/>
  <c r="AF249" i="6"/>
  <c r="AG249" i="6" s="1"/>
  <c r="AF253" i="6"/>
  <c r="AG253" i="6" s="1"/>
  <c r="AF248" i="6"/>
  <c r="AG248" i="6" s="1"/>
  <c r="AF221" i="6"/>
  <c r="AG221" i="6" s="1"/>
  <c r="N221" i="10" s="1"/>
  <c r="AF225" i="6"/>
  <c r="AG225" i="6" s="1"/>
  <c r="AF229" i="6"/>
  <c r="AG229" i="6" s="1"/>
  <c r="AF233" i="6"/>
  <c r="AG233" i="6" s="1"/>
  <c r="AF237" i="6"/>
  <c r="AG237" i="6" s="1"/>
  <c r="AF241" i="6"/>
  <c r="AG241" i="6" s="1"/>
  <c r="AF217" i="6"/>
  <c r="AG217" i="6" s="1"/>
  <c r="AF206" i="6"/>
  <c r="AG206" i="6" s="1"/>
  <c r="AF210" i="6"/>
  <c r="AG210" i="6" s="1"/>
  <c r="N210" i="10" s="1"/>
  <c r="AF202" i="6"/>
  <c r="AG202" i="6" s="1"/>
  <c r="AF189" i="6"/>
  <c r="AG189" i="6" s="1"/>
  <c r="AF193" i="6"/>
  <c r="AG193" i="6" s="1"/>
  <c r="AF197" i="6"/>
  <c r="AG197" i="6" s="1"/>
  <c r="N197" i="10" s="1"/>
  <c r="AF162" i="6"/>
  <c r="AG162" i="6" s="1"/>
  <c r="AF166" i="6"/>
  <c r="AG166" i="6" s="1"/>
  <c r="AF170" i="6"/>
  <c r="AG170" i="6" s="1"/>
  <c r="AF174" i="6"/>
  <c r="AG174" i="6" s="1"/>
  <c r="AF178" i="6"/>
  <c r="AG178" i="6" s="1"/>
  <c r="AF160" i="6"/>
  <c r="AG160" i="6" s="1"/>
  <c r="AF150" i="6"/>
  <c r="AG150" i="6" s="1"/>
  <c r="AF154" i="6"/>
  <c r="AG154" i="6" s="1"/>
  <c r="AF142" i="6"/>
  <c r="AG142" i="6" s="1"/>
  <c r="AF117" i="6"/>
  <c r="AG117" i="6" s="1"/>
  <c r="N117" i="10" s="1"/>
  <c r="AF121" i="6"/>
  <c r="AG121" i="6" s="1"/>
  <c r="AF125" i="6"/>
  <c r="AG125" i="6" s="1"/>
  <c r="AM740" i="6"/>
  <c r="AM744" i="6"/>
  <c r="AM748" i="6"/>
  <c r="AM700" i="6"/>
  <c r="AM704" i="6"/>
  <c r="AM708" i="6"/>
  <c r="AM712" i="6"/>
  <c r="AM716" i="6"/>
  <c r="AM720" i="6"/>
  <c r="AM724" i="6"/>
  <c r="AM728" i="6"/>
  <c r="AM732" i="6"/>
  <c r="AM686" i="6"/>
  <c r="AM690" i="6"/>
  <c r="AM685" i="6"/>
  <c r="AM663" i="6"/>
  <c r="AM667" i="6"/>
  <c r="AM671" i="6"/>
  <c r="AM675" i="6"/>
  <c r="AM679" i="6"/>
  <c r="AM642" i="6"/>
  <c r="AM646" i="6"/>
  <c r="AM650" i="6"/>
  <c r="AM654" i="6"/>
  <c r="AM626" i="6"/>
  <c r="AM630" i="6"/>
  <c r="AM634" i="6"/>
  <c r="AM624" i="6"/>
  <c r="AM613" i="6"/>
  <c r="AM617" i="6"/>
  <c r="AM609" i="6"/>
  <c r="AM593" i="6"/>
  <c r="AM597" i="6"/>
  <c r="AM601" i="6"/>
  <c r="AM605" i="6"/>
  <c r="AM584" i="6"/>
  <c r="AM571" i="6"/>
  <c r="AM575" i="6"/>
  <c r="AM547" i="6"/>
  <c r="AM551" i="6"/>
  <c r="AM555" i="6"/>
  <c r="AM559" i="6"/>
  <c r="AM563" i="6"/>
  <c r="AM533" i="6"/>
  <c r="AM537" i="6"/>
  <c r="AM541" i="6"/>
  <c r="AM519" i="6"/>
  <c r="AM523" i="6"/>
  <c r="AM527" i="6"/>
  <c r="AM502" i="6"/>
  <c r="AM506" i="6"/>
  <c r="AM510" i="6"/>
  <c r="AM500" i="6"/>
  <c r="AM493" i="6"/>
  <c r="AM489" i="6"/>
  <c r="AM465" i="6"/>
  <c r="AM469" i="6"/>
  <c r="AM473" i="6"/>
  <c r="AM477" i="6"/>
  <c r="AM481" i="6"/>
  <c r="AM485" i="6"/>
  <c r="AM441" i="6"/>
  <c r="AM445" i="6"/>
  <c r="AM449" i="6"/>
  <c r="AM453" i="6"/>
  <c r="AM457" i="6"/>
  <c r="AM431" i="6"/>
  <c r="AM428" i="6"/>
  <c r="AM414" i="6"/>
  <c r="AM418" i="6"/>
  <c r="AM422" i="6"/>
  <c r="AM390" i="6"/>
  <c r="AM394" i="6"/>
  <c r="AM398" i="6"/>
  <c r="AM402" i="6"/>
  <c r="AM406" i="6"/>
  <c r="AM371" i="6"/>
  <c r="AM375" i="6"/>
  <c r="AM379" i="6"/>
  <c r="AM383" i="6"/>
  <c r="AM347" i="6"/>
  <c r="AM351" i="6"/>
  <c r="AM355" i="6"/>
  <c r="AM359" i="6"/>
  <c r="AM363" i="6"/>
  <c r="AM335" i="6"/>
  <c r="AM339" i="6"/>
  <c r="AM333" i="6"/>
  <c r="AM325" i="6"/>
  <c r="AM329" i="6"/>
  <c r="AM312" i="6"/>
  <c r="AM316" i="6"/>
  <c r="AM298" i="6"/>
  <c r="AM302" i="6"/>
  <c r="AM296" i="6"/>
  <c r="AM284" i="6"/>
  <c r="AM288" i="6"/>
  <c r="AM292" i="6"/>
  <c r="AM263" i="6"/>
  <c r="AM267" i="6"/>
  <c r="AM271" i="6"/>
  <c r="AM275" i="6"/>
  <c r="AM250" i="6"/>
  <c r="AM254" i="6"/>
  <c r="AM218" i="6"/>
  <c r="AM222" i="6"/>
  <c r="AM226" i="6"/>
  <c r="AM230" i="6"/>
  <c r="AM234" i="6"/>
  <c r="AM238" i="6"/>
  <c r="AM242" i="6"/>
  <c r="AM203" i="6"/>
  <c r="AM207" i="6"/>
  <c r="AM211" i="6"/>
  <c r="AM186" i="6"/>
  <c r="AM190" i="6"/>
  <c r="AM194" i="6"/>
  <c r="AM198" i="6"/>
  <c r="AM163" i="6"/>
  <c r="AM167" i="6"/>
  <c r="AM171" i="6"/>
  <c r="AM175" i="6"/>
  <c r="AM179" i="6"/>
  <c r="AM147" i="6"/>
  <c r="AM151" i="6"/>
  <c r="AM155" i="6"/>
  <c r="AM115" i="6"/>
  <c r="AM119" i="6"/>
  <c r="AM123" i="6"/>
  <c r="AM127" i="6"/>
  <c r="AM131" i="6"/>
  <c r="AM135" i="6"/>
  <c r="AM139" i="6"/>
  <c r="AM113" i="6"/>
  <c r="AM92" i="6"/>
  <c r="AM96" i="6"/>
  <c r="AM100" i="6"/>
  <c r="AM104" i="6"/>
  <c r="AM108" i="6"/>
  <c r="AM73" i="6"/>
  <c r="AM77" i="6"/>
  <c r="AM81" i="6"/>
  <c r="AM71" i="6"/>
  <c r="AM67" i="6"/>
  <c r="AM48" i="6"/>
  <c r="AM52" i="6"/>
  <c r="AM56" i="6"/>
  <c r="AM45" i="6"/>
  <c r="AM30" i="6"/>
  <c r="AM34" i="6"/>
  <c r="AM38" i="6"/>
  <c r="AM26" i="6"/>
  <c r="AM21" i="6"/>
  <c r="AJ741" i="6"/>
  <c r="Q741" i="10" s="1"/>
  <c r="AJ745" i="6"/>
  <c r="AJ738" i="6"/>
  <c r="AJ701" i="6"/>
  <c r="AJ705" i="6"/>
  <c r="AJ709" i="6"/>
  <c r="Q709" i="10" s="1"/>
  <c r="AJ713" i="6"/>
  <c r="AJ717" i="6"/>
  <c r="AJ721" i="6"/>
  <c r="Q721" i="10" s="1"/>
  <c r="AJ725" i="6"/>
  <c r="AJ729" i="6"/>
  <c r="AJ733" i="6"/>
  <c r="Q733" i="10" s="1"/>
  <c r="AJ687" i="6"/>
  <c r="Q687" i="10" s="1"/>
  <c r="AJ691" i="6"/>
  <c r="Q691" i="10" s="1"/>
  <c r="AJ660" i="6"/>
  <c r="AJ664" i="6"/>
  <c r="AJ668" i="6"/>
  <c r="Q668" i="10" s="1"/>
  <c r="AJ672" i="6"/>
  <c r="AJ676" i="6"/>
  <c r="AJ680" i="6"/>
  <c r="AJ643" i="6"/>
  <c r="AJ647" i="6"/>
  <c r="Q647" i="10" s="1"/>
  <c r="AJ651" i="6"/>
  <c r="AJ655" i="6"/>
  <c r="AJ627" i="6"/>
  <c r="Q627" i="10" s="1"/>
  <c r="AJ631" i="6"/>
  <c r="AJ635" i="6"/>
  <c r="AJ610" i="6"/>
  <c r="Q610" i="10" s="1"/>
  <c r="AJ614" i="6"/>
  <c r="Q614" i="10" s="1"/>
  <c r="AJ618" i="6"/>
  <c r="Q618" i="10" s="1"/>
  <c r="AJ590" i="6"/>
  <c r="AJ594" i="6"/>
  <c r="AJ598" i="6"/>
  <c r="Q598" i="10" s="1"/>
  <c r="AJ602" i="6"/>
  <c r="AJ589" i="6"/>
  <c r="AJ585" i="6"/>
  <c r="AJ572" i="6"/>
  <c r="AJ576" i="6"/>
  <c r="Q576" i="10" s="1"/>
  <c r="AJ548" i="6"/>
  <c r="AJ552" i="6"/>
  <c r="AJ556" i="6"/>
  <c r="Q556" i="10" s="1"/>
  <c r="AJ560" i="6"/>
  <c r="AJ564" i="6"/>
  <c r="AJ534" i="6"/>
  <c r="Q534" i="10" s="1"/>
  <c r="AJ538" i="6"/>
  <c r="Q538" i="10" s="1"/>
  <c r="AJ542" i="6"/>
  <c r="Q542" i="10" s="1"/>
  <c r="AJ520" i="6"/>
  <c r="AJ524" i="6"/>
  <c r="AJ528" i="6"/>
  <c r="Q528" i="10" s="1"/>
  <c r="AJ503" i="6"/>
  <c r="AJ507" i="6"/>
  <c r="AJ511" i="6"/>
  <c r="AJ490" i="6"/>
  <c r="AJ494" i="6"/>
  <c r="Q494" i="10" s="1"/>
  <c r="AJ462" i="6"/>
  <c r="AJ466" i="6"/>
  <c r="AJ470" i="6"/>
  <c r="Q470" i="10" s="1"/>
  <c r="AJ474" i="6"/>
  <c r="AJ478" i="6"/>
  <c r="AJ482" i="6"/>
  <c r="Q482" i="10" s="1"/>
  <c r="AJ461" i="6"/>
  <c r="Q461" i="10" s="1"/>
  <c r="AJ442" i="6"/>
  <c r="Q442" i="10" s="1"/>
  <c r="AJ446" i="6"/>
  <c r="AJ450" i="6"/>
  <c r="AJ454" i="6"/>
  <c r="Q454" i="10" s="1"/>
  <c r="AJ438" i="6"/>
  <c r="AJ432" i="6"/>
  <c r="AJ411" i="6"/>
  <c r="AJ415" i="6"/>
  <c r="AJ419" i="6"/>
  <c r="Q419" i="10" s="1"/>
  <c r="AJ423" i="6"/>
  <c r="AJ391" i="6"/>
  <c r="AJ395" i="6"/>
  <c r="Q395" i="10" s="1"/>
  <c r="AJ399" i="6"/>
  <c r="AJ403" i="6"/>
  <c r="AJ389" i="6"/>
  <c r="Q389" i="10" s="1"/>
  <c r="AJ372" i="6"/>
  <c r="Q372" i="10" s="1"/>
  <c r="AJ376" i="6"/>
  <c r="Q376" i="10" s="1"/>
  <c r="AJ380" i="6"/>
  <c r="AJ384" i="6"/>
  <c r="AJ348" i="6"/>
  <c r="Q348" i="10" s="1"/>
  <c r="AJ352" i="6"/>
  <c r="AJ356" i="6"/>
  <c r="AJ360" i="6"/>
  <c r="AJ364" i="6"/>
  <c r="AJ336" i="6"/>
  <c r="Q336" i="10" s="1"/>
  <c r="AJ340" i="6"/>
  <c r="AJ322" i="6"/>
  <c r="AJ326" i="6"/>
  <c r="Q326" i="10" s="1"/>
  <c r="AJ321" i="6"/>
  <c r="AJ313" i="6"/>
  <c r="AJ317" i="6"/>
  <c r="Q317" i="10" s="1"/>
  <c r="AJ299" i="6"/>
  <c r="Q299" i="10" s="1"/>
  <c r="AJ303" i="6"/>
  <c r="Q303" i="10" s="1"/>
  <c r="AJ281" i="6"/>
  <c r="AJ285" i="6"/>
  <c r="AJ289" i="6"/>
  <c r="Q289" i="10" s="1"/>
  <c r="AJ280" i="6"/>
  <c r="AJ264" i="6"/>
  <c r="AJ268" i="6"/>
  <c r="AJ272" i="6"/>
  <c r="AJ276" i="6"/>
  <c r="Q276" i="10" s="1"/>
  <c r="AJ251" i="6"/>
  <c r="AJ255" i="6"/>
  <c r="AJ219" i="6"/>
  <c r="Q219" i="10" s="1"/>
  <c r="AJ223" i="6"/>
  <c r="AJ227" i="6"/>
  <c r="AJ231" i="6"/>
  <c r="Q231" i="10" s="1"/>
  <c r="AJ235" i="6"/>
  <c r="Q235" i="10" s="1"/>
  <c r="AJ239" i="6"/>
  <c r="Q239" i="10" s="1"/>
  <c r="AJ243" i="6"/>
  <c r="AJ204" i="6"/>
  <c r="AJ208" i="6"/>
  <c r="Q208" i="10" s="1"/>
  <c r="AJ212" i="6"/>
  <c r="AJ187" i="6"/>
  <c r="AJ191" i="6"/>
  <c r="AJ195" i="6"/>
  <c r="AJ185" i="6"/>
  <c r="Q185" i="10" s="1"/>
  <c r="AJ163" i="6"/>
  <c r="AJ167" i="6"/>
  <c r="AJ171" i="6"/>
  <c r="Q171" i="10" s="1"/>
  <c r="AJ175" i="6"/>
  <c r="AJ179" i="6"/>
  <c r="AJ148" i="6"/>
  <c r="Q148" i="10" s="1"/>
  <c r="AJ152" i="6"/>
  <c r="Q152" i="10" s="1"/>
  <c r="AJ156" i="6"/>
  <c r="Q156" i="10" s="1"/>
  <c r="AJ116" i="6"/>
  <c r="AJ120" i="6"/>
  <c r="AJ124" i="6"/>
  <c r="Q124" i="10" s="1"/>
  <c r="AJ128" i="6"/>
  <c r="AJ132" i="6"/>
  <c r="AJ136" i="6"/>
  <c r="AJ140" i="6"/>
  <c r="AJ89" i="6"/>
  <c r="Q89" i="10" s="1"/>
  <c r="AJ93" i="6"/>
  <c r="AJ97" i="6"/>
  <c r="AJ101" i="6"/>
  <c r="Q101" i="10" s="1"/>
  <c r="AJ105" i="6"/>
  <c r="AJ109" i="6"/>
  <c r="AJ74" i="6"/>
  <c r="Q74" i="10" s="1"/>
  <c r="AJ78" i="6"/>
  <c r="Q78" i="10" s="1"/>
  <c r="AJ82" i="6"/>
  <c r="Q82" i="10" s="1"/>
  <c r="AJ64" i="6"/>
  <c r="AJ63" i="6"/>
  <c r="AJ49" i="6"/>
  <c r="Q49" i="10" s="1"/>
  <c r="AJ53" i="6"/>
  <c r="AJ57" i="6"/>
  <c r="AJ27" i="6"/>
  <c r="Q27" i="10" s="1"/>
  <c r="AJ31" i="6"/>
  <c r="AJ35" i="6"/>
  <c r="Q35" i="10" s="1"/>
  <c r="AJ39" i="6"/>
  <c r="AJ18" i="6"/>
  <c r="AJ22" i="6"/>
  <c r="Q22" i="10" s="1"/>
  <c r="AF742" i="6"/>
  <c r="AG742" i="6" s="1"/>
  <c r="AF746" i="6"/>
  <c r="AG746" i="6" s="1"/>
  <c r="AF698" i="6"/>
  <c r="AG698" i="6" s="1"/>
  <c r="AF702" i="6"/>
  <c r="AG702" i="6" s="1"/>
  <c r="AF706" i="6"/>
  <c r="AG706" i="6" s="1"/>
  <c r="AF710" i="6"/>
  <c r="AG710" i="6" s="1"/>
  <c r="AF714" i="6"/>
  <c r="AG714" i="6" s="1"/>
  <c r="AF718" i="6"/>
  <c r="AG718" i="6" s="1"/>
  <c r="AF722" i="6"/>
  <c r="AG722" i="6" s="1"/>
  <c r="AF726" i="6"/>
  <c r="AG726" i="6" s="1"/>
  <c r="AF730" i="6"/>
  <c r="AG730" i="6" s="1"/>
  <c r="AF734" i="6"/>
  <c r="AG734" i="6" s="1"/>
  <c r="AF688" i="6"/>
  <c r="AG688" i="6" s="1"/>
  <c r="AF692" i="6"/>
  <c r="AG692" i="6" s="1"/>
  <c r="AF661" i="6"/>
  <c r="AG661" i="6" s="1"/>
  <c r="AF665" i="6"/>
  <c r="AG665" i="6" s="1"/>
  <c r="AF669" i="6"/>
  <c r="AG669" i="6" s="1"/>
  <c r="AF673" i="6"/>
  <c r="AG673" i="6" s="1"/>
  <c r="AF677" i="6"/>
  <c r="AG677" i="6" s="1"/>
  <c r="AF681" i="6"/>
  <c r="AG681" i="6" s="1"/>
  <c r="AF644" i="6"/>
  <c r="AG644" i="6" s="1"/>
  <c r="AF648" i="6"/>
  <c r="AG648" i="6" s="1"/>
  <c r="AF652" i="6"/>
  <c r="AG652" i="6" s="1"/>
  <c r="AF641" i="6"/>
  <c r="AG641" i="6" s="1"/>
  <c r="AF628" i="6"/>
  <c r="AG628" i="6" s="1"/>
  <c r="AF632" i="6"/>
  <c r="AG632" i="6" s="1"/>
  <c r="AF636" i="6"/>
  <c r="AG636" i="6" s="1"/>
  <c r="AF611" i="6"/>
  <c r="AG611" i="6" s="1"/>
  <c r="AF615" i="6"/>
  <c r="AG615" i="6" s="1"/>
  <c r="AF619" i="6"/>
  <c r="AG619" i="6" s="1"/>
  <c r="AF591" i="6"/>
  <c r="AG591" i="6" s="1"/>
  <c r="AF595" i="6"/>
  <c r="AG595" i="6" s="1"/>
  <c r="AF599" i="6"/>
  <c r="AG599" i="6" s="1"/>
  <c r="AF603" i="6"/>
  <c r="AG603" i="6" s="1"/>
  <c r="AF582" i="6"/>
  <c r="AG582" i="6" s="1"/>
  <c r="AF581" i="6"/>
  <c r="AG581" i="6" s="1"/>
  <c r="AF573" i="6"/>
  <c r="AG573" i="6" s="1"/>
  <c r="AF577" i="6"/>
  <c r="AG577" i="6" s="1"/>
  <c r="AF549" i="6"/>
  <c r="AG549" i="6" s="1"/>
  <c r="AF553" i="6"/>
  <c r="AG553" i="6" s="1"/>
  <c r="AF557" i="6"/>
  <c r="AG557" i="6" s="1"/>
  <c r="AF561" i="6"/>
  <c r="AG561" i="6" s="1"/>
  <c r="AF565" i="6"/>
  <c r="AG565" i="6" s="1"/>
  <c r="AF535" i="6"/>
  <c r="AG535" i="6" s="1"/>
  <c r="AF539" i="6"/>
  <c r="AG539" i="6" s="1"/>
  <c r="AF532" i="6"/>
  <c r="AG532" i="6" s="1"/>
  <c r="AF521" i="6"/>
  <c r="AG521" i="6" s="1"/>
  <c r="AF525" i="6"/>
  <c r="AG525" i="6" s="1"/>
  <c r="AF517" i="6"/>
  <c r="AG517" i="6" s="1"/>
  <c r="AF504" i="6"/>
  <c r="AG504" i="6" s="1"/>
  <c r="AF508" i="6"/>
  <c r="AG508" i="6" s="1"/>
  <c r="AF512" i="6"/>
  <c r="AG512" i="6" s="1"/>
  <c r="AF491" i="6"/>
  <c r="AG491" i="6" s="1"/>
  <c r="AF495" i="6"/>
  <c r="AG495" i="6" s="1"/>
  <c r="AF463" i="6"/>
  <c r="AG463" i="6" s="1"/>
  <c r="AF467" i="6"/>
  <c r="AG467" i="6" s="1"/>
  <c r="AF471" i="6"/>
  <c r="AG471" i="6" s="1"/>
  <c r="AF475" i="6"/>
  <c r="AG475" i="6" s="1"/>
  <c r="AF479" i="6"/>
  <c r="AG479" i="6" s="1"/>
  <c r="AF483" i="6"/>
  <c r="AG483" i="6" s="1"/>
  <c r="AF439" i="6"/>
  <c r="AG439" i="6" s="1"/>
  <c r="AF443" i="6"/>
  <c r="AG443" i="6" s="1"/>
  <c r="AF447" i="6"/>
  <c r="AG447" i="6" s="1"/>
  <c r="AF451" i="6"/>
  <c r="AG451" i="6" s="1"/>
  <c r="AF455" i="6"/>
  <c r="AG455" i="6" s="1"/>
  <c r="AF429" i="6"/>
  <c r="AG429" i="6" s="1"/>
  <c r="AF433" i="6"/>
  <c r="AG433" i="6" s="1"/>
  <c r="AF412" i="6"/>
  <c r="AG412" i="6" s="1"/>
  <c r="AF416" i="6"/>
  <c r="AG416" i="6" s="1"/>
  <c r="AF420" i="6"/>
  <c r="AG420" i="6" s="1"/>
  <c r="N420" i="10" s="1"/>
  <c r="AF424" i="6"/>
  <c r="AG424" i="6" s="1"/>
  <c r="AF392" i="6"/>
  <c r="AG392" i="6" s="1"/>
  <c r="AF396" i="6"/>
  <c r="AG396" i="6" s="1"/>
  <c r="AF400" i="6"/>
  <c r="AG400" i="6" s="1"/>
  <c r="N400" i="10" s="1"/>
  <c r="AF404" i="6"/>
  <c r="AG404" i="6" s="1"/>
  <c r="AF369" i="6"/>
  <c r="AG369" i="6" s="1"/>
  <c r="AF373" i="6"/>
  <c r="AG373" i="6" s="1"/>
  <c r="AF377" i="6"/>
  <c r="AG377" i="6" s="1"/>
  <c r="N377" i="10" s="1"/>
  <c r="AF381" i="6"/>
  <c r="AG381" i="6" s="1"/>
  <c r="AF385" i="6"/>
  <c r="AG385" i="6" s="1"/>
  <c r="AF349" i="6"/>
  <c r="AG349" i="6" s="1"/>
  <c r="AF353" i="6"/>
  <c r="AG353" i="6" s="1"/>
  <c r="N353" i="10" s="1"/>
  <c r="AF357" i="6"/>
  <c r="AG357" i="6" s="1"/>
  <c r="AF361" i="6"/>
  <c r="AG361" i="6" s="1"/>
  <c r="AF346" i="6"/>
  <c r="AG346" i="6" s="1"/>
  <c r="AF337" i="6"/>
  <c r="AG337" i="6" s="1"/>
  <c r="N337" i="10" s="1"/>
  <c r="AF341" i="6"/>
  <c r="AG341" i="6" s="1"/>
  <c r="AF323" i="6"/>
  <c r="AG323" i="6" s="1"/>
  <c r="AF327" i="6"/>
  <c r="AG327" i="6" s="1"/>
  <c r="AF310" i="6"/>
  <c r="AG310" i="6" s="1"/>
  <c r="N310" i="10" s="1"/>
  <c r="AF314" i="6"/>
  <c r="AG314" i="6" s="1"/>
  <c r="AF309" i="6"/>
  <c r="AG309" i="6" s="1"/>
  <c r="AF300" i="6"/>
  <c r="AG300" i="6" s="1"/>
  <c r="AF304" i="6"/>
  <c r="AG304" i="6" s="1"/>
  <c r="N304" i="10" s="1"/>
  <c r="AF282" i="6"/>
  <c r="AG282" i="6" s="1"/>
  <c r="AF286" i="6"/>
  <c r="AG286" i="6" s="1"/>
  <c r="AF290" i="6"/>
  <c r="AG290" i="6" s="1"/>
  <c r="AF261" i="6"/>
  <c r="AG261" i="6" s="1"/>
  <c r="N261" i="10" s="1"/>
  <c r="AF265" i="6"/>
  <c r="AG265" i="6" s="1"/>
  <c r="AF269" i="6"/>
  <c r="AG269" i="6" s="1"/>
  <c r="AF273" i="6"/>
  <c r="AG273" i="6" s="1"/>
  <c r="AF260" i="6"/>
  <c r="AG260" i="6" s="1"/>
  <c r="N260" i="10" s="1"/>
  <c r="AF252" i="6"/>
  <c r="AG252" i="6" s="1"/>
  <c r="AF256" i="6"/>
  <c r="AG256" i="6" s="1"/>
  <c r="AF220" i="6"/>
  <c r="AG220" i="6" s="1"/>
  <c r="AF224" i="6"/>
  <c r="AG224" i="6" s="1"/>
  <c r="N224" i="10" s="1"/>
  <c r="AF228" i="6"/>
  <c r="AG228" i="6" s="1"/>
  <c r="AF232" i="6"/>
  <c r="AG232" i="6" s="1"/>
  <c r="AF236" i="6"/>
  <c r="AG236" i="6" s="1"/>
  <c r="AF240" i="6"/>
  <c r="AG240" i="6" s="1"/>
  <c r="N240" i="10" s="1"/>
  <c r="AF244" i="6"/>
  <c r="AG244" i="6" s="1"/>
  <c r="AF205" i="6"/>
  <c r="AG205" i="6" s="1"/>
  <c r="AF209" i="6"/>
  <c r="AG209" i="6" s="1"/>
  <c r="AF213" i="6"/>
  <c r="AG213" i="6" s="1"/>
  <c r="N213" i="10" s="1"/>
  <c r="AF188" i="6"/>
  <c r="AG188" i="6" s="1"/>
  <c r="AF192" i="6"/>
  <c r="AG192" i="6" s="1"/>
  <c r="AF196" i="6"/>
  <c r="AG196" i="6" s="1"/>
  <c r="AF161" i="6"/>
  <c r="AG161" i="6" s="1"/>
  <c r="AF165" i="6"/>
  <c r="AG165" i="6" s="1"/>
  <c r="AF169" i="6"/>
  <c r="AG169" i="6" s="1"/>
  <c r="AF173" i="6"/>
  <c r="AG173" i="6" s="1"/>
  <c r="AF177" i="6"/>
  <c r="AG177" i="6" s="1"/>
  <c r="AF181" i="6"/>
  <c r="AG181" i="6" s="1"/>
  <c r="AF149" i="6"/>
  <c r="AG149" i="6" s="1"/>
  <c r="AF153" i="6"/>
  <c r="AG153" i="6" s="1"/>
  <c r="AF146" i="6"/>
  <c r="AG146" i="6" s="1"/>
  <c r="N146" i="10" s="1"/>
  <c r="AF116" i="6"/>
  <c r="AG116" i="6" s="1"/>
  <c r="AF120" i="6"/>
  <c r="AG120" i="6" s="1"/>
  <c r="AF124" i="6"/>
  <c r="AG124" i="6" s="1"/>
  <c r="AF126" i="6"/>
  <c r="AG126" i="6" s="1"/>
  <c r="N126" i="10" s="1"/>
  <c r="AF131" i="6"/>
  <c r="AG131" i="6" s="1"/>
  <c r="AF135" i="6"/>
  <c r="AG135" i="6" s="1"/>
  <c r="AF139" i="6"/>
  <c r="AG139" i="6" s="1"/>
  <c r="N139" i="10" s="1"/>
  <c r="AF89" i="6"/>
  <c r="AG89" i="6" s="1"/>
  <c r="AF93" i="6"/>
  <c r="AG93" i="6" s="1"/>
  <c r="AF97" i="6"/>
  <c r="AG97" i="6" s="1"/>
  <c r="N97" i="10" s="1"/>
  <c r="AF101" i="6"/>
  <c r="AG101" i="6" s="1"/>
  <c r="AF105" i="6"/>
  <c r="AG105" i="6" s="1"/>
  <c r="AF109" i="6"/>
  <c r="AG109" i="6" s="1"/>
  <c r="AF74" i="6"/>
  <c r="AG74" i="6" s="1"/>
  <c r="N74" i="10" s="1"/>
  <c r="AF78" i="6"/>
  <c r="AG78" i="6" s="1"/>
  <c r="AF82" i="6"/>
  <c r="AG82" i="6" s="1"/>
  <c r="AF64" i="6"/>
  <c r="AG64" i="6" s="1"/>
  <c r="AF63" i="6"/>
  <c r="AG63" i="6" s="1"/>
  <c r="AF49" i="6"/>
  <c r="AG49" i="6" s="1"/>
  <c r="AF53" i="6"/>
  <c r="AG53" i="6" s="1"/>
  <c r="AF57" i="6"/>
  <c r="AG57" i="6" s="1"/>
  <c r="AF27" i="6"/>
  <c r="AG27" i="6" s="1"/>
  <c r="N27" i="10" s="1"/>
  <c r="AF31" i="6"/>
  <c r="AG31" i="6" s="1"/>
  <c r="AF35" i="6"/>
  <c r="AG35" i="6" s="1"/>
  <c r="AF39" i="6"/>
  <c r="AG39" i="6" s="1"/>
  <c r="AF18" i="6"/>
  <c r="AG18" i="6" s="1"/>
  <c r="N18" i="10" s="1"/>
  <c r="AF22" i="6"/>
  <c r="AG22" i="6" s="1"/>
  <c r="AF130" i="6"/>
  <c r="AG130" i="6" s="1"/>
  <c r="AF134" i="6"/>
  <c r="AG134" i="6" s="1"/>
  <c r="AF138" i="6"/>
  <c r="AG138" i="6" s="1"/>
  <c r="AF113" i="6"/>
  <c r="AG113" i="6" s="1"/>
  <c r="AF92" i="6"/>
  <c r="AG92" i="6" s="1"/>
  <c r="AF96" i="6"/>
  <c r="AG96" i="6" s="1"/>
  <c r="AF100" i="6"/>
  <c r="AG100" i="6" s="1"/>
  <c r="N100" i="10" s="1"/>
  <c r="AF104" i="6"/>
  <c r="AG104" i="6" s="1"/>
  <c r="AF108" i="6"/>
  <c r="AG108" i="6" s="1"/>
  <c r="AF73" i="6"/>
  <c r="AG73" i="6" s="1"/>
  <c r="AF77" i="6"/>
  <c r="AG77" i="6" s="1"/>
  <c r="AF81" i="6"/>
  <c r="AG81" i="6" s="1"/>
  <c r="AF71" i="6"/>
  <c r="AG71" i="6" s="1"/>
  <c r="AF67" i="6"/>
  <c r="AG67" i="6" s="1"/>
  <c r="AF48" i="6"/>
  <c r="AG48" i="6" s="1"/>
  <c r="N48" i="10" s="1"/>
  <c r="AF52" i="6"/>
  <c r="AG52" i="6" s="1"/>
  <c r="AF56" i="6"/>
  <c r="AG56" i="6" s="1"/>
  <c r="AF45" i="6"/>
  <c r="AG45" i="6" s="1"/>
  <c r="AF30" i="6"/>
  <c r="AG30" i="6" s="1"/>
  <c r="N30" i="10" s="1"/>
  <c r="AF34" i="6"/>
  <c r="AG34" i="6" s="1"/>
  <c r="AF38" i="6"/>
  <c r="AG38" i="6" s="1"/>
  <c r="AF26" i="6"/>
  <c r="AG26" i="6" s="1"/>
  <c r="AF21" i="6"/>
  <c r="AG21" i="6" s="1"/>
  <c r="N21" i="10" s="1"/>
  <c r="AJ17" i="6"/>
  <c r="AF129" i="6"/>
  <c r="AG129" i="6" s="1"/>
  <c r="N129" i="10" s="1"/>
  <c r="AF133" i="6"/>
  <c r="AG133" i="6" s="1"/>
  <c r="AF137" i="6"/>
  <c r="AG137" i="6" s="1"/>
  <c r="AF141" i="6"/>
  <c r="AG141" i="6" s="1"/>
  <c r="AF91" i="6"/>
  <c r="AG91" i="6" s="1"/>
  <c r="AF95" i="6"/>
  <c r="AG95" i="6" s="1"/>
  <c r="AF99" i="6"/>
  <c r="AG99" i="6" s="1"/>
  <c r="AF103" i="6"/>
  <c r="AG103" i="6" s="1"/>
  <c r="AF107" i="6"/>
  <c r="AG107" i="6" s="1"/>
  <c r="AF72" i="6"/>
  <c r="AG72" i="6" s="1"/>
  <c r="AF76" i="6"/>
  <c r="AG76" i="6" s="1"/>
  <c r="AF80" i="6"/>
  <c r="AG80" i="6" s="1"/>
  <c r="AF84" i="6"/>
  <c r="AG84" i="6" s="1"/>
  <c r="AF66" i="6"/>
  <c r="AG66" i="6" s="1"/>
  <c r="AF47" i="6"/>
  <c r="AG47" i="6" s="1"/>
  <c r="AF51" i="6"/>
  <c r="AG51" i="6" s="1"/>
  <c r="N51" i="10" s="1"/>
  <c r="AF55" i="6"/>
  <c r="AG55" i="6" s="1"/>
  <c r="AF59" i="6"/>
  <c r="AG59" i="6" s="1"/>
  <c r="AF29" i="6"/>
  <c r="AG29" i="6" s="1"/>
  <c r="AF33" i="6"/>
  <c r="AG33" i="6" s="1"/>
  <c r="AF37" i="6"/>
  <c r="AG37" i="6" s="1"/>
  <c r="AF41" i="6"/>
  <c r="AG41" i="6" s="1"/>
  <c r="AF20" i="6"/>
  <c r="AG20" i="6" s="1"/>
  <c r="AM17" i="6"/>
  <c r="AF128" i="6"/>
  <c r="AG128" i="6" s="1"/>
  <c r="AF132" i="6"/>
  <c r="AG132" i="6" s="1"/>
  <c r="AF136" i="6"/>
  <c r="AG136" i="6" s="1"/>
  <c r="N136" i="10" s="1"/>
  <c r="AF140" i="6"/>
  <c r="AG140" i="6" s="1"/>
  <c r="AF90" i="6"/>
  <c r="AG90" i="6" s="1"/>
  <c r="N90" i="10" s="1"/>
  <c r="AF94" i="6"/>
  <c r="AG94" i="6" s="1"/>
  <c r="AF98" i="6"/>
  <c r="AG98" i="6" s="1"/>
  <c r="AF102" i="6"/>
  <c r="AG102" i="6" s="1"/>
  <c r="AF106" i="6"/>
  <c r="AG106" i="6" s="1"/>
  <c r="N106" i="10" s="1"/>
  <c r="AF88" i="6"/>
  <c r="AG88" i="6" s="1"/>
  <c r="AF75" i="6"/>
  <c r="AG75" i="6" s="1"/>
  <c r="AF79" i="6"/>
  <c r="AG79" i="6" s="1"/>
  <c r="AF83" i="6"/>
  <c r="AG83" i="6" s="1"/>
  <c r="N83" i="10" s="1"/>
  <c r="AF65" i="6"/>
  <c r="AG65" i="6" s="1"/>
  <c r="AF46" i="6"/>
  <c r="AG46" i="6" s="1"/>
  <c r="AF50" i="6"/>
  <c r="AG50" i="6" s="1"/>
  <c r="AF54" i="6"/>
  <c r="AG54" i="6" s="1"/>
  <c r="N54" i="10" s="1"/>
  <c r="AF58" i="6"/>
  <c r="AG58" i="6" s="1"/>
  <c r="AF28" i="6"/>
  <c r="AG28" i="6" s="1"/>
  <c r="AF32" i="6"/>
  <c r="AG32" i="6" s="1"/>
  <c r="AF36" i="6"/>
  <c r="AG36" i="6" s="1"/>
  <c r="N36" i="10" s="1"/>
  <c r="AF40" i="6"/>
  <c r="AG40" i="6" s="1"/>
  <c r="AF19" i="6"/>
  <c r="AG19" i="6" s="1"/>
  <c r="AF17" i="6"/>
  <c r="K26" i="4"/>
  <c r="AT658" i="6"/>
  <c r="AT588" i="6"/>
  <c r="AT531" i="6"/>
  <c r="AT460" i="6"/>
  <c r="AT388" i="6"/>
  <c r="AT320" i="6"/>
  <c r="AT259" i="6"/>
  <c r="AT184" i="6"/>
  <c r="AT87" i="6"/>
  <c r="AT25" i="6"/>
  <c r="AS658" i="6"/>
  <c r="AS588" i="6"/>
  <c r="AS531" i="6"/>
  <c r="AS460" i="6"/>
  <c r="AS388" i="6"/>
  <c r="AS320" i="6"/>
  <c r="AS259" i="6"/>
  <c r="AS184" i="6"/>
  <c r="AS87" i="6"/>
  <c r="AS25" i="6"/>
  <c r="AT684" i="6"/>
  <c r="AT608" i="6"/>
  <c r="AT545" i="6"/>
  <c r="AT488" i="6"/>
  <c r="AT409" i="6"/>
  <c r="AT332" i="6"/>
  <c r="AT279" i="6"/>
  <c r="AT201" i="6"/>
  <c r="AT112" i="6"/>
  <c r="AT44" i="6"/>
  <c r="AS684" i="6"/>
  <c r="AS608" i="6"/>
  <c r="AS545" i="6"/>
  <c r="AS488" i="6"/>
  <c r="AS409" i="6"/>
  <c r="AS332" i="6"/>
  <c r="AS279" i="6"/>
  <c r="AS201" i="6"/>
  <c r="AS112" i="6"/>
  <c r="AS44" i="6"/>
  <c r="H46" i="5"/>
  <c r="H47" i="5" s="1"/>
  <c r="AT696" i="6"/>
  <c r="AT623" i="6"/>
  <c r="AT568" i="6"/>
  <c r="AT499" i="6"/>
  <c r="AT427" i="6"/>
  <c r="AT345" i="6"/>
  <c r="AT295" i="6"/>
  <c r="AT216" i="6"/>
  <c r="AT145" i="6"/>
  <c r="AT62" i="6"/>
  <c r="AS696" i="6"/>
  <c r="AS623" i="6"/>
  <c r="AS568" i="6"/>
  <c r="AS499" i="6"/>
  <c r="AS427" i="6"/>
  <c r="AS345" i="6"/>
  <c r="AS295" i="6"/>
  <c r="AS216" i="6"/>
  <c r="AS145" i="6"/>
  <c r="AS62" i="6"/>
  <c r="AS16" i="6"/>
  <c r="AT737" i="6"/>
  <c r="AT640" i="6"/>
  <c r="AT580" i="6"/>
  <c r="AT516" i="6"/>
  <c r="AT437" i="6"/>
  <c r="AT367" i="6"/>
  <c r="AT308" i="6"/>
  <c r="AT247" i="6"/>
  <c r="AT159" i="6"/>
  <c r="AT70" i="6"/>
  <c r="AS737" i="6"/>
  <c r="AS640" i="6"/>
  <c r="AS580" i="6"/>
  <c r="AS516" i="6"/>
  <c r="AS437" i="6"/>
  <c r="AS367" i="6"/>
  <c r="AS308" i="6"/>
  <c r="AS247" i="6"/>
  <c r="AS159" i="6"/>
  <c r="AS70" i="6"/>
  <c r="AT16" i="6"/>
  <c r="AP658" i="6"/>
  <c r="Q658" i="10" s="1"/>
  <c r="AP588" i="6"/>
  <c r="Q588" i="10" s="1"/>
  <c r="AP531" i="6"/>
  <c r="Q531" i="10" s="1"/>
  <c r="AP460" i="6"/>
  <c r="Q460" i="10" s="1"/>
  <c r="AP388" i="6"/>
  <c r="Q388" i="10" s="1"/>
  <c r="AP320" i="6"/>
  <c r="Q320" i="10" s="1"/>
  <c r="AP259" i="6"/>
  <c r="Q259" i="10" s="1"/>
  <c r="AP184" i="6"/>
  <c r="Q184" i="10" s="1"/>
  <c r="AP87" i="6"/>
  <c r="Q87" i="10" s="1"/>
  <c r="AP25" i="6"/>
  <c r="Q25" i="10" s="1"/>
  <c r="AO658" i="6"/>
  <c r="AO588" i="6"/>
  <c r="AO531" i="6"/>
  <c r="AO460" i="6"/>
  <c r="AO388" i="6"/>
  <c r="AO320" i="6"/>
  <c r="AO259" i="6"/>
  <c r="AO184" i="6"/>
  <c r="AO87" i="6"/>
  <c r="AO25" i="6"/>
  <c r="AP684" i="6"/>
  <c r="Q684" i="10" s="1"/>
  <c r="AP608" i="6"/>
  <c r="Q608" i="10" s="1"/>
  <c r="AP545" i="6"/>
  <c r="Q545" i="10" s="1"/>
  <c r="AP488" i="6"/>
  <c r="Q488" i="10" s="1"/>
  <c r="AP409" i="6"/>
  <c r="Q409" i="10" s="1"/>
  <c r="AP332" i="6"/>
  <c r="Q332" i="10" s="1"/>
  <c r="AP279" i="6"/>
  <c r="Q279" i="10" s="1"/>
  <c r="AP201" i="6"/>
  <c r="Q201" i="10" s="1"/>
  <c r="AP112" i="6"/>
  <c r="Q112" i="10" s="1"/>
  <c r="AP44" i="6"/>
  <c r="Q44" i="10" s="1"/>
  <c r="AO684" i="6"/>
  <c r="AO608" i="6"/>
  <c r="AO545" i="6"/>
  <c r="AO488" i="6"/>
  <c r="AO409" i="6"/>
  <c r="AO332" i="6"/>
  <c r="AO279" i="6"/>
  <c r="AO201" i="6"/>
  <c r="AO112" i="6"/>
  <c r="AO44" i="6"/>
  <c r="H42" i="5"/>
  <c r="H44" i="5" s="1"/>
  <c r="AP696" i="6"/>
  <c r="Q696" i="10" s="1"/>
  <c r="AP623" i="6"/>
  <c r="Q623" i="10" s="1"/>
  <c r="AP568" i="6"/>
  <c r="Q568" i="10" s="1"/>
  <c r="AP499" i="6"/>
  <c r="Q499" i="10" s="1"/>
  <c r="AP427" i="6"/>
  <c r="Q427" i="10" s="1"/>
  <c r="AP345" i="6"/>
  <c r="Q345" i="10" s="1"/>
  <c r="AP295" i="6"/>
  <c r="Q295" i="10" s="1"/>
  <c r="AP216" i="6"/>
  <c r="Q216" i="10" s="1"/>
  <c r="AP145" i="6"/>
  <c r="Q145" i="10" s="1"/>
  <c r="AP62" i="6"/>
  <c r="Q62" i="10" s="1"/>
  <c r="AO696" i="6"/>
  <c r="AO623" i="6"/>
  <c r="AO568" i="6"/>
  <c r="AO499" i="6"/>
  <c r="AO427" i="6"/>
  <c r="AO345" i="6"/>
  <c r="AO295" i="6"/>
  <c r="AO216" i="6"/>
  <c r="AO145" i="6"/>
  <c r="AO62" i="6"/>
  <c r="AO16" i="6"/>
  <c r="AP737" i="6"/>
  <c r="Q737" i="10" s="1"/>
  <c r="AP640" i="6"/>
  <c r="Q640" i="10" s="1"/>
  <c r="AP580" i="6"/>
  <c r="Q580" i="10" s="1"/>
  <c r="AP516" i="6"/>
  <c r="Q516" i="10" s="1"/>
  <c r="AP437" i="6"/>
  <c r="Q437" i="10" s="1"/>
  <c r="AP367" i="6"/>
  <c r="Q367" i="10" s="1"/>
  <c r="AP308" i="6"/>
  <c r="Q308" i="10" s="1"/>
  <c r="AP247" i="6"/>
  <c r="Q247" i="10" s="1"/>
  <c r="AP159" i="6"/>
  <c r="Q159" i="10" s="1"/>
  <c r="AP70" i="6"/>
  <c r="Q70" i="10" s="1"/>
  <c r="AO737" i="6"/>
  <c r="AO640" i="6"/>
  <c r="AO580" i="6"/>
  <c r="AO516" i="6"/>
  <c r="AO437" i="6"/>
  <c r="AO367" i="6"/>
  <c r="AO308" i="6"/>
  <c r="AO247" i="6"/>
  <c r="AO159" i="6"/>
  <c r="AO70" i="6"/>
  <c r="AP16" i="6"/>
  <c r="Q16" i="10" s="1"/>
  <c r="R658" i="6"/>
  <c r="R588" i="6"/>
  <c r="R531" i="6"/>
  <c r="R460" i="6"/>
  <c r="R388" i="6"/>
  <c r="R320" i="6"/>
  <c r="R184" i="6"/>
  <c r="R87" i="6"/>
  <c r="R25" i="6"/>
  <c r="R684" i="6"/>
  <c r="R608" i="6"/>
  <c r="R545" i="6"/>
  <c r="R409" i="6"/>
  <c r="R332" i="6"/>
  <c r="R279" i="6"/>
  <c r="R201" i="6"/>
  <c r="R112" i="6"/>
  <c r="R44" i="6"/>
  <c r="R696" i="6"/>
  <c r="R623" i="6"/>
  <c r="R568" i="6"/>
  <c r="R499" i="6"/>
  <c r="R427" i="6"/>
  <c r="R345" i="6"/>
  <c r="R295" i="6"/>
  <c r="R216" i="6"/>
  <c r="R145" i="6"/>
  <c r="R62" i="6"/>
  <c r="R737" i="6"/>
  <c r="R640" i="6"/>
  <c r="R580" i="6"/>
  <c r="R516" i="6"/>
  <c r="R437" i="6"/>
  <c r="R367" i="6"/>
  <c r="R308" i="6"/>
  <c r="R259" i="6"/>
  <c r="R159" i="6"/>
  <c r="R70" i="6"/>
  <c r="R16" i="6"/>
  <c r="M738" i="6"/>
  <c r="M742" i="6"/>
  <c r="M746" i="6"/>
  <c r="M697" i="6"/>
  <c r="M701" i="6"/>
  <c r="M705" i="6"/>
  <c r="M709" i="6"/>
  <c r="M713" i="6"/>
  <c r="M717" i="6"/>
  <c r="M721" i="6"/>
  <c r="M725" i="6"/>
  <c r="M729" i="6"/>
  <c r="M733" i="6"/>
  <c r="M686" i="6"/>
  <c r="M690" i="6"/>
  <c r="M684" i="6"/>
  <c r="M662" i="6"/>
  <c r="M666" i="6"/>
  <c r="M670" i="6"/>
  <c r="M674" i="6"/>
  <c r="M678" i="6"/>
  <c r="M658" i="6"/>
  <c r="M644" i="6"/>
  <c r="M648" i="6"/>
  <c r="M652" i="6"/>
  <c r="M640" i="6"/>
  <c r="M627" i="6"/>
  <c r="M631" i="6"/>
  <c r="M635" i="6"/>
  <c r="M609" i="6"/>
  <c r="M613" i="6"/>
  <c r="M617" i="6"/>
  <c r="M608" i="6"/>
  <c r="M592" i="6"/>
  <c r="M596" i="6"/>
  <c r="M600" i="6"/>
  <c r="M604" i="6"/>
  <c r="M582" i="6"/>
  <c r="M580" i="6"/>
  <c r="M572" i="6"/>
  <c r="M576" i="6"/>
  <c r="M740" i="6"/>
  <c r="M744" i="6"/>
  <c r="M748" i="6"/>
  <c r="M699" i="6"/>
  <c r="M703" i="6"/>
  <c r="M707" i="6"/>
  <c r="M711" i="6"/>
  <c r="M715" i="6"/>
  <c r="M719" i="6"/>
  <c r="M723" i="6"/>
  <c r="M727" i="6"/>
  <c r="M731" i="6"/>
  <c r="M696" i="6"/>
  <c r="M688" i="6"/>
  <c r="M692" i="6"/>
  <c r="M660" i="6"/>
  <c r="M664" i="6"/>
  <c r="M668" i="6"/>
  <c r="M672" i="6"/>
  <c r="M676" i="6"/>
  <c r="M680" i="6"/>
  <c r="M642" i="6"/>
  <c r="M646" i="6"/>
  <c r="M650" i="6"/>
  <c r="M654" i="6"/>
  <c r="M625" i="6"/>
  <c r="M629" i="6"/>
  <c r="M633" i="6"/>
  <c r="M637" i="6"/>
  <c r="M611" i="6"/>
  <c r="M615" i="6"/>
  <c r="M619" i="6"/>
  <c r="M590" i="6"/>
  <c r="M594" i="6"/>
  <c r="M598" i="6"/>
  <c r="M602" i="6"/>
  <c r="M588" i="6"/>
  <c r="M584" i="6"/>
  <c r="M570" i="6"/>
  <c r="M574" i="6"/>
  <c r="M568" i="6"/>
  <c r="M549" i="6"/>
  <c r="M553" i="6"/>
  <c r="M557" i="6"/>
  <c r="M561" i="6"/>
  <c r="M565" i="6"/>
  <c r="M534" i="6"/>
  <c r="M538" i="6"/>
  <c r="M542" i="6"/>
  <c r="M519" i="6"/>
  <c r="M523" i="6"/>
  <c r="M527" i="6"/>
  <c r="M501" i="6"/>
  <c r="M505" i="6"/>
  <c r="M509" i="6"/>
  <c r="M513" i="6"/>
  <c r="M491" i="6"/>
  <c r="M495" i="6"/>
  <c r="M462" i="6"/>
  <c r="M466" i="6"/>
  <c r="M470" i="6"/>
  <c r="M474" i="6"/>
  <c r="M478" i="6"/>
  <c r="M482" i="6"/>
  <c r="M460" i="6"/>
  <c r="M441" i="6"/>
  <c r="M445" i="6"/>
  <c r="M449" i="6"/>
  <c r="M453" i="6"/>
  <c r="M457" i="6"/>
  <c r="M430" i="6"/>
  <c r="M434" i="6"/>
  <c r="M412" i="6"/>
  <c r="M416" i="6"/>
  <c r="M420" i="6"/>
  <c r="M424" i="6"/>
  <c r="M391" i="6"/>
  <c r="M739" i="6"/>
  <c r="M743" i="6"/>
  <c r="M747" i="6"/>
  <c r="M698" i="6"/>
  <c r="M702" i="6"/>
  <c r="M706" i="6"/>
  <c r="M710" i="6"/>
  <c r="M714" i="6"/>
  <c r="M718" i="6"/>
  <c r="M722" i="6"/>
  <c r="M726" i="6"/>
  <c r="M730" i="6"/>
  <c r="M734" i="6"/>
  <c r="M687" i="6"/>
  <c r="M691" i="6"/>
  <c r="M659" i="6"/>
  <c r="M663" i="6"/>
  <c r="M667" i="6"/>
  <c r="M671" i="6"/>
  <c r="M675" i="6"/>
  <c r="M679" i="6"/>
  <c r="M641" i="6"/>
  <c r="M645" i="6"/>
  <c r="M649" i="6"/>
  <c r="M653" i="6"/>
  <c r="M624" i="6"/>
  <c r="M628" i="6"/>
  <c r="M632" i="6"/>
  <c r="M636" i="6"/>
  <c r="M610" i="6"/>
  <c r="M614" i="6"/>
  <c r="M618" i="6"/>
  <c r="M589" i="6"/>
  <c r="M593" i="6"/>
  <c r="M597" i="6"/>
  <c r="M601" i="6"/>
  <c r="M605" i="6"/>
  <c r="M583" i="6"/>
  <c r="M569" i="6"/>
  <c r="M573" i="6"/>
  <c r="M577" i="6"/>
  <c r="M548" i="6"/>
  <c r="M552" i="6"/>
  <c r="M556" i="6"/>
  <c r="M560" i="6"/>
  <c r="M564" i="6"/>
  <c r="M533" i="6"/>
  <c r="M537" i="6"/>
  <c r="M541" i="6"/>
  <c r="M518" i="6"/>
  <c r="M522" i="6"/>
  <c r="M526" i="6"/>
  <c r="M500" i="6"/>
  <c r="M504" i="6"/>
  <c r="M508" i="6"/>
  <c r="M512" i="6"/>
  <c r="M490" i="6"/>
  <c r="M494" i="6"/>
  <c r="M461" i="6"/>
  <c r="M465" i="6"/>
  <c r="M469" i="6"/>
  <c r="M473" i="6"/>
  <c r="M477" i="6"/>
  <c r="M481" i="6"/>
  <c r="M485" i="6"/>
  <c r="M440" i="6"/>
  <c r="M444" i="6"/>
  <c r="M448" i="6"/>
  <c r="M452" i="6"/>
  <c r="M456" i="6"/>
  <c r="M429" i="6"/>
  <c r="M433" i="6"/>
  <c r="M411" i="6"/>
  <c r="M415" i="6"/>
  <c r="M419" i="6"/>
  <c r="M423" i="6"/>
  <c r="M390" i="6"/>
  <c r="M394" i="6"/>
  <c r="M398" i="6"/>
  <c r="M402" i="6"/>
  <c r="M406" i="6"/>
  <c r="M370" i="6"/>
  <c r="M374" i="6"/>
  <c r="M378" i="6"/>
  <c r="M382" i="6"/>
  <c r="M367" i="6"/>
  <c r="M349" i="6"/>
  <c r="M353" i="6"/>
  <c r="M357" i="6"/>
  <c r="M361" i="6"/>
  <c r="M345" i="6"/>
  <c r="M336" i="6"/>
  <c r="M340" i="6"/>
  <c r="M321" i="6"/>
  <c r="M325" i="6"/>
  <c r="M737" i="6"/>
  <c r="M712" i="6"/>
  <c r="M728" i="6"/>
  <c r="M693" i="6"/>
  <c r="M673" i="6"/>
  <c r="M647" i="6"/>
  <c r="M630" i="6"/>
  <c r="M616" i="6"/>
  <c r="M599" i="6"/>
  <c r="M571" i="6"/>
  <c r="M550" i="6"/>
  <c r="O550" i="6" s="1"/>
  <c r="M558" i="6"/>
  <c r="M545" i="6"/>
  <c r="M539" i="6"/>
  <c r="M520" i="6"/>
  <c r="O520" i="6" s="1"/>
  <c r="M528" i="6"/>
  <c r="M506" i="6"/>
  <c r="M499" i="6"/>
  <c r="M496" i="6"/>
  <c r="O496" i="6" s="1"/>
  <c r="M467" i="6"/>
  <c r="M475" i="6"/>
  <c r="M483" i="6"/>
  <c r="M442" i="6"/>
  <c r="M450" i="6"/>
  <c r="M437" i="6"/>
  <c r="M427" i="6"/>
  <c r="M417" i="6"/>
  <c r="O417" i="6" s="1"/>
  <c r="M409" i="6"/>
  <c r="M395" i="6"/>
  <c r="M400" i="6"/>
  <c r="M405" i="6"/>
  <c r="O405" i="6" s="1"/>
  <c r="M371" i="6"/>
  <c r="M376" i="6"/>
  <c r="M381" i="6"/>
  <c r="O381" i="6" s="1"/>
  <c r="M346" i="6"/>
  <c r="M351" i="6"/>
  <c r="M356" i="6"/>
  <c r="M362" i="6"/>
  <c r="M334" i="6"/>
  <c r="M339" i="6"/>
  <c r="M322" i="6"/>
  <c r="M327" i="6"/>
  <c r="M309" i="6"/>
  <c r="M313" i="6"/>
  <c r="M317" i="6"/>
  <c r="M298" i="6"/>
  <c r="M302" i="6"/>
  <c r="M295" i="6"/>
  <c r="M283" i="6"/>
  <c r="M287" i="6"/>
  <c r="M291" i="6"/>
  <c r="M261" i="6"/>
  <c r="M265" i="6"/>
  <c r="M269" i="6"/>
  <c r="M273" i="6"/>
  <c r="M259" i="6"/>
  <c r="M251" i="6"/>
  <c r="M255" i="6"/>
  <c r="M218" i="6"/>
  <c r="M222" i="6"/>
  <c r="M226" i="6"/>
  <c r="M230" i="6"/>
  <c r="M234" i="6"/>
  <c r="M238" i="6"/>
  <c r="M242" i="6"/>
  <c r="M206" i="6"/>
  <c r="M210" i="6"/>
  <c r="M205" i="6"/>
  <c r="M201" i="6"/>
  <c r="M195" i="6"/>
  <c r="M191" i="6"/>
  <c r="M187" i="6"/>
  <c r="M166" i="6"/>
  <c r="M170" i="6"/>
  <c r="M174" i="6"/>
  <c r="M178" i="6"/>
  <c r="M165" i="6"/>
  <c r="M161" i="6"/>
  <c r="M155" i="6"/>
  <c r="O155" i="6" s="1"/>
  <c r="M151" i="6"/>
  <c r="M147" i="6"/>
  <c r="M124" i="6"/>
  <c r="M128" i="6"/>
  <c r="M132" i="6"/>
  <c r="M136" i="6"/>
  <c r="M140" i="6"/>
  <c r="M121" i="6"/>
  <c r="M117" i="6"/>
  <c r="M113" i="6"/>
  <c r="M107" i="6"/>
  <c r="O107" i="6" s="1"/>
  <c r="M103" i="6"/>
  <c r="M99" i="6"/>
  <c r="M95" i="6"/>
  <c r="M91" i="6"/>
  <c r="O91" i="6" s="1"/>
  <c r="M87" i="6"/>
  <c r="M81" i="6"/>
  <c r="M77" i="6"/>
  <c r="M73" i="6"/>
  <c r="M65" i="6"/>
  <c r="M67" i="6"/>
  <c r="M58" i="6"/>
  <c r="M54" i="6"/>
  <c r="O54" i="6" s="1"/>
  <c r="M50" i="6"/>
  <c r="M46" i="6"/>
  <c r="M40" i="6"/>
  <c r="M36" i="6"/>
  <c r="M32" i="6"/>
  <c r="M28" i="6"/>
  <c r="M19" i="6"/>
  <c r="M745" i="6"/>
  <c r="O745" i="6" s="1"/>
  <c r="M708" i="6"/>
  <c r="O708" i="6" s="1"/>
  <c r="M724" i="6"/>
  <c r="M689" i="6"/>
  <c r="M669" i="6"/>
  <c r="O669" i="6" s="1"/>
  <c r="M643" i="6"/>
  <c r="O643" i="6" s="1"/>
  <c r="M626" i="6"/>
  <c r="M612" i="6"/>
  <c r="M595" i="6"/>
  <c r="O595" i="6" s="1"/>
  <c r="M585" i="6"/>
  <c r="O585" i="6" s="1"/>
  <c r="M547" i="6"/>
  <c r="M555" i="6"/>
  <c r="M563" i="6"/>
  <c r="M536" i="6"/>
  <c r="M517" i="6"/>
  <c r="M525" i="6"/>
  <c r="M503" i="6"/>
  <c r="M511" i="6"/>
  <c r="M493" i="6"/>
  <c r="M464" i="6"/>
  <c r="M472" i="6"/>
  <c r="M480" i="6"/>
  <c r="M439" i="6"/>
  <c r="M447" i="6"/>
  <c r="M455" i="6"/>
  <c r="M432" i="6"/>
  <c r="M414" i="6"/>
  <c r="M422" i="6"/>
  <c r="M393" i="6"/>
  <c r="M399" i="6"/>
  <c r="M404" i="6"/>
  <c r="M369" i="6"/>
  <c r="M375" i="6"/>
  <c r="O375" i="6" s="1"/>
  <c r="M380" i="6"/>
  <c r="M385" i="6"/>
  <c r="M350" i="6"/>
  <c r="M355" i="6"/>
  <c r="M360" i="6"/>
  <c r="M333" i="6"/>
  <c r="M338" i="6"/>
  <c r="M332" i="6"/>
  <c r="M326" i="6"/>
  <c r="M320" i="6"/>
  <c r="M312" i="6"/>
  <c r="M316" i="6"/>
  <c r="M297" i="6"/>
  <c r="M301" i="6"/>
  <c r="M305" i="6"/>
  <c r="M282" i="6"/>
  <c r="M286" i="6"/>
  <c r="M290" i="6"/>
  <c r="M260" i="6"/>
  <c r="M264" i="6"/>
  <c r="M268" i="6"/>
  <c r="M272" i="6"/>
  <c r="M276" i="6"/>
  <c r="M250" i="6"/>
  <c r="M254" i="6"/>
  <c r="M217" i="6"/>
  <c r="M221" i="6"/>
  <c r="M225" i="6"/>
  <c r="M229" i="6"/>
  <c r="M233" i="6"/>
  <c r="M237" i="6"/>
  <c r="M241" i="6"/>
  <c r="M216" i="6"/>
  <c r="M209" i="6"/>
  <c r="M213" i="6"/>
  <c r="M202" i="6"/>
  <c r="M196" i="6"/>
  <c r="M192" i="6"/>
  <c r="M188" i="6"/>
  <c r="M184" i="6"/>
  <c r="M169" i="6"/>
  <c r="O169" i="6" s="1"/>
  <c r="M173" i="6"/>
  <c r="M177" i="6"/>
  <c r="M181" i="6"/>
  <c r="M162" i="6"/>
  <c r="M156" i="6"/>
  <c r="M152" i="6"/>
  <c r="M148" i="6"/>
  <c r="O148" i="6" s="1"/>
  <c r="M125" i="6"/>
  <c r="M127" i="6"/>
  <c r="M131" i="6"/>
  <c r="M135" i="6"/>
  <c r="O135" i="6" s="1"/>
  <c r="M139" i="6"/>
  <c r="M122" i="6"/>
  <c r="M118" i="6"/>
  <c r="M114" i="6"/>
  <c r="M108" i="6"/>
  <c r="O108" i="6" s="1"/>
  <c r="M104" i="6"/>
  <c r="M100" i="6"/>
  <c r="M96" i="6"/>
  <c r="M92" i="6"/>
  <c r="O92" i="6" s="1"/>
  <c r="M88" i="6"/>
  <c r="M82" i="6"/>
  <c r="M78" i="6"/>
  <c r="O78" i="6" s="1"/>
  <c r="M74" i="6"/>
  <c r="M70" i="6"/>
  <c r="M68" i="6"/>
  <c r="M59" i="6"/>
  <c r="M55" i="6"/>
  <c r="M51" i="6"/>
  <c r="M47" i="6"/>
  <c r="M41" i="6"/>
  <c r="M37" i="6"/>
  <c r="M33" i="6"/>
  <c r="M29" i="6"/>
  <c r="M25" i="6"/>
  <c r="M18" i="6"/>
  <c r="M22" i="6"/>
  <c r="M741" i="6"/>
  <c r="M704" i="6"/>
  <c r="M720" i="6"/>
  <c r="M685" i="6"/>
  <c r="M665" i="6"/>
  <c r="M681" i="6"/>
  <c r="M655" i="6"/>
  <c r="M623" i="6"/>
  <c r="M591" i="6"/>
  <c r="M581" i="6"/>
  <c r="M546" i="6"/>
  <c r="M554" i="6"/>
  <c r="M562" i="6"/>
  <c r="M535" i="6"/>
  <c r="M531" i="6"/>
  <c r="M524" i="6"/>
  <c r="M502" i="6"/>
  <c r="M510" i="6"/>
  <c r="M492" i="6"/>
  <c r="M463" i="6"/>
  <c r="M471" i="6"/>
  <c r="M479" i="6"/>
  <c r="M438" i="6"/>
  <c r="M446" i="6"/>
  <c r="M454" i="6"/>
  <c r="M431" i="6"/>
  <c r="M413" i="6"/>
  <c r="M421" i="6"/>
  <c r="M392" i="6"/>
  <c r="M397" i="6"/>
  <c r="M403" i="6"/>
  <c r="M368" i="6"/>
  <c r="M373" i="6"/>
  <c r="M379" i="6"/>
  <c r="M384" i="6"/>
  <c r="M348" i="6"/>
  <c r="M354" i="6"/>
  <c r="M359" i="6"/>
  <c r="M364" i="6"/>
  <c r="M337" i="6"/>
  <c r="M342" i="6"/>
  <c r="M324" i="6"/>
  <c r="M329" i="6"/>
  <c r="O329" i="6" s="1"/>
  <c r="M311" i="6"/>
  <c r="M315" i="6"/>
  <c r="M296" i="6"/>
  <c r="O296" i="6" s="1"/>
  <c r="M300" i="6"/>
  <c r="O300" i="6" s="1"/>
  <c r="M304" i="6"/>
  <c r="M281" i="6"/>
  <c r="M285" i="6"/>
  <c r="O285" i="6" s="1"/>
  <c r="M289" i="6"/>
  <c r="O289" i="6" s="1"/>
  <c r="M279" i="6"/>
  <c r="M263" i="6"/>
  <c r="M267" i="6"/>
  <c r="O267" i="6" s="1"/>
  <c r="M271" i="6"/>
  <c r="O271" i="6" s="1"/>
  <c r="M275" i="6"/>
  <c r="M249" i="6"/>
  <c r="M253" i="6"/>
  <c r="O253" i="6" s="1"/>
  <c r="M247" i="6"/>
  <c r="M220" i="6"/>
  <c r="M224" i="6"/>
  <c r="M228" i="6"/>
  <c r="O228" i="6" s="1"/>
  <c r="M232" i="6"/>
  <c r="O232" i="6" s="1"/>
  <c r="M236" i="6"/>
  <c r="M240" i="6"/>
  <c r="M244" i="6"/>
  <c r="O244" i="6" s="1"/>
  <c r="M208" i="6"/>
  <c r="M212" i="6"/>
  <c r="M203" i="6"/>
  <c r="M197" i="6"/>
  <c r="M193" i="6"/>
  <c r="O193" i="6" s="1"/>
  <c r="M189" i="6"/>
  <c r="M185" i="6"/>
  <c r="M168" i="6"/>
  <c r="M172" i="6"/>
  <c r="M176" i="6"/>
  <c r="M180" i="6"/>
  <c r="M163" i="6"/>
  <c r="O163" i="6" s="1"/>
  <c r="M159" i="6"/>
  <c r="M153" i="6"/>
  <c r="M149" i="6"/>
  <c r="M145" i="6"/>
  <c r="M126" i="6"/>
  <c r="O126" i="6" s="1"/>
  <c r="M130" i="6"/>
  <c r="M134" i="6"/>
  <c r="M138" i="6"/>
  <c r="M142" i="6"/>
  <c r="O142" i="6" s="1"/>
  <c r="M119" i="6"/>
  <c r="M115" i="6"/>
  <c r="M109" i="6"/>
  <c r="M105" i="6"/>
  <c r="M101" i="6"/>
  <c r="M97" i="6"/>
  <c r="M93" i="6"/>
  <c r="M89" i="6"/>
  <c r="M83" i="6"/>
  <c r="M79" i="6"/>
  <c r="M75" i="6"/>
  <c r="M71" i="6"/>
  <c r="O71" i="6" s="1"/>
  <c r="M66" i="6"/>
  <c r="M62" i="6"/>
  <c r="M56" i="6"/>
  <c r="O56" i="6" s="1"/>
  <c r="M52" i="6"/>
  <c r="M48" i="6"/>
  <c r="M44" i="6"/>
  <c r="M38" i="6"/>
  <c r="M34" i="6"/>
  <c r="M30" i="6"/>
  <c r="M26" i="6"/>
  <c r="M17" i="6"/>
  <c r="O17" i="6" s="1"/>
  <c r="M21" i="6"/>
  <c r="M700" i="6"/>
  <c r="M716" i="6"/>
  <c r="M732" i="6"/>
  <c r="M661" i="6"/>
  <c r="M677" i="6"/>
  <c r="M651" i="6"/>
  <c r="M634" i="6"/>
  <c r="M620" i="6"/>
  <c r="M603" i="6"/>
  <c r="M575" i="6"/>
  <c r="M551" i="6"/>
  <c r="M559" i="6"/>
  <c r="O559" i="6" s="1"/>
  <c r="M532" i="6"/>
  <c r="M540" i="6"/>
  <c r="M521" i="6"/>
  <c r="M516" i="6"/>
  <c r="M507" i="6"/>
  <c r="M489" i="6"/>
  <c r="M488" i="6"/>
  <c r="M468" i="6"/>
  <c r="O468" i="6" s="1"/>
  <c r="M476" i="6"/>
  <c r="M484" i="6"/>
  <c r="M443" i="6"/>
  <c r="M451" i="6"/>
  <c r="O451" i="6" s="1"/>
  <c r="M428" i="6"/>
  <c r="M410" i="6"/>
  <c r="M418" i="6"/>
  <c r="M389" i="6"/>
  <c r="O389" i="6" s="1"/>
  <c r="M396" i="6"/>
  <c r="M401" i="6"/>
  <c r="M388" i="6"/>
  <c r="M372" i="6"/>
  <c r="O372" i="6" s="1"/>
  <c r="M377" i="6"/>
  <c r="M383" i="6"/>
  <c r="M347" i="6"/>
  <c r="O347" i="6" s="1"/>
  <c r="M352" i="6"/>
  <c r="M358" i="6"/>
  <c r="M363" i="6"/>
  <c r="M335" i="6"/>
  <c r="M341" i="6"/>
  <c r="M323" i="6"/>
  <c r="M328" i="6"/>
  <c r="M310" i="6"/>
  <c r="O310" i="6" s="1"/>
  <c r="M314" i="6"/>
  <c r="M308" i="6"/>
  <c r="M299" i="6"/>
  <c r="M303" i="6"/>
  <c r="O303" i="6" s="1"/>
  <c r="M280" i="6"/>
  <c r="M284" i="6"/>
  <c r="M288" i="6"/>
  <c r="M292" i="6"/>
  <c r="O292" i="6" s="1"/>
  <c r="M262" i="6"/>
  <c r="M266" i="6"/>
  <c r="M270" i="6"/>
  <c r="M274" i="6"/>
  <c r="O274" i="6" s="1"/>
  <c r="M248" i="6"/>
  <c r="M252" i="6"/>
  <c r="M256" i="6"/>
  <c r="M219" i="6"/>
  <c r="O219" i="6" s="1"/>
  <c r="M223" i="6"/>
  <c r="M227" i="6"/>
  <c r="M231" i="6"/>
  <c r="M235" i="6"/>
  <c r="O235" i="6" s="1"/>
  <c r="M239" i="6"/>
  <c r="M243" i="6"/>
  <c r="M207" i="6"/>
  <c r="M211" i="6"/>
  <c r="M204" i="6"/>
  <c r="O204" i="6" s="1"/>
  <c r="M198" i="6"/>
  <c r="M194" i="6"/>
  <c r="M190" i="6"/>
  <c r="O190" i="6" s="1"/>
  <c r="M186" i="6"/>
  <c r="M167" i="6"/>
  <c r="M171" i="6"/>
  <c r="M175" i="6"/>
  <c r="M179" i="6"/>
  <c r="M164" i="6"/>
  <c r="M160" i="6"/>
  <c r="M154" i="6"/>
  <c r="M150" i="6"/>
  <c r="M146" i="6"/>
  <c r="M123" i="6"/>
  <c r="M129" i="6"/>
  <c r="O129" i="6" s="1"/>
  <c r="M133" i="6"/>
  <c r="M137" i="6"/>
  <c r="M141" i="6"/>
  <c r="M120" i="6"/>
  <c r="M116" i="6"/>
  <c r="O116" i="6" s="1"/>
  <c r="M112" i="6"/>
  <c r="M106" i="6"/>
  <c r="M102" i="6"/>
  <c r="O102" i="6" s="1"/>
  <c r="M98" i="6"/>
  <c r="M94" i="6"/>
  <c r="M90" i="6"/>
  <c r="M84" i="6"/>
  <c r="O84" i="6" s="1"/>
  <c r="M80" i="6"/>
  <c r="M76" i="6"/>
  <c r="M72" i="6"/>
  <c r="M64" i="6"/>
  <c r="O64" i="6" s="1"/>
  <c r="M63" i="6"/>
  <c r="M57" i="6"/>
  <c r="M53" i="6"/>
  <c r="M49" i="6"/>
  <c r="O49" i="6" s="1"/>
  <c r="M45" i="6"/>
  <c r="M39" i="6"/>
  <c r="M35" i="6"/>
  <c r="M31" i="6"/>
  <c r="O31" i="6" s="1"/>
  <c r="M27" i="6"/>
  <c r="M20" i="6"/>
  <c r="M16" i="6"/>
  <c r="I741" i="6"/>
  <c r="I745" i="6"/>
  <c r="H738" i="6"/>
  <c r="H742" i="6"/>
  <c r="H746" i="6"/>
  <c r="H737" i="6"/>
  <c r="I700" i="6"/>
  <c r="I704" i="6"/>
  <c r="I708" i="6"/>
  <c r="I712" i="6"/>
  <c r="I716" i="6"/>
  <c r="I720" i="6"/>
  <c r="I724" i="6"/>
  <c r="I728" i="6"/>
  <c r="I732" i="6"/>
  <c r="H698" i="6"/>
  <c r="H702" i="6"/>
  <c r="H706" i="6"/>
  <c r="H710" i="6"/>
  <c r="H714" i="6"/>
  <c r="H718" i="6"/>
  <c r="H722" i="6"/>
  <c r="H726" i="6"/>
  <c r="H730" i="6"/>
  <c r="H734" i="6"/>
  <c r="I686" i="6"/>
  <c r="I690" i="6"/>
  <c r="H685" i="6"/>
  <c r="H689" i="6"/>
  <c r="H693" i="6"/>
  <c r="I660" i="6"/>
  <c r="I664" i="6"/>
  <c r="I668" i="6"/>
  <c r="I672" i="6"/>
  <c r="I676" i="6"/>
  <c r="I680" i="6"/>
  <c r="H661" i="6"/>
  <c r="H665" i="6"/>
  <c r="H669" i="6"/>
  <c r="H673" i="6"/>
  <c r="H677" i="6"/>
  <c r="H681" i="6"/>
  <c r="I642" i="6"/>
  <c r="I646" i="6"/>
  <c r="I650" i="6"/>
  <c r="I654" i="6"/>
  <c r="H642" i="6"/>
  <c r="H646" i="6"/>
  <c r="J646" i="6" s="1"/>
  <c r="H650" i="6"/>
  <c r="J650" i="6" s="1"/>
  <c r="H654" i="6"/>
  <c r="J654" i="6" s="1"/>
  <c r="I625" i="6"/>
  <c r="I629" i="6"/>
  <c r="I633" i="6"/>
  <c r="I637" i="6"/>
  <c r="H627" i="6"/>
  <c r="H631" i="6"/>
  <c r="H635" i="6"/>
  <c r="H623" i="6"/>
  <c r="I612" i="6"/>
  <c r="I616" i="6"/>
  <c r="I620" i="6"/>
  <c r="H612" i="6"/>
  <c r="H616" i="6"/>
  <c r="H620" i="6"/>
  <c r="I590" i="6"/>
  <c r="I594" i="6"/>
  <c r="I598" i="6"/>
  <c r="I602" i="6"/>
  <c r="H589" i="6"/>
  <c r="H593" i="6"/>
  <c r="H597" i="6"/>
  <c r="H601" i="6"/>
  <c r="H605" i="6"/>
  <c r="I582" i="6"/>
  <c r="H581" i="6"/>
  <c r="H585" i="6"/>
  <c r="I570" i="6"/>
  <c r="I574" i="6"/>
  <c r="H569" i="6"/>
  <c r="H573" i="6"/>
  <c r="H577" i="6"/>
  <c r="I546" i="6"/>
  <c r="I550" i="6"/>
  <c r="I554" i="6"/>
  <c r="I558" i="6"/>
  <c r="I562" i="6"/>
  <c r="H547" i="6"/>
  <c r="H551" i="6"/>
  <c r="H555" i="6"/>
  <c r="H559" i="6"/>
  <c r="H563" i="6"/>
  <c r="H545" i="6"/>
  <c r="I535" i="6"/>
  <c r="I539" i="6"/>
  <c r="H532" i="6"/>
  <c r="H536" i="6"/>
  <c r="H540" i="6"/>
  <c r="H531" i="6"/>
  <c r="I520" i="6"/>
  <c r="I524" i="6"/>
  <c r="I528" i="6"/>
  <c r="H520" i="6"/>
  <c r="H524" i="6"/>
  <c r="H528" i="6"/>
  <c r="I501" i="6"/>
  <c r="I505" i="6"/>
  <c r="I509" i="6"/>
  <c r="I513" i="6"/>
  <c r="H503" i="6"/>
  <c r="H507" i="6"/>
  <c r="H511" i="6"/>
  <c r="H499" i="6"/>
  <c r="I492" i="6"/>
  <c r="I496" i="6"/>
  <c r="H492" i="6"/>
  <c r="H496" i="6"/>
  <c r="I462" i="6"/>
  <c r="I466" i="6"/>
  <c r="I470" i="6"/>
  <c r="I474" i="6"/>
  <c r="I478" i="6"/>
  <c r="I482" i="6"/>
  <c r="H461" i="6"/>
  <c r="H465" i="6"/>
  <c r="H469" i="6"/>
  <c r="H473" i="6"/>
  <c r="H477" i="6"/>
  <c r="H481" i="6"/>
  <c r="H485" i="6"/>
  <c r="I439" i="6"/>
  <c r="I443" i="6"/>
  <c r="I447" i="6"/>
  <c r="I451" i="6"/>
  <c r="I455" i="6"/>
  <c r="H439" i="6"/>
  <c r="H443" i="6"/>
  <c r="H447" i="6"/>
  <c r="H451" i="6"/>
  <c r="H455" i="6"/>
  <c r="H437" i="6"/>
  <c r="I431" i="6"/>
  <c r="H428" i="6"/>
  <c r="H432" i="6"/>
  <c r="H427" i="6"/>
  <c r="I413" i="6"/>
  <c r="I417" i="6"/>
  <c r="I421" i="6"/>
  <c r="H410" i="6"/>
  <c r="H414" i="6"/>
  <c r="H418" i="6"/>
  <c r="H422" i="6"/>
  <c r="H409" i="6"/>
  <c r="I392" i="6"/>
  <c r="I396" i="6"/>
  <c r="I400" i="6"/>
  <c r="I404" i="6"/>
  <c r="H390" i="6"/>
  <c r="H394" i="6"/>
  <c r="H398" i="6"/>
  <c r="H402" i="6"/>
  <c r="H406" i="6"/>
  <c r="I369" i="6"/>
  <c r="I373" i="6"/>
  <c r="I377" i="6"/>
  <c r="I381" i="6"/>
  <c r="I385" i="6"/>
  <c r="H371" i="6"/>
  <c r="H375" i="6"/>
  <c r="H379" i="6"/>
  <c r="H383" i="6"/>
  <c r="H367" i="6"/>
  <c r="H349" i="6"/>
  <c r="H353" i="6"/>
  <c r="H357" i="6"/>
  <c r="H361" i="6"/>
  <c r="I346" i="6"/>
  <c r="I350" i="6"/>
  <c r="I354" i="6"/>
  <c r="I740" i="6"/>
  <c r="I744" i="6"/>
  <c r="I748" i="6"/>
  <c r="H741" i="6"/>
  <c r="H745" i="6"/>
  <c r="I737" i="6"/>
  <c r="I699" i="6"/>
  <c r="I703" i="6"/>
  <c r="I707" i="6"/>
  <c r="I711" i="6"/>
  <c r="I715" i="6"/>
  <c r="I719" i="6"/>
  <c r="I723" i="6"/>
  <c r="I727" i="6"/>
  <c r="I731" i="6"/>
  <c r="H697" i="6"/>
  <c r="H701" i="6"/>
  <c r="H705" i="6"/>
  <c r="H709" i="6"/>
  <c r="H713" i="6"/>
  <c r="H717" i="6"/>
  <c r="H721" i="6"/>
  <c r="H725" i="6"/>
  <c r="H729" i="6"/>
  <c r="H733" i="6"/>
  <c r="I685" i="6"/>
  <c r="I689" i="6"/>
  <c r="I693" i="6"/>
  <c r="H688" i="6"/>
  <c r="H692" i="6"/>
  <c r="I659" i="6"/>
  <c r="I663" i="6"/>
  <c r="I667" i="6"/>
  <c r="I671" i="6"/>
  <c r="I675" i="6"/>
  <c r="I679" i="6"/>
  <c r="H660" i="6"/>
  <c r="J660" i="6" s="1"/>
  <c r="H664" i="6"/>
  <c r="J664" i="6" s="1"/>
  <c r="H668" i="6"/>
  <c r="J668" i="6" s="1"/>
  <c r="H672" i="6"/>
  <c r="J672" i="6" s="1"/>
  <c r="H676" i="6"/>
  <c r="J676" i="6" s="1"/>
  <c r="H680" i="6"/>
  <c r="J680" i="6" s="1"/>
  <c r="I641" i="6"/>
  <c r="I645" i="6"/>
  <c r="I649" i="6"/>
  <c r="I653" i="6"/>
  <c r="H641" i="6"/>
  <c r="J641" i="6" s="1"/>
  <c r="H645" i="6"/>
  <c r="J645" i="6" s="1"/>
  <c r="H649" i="6"/>
  <c r="H653" i="6"/>
  <c r="J653" i="6" s="1"/>
  <c r="I624" i="6"/>
  <c r="I628" i="6"/>
  <c r="I632" i="6"/>
  <c r="I636" i="6"/>
  <c r="H626" i="6"/>
  <c r="H630" i="6"/>
  <c r="H634" i="6"/>
  <c r="I623" i="6"/>
  <c r="I611" i="6"/>
  <c r="I615" i="6"/>
  <c r="I619" i="6"/>
  <c r="H611" i="6"/>
  <c r="H615" i="6"/>
  <c r="H619" i="6"/>
  <c r="I589" i="6"/>
  <c r="I593" i="6"/>
  <c r="I597" i="6"/>
  <c r="I601" i="6"/>
  <c r="I605" i="6"/>
  <c r="H592" i="6"/>
  <c r="H596" i="6"/>
  <c r="H600" i="6"/>
  <c r="H604" i="6"/>
  <c r="I581" i="6"/>
  <c r="I585" i="6"/>
  <c r="H584" i="6"/>
  <c r="I569" i="6"/>
  <c r="I573" i="6"/>
  <c r="I577" i="6"/>
  <c r="H572" i="6"/>
  <c r="H576" i="6"/>
  <c r="I565" i="6"/>
  <c r="I549" i="6"/>
  <c r="I553" i="6"/>
  <c r="I557" i="6"/>
  <c r="I561" i="6"/>
  <c r="H546" i="6"/>
  <c r="H550" i="6"/>
  <c r="H554" i="6"/>
  <c r="H558" i="6"/>
  <c r="H562" i="6"/>
  <c r="I545" i="6"/>
  <c r="I534" i="6"/>
  <c r="I538" i="6"/>
  <c r="I542" i="6"/>
  <c r="H535" i="6"/>
  <c r="H539" i="6"/>
  <c r="I531" i="6"/>
  <c r="I519" i="6"/>
  <c r="I523" i="6"/>
  <c r="I527" i="6"/>
  <c r="H519" i="6"/>
  <c r="H523" i="6"/>
  <c r="H527" i="6"/>
  <c r="I500" i="6"/>
  <c r="I504" i="6"/>
  <c r="I508" i="6"/>
  <c r="I512" i="6"/>
  <c r="H502" i="6"/>
  <c r="H506" i="6"/>
  <c r="H510" i="6"/>
  <c r="I499" i="6"/>
  <c r="I491" i="6"/>
  <c r="I495" i="6"/>
  <c r="H491" i="6"/>
  <c r="H495" i="6"/>
  <c r="I461" i="6"/>
  <c r="I465" i="6"/>
  <c r="I469" i="6"/>
  <c r="I473" i="6"/>
  <c r="I477" i="6"/>
  <c r="I481" i="6"/>
  <c r="I485" i="6"/>
  <c r="H464" i="6"/>
  <c r="H468" i="6"/>
  <c r="H472" i="6"/>
  <c r="H476" i="6"/>
  <c r="H480" i="6"/>
  <c r="H484" i="6"/>
  <c r="I438" i="6"/>
  <c r="I442" i="6"/>
  <c r="I446" i="6"/>
  <c r="I450" i="6"/>
  <c r="I454" i="6"/>
  <c r="H438" i="6"/>
  <c r="H442" i="6"/>
  <c r="H446" i="6"/>
  <c r="H450" i="6"/>
  <c r="H454" i="6"/>
  <c r="I437" i="6"/>
  <c r="I430" i="6"/>
  <c r="I434" i="6"/>
  <c r="H431" i="6"/>
  <c r="J431" i="6" s="1"/>
  <c r="I427" i="6"/>
  <c r="I412" i="6"/>
  <c r="I416" i="6"/>
  <c r="I420" i="6"/>
  <c r="I424" i="6"/>
  <c r="H413" i="6"/>
  <c r="H417" i="6"/>
  <c r="H421" i="6"/>
  <c r="I409" i="6"/>
  <c r="I391" i="6"/>
  <c r="I395" i="6"/>
  <c r="I399" i="6"/>
  <c r="I403" i="6"/>
  <c r="H389" i="6"/>
  <c r="H393" i="6"/>
  <c r="H397" i="6"/>
  <c r="H401" i="6"/>
  <c r="H405" i="6"/>
  <c r="I368" i="6"/>
  <c r="I372" i="6"/>
  <c r="I376" i="6"/>
  <c r="I380" i="6"/>
  <c r="I384" i="6"/>
  <c r="H370" i="6"/>
  <c r="H374" i="6"/>
  <c r="H378" i="6"/>
  <c r="H382" i="6"/>
  <c r="I367" i="6"/>
  <c r="H348" i="6"/>
  <c r="H352" i="6"/>
  <c r="H356" i="6"/>
  <c r="H360" i="6"/>
  <c r="H364" i="6"/>
  <c r="I349" i="6"/>
  <c r="I353" i="6"/>
  <c r="I357" i="6"/>
  <c r="I739" i="6"/>
  <c r="I743" i="6"/>
  <c r="I747" i="6"/>
  <c r="H740" i="6"/>
  <c r="H744" i="6"/>
  <c r="H748" i="6"/>
  <c r="I698" i="6"/>
  <c r="I702" i="6"/>
  <c r="I706" i="6"/>
  <c r="I710" i="6"/>
  <c r="I714" i="6"/>
  <c r="I718" i="6"/>
  <c r="I722" i="6"/>
  <c r="I726" i="6"/>
  <c r="I730" i="6"/>
  <c r="I734" i="6"/>
  <c r="H700" i="6"/>
  <c r="H704" i="6"/>
  <c r="H708" i="6"/>
  <c r="H712" i="6"/>
  <c r="H716" i="6"/>
  <c r="H720" i="6"/>
  <c r="H724" i="6"/>
  <c r="H728" i="6"/>
  <c r="H732" i="6"/>
  <c r="H696" i="6"/>
  <c r="I688" i="6"/>
  <c r="I692" i="6"/>
  <c r="H687" i="6"/>
  <c r="H691" i="6"/>
  <c r="H684" i="6"/>
  <c r="I662" i="6"/>
  <c r="I666" i="6"/>
  <c r="I670" i="6"/>
  <c r="I674" i="6"/>
  <c r="I678" i="6"/>
  <c r="H659" i="6"/>
  <c r="H663" i="6"/>
  <c r="H667" i="6"/>
  <c r="H671" i="6"/>
  <c r="H675" i="6"/>
  <c r="H679" i="6"/>
  <c r="H658" i="6"/>
  <c r="I644" i="6"/>
  <c r="I648" i="6"/>
  <c r="I652" i="6"/>
  <c r="H655" i="6"/>
  <c r="H644" i="6"/>
  <c r="J644" i="6" s="1"/>
  <c r="H648" i="6"/>
  <c r="J648" i="6" s="1"/>
  <c r="H652" i="6"/>
  <c r="J652" i="6" s="1"/>
  <c r="H640" i="6"/>
  <c r="I627" i="6"/>
  <c r="I631" i="6"/>
  <c r="I635" i="6"/>
  <c r="H625" i="6"/>
  <c r="H629" i="6"/>
  <c r="H633" i="6"/>
  <c r="H637" i="6"/>
  <c r="I610" i="6"/>
  <c r="I614" i="6"/>
  <c r="I618" i="6"/>
  <c r="H610" i="6"/>
  <c r="H614" i="6"/>
  <c r="H618" i="6"/>
  <c r="H608" i="6"/>
  <c r="I592" i="6"/>
  <c r="I596" i="6"/>
  <c r="I600" i="6"/>
  <c r="I604" i="6"/>
  <c r="H591" i="6"/>
  <c r="H595" i="6"/>
  <c r="H599" i="6"/>
  <c r="H603" i="6"/>
  <c r="H588" i="6"/>
  <c r="I584" i="6"/>
  <c r="H583" i="6"/>
  <c r="H580" i="6"/>
  <c r="I572" i="6"/>
  <c r="I576" i="6"/>
  <c r="H571" i="6"/>
  <c r="H575" i="6"/>
  <c r="H568" i="6"/>
  <c r="I548" i="6"/>
  <c r="I552" i="6"/>
  <c r="I556" i="6"/>
  <c r="I560" i="6"/>
  <c r="I564" i="6"/>
  <c r="H549" i="6"/>
  <c r="J549" i="6" s="1"/>
  <c r="H553" i="6"/>
  <c r="J553" i="6" s="1"/>
  <c r="H557" i="6"/>
  <c r="J557" i="6" s="1"/>
  <c r="H561" i="6"/>
  <c r="J561" i="6" s="1"/>
  <c r="H565" i="6"/>
  <c r="I533" i="6"/>
  <c r="I537" i="6"/>
  <c r="I541" i="6"/>
  <c r="H534" i="6"/>
  <c r="H538" i="6"/>
  <c r="H542" i="6"/>
  <c r="I518" i="6"/>
  <c r="I522" i="6"/>
  <c r="I526" i="6"/>
  <c r="H518" i="6"/>
  <c r="H522" i="6"/>
  <c r="H526" i="6"/>
  <c r="H516" i="6"/>
  <c r="I503" i="6"/>
  <c r="I507" i="6"/>
  <c r="I511" i="6"/>
  <c r="H501" i="6"/>
  <c r="H505" i="6"/>
  <c r="H509" i="6"/>
  <c r="H513" i="6"/>
  <c r="I490" i="6"/>
  <c r="I494" i="6"/>
  <c r="H490" i="6"/>
  <c r="H494" i="6"/>
  <c r="H488" i="6"/>
  <c r="I464" i="6"/>
  <c r="I468" i="6"/>
  <c r="I472" i="6"/>
  <c r="I476" i="6"/>
  <c r="I480" i="6"/>
  <c r="I484" i="6"/>
  <c r="H463" i="6"/>
  <c r="H467" i="6"/>
  <c r="H471" i="6"/>
  <c r="H475" i="6"/>
  <c r="H479" i="6"/>
  <c r="H483" i="6"/>
  <c r="H460" i="6"/>
  <c r="I441" i="6"/>
  <c r="I445" i="6"/>
  <c r="I449" i="6"/>
  <c r="I453" i="6"/>
  <c r="I457" i="6"/>
  <c r="H441" i="6"/>
  <c r="H445" i="6"/>
  <c r="H449" i="6"/>
  <c r="H453" i="6"/>
  <c r="H457" i="6"/>
  <c r="I429" i="6"/>
  <c r="I433" i="6"/>
  <c r="H430" i="6"/>
  <c r="H434" i="6"/>
  <c r="I411" i="6"/>
  <c r="I415" i="6"/>
  <c r="I419" i="6"/>
  <c r="I423" i="6"/>
  <c r="H412" i="6"/>
  <c r="H416" i="6"/>
  <c r="H420" i="6"/>
  <c r="H424" i="6"/>
  <c r="I390" i="6"/>
  <c r="I394" i="6"/>
  <c r="I398" i="6"/>
  <c r="I402" i="6"/>
  <c r="I406" i="6"/>
  <c r="H392" i="6"/>
  <c r="H396" i="6"/>
  <c r="H400" i="6"/>
  <c r="H404" i="6"/>
  <c r="H388" i="6"/>
  <c r="I371" i="6"/>
  <c r="I375" i="6"/>
  <c r="I379" i="6"/>
  <c r="I383" i="6"/>
  <c r="H369" i="6"/>
  <c r="H373" i="6"/>
  <c r="H377" i="6"/>
  <c r="H381" i="6"/>
  <c r="H385" i="6"/>
  <c r="H347" i="6"/>
  <c r="H351" i="6"/>
  <c r="H355" i="6"/>
  <c r="H359" i="6"/>
  <c r="H363" i="6"/>
  <c r="I348" i="6"/>
  <c r="I352" i="6"/>
  <c r="I356" i="6"/>
  <c r="I360" i="6"/>
  <c r="I364" i="6"/>
  <c r="I334" i="6"/>
  <c r="I338" i="6"/>
  <c r="I342" i="6"/>
  <c r="H336" i="6"/>
  <c r="H340" i="6"/>
  <c r="H332" i="6"/>
  <c r="I324" i="6"/>
  <c r="I328" i="6"/>
  <c r="H323" i="6"/>
  <c r="H327" i="6"/>
  <c r="H320" i="6"/>
  <c r="I312" i="6"/>
  <c r="I316" i="6"/>
  <c r="H311" i="6"/>
  <c r="H315" i="6"/>
  <c r="H308" i="6"/>
  <c r="I299" i="6"/>
  <c r="I303" i="6"/>
  <c r="H297" i="6"/>
  <c r="H301" i="6"/>
  <c r="H305" i="6"/>
  <c r="I281" i="6"/>
  <c r="I285" i="6"/>
  <c r="I289" i="6"/>
  <c r="H280" i="6"/>
  <c r="H284" i="6"/>
  <c r="H288" i="6"/>
  <c r="H292" i="6"/>
  <c r="I261" i="6"/>
  <c r="I265" i="6"/>
  <c r="I269" i="6"/>
  <c r="I273" i="6"/>
  <c r="H260" i="6"/>
  <c r="H264" i="6"/>
  <c r="H268" i="6"/>
  <c r="H272" i="6"/>
  <c r="H276" i="6"/>
  <c r="I248" i="6"/>
  <c r="I252" i="6"/>
  <c r="H248" i="6"/>
  <c r="H252" i="6"/>
  <c r="H256" i="6"/>
  <c r="I218" i="6"/>
  <c r="I222" i="6"/>
  <c r="I226" i="6"/>
  <c r="I230" i="6"/>
  <c r="I234" i="6"/>
  <c r="I238" i="6"/>
  <c r="I242" i="6"/>
  <c r="H218" i="6"/>
  <c r="H222" i="6"/>
  <c r="H226" i="6"/>
  <c r="H230" i="6"/>
  <c r="H234" i="6"/>
  <c r="H238" i="6"/>
  <c r="H242" i="6"/>
  <c r="H216" i="6"/>
  <c r="I205" i="6"/>
  <c r="I209" i="6"/>
  <c r="I213" i="6"/>
  <c r="H205" i="6"/>
  <c r="H209" i="6"/>
  <c r="H213" i="6"/>
  <c r="I186" i="6"/>
  <c r="I190" i="6"/>
  <c r="I194" i="6"/>
  <c r="I198" i="6"/>
  <c r="H188" i="6"/>
  <c r="H192" i="6"/>
  <c r="H196" i="6"/>
  <c r="H184" i="6"/>
  <c r="I163" i="6"/>
  <c r="I167" i="6"/>
  <c r="I171" i="6"/>
  <c r="I175" i="6"/>
  <c r="I738" i="6"/>
  <c r="I742" i="6"/>
  <c r="I746" i="6"/>
  <c r="H739" i="6"/>
  <c r="H743" i="6"/>
  <c r="H747" i="6"/>
  <c r="I697" i="6"/>
  <c r="I701" i="6"/>
  <c r="I705" i="6"/>
  <c r="I709" i="6"/>
  <c r="I713" i="6"/>
  <c r="I717" i="6"/>
  <c r="I721" i="6"/>
  <c r="I725" i="6"/>
  <c r="I729" i="6"/>
  <c r="I733" i="6"/>
  <c r="H699" i="6"/>
  <c r="H703" i="6"/>
  <c r="H707" i="6"/>
  <c r="H711" i="6"/>
  <c r="H715" i="6"/>
  <c r="H719" i="6"/>
  <c r="H723" i="6"/>
  <c r="H727" i="6"/>
  <c r="H731" i="6"/>
  <c r="I696" i="6"/>
  <c r="I687" i="6"/>
  <c r="I691" i="6"/>
  <c r="H686" i="6"/>
  <c r="J686" i="6" s="1"/>
  <c r="H690" i="6"/>
  <c r="J690" i="6" s="1"/>
  <c r="I684" i="6"/>
  <c r="I661" i="6"/>
  <c r="I665" i="6"/>
  <c r="I669" i="6"/>
  <c r="I673" i="6"/>
  <c r="I677" i="6"/>
  <c r="I681" i="6"/>
  <c r="H662" i="6"/>
  <c r="H666" i="6"/>
  <c r="H670" i="6"/>
  <c r="H674" i="6"/>
  <c r="H678" i="6"/>
  <c r="I658" i="6"/>
  <c r="I643" i="6"/>
  <c r="I647" i="6"/>
  <c r="I651" i="6"/>
  <c r="I655" i="6"/>
  <c r="H643" i="6"/>
  <c r="J643" i="6" s="1"/>
  <c r="H647" i="6"/>
  <c r="H651" i="6"/>
  <c r="I640" i="6"/>
  <c r="I626" i="6"/>
  <c r="I630" i="6"/>
  <c r="I634" i="6"/>
  <c r="H624" i="6"/>
  <c r="H628" i="6"/>
  <c r="H632" i="6"/>
  <c r="H636" i="6"/>
  <c r="I609" i="6"/>
  <c r="I613" i="6"/>
  <c r="I617" i="6"/>
  <c r="H609" i="6"/>
  <c r="H613" i="6"/>
  <c r="H617" i="6"/>
  <c r="I608" i="6"/>
  <c r="I591" i="6"/>
  <c r="I595" i="6"/>
  <c r="I599" i="6"/>
  <c r="I603" i="6"/>
  <c r="H590" i="6"/>
  <c r="H594" i="6"/>
  <c r="H598" i="6"/>
  <c r="H602" i="6"/>
  <c r="I588" i="6"/>
  <c r="I583" i="6"/>
  <c r="H582" i="6"/>
  <c r="I580" i="6"/>
  <c r="I571" i="6"/>
  <c r="I575" i="6"/>
  <c r="H570" i="6"/>
  <c r="J570" i="6" s="1"/>
  <c r="H574" i="6"/>
  <c r="J574" i="6" s="1"/>
  <c r="I568" i="6"/>
  <c r="I547" i="6"/>
  <c r="I551" i="6"/>
  <c r="I555" i="6"/>
  <c r="I559" i="6"/>
  <c r="I563" i="6"/>
  <c r="H548" i="6"/>
  <c r="H552" i="6"/>
  <c r="H556" i="6"/>
  <c r="H560" i="6"/>
  <c r="H564" i="6"/>
  <c r="I532" i="6"/>
  <c r="I536" i="6"/>
  <c r="I540" i="6"/>
  <c r="H533" i="6"/>
  <c r="H537" i="6"/>
  <c r="H541" i="6"/>
  <c r="I517" i="6"/>
  <c r="I521" i="6"/>
  <c r="I525" i="6"/>
  <c r="H517" i="6"/>
  <c r="H521" i="6"/>
  <c r="H525" i="6"/>
  <c r="I516" i="6"/>
  <c r="I502" i="6"/>
  <c r="I506" i="6"/>
  <c r="I510" i="6"/>
  <c r="H500" i="6"/>
  <c r="H504" i="6"/>
  <c r="H508" i="6"/>
  <c r="H512" i="6"/>
  <c r="I489" i="6"/>
  <c r="I493" i="6"/>
  <c r="H489" i="6"/>
  <c r="H493" i="6"/>
  <c r="I488" i="6"/>
  <c r="I463" i="6"/>
  <c r="I467" i="6"/>
  <c r="I471" i="6"/>
  <c r="I475" i="6"/>
  <c r="I479" i="6"/>
  <c r="I483" i="6"/>
  <c r="H462" i="6"/>
  <c r="J462" i="6" s="1"/>
  <c r="H466" i="6"/>
  <c r="J466" i="6" s="1"/>
  <c r="H470" i="6"/>
  <c r="J470" i="6" s="1"/>
  <c r="H474" i="6"/>
  <c r="J474" i="6" s="1"/>
  <c r="H478" i="6"/>
  <c r="J478" i="6" s="1"/>
  <c r="H482" i="6"/>
  <c r="J482" i="6" s="1"/>
  <c r="I460" i="6"/>
  <c r="I440" i="6"/>
  <c r="I444" i="6"/>
  <c r="I448" i="6"/>
  <c r="I452" i="6"/>
  <c r="I456" i="6"/>
  <c r="H440" i="6"/>
  <c r="H444" i="6"/>
  <c r="H448" i="6"/>
  <c r="H452" i="6"/>
  <c r="H456" i="6"/>
  <c r="I428" i="6"/>
  <c r="I432" i="6"/>
  <c r="H429" i="6"/>
  <c r="H433" i="6"/>
  <c r="I410" i="6"/>
  <c r="I414" i="6"/>
  <c r="I418" i="6"/>
  <c r="I422" i="6"/>
  <c r="H411" i="6"/>
  <c r="J411" i="6" s="1"/>
  <c r="H415" i="6"/>
  <c r="J415" i="6" s="1"/>
  <c r="H419" i="6"/>
  <c r="J419" i="6" s="1"/>
  <c r="H423" i="6"/>
  <c r="J423" i="6" s="1"/>
  <c r="I389" i="6"/>
  <c r="I393" i="6"/>
  <c r="I397" i="6"/>
  <c r="I401" i="6"/>
  <c r="I405" i="6"/>
  <c r="H391" i="6"/>
  <c r="J391" i="6" s="1"/>
  <c r="H395" i="6"/>
  <c r="J395" i="6" s="1"/>
  <c r="H399" i="6"/>
  <c r="J399" i="6" s="1"/>
  <c r="H403" i="6"/>
  <c r="J403" i="6" s="1"/>
  <c r="I388" i="6"/>
  <c r="I370" i="6"/>
  <c r="I374" i="6"/>
  <c r="I378" i="6"/>
  <c r="I382" i="6"/>
  <c r="H368" i="6"/>
  <c r="J368" i="6" s="1"/>
  <c r="H372" i="6"/>
  <c r="J372" i="6" s="1"/>
  <c r="H376" i="6"/>
  <c r="J376" i="6" s="1"/>
  <c r="H380" i="6"/>
  <c r="J380" i="6" s="1"/>
  <c r="H384" i="6"/>
  <c r="J384" i="6" s="1"/>
  <c r="H346" i="6"/>
  <c r="H350" i="6"/>
  <c r="H354" i="6"/>
  <c r="H358" i="6"/>
  <c r="H362" i="6"/>
  <c r="I347" i="6"/>
  <c r="I351" i="6"/>
  <c r="I355" i="6"/>
  <c r="I359" i="6"/>
  <c r="I363" i="6"/>
  <c r="I333" i="6"/>
  <c r="I337" i="6"/>
  <c r="I341" i="6"/>
  <c r="H335" i="6"/>
  <c r="H339" i="6"/>
  <c r="I332" i="6"/>
  <c r="I323" i="6"/>
  <c r="I327" i="6"/>
  <c r="H322" i="6"/>
  <c r="H326" i="6"/>
  <c r="I320" i="6"/>
  <c r="I311" i="6"/>
  <c r="I315" i="6"/>
  <c r="H310" i="6"/>
  <c r="H314" i="6"/>
  <c r="I308" i="6"/>
  <c r="I298" i="6"/>
  <c r="I302" i="6"/>
  <c r="H296" i="6"/>
  <c r="H300" i="6"/>
  <c r="H304" i="6"/>
  <c r="I280" i="6"/>
  <c r="I284" i="6"/>
  <c r="I288" i="6"/>
  <c r="I292" i="6"/>
  <c r="H283" i="6"/>
  <c r="H287" i="6"/>
  <c r="H291" i="6"/>
  <c r="I260" i="6"/>
  <c r="I264" i="6"/>
  <c r="I268" i="6"/>
  <c r="I272" i="6"/>
  <c r="I276" i="6"/>
  <c r="H263" i="6"/>
  <c r="H267" i="6"/>
  <c r="H271" i="6"/>
  <c r="H275" i="6"/>
  <c r="I256" i="6"/>
  <c r="I251" i="6"/>
  <c r="I255" i="6"/>
  <c r="H251" i="6"/>
  <c r="H255" i="6"/>
  <c r="I217" i="6"/>
  <c r="I221" i="6"/>
  <c r="I225" i="6"/>
  <c r="I229" i="6"/>
  <c r="I233" i="6"/>
  <c r="I237" i="6"/>
  <c r="I241" i="6"/>
  <c r="H217" i="6"/>
  <c r="H221" i="6"/>
  <c r="H225" i="6"/>
  <c r="H229" i="6"/>
  <c r="H233" i="6"/>
  <c r="H237" i="6"/>
  <c r="H241" i="6"/>
  <c r="I216" i="6"/>
  <c r="I204" i="6"/>
  <c r="I208" i="6"/>
  <c r="I212" i="6"/>
  <c r="H204" i="6"/>
  <c r="H208" i="6"/>
  <c r="H212" i="6"/>
  <c r="I185" i="6"/>
  <c r="I189" i="6"/>
  <c r="I193" i="6"/>
  <c r="I197" i="6"/>
  <c r="H187" i="6"/>
  <c r="H191" i="6"/>
  <c r="H195" i="6"/>
  <c r="I184" i="6"/>
  <c r="I162" i="6"/>
  <c r="I166" i="6"/>
  <c r="I170" i="6"/>
  <c r="I174" i="6"/>
  <c r="I345" i="6"/>
  <c r="I339" i="6"/>
  <c r="H337" i="6"/>
  <c r="I321" i="6"/>
  <c r="I329" i="6"/>
  <c r="H328" i="6"/>
  <c r="I313" i="6"/>
  <c r="H312" i="6"/>
  <c r="I296" i="6"/>
  <c r="I304" i="6"/>
  <c r="H302" i="6"/>
  <c r="J302" i="6" s="1"/>
  <c r="I282" i="6"/>
  <c r="I290" i="6"/>
  <c r="H285" i="6"/>
  <c r="I279" i="6"/>
  <c r="I266" i="6"/>
  <c r="I274" i="6"/>
  <c r="H265" i="6"/>
  <c r="H273" i="6"/>
  <c r="I249" i="6"/>
  <c r="H249" i="6"/>
  <c r="I247" i="6"/>
  <c r="I223" i="6"/>
  <c r="I231" i="6"/>
  <c r="I239" i="6"/>
  <c r="H219" i="6"/>
  <c r="H227" i="6"/>
  <c r="H235" i="6"/>
  <c r="H243" i="6"/>
  <c r="I206" i="6"/>
  <c r="H202" i="6"/>
  <c r="H210" i="6"/>
  <c r="I187" i="6"/>
  <c r="I195" i="6"/>
  <c r="H189" i="6"/>
  <c r="H197" i="6"/>
  <c r="J197" i="6" s="1"/>
  <c r="I164" i="6"/>
  <c r="I172" i="6"/>
  <c r="I178" i="6"/>
  <c r="H160" i="6"/>
  <c r="H164" i="6"/>
  <c r="H168" i="6"/>
  <c r="H172" i="6"/>
  <c r="H176" i="6"/>
  <c r="H180" i="6"/>
  <c r="I146" i="6"/>
  <c r="I150" i="6"/>
  <c r="I154" i="6"/>
  <c r="H147" i="6"/>
  <c r="H151" i="6"/>
  <c r="H155" i="6"/>
  <c r="I113" i="6"/>
  <c r="I117" i="6"/>
  <c r="I121" i="6"/>
  <c r="I125" i="6"/>
  <c r="I129" i="6"/>
  <c r="I133" i="6"/>
  <c r="I137" i="6"/>
  <c r="I141" i="6"/>
  <c r="H115" i="6"/>
  <c r="H119" i="6"/>
  <c r="H123" i="6"/>
  <c r="H127" i="6"/>
  <c r="H131" i="6"/>
  <c r="H135" i="6"/>
  <c r="H139" i="6"/>
  <c r="I112" i="6"/>
  <c r="I90" i="6"/>
  <c r="I94" i="6"/>
  <c r="I98" i="6"/>
  <c r="I102" i="6"/>
  <c r="I106" i="6"/>
  <c r="H88" i="6"/>
  <c r="H92" i="6"/>
  <c r="H96" i="6"/>
  <c r="H100" i="6"/>
  <c r="H104" i="6"/>
  <c r="H108" i="6"/>
  <c r="I71" i="6"/>
  <c r="I75" i="6"/>
  <c r="I79" i="6"/>
  <c r="I83" i="6"/>
  <c r="H73" i="6"/>
  <c r="H77" i="6"/>
  <c r="H81" i="6"/>
  <c r="I70" i="6"/>
  <c r="I65" i="6"/>
  <c r="H64" i="6"/>
  <c r="I62" i="6"/>
  <c r="I47" i="6"/>
  <c r="I51" i="6"/>
  <c r="I55" i="6"/>
  <c r="I59" i="6"/>
  <c r="H48" i="6"/>
  <c r="H52" i="6"/>
  <c r="H56" i="6"/>
  <c r="I44" i="6"/>
  <c r="I28" i="6"/>
  <c r="I32" i="6"/>
  <c r="I36" i="6"/>
  <c r="I40" i="6"/>
  <c r="H28" i="6"/>
  <c r="H32" i="6"/>
  <c r="H36" i="6"/>
  <c r="H40" i="6"/>
  <c r="I17" i="6"/>
  <c r="I21" i="6"/>
  <c r="H18" i="6"/>
  <c r="H22" i="6"/>
  <c r="I362" i="6"/>
  <c r="I336" i="6"/>
  <c r="H334" i="6"/>
  <c r="H342" i="6"/>
  <c r="I326" i="6"/>
  <c r="H325" i="6"/>
  <c r="I310" i="6"/>
  <c r="H309" i="6"/>
  <c r="H317" i="6"/>
  <c r="I301" i="6"/>
  <c r="H299" i="6"/>
  <c r="H295" i="6"/>
  <c r="I287" i="6"/>
  <c r="H282" i="6"/>
  <c r="H290" i="6"/>
  <c r="I263" i="6"/>
  <c r="I271" i="6"/>
  <c r="H262" i="6"/>
  <c r="H270" i="6"/>
  <c r="H259" i="6"/>
  <c r="I254" i="6"/>
  <c r="H254" i="6"/>
  <c r="I220" i="6"/>
  <c r="I228" i="6"/>
  <c r="I236" i="6"/>
  <c r="I244" i="6"/>
  <c r="H224" i="6"/>
  <c r="H232" i="6"/>
  <c r="H240" i="6"/>
  <c r="I203" i="6"/>
  <c r="I211" i="6"/>
  <c r="H207" i="6"/>
  <c r="H201" i="6"/>
  <c r="I192" i="6"/>
  <c r="H186" i="6"/>
  <c r="H194" i="6"/>
  <c r="I161" i="6"/>
  <c r="I169" i="6"/>
  <c r="I177" i="6"/>
  <c r="I181" i="6"/>
  <c r="H163" i="6"/>
  <c r="H167" i="6"/>
  <c r="H171" i="6"/>
  <c r="H175" i="6"/>
  <c r="H179" i="6"/>
  <c r="H159" i="6"/>
  <c r="I149" i="6"/>
  <c r="I153" i="6"/>
  <c r="H146" i="6"/>
  <c r="J146" i="6" s="1"/>
  <c r="H150" i="6"/>
  <c r="J150" i="6" s="1"/>
  <c r="H154" i="6"/>
  <c r="J154" i="6" s="1"/>
  <c r="H145" i="6"/>
  <c r="I116" i="6"/>
  <c r="I120" i="6"/>
  <c r="I124" i="6"/>
  <c r="I128" i="6"/>
  <c r="I132" i="6"/>
  <c r="I136" i="6"/>
  <c r="I140" i="6"/>
  <c r="H114" i="6"/>
  <c r="H118" i="6"/>
  <c r="H122" i="6"/>
  <c r="H126" i="6"/>
  <c r="H130" i="6"/>
  <c r="H134" i="6"/>
  <c r="H138" i="6"/>
  <c r="H142" i="6"/>
  <c r="I89" i="6"/>
  <c r="I93" i="6"/>
  <c r="I97" i="6"/>
  <c r="I101" i="6"/>
  <c r="I105" i="6"/>
  <c r="I109" i="6"/>
  <c r="H91" i="6"/>
  <c r="H95" i="6"/>
  <c r="H99" i="6"/>
  <c r="H103" i="6"/>
  <c r="H107" i="6"/>
  <c r="H87" i="6"/>
  <c r="I74" i="6"/>
  <c r="I78" i="6"/>
  <c r="I82" i="6"/>
  <c r="H72" i="6"/>
  <c r="H76" i="6"/>
  <c r="H80" i="6"/>
  <c r="H84" i="6"/>
  <c r="I64" i="6"/>
  <c r="H63" i="6"/>
  <c r="H67" i="6"/>
  <c r="I46" i="6"/>
  <c r="I50" i="6"/>
  <c r="I54" i="6"/>
  <c r="I58" i="6"/>
  <c r="H47" i="6"/>
  <c r="H51" i="6"/>
  <c r="H55" i="6"/>
  <c r="H59" i="6"/>
  <c r="I27" i="6"/>
  <c r="I31" i="6"/>
  <c r="I35" i="6"/>
  <c r="I39" i="6"/>
  <c r="H27" i="6"/>
  <c r="H31" i="6"/>
  <c r="H35" i="6"/>
  <c r="H39" i="6"/>
  <c r="H25" i="6"/>
  <c r="I20" i="6"/>
  <c r="H17" i="6"/>
  <c r="H21" i="6"/>
  <c r="I361" i="6"/>
  <c r="I335" i="6"/>
  <c r="H333" i="6"/>
  <c r="H341" i="6"/>
  <c r="I325" i="6"/>
  <c r="H324" i="6"/>
  <c r="J324" i="6" s="1"/>
  <c r="I309" i="6"/>
  <c r="I317" i="6"/>
  <c r="H316" i="6"/>
  <c r="I300" i="6"/>
  <c r="H298" i="6"/>
  <c r="I295" i="6"/>
  <c r="I286" i="6"/>
  <c r="H281" i="6"/>
  <c r="H289" i="6"/>
  <c r="J289" i="6" s="1"/>
  <c r="I262" i="6"/>
  <c r="I270" i="6"/>
  <c r="H261" i="6"/>
  <c r="H269" i="6"/>
  <c r="I259" i="6"/>
  <c r="I253" i="6"/>
  <c r="H253" i="6"/>
  <c r="I219" i="6"/>
  <c r="I227" i="6"/>
  <c r="I235" i="6"/>
  <c r="I243" i="6"/>
  <c r="H223" i="6"/>
  <c r="H231" i="6"/>
  <c r="H239" i="6"/>
  <c r="I202" i="6"/>
  <c r="I210" i="6"/>
  <c r="H206" i="6"/>
  <c r="J206" i="6" s="1"/>
  <c r="I201" i="6"/>
  <c r="I191" i="6"/>
  <c r="H185" i="6"/>
  <c r="J185" i="6" s="1"/>
  <c r="H193" i="6"/>
  <c r="I160" i="6"/>
  <c r="I168" i="6"/>
  <c r="I176" i="6"/>
  <c r="I180" i="6"/>
  <c r="H162" i="6"/>
  <c r="H166" i="6"/>
  <c r="H170" i="6"/>
  <c r="H174" i="6"/>
  <c r="H178" i="6"/>
  <c r="J178" i="6" s="1"/>
  <c r="I159" i="6"/>
  <c r="I148" i="6"/>
  <c r="I152" i="6"/>
  <c r="I156" i="6"/>
  <c r="H149" i="6"/>
  <c r="J149" i="6" s="1"/>
  <c r="H153" i="6"/>
  <c r="J153" i="6" s="1"/>
  <c r="I145" i="6"/>
  <c r="I115" i="6"/>
  <c r="I119" i="6"/>
  <c r="I123" i="6"/>
  <c r="I127" i="6"/>
  <c r="I131" i="6"/>
  <c r="I135" i="6"/>
  <c r="I139" i="6"/>
  <c r="H113" i="6"/>
  <c r="H117" i="6"/>
  <c r="H121" i="6"/>
  <c r="H125" i="6"/>
  <c r="H129" i="6"/>
  <c r="H133" i="6"/>
  <c r="H137" i="6"/>
  <c r="H141" i="6"/>
  <c r="I88" i="6"/>
  <c r="I92" i="6"/>
  <c r="I96" i="6"/>
  <c r="I100" i="6"/>
  <c r="I104" i="6"/>
  <c r="I108" i="6"/>
  <c r="H90" i="6"/>
  <c r="J90" i="6" s="1"/>
  <c r="H94" i="6"/>
  <c r="J94" i="6" s="1"/>
  <c r="H98" i="6"/>
  <c r="J98" i="6" s="1"/>
  <c r="H102" i="6"/>
  <c r="J102" i="6" s="1"/>
  <c r="H106" i="6"/>
  <c r="J106" i="6" s="1"/>
  <c r="I87" i="6"/>
  <c r="I73" i="6"/>
  <c r="I77" i="6"/>
  <c r="I81" i="6"/>
  <c r="H71" i="6"/>
  <c r="H75" i="6"/>
  <c r="H79" i="6"/>
  <c r="H83" i="6"/>
  <c r="I63" i="6"/>
  <c r="I67" i="6"/>
  <c r="H66" i="6"/>
  <c r="I45" i="6"/>
  <c r="I49" i="6"/>
  <c r="I53" i="6"/>
  <c r="I57" i="6"/>
  <c r="H46" i="6"/>
  <c r="H50" i="6"/>
  <c r="H54" i="6"/>
  <c r="H58" i="6"/>
  <c r="I26" i="6"/>
  <c r="I30" i="6"/>
  <c r="I34" i="6"/>
  <c r="I38" i="6"/>
  <c r="H26" i="6"/>
  <c r="H30" i="6"/>
  <c r="H34" i="6"/>
  <c r="H38" i="6"/>
  <c r="I25" i="6"/>
  <c r="I19" i="6"/>
  <c r="I16" i="6"/>
  <c r="H20" i="6"/>
  <c r="I358" i="6"/>
  <c r="H345" i="6"/>
  <c r="I340" i="6"/>
  <c r="H338" i="6"/>
  <c r="J338" i="6" s="1"/>
  <c r="I322" i="6"/>
  <c r="H321" i="6"/>
  <c r="H329" i="6"/>
  <c r="I314" i="6"/>
  <c r="H313" i="6"/>
  <c r="I297" i="6"/>
  <c r="I305" i="6"/>
  <c r="H303" i="6"/>
  <c r="J303" i="6" s="1"/>
  <c r="I283" i="6"/>
  <c r="I291" i="6"/>
  <c r="H286" i="6"/>
  <c r="H279" i="6"/>
  <c r="I267" i="6"/>
  <c r="I275" i="6"/>
  <c r="H266" i="6"/>
  <c r="H274" i="6"/>
  <c r="I250" i="6"/>
  <c r="H250" i="6"/>
  <c r="H247" i="6"/>
  <c r="I224" i="6"/>
  <c r="I232" i="6"/>
  <c r="I240" i="6"/>
  <c r="H220" i="6"/>
  <c r="H228" i="6"/>
  <c r="H236" i="6"/>
  <c r="H244" i="6"/>
  <c r="I207" i="6"/>
  <c r="H203" i="6"/>
  <c r="J203" i="6" s="1"/>
  <c r="H211" i="6"/>
  <c r="J211" i="6" s="1"/>
  <c r="I188" i="6"/>
  <c r="I196" i="6"/>
  <c r="H190" i="6"/>
  <c r="H198" i="6"/>
  <c r="J198" i="6" s="1"/>
  <c r="I165" i="6"/>
  <c r="I173" i="6"/>
  <c r="I179" i="6"/>
  <c r="H161" i="6"/>
  <c r="H165" i="6"/>
  <c r="H169" i="6"/>
  <c r="H173" i="6"/>
  <c r="H177" i="6"/>
  <c r="J177" i="6" s="1"/>
  <c r="H181" i="6"/>
  <c r="J181" i="6" s="1"/>
  <c r="I147" i="6"/>
  <c r="I151" i="6"/>
  <c r="I155" i="6"/>
  <c r="H148" i="6"/>
  <c r="J148" i="6" s="1"/>
  <c r="H152" i="6"/>
  <c r="J152" i="6" s="1"/>
  <c r="H156" i="6"/>
  <c r="J156" i="6" s="1"/>
  <c r="I114" i="6"/>
  <c r="I118" i="6"/>
  <c r="I122" i="6"/>
  <c r="I126" i="6"/>
  <c r="I130" i="6"/>
  <c r="I134" i="6"/>
  <c r="I138" i="6"/>
  <c r="I142" i="6"/>
  <c r="H116" i="6"/>
  <c r="H120" i="6"/>
  <c r="H124" i="6"/>
  <c r="H128" i="6"/>
  <c r="H132" i="6"/>
  <c r="H136" i="6"/>
  <c r="H140" i="6"/>
  <c r="H112" i="6"/>
  <c r="I91" i="6"/>
  <c r="I95" i="6"/>
  <c r="I99" i="6"/>
  <c r="I103" i="6"/>
  <c r="I107" i="6"/>
  <c r="H89" i="6"/>
  <c r="J89" i="6" s="1"/>
  <c r="H93" i="6"/>
  <c r="J93" i="6" s="1"/>
  <c r="H97" i="6"/>
  <c r="J97" i="6" s="1"/>
  <c r="H101" i="6"/>
  <c r="J101" i="6" s="1"/>
  <c r="H105" i="6"/>
  <c r="J105" i="6" s="1"/>
  <c r="H109" i="6"/>
  <c r="J109" i="6" s="1"/>
  <c r="I72" i="6"/>
  <c r="I76" i="6"/>
  <c r="I80" i="6"/>
  <c r="I84" i="6"/>
  <c r="H74" i="6"/>
  <c r="H78" i="6"/>
  <c r="H82" i="6"/>
  <c r="H70" i="6"/>
  <c r="I66" i="6"/>
  <c r="H65" i="6"/>
  <c r="H62" i="6"/>
  <c r="I48" i="6"/>
  <c r="I52" i="6"/>
  <c r="I56" i="6"/>
  <c r="H45" i="6"/>
  <c r="H49" i="6"/>
  <c r="H53" i="6"/>
  <c r="H57" i="6"/>
  <c r="H44" i="6"/>
  <c r="I29" i="6"/>
  <c r="I33" i="6"/>
  <c r="I37" i="6"/>
  <c r="I41" i="6"/>
  <c r="H29" i="6"/>
  <c r="H33" i="6"/>
  <c r="H37" i="6"/>
  <c r="H41" i="6"/>
  <c r="I18" i="6"/>
  <c r="I22" i="6"/>
  <c r="H19" i="6"/>
  <c r="H16" i="6"/>
  <c r="H51" i="5"/>
  <c r="H33" i="5"/>
  <c r="H32" i="5"/>
  <c r="K22" i="4"/>
  <c r="K24" i="4"/>
  <c r="K18" i="4"/>
  <c r="K20" i="4"/>
  <c r="N577" i="10" l="1"/>
  <c r="N692" i="10"/>
  <c r="N710" i="10"/>
  <c r="Q116" i="10"/>
  <c r="Q281" i="10"/>
  <c r="Q340" i="10"/>
  <c r="Q446" i="10"/>
  <c r="Q590" i="10"/>
  <c r="Q651" i="10"/>
  <c r="Q517" i="10"/>
  <c r="Q669" i="10"/>
  <c r="Q189" i="10"/>
  <c r="Q358" i="10"/>
  <c r="N50" i="10"/>
  <c r="N79" i="10"/>
  <c r="N140" i="10"/>
  <c r="N33" i="10"/>
  <c r="N80" i="10"/>
  <c r="N103" i="10"/>
  <c r="N34" i="10"/>
  <c r="N52" i="10"/>
  <c r="N81" i="10"/>
  <c r="N104" i="10"/>
  <c r="N113" i="10"/>
  <c r="N22" i="10"/>
  <c r="N31" i="10"/>
  <c r="N49" i="10"/>
  <c r="N78" i="10"/>
  <c r="N101" i="10"/>
  <c r="N124" i="10"/>
  <c r="N173" i="10"/>
  <c r="N273" i="10"/>
  <c r="N327" i="10"/>
  <c r="N416" i="10"/>
  <c r="N471" i="10"/>
  <c r="N573" i="10"/>
  <c r="N628" i="10"/>
  <c r="N443" i="10"/>
  <c r="N561" i="10"/>
  <c r="N603" i="10"/>
  <c r="N746" i="10"/>
  <c r="Q132" i="10"/>
  <c r="Q313" i="10"/>
  <c r="Q356" i="10"/>
  <c r="Q478" i="10"/>
  <c r="Q635" i="10"/>
  <c r="Q676" i="10"/>
  <c r="N237" i="10"/>
  <c r="N301" i="10"/>
  <c r="N492" i="10"/>
  <c r="N574" i="10"/>
  <c r="Q599" i="10"/>
  <c r="Q266" i="10"/>
  <c r="Q434" i="10"/>
  <c r="N20" i="10"/>
  <c r="N29" i="10"/>
  <c r="N99" i="10"/>
  <c r="N77" i="10"/>
  <c r="N63" i="10"/>
  <c r="N120" i="10"/>
  <c r="Q31" i="10"/>
  <c r="Q140" i="10"/>
  <c r="Q195" i="10"/>
  <c r="Q272" i="10"/>
  <c r="Q364" i="10"/>
  <c r="Q415" i="10"/>
  <c r="Q490" i="10"/>
  <c r="Q572" i="10"/>
  <c r="Q643" i="10"/>
  <c r="Q705" i="10"/>
  <c r="Q72" i="10"/>
  <c r="Q91" i="10"/>
  <c r="Q210" i="10"/>
  <c r="Q315" i="10"/>
  <c r="Q421" i="10"/>
  <c r="Q496" i="10"/>
  <c r="Q637" i="10"/>
  <c r="Q670" i="10"/>
  <c r="Q174" i="10"/>
  <c r="H20" i="4"/>
  <c r="V745" i="6"/>
  <c r="X745" i="6" s="1"/>
  <c r="V726" i="6"/>
  <c r="X726" i="6" s="1"/>
  <c r="V710" i="6"/>
  <c r="X710" i="6" s="1"/>
  <c r="V691" i="6"/>
  <c r="X691" i="6" s="1"/>
  <c r="V672" i="6"/>
  <c r="X672" i="6" s="1"/>
  <c r="V653" i="6"/>
  <c r="X653" i="6" s="1"/>
  <c r="V634" i="6"/>
  <c r="X634" i="6" s="1"/>
  <c r="V615" i="6"/>
  <c r="X615" i="6" s="1"/>
  <c r="V596" i="6"/>
  <c r="X596" i="6" s="1"/>
  <c r="V574" i="6"/>
  <c r="X574" i="6" s="1"/>
  <c r="V555" i="6"/>
  <c r="X555" i="6" s="1"/>
  <c r="V536" i="6"/>
  <c r="X536" i="6" s="1"/>
  <c r="V517" i="6"/>
  <c r="V495" i="6"/>
  <c r="X495" i="6" s="1"/>
  <c r="V476" i="6"/>
  <c r="X476" i="6" s="1"/>
  <c r="V457" i="6"/>
  <c r="X457" i="6" s="1"/>
  <c r="V441" i="6"/>
  <c r="X441" i="6" s="1"/>
  <c r="V419" i="6"/>
  <c r="X419" i="6" s="1"/>
  <c r="V400" i="6"/>
  <c r="X400" i="6" s="1"/>
  <c r="V381" i="6"/>
  <c r="X381" i="6" s="1"/>
  <c r="V362" i="6"/>
  <c r="X362" i="6" s="1"/>
  <c r="V346" i="6"/>
  <c r="V324" i="6"/>
  <c r="X324" i="6" s="1"/>
  <c r="V302" i="6"/>
  <c r="X302" i="6" s="1"/>
  <c r="V283" i="6"/>
  <c r="X283" i="6" s="1"/>
  <c r="V264" i="6"/>
  <c r="X264" i="6" s="1"/>
  <c r="V242" i="6"/>
  <c r="X242" i="6" s="1"/>
  <c r="V226" i="6"/>
  <c r="X226" i="6" s="1"/>
  <c r="V207" i="6"/>
  <c r="X207" i="6" s="1"/>
  <c r="V188" i="6"/>
  <c r="X188" i="6" s="1"/>
  <c r="V169" i="6"/>
  <c r="X169" i="6" s="1"/>
  <c r="V150" i="6"/>
  <c r="X150" i="6" s="1"/>
  <c r="V131" i="6"/>
  <c r="X131" i="6" s="1"/>
  <c r="V115" i="6"/>
  <c r="X115" i="6" s="1"/>
  <c r="V96" i="6"/>
  <c r="X96" i="6" s="1"/>
  <c r="V77" i="6"/>
  <c r="X77" i="6" s="1"/>
  <c r="V55" i="6"/>
  <c r="X55" i="6" s="1"/>
  <c r="V36" i="6"/>
  <c r="X36" i="6" s="1"/>
  <c r="V17" i="6"/>
  <c r="V731" i="6"/>
  <c r="X731" i="6" s="1"/>
  <c r="V715" i="6"/>
  <c r="X715" i="6" s="1"/>
  <c r="V699" i="6"/>
  <c r="X699" i="6" s="1"/>
  <c r="V677" i="6"/>
  <c r="X677" i="6" s="1"/>
  <c r="V661" i="6"/>
  <c r="X661" i="6" s="1"/>
  <c r="V642" i="6"/>
  <c r="X642" i="6" s="1"/>
  <c r="V620" i="6"/>
  <c r="X620" i="6" s="1"/>
  <c r="V601" i="6"/>
  <c r="X601" i="6" s="1"/>
  <c r="V582" i="6"/>
  <c r="X582" i="6" s="1"/>
  <c r="V560" i="6"/>
  <c r="X560" i="6" s="1"/>
  <c r="V541" i="6"/>
  <c r="X541" i="6" s="1"/>
  <c r="V522" i="6"/>
  <c r="X522" i="6" s="1"/>
  <c r="V503" i="6"/>
  <c r="X503" i="6" s="1"/>
  <c r="V481" i="6"/>
  <c r="X481" i="6" s="1"/>
  <c r="V465" i="6"/>
  <c r="X465" i="6" s="1"/>
  <c r="V446" i="6"/>
  <c r="X446" i="6" s="1"/>
  <c r="V424" i="6"/>
  <c r="X424" i="6" s="1"/>
  <c r="V405" i="6"/>
  <c r="X405" i="6" s="1"/>
  <c r="V389" i="6"/>
  <c r="V370" i="6"/>
  <c r="X370" i="6" s="1"/>
  <c r="V351" i="6"/>
  <c r="X351" i="6" s="1"/>
  <c r="V329" i="6"/>
  <c r="X329" i="6" s="1"/>
  <c r="V310" i="6"/>
  <c r="X310" i="6" s="1"/>
  <c r="V288" i="6"/>
  <c r="X288" i="6" s="1"/>
  <c r="V269" i="6"/>
  <c r="X269" i="6" s="1"/>
  <c r="V250" i="6"/>
  <c r="X250" i="6" s="1"/>
  <c r="V231" i="6"/>
  <c r="X231" i="6" s="1"/>
  <c r="V212" i="6"/>
  <c r="X212" i="6" s="1"/>
  <c r="V193" i="6"/>
  <c r="X193" i="6" s="1"/>
  <c r="V174" i="6"/>
  <c r="X174" i="6" s="1"/>
  <c r="V155" i="6"/>
  <c r="X155" i="6" s="1"/>
  <c r="V136" i="6"/>
  <c r="X136" i="6" s="1"/>
  <c r="V120" i="6"/>
  <c r="X120" i="6" s="1"/>
  <c r="V101" i="6"/>
  <c r="X101" i="6" s="1"/>
  <c r="V82" i="6"/>
  <c r="X82" i="6" s="1"/>
  <c r="V63" i="6"/>
  <c r="V41" i="6"/>
  <c r="X41" i="6" s="1"/>
  <c r="V22" i="6"/>
  <c r="X22" i="6" s="1"/>
  <c r="V739" i="6"/>
  <c r="X739" i="6" s="1"/>
  <c r="V720" i="6"/>
  <c r="X720" i="6" s="1"/>
  <c r="V704" i="6"/>
  <c r="X704" i="6" s="1"/>
  <c r="V685" i="6"/>
  <c r="V666" i="6"/>
  <c r="X666" i="6" s="1"/>
  <c r="V647" i="6"/>
  <c r="X647" i="6" s="1"/>
  <c r="V628" i="6"/>
  <c r="X628" i="6" s="1"/>
  <c r="V609" i="6"/>
  <c r="V590" i="6"/>
  <c r="X590" i="6" s="1"/>
  <c r="V565" i="6"/>
  <c r="X565" i="6" s="1"/>
  <c r="V549" i="6"/>
  <c r="X549" i="6" s="1"/>
  <c r="V527" i="6"/>
  <c r="X527" i="6" s="1"/>
  <c r="V508" i="6"/>
  <c r="X508" i="6" s="1"/>
  <c r="V489" i="6"/>
  <c r="V470" i="6"/>
  <c r="X470" i="6" s="1"/>
  <c r="V451" i="6"/>
  <c r="X451" i="6" s="1"/>
  <c r="V432" i="6"/>
  <c r="X432" i="6" s="1"/>
  <c r="V413" i="6"/>
  <c r="X413" i="6" s="1"/>
  <c r="V394" i="6"/>
  <c r="X394" i="6" s="1"/>
  <c r="V375" i="6"/>
  <c r="X375" i="6" s="1"/>
  <c r="V356" i="6"/>
  <c r="X356" i="6" s="1"/>
  <c r="V337" i="6"/>
  <c r="X337" i="6" s="1"/>
  <c r="V315" i="6"/>
  <c r="X315" i="6" s="1"/>
  <c r="V296" i="6"/>
  <c r="V274" i="6"/>
  <c r="X274" i="6" s="1"/>
  <c r="V255" i="6"/>
  <c r="X255" i="6" s="1"/>
  <c r="V236" i="6"/>
  <c r="X236" i="6" s="1"/>
  <c r="V220" i="6"/>
  <c r="X220" i="6" s="1"/>
  <c r="V198" i="6"/>
  <c r="X198" i="6" s="1"/>
  <c r="V179" i="6"/>
  <c r="X179" i="6" s="1"/>
  <c r="V163" i="6"/>
  <c r="X163" i="6" s="1"/>
  <c r="V141" i="6"/>
  <c r="X141" i="6" s="1"/>
  <c r="V125" i="6"/>
  <c r="X125" i="6" s="1"/>
  <c r="V106" i="6"/>
  <c r="X106" i="6" s="1"/>
  <c r="V90" i="6"/>
  <c r="X90" i="6" s="1"/>
  <c r="V71" i="6"/>
  <c r="V49" i="6"/>
  <c r="X49" i="6" s="1"/>
  <c r="V30" i="6"/>
  <c r="X30" i="6" s="1"/>
  <c r="V744" i="6"/>
  <c r="X744" i="6" s="1"/>
  <c r="V725" i="6"/>
  <c r="X725" i="6" s="1"/>
  <c r="V709" i="6"/>
  <c r="X709" i="6" s="1"/>
  <c r="V690" i="6"/>
  <c r="X690" i="6" s="1"/>
  <c r="V671" i="6"/>
  <c r="X671" i="6" s="1"/>
  <c r="V652" i="6"/>
  <c r="X652" i="6" s="1"/>
  <c r="V633" i="6"/>
  <c r="X633" i="6" s="1"/>
  <c r="V614" i="6"/>
  <c r="X614" i="6" s="1"/>
  <c r="V595" i="6"/>
  <c r="X595" i="6" s="1"/>
  <c r="V573" i="6"/>
  <c r="X573" i="6" s="1"/>
  <c r="V554" i="6"/>
  <c r="X554" i="6" s="1"/>
  <c r="V535" i="6"/>
  <c r="X535" i="6" s="1"/>
  <c r="V513" i="6"/>
  <c r="X513" i="6" s="1"/>
  <c r="V494" i="6"/>
  <c r="X494" i="6" s="1"/>
  <c r="V475" i="6"/>
  <c r="X475" i="6" s="1"/>
  <c r="V456" i="6"/>
  <c r="X456" i="6" s="1"/>
  <c r="V440" i="6"/>
  <c r="X440" i="6" s="1"/>
  <c r="V418" i="6"/>
  <c r="X418" i="6" s="1"/>
  <c r="V399" i="6"/>
  <c r="X399" i="6" s="1"/>
  <c r="V380" i="6"/>
  <c r="X380" i="6" s="1"/>
  <c r="J380" i="10" s="1"/>
  <c r="V361" i="6"/>
  <c r="X361" i="6" s="1"/>
  <c r="V342" i="6"/>
  <c r="X342" i="6" s="1"/>
  <c r="V323" i="6"/>
  <c r="X323" i="6" s="1"/>
  <c r="J323" i="7" s="1"/>
  <c r="V301" i="6"/>
  <c r="X301" i="6" s="1"/>
  <c r="J301" i="7" s="1"/>
  <c r="V282" i="6"/>
  <c r="X282" i="6" s="1"/>
  <c r="V263" i="6"/>
  <c r="X263" i="6" s="1"/>
  <c r="V241" i="6"/>
  <c r="X241" i="6" s="1"/>
  <c r="J241" i="7" s="1"/>
  <c r="V225" i="6"/>
  <c r="X225" i="6" s="1"/>
  <c r="J225" i="7" s="1"/>
  <c r="V206" i="6"/>
  <c r="X206" i="6" s="1"/>
  <c r="V187" i="6"/>
  <c r="X187" i="6" s="1"/>
  <c r="V168" i="6"/>
  <c r="X168" i="6" s="1"/>
  <c r="J168" i="10" s="1"/>
  <c r="V149" i="6"/>
  <c r="X149" i="6" s="1"/>
  <c r="J149" i="7" s="1"/>
  <c r="V130" i="6"/>
  <c r="X130" i="6" s="1"/>
  <c r="V114" i="6"/>
  <c r="X114" i="6" s="1"/>
  <c r="V95" i="6"/>
  <c r="X95" i="6" s="1"/>
  <c r="J95" i="7" s="1"/>
  <c r="V76" i="6"/>
  <c r="X76" i="6" s="1"/>
  <c r="J76" i="7" s="1"/>
  <c r="V54" i="6"/>
  <c r="X54" i="6" s="1"/>
  <c r="V35" i="6"/>
  <c r="X35" i="6" s="1"/>
  <c r="V730" i="6"/>
  <c r="X730" i="6" s="1"/>
  <c r="J730" i="7" s="1"/>
  <c r="V706" i="6"/>
  <c r="X706" i="6" s="1"/>
  <c r="J706" i="10" s="1"/>
  <c r="V680" i="6"/>
  <c r="X680" i="6" s="1"/>
  <c r="V660" i="6"/>
  <c r="X660" i="6" s="1"/>
  <c r="V630" i="6"/>
  <c r="X630" i="6" s="1"/>
  <c r="J630" i="7" s="1"/>
  <c r="V604" i="6"/>
  <c r="X604" i="6" s="1"/>
  <c r="V581" i="6"/>
  <c r="V551" i="6"/>
  <c r="X551" i="6" s="1"/>
  <c r="V525" i="6"/>
  <c r="X525" i="6" s="1"/>
  <c r="V502" i="6"/>
  <c r="X502" i="6" s="1"/>
  <c r="J502" i="10" s="1"/>
  <c r="V472" i="6"/>
  <c r="X472" i="6" s="1"/>
  <c r="V449" i="6"/>
  <c r="X449" i="6" s="1"/>
  <c r="V423" i="6"/>
  <c r="X423" i="6" s="1"/>
  <c r="J423" i="10" s="1"/>
  <c r="V396" i="6"/>
  <c r="X396" i="6" s="1"/>
  <c r="J396" i="7" s="1"/>
  <c r="V373" i="6"/>
  <c r="X373" i="6" s="1"/>
  <c r="V350" i="6"/>
  <c r="X350" i="6" s="1"/>
  <c r="V317" i="6"/>
  <c r="X317" i="6" s="1"/>
  <c r="J317" i="7" s="1"/>
  <c r="L317" i="7" s="1"/>
  <c r="V291" i="6"/>
  <c r="X291" i="6" s="1"/>
  <c r="V268" i="6"/>
  <c r="X268" i="6" s="1"/>
  <c r="V238" i="6"/>
  <c r="X238" i="6" s="1"/>
  <c r="V218" i="6"/>
  <c r="X218" i="6" s="1"/>
  <c r="V192" i="6"/>
  <c r="X192" i="6" s="1"/>
  <c r="J192" i="10" s="1"/>
  <c r="V165" i="6"/>
  <c r="X165" i="6" s="1"/>
  <c r="V139" i="6"/>
  <c r="X139" i="6" s="1"/>
  <c r="V119" i="6"/>
  <c r="X119" i="6" s="1"/>
  <c r="J119" i="7" s="1"/>
  <c r="V92" i="6"/>
  <c r="X92" i="6" s="1"/>
  <c r="J92" i="10" s="1"/>
  <c r="V66" i="6"/>
  <c r="X66" i="6" s="1"/>
  <c r="V40" i="6"/>
  <c r="X40" i="6" s="1"/>
  <c r="V746" i="6"/>
  <c r="X746" i="6" s="1"/>
  <c r="J746" i="10" s="1"/>
  <c r="V723" i="6"/>
  <c r="X723" i="6" s="1"/>
  <c r="V703" i="6"/>
  <c r="X703" i="6" s="1"/>
  <c r="V673" i="6"/>
  <c r="X673" i="6" s="1"/>
  <c r="V650" i="6"/>
  <c r="X650" i="6" s="1"/>
  <c r="V627" i="6"/>
  <c r="X627" i="6" s="1"/>
  <c r="J627" i="10" s="1"/>
  <c r="V597" i="6"/>
  <c r="X597" i="6" s="1"/>
  <c r="V571" i="6"/>
  <c r="X571" i="6" s="1"/>
  <c r="V548" i="6"/>
  <c r="X548" i="6" s="1"/>
  <c r="J548" i="7" s="1"/>
  <c r="V518" i="6"/>
  <c r="X518" i="6" s="1"/>
  <c r="J518" i="10" s="1"/>
  <c r="V492" i="6"/>
  <c r="X492" i="6" s="1"/>
  <c r="V469" i="6"/>
  <c r="X469" i="6" s="1"/>
  <c r="V442" i="6"/>
  <c r="X442" i="6" s="1"/>
  <c r="J442" i="7" s="1"/>
  <c r="V416" i="6"/>
  <c r="X416" i="6" s="1"/>
  <c r="V393" i="6"/>
  <c r="X393" i="6" s="1"/>
  <c r="V363" i="6"/>
  <c r="X363" i="6" s="1"/>
  <c r="V340" i="6"/>
  <c r="X340" i="6" s="1"/>
  <c r="V314" i="6"/>
  <c r="X314" i="6" s="1"/>
  <c r="J314" i="10" s="1"/>
  <c r="V284" i="6"/>
  <c r="X284" i="6" s="1"/>
  <c r="V261" i="6"/>
  <c r="X261" i="6" s="1"/>
  <c r="V235" i="6"/>
  <c r="X235" i="6" s="1"/>
  <c r="J235" i="10" s="1"/>
  <c r="V208" i="6"/>
  <c r="X208" i="6" s="1"/>
  <c r="J208" i="7" s="1"/>
  <c r="V185" i="6"/>
  <c r="V162" i="6"/>
  <c r="X162" i="6" s="1"/>
  <c r="V132" i="6"/>
  <c r="X132" i="6" s="1"/>
  <c r="J132" i="7" s="1"/>
  <c r="V109" i="6"/>
  <c r="X109" i="6" s="1"/>
  <c r="V89" i="6"/>
  <c r="X89" i="6" s="1"/>
  <c r="V56" i="6"/>
  <c r="X56" i="6" s="1"/>
  <c r="V33" i="6"/>
  <c r="X33" i="6" s="1"/>
  <c r="V743" i="6"/>
  <c r="X743" i="6" s="1"/>
  <c r="J743" i="10" s="1"/>
  <c r="V716" i="6"/>
  <c r="X716" i="6" s="1"/>
  <c r="V693" i="6"/>
  <c r="X693" i="6" s="1"/>
  <c r="V670" i="6"/>
  <c r="X670" i="6" s="1"/>
  <c r="J670" i="10" s="1"/>
  <c r="V643" i="6"/>
  <c r="X643" i="6" s="1"/>
  <c r="J643" i="7" s="1"/>
  <c r="V617" i="6"/>
  <c r="X617" i="6" s="1"/>
  <c r="V594" i="6"/>
  <c r="X594" i="6" s="1"/>
  <c r="V561" i="6"/>
  <c r="X561" i="6" s="1"/>
  <c r="J561" i="10" s="1"/>
  <c r="V538" i="6"/>
  <c r="X538" i="6" s="1"/>
  <c r="V512" i="6"/>
  <c r="X512" i="6" s="1"/>
  <c r="V482" i="6"/>
  <c r="X482" i="6" s="1"/>
  <c r="V462" i="6"/>
  <c r="X462" i="6" s="1"/>
  <c r="V439" i="6"/>
  <c r="X439" i="6" s="1"/>
  <c r="J439" i="7" s="1"/>
  <c r="V406" i="6"/>
  <c r="X406" i="6" s="1"/>
  <c r="V383" i="6"/>
  <c r="X383" i="6" s="1"/>
  <c r="V360" i="6"/>
  <c r="X360" i="6" s="1"/>
  <c r="J360" i="10" s="1"/>
  <c r="V333" i="6"/>
  <c r="V304" i="6"/>
  <c r="X304" i="6" s="1"/>
  <c r="V281" i="6"/>
  <c r="X281" i="6" s="1"/>
  <c r="V251" i="6"/>
  <c r="X251" i="6" s="1"/>
  <c r="J251" i="10" s="1"/>
  <c r="V228" i="6"/>
  <c r="X228" i="6" s="1"/>
  <c r="V205" i="6"/>
  <c r="X205" i="6" s="1"/>
  <c r="V175" i="6"/>
  <c r="X175" i="6" s="1"/>
  <c r="V152" i="6"/>
  <c r="X152" i="6" s="1"/>
  <c r="V129" i="6"/>
  <c r="X129" i="6" s="1"/>
  <c r="J129" i="7" s="1"/>
  <c r="V102" i="6"/>
  <c r="X102" i="6" s="1"/>
  <c r="V79" i="6"/>
  <c r="X79" i="6" s="1"/>
  <c r="V53" i="6"/>
  <c r="X53" i="6" s="1"/>
  <c r="J53" i="10" s="1"/>
  <c r="V26" i="6"/>
  <c r="V733" i="6"/>
  <c r="X733" i="6" s="1"/>
  <c r="V713" i="6"/>
  <c r="X713" i="6" s="1"/>
  <c r="V686" i="6"/>
  <c r="X686" i="6" s="1"/>
  <c r="J686" i="10" s="1"/>
  <c r="V663" i="6"/>
  <c r="X663" i="6" s="1"/>
  <c r="V637" i="6"/>
  <c r="X637" i="6" s="1"/>
  <c r="V610" i="6"/>
  <c r="X610" i="6" s="1"/>
  <c r="V584" i="6"/>
  <c r="X584" i="6" s="1"/>
  <c r="V558" i="6"/>
  <c r="X558" i="6" s="1"/>
  <c r="J558" i="7" s="1"/>
  <c r="V528" i="6"/>
  <c r="X528" i="6" s="1"/>
  <c r="V505" i="6"/>
  <c r="X505" i="6" s="1"/>
  <c r="V479" i="6"/>
  <c r="X479" i="6" s="1"/>
  <c r="J479" i="7" s="1"/>
  <c r="V452" i="6"/>
  <c r="X452" i="6" s="1"/>
  <c r="J452" i="10" s="1"/>
  <c r="V429" i="6"/>
  <c r="X429" i="6" s="1"/>
  <c r="V403" i="6"/>
  <c r="X403" i="6" s="1"/>
  <c r="V376" i="6"/>
  <c r="X376" i="6" s="1"/>
  <c r="J376" i="10" s="1"/>
  <c r="V353" i="6"/>
  <c r="X353" i="6" s="1"/>
  <c r="J353" i="7" s="1"/>
  <c r="V327" i="6"/>
  <c r="X327" i="6" s="1"/>
  <c r="V297" i="6"/>
  <c r="X297" i="6" s="1"/>
  <c r="V271" i="6"/>
  <c r="X271" i="6" s="1"/>
  <c r="J271" i="10" s="1"/>
  <c r="V248" i="6"/>
  <c r="V221" i="6"/>
  <c r="X221" i="6" s="1"/>
  <c r="V195" i="6"/>
  <c r="X195" i="6" s="1"/>
  <c r="V172" i="6"/>
  <c r="X172" i="6" s="1"/>
  <c r="J172" i="10" s="1"/>
  <c r="V142" i="6"/>
  <c r="X142" i="6" s="1"/>
  <c r="J142" i="7" s="1"/>
  <c r="V122" i="6"/>
  <c r="X122" i="6" s="1"/>
  <c r="V99" i="6"/>
  <c r="X99" i="6" s="1"/>
  <c r="V72" i="6"/>
  <c r="X72" i="6" s="1"/>
  <c r="J72" i="7" s="1"/>
  <c r="V46" i="6"/>
  <c r="X46" i="6" s="1"/>
  <c r="J46" i="10" s="1"/>
  <c r="V20" i="6"/>
  <c r="X20" i="6" s="1"/>
  <c r="V734" i="6"/>
  <c r="X734" i="6" s="1"/>
  <c r="V702" i="6"/>
  <c r="X702" i="6" s="1"/>
  <c r="V668" i="6"/>
  <c r="X668" i="6" s="1"/>
  <c r="J668" i="10" s="1"/>
  <c r="V641" i="6"/>
  <c r="V600" i="6"/>
  <c r="X600" i="6" s="1"/>
  <c r="V563" i="6"/>
  <c r="X563" i="6" s="1"/>
  <c r="V532" i="6"/>
  <c r="V491" i="6"/>
  <c r="X491" i="6" s="1"/>
  <c r="V464" i="6"/>
  <c r="X464" i="6" s="1"/>
  <c r="V430" i="6"/>
  <c r="X430" i="6" s="1"/>
  <c r="V392" i="6"/>
  <c r="X392" i="6" s="1"/>
  <c r="V358" i="6"/>
  <c r="X358" i="6" s="1"/>
  <c r="V328" i="6"/>
  <c r="X328" i="6" s="1"/>
  <c r="V287" i="6"/>
  <c r="X287" i="6" s="1"/>
  <c r="J287" i="7" s="1"/>
  <c r="V253" i="6"/>
  <c r="X253" i="6" s="1"/>
  <c r="V222" i="6"/>
  <c r="X222" i="6" s="1"/>
  <c r="V181" i="6"/>
  <c r="X181" i="6" s="1"/>
  <c r="V154" i="6"/>
  <c r="X154" i="6" s="1"/>
  <c r="J154" i="10" s="1"/>
  <c r="V123" i="6"/>
  <c r="X123" i="6" s="1"/>
  <c r="V88" i="6"/>
  <c r="V51" i="6"/>
  <c r="X51" i="6" s="1"/>
  <c r="V21" i="6"/>
  <c r="X21" i="6" s="1"/>
  <c r="J21" i="7" s="1"/>
  <c r="V719" i="6"/>
  <c r="X719" i="6" s="1"/>
  <c r="J719" i="10" s="1"/>
  <c r="V688" i="6"/>
  <c r="X688" i="6" s="1"/>
  <c r="V654" i="6"/>
  <c r="X654" i="6" s="1"/>
  <c r="V616" i="6"/>
  <c r="X616" i="6" s="1"/>
  <c r="J616" i="7" s="1"/>
  <c r="V589" i="6"/>
  <c r="V552" i="6"/>
  <c r="X552" i="6" s="1"/>
  <c r="V511" i="6"/>
  <c r="X511" i="6" s="1"/>
  <c r="V477" i="6"/>
  <c r="X477" i="6" s="1"/>
  <c r="J477" i="10" s="1"/>
  <c r="V450" i="6"/>
  <c r="X450" i="6" s="1"/>
  <c r="J450" i="10" s="1"/>
  <c r="V412" i="6"/>
  <c r="X412" i="6" s="1"/>
  <c r="V378" i="6"/>
  <c r="X378" i="6" s="1"/>
  <c r="V347" i="6"/>
  <c r="X347" i="6" s="1"/>
  <c r="J347" i="7" s="1"/>
  <c r="V303" i="6"/>
  <c r="X303" i="6" s="1"/>
  <c r="J303" i="7" s="1"/>
  <c r="V273" i="6"/>
  <c r="X273" i="6" s="1"/>
  <c r="V239" i="6"/>
  <c r="X239" i="6" s="1"/>
  <c r="V204" i="6"/>
  <c r="X204" i="6" s="1"/>
  <c r="V170" i="6"/>
  <c r="X170" i="6" s="1"/>
  <c r="J170" i="7" s="1"/>
  <c r="V140" i="6"/>
  <c r="X140" i="6" s="1"/>
  <c r="V105" i="6"/>
  <c r="X105" i="6" s="1"/>
  <c r="V74" i="6"/>
  <c r="X74" i="6" s="1"/>
  <c r="V37" i="6"/>
  <c r="X37" i="6" s="1"/>
  <c r="J37" i="7" s="1"/>
  <c r="V732" i="6"/>
  <c r="X732" i="6" s="1"/>
  <c r="V708" i="6"/>
  <c r="X708" i="6" s="1"/>
  <c r="V674" i="6"/>
  <c r="X674" i="6" s="1"/>
  <c r="V636" i="6"/>
  <c r="X636" i="6" s="1"/>
  <c r="V602" i="6"/>
  <c r="X602" i="6" s="1"/>
  <c r="V572" i="6"/>
  <c r="X572" i="6" s="1"/>
  <c r="V534" i="6"/>
  <c r="X534" i="6" s="1"/>
  <c r="J534" i="7" s="1"/>
  <c r="V500" i="6"/>
  <c r="V466" i="6"/>
  <c r="X466" i="6" s="1"/>
  <c r="V428" i="6"/>
  <c r="V398" i="6"/>
  <c r="X398" i="6" s="1"/>
  <c r="J398" i="10" s="1"/>
  <c r="V364" i="6"/>
  <c r="X364" i="6" s="1"/>
  <c r="V326" i="6"/>
  <c r="X326" i="6" s="1"/>
  <c r="V289" i="6"/>
  <c r="X289" i="6" s="1"/>
  <c r="V262" i="6"/>
  <c r="X262" i="6" s="1"/>
  <c r="J262" i="7" s="1"/>
  <c r="V224" i="6"/>
  <c r="X224" i="6" s="1"/>
  <c r="J224" i="7" s="1"/>
  <c r="V190" i="6"/>
  <c r="X190" i="6" s="1"/>
  <c r="V156" i="6"/>
  <c r="X156" i="6" s="1"/>
  <c r="V121" i="6"/>
  <c r="X121" i="6" s="1"/>
  <c r="J121" i="10" s="1"/>
  <c r="V94" i="6"/>
  <c r="X94" i="6" s="1"/>
  <c r="J94" i="10" s="1"/>
  <c r="V57" i="6"/>
  <c r="X57" i="6" s="1"/>
  <c r="V19" i="6"/>
  <c r="X19" i="6" s="1"/>
  <c r="V721" i="6"/>
  <c r="X721" i="6" s="1"/>
  <c r="J721" i="7" s="1"/>
  <c r="V697" i="6"/>
  <c r="V659" i="6"/>
  <c r="V625" i="6"/>
  <c r="X625" i="6" s="1"/>
  <c r="V591" i="6"/>
  <c r="X591" i="6" s="1"/>
  <c r="J591" i="7" s="1"/>
  <c r="V550" i="6"/>
  <c r="X550" i="6" s="1"/>
  <c r="J550" i="10" s="1"/>
  <c r="V520" i="6"/>
  <c r="X520" i="6" s="1"/>
  <c r="V483" i="6"/>
  <c r="X483" i="6" s="1"/>
  <c r="V448" i="6"/>
  <c r="X448" i="6" s="1"/>
  <c r="V414" i="6"/>
  <c r="X414" i="6" s="1"/>
  <c r="J414" i="10" s="1"/>
  <c r="V384" i="6"/>
  <c r="X384" i="6" s="1"/>
  <c r="V349" i="6"/>
  <c r="X349" i="6" s="1"/>
  <c r="V312" i="6"/>
  <c r="X312" i="6" s="1"/>
  <c r="J312" i="10" s="1"/>
  <c r="V275" i="6"/>
  <c r="X275" i="6" s="1"/>
  <c r="J275" i="7" s="1"/>
  <c r="V237" i="6"/>
  <c r="X237" i="6" s="1"/>
  <c r="V210" i="6"/>
  <c r="X210" i="6" s="1"/>
  <c r="V176" i="6"/>
  <c r="X176" i="6" s="1"/>
  <c r="J176" i="7" s="1"/>
  <c r="V138" i="6"/>
  <c r="X138" i="6" s="1"/>
  <c r="J138" i="10" s="1"/>
  <c r="V107" i="6"/>
  <c r="X107" i="6" s="1"/>
  <c r="V80" i="6"/>
  <c r="X80" i="6" s="1"/>
  <c r="V39" i="6"/>
  <c r="X39" i="6" s="1"/>
  <c r="J39" i="10" s="1"/>
  <c r="V722" i="6"/>
  <c r="X722" i="6" s="1"/>
  <c r="J722" i="10" s="1"/>
  <c r="V687" i="6"/>
  <c r="X687" i="6" s="1"/>
  <c r="V645" i="6"/>
  <c r="X645" i="6" s="1"/>
  <c r="V592" i="6"/>
  <c r="X592" i="6" s="1"/>
  <c r="J592" i="7" s="1"/>
  <c r="V547" i="6"/>
  <c r="X547" i="6" s="1"/>
  <c r="V506" i="6"/>
  <c r="X506" i="6" s="1"/>
  <c r="V453" i="6"/>
  <c r="X453" i="6" s="1"/>
  <c r="V411" i="6"/>
  <c r="X411" i="6" s="1"/>
  <c r="V369" i="6"/>
  <c r="X369" i="6" s="1"/>
  <c r="J369" i="10" s="1"/>
  <c r="V313" i="6"/>
  <c r="X313" i="6" s="1"/>
  <c r="V272" i="6"/>
  <c r="X272" i="6" s="1"/>
  <c r="V230" i="6"/>
  <c r="X230" i="6" s="1"/>
  <c r="J230" i="10" s="1"/>
  <c r="V177" i="6"/>
  <c r="X177" i="6" s="1"/>
  <c r="V135" i="6"/>
  <c r="X135" i="6" s="1"/>
  <c r="V100" i="6"/>
  <c r="X100" i="6" s="1"/>
  <c r="V47" i="6"/>
  <c r="X47" i="6" s="1"/>
  <c r="V738" i="6"/>
  <c r="V692" i="6"/>
  <c r="X692" i="6" s="1"/>
  <c r="V646" i="6"/>
  <c r="X646" i="6" s="1"/>
  <c r="V605" i="6"/>
  <c r="X605" i="6" s="1"/>
  <c r="J605" i="10" s="1"/>
  <c r="V556" i="6"/>
  <c r="X556" i="6" s="1"/>
  <c r="J556" i="10" s="1"/>
  <c r="V507" i="6"/>
  <c r="X507" i="6" s="1"/>
  <c r="V461" i="6"/>
  <c r="V420" i="6"/>
  <c r="X420" i="6" s="1"/>
  <c r="J420" i="7" s="1"/>
  <c r="V374" i="6"/>
  <c r="X374" i="6" s="1"/>
  <c r="J374" i="10" s="1"/>
  <c r="V325" i="6"/>
  <c r="X325" i="6" s="1"/>
  <c r="V280" i="6"/>
  <c r="V227" i="6"/>
  <c r="X227" i="6" s="1"/>
  <c r="J227" i="7" s="1"/>
  <c r="V189" i="6"/>
  <c r="X189" i="6" s="1"/>
  <c r="J189" i="7" s="1"/>
  <c r="V147" i="6"/>
  <c r="X147" i="6" s="1"/>
  <c r="V97" i="6"/>
  <c r="X97" i="6" s="1"/>
  <c r="V52" i="6"/>
  <c r="X52" i="6" s="1"/>
  <c r="V747" i="6"/>
  <c r="X747" i="6" s="1"/>
  <c r="V700" i="6"/>
  <c r="X700" i="6" s="1"/>
  <c r="V655" i="6"/>
  <c r="X655" i="6" s="1"/>
  <c r="V613" i="6"/>
  <c r="X613" i="6" s="1"/>
  <c r="J613" i="7" s="1"/>
  <c r="V557" i="6"/>
  <c r="X557" i="6" s="1"/>
  <c r="V519" i="6"/>
  <c r="X519" i="6" s="1"/>
  <c r="V474" i="6"/>
  <c r="X474" i="6" s="1"/>
  <c r="V421" i="6"/>
  <c r="X421" i="6" s="1"/>
  <c r="V379" i="6"/>
  <c r="X379" i="6" s="1"/>
  <c r="J379" i="10" s="1"/>
  <c r="V341" i="6"/>
  <c r="X341" i="6" s="1"/>
  <c r="V285" i="6"/>
  <c r="X285" i="6" s="1"/>
  <c r="V240" i="6"/>
  <c r="X240" i="6" s="1"/>
  <c r="J240" i="7" s="1"/>
  <c r="V194" i="6"/>
  <c r="X194" i="6" s="1"/>
  <c r="J194" i="10" s="1"/>
  <c r="V148" i="6"/>
  <c r="X148" i="6" s="1"/>
  <c r="V113" i="6"/>
  <c r="V64" i="6"/>
  <c r="X64" i="6" s="1"/>
  <c r="J64" i="7" s="1"/>
  <c r="V748" i="6"/>
  <c r="X748" i="6" s="1"/>
  <c r="J748" i="10" s="1"/>
  <c r="V705" i="6"/>
  <c r="X705" i="6" s="1"/>
  <c r="V667" i="6"/>
  <c r="X667" i="6" s="1"/>
  <c r="V618" i="6"/>
  <c r="X618" i="6" s="1"/>
  <c r="J618" i="10" s="1"/>
  <c r="V569" i="6"/>
  <c r="V524" i="6"/>
  <c r="X524" i="6" s="1"/>
  <c r="V471" i="6"/>
  <c r="X471" i="6" s="1"/>
  <c r="V433" i="6"/>
  <c r="X433" i="6" s="1"/>
  <c r="J433" i="10" s="1"/>
  <c r="V391" i="6"/>
  <c r="X391" i="6" s="1"/>
  <c r="V338" i="6"/>
  <c r="X338" i="6" s="1"/>
  <c r="V290" i="6"/>
  <c r="X290" i="6" s="1"/>
  <c r="V252" i="6"/>
  <c r="X252" i="6" s="1"/>
  <c r="J252" i="10" s="1"/>
  <c r="V202" i="6"/>
  <c r="V160" i="6"/>
  <c r="V118" i="6"/>
  <c r="X118" i="6" s="1"/>
  <c r="V65" i="6"/>
  <c r="X65" i="6" s="1"/>
  <c r="J65" i="10" s="1"/>
  <c r="V27" i="6"/>
  <c r="X27" i="6" s="1"/>
  <c r="J27" i="10" s="1"/>
  <c r="H37" i="5"/>
  <c r="V714" i="6"/>
  <c r="X714" i="6" s="1"/>
  <c r="V664" i="6"/>
  <c r="X664" i="6" s="1"/>
  <c r="V619" i="6"/>
  <c r="X619" i="6" s="1"/>
  <c r="J619" i="10" s="1"/>
  <c r="V570" i="6"/>
  <c r="X570" i="6" s="1"/>
  <c r="V521" i="6"/>
  <c r="X521" i="6" s="1"/>
  <c r="V480" i="6"/>
  <c r="X480" i="6" s="1"/>
  <c r="J480" i="10" s="1"/>
  <c r="V434" i="6"/>
  <c r="X434" i="6" s="1"/>
  <c r="J434" i="7" s="1"/>
  <c r="V385" i="6"/>
  <c r="X385" i="6" s="1"/>
  <c r="V339" i="6"/>
  <c r="X339" i="6" s="1"/>
  <c r="V298" i="6"/>
  <c r="X298" i="6" s="1"/>
  <c r="J298" i="10" s="1"/>
  <c r="V249" i="6"/>
  <c r="X249" i="6" s="1"/>
  <c r="J249" i="10" s="1"/>
  <c r="V203" i="6"/>
  <c r="X203" i="6" s="1"/>
  <c r="V161" i="6"/>
  <c r="X161" i="6" s="1"/>
  <c r="V108" i="6"/>
  <c r="X108" i="6" s="1"/>
  <c r="J108" i="10" s="1"/>
  <c r="V73" i="6"/>
  <c r="X73" i="6" s="1"/>
  <c r="J73" i="10" s="1"/>
  <c r="V28" i="6"/>
  <c r="X28" i="6" s="1"/>
  <c r="V711" i="6"/>
  <c r="X711" i="6" s="1"/>
  <c r="V669" i="6"/>
  <c r="X669" i="6" s="1"/>
  <c r="V631" i="6"/>
  <c r="X631" i="6" s="1"/>
  <c r="V575" i="6"/>
  <c r="X575" i="6" s="1"/>
  <c r="V533" i="6"/>
  <c r="X533" i="6" s="1"/>
  <c r="V485" i="6"/>
  <c r="X485" i="6" s="1"/>
  <c r="J485" i="7" s="1"/>
  <c r="V438" i="6"/>
  <c r="V397" i="6"/>
  <c r="X397" i="6" s="1"/>
  <c r="V355" i="6"/>
  <c r="X355" i="6" s="1"/>
  <c r="V299" i="6"/>
  <c r="X299" i="6" s="1"/>
  <c r="V254" i="6"/>
  <c r="X254" i="6" s="1"/>
  <c r="J254" i="10" s="1"/>
  <c r="V219" i="6"/>
  <c r="X219" i="6" s="1"/>
  <c r="V166" i="6"/>
  <c r="X166" i="6" s="1"/>
  <c r="V124" i="6"/>
  <c r="X124" i="6" s="1"/>
  <c r="J124" i="10" s="1"/>
  <c r="V78" i="6"/>
  <c r="X78" i="6" s="1"/>
  <c r="J78" i="7" s="1"/>
  <c r="V29" i="6"/>
  <c r="X29" i="6" s="1"/>
  <c r="V724" i="6"/>
  <c r="X724" i="6" s="1"/>
  <c r="V678" i="6"/>
  <c r="X678" i="6" s="1"/>
  <c r="J678" i="7" s="1"/>
  <c r="V632" i="6"/>
  <c r="X632" i="6" s="1"/>
  <c r="J632" i="10" s="1"/>
  <c r="V583" i="6"/>
  <c r="X583" i="6" s="1"/>
  <c r="V542" i="6"/>
  <c r="X542" i="6" s="1"/>
  <c r="V493" i="6"/>
  <c r="X493" i="6" s="1"/>
  <c r="J493" i="7" s="1"/>
  <c r="V447" i="6"/>
  <c r="X447" i="6" s="1"/>
  <c r="J447" i="10" s="1"/>
  <c r="V402" i="6"/>
  <c r="X402" i="6" s="1"/>
  <c r="V352" i="6"/>
  <c r="X352" i="6" s="1"/>
  <c r="V311" i="6"/>
  <c r="X311" i="6" s="1"/>
  <c r="J311" i="10" s="1"/>
  <c r="V266" i="6"/>
  <c r="X266" i="6" s="1"/>
  <c r="V213" i="6"/>
  <c r="X213" i="6" s="1"/>
  <c r="V171" i="6"/>
  <c r="X171" i="6" s="1"/>
  <c r="V133" i="6"/>
  <c r="X133" i="6" s="1"/>
  <c r="V83" i="6"/>
  <c r="X83" i="6" s="1"/>
  <c r="J83" i="7" s="1"/>
  <c r="V38" i="6"/>
  <c r="X38" i="6" s="1"/>
  <c r="V729" i="6"/>
  <c r="X729" i="6" s="1"/>
  <c r="V679" i="6"/>
  <c r="X679" i="6" s="1"/>
  <c r="V644" i="6"/>
  <c r="X644" i="6" s="1"/>
  <c r="V599" i="6"/>
  <c r="X599" i="6" s="1"/>
  <c r="V546" i="6"/>
  <c r="V501" i="6"/>
  <c r="X501" i="6" s="1"/>
  <c r="J501" i="7" s="1"/>
  <c r="V463" i="6"/>
  <c r="X463" i="6" s="1"/>
  <c r="J463" i="7" s="1"/>
  <c r="V410" i="6"/>
  <c r="V368" i="6"/>
  <c r="V316" i="6"/>
  <c r="X316" i="6" s="1"/>
  <c r="J316" i="7" s="1"/>
  <c r="V267" i="6"/>
  <c r="X267" i="6" s="1"/>
  <c r="J267" i="10" s="1"/>
  <c r="V229" i="6"/>
  <c r="X229" i="6" s="1"/>
  <c r="V180" i="6"/>
  <c r="X180" i="6" s="1"/>
  <c r="V134" i="6"/>
  <c r="X134" i="6" s="1"/>
  <c r="J134" i="10" s="1"/>
  <c r="V91" i="6"/>
  <c r="X91" i="6" s="1"/>
  <c r="J91" i="7" s="1"/>
  <c r="V50" i="6"/>
  <c r="X50" i="6" s="1"/>
  <c r="N742" i="10"/>
  <c r="Q53" i="10"/>
  <c r="Q105" i="10"/>
  <c r="Q128" i="10"/>
  <c r="Q175" i="10"/>
  <c r="Q212" i="10"/>
  <c r="Q223" i="10"/>
  <c r="Q280" i="10"/>
  <c r="Q321" i="10"/>
  <c r="Q352" i="10"/>
  <c r="Q399" i="10"/>
  <c r="Q438" i="10"/>
  <c r="Q474" i="10"/>
  <c r="Q503" i="10"/>
  <c r="Q560" i="10"/>
  <c r="Q602" i="10"/>
  <c r="Q631" i="10"/>
  <c r="Q672" i="10"/>
  <c r="Q725" i="10"/>
  <c r="Q745" i="10"/>
  <c r="N121" i="10"/>
  <c r="N233" i="10"/>
  <c r="N287" i="10"/>
  <c r="N370" i="10"/>
  <c r="N452" i="10"/>
  <c r="N536" i="10"/>
  <c r="N596" i="10"/>
  <c r="N697" i="10"/>
  <c r="N739" i="10"/>
  <c r="Q141" i="10"/>
  <c r="Q196" i="10"/>
  <c r="Q209" i="10"/>
  <c r="Q290" i="10"/>
  <c r="Q346" i="10"/>
  <c r="Q349" i="10"/>
  <c r="Q491" i="10"/>
  <c r="Q706" i="10"/>
  <c r="N114" i="10"/>
  <c r="Q80" i="10"/>
  <c r="Q95" i="10"/>
  <c r="Q165" i="10"/>
  <c r="Q202" i="10"/>
  <c r="Q262" i="10"/>
  <c r="Q301" i="10"/>
  <c r="Q374" i="10"/>
  <c r="Q410" i="10"/>
  <c r="Q464" i="10"/>
  <c r="Q505" i="10"/>
  <c r="Q540" i="10"/>
  <c r="Q674" i="10"/>
  <c r="Q689" i="10"/>
  <c r="Q715" i="10"/>
  <c r="Q747" i="10"/>
  <c r="H18" i="4"/>
  <c r="AM739" i="6"/>
  <c r="AM703" i="6"/>
  <c r="AM719" i="6"/>
  <c r="AM697" i="6"/>
  <c r="AM666" i="6"/>
  <c r="AM659" i="6"/>
  <c r="AM625" i="6"/>
  <c r="AM612" i="6"/>
  <c r="AM596" i="6"/>
  <c r="AM570" i="6"/>
  <c r="AM554" i="6"/>
  <c r="AM536" i="6"/>
  <c r="AM526" i="6"/>
  <c r="AM513" i="6"/>
  <c r="AM468" i="6"/>
  <c r="AM484" i="6"/>
  <c r="H31" i="5"/>
  <c r="AM707" i="6"/>
  <c r="N707" i="10" s="1"/>
  <c r="AM727" i="6"/>
  <c r="AM662" i="6"/>
  <c r="N662" i="10" s="1"/>
  <c r="AM645" i="6"/>
  <c r="N645" i="10" s="1"/>
  <c r="AM633" i="6"/>
  <c r="AM592" i="6"/>
  <c r="AM574" i="6"/>
  <c r="AM562" i="6"/>
  <c r="AM522" i="6"/>
  <c r="AM492" i="6"/>
  <c r="AM476" i="6"/>
  <c r="AM448" i="6"/>
  <c r="AM434" i="6"/>
  <c r="AM410" i="6"/>
  <c r="AM405" i="6"/>
  <c r="AM382" i="6"/>
  <c r="N382" i="10" s="1"/>
  <c r="AM358" i="6"/>
  <c r="AM342" i="6"/>
  <c r="Q342" i="10" s="1"/>
  <c r="AM315" i="6"/>
  <c r="AM283" i="6"/>
  <c r="Q283" i="10" s="1"/>
  <c r="AM266" i="6"/>
  <c r="AM253" i="6"/>
  <c r="Q253" i="10" s="1"/>
  <c r="AM229" i="6"/>
  <c r="N229" i="10" s="1"/>
  <c r="AM217" i="6"/>
  <c r="N217" i="10" s="1"/>
  <c r="AM189" i="6"/>
  <c r="AM166" i="6"/>
  <c r="AM160" i="6"/>
  <c r="Q160" i="10" s="1"/>
  <c r="AM118" i="6"/>
  <c r="N118" i="10" s="1"/>
  <c r="AM134" i="6"/>
  <c r="Q134" i="10" s="1"/>
  <c r="AM95" i="6"/>
  <c r="AM72" i="6"/>
  <c r="AM66" i="6"/>
  <c r="AM59" i="6"/>
  <c r="Q59" i="10" s="1"/>
  <c r="AM41" i="6"/>
  <c r="Q41" i="10" s="1"/>
  <c r="AJ748" i="6"/>
  <c r="N748" i="10" s="1"/>
  <c r="AJ712" i="6"/>
  <c r="Q712" i="10" s="1"/>
  <c r="AJ728" i="6"/>
  <c r="AJ685" i="6"/>
  <c r="AJ675" i="6"/>
  <c r="N675" i="10" s="1"/>
  <c r="AJ650" i="6"/>
  <c r="Q650" i="10" s="1"/>
  <c r="AJ634" i="6"/>
  <c r="AJ609" i="6"/>
  <c r="AJ605" i="6"/>
  <c r="N605" i="10" s="1"/>
  <c r="AJ547" i="6"/>
  <c r="Q547" i="10" s="1"/>
  <c r="AJ563" i="6"/>
  <c r="AJ519" i="6"/>
  <c r="AJ506" i="6"/>
  <c r="N506" i="10" s="1"/>
  <c r="AJ489" i="6"/>
  <c r="Q489" i="10" s="1"/>
  <c r="AJ477" i="6"/>
  <c r="AJ445" i="6"/>
  <c r="AJ431" i="6"/>
  <c r="N431" i="10" s="1"/>
  <c r="AJ422" i="6"/>
  <c r="Q422" i="10" s="1"/>
  <c r="AJ402" i="6"/>
  <c r="AJ379" i="6"/>
  <c r="AM699" i="6"/>
  <c r="Q699" i="10" s="1"/>
  <c r="AM731" i="6"/>
  <c r="N731" i="10" s="1"/>
  <c r="AM674" i="6"/>
  <c r="AM629" i="6"/>
  <c r="Q629" i="10" s="1"/>
  <c r="AM600" i="6"/>
  <c r="N600" i="10" s="1"/>
  <c r="AM550" i="6"/>
  <c r="AM518" i="6"/>
  <c r="Q518" i="10" s="1"/>
  <c r="AM496" i="6"/>
  <c r="AM440" i="6"/>
  <c r="AM430" i="6"/>
  <c r="AM393" i="6"/>
  <c r="AM374" i="6"/>
  <c r="N374" i="10" s="1"/>
  <c r="AM354" i="6"/>
  <c r="AM324" i="6"/>
  <c r="AM301" i="6"/>
  <c r="AM262" i="6"/>
  <c r="AM248" i="6"/>
  <c r="AM237" i="6"/>
  <c r="Q237" i="10" s="1"/>
  <c r="AM202" i="6"/>
  <c r="AM170" i="6"/>
  <c r="N170" i="10" s="1"/>
  <c r="AM154" i="6"/>
  <c r="Q154" i="10" s="1"/>
  <c r="AM130" i="6"/>
  <c r="Q130" i="10" s="1"/>
  <c r="AM99" i="6"/>
  <c r="AM80" i="6"/>
  <c r="AM55" i="6"/>
  <c r="Q55" i="10" s="1"/>
  <c r="AM20" i="6"/>
  <c r="AJ704" i="6"/>
  <c r="AJ724" i="6"/>
  <c r="AJ663" i="6"/>
  <c r="Q663" i="10" s="1"/>
  <c r="AJ642" i="6"/>
  <c r="AJ630" i="6"/>
  <c r="AJ593" i="6"/>
  <c r="AJ571" i="6"/>
  <c r="AJ559" i="6"/>
  <c r="AJ523" i="6"/>
  <c r="AJ500" i="6"/>
  <c r="AJ473" i="6"/>
  <c r="AJ449" i="6"/>
  <c r="Q449" i="10" s="1"/>
  <c r="AJ414" i="6"/>
  <c r="AJ398" i="6"/>
  <c r="AJ383" i="6"/>
  <c r="Q383" i="10" s="1"/>
  <c r="AJ359" i="6"/>
  <c r="AJ333" i="6"/>
  <c r="AJ316" i="6"/>
  <c r="AJ284" i="6"/>
  <c r="Q284" i="10" s="1"/>
  <c r="AJ267" i="6"/>
  <c r="AJ254" i="6"/>
  <c r="AJ230" i="6"/>
  <c r="AJ203" i="6"/>
  <c r="Q203" i="10" s="1"/>
  <c r="AJ190" i="6"/>
  <c r="AJ166" i="6"/>
  <c r="AJ147" i="6"/>
  <c r="AJ119" i="6"/>
  <c r="AJ135" i="6"/>
  <c r="Q135" i="10" s="1"/>
  <c r="AJ96" i="6"/>
  <c r="AJ73" i="6"/>
  <c r="AJ67" i="6"/>
  <c r="N67" i="10" s="1"/>
  <c r="AJ45" i="6"/>
  <c r="Q45" i="10" s="1"/>
  <c r="AJ26" i="6"/>
  <c r="AF738" i="6"/>
  <c r="AG738" i="6" s="1"/>
  <c r="AF713" i="6"/>
  <c r="AG713" i="6" s="1"/>
  <c r="AF729" i="6"/>
  <c r="AG729" i="6" s="1"/>
  <c r="N729" i="10" s="1"/>
  <c r="AF660" i="6"/>
  <c r="AG660" i="6" s="1"/>
  <c r="AF676" i="6"/>
  <c r="AG676" i="6" s="1"/>
  <c r="AF651" i="6"/>
  <c r="AG651" i="6" s="1"/>
  <c r="AF635" i="6"/>
  <c r="AG635" i="6" s="1"/>
  <c r="N635" i="10" s="1"/>
  <c r="AF590" i="6"/>
  <c r="AG590" i="6" s="1"/>
  <c r="AF589" i="6"/>
  <c r="AG589" i="6" s="1"/>
  <c r="AF548" i="6"/>
  <c r="AG548" i="6" s="1"/>
  <c r="AF564" i="6"/>
  <c r="AG564" i="6" s="1"/>
  <c r="N564" i="10" s="1"/>
  <c r="AF520" i="6"/>
  <c r="AG520" i="6" s="1"/>
  <c r="AF507" i="6"/>
  <c r="AG507" i="6" s="1"/>
  <c r="AF462" i="6"/>
  <c r="AG462" i="6" s="1"/>
  <c r="AF478" i="6"/>
  <c r="AG478" i="6" s="1"/>
  <c r="N478" i="10" s="1"/>
  <c r="AF446" i="6"/>
  <c r="AG446" i="6" s="1"/>
  <c r="AF432" i="6"/>
  <c r="AG432" i="6" s="1"/>
  <c r="AF423" i="6"/>
  <c r="AG423" i="6" s="1"/>
  <c r="AF403" i="6"/>
  <c r="AG403" i="6" s="1"/>
  <c r="N403" i="10" s="1"/>
  <c r="AF380" i="6"/>
  <c r="AG380" i="6" s="1"/>
  <c r="AF356" i="6"/>
  <c r="AG356" i="6" s="1"/>
  <c r="AF340" i="6"/>
  <c r="AG340" i="6" s="1"/>
  <c r="AF313" i="6"/>
  <c r="AG313" i="6" s="1"/>
  <c r="N313" i="10" s="1"/>
  <c r="AF281" i="6"/>
  <c r="AG281" i="6" s="1"/>
  <c r="AF264" i="6"/>
  <c r="AG264" i="6" s="1"/>
  <c r="AF251" i="6"/>
  <c r="AG251" i="6" s="1"/>
  <c r="AF227" i="6"/>
  <c r="AG227" i="6" s="1"/>
  <c r="N227" i="10" s="1"/>
  <c r="AF243" i="6"/>
  <c r="AG243" i="6" s="1"/>
  <c r="AF187" i="6"/>
  <c r="AG187" i="6" s="1"/>
  <c r="AF164" i="6"/>
  <c r="AG164" i="6" s="1"/>
  <c r="AF180" i="6"/>
  <c r="AG180" i="6" s="1"/>
  <c r="N180" i="10" s="1"/>
  <c r="AF115" i="6"/>
  <c r="AG115" i="6" s="1"/>
  <c r="AM742" i="6"/>
  <c r="Q742" i="10" s="1"/>
  <c r="AM706" i="6"/>
  <c r="N706" i="10" s="1"/>
  <c r="AM722" i="6"/>
  <c r="Q722" i="10" s="1"/>
  <c r="AM688" i="6"/>
  <c r="N688" i="10" s="1"/>
  <c r="AM669" i="6"/>
  <c r="N669" i="10" s="1"/>
  <c r="AM644" i="6"/>
  <c r="Q644" i="10" s="1"/>
  <c r="AM628" i="6"/>
  <c r="Q628" i="10" s="1"/>
  <c r="AM615" i="6"/>
  <c r="N615" i="10" s="1"/>
  <c r="AM599" i="6"/>
  <c r="N599" i="10" s="1"/>
  <c r="AM573" i="6"/>
  <c r="Q573" i="10" s="1"/>
  <c r="AM557" i="6"/>
  <c r="N557" i="10" s="1"/>
  <c r="AM539" i="6"/>
  <c r="N539" i="10" s="1"/>
  <c r="AM517" i="6"/>
  <c r="N517" i="10" s="1"/>
  <c r="AM491" i="6"/>
  <c r="N491" i="10" s="1"/>
  <c r="AM471" i="6"/>
  <c r="Q471" i="10" s="1"/>
  <c r="AM439" i="6"/>
  <c r="N439" i="10" s="1"/>
  <c r="AM455" i="6"/>
  <c r="N455" i="10" s="1"/>
  <c r="AM416" i="6"/>
  <c r="Q416" i="10" s="1"/>
  <c r="AM396" i="6"/>
  <c r="Q396" i="10" s="1"/>
  <c r="AM373" i="6"/>
  <c r="Q373" i="10" s="1"/>
  <c r="AM349" i="6"/>
  <c r="N349" i="10" s="1"/>
  <c r="AM346" i="6"/>
  <c r="N346" i="10" s="1"/>
  <c r="AM327" i="6"/>
  <c r="Q327" i="10" s="1"/>
  <c r="AM300" i="6"/>
  <c r="Q300" i="10" s="1"/>
  <c r="AM290" i="6"/>
  <c r="N290" i="10" s="1"/>
  <c r="AM273" i="6"/>
  <c r="Q273" i="10" s="1"/>
  <c r="AM220" i="6"/>
  <c r="Q220" i="10" s="1"/>
  <c r="AM236" i="6"/>
  <c r="Q236" i="10" s="1"/>
  <c r="AM209" i="6"/>
  <c r="N209" i="10" s="1"/>
  <c r="AM196" i="6"/>
  <c r="N196" i="10" s="1"/>
  <c r="AM173" i="6"/>
  <c r="Q173" i="10" s="1"/>
  <c r="AM153" i="6"/>
  <c r="N153" i="10" s="1"/>
  <c r="AM125" i="6"/>
  <c r="Q125" i="10" s="1"/>
  <c r="AM141" i="6"/>
  <c r="N141" i="10" s="1"/>
  <c r="AM102" i="6"/>
  <c r="N102" i="10" s="1"/>
  <c r="AM79" i="6"/>
  <c r="Q79" i="10" s="1"/>
  <c r="AM50" i="6"/>
  <c r="Q50" i="10" s="1"/>
  <c r="AM32" i="6"/>
  <c r="N32" i="10" s="1"/>
  <c r="AJ739" i="6"/>
  <c r="Q739" i="10" s="1"/>
  <c r="AJ703" i="6"/>
  <c r="Q703" i="10" s="1"/>
  <c r="AJ719" i="6"/>
  <c r="Q719" i="10" s="1"/>
  <c r="AJ697" i="6"/>
  <c r="Q697" i="10" s="1"/>
  <c r="AJ666" i="6"/>
  <c r="Q666" i="10" s="1"/>
  <c r="AJ659" i="6"/>
  <c r="Q659" i="10" s="1"/>
  <c r="AJ625" i="6"/>
  <c r="Q625" i="10" s="1"/>
  <c r="AJ612" i="6"/>
  <c r="Q612" i="10" s="1"/>
  <c r="AJ596" i="6"/>
  <c r="Q596" i="10" s="1"/>
  <c r="AJ570" i="6"/>
  <c r="Q570" i="10" s="1"/>
  <c r="AJ554" i="6"/>
  <c r="Q554" i="10" s="1"/>
  <c r="AJ536" i="6"/>
  <c r="Q536" i="10" s="1"/>
  <c r="AJ526" i="6"/>
  <c r="Q526" i="10" s="1"/>
  <c r="AJ513" i="6"/>
  <c r="Q513" i="10" s="1"/>
  <c r="AJ468" i="6"/>
  <c r="Q468" i="10" s="1"/>
  <c r="AJ484" i="6"/>
  <c r="Q484" i="10" s="1"/>
  <c r="AJ452" i="6"/>
  <c r="Q452" i="10" s="1"/>
  <c r="AJ413" i="6"/>
  <c r="Q413" i="10" s="1"/>
  <c r="AJ393" i="6"/>
  <c r="Q393" i="10" s="1"/>
  <c r="AJ370" i="6"/>
  <c r="Q370" i="10" s="1"/>
  <c r="AJ368" i="6"/>
  <c r="Q368" i="10" s="1"/>
  <c r="AJ362" i="6"/>
  <c r="Q362" i="10" s="1"/>
  <c r="AJ324" i="6"/>
  <c r="AJ297" i="6"/>
  <c r="Q297" i="10" s="1"/>
  <c r="AJ287" i="6"/>
  <c r="Q287" i="10" s="1"/>
  <c r="AJ270" i="6"/>
  <c r="Q270" i="10" s="1"/>
  <c r="AJ248" i="6"/>
  <c r="AJ233" i="6"/>
  <c r="Q233" i="10" s="1"/>
  <c r="AJ206" i="6"/>
  <c r="Q206" i="10" s="1"/>
  <c r="AJ193" i="6"/>
  <c r="Q193" i="10" s="1"/>
  <c r="AJ169" i="6"/>
  <c r="AJ150" i="6"/>
  <c r="Q150" i="10" s="1"/>
  <c r="AJ122" i="6"/>
  <c r="Q122" i="10" s="1"/>
  <c r="AJ138" i="6"/>
  <c r="Q138" i="10" s="1"/>
  <c r="AJ99" i="6"/>
  <c r="Q99" i="10" s="1"/>
  <c r="AJ76" i="6"/>
  <c r="AJ47" i="6"/>
  <c r="AJ29" i="6"/>
  <c r="Q29" i="10" s="1"/>
  <c r="AJ20" i="6"/>
  <c r="AF700" i="6"/>
  <c r="AG700" i="6" s="1"/>
  <c r="N700" i="10" s="1"/>
  <c r="AF716" i="6"/>
  <c r="AG716" i="6" s="1"/>
  <c r="AF732" i="6"/>
  <c r="AG732" i="6" s="1"/>
  <c r="AF663" i="6"/>
  <c r="AG663" i="6" s="1"/>
  <c r="AF679" i="6"/>
  <c r="AG679" i="6" s="1"/>
  <c r="N679" i="10" s="1"/>
  <c r="AF654" i="6"/>
  <c r="AG654" i="6" s="1"/>
  <c r="AF624" i="6"/>
  <c r="AG624" i="6" s="1"/>
  <c r="AF593" i="6"/>
  <c r="AG593" i="6" s="1"/>
  <c r="AF584" i="6"/>
  <c r="AG584" i="6" s="1"/>
  <c r="N584" i="10" s="1"/>
  <c r="AF551" i="6"/>
  <c r="AG551" i="6" s="1"/>
  <c r="AF533" i="6"/>
  <c r="AG533" i="6" s="1"/>
  <c r="AF523" i="6"/>
  <c r="AG523" i="6" s="1"/>
  <c r="AF510" i="6"/>
  <c r="AG510" i="6" s="1"/>
  <c r="N510" i="10" s="1"/>
  <c r="AF465" i="6"/>
  <c r="AG465" i="6" s="1"/>
  <c r="AF481" i="6"/>
  <c r="AG481" i="6" s="1"/>
  <c r="AF449" i="6"/>
  <c r="AG449" i="6" s="1"/>
  <c r="AF428" i="6"/>
  <c r="AG428" i="6" s="1"/>
  <c r="N428" i="10" s="1"/>
  <c r="AF390" i="6"/>
  <c r="AG390" i="6" s="1"/>
  <c r="AF406" i="6"/>
  <c r="AG406" i="6" s="1"/>
  <c r="AF383" i="6"/>
  <c r="AG383" i="6" s="1"/>
  <c r="AF359" i="6"/>
  <c r="AG359" i="6" s="1"/>
  <c r="N359" i="10" s="1"/>
  <c r="AF333" i="6"/>
  <c r="AG333" i="6" s="1"/>
  <c r="AF316" i="6"/>
  <c r="AG316" i="6" s="1"/>
  <c r="AF284" i="6"/>
  <c r="AG284" i="6" s="1"/>
  <c r="AF267" i="6"/>
  <c r="AG267" i="6" s="1"/>
  <c r="N267" i="10" s="1"/>
  <c r="AF254" i="6"/>
  <c r="AG254" i="6" s="1"/>
  <c r="AF230" i="6"/>
  <c r="AG230" i="6" s="1"/>
  <c r="AF203" i="6"/>
  <c r="AG203" i="6" s="1"/>
  <c r="AF190" i="6"/>
  <c r="AG190" i="6" s="1"/>
  <c r="N190" i="10" s="1"/>
  <c r="AF167" i="6"/>
  <c r="AG167" i="6" s="1"/>
  <c r="AF147" i="6"/>
  <c r="AG147" i="6" s="1"/>
  <c r="AF118" i="6"/>
  <c r="AG118" i="6" s="1"/>
  <c r="AM738" i="6"/>
  <c r="AM713" i="6"/>
  <c r="Q713" i="10" s="1"/>
  <c r="AM729" i="6"/>
  <c r="Q729" i="10" s="1"/>
  <c r="AM660" i="6"/>
  <c r="Q660" i="10" s="1"/>
  <c r="AM676" i="6"/>
  <c r="N676" i="10" s="1"/>
  <c r="AM651" i="6"/>
  <c r="AM635" i="6"/>
  <c r="AM590" i="6"/>
  <c r="AM589" i="6"/>
  <c r="AM548" i="6"/>
  <c r="Q548" i="10" s="1"/>
  <c r="AM564" i="6"/>
  <c r="Q564" i="10" s="1"/>
  <c r="AM520" i="6"/>
  <c r="Q520" i="10" s="1"/>
  <c r="AM507" i="6"/>
  <c r="N507" i="10" s="1"/>
  <c r="AM462" i="6"/>
  <c r="Q462" i="10" s="1"/>
  <c r="AM478" i="6"/>
  <c r="AM446" i="6"/>
  <c r="AM432" i="6"/>
  <c r="AM423" i="6"/>
  <c r="Q423" i="10" s="1"/>
  <c r="AM403" i="6"/>
  <c r="Q403" i="10" s="1"/>
  <c r="AM380" i="6"/>
  <c r="Q380" i="10" s="1"/>
  <c r="AM356" i="6"/>
  <c r="N356" i="10" s="1"/>
  <c r="AM340" i="6"/>
  <c r="AM313" i="6"/>
  <c r="AM281" i="6"/>
  <c r="AM264" i="6"/>
  <c r="AM251" i="6"/>
  <c r="Q251" i="10" s="1"/>
  <c r="AM227" i="6"/>
  <c r="Q227" i="10" s="1"/>
  <c r="AM243" i="6"/>
  <c r="Q243" i="10" s="1"/>
  <c r="AM187" i="6"/>
  <c r="N187" i="10" s="1"/>
  <c r="AM164" i="6"/>
  <c r="Q164" i="10" s="1"/>
  <c r="AM180" i="6"/>
  <c r="AM116" i="6"/>
  <c r="N116" i="10" s="1"/>
  <c r="AM132" i="6"/>
  <c r="N132" i="10" s="1"/>
  <c r="AM93" i="6"/>
  <c r="Q93" i="10" s="1"/>
  <c r="AM109" i="6"/>
  <c r="Q109" i="10" s="1"/>
  <c r="AM64" i="6"/>
  <c r="Q64" i="10" s="1"/>
  <c r="AM57" i="6"/>
  <c r="AM39" i="6"/>
  <c r="Q39" i="10" s="1"/>
  <c r="AJ746" i="6"/>
  <c r="Q746" i="10" s="1"/>
  <c r="AJ710" i="6"/>
  <c r="Q710" i="10" s="1"/>
  <c r="AJ726" i="6"/>
  <c r="Q726" i="10" s="1"/>
  <c r="AJ692" i="6"/>
  <c r="Q692" i="10" s="1"/>
  <c r="AJ673" i="6"/>
  <c r="Q673" i="10" s="1"/>
  <c r="AJ648" i="6"/>
  <c r="Q648" i="10" s="1"/>
  <c r="AJ632" i="6"/>
  <c r="AJ619" i="6"/>
  <c r="AJ603" i="6"/>
  <c r="Q603" i="10" s="1"/>
  <c r="AJ577" i="6"/>
  <c r="Q577" i="10" s="1"/>
  <c r="AJ561" i="6"/>
  <c r="Q561" i="10" s="1"/>
  <c r="AJ532" i="6"/>
  <c r="Q532" i="10" s="1"/>
  <c r="AJ504" i="6"/>
  <c r="Q504" i="10" s="1"/>
  <c r="AJ495" i="6"/>
  <c r="Q495" i="10" s="1"/>
  <c r="AJ475" i="6"/>
  <c r="AJ443" i="6"/>
  <c r="Q443" i="10" s="1"/>
  <c r="AJ429" i="6"/>
  <c r="Q429" i="10" s="1"/>
  <c r="N26" i="10"/>
  <c r="N45" i="10"/>
  <c r="N73" i="10"/>
  <c r="N96" i="10"/>
  <c r="N39" i="10"/>
  <c r="N64" i="10"/>
  <c r="N109" i="10"/>
  <c r="N93" i="10"/>
  <c r="Q18" i="10"/>
  <c r="Q63" i="10"/>
  <c r="Q97" i="10"/>
  <c r="Q136" i="10"/>
  <c r="Q120" i="10"/>
  <c r="Q167" i="10"/>
  <c r="Q191" i="10"/>
  <c r="Q204" i="10"/>
  <c r="Q255" i="10"/>
  <c r="Q268" i="10"/>
  <c r="Q285" i="10"/>
  <c r="Q322" i="10"/>
  <c r="Q360" i="10"/>
  <c r="Q384" i="10"/>
  <c r="Q391" i="10"/>
  <c r="Q411" i="10"/>
  <c r="Q450" i="10"/>
  <c r="Q466" i="10"/>
  <c r="Q511" i="10"/>
  <c r="Q524" i="10"/>
  <c r="Q552" i="10"/>
  <c r="Q585" i="10"/>
  <c r="Q594" i="10"/>
  <c r="Q655" i="10"/>
  <c r="Q680" i="10"/>
  <c r="Q664" i="10"/>
  <c r="Q717" i="10"/>
  <c r="Q701" i="10"/>
  <c r="Q180" i="10"/>
  <c r="Q439" i="10"/>
  <c r="Q539" i="10"/>
  <c r="Q615" i="10"/>
  <c r="Q688" i="10"/>
  <c r="Q33" i="10"/>
  <c r="Q107" i="10"/>
  <c r="Q142" i="10"/>
  <c r="Q118" i="10"/>
  <c r="Q177" i="10"/>
  <c r="Q197" i="10"/>
  <c r="Q217" i="10"/>
  <c r="Q225" i="10"/>
  <c r="Q311" i="10"/>
  <c r="Q334" i="10"/>
  <c r="Q382" i="10"/>
  <c r="Q401" i="10"/>
  <c r="Q417" i="10"/>
  <c r="Q448" i="10"/>
  <c r="Q476" i="10"/>
  <c r="Q492" i="10"/>
  <c r="Q522" i="10"/>
  <c r="Q562" i="10"/>
  <c r="Q574" i="10"/>
  <c r="Q592" i="10"/>
  <c r="Q633" i="10"/>
  <c r="Q645" i="10"/>
  <c r="Q662" i="10"/>
  <c r="Q727" i="10"/>
  <c r="Q707" i="10"/>
  <c r="Q170" i="10"/>
  <c r="H16" i="4"/>
  <c r="R247" i="6"/>
  <c r="N19" i="10"/>
  <c r="N46" i="10"/>
  <c r="N98" i="10"/>
  <c r="N149" i="10"/>
  <c r="N192" i="10"/>
  <c r="N232" i="10"/>
  <c r="N269" i="10"/>
  <c r="N323" i="10"/>
  <c r="N385" i="10"/>
  <c r="N392" i="10"/>
  <c r="N451" i="10"/>
  <c r="N467" i="10"/>
  <c r="N525" i="10"/>
  <c r="N553" i="10"/>
  <c r="N595" i="10"/>
  <c r="N641" i="10"/>
  <c r="N665" i="10"/>
  <c r="N718" i="10"/>
  <c r="N160" i="10"/>
  <c r="N189" i="10"/>
  <c r="N253" i="10"/>
  <c r="N283" i="10"/>
  <c r="N342" i="10"/>
  <c r="N410" i="10"/>
  <c r="N448" i="10"/>
  <c r="N464" i="10"/>
  <c r="N522" i="10"/>
  <c r="N592" i="10"/>
  <c r="N653" i="10"/>
  <c r="N715" i="10"/>
  <c r="Q19" i="10"/>
  <c r="Q46" i="10"/>
  <c r="Q98" i="10"/>
  <c r="Q121" i="10"/>
  <c r="Q205" i="10"/>
  <c r="Q256" i="10"/>
  <c r="Q286" i="10"/>
  <c r="Q361" i="10"/>
  <c r="Q369" i="10"/>
  <c r="Q412" i="10"/>
  <c r="Q483" i="10"/>
  <c r="Q512" i="10"/>
  <c r="Q535" i="10"/>
  <c r="Q581" i="10"/>
  <c r="Q611" i="10"/>
  <c r="Q681" i="10"/>
  <c r="Q734" i="10"/>
  <c r="Q702" i="10"/>
  <c r="N128" i="10"/>
  <c r="N37" i="10"/>
  <c r="N55" i="10"/>
  <c r="N84" i="10"/>
  <c r="N107" i="10"/>
  <c r="N91" i="10"/>
  <c r="N38" i="10"/>
  <c r="N56" i="10"/>
  <c r="N71" i="10"/>
  <c r="N108" i="10"/>
  <c r="N92" i="10"/>
  <c r="N130" i="10"/>
  <c r="N35" i="10"/>
  <c r="N53" i="10"/>
  <c r="N82" i="10"/>
  <c r="N105" i="10"/>
  <c r="N89" i="10"/>
  <c r="N177" i="10"/>
  <c r="N161" i="10"/>
  <c r="Q179" i="10"/>
  <c r="Q163" i="10"/>
  <c r="N125" i="10"/>
  <c r="N174" i="10"/>
  <c r="Q176" i="10"/>
  <c r="Q181" i="10"/>
  <c r="Q169" i="10"/>
  <c r="Q166" i="10"/>
  <c r="N28" i="10"/>
  <c r="N75" i="10"/>
  <c r="N137" i="10"/>
  <c r="N169" i="10"/>
  <c r="N205" i="10"/>
  <c r="N256" i="10"/>
  <c r="N286" i="10"/>
  <c r="N309" i="10"/>
  <c r="N361" i="10"/>
  <c r="N369" i="10"/>
  <c r="N412" i="10"/>
  <c r="N483" i="10"/>
  <c r="N512" i="10"/>
  <c r="N535" i="10"/>
  <c r="N581" i="10"/>
  <c r="N611" i="10"/>
  <c r="N681" i="10"/>
  <c r="N734" i="10"/>
  <c r="N702" i="10"/>
  <c r="N166" i="10"/>
  <c r="N266" i="10"/>
  <c r="N315" i="10"/>
  <c r="N358" i="10"/>
  <c r="N434" i="10"/>
  <c r="N480" i="10"/>
  <c r="N509" i="10"/>
  <c r="N546" i="10"/>
  <c r="N583" i="10"/>
  <c r="N637" i="10"/>
  <c r="N678" i="10"/>
  <c r="N699" i="10"/>
  <c r="Q28" i="10"/>
  <c r="Q75" i="10"/>
  <c r="Q137" i="10"/>
  <c r="Q149" i="10"/>
  <c r="Q192" i="10"/>
  <c r="Q232" i="10"/>
  <c r="Q269" i="10"/>
  <c r="Q309" i="10"/>
  <c r="Q323" i="10"/>
  <c r="Q385" i="10"/>
  <c r="Q392" i="10"/>
  <c r="Q451" i="10"/>
  <c r="Q467" i="10"/>
  <c r="Q525" i="10"/>
  <c r="Q553" i="10"/>
  <c r="Q595" i="10"/>
  <c r="Q641" i="10"/>
  <c r="Q665" i="10"/>
  <c r="Q718" i="10"/>
  <c r="N40" i="10"/>
  <c r="N58" i="10"/>
  <c r="N65" i="10"/>
  <c r="N88" i="10"/>
  <c r="N94" i="10"/>
  <c r="N41" i="10"/>
  <c r="N59" i="10"/>
  <c r="N72" i="10"/>
  <c r="N95" i="10"/>
  <c r="N133" i="10"/>
  <c r="N134" i="10"/>
  <c r="N131" i="10"/>
  <c r="N181" i="10"/>
  <c r="N165" i="10"/>
  <c r="N188" i="10"/>
  <c r="N244" i="10"/>
  <c r="N228" i="10"/>
  <c r="N252" i="10"/>
  <c r="N265" i="10"/>
  <c r="N282" i="10"/>
  <c r="N314" i="10"/>
  <c r="N341" i="10"/>
  <c r="N357" i="10"/>
  <c r="N381" i="10"/>
  <c r="N404" i="10"/>
  <c r="N424" i="10"/>
  <c r="N433" i="10"/>
  <c r="N447" i="10"/>
  <c r="N479" i="10"/>
  <c r="N463" i="10"/>
  <c r="N508" i="10"/>
  <c r="N521" i="10"/>
  <c r="N565" i="10"/>
  <c r="N549" i="10"/>
  <c r="N582" i="10"/>
  <c r="N591" i="10"/>
  <c r="N636" i="10"/>
  <c r="N652" i="10"/>
  <c r="N677" i="10"/>
  <c r="N661" i="10"/>
  <c r="N730" i="10"/>
  <c r="N714" i="10"/>
  <c r="N698" i="10"/>
  <c r="N178" i="10"/>
  <c r="N162" i="10"/>
  <c r="N202" i="10"/>
  <c r="N241" i="10"/>
  <c r="N225" i="10"/>
  <c r="N249" i="10"/>
  <c r="N262" i="10"/>
  <c r="N305" i="10"/>
  <c r="N311" i="10"/>
  <c r="N338" i="10"/>
  <c r="N378" i="10"/>
  <c r="N401" i="10"/>
  <c r="N421" i="10"/>
  <c r="N444" i="10"/>
  <c r="N476" i="10"/>
  <c r="N496" i="10"/>
  <c r="N505" i="10"/>
  <c r="N518" i="10"/>
  <c r="N562" i="10"/>
  <c r="N569" i="10"/>
  <c r="N604" i="10"/>
  <c r="N620" i="10"/>
  <c r="N633" i="10"/>
  <c r="N649" i="10"/>
  <c r="N674" i="10"/>
  <c r="N693" i="10"/>
  <c r="N727" i="10"/>
  <c r="N711" i="10"/>
  <c r="N747" i="10"/>
  <c r="Q40" i="10"/>
  <c r="Q58" i="10"/>
  <c r="Q65" i="10"/>
  <c r="Q88" i="10"/>
  <c r="Q94" i="10"/>
  <c r="Q133" i="10"/>
  <c r="Q117" i="10"/>
  <c r="Q188" i="10"/>
  <c r="Q244" i="10"/>
  <c r="Q228" i="10"/>
  <c r="Q252" i="10"/>
  <c r="Q265" i="10"/>
  <c r="Q282" i="10"/>
  <c r="Q314" i="10"/>
  <c r="Q341" i="10"/>
  <c r="Q357" i="10"/>
  <c r="Q381" i="10"/>
  <c r="Q404" i="10"/>
  <c r="Q424" i="10"/>
  <c r="Q433" i="10"/>
  <c r="Q447" i="10"/>
  <c r="Q479" i="10"/>
  <c r="Q463" i="10"/>
  <c r="Q508" i="10"/>
  <c r="Q521" i="10"/>
  <c r="Q565" i="10"/>
  <c r="Q549" i="10"/>
  <c r="Q582" i="10"/>
  <c r="Q591" i="10"/>
  <c r="Q636" i="10"/>
  <c r="Q652" i="10"/>
  <c r="Q677" i="10"/>
  <c r="Q661" i="10"/>
  <c r="Q730" i="10"/>
  <c r="Q714" i="10"/>
  <c r="Q698" i="10"/>
  <c r="H105" i="7"/>
  <c r="H105" i="10"/>
  <c r="H97" i="7"/>
  <c r="H97" i="10"/>
  <c r="H89" i="7"/>
  <c r="H89" i="10"/>
  <c r="H156" i="7"/>
  <c r="H156" i="10"/>
  <c r="H148" i="7"/>
  <c r="H148" i="10"/>
  <c r="H203" i="7"/>
  <c r="H203" i="10"/>
  <c r="H303" i="7"/>
  <c r="H303" i="10"/>
  <c r="H338" i="7"/>
  <c r="H338" i="10"/>
  <c r="H102" i="7"/>
  <c r="H102" i="10"/>
  <c r="H94" i="7"/>
  <c r="H94" i="10"/>
  <c r="H153" i="7"/>
  <c r="H153" i="10"/>
  <c r="H178" i="7"/>
  <c r="H178" i="10"/>
  <c r="H185" i="7"/>
  <c r="H185" i="10"/>
  <c r="H289" i="7"/>
  <c r="H289" i="10"/>
  <c r="H150" i="7"/>
  <c r="H150" i="10"/>
  <c r="H302" i="7"/>
  <c r="H302" i="10"/>
  <c r="H384" i="7"/>
  <c r="H384" i="10"/>
  <c r="H376" i="7"/>
  <c r="H376" i="10"/>
  <c r="H368" i="7"/>
  <c r="H368" i="10"/>
  <c r="H403" i="7"/>
  <c r="H403" i="10"/>
  <c r="H395" i="7"/>
  <c r="H395" i="10"/>
  <c r="H419" i="7"/>
  <c r="H419" i="10"/>
  <c r="H411" i="7"/>
  <c r="H411" i="10"/>
  <c r="H482" i="7"/>
  <c r="H482" i="10"/>
  <c r="H474" i="7"/>
  <c r="H474" i="10"/>
  <c r="H466" i="7"/>
  <c r="H466" i="10"/>
  <c r="H574" i="7"/>
  <c r="H574" i="10"/>
  <c r="H686" i="7"/>
  <c r="H686" i="10"/>
  <c r="H561" i="7"/>
  <c r="H561" i="10"/>
  <c r="H553" i="7"/>
  <c r="H553" i="10"/>
  <c r="H648" i="7"/>
  <c r="H648" i="10"/>
  <c r="H653" i="7"/>
  <c r="H653" i="10"/>
  <c r="H645" i="7"/>
  <c r="H645" i="10"/>
  <c r="H680" i="7"/>
  <c r="H680" i="10"/>
  <c r="H672" i="7"/>
  <c r="H672" i="10"/>
  <c r="H664" i="7"/>
  <c r="H664" i="10"/>
  <c r="H654" i="7"/>
  <c r="H654" i="10"/>
  <c r="H646" i="7"/>
  <c r="H646" i="10"/>
  <c r="I116" i="7"/>
  <c r="I116" i="10"/>
  <c r="I204" i="7"/>
  <c r="I204" i="10"/>
  <c r="I372" i="7"/>
  <c r="I372" i="10"/>
  <c r="I389" i="7"/>
  <c r="I389" i="10"/>
  <c r="I451" i="7"/>
  <c r="I451" i="10"/>
  <c r="I468" i="7"/>
  <c r="I468" i="10"/>
  <c r="I559" i="7"/>
  <c r="I559" i="10"/>
  <c r="I71" i="7"/>
  <c r="I71" i="10"/>
  <c r="I142" i="7"/>
  <c r="I142" i="10"/>
  <c r="I126" i="7"/>
  <c r="I126" i="10"/>
  <c r="I193" i="7"/>
  <c r="I193" i="10"/>
  <c r="I232" i="7"/>
  <c r="I232" i="10"/>
  <c r="I271" i="7"/>
  <c r="I271" i="10"/>
  <c r="I289" i="7"/>
  <c r="I289" i="10"/>
  <c r="I300" i="7"/>
  <c r="I300" i="10"/>
  <c r="I329" i="7"/>
  <c r="I329" i="10"/>
  <c r="I92" i="7"/>
  <c r="I92" i="10"/>
  <c r="I108" i="7"/>
  <c r="I108" i="10"/>
  <c r="I169" i="7"/>
  <c r="I169" i="10"/>
  <c r="I585" i="7"/>
  <c r="I585" i="10"/>
  <c r="I643" i="7"/>
  <c r="I643" i="10"/>
  <c r="I708" i="7"/>
  <c r="I708" i="10"/>
  <c r="I155" i="7"/>
  <c r="I155" i="10"/>
  <c r="I405" i="7"/>
  <c r="I405" i="10"/>
  <c r="I417" i="7"/>
  <c r="I417" i="10"/>
  <c r="I496" i="7"/>
  <c r="I496" i="10"/>
  <c r="I520" i="7"/>
  <c r="I520" i="10"/>
  <c r="I550" i="7"/>
  <c r="I550" i="10"/>
  <c r="R158" i="6"/>
  <c r="R307" i="6"/>
  <c r="R278" i="6"/>
  <c r="R657" i="6"/>
  <c r="N142" i="7"/>
  <c r="N142" i="10"/>
  <c r="J20" i="7"/>
  <c r="J20" i="10"/>
  <c r="J31" i="7"/>
  <c r="J31" i="10"/>
  <c r="J39" i="7"/>
  <c r="J50" i="7"/>
  <c r="J50" i="10"/>
  <c r="J58" i="7"/>
  <c r="J58" i="10"/>
  <c r="J72" i="10"/>
  <c r="J80" i="7"/>
  <c r="J80" i="10"/>
  <c r="J91" i="10"/>
  <c r="J99" i="7"/>
  <c r="J99" i="10"/>
  <c r="J107" i="7"/>
  <c r="J107" i="10"/>
  <c r="J118" i="7"/>
  <c r="J118" i="10"/>
  <c r="J126" i="7"/>
  <c r="J126" i="10"/>
  <c r="J134" i="7"/>
  <c r="J142" i="10"/>
  <c r="J153" i="7"/>
  <c r="J153" i="10"/>
  <c r="J164" i="7"/>
  <c r="J164" i="10"/>
  <c r="J172" i="7"/>
  <c r="J180" i="7"/>
  <c r="J180" i="10"/>
  <c r="J191" i="7"/>
  <c r="J191" i="10"/>
  <c r="J210" i="7"/>
  <c r="J210" i="10"/>
  <c r="J221" i="7"/>
  <c r="J221" i="10"/>
  <c r="J229" i="7"/>
  <c r="J229" i="10"/>
  <c r="J237" i="7"/>
  <c r="J237" i="10"/>
  <c r="J256" i="7"/>
  <c r="J256" i="10"/>
  <c r="J267" i="7"/>
  <c r="J275" i="10"/>
  <c r="J286" i="7"/>
  <c r="J286" i="10"/>
  <c r="J297" i="7"/>
  <c r="J297" i="10"/>
  <c r="J305" i="7"/>
  <c r="J305" i="10"/>
  <c r="J316" i="10"/>
  <c r="J327" i="7"/>
  <c r="J327" i="10"/>
  <c r="Q17" i="10"/>
  <c r="N151" i="10"/>
  <c r="N179" i="10"/>
  <c r="N171" i="10"/>
  <c r="N163" i="10"/>
  <c r="N194" i="10"/>
  <c r="N186" i="10"/>
  <c r="N207" i="10"/>
  <c r="N242" i="10"/>
  <c r="N234" i="10"/>
  <c r="N226" i="10"/>
  <c r="N218" i="10"/>
  <c r="N250" i="10"/>
  <c r="N271" i="10"/>
  <c r="N263" i="10"/>
  <c r="N288" i="10"/>
  <c r="N296" i="10"/>
  <c r="N298" i="10"/>
  <c r="N312" i="10"/>
  <c r="N325" i="10"/>
  <c r="N339" i="10"/>
  <c r="N363" i="10"/>
  <c r="N355" i="10"/>
  <c r="N347" i="10"/>
  <c r="N379" i="10"/>
  <c r="N371" i="10"/>
  <c r="N402" i="10"/>
  <c r="N394" i="10"/>
  <c r="N422" i="10"/>
  <c r="N414" i="10"/>
  <c r="N453" i="10"/>
  <c r="N445" i="10"/>
  <c r="N485" i="10"/>
  <c r="N477" i="10"/>
  <c r="N469" i="10"/>
  <c r="N489" i="10"/>
  <c r="N500" i="10"/>
  <c r="N527" i="10"/>
  <c r="N519" i="10"/>
  <c r="N537" i="10"/>
  <c r="N563" i="10"/>
  <c r="N555" i="10"/>
  <c r="N547" i="10"/>
  <c r="N571" i="10"/>
  <c r="N597" i="10"/>
  <c r="N609" i="10"/>
  <c r="N613" i="10"/>
  <c r="N634" i="10"/>
  <c r="N626" i="10"/>
  <c r="N650" i="10"/>
  <c r="N642" i="10"/>
  <c r="N667" i="10"/>
  <c r="N685" i="10"/>
  <c r="N686" i="10"/>
  <c r="N728" i="10"/>
  <c r="N720" i="10"/>
  <c r="N712" i="10"/>
  <c r="N704" i="10"/>
  <c r="N740" i="10"/>
  <c r="N127" i="10"/>
  <c r="N119" i="10"/>
  <c r="N156" i="10"/>
  <c r="N148" i="10"/>
  <c r="N176" i="10"/>
  <c r="N168" i="10"/>
  <c r="N185" i="10"/>
  <c r="N191" i="10"/>
  <c r="N212" i="10"/>
  <c r="N204" i="10"/>
  <c r="N239" i="10"/>
  <c r="N231" i="10"/>
  <c r="N223" i="10"/>
  <c r="N255" i="10"/>
  <c r="N276" i="10"/>
  <c r="N268" i="10"/>
  <c r="N280" i="10"/>
  <c r="N285" i="10"/>
  <c r="N303" i="10"/>
  <c r="N317" i="10"/>
  <c r="N321" i="10"/>
  <c r="N322" i="10"/>
  <c r="N336" i="10"/>
  <c r="N360" i="10"/>
  <c r="N352" i="10"/>
  <c r="N384" i="10"/>
  <c r="N376" i="10"/>
  <c r="N389" i="10"/>
  <c r="N399" i="10"/>
  <c r="N391" i="10"/>
  <c r="N419" i="10"/>
  <c r="N411" i="10"/>
  <c r="N438" i="10"/>
  <c r="N450" i="10"/>
  <c r="N442" i="10"/>
  <c r="N482" i="10"/>
  <c r="N474" i="10"/>
  <c r="N466" i="10"/>
  <c r="N494" i="10"/>
  <c r="N511" i="10"/>
  <c r="N503" i="10"/>
  <c r="N524" i="10"/>
  <c r="N542" i="10"/>
  <c r="N534" i="10"/>
  <c r="N560" i="10"/>
  <c r="N552" i="10"/>
  <c r="N576" i="10"/>
  <c r="N585" i="10"/>
  <c r="N602" i="10"/>
  <c r="N594" i="10"/>
  <c r="N618" i="10"/>
  <c r="N610" i="10"/>
  <c r="N631" i="10"/>
  <c r="N655" i="10"/>
  <c r="N647" i="10"/>
  <c r="N680" i="10"/>
  <c r="N672" i="10"/>
  <c r="N664" i="10"/>
  <c r="N691" i="10"/>
  <c r="N733" i="10"/>
  <c r="N725" i="10"/>
  <c r="N717" i="10"/>
  <c r="N709" i="10"/>
  <c r="N701" i="10"/>
  <c r="N745" i="10"/>
  <c r="Q21" i="10"/>
  <c r="Q38" i="10"/>
  <c r="Q30" i="10"/>
  <c r="Q56" i="10"/>
  <c r="Q48" i="10"/>
  <c r="Q71" i="10"/>
  <c r="Q77" i="10"/>
  <c r="Q108" i="10"/>
  <c r="Q100" i="10"/>
  <c r="Q92" i="10"/>
  <c r="Q139" i="10"/>
  <c r="Q131" i="10"/>
  <c r="Q123" i="10"/>
  <c r="Q115" i="10"/>
  <c r="Q151" i="10"/>
  <c r="Q194" i="10"/>
  <c r="Q186" i="10"/>
  <c r="Q207" i="10"/>
  <c r="Q242" i="10"/>
  <c r="Q234" i="10"/>
  <c r="Q226" i="10"/>
  <c r="Q218" i="10"/>
  <c r="Q250" i="10"/>
  <c r="Q271" i="10"/>
  <c r="Q263" i="10"/>
  <c r="Q288" i="10"/>
  <c r="Q296" i="10"/>
  <c r="Q298" i="10"/>
  <c r="Q312" i="10"/>
  <c r="Q325" i="10"/>
  <c r="Q339" i="10"/>
  <c r="Q363" i="10"/>
  <c r="Q355" i="10"/>
  <c r="Q347" i="10"/>
  <c r="Q379" i="10"/>
  <c r="Q371" i="10"/>
  <c r="Q402" i="10"/>
  <c r="Q394" i="10"/>
  <c r="Q414" i="10"/>
  <c r="Q431" i="10"/>
  <c r="Q453" i="10"/>
  <c r="Q445" i="10"/>
  <c r="Q485" i="10"/>
  <c r="Q477" i="10"/>
  <c r="Q469" i="10"/>
  <c r="Q500" i="10"/>
  <c r="Q506" i="10"/>
  <c r="Q527" i="10"/>
  <c r="Q519" i="10"/>
  <c r="Q537" i="10"/>
  <c r="Q563" i="10"/>
  <c r="Q555" i="10"/>
  <c r="Q571" i="10"/>
  <c r="Q605" i="10"/>
  <c r="Q597" i="10"/>
  <c r="Q609" i="10"/>
  <c r="Q613" i="10"/>
  <c r="Q634" i="10"/>
  <c r="Q626" i="10"/>
  <c r="Q642" i="10"/>
  <c r="Q675" i="10"/>
  <c r="Q667" i="10"/>
  <c r="Q685" i="10"/>
  <c r="Q686" i="10"/>
  <c r="Q728" i="10"/>
  <c r="Q720" i="10"/>
  <c r="Q704" i="10"/>
  <c r="Q748" i="10"/>
  <c r="Q740" i="10"/>
  <c r="H109" i="7"/>
  <c r="H109" i="10"/>
  <c r="H101" i="7"/>
  <c r="H101" i="10"/>
  <c r="H93" i="7"/>
  <c r="H93" i="10"/>
  <c r="H152" i="7"/>
  <c r="H152" i="10"/>
  <c r="H177" i="7"/>
  <c r="H177" i="10"/>
  <c r="H198" i="7"/>
  <c r="H198" i="10"/>
  <c r="H211" i="7"/>
  <c r="H211" i="10"/>
  <c r="H106" i="7"/>
  <c r="H106" i="10"/>
  <c r="H98" i="7"/>
  <c r="H98" i="10"/>
  <c r="H90" i="7"/>
  <c r="H90" i="10"/>
  <c r="H149" i="7"/>
  <c r="H149" i="10"/>
  <c r="H206" i="7"/>
  <c r="H206" i="10"/>
  <c r="H324" i="7"/>
  <c r="H324" i="10"/>
  <c r="H154" i="7"/>
  <c r="H154" i="10"/>
  <c r="H146" i="7"/>
  <c r="H146" i="10"/>
  <c r="H197" i="7"/>
  <c r="H197" i="10"/>
  <c r="H380" i="7"/>
  <c r="H380" i="10"/>
  <c r="H372" i="7"/>
  <c r="H372" i="10"/>
  <c r="H399" i="7"/>
  <c r="H399" i="10"/>
  <c r="H391" i="7"/>
  <c r="H391" i="10"/>
  <c r="H423" i="7"/>
  <c r="H423" i="10"/>
  <c r="H415" i="7"/>
  <c r="H415" i="10"/>
  <c r="H478" i="7"/>
  <c r="H478" i="10"/>
  <c r="H470" i="7"/>
  <c r="H470" i="10"/>
  <c r="H462" i="7"/>
  <c r="H462" i="10"/>
  <c r="H570" i="7"/>
  <c r="H570" i="10"/>
  <c r="H643" i="7"/>
  <c r="H643" i="10"/>
  <c r="H690" i="7"/>
  <c r="H690" i="10"/>
  <c r="H557" i="7"/>
  <c r="H557" i="10"/>
  <c r="H549" i="7"/>
  <c r="H549" i="10"/>
  <c r="H652" i="7"/>
  <c r="H652" i="10"/>
  <c r="H644" i="7"/>
  <c r="H644" i="10"/>
  <c r="H431" i="7"/>
  <c r="H431" i="10"/>
  <c r="H641" i="7"/>
  <c r="H641" i="10"/>
  <c r="H676" i="7"/>
  <c r="H676" i="10"/>
  <c r="H668" i="7"/>
  <c r="H668" i="10"/>
  <c r="H660" i="7"/>
  <c r="H660" i="10"/>
  <c r="H650" i="7"/>
  <c r="H650" i="10"/>
  <c r="I31" i="7"/>
  <c r="I31" i="10"/>
  <c r="I49" i="7"/>
  <c r="I49" i="10"/>
  <c r="I64" i="7"/>
  <c r="I64" i="10"/>
  <c r="I84" i="7"/>
  <c r="I84" i="10"/>
  <c r="I102" i="7"/>
  <c r="I102" i="10"/>
  <c r="I129" i="7"/>
  <c r="I129" i="10"/>
  <c r="I190" i="7"/>
  <c r="I190" i="10"/>
  <c r="I235" i="7"/>
  <c r="I235" i="10"/>
  <c r="I219" i="7"/>
  <c r="I219" i="10"/>
  <c r="I274" i="7"/>
  <c r="I274" i="10"/>
  <c r="I303" i="7"/>
  <c r="I303" i="10"/>
  <c r="I310" i="7"/>
  <c r="I310" i="10"/>
  <c r="I347" i="7"/>
  <c r="I347" i="10"/>
  <c r="I17" i="7"/>
  <c r="I17" i="10"/>
  <c r="I56" i="7"/>
  <c r="I56" i="10"/>
  <c r="I163" i="7"/>
  <c r="I163" i="10"/>
  <c r="I244" i="7"/>
  <c r="I244" i="10"/>
  <c r="I228" i="7"/>
  <c r="I228" i="10"/>
  <c r="I253" i="7"/>
  <c r="I253" i="10"/>
  <c r="I267" i="7"/>
  <c r="I267" i="10"/>
  <c r="I285" i="7"/>
  <c r="I285" i="10"/>
  <c r="I296" i="7"/>
  <c r="I296" i="10"/>
  <c r="I78" i="7"/>
  <c r="I78" i="10"/>
  <c r="I135" i="7"/>
  <c r="I135" i="10"/>
  <c r="I148" i="7"/>
  <c r="I148" i="10"/>
  <c r="I375" i="7"/>
  <c r="I375" i="10"/>
  <c r="I595" i="7"/>
  <c r="I595" i="10"/>
  <c r="I669" i="7"/>
  <c r="I669" i="10"/>
  <c r="I745" i="7"/>
  <c r="I745" i="10"/>
  <c r="I54" i="7"/>
  <c r="I54" i="10"/>
  <c r="I91" i="7"/>
  <c r="I91" i="10"/>
  <c r="I107" i="7"/>
  <c r="I107" i="10"/>
  <c r="I381" i="7"/>
  <c r="I381" i="10"/>
  <c r="J27" i="7"/>
  <c r="J35" i="7"/>
  <c r="J35" i="10"/>
  <c r="J46" i="7"/>
  <c r="J54" i="7"/>
  <c r="J54" i="10"/>
  <c r="J65" i="7"/>
  <c r="J76" i="10"/>
  <c r="J84" i="7"/>
  <c r="J84" i="10"/>
  <c r="J95" i="10"/>
  <c r="J103" i="7"/>
  <c r="J103" i="10"/>
  <c r="J114" i="7"/>
  <c r="J114" i="10"/>
  <c r="J122" i="7"/>
  <c r="J122" i="10"/>
  <c r="J130" i="7"/>
  <c r="J130" i="10"/>
  <c r="J138" i="7"/>
  <c r="J149" i="10"/>
  <c r="J168" i="7"/>
  <c r="J176" i="10"/>
  <c r="J187" i="7"/>
  <c r="J187" i="10"/>
  <c r="J195" i="7"/>
  <c r="J195" i="10"/>
  <c r="J206" i="7"/>
  <c r="J206" i="10"/>
  <c r="J225" i="10"/>
  <c r="J233" i="7"/>
  <c r="J233" i="10"/>
  <c r="J241" i="10"/>
  <c r="J252" i="7"/>
  <c r="J263" i="7"/>
  <c r="J263" i="10"/>
  <c r="J271" i="7"/>
  <c r="J282" i="7"/>
  <c r="J282" i="10"/>
  <c r="J290" i="7"/>
  <c r="J290" i="10"/>
  <c r="J301" i="10"/>
  <c r="J312" i="7"/>
  <c r="J323" i="10"/>
  <c r="N155" i="10"/>
  <c r="N147" i="10"/>
  <c r="N175" i="10"/>
  <c r="N167" i="10"/>
  <c r="N198" i="10"/>
  <c r="N211" i="10"/>
  <c r="N203" i="10"/>
  <c r="N238" i="10"/>
  <c r="N230" i="10"/>
  <c r="N222" i="10"/>
  <c r="N254" i="10"/>
  <c r="N275" i="10"/>
  <c r="N292" i="10"/>
  <c r="N284" i="10"/>
  <c r="N302" i="10"/>
  <c r="N316" i="10"/>
  <c r="N329" i="10"/>
  <c r="N333" i="10"/>
  <c r="N335" i="10"/>
  <c r="N351" i="10"/>
  <c r="N383" i="10"/>
  <c r="N375" i="10"/>
  <c r="N406" i="10"/>
  <c r="N398" i="10"/>
  <c r="N390" i="10"/>
  <c r="N418" i="10"/>
  <c r="N457" i="10"/>
  <c r="N449" i="10"/>
  <c r="N441" i="10"/>
  <c r="N481" i="10"/>
  <c r="N465" i="10"/>
  <c r="N493" i="10"/>
  <c r="N502" i="10"/>
  <c r="N523" i="10"/>
  <c r="N541" i="10"/>
  <c r="N533" i="10"/>
  <c r="N551" i="10"/>
  <c r="N575" i="10"/>
  <c r="N601" i="10"/>
  <c r="N593" i="10"/>
  <c r="N617" i="10"/>
  <c r="N624" i="10"/>
  <c r="N630" i="10"/>
  <c r="N654" i="10"/>
  <c r="N646" i="10"/>
  <c r="N671" i="10"/>
  <c r="N663" i="10"/>
  <c r="N690" i="10"/>
  <c r="N732" i="10"/>
  <c r="N724" i="10"/>
  <c r="N716" i="10"/>
  <c r="N708" i="10"/>
  <c r="N744" i="10"/>
  <c r="N123" i="10"/>
  <c r="N115" i="10"/>
  <c r="N152" i="10"/>
  <c r="N172" i="10"/>
  <c r="N164" i="10"/>
  <c r="N195" i="10"/>
  <c r="N208" i="10"/>
  <c r="N243" i="10"/>
  <c r="N235" i="10"/>
  <c r="N219" i="10"/>
  <c r="N251" i="10"/>
  <c r="N272" i="10"/>
  <c r="N289" i="10"/>
  <c r="N281" i="10"/>
  <c r="N299" i="10"/>
  <c r="N326" i="10"/>
  <c r="N340" i="10"/>
  <c r="N364" i="10"/>
  <c r="N348" i="10"/>
  <c r="N380" i="10"/>
  <c r="N372" i="10"/>
  <c r="N395" i="10"/>
  <c r="N423" i="10"/>
  <c r="N415" i="10"/>
  <c r="N454" i="10"/>
  <c r="N446" i="10"/>
  <c r="N461" i="10"/>
  <c r="N470" i="10"/>
  <c r="N462" i="10"/>
  <c r="N490" i="10"/>
  <c r="N528" i="10"/>
  <c r="N520" i="10"/>
  <c r="N538" i="10"/>
  <c r="N556" i="10"/>
  <c r="N548" i="10"/>
  <c r="N572" i="10"/>
  <c r="N598" i="10"/>
  <c r="N590" i="10"/>
  <c r="N614" i="10"/>
  <c r="N627" i="10"/>
  <c r="N651" i="10"/>
  <c r="N643" i="10"/>
  <c r="N668" i="10"/>
  <c r="N660" i="10"/>
  <c r="N687" i="10"/>
  <c r="N721" i="10"/>
  <c r="N713" i="10"/>
  <c r="N705" i="10"/>
  <c r="N741" i="10"/>
  <c r="Q26" i="10"/>
  <c r="Q34" i="10"/>
  <c r="Q52" i="10"/>
  <c r="Q67" i="10"/>
  <c r="Q81" i="10"/>
  <c r="Q73" i="10"/>
  <c r="Q104" i="10"/>
  <c r="Q96" i="10"/>
  <c r="Q113" i="10"/>
  <c r="Q127" i="10"/>
  <c r="Q119" i="10"/>
  <c r="Q155" i="10"/>
  <c r="Q147" i="10"/>
  <c r="Q198" i="10"/>
  <c r="Q190" i="10"/>
  <c r="Q211" i="10"/>
  <c r="Q238" i="10"/>
  <c r="Q230" i="10"/>
  <c r="Q222" i="10"/>
  <c r="Q254" i="10"/>
  <c r="Q275" i="10"/>
  <c r="Q267" i="10"/>
  <c r="Q292" i="10"/>
  <c r="Q302" i="10"/>
  <c r="Q316" i="10"/>
  <c r="Q329" i="10"/>
  <c r="Q333" i="10"/>
  <c r="Q335" i="10"/>
  <c r="Q359" i="10"/>
  <c r="Q351" i="10"/>
  <c r="Q375" i="10"/>
  <c r="Q406" i="10"/>
  <c r="Q398" i="10"/>
  <c r="Q390" i="10"/>
  <c r="Q418" i="10"/>
  <c r="Q428" i="10"/>
  <c r="Q457" i="10"/>
  <c r="Q441" i="10"/>
  <c r="Q481" i="10"/>
  <c r="Q465" i="10"/>
  <c r="Q493" i="10"/>
  <c r="Q510" i="10"/>
  <c r="Q502" i="10"/>
  <c r="Q523" i="10"/>
  <c r="Q541" i="10"/>
  <c r="Q533" i="10"/>
  <c r="Q551" i="10"/>
  <c r="Q575" i="10"/>
  <c r="Q584" i="10"/>
  <c r="Q601" i="10"/>
  <c r="Q593" i="10"/>
  <c r="Q617" i="10"/>
  <c r="Q624" i="10"/>
  <c r="Q630" i="10"/>
  <c r="Q654" i="10"/>
  <c r="Q646" i="10"/>
  <c r="Q679" i="10"/>
  <c r="Q671" i="10"/>
  <c r="Q690" i="10"/>
  <c r="Q732" i="10"/>
  <c r="Q724" i="10"/>
  <c r="Q716" i="10"/>
  <c r="Q708" i="10"/>
  <c r="Q700" i="10"/>
  <c r="Q744" i="10"/>
  <c r="J338" i="7"/>
  <c r="J338" i="10"/>
  <c r="J349" i="7"/>
  <c r="J349" i="10"/>
  <c r="J357" i="7"/>
  <c r="J357" i="10"/>
  <c r="J376" i="7"/>
  <c r="J384" i="7"/>
  <c r="J384" i="10"/>
  <c r="J395" i="7"/>
  <c r="J395" i="10"/>
  <c r="J403" i="7"/>
  <c r="J403" i="10"/>
  <c r="J414" i="7"/>
  <c r="J422" i="7"/>
  <c r="J422" i="10"/>
  <c r="J433" i="7"/>
  <c r="J444" i="7"/>
  <c r="J444" i="10"/>
  <c r="J452" i="7"/>
  <c r="J463" i="10"/>
  <c r="J471" i="7"/>
  <c r="J471" i="10"/>
  <c r="J479" i="10"/>
  <c r="J490" i="7"/>
  <c r="J490" i="10"/>
  <c r="J501" i="10"/>
  <c r="J509" i="7"/>
  <c r="J509" i="10"/>
  <c r="J520" i="7"/>
  <c r="J520" i="10"/>
  <c r="J528" i="7"/>
  <c r="J528" i="10"/>
  <c r="J539" i="7"/>
  <c r="J539" i="10"/>
  <c r="J550" i="7"/>
  <c r="J558" i="10"/>
  <c r="J577" i="7"/>
  <c r="J577" i="10"/>
  <c r="J591" i="10"/>
  <c r="J599" i="7"/>
  <c r="J599" i="10"/>
  <c r="J610" i="7"/>
  <c r="J610" i="10"/>
  <c r="J618" i="7"/>
  <c r="J629" i="7"/>
  <c r="J629" i="10"/>
  <c r="J637" i="7"/>
  <c r="J637" i="10"/>
  <c r="J648" i="7"/>
  <c r="J648" i="10"/>
  <c r="J667" i="7"/>
  <c r="J667" i="10"/>
  <c r="J675" i="7"/>
  <c r="J675" i="10"/>
  <c r="J686" i="7"/>
  <c r="J705" i="7"/>
  <c r="J705" i="10"/>
  <c r="J713" i="7"/>
  <c r="J713" i="10"/>
  <c r="J721" i="10"/>
  <c r="J729" i="7"/>
  <c r="J729" i="10"/>
  <c r="J740" i="7"/>
  <c r="J740" i="10"/>
  <c r="J748" i="7"/>
  <c r="J34" i="7"/>
  <c r="J34" i="10"/>
  <c r="J53" i="7"/>
  <c r="J64" i="10"/>
  <c r="J75" i="7"/>
  <c r="J75" i="10"/>
  <c r="J83" i="10"/>
  <c r="J94" i="7"/>
  <c r="J102" i="7"/>
  <c r="J102" i="10"/>
  <c r="J121" i="7"/>
  <c r="J129" i="10"/>
  <c r="J137" i="7"/>
  <c r="J137" i="10"/>
  <c r="J148" i="7"/>
  <c r="J148" i="10"/>
  <c r="J156" i="7"/>
  <c r="J156" i="10"/>
  <c r="J167" i="7"/>
  <c r="J167" i="10"/>
  <c r="J175" i="7"/>
  <c r="J175" i="10"/>
  <c r="J186" i="7"/>
  <c r="J186" i="10"/>
  <c r="J194" i="7"/>
  <c r="J205" i="7"/>
  <c r="J205" i="10"/>
  <c r="J213" i="7"/>
  <c r="J213" i="10"/>
  <c r="J224" i="10"/>
  <c r="J232" i="7"/>
  <c r="J232" i="10"/>
  <c r="J240" i="10"/>
  <c r="J251" i="7"/>
  <c r="J262" i="10"/>
  <c r="J270" i="7"/>
  <c r="J270" i="10"/>
  <c r="J281" i="7"/>
  <c r="J281" i="10"/>
  <c r="J289" i="7"/>
  <c r="J289" i="10"/>
  <c r="J300" i="7"/>
  <c r="J300" i="10"/>
  <c r="J311" i="7"/>
  <c r="J322" i="7"/>
  <c r="J322" i="10"/>
  <c r="J341" i="7"/>
  <c r="J341" i="10"/>
  <c r="J352" i="7"/>
  <c r="J352" i="10"/>
  <c r="J360" i="7"/>
  <c r="J371" i="7"/>
  <c r="J371" i="10"/>
  <c r="J379" i="7"/>
  <c r="J390" i="7"/>
  <c r="J390" i="10"/>
  <c r="J398" i="7"/>
  <c r="J406" i="7"/>
  <c r="J406" i="10"/>
  <c r="J417" i="7"/>
  <c r="J417" i="10"/>
  <c r="J439" i="10"/>
  <c r="J447" i="7"/>
  <c r="J455" i="7"/>
  <c r="J455" i="10"/>
  <c r="J466" i="7"/>
  <c r="J466" i="10"/>
  <c r="J474" i="7"/>
  <c r="J474" i="10"/>
  <c r="J482" i="7"/>
  <c r="J482" i="10"/>
  <c r="J493" i="10"/>
  <c r="J504" i="7"/>
  <c r="J504" i="10"/>
  <c r="J512" i="7"/>
  <c r="J512" i="10"/>
  <c r="J523" i="7"/>
  <c r="J523" i="10"/>
  <c r="J534" i="10"/>
  <c r="J542" i="7"/>
  <c r="J542" i="10"/>
  <c r="J553" i="7"/>
  <c r="J553" i="10"/>
  <c r="J561" i="7"/>
  <c r="J572" i="7"/>
  <c r="J572" i="10"/>
  <c r="J583" i="7"/>
  <c r="J583" i="10"/>
  <c r="J594" i="7"/>
  <c r="J594" i="10"/>
  <c r="J602" i="7"/>
  <c r="J602" i="10"/>
  <c r="J613" i="10"/>
  <c r="J632" i="7"/>
  <c r="J643" i="10"/>
  <c r="J651" i="7"/>
  <c r="J651" i="10"/>
  <c r="J662" i="7"/>
  <c r="J662" i="10"/>
  <c r="J670" i="7"/>
  <c r="J678" i="10"/>
  <c r="J689" i="7"/>
  <c r="J689" i="10"/>
  <c r="J700" i="7"/>
  <c r="J700" i="10"/>
  <c r="J708" i="7"/>
  <c r="J708" i="10"/>
  <c r="J716" i="7"/>
  <c r="J716" i="10"/>
  <c r="J724" i="7"/>
  <c r="J724" i="10"/>
  <c r="J732" i="7"/>
  <c r="J732" i="10"/>
  <c r="J743" i="7"/>
  <c r="J18" i="7"/>
  <c r="J18" i="10"/>
  <c r="J29" i="7"/>
  <c r="J29" i="10"/>
  <c r="J37" i="10"/>
  <c r="J48" i="7"/>
  <c r="J48" i="10"/>
  <c r="J56" i="7"/>
  <c r="J56" i="10"/>
  <c r="J67" i="7"/>
  <c r="J67" i="10"/>
  <c r="J78" i="10"/>
  <c r="J89" i="7"/>
  <c r="J89" i="10"/>
  <c r="J97" i="7"/>
  <c r="J97" i="10"/>
  <c r="J105" i="7"/>
  <c r="J105" i="10"/>
  <c r="J116" i="7"/>
  <c r="J116" i="10"/>
  <c r="J124" i="7"/>
  <c r="J132" i="10"/>
  <c r="J140" i="7"/>
  <c r="J140" i="10"/>
  <c r="J151" i="7"/>
  <c r="J151" i="10"/>
  <c r="J162" i="7"/>
  <c r="J162" i="10"/>
  <c r="J170" i="10"/>
  <c r="J178" i="7"/>
  <c r="J178" i="10"/>
  <c r="J189" i="10"/>
  <c r="J197" i="7"/>
  <c r="J197" i="10"/>
  <c r="J208" i="10"/>
  <c r="J219" i="7"/>
  <c r="J219" i="10"/>
  <c r="J227" i="10"/>
  <c r="J235" i="7"/>
  <c r="J243" i="7"/>
  <c r="J243" i="10"/>
  <c r="J254" i="7"/>
  <c r="J265" i="7"/>
  <c r="J265" i="10"/>
  <c r="J273" i="7"/>
  <c r="J273" i="10"/>
  <c r="J284" i="7"/>
  <c r="J284" i="10"/>
  <c r="J292" i="7"/>
  <c r="L292" i="7" s="1"/>
  <c r="J292" i="10"/>
  <c r="L292" i="10" s="1"/>
  <c r="J303" i="10"/>
  <c r="J314" i="7"/>
  <c r="J325" i="7"/>
  <c r="J325" i="10"/>
  <c r="J336" i="7"/>
  <c r="J336" i="10"/>
  <c r="J347" i="10"/>
  <c r="J355" i="7"/>
  <c r="J355" i="10"/>
  <c r="J363" i="7"/>
  <c r="J363" i="10"/>
  <c r="J374" i="7"/>
  <c r="J382" i="7"/>
  <c r="J382" i="10"/>
  <c r="J393" i="7"/>
  <c r="J393" i="10"/>
  <c r="J401" i="7"/>
  <c r="J401" i="10"/>
  <c r="J412" i="7"/>
  <c r="J412" i="10"/>
  <c r="J420" i="10"/>
  <c r="J431" i="7"/>
  <c r="J431" i="10"/>
  <c r="J442" i="10"/>
  <c r="J450" i="7"/>
  <c r="J469" i="7"/>
  <c r="J469" i="10"/>
  <c r="J477" i="7"/>
  <c r="J485" i="10"/>
  <c r="J496" i="7"/>
  <c r="J496" i="10"/>
  <c r="J507" i="7"/>
  <c r="J507" i="10"/>
  <c r="J518" i="7"/>
  <c r="J526" i="7"/>
  <c r="J526" i="10"/>
  <c r="J537" i="7"/>
  <c r="J537" i="10"/>
  <c r="J548" i="10"/>
  <c r="J556" i="7"/>
  <c r="J564" i="7"/>
  <c r="J564" i="10"/>
  <c r="J575" i="7"/>
  <c r="J575" i="10"/>
  <c r="J597" i="7"/>
  <c r="J597" i="10"/>
  <c r="J605" i="7"/>
  <c r="J616" i="10"/>
  <c r="J627" i="7"/>
  <c r="J635" i="7"/>
  <c r="J635" i="10"/>
  <c r="J646" i="7"/>
  <c r="J646" i="10"/>
  <c r="J654" i="7"/>
  <c r="J654" i="10"/>
  <c r="J665" i="7"/>
  <c r="J665" i="10"/>
  <c r="J673" i="7"/>
  <c r="J673" i="10"/>
  <c r="J681" i="7"/>
  <c r="L681" i="7" s="1"/>
  <c r="J681" i="10"/>
  <c r="L681" i="10" s="1"/>
  <c r="J692" i="7"/>
  <c r="J692" i="10"/>
  <c r="J703" i="7"/>
  <c r="J703" i="10"/>
  <c r="J711" i="7"/>
  <c r="J711" i="10"/>
  <c r="J719" i="7"/>
  <c r="J727" i="7"/>
  <c r="J727" i="10"/>
  <c r="J746" i="7"/>
  <c r="J21" i="10"/>
  <c r="J32" i="7"/>
  <c r="J32" i="10"/>
  <c r="J40" i="7"/>
  <c r="J40" i="10"/>
  <c r="J51" i="7"/>
  <c r="J51" i="10"/>
  <c r="J59" i="7"/>
  <c r="J59" i="10"/>
  <c r="J73" i="7"/>
  <c r="J81" i="7"/>
  <c r="J81" i="10"/>
  <c r="J92" i="7"/>
  <c r="J100" i="7"/>
  <c r="J100" i="10"/>
  <c r="J108" i="7"/>
  <c r="J119" i="10"/>
  <c r="J127" i="7"/>
  <c r="J127" i="10"/>
  <c r="J135" i="7"/>
  <c r="J135" i="10"/>
  <c r="J154" i="7"/>
  <c r="J165" i="7"/>
  <c r="J165" i="10"/>
  <c r="J173" i="7"/>
  <c r="J173" i="10"/>
  <c r="J181" i="7"/>
  <c r="L181" i="7" s="1"/>
  <c r="J181" i="10"/>
  <c r="L181" i="10" s="1"/>
  <c r="J192" i="7"/>
  <c r="J203" i="7"/>
  <c r="J203" i="10"/>
  <c r="J211" i="7"/>
  <c r="J211" i="10"/>
  <c r="J222" i="7"/>
  <c r="J222" i="10"/>
  <c r="J230" i="7"/>
  <c r="J238" i="7"/>
  <c r="J238" i="10"/>
  <c r="J249" i="7"/>
  <c r="J268" i="7"/>
  <c r="J268" i="10"/>
  <c r="J276" i="7"/>
  <c r="J276" i="10"/>
  <c r="J287" i="10"/>
  <c r="J298" i="7"/>
  <c r="J317" i="10"/>
  <c r="L317" i="10" s="1"/>
  <c r="J328" i="7"/>
  <c r="J328" i="10"/>
  <c r="J339" i="7"/>
  <c r="J339" i="10"/>
  <c r="J350" i="7"/>
  <c r="J350" i="10"/>
  <c r="J358" i="7"/>
  <c r="J358" i="10"/>
  <c r="J369" i="7"/>
  <c r="J377" i="7"/>
  <c r="J377" i="10"/>
  <c r="J385" i="7"/>
  <c r="J385" i="10"/>
  <c r="J396" i="10"/>
  <c r="J404" i="7"/>
  <c r="J404" i="10"/>
  <c r="J415" i="7"/>
  <c r="J415" i="10"/>
  <c r="J423" i="7"/>
  <c r="J434" i="10"/>
  <c r="J445" i="7"/>
  <c r="J445" i="10"/>
  <c r="J453" i="7"/>
  <c r="J453" i="10"/>
  <c r="J464" i="7"/>
  <c r="J464" i="10"/>
  <c r="J472" i="7"/>
  <c r="J472" i="10"/>
  <c r="J480" i="7"/>
  <c r="J491" i="7"/>
  <c r="J491" i="10"/>
  <c r="J502" i="7"/>
  <c r="J510" i="7"/>
  <c r="J510" i="10"/>
  <c r="J521" i="7"/>
  <c r="J521" i="10"/>
  <c r="J540" i="7"/>
  <c r="J540" i="10"/>
  <c r="J551" i="7"/>
  <c r="J551" i="10"/>
  <c r="J559" i="7"/>
  <c r="J559" i="10"/>
  <c r="J570" i="7"/>
  <c r="J570" i="10"/>
  <c r="J592" i="10"/>
  <c r="J600" i="7"/>
  <c r="J600" i="10"/>
  <c r="J611" i="7"/>
  <c r="J611" i="10"/>
  <c r="J619" i="7"/>
  <c r="J630" i="10"/>
  <c r="J649" i="7"/>
  <c r="J649" i="10"/>
  <c r="J660" i="7"/>
  <c r="J660" i="10"/>
  <c r="J668" i="7"/>
  <c r="J676" i="7"/>
  <c r="J676" i="10"/>
  <c r="J687" i="7"/>
  <c r="J687" i="10"/>
  <c r="J698" i="7"/>
  <c r="J698" i="10"/>
  <c r="J706" i="7"/>
  <c r="J714" i="7"/>
  <c r="J714" i="10"/>
  <c r="J722" i="7"/>
  <c r="J730" i="10"/>
  <c r="J741" i="7"/>
  <c r="J741" i="10"/>
  <c r="J334" i="7"/>
  <c r="J334" i="10"/>
  <c r="J342" i="7"/>
  <c r="J342" i="10"/>
  <c r="J353" i="10"/>
  <c r="J361" i="7"/>
  <c r="J361" i="10"/>
  <c r="J372" i="7"/>
  <c r="J372" i="10"/>
  <c r="J380" i="7"/>
  <c r="J399" i="7"/>
  <c r="J399" i="10"/>
  <c r="J418" i="7"/>
  <c r="J418" i="10"/>
  <c r="J429" i="7"/>
  <c r="J429" i="10"/>
  <c r="J440" i="7"/>
  <c r="J440" i="10"/>
  <c r="J448" i="7"/>
  <c r="J448" i="10"/>
  <c r="J467" i="7"/>
  <c r="J467" i="10"/>
  <c r="J483" i="7"/>
  <c r="J483" i="10"/>
  <c r="J494" i="7"/>
  <c r="J494" i="10"/>
  <c r="J505" i="7"/>
  <c r="J505" i="10"/>
  <c r="J513" i="7"/>
  <c r="J513" i="10"/>
  <c r="J524" i="7"/>
  <c r="J524" i="10"/>
  <c r="J554" i="7"/>
  <c r="J554" i="10"/>
  <c r="J562" i="7"/>
  <c r="J562" i="10"/>
  <c r="J573" i="7"/>
  <c r="J573" i="10"/>
  <c r="J595" i="7"/>
  <c r="J595" i="10"/>
  <c r="J603" i="7"/>
  <c r="J603" i="10"/>
  <c r="J614" i="7"/>
  <c r="J614" i="10"/>
  <c r="J625" i="7"/>
  <c r="J625" i="10"/>
  <c r="J633" i="7"/>
  <c r="J633" i="10"/>
  <c r="J652" i="7"/>
  <c r="J652" i="10"/>
  <c r="J671" i="7"/>
  <c r="J671" i="10"/>
  <c r="J690" i="7"/>
  <c r="J690" i="10"/>
  <c r="J701" i="7"/>
  <c r="J701" i="10"/>
  <c r="J709" i="7"/>
  <c r="J709" i="10"/>
  <c r="J717" i="7"/>
  <c r="J717" i="10"/>
  <c r="J725" i="7"/>
  <c r="J725" i="10"/>
  <c r="J733" i="7"/>
  <c r="J733" i="10"/>
  <c r="J744" i="7"/>
  <c r="J744" i="10"/>
  <c r="J19" i="7"/>
  <c r="J19" i="10"/>
  <c r="J30" i="7"/>
  <c r="J30" i="10"/>
  <c r="J38" i="7"/>
  <c r="J38" i="10"/>
  <c r="J49" i="7"/>
  <c r="J49" i="10"/>
  <c r="J57" i="7"/>
  <c r="J57" i="10"/>
  <c r="J79" i="7"/>
  <c r="J79" i="10"/>
  <c r="J90" i="7"/>
  <c r="J90" i="10"/>
  <c r="J98" i="7"/>
  <c r="J98" i="10"/>
  <c r="J117" i="7"/>
  <c r="J117" i="10"/>
  <c r="J133" i="7"/>
  <c r="J133" i="10"/>
  <c r="J141" i="7"/>
  <c r="J141" i="10"/>
  <c r="J152" i="7"/>
  <c r="J152" i="10"/>
  <c r="J163" i="7"/>
  <c r="J163" i="10"/>
  <c r="J171" i="7"/>
  <c r="J171" i="10"/>
  <c r="J190" i="7"/>
  <c r="J190" i="10"/>
  <c r="J209" i="7"/>
  <c r="J209" i="10"/>
  <c r="J220" i="7"/>
  <c r="J220" i="10"/>
  <c r="J228" i="7"/>
  <c r="J228" i="10"/>
  <c r="J236" i="7"/>
  <c r="J236" i="10"/>
  <c r="J244" i="7"/>
  <c r="J244" i="10"/>
  <c r="J266" i="7"/>
  <c r="J266" i="10"/>
  <c r="J285" i="7"/>
  <c r="J285" i="10"/>
  <c r="J304" i="7"/>
  <c r="J304" i="10"/>
  <c r="J315" i="7"/>
  <c r="J315" i="10"/>
  <c r="J326" i="7"/>
  <c r="J326" i="10"/>
  <c r="J337" i="7"/>
  <c r="J337" i="10"/>
  <c r="J348" i="7"/>
  <c r="J348" i="10"/>
  <c r="J356" i="7"/>
  <c r="J356" i="10"/>
  <c r="J375" i="7"/>
  <c r="J375" i="10"/>
  <c r="J383" i="7"/>
  <c r="J383" i="10"/>
  <c r="J394" i="7"/>
  <c r="J394" i="10"/>
  <c r="J402" i="7"/>
  <c r="J402" i="10"/>
  <c r="J413" i="7"/>
  <c r="J413" i="10"/>
  <c r="J432" i="7"/>
  <c r="J432" i="10"/>
  <c r="J443" i="7"/>
  <c r="J443" i="10"/>
  <c r="J451" i="7"/>
  <c r="J451" i="10"/>
  <c r="J470" i="7"/>
  <c r="J470" i="10"/>
  <c r="J478" i="7"/>
  <c r="J478" i="10"/>
  <c r="J508" i="7"/>
  <c r="J508" i="10"/>
  <c r="J519" i="7"/>
  <c r="J519" i="10"/>
  <c r="J527" i="7"/>
  <c r="J527" i="10"/>
  <c r="J549" i="7"/>
  <c r="J549" i="10"/>
  <c r="J565" i="7"/>
  <c r="J565" i="10"/>
  <c r="J576" i="7"/>
  <c r="J576" i="10"/>
  <c r="J590" i="7"/>
  <c r="J590" i="10"/>
  <c r="J598" i="7"/>
  <c r="J598" i="10"/>
  <c r="J617" i="7"/>
  <c r="J617" i="10"/>
  <c r="J628" i="7"/>
  <c r="J628" i="10"/>
  <c r="J636" i="7"/>
  <c r="J636" i="10"/>
  <c r="J655" i="7"/>
  <c r="J655" i="10"/>
  <c r="J674" i="7"/>
  <c r="J674" i="10"/>
  <c r="J693" i="7"/>
  <c r="J693" i="10"/>
  <c r="J704" i="7"/>
  <c r="J704" i="10"/>
  <c r="J712" i="7"/>
  <c r="J712" i="10"/>
  <c r="J720" i="7"/>
  <c r="J720" i="10"/>
  <c r="J728" i="7"/>
  <c r="J728" i="10"/>
  <c r="J739" i="7"/>
  <c r="J739" i="10"/>
  <c r="J22" i="7"/>
  <c r="J22" i="10"/>
  <c r="J41" i="7"/>
  <c r="J41" i="10"/>
  <c r="J52" i="7"/>
  <c r="J52" i="10"/>
  <c r="J74" i="7"/>
  <c r="J74" i="10"/>
  <c r="J82" i="7"/>
  <c r="J82" i="10"/>
  <c r="J93" i="7"/>
  <c r="J93" i="10"/>
  <c r="J101" i="7"/>
  <c r="J101" i="10"/>
  <c r="J109" i="7"/>
  <c r="J109" i="10"/>
  <c r="J120" i="7"/>
  <c r="J120" i="10"/>
  <c r="J128" i="7"/>
  <c r="J128" i="10"/>
  <c r="J136" i="7"/>
  <c r="J136" i="10"/>
  <c r="J147" i="7"/>
  <c r="J147" i="10"/>
  <c r="J155" i="7"/>
  <c r="J155" i="10"/>
  <c r="J166" i="7"/>
  <c r="J166" i="10"/>
  <c r="J174" i="7"/>
  <c r="J174" i="10"/>
  <c r="J193" i="7"/>
  <c r="J193" i="10"/>
  <c r="J204" i="7"/>
  <c r="J204" i="10"/>
  <c r="J212" i="7"/>
  <c r="J212" i="10"/>
  <c r="J223" i="7"/>
  <c r="J223" i="10"/>
  <c r="J231" i="7"/>
  <c r="J231" i="10"/>
  <c r="J239" i="7"/>
  <c r="J239" i="10"/>
  <c r="J250" i="7"/>
  <c r="J250" i="10"/>
  <c r="J261" i="7"/>
  <c r="J261" i="10"/>
  <c r="J269" i="7"/>
  <c r="J269" i="10"/>
  <c r="J288" i="7"/>
  <c r="J288" i="10"/>
  <c r="J299" i="7"/>
  <c r="J299" i="10"/>
  <c r="J310" i="7"/>
  <c r="J310" i="10"/>
  <c r="J329" i="7"/>
  <c r="J329" i="10"/>
  <c r="J340" i="7"/>
  <c r="J340" i="10"/>
  <c r="J351" i="7"/>
  <c r="J351" i="10"/>
  <c r="J359" i="7"/>
  <c r="J359" i="10"/>
  <c r="J370" i="7"/>
  <c r="J370" i="10"/>
  <c r="J378" i="7"/>
  <c r="J378" i="10"/>
  <c r="J397" i="7"/>
  <c r="J397" i="10"/>
  <c r="J405" i="7"/>
  <c r="J405" i="10"/>
  <c r="J416" i="7"/>
  <c r="J416" i="10"/>
  <c r="J424" i="7"/>
  <c r="J424" i="10"/>
  <c r="J446" i="7"/>
  <c r="J446" i="10"/>
  <c r="J454" i="7"/>
  <c r="J454" i="10"/>
  <c r="J465" i="7"/>
  <c r="J465" i="10"/>
  <c r="J473" i="7"/>
  <c r="J473" i="10"/>
  <c r="J481" i="7"/>
  <c r="J481" i="10"/>
  <c r="J492" i="7"/>
  <c r="J492" i="10"/>
  <c r="J503" i="7"/>
  <c r="J503" i="10"/>
  <c r="J511" i="7"/>
  <c r="J511" i="10"/>
  <c r="J522" i="7"/>
  <c r="J522" i="10"/>
  <c r="J533" i="7"/>
  <c r="J533" i="10"/>
  <c r="J541" i="7"/>
  <c r="J541" i="10"/>
  <c r="J552" i="7"/>
  <c r="J552" i="10"/>
  <c r="J560" i="7"/>
  <c r="J560" i="10"/>
  <c r="J571" i="7"/>
  <c r="J571" i="10"/>
  <c r="J582" i="7"/>
  <c r="J582" i="10"/>
  <c r="J593" i="7"/>
  <c r="J593" i="10"/>
  <c r="J601" i="7"/>
  <c r="J601" i="10"/>
  <c r="J612" i="7"/>
  <c r="J612" i="10"/>
  <c r="J620" i="7"/>
  <c r="L620" i="7" s="1"/>
  <c r="J620" i="10"/>
  <c r="L620" i="10" s="1"/>
  <c r="J631" i="7"/>
  <c r="J631" i="10"/>
  <c r="J642" i="7"/>
  <c r="J642" i="10"/>
  <c r="J650" i="7"/>
  <c r="J650" i="10"/>
  <c r="J661" i="7"/>
  <c r="J661" i="10"/>
  <c r="J669" i="7"/>
  <c r="J669" i="10"/>
  <c r="J677" i="7"/>
  <c r="J677" i="10"/>
  <c r="J688" i="7"/>
  <c r="J688" i="10"/>
  <c r="J699" i="7"/>
  <c r="J699" i="10"/>
  <c r="J707" i="7"/>
  <c r="J707" i="10"/>
  <c r="J715" i="7"/>
  <c r="J715" i="10"/>
  <c r="J723" i="7"/>
  <c r="J723" i="10"/>
  <c r="J731" i="7"/>
  <c r="J731" i="10"/>
  <c r="J742" i="7"/>
  <c r="J742" i="10"/>
  <c r="J28" i="7"/>
  <c r="J28" i="10"/>
  <c r="J36" i="7"/>
  <c r="J36" i="10"/>
  <c r="J47" i="7"/>
  <c r="J47" i="10"/>
  <c r="J55" i="7"/>
  <c r="J55" i="10"/>
  <c r="J66" i="7"/>
  <c r="J66" i="10"/>
  <c r="J77" i="7"/>
  <c r="J77" i="10"/>
  <c r="J96" i="7"/>
  <c r="J96" i="10"/>
  <c r="J104" i="7"/>
  <c r="J104" i="10"/>
  <c r="J115" i="7"/>
  <c r="J115" i="10"/>
  <c r="J123" i="7"/>
  <c r="J123" i="10"/>
  <c r="J131" i="7"/>
  <c r="J131" i="10"/>
  <c r="J139" i="7"/>
  <c r="J139" i="10"/>
  <c r="J150" i="7"/>
  <c r="J150" i="10"/>
  <c r="J161" i="7"/>
  <c r="J161" i="10"/>
  <c r="J169" i="7"/>
  <c r="J169" i="10"/>
  <c r="J177" i="7"/>
  <c r="J177" i="10"/>
  <c r="J188" i="7"/>
  <c r="J188" i="10"/>
  <c r="J196" i="7"/>
  <c r="J196" i="10"/>
  <c r="J207" i="7"/>
  <c r="J207" i="10"/>
  <c r="J218" i="7"/>
  <c r="J218" i="10"/>
  <c r="J226" i="7"/>
  <c r="J226" i="10"/>
  <c r="J234" i="7"/>
  <c r="J234" i="10"/>
  <c r="J242" i="7"/>
  <c r="J242" i="10"/>
  <c r="J253" i="7"/>
  <c r="J253" i="10"/>
  <c r="J264" i="7"/>
  <c r="J264" i="10"/>
  <c r="J272" i="7"/>
  <c r="J272" i="10"/>
  <c r="J283" i="7"/>
  <c r="J283" i="10"/>
  <c r="J291" i="7"/>
  <c r="L291" i="7" s="1"/>
  <c r="J291" i="10"/>
  <c r="L291" i="10" s="1"/>
  <c r="J302" i="7"/>
  <c r="J302" i="10"/>
  <c r="J313" i="7"/>
  <c r="J313" i="10"/>
  <c r="J324" i="7"/>
  <c r="J324" i="10"/>
  <c r="J335" i="7"/>
  <c r="J335" i="10"/>
  <c r="J354" i="7"/>
  <c r="J354" i="10"/>
  <c r="J362" i="7"/>
  <c r="J362" i="10"/>
  <c r="J373" i="7"/>
  <c r="J373" i="10"/>
  <c r="J381" i="7"/>
  <c r="J381" i="10"/>
  <c r="J392" i="7"/>
  <c r="J392" i="10"/>
  <c r="J400" i="7"/>
  <c r="J400" i="10"/>
  <c r="J411" i="7"/>
  <c r="J411" i="10"/>
  <c r="J419" i="7"/>
  <c r="J419" i="10"/>
  <c r="J430" i="7"/>
  <c r="J430" i="10"/>
  <c r="J441" i="7"/>
  <c r="J441" i="10"/>
  <c r="J449" i="7"/>
  <c r="J449" i="10"/>
  <c r="J457" i="7"/>
  <c r="J457" i="10"/>
  <c r="J468" i="7"/>
  <c r="J468" i="10"/>
  <c r="J476" i="7"/>
  <c r="J476" i="10"/>
  <c r="J484" i="7"/>
  <c r="J484" i="10"/>
  <c r="J495" i="7"/>
  <c r="J495" i="10"/>
  <c r="J506" i="7"/>
  <c r="J506" i="10"/>
  <c r="J525" i="7"/>
  <c r="J525" i="10"/>
  <c r="J536" i="7"/>
  <c r="J536" i="10"/>
  <c r="J547" i="7"/>
  <c r="J547" i="10"/>
  <c r="J555" i="7"/>
  <c r="J555" i="10"/>
  <c r="J563" i="7"/>
  <c r="J563" i="10"/>
  <c r="J574" i="7"/>
  <c r="J574" i="10"/>
  <c r="J585" i="7"/>
  <c r="J585" i="10"/>
  <c r="J596" i="7"/>
  <c r="J596" i="10"/>
  <c r="J604" i="7"/>
  <c r="J604" i="10"/>
  <c r="J615" i="7"/>
  <c r="J615" i="10"/>
  <c r="J626" i="7"/>
  <c r="J626" i="10"/>
  <c r="J634" i="7"/>
  <c r="J634" i="10"/>
  <c r="J645" i="7"/>
  <c r="J645" i="10"/>
  <c r="J653" i="7"/>
  <c r="J653" i="10"/>
  <c r="J664" i="7"/>
  <c r="J664" i="10"/>
  <c r="J672" i="7"/>
  <c r="J672" i="10"/>
  <c r="J680" i="7"/>
  <c r="J680" i="10"/>
  <c r="J691" i="7"/>
  <c r="J691" i="10"/>
  <c r="J702" i="7"/>
  <c r="J702" i="10"/>
  <c r="J710" i="7"/>
  <c r="J710" i="10"/>
  <c r="J718" i="7"/>
  <c r="J718" i="10"/>
  <c r="J726" i="7"/>
  <c r="J726" i="10"/>
  <c r="J734" i="7"/>
  <c r="J734" i="10"/>
  <c r="J745" i="7"/>
  <c r="J745" i="10"/>
  <c r="J649" i="6"/>
  <c r="O120" i="6"/>
  <c r="O211" i="6"/>
  <c r="O38" i="6"/>
  <c r="O75" i="6"/>
  <c r="O197" i="6"/>
  <c r="O431" i="6"/>
  <c r="O479" i="6"/>
  <c r="O510" i="6"/>
  <c r="O535" i="6"/>
  <c r="O96" i="6"/>
  <c r="O114" i="6"/>
  <c r="O202" i="6"/>
  <c r="O393" i="6"/>
  <c r="O472" i="6"/>
  <c r="O503" i="6"/>
  <c r="O563" i="6"/>
  <c r="O73" i="6"/>
  <c r="O195" i="6"/>
  <c r="O452" i="6"/>
  <c r="J642" i="6"/>
  <c r="H48" i="5"/>
  <c r="O146" i="6"/>
  <c r="O167" i="6"/>
  <c r="O323" i="6"/>
  <c r="O396" i="6"/>
  <c r="O119" i="6"/>
  <c r="O176" i="6"/>
  <c r="O337" i="6"/>
  <c r="O233" i="6"/>
  <c r="O217" i="6"/>
  <c r="O272" i="6"/>
  <c r="O290" i="6"/>
  <c r="O301" i="6"/>
  <c r="O626" i="6"/>
  <c r="O724" i="6"/>
  <c r="O28" i="6"/>
  <c r="O132" i="6"/>
  <c r="O339" i="6"/>
  <c r="O35" i="6"/>
  <c r="O160" i="6"/>
  <c r="O207" i="6"/>
  <c r="O363" i="6"/>
  <c r="O410" i="6"/>
  <c r="O484" i="6"/>
  <c r="O489" i="6"/>
  <c r="O540" i="6"/>
  <c r="O47" i="6"/>
  <c r="O689" i="6"/>
  <c r="O95" i="6"/>
  <c r="O166" i="6"/>
  <c r="O356" i="6"/>
  <c r="O336" i="6"/>
  <c r="O353" i="6"/>
  <c r="O378" i="6"/>
  <c r="O402" i="6"/>
  <c r="O423" i="6"/>
  <c r="O433" i="6"/>
  <c r="O448" i="6"/>
  <c r="O481" i="6"/>
  <c r="O465" i="6"/>
  <c r="O512" i="6"/>
  <c r="O526" i="6"/>
  <c r="O537" i="6"/>
  <c r="O556" i="6"/>
  <c r="O573" i="6"/>
  <c r="O601" i="6"/>
  <c r="O618" i="6"/>
  <c r="O632" i="6"/>
  <c r="O649" i="6"/>
  <c r="O675" i="6"/>
  <c r="O659" i="6"/>
  <c r="O730" i="6"/>
  <c r="O714" i="6"/>
  <c r="O698" i="6"/>
  <c r="J337" i="6"/>
  <c r="O27" i="6"/>
  <c r="O45" i="6"/>
  <c r="O63" i="6"/>
  <c r="O620" i="6"/>
  <c r="O661" i="6"/>
  <c r="O364" i="6"/>
  <c r="O55" i="6"/>
  <c r="O125" i="6"/>
  <c r="O380" i="6"/>
  <c r="O346" i="6"/>
  <c r="O456" i="6"/>
  <c r="O440" i="6"/>
  <c r="O610" i="6"/>
  <c r="J32" i="6"/>
  <c r="H39" i="5"/>
  <c r="H38" i="5"/>
  <c r="J31" i="6"/>
  <c r="H43" i="5"/>
  <c r="O179" i="6"/>
  <c r="O186" i="6"/>
  <c r="O21" i="6"/>
  <c r="O89" i="6"/>
  <c r="O105" i="6"/>
  <c r="O438" i="6"/>
  <c r="O162" i="6"/>
  <c r="O229" i="6"/>
  <c r="O254" i="6"/>
  <c r="O268" i="6"/>
  <c r="O286" i="6"/>
  <c r="O297" i="6"/>
  <c r="O326" i="6"/>
  <c r="O399" i="6"/>
  <c r="O50" i="6"/>
  <c r="O128" i="6"/>
  <c r="O377" i="6"/>
  <c r="O30" i="6"/>
  <c r="O83" i="6"/>
  <c r="O189" i="6"/>
  <c r="O368" i="6"/>
  <c r="O685" i="6"/>
  <c r="O88" i="6"/>
  <c r="O104" i="6"/>
  <c r="O122" i="6"/>
  <c r="O333" i="6"/>
  <c r="O81" i="6"/>
  <c r="O178" i="6"/>
  <c r="O187" i="6"/>
  <c r="O325" i="6"/>
  <c r="O349" i="6"/>
  <c r="O374" i="6"/>
  <c r="O398" i="6"/>
  <c r="O419" i="6"/>
  <c r="O429" i="6"/>
  <c r="O444" i="6"/>
  <c r="O477" i="6"/>
  <c r="O461" i="6"/>
  <c r="O508" i="6"/>
  <c r="O522" i="6"/>
  <c r="O533" i="6"/>
  <c r="O552" i="6"/>
  <c r="O569" i="6"/>
  <c r="O597" i="6"/>
  <c r="O614" i="6"/>
  <c r="O628" i="6"/>
  <c r="O645" i="6"/>
  <c r="O671" i="6"/>
  <c r="O691" i="6"/>
  <c r="O726" i="6"/>
  <c r="O710" i="6"/>
  <c r="O747" i="6"/>
  <c r="N20" i="7"/>
  <c r="N29" i="7"/>
  <c r="N47" i="7"/>
  <c r="N76" i="7"/>
  <c r="N99" i="7"/>
  <c r="N138" i="7"/>
  <c r="O454" i="6"/>
  <c r="O350" i="6"/>
  <c r="O447" i="6"/>
  <c r="O40" i="6"/>
  <c r="O113" i="6"/>
  <c r="N32" i="7"/>
  <c r="N50" i="7"/>
  <c r="N79" i="7"/>
  <c r="N102" i="7"/>
  <c r="N141" i="7"/>
  <c r="N153" i="7"/>
  <c r="N196" i="7"/>
  <c r="N209" i="7"/>
  <c r="N236" i="7"/>
  <c r="N220" i="7"/>
  <c r="N273" i="7"/>
  <c r="N290" i="7"/>
  <c r="N300" i="7"/>
  <c r="N327" i="7"/>
  <c r="N349" i="7"/>
  <c r="N373" i="7"/>
  <c r="N396" i="7"/>
  <c r="N416" i="7"/>
  <c r="N455" i="7"/>
  <c r="N439" i="7"/>
  <c r="N471" i="7"/>
  <c r="N491" i="7"/>
  <c r="N539" i="7"/>
  <c r="N557" i="7"/>
  <c r="N573" i="7"/>
  <c r="N599" i="7"/>
  <c r="N615" i="7"/>
  <c r="N628" i="7"/>
  <c r="N644" i="7"/>
  <c r="N669" i="7"/>
  <c r="N688" i="7"/>
  <c r="N722" i="7"/>
  <c r="N706" i="7"/>
  <c r="N742" i="7"/>
  <c r="N150" i="7"/>
  <c r="N193" i="7"/>
  <c r="N206" i="7"/>
  <c r="N233" i="7"/>
  <c r="N270" i="7"/>
  <c r="N287" i="7"/>
  <c r="N297" i="7"/>
  <c r="N324" i="7"/>
  <c r="N362" i="7"/>
  <c r="N370" i="7"/>
  <c r="N393" i="7"/>
  <c r="N413" i="7"/>
  <c r="N452" i="7"/>
  <c r="N484" i="7"/>
  <c r="N468" i="7"/>
  <c r="N513" i="7"/>
  <c r="N526" i="7"/>
  <c r="N536" i="7"/>
  <c r="N554" i="7"/>
  <c r="N570" i="7"/>
  <c r="N596" i="7"/>
  <c r="N612" i="7"/>
  <c r="N625" i="7"/>
  <c r="N666" i="7"/>
  <c r="N719" i="7"/>
  <c r="N703" i="7"/>
  <c r="N739" i="7"/>
  <c r="O154" i="6"/>
  <c r="O175" i="6"/>
  <c r="O418" i="6"/>
  <c r="O443" i="6"/>
  <c r="O521" i="6"/>
  <c r="O551" i="6"/>
  <c r="O634" i="6"/>
  <c r="O732" i="6"/>
  <c r="O168" i="6"/>
  <c r="O324" i="6"/>
  <c r="O397" i="6"/>
  <c r="O241" i="6"/>
  <c r="O225" i="6"/>
  <c r="O250" i="6"/>
  <c r="O264" i="6"/>
  <c r="O282" i="6"/>
  <c r="O316" i="6"/>
  <c r="O355" i="6"/>
  <c r="O36" i="6"/>
  <c r="O140" i="6"/>
  <c r="O124" i="6"/>
  <c r="O362" i="6"/>
  <c r="O416" i="6"/>
  <c r="O474" i="6"/>
  <c r="O495" i="6"/>
  <c r="O505" i="6"/>
  <c r="O519" i="6"/>
  <c r="O565" i="6"/>
  <c r="O549" i="6"/>
  <c r="O584" i="6"/>
  <c r="O594" i="6"/>
  <c r="O625" i="6"/>
  <c r="O642" i="6"/>
  <c r="O668" i="6"/>
  <c r="O688" i="6"/>
  <c r="O723" i="6"/>
  <c r="O707" i="6"/>
  <c r="O744" i="6"/>
  <c r="O20" i="6"/>
  <c r="O76" i="6"/>
  <c r="O94" i="6"/>
  <c r="O198" i="6"/>
  <c r="O243" i="6"/>
  <c r="O227" i="6"/>
  <c r="O252" i="6"/>
  <c r="O266" i="6"/>
  <c r="O284" i="6"/>
  <c r="O428" i="6"/>
  <c r="O476" i="6"/>
  <c r="O507" i="6"/>
  <c r="O532" i="6"/>
  <c r="O603" i="6"/>
  <c r="O677" i="6"/>
  <c r="O700" i="6"/>
  <c r="O48" i="6"/>
  <c r="O101" i="6"/>
  <c r="O153" i="6"/>
  <c r="O212" i="6"/>
  <c r="O348" i="6"/>
  <c r="O46" i="6"/>
  <c r="O371" i="6"/>
  <c r="O450" i="6"/>
  <c r="O467" i="6"/>
  <c r="O528" i="6"/>
  <c r="O558" i="6"/>
  <c r="O141" i="6"/>
  <c r="O575" i="6"/>
  <c r="O651" i="6"/>
  <c r="O716" i="6"/>
  <c r="O26" i="6"/>
  <c r="O79" i="6"/>
  <c r="O185" i="6"/>
  <c r="O373" i="6"/>
  <c r="O213" i="6"/>
  <c r="O77" i="6"/>
  <c r="O147" i="6"/>
  <c r="O322" i="6"/>
  <c r="O395" i="6"/>
  <c r="O72" i="6"/>
  <c r="O90" i="6"/>
  <c r="O106" i="6"/>
  <c r="O123" i="6"/>
  <c r="O171" i="6"/>
  <c r="O194" i="6"/>
  <c r="O383" i="6"/>
  <c r="O97" i="6"/>
  <c r="O149" i="6"/>
  <c r="O180" i="6"/>
  <c r="O152" i="6"/>
  <c r="O237" i="6"/>
  <c r="O221" i="6"/>
  <c r="O276" i="6"/>
  <c r="O260" i="6"/>
  <c r="O305" i="6"/>
  <c r="O312" i="6"/>
  <c r="O369" i="6"/>
  <c r="O58" i="6"/>
  <c r="O136" i="6"/>
  <c r="O673" i="6"/>
  <c r="O391" i="6"/>
  <c r="O412" i="6"/>
  <c r="O470" i="6"/>
  <c r="O491" i="6"/>
  <c r="O501" i="6"/>
  <c r="O542" i="6"/>
  <c r="O561" i="6"/>
  <c r="O590" i="6"/>
  <c r="O637" i="6"/>
  <c r="O654" i="6"/>
  <c r="O680" i="6"/>
  <c r="O664" i="6"/>
  <c r="O719" i="6"/>
  <c r="O703" i="6"/>
  <c r="O740" i="6"/>
  <c r="N620" i="7"/>
  <c r="J37" i="6"/>
  <c r="AM607" i="6"/>
  <c r="AG607" i="6"/>
  <c r="AJ607" i="6"/>
  <c r="V607" i="6"/>
  <c r="J27" i="6"/>
  <c r="L148" i="7"/>
  <c r="O150" i="6"/>
  <c r="O239" i="6"/>
  <c r="O223" i="6"/>
  <c r="O248" i="6"/>
  <c r="O262" i="6"/>
  <c r="O280" i="6"/>
  <c r="O314" i="6"/>
  <c r="O341" i="6"/>
  <c r="O208" i="6"/>
  <c r="O139" i="6"/>
  <c r="O360" i="6"/>
  <c r="O121" i="6"/>
  <c r="N173" i="7"/>
  <c r="N170" i="7"/>
  <c r="O39" i="6"/>
  <c r="O57" i="6"/>
  <c r="O137" i="6"/>
  <c r="O164" i="6"/>
  <c r="O358" i="6"/>
  <c r="O66" i="6"/>
  <c r="O130" i="6"/>
  <c r="O236" i="6"/>
  <c r="O220" i="6"/>
  <c r="O275" i="6"/>
  <c r="O304" i="6"/>
  <c r="O311" i="6"/>
  <c r="O421" i="6"/>
  <c r="O446" i="6"/>
  <c r="O463" i="6"/>
  <c r="O524" i="6"/>
  <c r="O554" i="6"/>
  <c r="O51" i="6"/>
  <c r="O173" i="6"/>
  <c r="O209" i="6"/>
  <c r="O385" i="6"/>
  <c r="O414" i="6"/>
  <c r="O439" i="6"/>
  <c r="O493" i="6"/>
  <c r="O517" i="6"/>
  <c r="O547" i="6"/>
  <c r="O99" i="6"/>
  <c r="O351" i="6"/>
  <c r="O693" i="6"/>
  <c r="N291" i="7"/>
  <c r="N181" i="7"/>
  <c r="J165" i="6"/>
  <c r="J651" i="6"/>
  <c r="N681" i="7"/>
  <c r="J33" i="6"/>
  <c r="J38" i="6"/>
  <c r="N67" i="7"/>
  <c r="N73" i="7"/>
  <c r="N96" i="7"/>
  <c r="N292" i="7"/>
  <c r="N317" i="7"/>
  <c r="AJ278" i="6"/>
  <c r="N657" i="6"/>
  <c r="N278" i="6"/>
  <c r="I307" i="6"/>
  <c r="AG657" i="6"/>
  <c r="V657" i="6"/>
  <c r="N307" i="6"/>
  <c r="M307" i="6"/>
  <c r="M278" i="6"/>
  <c r="AJ657" i="6"/>
  <c r="AM657" i="6"/>
  <c r="M158" i="6"/>
  <c r="I278" i="6"/>
  <c r="I657" i="6"/>
  <c r="H657" i="6"/>
  <c r="M657" i="6"/>
  <c r="N158" i="6"/>
  <c r="AM307" i="6"/>
  <c r="AJ307" i="6"/>
  <c r="AG307" i="6"/>
  <c r="V307" i="6"/>
  <c r="H307" i="6"/>
  <c r="AM278" i="6"/>
  <c r="AG278" i="6"/>
  <c r="V158" i="6"/>
  <c r="V278" i="6"/>
  <c r="H278" i="6"/>
  <c r="N33" i="7"/>
  <c r="N51" i="7"/>
  <c r="N80" i="7"/>
  <c r="N103" i="7"/>
  <c r="AM158" i="6"/>
  <c r="AJ158" i="6"/>
  <c r="AG158" i="6"/>
  <c r="N37" i="7"/>
  <c r="N55" i="7"/>
  <c r="N84" i="7"/>
  <c r="N107" i="7"/>
  <c r="N91" i="7"/>
  <c r="N130" i="7"/>
  <c r="L303" i="7"/>
  <c r="N40" i="7"/>
  <c r="N58" i="7"/>
  <c r="N65" i="7"/>
  <c r="N94" i="7"/>
  <c r="N133" i="7"/>
  <c r="N188" i="7"/>
  <c r="N244" i="7"/>
  <c r="N228" i="7"/>
  <c r="N252" i="7"/>
  <c r="N265" i="7"/>
  <c r="N282" i="7"/>
  <c r="N314" i="7"/>
  <c r="N341" i="7"/>
  <c r="N357" i="7"/>
  <c r="N381" i="7"/>
  <c r="N404" i="7"/>
  <c r="N424" i="7"/>
  <c r="N433" i="7"/>
  <c r="N447" i="7"/>
  <c r="N479" i="7"/>
  <c r="N463" i="7"/>
  <c r="N508" i="7"/>
  <c r="N521" i="7"/>
  <c r="N565" i="7"/>
  <c r="N549" i="7"/>
  <c r="N582" i="7"/>
  <c r="N591" i="7"/>
  <c r="N636" i="7"/>
  <c r="N652" i="7"/>
  <c r="N677" i="7"/>
  <c r="N661" i="7"/>
  <c r="N730" i="7"/>
  <c r="N714" i="7"/>
  <c r="N698" i="7"/>
  <c r="N241" i="7"/>
  <c r="N225" i="7"/>
  <c r="N249" i="7"/>
  <c r="N262" i="7"/>
  <c r="N305" i="7"/>
  <c r="N311" i="7"/>
  <c r="N338" i="7"/>
  <c r="N354" i="7"/>
  <c r="N378" i="7"/>
  <c r="N401" i="7"/>
  <c r="N421" i="7"/>
  <c r="N430" i="7"/>
  <c r="N444" i="7"/>
  <c r="N476" i="7"/>
  <c r="N496" i="7"/>
  <c r="N505" i="7"/>
  <c r="N518" i="7"/>
  <c r="N562" i="7"/>
  <c r="N604" i="7"/>
  <c r="N633" i="7"/>
  <c r="N649" i="7"/>
  <c r="N674" i="7"/>
  <c r="N693" i="7"/>
  <c r="N727" i="7"/>
  <c r="N711" i="7"/>
  <c r="N747" i="7"/>
  <c r="J26" i="6"/>
  <c r="L643" i="7"/>
  <c r="N36" i="7"/>
  <c r="N54" i="7"/>
  <c r="N83" i="7"/>
  <c r="N106" i="7"/>
  <c r="N90" i="7"/>
  <c r="N129" i="7"/>
  <c r="N126" i="7"/>
  <c r="N213" i="7"/>
  <c r="N240" i="7"/>
  <c r="N224" i="7"/>
  <c r="N261" i="7"/>
  <c r="N304" i="7"/>
  <c r="N310" i="7"/>
  <c r="N337" i="7"/>
  <c r="N353" i="7"/>
  <c r="N377" i="7"/>
  <c r="N400" i="7"/>
  <c r="N420" i="7"/>
  <c r="N429" i="7"/>
  <c r="N443" i="7"/>
  <c r="N475" i="7"/>
  <c r="N495" i="7"/>
  <c r="N504" i="7"/>
  <c r="N561" i="7"/>
  <c r="N577" i="7"/>
  <c r="N603" i="7"/>
  <c r="N619" i="7"/>
  <c r="N632" i="7"/>
  <c r="N648" i="7"/>
  <c r="N673" i="7"/>
  <c r="N692" i="7"/>
  <c r="N726" i="7"/>
  <c r="N710" i="7"/>
  <c r="N746" i="7"/>
  <c r="N154" i="7"/>
  <c r="N174" i="7"/>
  <c r="N197" i="7"/>
  <c r="N210" i="7"/>
  <c r="N237" i="7"/>
  <c r="N221" i="7"/>
  <c r="N274" i="7"/>
  <c r="N301" i="7"/>
  <c r="N328" i="7"/>
  <c r="N334" i="7"/>
  <c r="N350" i="7"/>
  <c r="N374" i="7"/>
  <c r="N397" i="7"/>
  <c r="N417" i="7"/>
  <c r="N456" i="7"/>
  <c r="N440" i="7"/>
  <c r="N472" i="7"/>
  <c r="N492" i="7"/>
  <c r="N501" i="7"/>
  <c r="N540" i="7"/>
  <c r="N558" i="7"/>
  <c r="N574" i="7"/>
  <c r="J41" i="6"/>
  <c r="J582" i="6"/>
  <c r="J35" i="6"/>
  <c r="J594" i="6"/>
  <c r="J164" i="6"/>
  <c r="J186" i="6"/>
  <c r="J312" i="6"/>
  <c r="J512" i="6"/>
  <c r="J628" i="6"/>
  <c r="J728" i="6"/>
  <c r="J712" i="6"/>
  <c r="J385" i="6"/>
  <c r="J369" i="6"/>
  <c r="J396" i="6"/>
  <c r="J274" i="6"/>
  <c r="J273" i="6"/>
  <c r="J36" i="6"/>
  <c r="J647" i="6"/>
  <c r="J169" i="6"/>
  <c r="J193" i="6"/>
  <c r="J163" i="6"/>
  <c r="J265" i="6"/>
  <c r="J354" i="6"/>
  <c r="J504" i="6"/>
  <c r="J541" i="6"/>
  <c r="J636" i="6"/>
  <c r="J719" i="6"/>
  <c r="J703" i="6"/>
  <c r="J747" i="6"/>
  <c r="J720" i="6"/>
  <c r="J704" i="6"/>
  <c r="O242" i="6"/>
  <c r="O226" i="6"/>
  <c r="O251" i="6"/>
  <c r="O265" i="6"/>
  <c r="O283" i="6"/>
  <c r="O317" i="6"/>
  <c r="O475" i="6"/>
  <c r="O506" i="6"/>
  <c r="J34" i="6"/>
  <c r="J30" i="6"/>
  <c r="J39" i="6"/>
  <c r="J19" i="6"/>
  <c r="J290" i="6"/>
  <c r="J533" i="6"/>
  <c r="J739" i="6"/>
  <c r="J424" i="6"/>
  <c r="J562" i="6"/>
  <c r="J546" i="6"/>
  <c r="J615" i="6"/>
  <c r="O33" i="6"/>
  <c r="J74" i="6"/>
  <c r="J128" i="6"/>
  <c r="J228" i="6"/>
  <c r="J79" i="6"/>
  <c r="J133" i="6"/>
  <c r="J117" i="6"/>
  <c r="J162" i="6"/>
  <c r="J239" i="6"/>
  <c r="J429" i="6"/>
  <c r="J666" i="6"/>
  <c r="J417" i="6"/>
  <c r="N136" i="7"/>
  <c r="N21" i="7"/>
  <c r="N30" i="7"/>
  <c r="N48" i="7"/>
  <c r="N77" i="7"/>
  <c r="N100" i="7"/>
  <c r="J40" i="6"/>
  <c r="J49" i="6"/>
  <c r="J286" i="6"/>
  <c r="J329" i="6"/>
  <c r="J54" i="6"/>
  <c r="J21" i="6"/>
  <c r="J59" i="6"/>
  <c r="J328" i="6"/>
  <c r="J204" i="6"/>
  <c r="J229" i="6"/>
  <c r="J448" i="6"/>
  <c r="J517" i="6"/>
  <c r="J556" i="6"/>
  <c r="J609" i="6"/>
  <c r="J416" i="6"/>
  <c r="J449" i="6"/>
  <c r="J505" i="6"/>
  <c r="J637" i="6"/>
  <c r="J679" i="6"/>
  <c r="J663" i="6"/>
  <c r="J446" i="6"/>
  <c r="J539" i="6"/>
  <c r="J745" i="6"/>
  <c r="J455" i="6"/>
  <c r="J439" i="6"/>
  <c r="N132" i="7"/>
  <c r="N39" i="7"/>
  <c r="N57" i="7"/>
  <c r="N64" i="7"/>
  <c r="N109" i="7"/>
  <c r="N93" i="7"/>
  <c r="N116" i="7"/>
  <c r="N122" i="7"/>
  <c r="J255" i="6"/>
  <c r="J489" i="6"/>
  <c r="J490" i="6"/>
  <c r="J496" i="6"/>
  <c r="N135" i="7"/>
  <c r="AY308" i="6"/>
  <c r="AY307" i="6" s="1"/>
  <c r="AY580" i="6"/>
  <c r="AY579" i="6" s="1"/>
  <c r="AY216" i="6"/>
  <c r="AY215" i="6" s="1"/>
  <c r="AY499" i="6"/>
  <c r="AY498" i="6" s="1"/>
  <c r="AY112" i="6"/>
  <c r="AY111" i="6" s="1"/>
  <c r="AY409" i="6"/>
  <c r="AY408" i="6" s="1"/>
  <c r="AY684" i="6"/>
  <c r="AY683" i="6" s="1"/>
  <c r="AY87" i="6"/>
  <c r="AY86" i="6" s="1"/>
  <c r="AY388" i="6"/>
  <c r="AY387" i="6" s="1"/>
  <c r="AY658" i="6"/>
  <c r="AY657" i="6" s="1"/>
  <c r="J45" i="6"/>
  <c r="J250" i="6"/>
  <c r="J321" i="6"/>
  <c r="J50" i="6"/>
  <c r="J269" i="6"/>
  <c r="J55" i="6"/>
  <c r="J175" i="6"/>
  <c r="J342" i="6"/>
  <c r="J350" i="6"/>
  <c r="J444" i="6"/>
  <c r="J552" i="6"/>
  <c r="J731" i="6"/>
  <c r="J715" i="6"/>
  <c r="J699" i="6"/>
  <c r="J445" i="6"/>
  <c r="J501" i="6"/>
  <c r="J633" i="6"/>
  <c r="J675" i="6"/>
  <c r="J659" i="6"/>
  <c r="J442" i="6"/>
  <c r="J535" i="6"/>
  <c r="J741" i="6"/>
  <c r="J451" i="6"/>
  <c r="O53" i="6"/>
  <c r="O231" i="6"/>
  <c r="O256" i="6"/>
  <c r="O270" i="6"/>
  <c r="O288" i="6"/>
  <c r="O299" i="6"/>
  <c r="O328" i="6"/>
  <c r="O401" i="6"/>
  <c r="O115" i="6"/>
  <c r="O203" i="6"/>
  <c r="O240" i="6"/>
  <c r="O224" i="6"/>
  <c r="O249" i="6"/>
  <c r="O263" i="6"/>
  <c r="O281" i="6"/>
  <c r="O315" i="6"/>
  <c r="O342" i="6"/>
  <c r="O354" i="6"/>
  <c r="O392" i="6"/>
  <c r="O471" i="6"/>
  <c r="O502" i="6"/>
  <c r="O562" i="6"/>
  <c r="O591" i="6"/>
  <c r="O665" i="6"/>
  <c r="O741" i="6"/>
  <c r="O100" i="6"/>
  <c r="O131" i="6"/>
  <c r="O422" i="6"/>
  <c r="O464" i="6"/>
  <c r="O525" i="6"/>
  <c r="O555" i="6"/>
  <c r="O32" i="6"/>
  <c r="O65" i="6"/>
  <c r="O174" i="6"/>
  <c r="O191" i="6"/>
  <c r="O210" i="6"/>
  <c r="N128" i="7"/>
  <c r="N38" i="7"/>
  <c r="N56" i="7"/>
  <c r="N108" i="7"/>
  <c r="N92" i="7"/>
  <c r="N35" i="7"/>
  <c r="N53" i="7"/>
  <c r="N82" i="7"/>
  <c r="N105" i="7"/>
  <c r="N89" i="7"/>
  <c r="N125" i="7"/>
  <c r="N118" i="7"/>
  <c r="J140" i="6"/>
  <c r="J220" i="6"/>
  <c r="J266" i="6"/>
  <c r="J129" i="6"/>
  <c r="J174" i="6"/>
  <c r="J231" i="6"/>
  <c r="J341" i="6"/>
  <c r="J285" i="6"/>
  <c r="I387" i="6"/>
  <c r="I587" i="6"/>
  <c r="J662" i="6"/>
  <c r="J252" i="6"/>
  <c r="J381" i="6"/>
  <c r="J392" i="6"/>
  <c r="J542" i="6"/>
  <c r="J748" i="6"/>
  <c r="J413" i="6"/>
  <c r="J492" i="6"/>
  <c r="O335" i="6"/>
  <c r="O93" i="6"/>
  <c r="O109" i="6"/>
  <c r="O138" i="6"/>
  <c r="O359" i="6"/>
  <c r="O379" i="6"/>
  <c r="O581" i="6"/>
  <c r="O681" i="6"/>
  <c r="O704" i="6"/>
  <c r="O59" i="6"/>
  <c r="O181" i="6"/>
  <c r="O455" i="6"/>
  <c r="O67" i="6"/>
  <c r="O117" i="6"/>
  <c r="O151" i="6"/>
  <c r="O205" i="6"/>
  <c r="O238" i="6"/>
  <c r="O222" i="6"/>
  <c r="O261" i="6"/>
  <c r="O313" i="6"/>
  <c r="O616" i="6"/>
  <c r="O321" i="6"/>
  <c r="O361" i="6"/>
  <c r="O370" i="6"/>
  <c r="O394" i="6"/>
  <c r="O415" i="6"/>
  <c r="O473" i="6"/>
  <c r="O494" i="6"/>
  <c r="O504" i="6"/>
  <c r="O518" i="6"/>
  <c r="O564" i="6"/>
  <c r="O548" i="6"/>
  <c r="O583" i="6"/>
  <c r="O593" i="6"/>
  <c r="O624" i="6"/>
  <c r="O641" i="6"/>
  <c r="O667" i="6"/>
  <c r="O687" i="6"/>
  <c r="O722" i="6"/>
  <c r="O706" i="6"/>
  <c r="O743" i="6"/>
  <c r="O424" i="6"/>
  <c r="O434" i="6"/>
  <c r="O482" i="6"/>
  <c r="O466" i="6"/>
  <c r="O513" i="6"/>
  <c r="O527" i="6"/>
  <c r="O538" i="6"/>
  <c r="O557" i="6"/>
  <c r="O574" i="6"/>
  <c r="O602" i="6"/>
  <c r="O633" i="6"/>
  <c r="O650" i="6"/>
  <c r="O676" i="6"/>
  <c r="O660" i="6"/>
  <c r="O731" i="6"/>
  <c r="O715" i="6"/>
  <c r="O699" i="6"/>
  <c r="AQ70" i="6"/>
  <c r="AQ367" i="6"/>
  <c r="AQ295" i="6"/>
  <c r="AQ568" i="6"/>
  <c r="AQ201" i="6"/>
  <c r="AQ488" i="6"/>
  <c r="AQ184" i="6"/>
  <c r="AQ460" i="6"/>
  <c r="N41" i="7"/>
  <c r="N59" i="7"/>
  <c r="N66" i="7"/>
  <c r="N72" i="7"/>
  <c r="N95" i="7"/>
  <c r="N134" i="7"/>
  <c r="N131" i="7"/>
  <c r="N165" i="7"/>
  <c r="AJ61" i="6"/>
  <c r="N178" i="7"/>
  <c r="N162" i="7"/>
  <c r="AM61" i="6"/>
  <c r="AY70" i="6"/>
  <c r="AY69" i="6" s="1"/>
  <c r="AY367" i="6"/>
  <c r="AY366" i="6" s="1"/>
  <c r="AY640" i="6"/>
  <c r="AY639" i="6" s="1"/>
  <c r="AY295" i="6"/>
  <c r="AY294" i="6" s="1"/>
  <c r="AY568" i="6"/>
  <c r="AY567" i="6" s="1"/>
  <c r="AY201" i="6"/>
  <c r="AY200" i="6" s="1"/>
  <c r="AY488" i="6"/>
  <c r="AY487" i="6" s="1"/>
  <c r="AY184" i="6"/>
  <c r="AY183" i="6" s="1"/>
  <c r="AY460" i="6"/>
  <c r="AY459" i="6" s="1"/>
  <c r="J124" i="6"/>
  <c r="J75" i="6"/>
  <c r="J113" i="6"/>
  <c r="J28" i="6"/>
  <c r="J251" i="6"/>
  <c r="I459" i="6"/>
  <c r="I567" i="6"/>
  <c r="J590" i="6"/>
  <c r="J678" i="6"/>
  <c r="I695" i="6"/>
  <c r="J190" i="6"/>
  <c r="J20" i="6"/>
  <c r="J316" i="6"/>
  <c r="J167" i="6"/>
  <c r="J282" i="6"/>
  <c r="J208" i="6"/>
  <c r="J233" i="6"/>
  <c r="J217" i="6"/>
  <c r="J508" i="6"/>
  <c r="J521" i="6"/>
  <c r="J560" i="6"/>
  <c r="J613" i="6"/>
  <c r="J624" i="6"/>
  <c r="I683" i="6"/>
  <c r="J723" i="6"/>
  <c r="J707" i="6"/>
  <c r="J209" i="6"/>
  <c r="J234" i="6"/>
  <c r="J218" i="6"/>
  <c r="J420" i="6"/>
  <c r="J430" i="6"/>
  <c r="J453" i="6"/>
  <c r="J509" i="6"/>
  <c r="J522" i="6"/>
  <c r="J614" i="6"/>
  <c r="J625" i="6"/>
  <c r="J667" i="6"/>
  <c r="J724" i="6"/>
  <c r="J708" i="6"/>
  <c r="J450" i="6"/>
  <c r="J519" i="6"/>
  <c r="J558" i="6"/>
  <c r="J611" i="6"/>
  <c r="J443" i="6"/>
  <c r="J528" i="6"/>
  <c r="J620" i="6"/>
  <c r="O80" i="6"/>
  <c r="O98" i="6"/>
  <c r="O133" i="6"/>
  <c r="O352" i="6"/>
  <c r="N24" i="6"/>
  <c r="O34" i="6"/>
  <c r="O52" i="6"/>
  <c r="O172" i="6"/>
  <c r="O384" i="6"/>
  <c r="O403" i="6"/>
  <c r="O413" i="6"/>
  <c r="O492" i="6"/>
  <c r="O546" i="6"/>
  <c r="O655" i="6"/>
  <c r="O720" i="6"/>
  <c r="O37" i="6"/>
  <c r="O74" i="6"/>
  <c r="O196" i="6"/>
  <c r="O432" i="6"/>
  <c r="O480" i="6"/>
  <c r="O511" i="6"/>
  <c r="O536" i="6"/>
  <c r="O165" i="6"/>
  <c r="O376" i="6"/>
  <c r="O599" i="6"/>
  <c r="N86" i="6"/>
  <c r="N408" i="6"/>
  <c r="N426" i="6"/>
  <c r="N498" i="6"/>
  <c r="AP11" i="6"/>
  <c r="N19" i="7"/>
  <c r="N28" i="7"/>
  <c r="N46" i="7"/>
  <c r="N75" i="7"/>
  <c r="N98" i="7"/>
  <c r="N137" i="7"/>
  <c r="N18" i="7"/>
  <c r="N27" i="7"/>
  <c r="N74" i="7"/>
  <c r="N97" i="7"/>
  <c r="N120" i="7"/>
  <c r="N149" i="7"/>
  <c r="N169" i="7"/>
  <c r="N192" i="7"/>
  <c r="N205" i="7"/>
  <c r="N232" i="7"/>
  <c r="N256" i="7"/>
  <c r="N269" i="7"/>
  <c r="N286" i="7"/>
  <c r="N323" i="7"/>
  <c r="N361" i="7"/>
  <c r="N385" i="7"/>
  <c r="N369" i="7"/>
  <c r="N392" i="7"/>
  <c r="N412" i="7"/>
  <c r="N451" i="7"/>
  <c r="N483" i="7"/>
  <c r="N467" i="7"/>
  <c r="N512" i="7"/>
  <c r="N525" i="7"/>
  <c r="N535" i="7"/>
  <c r="N553" i="7"/>
  <c r="N595" i="7"/>
  <c r="N611" i="7"/>
  <c r="N665" i="7"/>
  <c r="N734" i="7"/>
  <c r="N718" i="7"/>
  <c r="N702" i="7"/>
  <c r="AJ459" i="6"/>
  <c r="AM111" i="6"/>
  <c r="N117" i="7"/>
  <c r="N166" i="7"/>
  <c r="N189" i="7"/>
  <c r="N229" i="7"/>
  <c r="N253" i="7"/>
  <c r="N266" i="7"/>
  <c r="N283" i="7"/>
  <c r="N315" i="7"/>
  <c r="N342" i="7"/>
  <c r="N358" i="7"/>
  <c r="N382" i="7"/>
  <c r="N405" i="7"/>
  <c r="N434" i="7"/>
  <c r="N448" i="7"/>
  <c r="N480" i="7"/>
  <c r="N464" i="7"/>
  <c r="N509" i="7"/>
  <c r="N522" i="7"/>
  <c r="N550" i="7"/>
  <c r="N583" i="7"/>
  <c r="N592" i="7"/>
  <c r="N637" i="7"/>
  <c r="N653" i="7"/>
  <c r="N678" i="7"/>
  <c r="N662" i="7"/>
  <c r="N731" i="7"/>
  <c r="N715" i="7"/>
  <c r="N699" i="7"/>
  <c r="AX11" i="6"/>
  <c r="R15" i="6"/>
  <c r="R579" i="6"/>
  <c r="R144" i="6"/>
  <c r="R426" i="6"/>
  <c r="R695" i="6"/>
  <c r="R544" i="6"/>
  <c r="R86" i="6"/>
  <c r="R387" i="6"/>
  <c r="AF12" i="6"/>
  <c r="AG17" i="6"/>
  <c r="N17" i="10" s="1"/>
  <c r="AF10" i="6"/>
  <c r="N113" i="7"/>
  <c r="AG111" i="6"/>
  <c r="AG344" i="6"/>
  <c r="N346" i="7"/>
  <c r="AG515" i="6"/>
  <c r="N517" i="7"/>
  <c r="N248" i="7"/>
  <c r="AG246" i="6"/>
  <c r="N368" i="7"/>
  <c r="AG366" i="6"/>
  <c r="N659" i="7"/>
  <c r="N697" i="7"/>
  <c r="AG695" i="6"/>
  <c r="AG294" i="6"/>
  <c r="N296" i="7"/>
  <c r="N489" i="7"/>
  <c r="AG487" i="6"/>
  <c r="N609" i="7"/>
  <c r="N685" i="7"/>
  <c r="AG683" i="6"/>
  <c r="N185" i="7"/>
  <c r="AG183" i="6"/>
  <c r="N280" i="7"/>
  <c r="AG319" i="6"/>
  <c r="N321" i="7"/>
  <c r="AG436" i="6"/>
  <c r="N438" i="7"/>
  <c r="X248" i="6"/>
  <c r="J248" i="10" s="1"/>
  <c r="V246" i="6"/>
  <c r="X368" i="6"/>
  <c r="J368" i="10" s="1"/>
  <c r="V366" i="6"/>
  <c r="X659" i="6"/>
  <c r="X697" i="6"/>
  <c r="J697" i="10" s="1"/>
  <c r="V695" i="6"/>
  <c r="V111" i="6"/>
  <c r="X113" i="6"/>
  <c r="J113" i="10" s="1"/>
  <c r="V587" i="6"/>
  <c r="X589" i="6"/>
  <c r="J589" i="10" s="1"/>
  <c r="X738" i="6"/>
  <c r="J738" i="10" s="1"/>
  <c r="V736" i="6"/>
  <c r="X309" i="6"/>
  <c r="X581" i="6"/>
  <c r="J581" i="10" s="1"/>
  <c r="V579" i="6"/>
  <c r="X641" i="6"/>
  <c r="J641" i="10" s="1"/>
  <c r="V639" i="6"/>
  <c r="J254" i="6"/>
  <c r="J172" i="6"/>
  <c r="I639" i="6"/>
  <c r="J65" i="6"/>
  <c r="J313" i="6"/>
  <c r="J261" i="6"/>
  <c r="J281" i="6"/>
  <c r="J171" i="6"/>
  <c r="J299" i="6"/>
  <c r="J334" i="6"/>
  <c r="J346" i="6"/>
  <c r="J433" i="6"/>
  <c r="J564" i="6"/>
  <c r="J548" i="6"/>
  <c r="J598" i="6"/>
  <c r="J670" i="6"/>
  <c r="J727" i="6"/>
  <c r="J711" i="6"/>
  <c r="J373" i="6"/>
  <c r="J400" i="6"/>
  <c r="J434" i="6"/>
  <c r="J513" i="6"/>
  <c r="J534" i="6"/>
  <c r="J565" i="6"/>
  <c r="J629" i="6"/>
  <c r="J671" i="6"/>
  <c r="J740" i="6"/>
  <c r="J421" i="6"/>
  <c r="O127" i="6"/>
  <c r="O156" i="6"/>
  <c r="O192" i="6"/>
  <c r="O404" i="6"/>
  <c r="O161" i="6"/>
  <c r="O170" i="6"/>
  <c r="O206" i="6"/>
  <c r="O230" i="6"/>
  <c r="O255" i="6"/>
  <c r="O269" i="6"/>
  <c r="O287" i="6"/>
  <c r="O298" i="6"/>
  <c r="O327" i="6"/>
  <c r="O400" i="6"/>
  <c r="O483" i="6"/>
  <c r="O539" i="6"/>
  <c r="O571" i="6"/>
  <c r="O647" i="6"/>
  <c r="O712" i="6"/>
  <c r="AQ247" i="6"/>
  <c r="AQ516" i="6"/>
  <c r="AQ145" i="6"/>
  <c r="AQ427" i="6"/>
  <c r="AQ696" i="6"/>
  <c r="AQ44" i="6"/>
  <c r="AQ332" i="6"/>
  <c r="AQ608" i="6"/>
  <c r="AQ25" i="6"/>
  <c r="AQ320" i="6"/>
  <c r="AQ588" i="6"/>
  <c r="AT11" i="6"/>
  <c r="AU308" i="6"/>
  <c r="AU307" i="6" s="1"/>
  <c r="AU580" i="6"/>
  <c r="AU579" i="6" s="1"/>
  <c r="AU216" i="6"/>
  <c r="AU215" i="6" s="1"/>
  <c r="AU499" i="6"/>
  <c r="AU498" i="6" s="1"/>
  <c r="AU112" i="6"/>
  <c r="AU111" i="6" s="1"/>
  <c r="AU409" i="6"/>
  <c r="AU408" i="6" s="1"/>
  <c r="AU684" i="6"/>
  <c r="AU683" i="6" s="1"/>
  <c r="AU87" i="6"/>
  <c r="AU86" i="6" s="1"/>
  <c r="AU388" i="6"/>
  <c r="AU387" i="6" s="1"/>
  <c r="AU658" i="6"/>
  <c r="AU657" i="6" s="1"/>
  <c r="N140" i="7"/>
  <c r="AM15" i="6"/>
  <c r="AJ15" i="6"/>
  <c r="N34" i="7"/>
  <c r="N52" i="7"/>
  <c r="N81" i="7"/>
  <c r="N104" i="7"/>
  <c r="N22" i="7"/>
  <c r="N31" i="7"/>
  <c r="N49" i="7"/>
  <c r="N78" i="7"/>
  <c r="N101" i="7"/>
  <c r="N139" i="7"/>
  <c r="N124" i="7"/>
  <c r="AJ183" i="6"/>
  <c r="AJ319" i="6"/>
  <c r="AJ436" i="6"/>
  <c r="AM69" i="6"/>
  <c r="AM294" i="6"/>
  <c r="AM487" i="6"/>
  <c r="AM683" i="6"/>
  <c r="N121" i="7"/>
  <c r="AJ344" i="6"/>
  <c r="AJ515" i="6"/>
  <c r="AM183" i="6"/>
  <c r="AM319" i="6"/>
  <c r="AM436" i="6"/>
  <c r="N114" i="7"/>
  <c r="N179" i="7"/>
  <c r="N163" i="7"/>
  <c r="N186" i="7"/>
  <c r="N242" i="7"/>
  <c r="N226" i="7"/>
  <c r="N250" i="7"/>
  <c r="N263" i="7"/>
  <c r="N312" i="7"/>
  <c r="N339" i="7"/>
  <c r="N355" i="7"/>
  <c r="N379" i="7"/>
  <c r="N402" i="7"/>
  <c r="N422" i="7"/>
  <c r="N431" i="7"/>
  <c r="N445" i="7"/>
  <c r="N477" i="7"/>
  <c r="N506" i="7"/>
  <c r="N519" i="7"/>
  <c r="N563" i="7"/>
  <c r="N547" i="7"/>
  <c r="N605" i="7"/>
  <c r="N634" i="7"/>
  <c r="N650" i="7"/>
  <c r="N675" i="7"/>
  <c r="N728" i="7"/>
  <c r="N712" i="7"/>
  <c r="N748" i="7"/>
  <c r="AJ215" i="6"/>
  <c r="AJ408" i="6"/>
  <c r="AJ544" i="6"/>
  <c r="AM579" i="6"/>
  <c r="AM639" i="6"/>
  <c r="N127" i="7"/>
  <c r="N156" i="7"/>
  <c r="N176" i="7"/>
  <c r="N212" i="7"/>
  <c r="N239" i="7"/>
  <c r="N223" i="7"/>
  <c r="N276" i="7"/>
  <c r="N303" i="7"/>
  <c r="N336" i="7"/>
  <c r="N352" i="7"/>
  <c r="N376" i="7"/>
  <c r="N399" i="7"/>
  <c r="N419" i="7"/>
  <c r="N442" i="7"/>
  <c r="N474" i="7"/>
  <c r="N494" i="7"/>
  <c r="N503" i="7"/>
  <c r="N542" i="7"/>
  <c r="N560" i="7"/>
  <c r="N576" i="7"/>
  <c r="N602" i="7"/>
  <c r="N618" i="7"/>
  <c r="N631" i="7"/>
  <c r="N647" i="7"/>
  <c r="N672" i="7"/>
  <c r="N691" i="7"/>
  <c r="N725" i="7"/>
  <c r="N709" i="7"/>
  <c r="N745" i="7"/>
  <c r="AJ69" i="6"/>
  <c r="AJ294" i="6"/>
  <c r="AJ487" i="6"/>
  <c r="AJ683" i="6"/>
  <c r="AM215" i="6"/>
  <c r="AM408" i="6"/>
  <c r="AM544" i="6"/>
  <c r="AY247" i="6"/>
  <c r="AY246" i="6" s="1"/>
  <c r="AY516" i="6"/>
  <c r="AY515" i="6" s="1"/>
  <c r="AY145" i="6"/>
  <c r="AY144" i="6" s="1"/>
  <c r="AY427" i="6"/>
  <c r="AY426" i="6" s="1"/>
  <c r="AY696" i="6"/>
  <c r="AY695" i="6" s="1"/>
  <c r="AY44" i="6"/>
  <c r="AY43" i="6" s="1"/>
  <c r="AY332" i="6"/>
  <c r="AY331" i="6" s="1"/>
  <c r="AY608" i="6"/>
  <c r="AY607" i="6" s="1"/>
  <c r="AY25" i="6"/>
  <c r="AY24" i="6" s="1"/>
  <c r="AY320" i="6"/>
  <c r="AY319" i="6" s="1"/>
  <c r="AY588" i="6"/>
  <c r="AY587" i="6" s="1"/>
  <c r="R258" i="6"/>
  <c r="R515" i="6"/>
  <c r="R61" i="6"/>
  <c r="R344" i="6"/>
  <c r="R622" i="6"/>
  <c r="R200" i="6"/>
  <c r="R487" i="6"/>
  <c r="R24" i="6"/>
  <c r="R319" i="6"/>
  <c r="R587" i="6"/>
  <c r="N71" i="7"/>
  <c r="AG69" i="6"/>
  <c r="N146" i="7"/>
  <c r="AG144" i="6"/>
  <c r="AG258" i="6"/>
  <c r="N260" i="7"/>
  <c r="N532" i="7"/>
  <c r="AG530" i="6"/>
  <c r="N333" i="7"/>
  <c r="AG331" i="6"/>
  <c r="N428" i="7"/>
  <c r="AG426" i="6"/>
  <c r="N624" i="7"/>
  <c r="AG622" i="6"/>
  <c r="N589" i="7"/>
  <c r="AG587" i="6"/>
  <c r="N738" i="7"/>
  <c r="AG736" i="6"/>
  <c r="X71" i="6"/>
  <c r="J71" i="10" s="1"/>
  <c r="V69" i="6"/>
  <c r="V294" i="6"/>
  <c r="X296" i="6"/>
  <c r="J296" i="10" s="1"/>
  <c r="V487" i="6"/>
  <c r="X489" i="6"/>
  <c r="J489" i="10" s="1"/>
  <c r="X609" i="6"/>
  <c r="X685" i="6"/>
  <c r="J685" i="10" s="1"/>
  <c r="V683" i="6"/>
  <c r="V61" i="6"/>
  <c r="X63" i="6"/>
  <c r="J63" i="10" s="1"/>
  <c r="X389" i="6"/>
  <c r="J389" i="10" s="1"/>
  <c r="V387" i="6"/>
  <c r="V15" i="6"/>
  <c r="X17" i="6"/>
  <c r="J17" i="10" s="1"/>
  <c r="V344" i="6"/>
  <c r="X346" i="6"/>
  <c r="J346" i="10" s="1"/>
  <c r="V515" i="6"/>
  <c r="X517" i="6"/>
  <c r="J517" i="10" s="1"/>
  <c r="J58" i="6"/>
  <c r="J47" i="6"/>
  <c r="J170" i="6"/>
  <c r="J298" i="6"/>
  <c r="J333" i="6"/>
  <c r="J194" i="6"/>
  <c r="J249" i="6"/>
  <c r="J500" i="6"/>
  <c r="J537" i="6"/>
  <c r="J602" i="6"/>
  <c r="J632" i="6"/>
  <c r="J674" i="6"/>
  <c r="J743" i="6"/>
  <c r="J377" i="6"/>
  <c r="J404" i="6"/>
  <c r="J412" i="6"/>
  <c r="J538" i="6"/>
  <c r="J732" i="6"/>
  <c r="J716" i="6"/>
  <c r="J700" i="6"/>
  <c r="J744" i="6"/>
  <c r="J550" i="6"/>
  <c r="O134" i="6"/>
  <c r="O82" i="6"/>
  <c r="O118" i="6"/>
  <c r="O177" i="6"/>
  <c r="O188" i="6"/>
  <c r="O338" i="6"/>
  <c r="O612" i="6"/>
  <c r="O103" i="6"/>
  <c r="O234" i="6"/>
  <c r="O218" i="6"/>
  <c r="O273" i="6"/>
  <c r="O291" i="6"/>
  <c r="O302" i="6"/>
  <c r="O309" i="6"/>
  <c r="O334" i="6"/>
  <c r="O442" i="6"/>
  <c r="O630" i="6"/>
  <c r="O728" i="6"/>
  <c r="O340" i="6"/>
  <c r="O357" i="6"/>
  <c r="O382" i="6"/>
  <c r="O406" i="6"/>
  <c r="O390" i="6"/>
  <c r="O411" i="6"/>
  <c r="O485" i="6"/>
  <c r="O469" i="6"/>
  <c r="O490" i="6"/>
  <c r="O500" i="6"/>
  <c r="O541" i="6"/>
  <c r="O560" i="6"/>
  <c r="O577" i="6"/>
  <c r="O605" i="6"/>
  <c r="O589" i="6"/>
  <c r="O636" i="6"/>
  <c r="O653" i="6"/>
  <c r="O679" i="6"/>
  <c r="O663" i="6"/>
  <c r="O734" i="6"/>
  <c r="O718" i="6"/>
  <c r="O702" i="6"/>
  <c r="O739" i="6"/>
  <c r="O420" i="6"/>
  <c r="O430" i="6"/>
  <c r="O478" i="6"/>
  <c r="O462" i="6"/>
  <c r="O509" i="6"/>
  <c r="O523" i="6"/>
  <c r="O534" i="6"/>
  <c r="O553" i="6"/>
  <c r="O570" i="6"/>
  <c r="O598" i="6"/>
  <c r="O629" i="6"/>
  <c r="O646" i="6"/>
  <c r="O672" i="6"/>
  <c r="O692" i="6"/>
  <c r="O727" i="6"/>
  <c r="O711" i="6"/>
  <c r="O748" i="6"/>
  <c r="AQ159" i="6"/>
  <c r="AQ437" i="6"/>
  <c r="AQ737" i="6"/>
  <c r="AQ62" i="6"/>
  <c r="AQ345" i="6"/>
  <c r="AQ623" i="6"/>
  <c r="AQ279" i="6"/>
  <c r="AQ545" i="6"/>
  <c r="AQ259" i="6"/>
  <c r="AQ531" i="6"/>
  <c r="AU247" i="6"/>
  <c r="AU246" i="6" s="1"/>
  <c r="AU516" i="6"/>
  <c r="AU515" i="6" s="1"/>
  <c r="AU145" i="6"/>
  <c r="AU144" i="6" s="1"/>
  <c r="AU427" i="6"/>
  <c r="AU426" i="6" s="1"/>
  <c r="AU696" i="6"/>
  <c r="AU695" i="6" s="1"/>
  <c r="AU44" i="6"/>
  <c r="AU43" i="6" s="1"/>
  <c r="AU332" i="6"/>
  <c r="AU331" i="6" s="1"/>
  <c r="AU608" i="6"/>
  <c r="AU607" i="6" s="1"/>
  <c r="AU25" i="6"/>
  <c r="AU24" i="6" s="1"/>
  <c r="AU320" i="6"/>
  <c r="AU319" i="6" s="1"/>
  <c r="AU588" i="6"/>
  <c r="AU587" i="6" s="1"/>
  <c r="N177" i="7"/>
  <c r="N161" i="7"/>
  <c r="AJ587" i="6"/>
  <c r="AJ736" i="6"/>
  <c r="AM24" i="6"/>
  <c r="AM43" i="6"/>
  <c r="AM331" i="6"/>
  <c r="AM426" i="6"/>
  <c r="AM622" i="6"/>
  <c r="N600" i="7"/>
  <c r="N616" i="7"/>
  <c r="N629" i="7"/>
  <c r="N645" i="7"/>
  <c r="N670" i="7"/>
  <c r="N689" i="7"/>
  <c r="N723" i="7"/>
  <c r="N707" i="7"/>
  <c r="N743" i="7"/>
  <c r="AJ144" i="6"/>
  <c r="AJ258" i="6"/>
  <c r="AJ530" i="6"/>
  <c r="AM587" i="6"/>
  <c r="AM736" i="6"/>
  <c r="N147" i="7"/>
  <c r="N167" i="7"/>
  <c r="N190" i="7"/>
  <c r="N203" i="7"/>
  <c r="N230" i="7"/>
  <c r="N254" i="7"/>
  <c r="N267" i="7"/>
  <c r="N284" i="7"/>
  <c r="N316" i="7"/>
  <c r="N359" i="7"/>
  <c r="N383" i="7"/>
  <c r="N406" i="7"/>
  <c r="N390" i="7"/>
  <c r="N449" i="7"/>
  <c r="N481" i="7"/>
  <c r="N465" i="7"/>
  <c r="N510" i="7"/>
  <c r="N523" i="7"/>
  <c r="N533" i="7"/>
  <c r="N551" i="7"/>
  <c r="N584" i="7"/>
  <c r="N593" i="7"/>
  <c r="N654" i="7"/>
  <c r="N679" i="7"/>
  <c r="N663" i="7"/>
  <c r="N732" i="7"/>
  <c r="N716" i="7"/>
  <c r="N700" i="7"/>
  <c r="AJ246" i="6"/>
  <c r="AJ366" i="6"/>
  <c r="AJ695" i="6"/>
  <c r="AM344" i="6"/>
  <c r="AM515" i="6"/>
  <c r="N115" i="7"/>
  <c r="N180" i="7"/>
  <c r="N164" i="7"/>
  <c r="N187" i="7"/>
  <c r="N243" i="7"/>
  <c r="N227" i="7"/>
  <c r="N251" i="7"/>
  <c r="N264" i="7"/>
  <c r="N281" i="7"/>
  <c r="N313" i="7"/>
  <c r="N340" i="7"/>
  <c r="N356" i="7"/>
  <c r="N380" i="7"/>
  <c r="N403" i="7"/>
  <c r="N423" i="7"/>
  <c r="N432" i="7"/>
  <c r="N446" i="7"/>
  <c r="N478" i="7"/>
  <c r="N462" i="7"/>
  <c r="N507" i="7"/>
  <c r="N520" i="7"/>
  <c r="N564" i="7"/>
  <c r="N548" i="7"/>
  <c r="N590" i="7"/>
  <c r="N635" i="7"/>
  <c r="N651" i="7"/>
  <c r="N676" i="7"/>
  <c r="N660" i="7"/>
  <c r="N729" i="7"/>
  <c r="N713" i="7"/>
  <c r="AJ24" i="6"/>
  <c r="AJ43" i="6"/>
  <c r="AJ331" i="6"/>
  <c r="AJ426" i="6"/>
  <c r="AJ622" i="6"/>
  <c r="AM246" i="6"/>
  <c r="AM366" i="6"/>
  <c r="AM695" i="6"/>
  <c r="AY159" i="6"/>
  <c r="AY158" i="6" s="1"/>
  <c r="AY437" i="6"/>
  <c r="AY436" i="6" s="1"/>
  <c r="AY737" i="6"/>
  <c r="AY736" i="6" s="1"/>
  <c r="AY62" i="6"/>
  <c r="AY61" i="6" s="1"/>
  <c r="AY345" i="6"/>
  <c r="AY344" i="6" s="1"/>
  <c r="AY623" i="6"/>
  <c r="AY622" i="6" s="1"/>
  <c r="AY279" i="6"/>
  <c r="AY278" i="6" s="1"/>
  <c r="AY545" i="6"/>
  <c r="AY544" i="6" s="1"/>
  <c r="AY259" i="6"/>
  <c r="AY258" i="6" s="1"/>
  <c r="AY531" i="6"/>
  <c r="AY530" i="6" s="1"/>
  <c r="R436" i="6"/>
  <c r="R736" i="6"/>
  <c r="R294" i="6"/>
  <c r="R567" i="6"/>
  <c r="R111" i="6"/>
  <c r="R408" i="6"/>
  <c r="R683" i="6"/>
  <c r="R246" i="6"/>
  <c r="R530" i="6"/>
  <c r="N88" i="7"/>
  <c r="AG86" i="6"/>
  <c r="N26" i="7"/>
  <c r="AG24" i="6"/>
  <c r="N45" i="7"/>
  <c r="AG43" i="6"/>
  <c r="AG200" i="6"/>
  <c r="N202" i="7"/>
  <c r="N569" i="7"/>
  <c r="AG567" i="6"/>
  <c r="N500" i="7"/>
  <c r="AG498" i="6"/>
  <c r="N389" i="7"/>
  <c r="AG387" i="6"/>
  <c r="AW11" i="6"/>
  <c r="AY16" i="6"/>
  <c r="AY15" i="6" s="1"/>
  <c r="X202" i="6"/>
  <c r="J202" i="10" s="1"/>
  <c r="V200" i="6"/>
  <c r="X569" i="6"/>
  <c r="J569" i="10" s="1"/>
  <c r="V567" i="6"/>
  <c r="X26" i="6"/>
  <c r="J26" i="10" s="1"/>
  <c r="V24" i="6"/>
  <c r="V43" i="6"/>
  <c r="X45" i="6"/>
  <c r="J45" i="10" s="1"/>
  <c r="V331" i="6"/>
  <c r="X333" i="6"/>
  <c r="J333" i="10" s="1"/>
  <c r="V426" i="6"/>
  <c r="X428" i="6"/>
  <c r="J428" i="10" s="1"/>
  <c r="V622" i="6"/>
  <c r="X624" i="6"/>
  <c r="J624" i="10" s="1"/>
  <c r="V459" i="6"/>
  <c r="X461" i="6"/>
  <c r="J461" i="10" s="1"/>
  <c r="X146" i="6"/>
  <c r="J146" i="10" s="1"/>
  <c r="V144" i="6"/>
  <c r="X260" i="6"/>
  <c r="J260" i="10" s="1"/>
  <c r="V258" i="6"/>
  <c r="V530" i="6"/>
  <c r="X532" i="6"/>
  <c r="J532" i="10" s="1"/>
  <c r="J205" i="6"/>
  <c r="J230" i="6"/>
  <c r="J518" i="6"/>
  <c r="J610" i="6"/>
  <c r="J554" i="6"/>
  <c r="J524" i="6"/>
  <c r="J616" i="6"/>
  <c r="AJ387" i="6"/>
  <c r="AM498" i="6"/>
  <c r="AJ86" i="6"/>
  <c r="AM387" i="6"/>
  <c r="N151" i="7"/>
  <c r="N171" i="7"/>
  <c r="N194" i="7"/>
  <c r="N207" i="7"/>
  <c r="N234" i="7"/>
  <c r="N218" i="7"/>
  <c r="N271" i="7"/>
  <c r="N288" i="7"/>
  <c r="N298" i="7"/>
  <c r="N325" i="7"/>
  <c r="N363" i="7"/>
  <c r="N347" i="7"/>
  <c r="N371" i="7"/>
  <c r="N394" i="7"/>
  <c r="N414" i="7"/>
  <c r="N453" i="7"/>
  <c r="N485" i="7"/>
  <c r="N469" i="7"/>
  <c r="N527" i="7"/>
  <c r="N537" i="7"/>
  <c r="N555" i="7"/>
  <c r="N571" i="7"/>
  <c r="N597" i="7"/>
  <c r="N613" i="7"/>
  <c r="N626" i="7"/>
  <c r="N642" i="7"/>
  <c r="N667" i="7"/>
  <c r="N686" i="7"/>
  <c r="N720" i="7"/>
  <c r="N704" i="7"/>
  <c r="N740" i="7"/>
  <c r="AM144" i="6"/>
  <c r="AM258" i="6"/>
  <c r="AM530" i="6"/>
  <c r="N119" i="7"/>
  <c r="N148" i="7"/>
  <c r="N168" i="7"/>
  <c r="N191" i="7"/>
  <c r="N204" i="7"/>
  <c r="N231" i="7"/>
  <c r="N255" i="7"/>
  <c r="N268" i="7"/>
  <c r="N285" i="7"/>
  <c r="N322" i="7"/>
  <c r="N360" i="7"/>
  <c r="N384" i="7"/>
  <c r="N391" i="7"/>
  <c r="N411" i="7"/>
  <c r="N450" i="7"/>
  <c r="N482" i="7"/>
  <c r="N466" i="7"/>
  <c r="N511" i="7"/>
  <c r="N524" i="7"/>
  <c r="N534" i="7"/>
  <c r="N552" i="7"/>
  <c r="N585" i="7"/>
  <c r="N594" i="7"/>
  <c r="N610" i="7"/>
  <c r="N655" i="7"/>
  <c r="N680" i="7"/>
  <c r="N664" i="7"/>
  <c r="N733" i="7"/>
  <c r="N717" i="7"/>
  <c r="N701" i="7"/>
  <c r="AJ498" i="6"/>
  <c r="R69" i="6"/>
  <c r="R366" i="6"/>
  <c r="R639" i="6"/>
  <c r="R215" i="6"/>
  <c r="R498" i="6"/>
  <c r="R43" i="6"/>
  <c r="R331" i="6"/>
  <c r="R607" i="6"/>
  <c r="R183" i="6"/>
  <c r="R459" i="6"/>
  <c r="N63" i="7"/>
  <c r="AG61" i="6"/>
  <c r="N309" i="7"/>
  <c r="AG579" i="6"/>
  <c r="N581" i="7"/>
  <c r="AG639" i="6"/>
  <c r="N641" i="7"/>
  <c r="N160" i="7"/>
  <c r="N217" i="7"/>
  <c r="AG215" i="6"/>
  <c r="N410" i="7"/>
  <c r="AG408" i="6"/>
  <c r="N546" i="7"/>
  <c r="AG544" i="6"/>
  <c r="AG459" i="6"/>
  <c r="N461" i="7"/>
  <c r="X160" i="6"/>
  <c r="X217" i="6"/>
  <c r="J217" i="10" s="1"/>
  <c r="V215" i="6"/>
  <c r="X410" i="6"/>
  <c r="J410" i="10" s="1"/>
  <c r="V408" i="6"/>
  <c r="V544" i="6"/>
  <c r="X546" i="6"/>
  <c r="J546" i="10" s="1"/>
  <c r="X500" i="6"/>
  <c r="J500" i="10" s="1"/>
  <c r="V498" i="6"/>
  <c r="V183" i="6"/>
  <c r="X185" i="6"/>
  <c r="J185" i="10" s="1"/>
  <c r="X280" i="6"/>
  <c r="V319" i="6"/>
  <c r="X321" i="6"/>
  <c r="J321" i="10" s="1"/>
  <c r="V436" i="6"/>
  <c r="X438" i="6"/>
  <c r="J438" i="10" s="1"/>
  <c r="X88" i="6"/>
  <c r="J88" i="10" s="1"/>
  <c r="V86" i="6"/>
  <c r="J189" i="6"/>
  <c r="AJ579" i="6"/>
  <c r="AJ639" i="6"/>
  <c r="AM459" i="6"/>
  <c r="N155" i="7"/>
  <c r="N175" i="7"/>
  <c r="N198" i="7"/>
  <c r="N211" i="7"/>
  <c r="N238" i="7"/>
  <c r="N222" i="7"/>
  <c r="N275" i="7"/>
  <c r="N302" i="7"/>
  <c r="N329" i="7"/>
  <c r="N335" i="7"/>
  <c r="N351" i="7"/>
  <c r="N375" i="7"/>
  <c r="N398" i="7"/>
  <c r="N418" i="7"/>
  <c r="N457" i="7"/>
  <c r="N441" i="7"/>
  <c r="N473" i="7"/>
  <c r="N493" i="7"/>
  <c r="N502" i="7"/>
  <c r="N541" i="7"/>
  <c r="N559" i="7"/>
  <c r="N575" i="7"/>
  <c r="N601" i="7"/>
  <c r="N617" i="7"/>
  <c r="N630" i="7"/>
  <c r="N646" i="7"/>
  <c r="N671" i="7"/>
  <c r="N690" i="7"/>
  <c r="N724" i="7"/>
  <c r="N708" i="7"/>
  <c r="N744" i="7"/>
  <c r="AJ200" i="6"/>
  <c r="AJ567" i="6"/>
  <c r="AM86" i="6"/>
  <c r="N123" i="7"/>
  <c r="N152" i="7"/>
  <c r="N172" i="7"/>
  <c r="N195" i="7"/>
  <c r="N208" i="7"/>
  <c r="N235" i="7"/>
  <c r="N219" i="7"/>
  <c r="N272" i="7"/>
  <c r="N289" i="7"/>
  <c r="N299" i="7"/>
  <c r="N326" i="7"/>
  <c r="N364" i="7"/>
  <c r="N348" i="7"/>
  <c r="N372" i="7"/>
  <c r="N395" i="7"/>
  <c r="N415" i="7"/>
  <c r="N454" i="7"/>
  <c r="N470" i="7"/>
  <c r="N490" i="7"/>
  <c r="N528" i="7"/>
  <c r="N538" i="7"/>
  <c r="N556" i="7"/>
  <c r="N572" i="7"/>
  <c r="N598" i="7"/>
  <c r="N614" i="7"/>
  <c r="N627" i="7"/>
  <c r="N643" i="7"/>
  <c r="N668" i="7"/>
  <c r="N687" i="7"/>
  <c r="N721" i="7"/>
  <c r="N705" i="7"/>
  <c r="N741" i="7"/>
  <c r="AJ111" i="6"/>
  <c r="AM200" i="6"/>
  <c r="AM567" i="6"/>
  <c r="L372" i="7"/>
  <c r="AU159" i="6"/>
  <c r="AU158" i="6" s="1"/>
  <c r="AU437" i="6"/>
  <c r="AU436" i="6" s="1"/>
  <c r="AU737" i="6"/>
  <c r="AU736" i="6" s="1"/>
  <c r="AU62" i="6"/>
  <c r="AU61" i="6" s="1"/>
  <c r="AU345" i="6"/>
  <c r="AU344" i="6" s="1"/>
  <c r="AU623" i="6"/>
  <c r="AU622" i="6" s="1"/>
  <c r="AU279" i="6"/>
  <c r="AU278" i="6" s="1"/>
  <c r="AU545" i="6"/>
  <c r="AU544" i="6" s="1"/>
  <c r="AU259" i="6"/>
  <c r="AU258" i="6" s="1"/>
  <c r="AU531" i="6"/>
  <c r="AU530" i="6" s="1"/>
  <c r="AS11" i="6"/>
  <c r="AU16" i="6"/>
  <c r="AU15" i="6" s="1"/>
  <c r="AU70" i="6"/>
  <c r="AU69" i="6" s="1"/>
  <c r="AU367" i="6"/>
  <c r="AU366" i="6" s="1"/>
  <c r="AU640" i="6"/>
  <c r="AU639" i="6" s="1"/>
  <c r="AU295" i="6"/>
  <c r="AU294" i="6" s="1"/>
  <c r="AU568" i="6"/>
  <c r="AU567" i="6" s="1"/>
  <c r="AU201" i="6"/>
  <c r="AU200" i="6" s="1"/>
  <c r="AU488" i="6"/>
  <c r="AU487" i="6" s="1"/>
  <c r="AU184" i="6"/>
  <c r="AU183" i="6" s="1"/>
  <c r="AU460" i="6"/>
  <c r="AU459" i="6" s="1"/>
  <c r="AO11" i="6"/>
  <c r="AQ16" i="6"/>
  <c r="AQ640" i="6"/>
  <c r="AQ308" i="6"/>
  <c r="AQ580" i="6"/>
  <c r="AQ216" i="6"/>
  <c r="AQ499" i="6"/>
  <c r="AQ112" i="6"/>
  <c r="AQ409" i="6"/>
  <c r="AQ684" i="6"/>
  <c r="AQ87" i="6"/>
  <c r="AQ388" i="6"/>
  <c r="AQ658" i="6"/>
  <c r="I258" i="6"/>
  <c r="J80" i="6"/>
  <c r="J134" i="6"/>
  <c r="J118" i="6"/>
  <c r="J240" i="6"/>
  <c r="J139" i="6"/>
  <c r="J123" i="6"/>
  <c r="J168" i="6"/>
  <c r="J219" i="6"/>
  <c r="J191" i="6"/>
  <c r="J107" i="6"/>
  <c r="J91" i="6"/>
  <c r="J96" i="6"/>
  <c r="J202" i="6"/>
  <c r="J263" i="6"/>
  <c r="J310" i="6"/>
  <c r="N258" i="6"/>
  <c r="N530" i="6"/>
  <c r="N622" i="6"/>
  <c r="O44" i="6"/>
  <c r="M43" i="6"/>
  <c r="O62" i="6"/>
  <c r="M61" i="6"/>
  <c r="M86" i="6"/>
  <c r="O87" i="6"/>
  <c r="O684" i="6"/>
  <c r="M683" i="6"/>
  <c r="O22" i="6"/>
  <c r="O29" i="6"/>
  <c r="O19" i="6"/>
  <c r="N200" i="6"/>
  <c r="N436" i="6"/>
  <c r="N544" i="6"/>
  <c r="O445" i="6"/>
  <c r="O615" i="6"/>
  <c r="N515" i="6"/>
  <c r="N607" i="6"/>
  <c r="N144" i="6"/>
  <c r="N344" i="6"/>
  <c r="O572" i="6"/>
  <c r="O600" i="6"/>
  <c r="O617" i="6"/>
  <c r="O631" i="6"/>
  <c r="O648" i="6"/>
  <c r="O674" i="6"/>
  <c r="O729" i="6"/>
  <c r="O713" i="6"/>
  <c r="O697" i="6"/>
  <c r="N387" i="6"/>
  <c r="N459" i="6"/>
  <c r="N567" i="6"/>
  <c r="N587" i="6"/>
  <c r="N695" i="6"/>
  <c r="O388" i="6"/>
  <c r="M387" i="6"/>
  <c r="O488" i="6"/>
  <c r="M487" i="6"/>
  <c r="O145" i="6"/>
  <c r="M144" i="6"/>
  <c r="O25" i="6"/>
  <c r="M24" i="6"/>
  <c r="O184" i="6"/>
  <c r="M183" i="6"/>
  <c r="M331" i="6"/>
  <c r="O332" i="6"/>
  <c r="M258" i="6"/>
  <c r="O259" i="6"/>
  <c r="O295" i="6"/>
  <c r="M294" i="6"/>
  <c r="O409" i="6"/>
  <c r="M408" i="6"/>
  <c r="O367" i="6"/>
  <c r="M366" i="6"/>
  <c r="O608" i="6"/>
  <c r="M607" i="6"/>
  <c r="O41" i="6"/>
  <c r="N15" i="6"/>
  <c r="N736" i="6"/>
  <c r="O449" i="6"/>
  <c r="O619" i="6"/>
  <c r="N43" i="6"/>
  <c r="N61" i="6"/>
  <c r="N331" i="6"/>
  <c r="N639" i="6"/>
  <c r="N246" i="6"/>
  <c r="O576" i="6"/>
  <c r="O604" i="6"/>
  <c r="O635" i="6"/>
  <c r="O652" i="6"/>
  <c r="O678" i="6"/>
  <c r="O662" i="6"/>
  <c r="O733" i="6"/>
  <c r="O717" i="6"/>
  <c r="O701" i="6"/>
  <c r="O738" i="6"/>
  <c r="N183" i="6"/>
  <c r="M15" i="6"/>
  <c r="O16" i="6"/>
  <c r="M515" i="6"/>
  <c r="O516" i="6"/>
  <c r="O159" i="6"/>
  <c r="O247" i="6"/>
  <c r="M246" i="6"/>
  <c r="O531" i="6"/>
  <c r="M530" i="6"/>
  <c r="O216" i="6"/>
  <c r="M215" i="6"/>
  <c r="O201" i="6"/>
  <c r="M200" i="6"/>
  <c r="O437" i="6"/>
  <c r="M436" i="6"/>
  <c r="O545" i="6"/>
  <c r="M544" i="6"/>
  <c r="O737" i="6"/>
  <c r="M736" i="6"/>
  <c r="M344" i="6"/>
  <c r="O345" i="6"/>
  <c r="O460" i="6"/>
  <c r="M459" i="6"/>
  <c r="O568" i="6"/>
  <c r="M567" i="6"/>
  <c r="O588" i="6"/>
  <c r="M587" i="6"/>
  <c r="M695" i="6"/>
  <c r="O696" i="6"/>
  <c r="M639" i="6"/>
  <c r="O640" i="6"/>
  <c r="O658" i="6"/>
  <c r="O453" i="6"/>
  <c r="N111" i="6"/>
  <c r="N487" i="6"/>
  <c r="N579" i="6"/>
  <c r="O582" i="6"/>
  <c r="O592" i="6"/>
  <c r="O609" i="6"/>
  <c r="O666" i="6"/>
  <c r="O686" i="6"/>
  <c r="O721" i="6"/>
  <c r="O705" i="6"/>
  <c r="O742" i="6"/>
  <c r="N215" i="6"/>
  <c r="O112" i="6"/>
  <c r="M111" i="6"/>
  <c r="O308" i="6"/>
  <c r="O279" i="6"/>
  <c r="O623" i="6"/>
  <c r="M622" i="6"/>
  <c r="O70" i="6"/>
  <c r="M69" i="6"/>
  <c r="M319" i="6"/>
  <c r="O320" i="6"/>
  <c r="O427" i="6"/>
  <c r="M426" i="6"/>
  <c r="O499" i="6"/>
  <c r="M498" i="6"/>
  <c r="O580" i="6"/>
  <c r="M579" i="6"/>
  <c r="O18" i="6"/>
  <c r="N294" i="6"/>
  <c r="O457" i="6"/>
  <c r="O441" i="6"/>
  <c r="O611" i="6"/>
  <c r="N683" i="6"/>
  <c r="N366" i="6"/>
  <c r="O596" i="6"/>
  <c r="O613" i="6"/>
  <c r="O627" i="6"/>
  <c r="O644" i="6"/>
  <c r="O670" i="6"/>
  <c r="O690" i="6"/>
  <c r="O725" i="6"/>
  <c r="O709" i="6"/>
  <c r="O746" i="6"/>
  <c r="N69" i="6"/>
  <c r="N319" i="6"/>
  <c r="H69" i="6"/>
  <c r="J70" i="6"/>
  <c r="J247" i="6"/>
  <c r="H246" i="6"/>
  <c r="H111" i="6"/>
  <c r="J112" i="6"/>
  <c r="H24" i="6"/>
  <c r="J25" i="6"/>
  <c r="J87" i="6"/>
  <c r="H86" i="6"/>
  <c r="J184" i="6"/>
  <c r="H183" i="6"/>
  <c r="H319" i="6"/>
  <c r="J320" i="6"/>
  <c r="H579" i="6"/>
  <c r="J583" i="6"/>
  <c r="J29" i="6"/>
  <c r="J53" i="6"/>
  <c r="J66" i="6"/>
  <c r="I200" i="6"/>
  <c r="J57" i="6"/>
  <c r="J78" i="6"/>
  <c r="J132" i="6"/>
  <c r="J116" i="6"/>
  <c r="J161" i="6"/>
  <c r="J236" i="6"/>
  <c r="I24" i="6"/>
  <c r="J46" i="6"/>
  <c r="J83" i="6"/>
  <c r="J137" i="6"/>
  <c r="J121" i="6"/>
  <c r="I158" i="6"/>
  <c r="J166" i="6"/>
  <c r="J253" i="6"/>
  <c r="J51" i="6"/>
  <c r="J72" i="6"/>
  <c r="J95" i="6"/>
  <c r="J142" i="6"/>
  <c r="J126" i="6"/>
  <c r="J224" i="6"/>
  <c r="J270" i="6"/>
  <c r="J18" i="6"/>
  <c r="J56" i="6"/>
  <c r="J64" i="6"/>
  <c r="J77" i="6"/>
  <c r="J100" i="6"/>
  <c r="J131" i="6"/>
  <c r="J115" i="6"/>
  <c r="J176" i="6"/>
  <c r="J160" i="6"/>
  <c r="J210" i="6"/>
  <c r="J235" i="6"/>
  <c r="I183" i="6"/>
  <c r="J212" i="6"/>
  <c r="J237" i="6"/>
  <c r="J221" i="6"/>
  <c r="J267" i="6"/>
  <c r="J287" i="6"/>
  <c r="J296" i="6"/>
  <c r="J314" i="6"/>
  <c r="I319" i="6"/>
  <c r="J362" i="6"/>
  <c r="J456" i="6"/>
  <c r="J440" i="6"/>
  <c r="J493" i="6"/>
  <c r="J525" i="6"/>
  <c r="J617" i="6"/>
  <c r="J213" i="6"/>
  <c r="J238" i="6"/>
  <c r="J222" i="6"/>
  <c r="J268" i="6"/>
  <c r="J288" i="6"/>
  <c r="J297" i="6"/>
  <c r="J315" i="6"/>
  <c r="J363" i="6"/>
  <c r="J347" i="6"/>
  <c r="J457" i="6"/>
  <c r="J441" i="6"/>
  <c r="J479" i="6"/>
  <c r="J463" i="6"/>
  <c r="J494" i="6"/>
  <c r="J526" i="6"/>
  <c r="J571" i="6"/>
  <c r="J599" i="6"/>
  <c r="J618" i="6"/>
  <c r="J360" i="6"/>
  <c r="I366" i="6"/>
  <c r="J370" i="6"/>
  <c r="J397" i="6"/>
  <c r="J454" i="6"/>
  <c r="J438" i="6"/>
  <c r="J476" i="6"/>
  <c r="J491" i="6"/>
  <c r="J510" i="6"/>
  <c r="J523" i="6"/>
  <c r="J596" i="6"/>
  <c r="J626" i="6"/>
  <c r="J725" i="6"/>
  <c r="J709" i="6"/>
  <c r="J353" i="6"/>
  <c r="J379" i="6"/>
  <c r="J406" i="6"/>
  <c r="J390" i="6"/>
  <c r="J414" i="6"/>
  <c r="J447" i="6"/>
  <c r="J485" i="6"/>
  <c r="J469" i="6"/>
  <c r="J503" i="6"/>
  <c r="J540" i="6"/>
  <c r="J555" i="6"/>
  <c r="J577" i="6"/>
  <c r="J605" i="6"/>
  <c r="J589" i="6"/>
  <c r="J635" i="6"/>
  <c r="J677" i="6"/>
  <c r="J661" i="6"/>
  <c r="J689" i="6"/>
  <c r="J734" i="6"/>
  <c r="J718" i="6"/>
  <c r="J702" i="6"/>
  <c r="J746" i="6"/>
  <c r="J279" i="6"/>
  <c r="H279" i="10" s="1"/>
  <c r="H15" i="6"/>
  <c r="J16" i="6"/>
  <c r="J44" i="6"/>
  <c r="H43" i="6"/>
  <c r="H61" i="6"/>
  <c r="J62" i="6"/>
  <c r="J345" i="6"/>
  <c r="H344" i="6"/>
  <c r="J145" i="6"/>
  <c r="H144" i="6"/>
  <c r="J259" i="6"/>
  <c r="H258" i="6"/>
  <c r="H294" i="6"/>
  <c r="J295" i="6"/>
  <c r="J308" i="6"/>
  <c r="H308" i="10" s="1"/>
  <c r="J488" i="6"/>
  <c r="H487" i="6"/>
  <c r="J516" i="6"/>
  <c r="H515" i="6"/>
  <c r="H607" i="6"/>
  <c r="J608" i="6"/>
  <c r="H530" i="6"/>
  <c r="J531" i="6"/>
  <c r="H622" i="6"/>
  <c r="J623" i="6"/>
  <c r="J737" i="6"/>
  <c r="H736" i="6"/>
  <c r="I15" i="6"/>
  <c r="J173" i="6"/>
  <c r="J82" i="6"/>
  <c r="J136" i="6"/>
  <c r="J120" i="6"/>
  <c r="J244" i="6"/>
  <c r="J71" i="6"/>
  <c r="I86" i="6"/>
  <c r="J141" i="6"/>
  <c r="J125" i="6"/>
  <c r="J223" i="6"/>
  <c r="J17" i="6"/>
  <c r="J63" i="6"/>
  <c r="J76" i="6"/>
  <c r="J99" i="6"/>
  <c r="J130" i="6"/>
  <c r="J114" i="6"/>
  <c r="J207" i="6"/>
  <c r="J232" i="6"/>
  <c r="J309" i="6"/>
  <c r="J22" i="6"/>
  <c r="I43" i="6"/>
  <c r="I61" i="6"/>
  <c r="J81" i="6"/>
  <c r="J104" i="6"/>
  <c r="J88" i="6"/>
  <c r="J135" i="6"/>
  <c r="J119" i="6"/>
  <c r="J147" i="6"/>
  <c r="J180" i="6"/>
  <c r="J243" i="6"/>
  <c r="I344" i="6"/>
  <c r="J187" i="6"/>
  <c r="J241" i="6"/>
  <c r="J225" i="6"/>
  <c r="J271" i="6"/>
  <c r="J291" i="6"/>
  <c r="J300" i="6"/>
  <c r="J335" i="6"/>
  <c r="I487" i="6"/>
  <c r="I515" i="6"/>
  <c r="I579" i="6"/>
  <c r="I607" i="6"/>
  <c r="J188" i="6"/>
  <c r="J242" i="6"/>
  <c r="J226" i="6"/>
  <c r="J248" i="6"/>
  <c r="J272" i="6"/>
  <c r="J292" i="6"/>
  <c r="J301" i="6"/>
  <c r="J336" i="6"/>
  <c r="J351" i="6"/>
  <c r="J483" i="6"/>
  <c r="J467" i="6"/>
  <c r="J575" i="6"/>
  <c r="J580" i="6"/>
  <c r="J603" i="6"/>
  <c r="J687" i="6"/>
  <c r="J364" i="6"/>
  <c r="J348" i="6"/>
  <c r="J374" i="6"/>
  <c r="J401" i="6"/>
  <c r="I408" i="6"/>
  <c r="I426" i="6"/>
  <c r="I436" i="6"/>
  <c r="J480" i="6"/>
  <c r="J464" i="6"/>
  <c r="J495" i="6"/>
  <c r="I498" i="6"/>
  <c r="J527" i="6"/>
  <c r="I544" i="6"/>
  <c r="J572" i="6"/>
  <c r="J584" i="6"/>
  <c r="J600" i="6"/>
  <c r="J619" i="6"/>
  <c r="J630" i="6"/>
  <c r="J729" i="6"/>
  <c r="J713" i="6"/>
  <c r="J697" i="6"/>
  <c r="J357" i="6"/>
  <c r="J383" i="6"/>
  <c r="J394" i="6"/>
  <c r="J418" i="6"/>
  <c r="J428" i="6"/>
  <c r="J473" i="6"/>
  <c r="J507" i="6"/>
  <c r="J520" i="6"/>
  <c r="J559" i="6"/>
  <c r="J593" i="6"/>
  <c r="J612" i="6"/>
  <c r="J681" i="6"/>
  <c r="J665" i="6"/>
  <c r="J693" i="6"/>
  <c r="J722" i="6"/>
  <c r="J706" i="6"/>
  <c r="J201" i="6"/>
  <c r="H201" i="10" s="1"/>
  <c r="H200" i="6"/>
  <c r="H215" i="6"/>
  <c r="J216" i="6"/>
  <c r="J388" i="6"/>
  <c r="H387" i="6"/>
  <c r="J460" i="6"/>
  <c r="H459" i="6"/>
  <c r="H567" i="6"/>
  <c r="J568" i="6"/>
  <c r="H587" i="6"/>
  <c r="J588" i="6"/>
  <c r="J696" i="6"/>
  <c r="H695" i="6"/>
  <c r="H366" i="6"/>
  <c r="J367" i="6"/>
  <c r="I144" i="6"/>
  <c r="I294" i="6"/>
  <c r="J67" i="6"/>
  <c r="J103" i="6"/>
  <c r="J179" i="6"/>
  <c r="J317" i="6"/>
  <c r="J48" i="6"/>
  <c r="I69" i="6"/>
  <c r="J108" i="6"/>
  <c r="J92" i="6"/>
  <c r="J151" i="6"/>
  <c r="I246" i="6"/>
  <c r="I215" i="6"/>
  <c r="J275" i="6"/>
  <c r="J304" i="6"/>
  <c r="J322" i="6"/>
  <c r="J339" i="6"/>
  <c r="J192" i="6"/>
  <c r="J276" i="6"/>
  <c r="J260" i="6"/>
  <c r="J280" i="6"/>
  <c r="J305" i="6"/>
  <c r="J323" i="6"/>
  <c r="J340" i="6"/>
  <c r="J355" i="6"/>
  <c r="J471" i="6"/>
  <c r="J591" i="6"/>
  <c r="J691" i="6"/>
  <c r="J352" i="6"/>
  <c r="J378" i="6"/>
  <c r="J405" i="6"/>
  <c r="J389" i="6"/>
  <c r="J484" i="6"/>
  <c r="J468" i="6"/>
  <c r="J502" i="6"/>
  <c r="J576" i="6"/>
  <c r="J604" i="6"/>
  <c r="J634" i="6"/>
  <c r="J688" i="6"/>
  <c r="J733" i="6"/>
  <c r="J717" i="6"/>
  <c r="J701" i="6"/>
  <c r="J361" i="6"/>
  <c r="J371" i="6"/>
  <c r="J398" i="6"/>
  <c r="J422" i="6"/>
  <c r="J432" i="6"/>
  <c r="J477" i="6"/>
  <c r="J461" i="6"/>
  <c r="J511" i="6"/>
  <c r="J532" i="6"/>
  <c r="J563" i="6"/>
  <c r="J547" i="6"/>
  <c r="J569" i="6"/>
  <c r="J581" i="6"/>
  <c r="J597" i="6"/>
  <c r="J627" i="6"/>
  <c r="J669" i="6"/>
  <c r="J726" i="6"/>
  <c r="J710" i="6"/>
  <c r="J738" i="6"/>
  <c r="J159" i="6"/>
  <c r="H158" i="6"/>
  <c r="H331" i="6"/>
  <c r="J332" i="6"/>
  <c r="H332" i="10" s="1"/>
  <c r="J640" i="6"/>
  <c r="H639" i="6"/>
  <c r="J658" i="6"/>
  <c r="H658" i="10" s="1"/>
  <c r="J684" i="6"/>
  <c r="H683" i="6"/>
  <c r="J409" i="6"/>
  <c r="H408" i="6"/>
  <c r="J427" i="6"/>
  <c r="H426" i="6"/>
  <c r="H436" i="6"/>
  <c r="J437" i="6"/>
  <c r="H437" i="10" s="1"/>
  <c r="J499" i="6"/>
  <c r="H498" i="6"/>
  <c r="H544" i="6"/>
  <c r="J545" i="6"/>
  <c r="J84" i="6"/>
  <c r="J138" i="6"/>
  <c r="J122" i="6"/>
  <c r="J262" i="6"/>
  <c r="J325" i="6"/>
  <c r="J52" i="6"/>
  <c r="J73" i="6"/>
  <c r="I111" i="6"/>
  <c r="J127" i="6"/>
  <c r="J155" i="6"/>
  <c r="J227" i="6"/>
  <c r="J195" i="6"/>
  <c r="J283" i="6"/>
  <c r="J326" i="6"/>
  <c r="I331" i="6"/>
  <c r="J358" i="6"/>
  <c r="J452" i="6"/>
  <c r="J196" i="6"/>
  <c r="J256" i="6"/>
  <c r="J264" i="6"/>
  <c r="J284" i="6"/>
  <c r="J311" i="6"/>
  <c r="J327" i="6"/>
  <c r="J359" i="6"/>
  <c r="J475" i="6"/>
  <c r="J595" i="6"/>
  <c r="J655" i="6"/>
  <c r="J356" i="6"/>
  <c r="J382" i="6"/>
  <c r="J393" i="6"/>
  <c r="J472" i="6"/>
  <c r="J506" i="6"/>
  <c r="I530" i="6"/>
  <c r="J592" i="6"/>
  <c r="I622" i="6"/>
  <c r="J692" i="6"/>
  <c r="J721" i="6"/>
  <c r="J705" i="6"/>
  <c r="I736" i="6"/>
  <c r="J349" i="6"/>
  <c r="J375" i="6"/>
  <c r="J402" i="6"/>
  <c r="J410" i="6"/>
  <c r="J481" i="6"/>
  <c r="J465" i="6"/>
  <c r="J536" i="6"/>
  <c r="J551" i="6"/>
  <c r="J573" i="6"/>
  <c r="J585" i="6"/>
  <c r="J601" i="6"/>
  <c r="J631" i="6"/>
  <c r="J673" i="6"/>
  <c r="J685" i="6"/>
  <c r="J730" i="6"/>
  <c r="J714" i="6"/>
  <c r="J698" i="6"/>
  <c r="J742" i="6"/>
  <c r="H34" i="5"/>
  <c r="K12" i="4"/>
  <c r="H16" i="5"/>
  <c r="H13" i="5"/>
  <c r="K16" i="4"/>
  <c r="H27" i="5"/>
  <c r="H28" i="5"/>
  <c r="K14" i="4"/>
  <c r="H21" i="5"/>
  <c r="H22" i="5"/>
  <c r="H24" i="5"/>
  <c r="H19" i="5"/>
  <c r="H20" i="5"/>
  <c r="Q619" i="10" l="1"/>
  <c r="N619" i="10"/>
  <c r="N607" i="10" s="1"/>
  <c r="Q47" i="10"/>
  <c r="N47" i="10"/>
  <c r="Q559" i="10"/>
  <c r="N559" i="10"/>
  <c r="Q430" i="10"/>
  <c r="N430" i="10"/>
  <c r="Q550" i="10"/>
  <c r="N550" i="10"/>
  <c r="N544" i="10" s="1"/>
  <c r="Q66" i="10"/>
  <c r="N66" i="10"/>
  <c r="Q102" i="10"/>
  <c r="N666" i="10"/>
  <c r="N526" i="10"/>
  <c r="N368" i="10"/>
  <c r="N206" i="10"/>
  <c r="J644" i="7"/>
  <c r="J644" i="10"/>
  <c r="J391" i="7"/>
  <c r="J391" i="10"/>
  <c r="J557" i="7"/>
  <c r="J557" i="10"/>
  <c r="J747" i="7"/>
  <c r="J747" i="10"/>
  <c r="J364" i="7"/>
  <c r="J364" i="10"/>
  <c r="J663" i="7"/>
  <c r="J663" i="10"/>
  <c r="J538" i="7"/>
  <c r="L538" i="7" s="1"/>
  <c r="J538" i="10"/>
  <c r="J456" i="7"/>
  <c r="J456" i="10"/>
  <c r="J535" i="7"/>
  <c r="J535" i="10"/>
  <c r="J106" i="7"/>
  <c r="J106" i="10"/>
  <c r="J179" i="7"/>
  <c r="J179" i="10"/>
  <c r="J255" i="7"/>
  <c r="J255" i="10"/>
  <c r="J647" i="7"/>
  <c r="J647" i="10"/>
  <c r="Q600" i="10"/>
  <c r="Q229" i="10"/>
  <c r="Q557" i="10"/>
  <c r="N726" i="10"/>
  <c r="N722" i="10"/>
  <c r="N396" i="10"/>
  <c r="N220" i="10"/>
  <c r="N215" i="10" s="1"/>
  <c r="N15" i="10"/>
  <c r="N515" i="10"/>
  <c r="L289" i="7"/>
  <c r="Q475" i="10"/>
  <c r="N475" i="10"/>
  <c r="Q632" i="10"/>
  <c r="N632" i="10"/>
  <c r="N622" i="10" s="1"/>
  <c r="Q57" i="10"/>
  <c r="N57" i="10"/>
  <c r="Q264" i="10"/>
  <c r="N264" i="10"/>
  <c r="N258" i="10" s="1"/>
  <c r="Q432" i="10"/>
  <c r="N432" i="10"/>
  <c r="Q589" i="10"/>
  <c r="N589" i="10"/>
  <c r="Q738" i="10"/>
  <c r="N738" i="10"/>
  <c r="N579" i="10"/>
  <c r="Q76" i="10"/>
  <c r="N76" i="10"/>
  <c r="Q473" i="10"/>
  <c r="N473" i="10"/>
  <c r="N354" i="10"/>
  <c r="N344" i="10" s="1"/>
  <c r="Q354" i="10"/>
  <c r="N440" i="10"/>
  <c r="Q440" i="10"/>
  <c r="Q405" i="10"/>
  <c r="N405" i="10"/>
  <c r="Q32" i="10"/>
  <c r="N612" i="10"/>
  <c r="N484" i="10"/>
  <c r="N297" i="10"/>
  <c r="N294" i="10" s="1"/>
  <c r="N150" i="10"/>
  <c r="J679" i="7"/>
  <c r="J679" i="10"/>
  <c r="J421" i="7"/>
  <c r="J421" i="10"/>
  <c r="J584" i="7"/>
  <c r="J584" i="10"/>
  <c r="J462" i="7"/>
  <c r="J462" i="10"/>
  <c r="J33" i="7"/>
  <c r="J33" i="10"/>
  <c r="J475" i="7"/>
  <c r="J475" i="10"/>
  <c r="J125" i="7"/>
  <c r="J125" i="10"/>
  <c r="J198" i="7"/>
  <c r="J198" i="10"/>
  <c r="J274" i="7"/>
  <c r="J274" i="10"/>
  <c r="J666" i="7"/>
  <c r="J666" i="10"/>
  <c r="Q731" i="10"/>
  <c r="N135" i="10"/>
  <c r="N122" i="10"/>
  <c r="Q507" i="10"/>
  <c r="Q187" i="10"/>
  <c r="N644" i="10"/>
  <c r="N154" i="10"/>
  <c r="N144" i="10" s="1"/>
  <c r="N532" i="10"/>
  <c r="L102" i="7"/>
  <c r="Q20" i="10"/>
  <c r="Q248" i="10"/>
  <c r="Q324" i="10"/>
  <c r="Q153" i="10"/>
  <c r="N703" i="10"/>
  <c r="N659" i="10"/>
  <c r="N657" i="10" s="1"/>
  <c r="N570" i="10"/>
  <c r="N513" i="10"/>
  <c r="N413" i="10"/>
  <c r="N362" i="10"/>
  <c r="N270" i="10"/>
  <c r="N193" i="10"/>
  <c r="Q455" i="10"/>
  <c r="N673" i="10"/>
  <c r="N504" i="10"/>
  <c r="N373" i="10"/>
  <c r="N300" i="10"/>
  <c r="N236" i="10"/>
  <c r="N648" i="10"/>
  <c r="N495" i="10"/>
  <c r="N639" i="10"/>
  <c r="N408" i="10"/>
  <c r="N61" i="10"/>
  <c r="N24" i="10"/>
  <c r="N86" i="10"/>
  <c r="N69" i="10"/>
  <c r="N719" i="10"/>
  <c r="N625" i="10"/>
  <c r="N554" i="10"/>
  <c r="N468" i="10"/>
  <c r="N393" i="10"/>
  <c r="N324" i="10"/>
  <c r="N248" i="10"/>
  <c r="N246" i="10" s="1"/>
  <c r="N138" i="10"/>
  <c r="N629" i="10"/>
  <c r="N429" i="10"/>
  <c r="N695" i="10"/>
  <c r="N530" i="10"/>
  <c r="N200" i="10"/>
  <c r="N158" i="10"/>
  <c r="N111" i="10"/>
  <c r="N307" i="10"/>
  <c r="N567" i="10"/>
  <c r="N366" i="10"/>
  <c r="H714" i="7"/>
  <c r="H714" i="10"/>
  <c r="H631" i="7"/>
  <c r="H631" i="10"/>
  <c r="H551" i="7"/>
  <c r="H551" i="10"/>
  <c r="H410" i="7"/>
  <c r="H410" i="10"/>
  <c r="H375" i="7"/>
  <c r="L375" i="7" s="1"/>
  <c r="H375" i="10"/>
  <c r="L375" i="10" s="1"/>
  <c r="H721" i="7"/>
  <c r="H721" i="10"/>
  <c r="H472" i="7"/>
  <c r="H472" i="10"/>
  <c r="H655" i="7"/>
  <c r="L655" i="7" s="1"/>
  <c r="H655" i="10"/>
  <c r="H327" i="7"/>
  <c r="H327" i="10"/>
  <c r="H284" i="7"/>
  <c r="H284" i="10"/>
  <c r="H452" i="7"/>
  <c r="H452" i="10"/>
  <c r="H283" i="7"/>
  <c r="H283" i="10"/>
  <c r="H73" i="7"/>
  <c r="H73" i="10"/>
  <c r="H499" i="7"/>
  <c r="H499" i="10"/>
  <c r="H427" i="7"/>
  <c r="H427" i="10"/>
  <c r="H684" i="7"/>
  <c r="H684" i="10"/>
  <c r="H726" i="7"/>
  <c r="H726" i="10"/>
  <c r="H581" i="7"/>
  <c r="H581" i="10"/>
  <c r="H461" i="7"/>
  <c r="H461" i="10"/>
  <c r="H398" i="7"/>
  <c r="H398" i="10"/>
  <c r="H717" i="7"/>
  <c r="H717" i="10"/>
  <c r="H604" i="7"/>
  <c r="H604" i="10"/>
  <c r="H484" i="7"/>
  <c r="H484" i="10"/>
  <c r="H352" i="7"/>
  <c r="H352" i="10"/>
  <c r="H591" i="7"/>
  <c r="H591" i="10"/>
  <c r="H323" i="7"/>
  <c r="L323" i="7" s="1"/>
  <c r="H323" i="10"/>
  <c r="H276" i="7"/>
  <c r="H276" i="10"/>
  <c r="H48" i="7"/>
  <c r="H48" i="10"/>
  <c r="H67" i="7"/>
  <c r="H67" i="10"/>
  <c r="H696" i="7"/>
  <c r="H696" i="10"/>
  <c r="H460" i="7"/>
  <c r="H460" i="10"/>
  <c r="H388" i="7"/>
  <c r="H388" i="10"/>
  <c r="H722" i="7"/>
  <c r="H722" i="10"/>
  <c r="H612" i="7"/>
  <c r="H612" i="10"/>
  <c r="H507" i="7"/>
  <c r="H507" i="10"/>
  <c r="H394" i="7"/>
  <c r="H394" i="10"/>
  <c r="H713" i="7"/>
  <c r="H713" i="10"/>
  <c r="H600" i="7"/>
  <c r="H600" i="10"/>
  <c r="H572" i="7"/>
  <c r="H572" i="10"/>
  <c r="H495" i="7"/>
  <c r="H495" i="10"/>
  <c r="H480" i="7"/>
  <c r="H480" i="10"/>
  <c r="H401" i="7"/>
  <c r="H401" i="10"/>
  <c r="H687" i="7"/>
  <c r="H687" i="10"/>
  <c r="H467" i="7"/>
  <c r="H467" i="10"/>
  <c r="H301" i="7"/>
  <c r="H301" i="10"/>
  <c r="H226" i="7"/>
  <c r="H226" i="10"/>
  <c r="H271" i="7"/>
  <c r="L271" i="7" s="1"/>
  <c r="H271" i="10"/>
  <c r="L271" i="10" s="1"/>
  <c r="H241" i="7"/>
  <c r="H241" i="10"/>
  <c r="H180" i="7"/>
  <c r="H180" i="10"/>
  <c r="H88" i="7"/>
  <c r="H88" i="10"/>
  <c r="H81" i="7"/>
  <c r="H81" i="10"/>
  <c r="H309" i="7"/>
  <c r="H309" i="10"/>
  <c r="H76" i="7"/>
  <c r="H76" i="10"/>
  <c r="H136" i="7"/>
  <c r="H136" i="10"/>
  <c r="H531" i="7"/>
  <c r="H531" i="10"/>
  <c r="H145" i="7"/>
  <c r="H145" i="10"/>
  <c r="H718" i="7"/>
  <c r="H718" i="10"/>
  <c r="H677" i="7"/>
  <c r="L677" i="7" s="1"/>
  <c r="H677" i="10"/>
  <c r="H577" i="7"/>
  <c r="H577" i="10"/>
  <c r="H447" i="7"/>
  <c r="L447" i="7" s="1"/>
  <c r="H447" i="10"/>
  <c r="H379" i="7"/>
  <c r="H379" i="10"/>
  <c r="H626" i="7"/>
  <c r="H626" i="10"/>
  <c r="H523" i="7"/>
  <c r="H523" i="10"/>
  <c r="H438" i="7"/>
  <c r="H438" i="10"/>
  <c r="H571" i="7"/>
  <c r="H571" i="10"/>
  <c r="H457" i="7"/>
  <c r="H457" i="10"/>
  <c r="H267" i="7"/>
  <c r="L267" i="7" s="1"/>
  <c r="H267" i="10"/>
  <c r="L267" i="10" s="1"/>
  <c r="H698" i="7"/>
  <c r="L698" i="7" s="1"/>
  <c r="H698" i="10"/>
  <c r="H730" i="7"/>
  <c r="H730" i="10"/>
  <c r="H673" i="7"/>
  <c r="H673" i="10"/>
  <c r="H601" i="7"/>
  <c r="H601" i="10"/>
  <c r="H573" i="7"/>
  <c r="H573" i="10"/>
  <c r="H536" i="7"/>
  <c r="H536" i="10"/>
  <c r="H481" i="7"/>
  <c r="H481" i="10"/>
  <c r="H402" i="7"/>
  <c r="H402" i="10"/>
  <c r="H349" i="7"/>
  <c r="H349" i="10"/>
  <c r="H705" i="7"/>
  <c r="H705" i="10"/>
  <c r="H692" i="7"/>
  <c r="H692" i="10"/>
  <c r="H592" i="7"/>
  <c r="H592" i="10"/>
  <c r="H506" i="7"/>
  <c r="L506" i="7" s="1"/>
  <c r="H506" i="10"/>
  <c r="H393" i="7"/>
  <c r="H393" i="10"/>
  <c r="H356" i="7"/>
  <c r="H356" i="10"/>
  <c r="H595" i="7"/>
  <c r="L595" i="7" s="1"/>
  <c r="H595" i="10"/>
  <c r="L595" i="10" s="1"/>
  <c r="H359" i="7"/>
  <c r="L359" i="7" s="1"/>
  <c r="H359" i="10"/>
  <c r="H311" i="7"/>
  <c r="H311" i="10"/>
  <c r="H264" i="7"/>
  <c r="H264" i="10"/>
  <c r="H196" i="7"/>
  <c r="H196" i="10"/>
  <c r="H358" i="7"/>
  <c r="L358" i="7" s="1"/>
  <c r="H358" i="10"/>
  <c r="H326" i="7"/>
  <c r="H326" i="10"/>
  <c r="H195" i="7"/>
  <c r="H195" i="10"/>
  <c r="H155" i="7"/>
  <c r="L155" i="7" s="1"/>
  <c r="H155" i="10"/>
  <c r="L155" i="10" s="1"/>
  <c r="H52" i="7"/>
  <c r="H52" i="10"/>
  <c r="H262" i="7"/>
  <c r="H262" i="10"/>
  <c r="H138" i="7"/>
  <c r="H138" i="10"/>
  <c r="H545" i="7"/>
  <c r="H545" i="10"/>
  <c r="H640" i="7"/>
  <c r="H639" i="7" s="1"/>
  <c r="H640" i="10"/>
  <c r="H159" i="7"/>
  <c r="H159" i="10"/>
  <c r="H710" i="7"/>
  <c r="H710" i="10"/>
  <c r="H669" i="7"/>
  <c r="L669" i="7" s="1"/>
  <c r="H669" i="10"/>
  <c r="L669" i="10" s="1"/>
  <c r="H597" i="7"/>
  <c r="H597" i="10"/>
  <c r="H569" i="7"/>
  <c r="H569" i="10"/>
  <c r="H563" i="7"/>
  <c r="H563" i="10"/>
  <c r="H511" i="7"/>
  <c r="H511" i="10"/>
  <c r="H477" i="7"/>
  <c r="H477" i="10"/>
  <c r="H422" i="7"/>
  <c r="H422" i="10"/>
  <c r="H371" i="7"/>
  <c r="L371" i="7" s="1"/>
  <c r="H371" i="10"/>
  <c r="H701" i="7"/>
  <c r="H701" i="10"/>
  <c r="H733" i="7"/>
  <c r="L733" i="7" s="1"/>
  <c r="H733" i="10"/>
  <c r="H634" i="7"/>
  <c r="H634" i="10"/>
  <c r="H576" i="7"/>
  <c r="L576" i="7" s="1"/>
  <c r="H576" i="10"/>
  <c r="H468" i="7"/>
  <c r="L468" i="7" s="1"/>
  <c r="H468" i="10"/>
  <c r="L468" i="10" s="1"/>
  <c r="H389" i="7"/>
  <c r="H389" i="10"/>
  <c r="L389" i="10" s="1"/>
  <c r="H378" i="7"/>
  <c r="H378" i="10"/>
  <c r="H691" i="7"/>
  <c r="H691" i="10"/>
  <c r="H471" i="7"/>
  <c r="H471" i="10"/>
  <c r="H340" i="7"/>
  <c r="L340" i="7" s="1"/>
  <c r="H340" i="10"/>
  <c r="H305" i="7"/>
  <c r="H305" i="10"/>
  <c r="H260" i="7"/>
  <c r="H258" i="7" s="1"/>
  <c r="H260" i="10"/>
  <c r="H192" i="7"/>
  <c r="H192" i="10"/>
  <c r="H322" i="7"/>
  <c r="H322" i="10"/>
  <c r="H275" i="7"/>
  <c r="H275" i="10"/>
  <c r="H92" i="7"/>
  <c r="L92" i="7" s="1"/>
  <c r="H92" i="10"/>
  <c r="L92" i="10" s="1"/>
  <c r="H103" i="7"/>
  <c r="H103" i="10"/>
  <c r="H367" i="7"/>
  <c r="H366" i="7" s="1"/>
  <c r="H367" i="10"/>
  <c r="H588" i="7"/>
  <c r="H588" i="10"/>
  <c r="H568" i="7"/>
  <c r="H568" i="10"/>
  <c r="H216" i="7"/>
  <c r="H216" i="10"/>
  <c r="H706" i="7"/>
  <c r="L706" i="7" s="1"/>
  <c r="H706" i="10"/>
  <c r="H693" i="7"/>
  <c r="H693" i="10"/>
  <c r="H593" i="7"/>
  <c r="H593" i="10"/>
  <c r="H520" i="7"/>
  <c r="L520" i="7" s="1"/>
  <c r="H520" i="10"/>
  <c r="L520" i="10" s="1"/>
  <c r="H473" i="7"/>
  <c r="H473" i="10"/>
  <c r="H418" i="7"/>
  <c r="H418" i="10"/>
  <c r="H383" i="7"/>
  <c r="L383" i="7" s="1"/>
  <c r="H383" i="10"/>
  <c r="H697" i="7"/>
  <c r="H697" i="10"/>
  <c r="H729" i="7"/>
  <c r="L729" i="7" s="1"/>
  <c r="H729" i="10"/>
  <c r="H619" i="7"/>
  <c r="H619" i="10"/>
  <c r="H584" i="7"/>
  <c r="H584" i="10"/>
  <c r="H464" i="7"/>
  <c r="H464" i="10"/>
  <c r="H374" i="7"/>
  <c r="H374" i="10"/>
  <c r="H364" i="7"/>
  <c r="H364" i="10"/>
  <c r="H603" i="7"/>
  <c r="H603" i="10"/>
  <c r="H575" i="7"/>
  <c r="H575" i="10"/>
  <c r="H483" i="7"/>
  <c r="H483" i="10"/>
  <c r="H336" i="7"/>
  <c r="H336" i="10"/>
  <c r="H248" i="7"/>
  <c r="H248" i="10"/>
  <c r="H242" i="7"/>
  <c r="H242" i="10"/>
  <c r="H335" i="7"/>
  <c r="H335" i="10"/>
  <c r="H225" i="7"/>
  <c r="H225" i="10"/>
  <c r="H187" i="7"/>
  <c r="H187" i="10"/>
  <c r="H243" i="7"/>
  <c r="H243" i="10"/>
  <c r="H147" i="7"/>
  <c r="H147" i="10"/>
  <c r="H135" i="7"/>
  <c r="L135" i="7" s="1"/>
  <c r="H135" i="10"/>
  <c r="L135" i="10" s="1"/>
  <c r="H104" i="7"/>
  <c r="H104" i="10"/>
  <c r="H22" i="7"/>
  <c r="H22" i="10"/>
  <c r="H232" i="7"/>
  <c r="L232" i="7" s="1"/>
  <c r="H232" i="10"/>
  <c r="L232" i="10" s="1"/>
  <c r="H114" i="7"/>
  <c r="H114" i="10"/>
  <c r="H99" i="7"/>
  <c r="H99" i="10"/>
  <c r="H63" i="7"/>
  <c r="H63" i="10"/>
  <c r="H223" i="7"/>
  <c r="L223" i="7" s="1"/>
  <c r="H223" i="10"/>
  <c r="H141" i="7"/>
  <c r="H141" i="10"/>
  <c r="H71" i="7"/>
  <c r="H71" i="10"/>
  <c r="L71" i="10" s="1"/>
  <c r="H120" i="7"/>
  <c r="H120" i="10"/>
  <c r="H82" i="7"/>
  <c r="H82" i="10"/>
  <c r="H737" i="7"/>
  <c r="H737" i="10"/>
  <c r="H516" i="7"/>
  <c r="H516" i="10"/>
  <c r="H488" i="7"/>
  <c r="H488" i="10"/>
  <c r="H295" i="7"/>
  <c r="H295" i="10"/>
  <c r="H62" i="7"/>
  <c r="H62" i="10"/>
  <c r="H16" i="7"/>
  <c r="H16" i="10"/>
  <c r="H702" i="7"/>
  <c r="H702" i="10"/>
  <c r="H734" i="7"/>
  <c r="H734" i="10"/>
  <c r="H661" i="7"/>
  <c r="H661" i="10"/>
  <c r="H635" i="7"/>
  <c r="L635" i="7" s="1"/>
  <c r="H635" i="10"/>
  <c r="H605" i="7"/>
  <c r="H605" i="10"/>
  <c r="H555" i="7"/>
  <c r="H555" i="10"/>
  <c r="H503" i="7"/>
  <c r="H503" i="10"/>
  <c r="H485" i="7"/>
  <c r="H485" i="10"/>
  <c r="H414" i="7"/>
  <c r="H414" i="10"/>
  <c r="H406" i="7"/>
  <c r="H406" i="10"/>
  <c r="H353" i="7"/>
  <c r="H353" i="10"/>
  <c r="H725" i="7"/>
  <c r="L725" i="7" s="1"/>
  <c r="H725" i="10"/>
  <c r="H596" i="7"/>
  <c r="H596" i="10"/>
  <c r="H510" i="7"/>
  <c r="H510" i="10"/>
  <c r="H476" i="7"/>
  <c r="H476" i="10"/>
  <c r="H454" i="7"/>
  <c r="H454" i="10"/>
  <c r="H370" i="7"/>
  <c r="H370" i="10"/>
  <c r="H360" i="7"/>
  <c r="H360" i="10"/>
  <c r="H599" i="7"/>
  <c r="H599" i="10"/>
  <c r="H526" i="7"/>
  <c r="L526" i="7" s="1"/>
  <c r="H526" i="10"/>
  <c r="H463" i="7"/>
  <c r="H463" i="10"/>
  <c r="H441" i="7"/>
  <c r="H441" i="10"/>
  <c r="H347" i="7"/>
  <c r="L347" i="7" s="1"/>
  <c r="H347" i="10"/>
  <c r="L347" i="10" s="1"/>
  <c r="H315" i="7"/>
  <c r="H315" i="10"/>
  <c r="H288" i="7"/>
  <c r="H288" i="10"/>
  <c r="H222" i="7"/>
  <c r="H222" i="10"/>
  <c r="H213" i="7"/>
  <c r="H213" i="10"/>
  <c r="H525" i="7"/>
  <c r="H525" i="10"/>
  <c r="H440" i="7"/>
  <c r="H440" i="10"/>
  <c r="H362" i="7"/>
  <c r="L362" i="7" s="1"/>
  <c r="H362" i="10"/>
  <c r="H314" i="7"/>
  <c r="H314" i="10"/>
  <c r="H287" i="7"/>
  <c r="L287" i="7" s="1"/>
  <c r="H287" i="10"/>
  <c r="H221" i="7"/>
  <c r="H221" i="10"/>
  <c r="H212" i="7"/>
  <c r="L212" i="7" s="1"/>
  <c r="H212" i="10"/>
  <c r="H235" i="7"/>
  <c r="L235" i="7" s="1"/>
  <c r="H235" i="10"/>
  <c r="H160" i="7"/>
  <c r="H160" i="10"/>
  <c r="H115" i="7"/>
  <c r="H115" i="10"/>
  <c r="H100" i="7"/>
  <c r="L100" i="7" s="1"/>
  <c r="H100" i="10"/>
  <c r="H64" i="7"/>
  <c r="L64" i="7" s="1"/>
  <c r="H64" i="10"/>
  <c r="L64" i="10" s="1"/>
  <c r="H18" i="7"/>
  <c r="L18" i="7" s="1"/>
  <c r="H18" i="10"/>
  <c r="H224" i="7"/>
  <c r="H224" i="10"/>
  <c r="H142" i="7"/>
  <c r="L142" i="7" s="1"/>
  <c r="H142" i="10"/>
  <c r="L142" i="10" s="1"/>
  <c r="H72" i="7"/>
  <c r="H72" i="10"/>
  <c r="H253" i="7"/>
  <c r="L253" i="7" s="1"/>
  <c r="H253" i="10"/>
  <c r="L253" i="10" s="1"/>
  <c r="H137" i="7"/>
  <c r="H137" i="10"/>
  <c r="H46" i="7"/>
  <c r="H46" i="10"/>
  <c r="H236" i="7"/>
  <c r="H236" i="10"/>
  <c r="H116" i="7"/>
  <c r="L116" i="7" s="1"/>
  <c r="H116" i="10"/>
  <c r="L116" i="10" s="1"/>
  <c r="H78" i="7"/>
  <c r="L78" i="7" s="1"/>
  <c r="H78" i="10"/>
  <c r="L78" i="10" s="1"/>
  <c r="H53" i="7"/>
  <c r="H53" i="10"/>
  <c r="H583" i="7"/>
  <c r="H583" i="10"/>
  <c r="H320" i="7"/>
  <c r="H320" i="10"/>
  <c r="H25" i="7"/>
  <c r="H25" i="10"/>
  <c r="H112" i="7"/>
  <c r="H112" i="10"/>
  <c r="H70" i="7"/>
  <c r="H70" i="10"/>
  <c r="I746" i="7"/>
  <c r="I746" i="10"/>
  <c r="I725" i="7"/>
  <c r="I725" i="10"/>
  <c r="I670" i="7"/>
  <c r="I670" i="10"/>
  <c r="I627" i="7"/>
  <c r="I627" i="10"/>
  <c r="I596" i="7"/>
  <c r="I596" i="10"/>
  <c r="I441" i="7"/>
  <c r="I441" i="10"/>
  <c r="I705" i="7"/>
  <c r="I705" i="10"/>
  <c r="I686" i="7"/>
  <c r="L686" i="7" s="1"/>
  <c r="I686" i="10"/>
  <c r="I609" i="7"/>
  <c r="I609" i="10"/>
  <c r="I582" i="7"/>
  <c r="I582" i="10"/>
  <c r="I453" i="7"/>
  <c r="I453" i="10"/>
  <c r="I738" i="7"/>
  <c r="I738" i="10"/>
  <c r="I717" i="7"/>
  <c r="L717" i="7" s="1"/>
  <c r="I717" i="10"/>
  <c r="I662" i="7"/>
  <c r="I662" i="10"/>
  <c r="I652" i="7"/>
  <c r="L652" i="7" s="1"/>
  <c r="I652" i="10"/>
  <c r="L652" i="10" s="1"/>
  <c r="I604" i="7"/>
  <c r="I604" i="10"/>
  <c r="I449" i="7"/>
  <c r="I449" i="10"/>
  <c r="I713" i="7"/>
  <c r="I713" i="10"/>
  <c r="I674" i="7"/>
  <c r="I674" i="10"/>
  <c r="I631" i="7"/>
  <c r="I631" i="10"/>
  <c r="I600" i="7"/>
  <c r="I600" i="10"/>
  <c r="I615" i="7"/>
  <c r="I615" i="10"/>
  <c r="I29" i="7"/>
  <c r="L29" i="7" s="1"/>
  <c r="I29" i="10"/>
  <c r="H263" i="7"/>
  <c r="H263" i="10"/>
  <c r="H96" i="7"/>
  <c r="H96" i="10"/>
  <c r="H107" i="7"/>
  <c r="L107" i="7" s="1"/>
  <c r="H107" i="10"/>
  <c r="L107" i="10" s="1"/>
  <c r="H219" i="7"/>
  <c r="L219" i="7" s="1"/>
  <c r="H219" i="10"/>
  <c r="L219" i="10" s="1"/>
  <c r="H123" i="7"/>
  <c r="H123" i="10"/>
  <c r="H240" i="7"/>
  <c r="H240" i="10"/>
  <c r="H134" i="7"/>
  <c r="H134" i="10"/>
  <c r="AQ387" i="6"/>
  <c r="J388" i="10"/>
  <c r="J387" i="10" s="1"/>
  <c r="AQ683" i="6"/>
  <c r="J684" i="10"/>
  <c r="J683" i="10" s="1"/>
  <c r="AQ111" i="6"/>
  <c r="J112" i="10"/>
  <c r="J111" i="10" s="1"/>
  <c r="AQ215" i="6"/>
  <c r="J216" i="10"/>
  <c r="J215" i="10" s="1"/>
  <c r="AQ307" i="6"/>
  <c r="J308" i="10"/>
  <c r="AQ15" i="6"/>
  <c r="J16" i="10"/>
  <c r="J15" i="10" s="1"/>
  <c r="H189" i="7"/>
  <c r="H189" i="10"/>
  <c r="X158" i="6"/>
  <c r="J160" i="10"/>
  <c r="H616" i="7"/>
  <c r="H616" i="10"/>
  <c r="H554" i="7"/>
  <c r="H554" i="10"/>
  <c r="H518" i="7"/>
  <c r="L518" i="7" s="1"/>
  <c r="H518" i="10"/>
  <c r="H205" i="7"/>
  <c r="H205" i="10"/>
  <c r="AQ258" i="6"/>
  <c r="J259" i="10"/>
  <c r="J258" i="10" s="1"/>
  <c r="AQ278" i="6"/>
  <c r="J279" i="10"/>
  <c r="AQ344" i="6"/>
  <c r="J345" i="10"/>
  <c r="J344" i="10" s="1"/>
  <c r="AQ736" i="6"/>
  <c r="J737" i="10"/>
  <c r="AQ158" i="6"/>
  <c r="J159" i="10"/>
  <c r="J158" i="10" s="1"/>
  <c r="I711" i="7"/>
  <c r="I711" i="10"/>
  <c r="I692" i="7"/>
  <c r="I692" i="10"/>
  <c r="I646" i="7"/>
  <c r="L646" i="7" s="1"/>
  <c r="I646" i="10"/>
  <c r="I598" i="7"/>
  <c r="I598" i="10"/>
  <c r="I553" i="7"/>
  <c r="I553" i="10"/>
  <c r="I523" i="7"/>
  <c r="I523" i="10"/>
  <c r="I462" i="7"/>
  <c r="I462" i="10"/>
  <c r="I430" i="7"/>
  <c r="I426" i="7" s="1"/>
  <c r="I430" i="10"/>
  <c r="I739" i="7"/>
  <c r="I739" i="10"/>
  <c r="I718" i="7"/>
  <c r="L718" i="7" s="1"/>
  <c r="I718" i="10"/>
  <c r="I663" i="7"/>
  <c r="I663" i="10"/>
  <c r="I653" i="7"/>
  <c r="L653" i="7" s="1"/>
  <c r="I653" i="10"/>
  <c r="L653" i="10" s="1"/>
  <c r="I589" i="7"/>
  <c r="I589" i="10"/>
  <c r="I577" i="7"/>
  <c r="I577" i="10"/>
  <c r="I541" i="7"/>
  <c r="I541" i="10"/>
  <c r="I490" i="7"/>
  <c r="I490" i="10"/>
  <c r="I485" i="7"/>
  <c r="I485" i="10"/>
  <c r="I390" i="7"/>
  <c r="L390" i="7" s="1"/>
  <c r="I390" i="10"/>
  <c r="I382" i="7"/>
  <c r="I382" i="10"/>
  <c r="I340" i="7"/>
  <c r="I340" i="10"/>
  <c r="I630" i="7"/>
  <c r="I630" i="10"/>
  <c r="I334" i="7"/>
  <c r="I334" i="10"/>
  <c r="I302" i="7"/>
  <c r="L302" i="7" s="1"/>
  <c r="I302" i="10"/>
  <c r="I273" i="7"/>
  <c r="I273" i="10"/>
  <c r="I234" i="7"/>
  <c r="I234" i="10"/>
  <c r="I612" i="7"/>
  <c r="I612" i="10"/>
  <c r="I188" i="7"/>
  <c r="I188" i="10"/>
  <c r="I118" i="7"/>
  <c r="I118" i="10"/>
  <c r="I134" i="7"/>
  <c r="I134" i="10"/>
  <c r="H744" i="7"/>
  <c r="H744" i="10"/>
  <c r="H716" i="7"/>
  <c r="H716" i="10"/>
  <c r="H538" i="7"/>
  <c r="H538" i="10"/>
  <c r="H404" i="7"/>
  <c r="H404" i="10"/>
  <c r="H743" i="7"/>
  <c r="H743" i="10"/>
  <c r="L743" i="10" s="1"/>
  <c r="H632" i="7"/>
  <c r="H632" i="10"/>
  <c r="H537" i="7"/>
  <c r="L537" i="7" s="1"/>
  <c r="H537" i="10"/>
  <c r="H249" i="7"/>
  <c r="H249" i="10"/>
  <c r="H333" i="7"/>
  <c r="H333" i="10"/>
  <c r="H170" i="7"/>
  <c r="H170" i="10"/>
  <c r="H58" i="7"/>
  <c r="L58" i="7" s="1"/>
  <c r="H58" i="10"/>
  <c r="AQ587" i="6"/>
  <c r="J588" i="10"/>
  <c r="J587" i="10" s="1"/>
  <c r="AQ24" i="6"/>
  <c r="J25" i="10"/>
  <c r="J24" i="10" s="1"/>
  <c r="AQ331" i="6"/>
  <c r="J332" i="10"/>
  <c r="J331" i="10" s="1"/>
  <c r="AQ695" i="6"/>
  <c r="J696" i="10"/>
  <c r="J695" i="10" s="1"/>
  <c r="AQ144" i="6"/>
  <c r="J145" i="10"/>
  <c r="J144" i="10" s="1"/>
  <c r="AQ246" i="6"/>
  <c r="J247" i="10"/>
  <c r="J246" i="10" s="1"/>
  <c r="I647" i="7"/>
  <c r="I647" i="10"/>
  <c r="I539" i="7"/>
  <c r="I539" i="10"/>
  <c r="I400" i="7"/>
  <c r="I400" i="10"/>
  <c r="I298" i="7"/>
  <c r="I294" i="7" s="1"/>
  <c r="I298" i="10"/>
  <c r="I269" i="7"/>
  <c r="I269" i="10"/>
  <c r="I230" i="7"/>
  <c r="I230" i="10"/>
  <c r="I170" i="7"/>
  <c r="I170" i="10"/>
  <c r="L170" i="10" s="1"/>
  <c r="I404" i="7"/>
  <c r="I404" i="10"/>
  <c r="I156" i="7"/>
  <c r="L156" i="7" s="1"/>
  <c r="I156" i="10"/>
  <c r="H421" i="7"/>
  <c r="L421" i="7" s="1"/>
  <c r="H421" i="10"/>
  <c r="H671" i="7"/>
  <c r="H671" i="10"/>
  <c r="H565" i="7"/>
  <c r="H565" i="10"/>
  <c r="H513" i="7"/>
  <c r="H513" i="10"/>
  <c r="H400" i="7"/>
  <c r="L400" i="7" s="1"/>
  <c r="H400" i="10"/>
  <c r="L400" i="10" s="1"/>
  <c r="H711" i="7"/>
  <c r="L711" i="7" s="1"/>
  <c r="H711" i="10"/>
  <c r="L711" i="10" s="1"/>
  <c r="H670" i="7"/>
  <c r="L670" i="7" s="1"/>
  <c r="H670" i="10"/>
  <c r="L670" i="10" s="1"/>
  <c r="H548" i="7"/>
  <c r="H548" i="10"/>
  <c r="H433" i="7"/>
  <c r="H433" i="10"/>
  <c r="H334" i="7"/>
  <c r="H334" i="10"/>
  <c r="H171" i="7"/>
  <c r="H171" i="10"/>
  <c r="H261" i="7"/>
  <c r="H261" i="10"/>
  <c r="H65" i="7"/>
  <c r="H65" i="10"/>
  <c r="H172" i="7"/>
  <c r="H172" i="10"/>
  <c r="X307" i="6"/>
  <c r="J309" i="10"/>
  <c r="I599" i="7"/>
  <c r="I599" i="10"/>
  <c r="I165" i="7"/>
  <c r="I165" i="10"/>
  <c r="I511" i="7"/>
  <c r="I511" i="10"/>
  <c r="I432" i="7"/>
  <c r="I432" i="10"/>
  <c r="I74" i="7"/>
  <c r="I74" i="10"/>
  <c r="I720" i="7"/>
  <c r="L720" i="7" s="1"/>
  <c r="I720" i="10"/>
  <c r="I546" i="7"/>
  <c r="I546" i="10"/>
  <c r="I413" i="7"/>
  <c r="I413" i="10"/>
  <c r="I384" i="7"/>
  <c r="L384" i="7" s="1"/>
  <c r="I384" i="10"/>
  <c r="I52" i="7"/>
  <c r="I52" i="10"/>
  <c r="I133" i="7"/>
  <c r="I133" i="10"/>
  <c r="I80" i="7"/>
  <c r="I80" i="10"/>
  <c r="H528" i="7"/>
  <c r="H528" i="10"/>
  <c r="H611" i="7"/>
  <c r="H611" i="10"/>
  <c r="H519" i="7"/>
  <c r="H519" i="10"/>
  <c r="H708" i="7"/>
  <c r="L708" i="7" s="1"/>
  <c r="H708" i="10"/>
  <c r="L708" i="10" s="1"/>
  <c r="H667" i="7"/>
  <c r="H667" i="10"/>
  <c r="H614" i="7"/>
  <c r="L614" i="7" s="1"/>
  <c r="H614" i="10"/>
  <c r="H509" i="7"/>
  <c r="H509" i="10"/>
  <c r="H430" i="7"/>
  <c r="H430" i="10"/>
  <c r="L430" i="10" s="1"/>
  <c r="H218" i="7"/>
  <c r="H218" i="10"/>
  <c r="H209" i="7"/>
  <c r="H209" i="10"/>
  <c r="H723" i="7"/>
  <c r="H723" i="10"/>
  <c r="H624" i="7"/>
  <c r="H622" i="7" s="1"/>
  <c r="H624" i="10"/>
  <c r="H560" i="7"/>
  <c r="H560" i="10"/>
  <c r="H508" i="7"/>
  <c r="H508" i="10"/>
  <c r="H233" i="7"/>
  <c r="H233" i="10"/>
  <c r="H282" i="7"/>
  <c r="H282" i="10"/>
  <c r="H316" i="7"/>
  <c r="H316" i="10"/>
  <c r="H190" i="7"/>
  <c r="L190" i="7" s="1"/>
  <c r="H190" i="10"/>
  <c r="L190" i="10" s="1"/>
  <c r="H678" i="7"/>
  <c r="H678" i="10"/>
  <c r="H251" i="7"/>
  <c r="H251" i="10"/>
  <c r="H113" i="7"/>
  <c r="H113" i="10"/>
  <c r="H124" i="7"/>
  <c r="H124" i="10"/>
  <c r="AQ459" i="6"/>
  <c r="J460" i="10"/>
  <c r="J459" i="10" s="1"/>
  <c r="AQ487" i="6"/>
  <c r="J488" i="10"/>
  <c r="J487" i="10" s="1"/>
  <c r="AQ567" i="6"/>
  <c r="J568" i="10"/>
  <c r="J567" i="10" s="1"/>
  <c r="AQ366" i="6"/>
  <c r="J367" i="10"/>
  <c r="J366" i="10" s="1"/>
  <c r="I699" i="7"/>
  <c r="I699" i="10"/>
  <c r="I731" i="7"/>
  <c r="L731" i="7" s="1"/>
  <c r="I731" i="10"/>
  <c r="I676" i="7"/>
  <c r="L676" i="7" s="1"/>
  <c r="I676" i="10"/>
  <c r="I633" i="7"/>
  <c r="I633" i="10"/>
  <c r="I574" i="7"/>
  <c r="L574" i="7" s="1"/>
  <c r="I574" i="10"/>
  <c r="I538" i="7"/>
  <c r="I538" i="10"/>
  <c r="I513" i="7"/>
  <c r="I513" i="10"/>
  <c r="I482" i="7"/>
  <c r="L482" i="7" s="1"/>
  <c r="I482" i="10"/>
  <c r="L482" i="10" s="1"/>
  <c r="I424" i="7"/>
  <c r="I424" i="10"/>
  <c r="I706" i="7"/>
  <c r="I706" i="10"/>
  <c r="I687" i="7"/>
  <c r="I687" i="10"/>
  <c r="I641" i="7"/>
  <c r="I641" i="10"/>
  <c r="L641" i="10" s="1"/>
  <c r="H742" i="7"/>
  <c r="H742" i="10"/>
  <c r="H685" i="7"/>
  <c r="H685" i="10"/>
  <c r="H585" i="7"/>
  <c r="L585" i="7" s="1"/>
  <c r="H585" i="10"/>
  <c r="L585" i="10" s="1"/>
  <c r="H465" i="7"/>
  <c r="H459" i="7" s="1"/>
  <c r="H465" i="10"/>
  <c r="H382" i="7"/>
  <c r="L382" i="7" s="1"/>
  <c r="H382" i="10"/>
  <c r="L382" i="10" s="1"/>
  <c r="H475" i="7"/>
  <c r="L475" i="7" s="1"/>
  <c r="H475" i="10"/>
  <c r="H256" i="7"/>
  <c r="H256" i="10"/>
  <c r="H227" i="7"/>
  <c r="L227" i="7" s="1"/>
  <c r="H227" i="10"/>
  <c r="H127" i="7"/>
  <c r="H127" i="10"/>
  <c r="H325" i="7"/>
  <c r="H325" i="10"/>
  <c r="H122" i="7"/>
  <c r="H122" i="10"/>
  <c r="H84" i="7"/>
  <c r="L84" i="7" s="1"/>
  <c r="H84" i="10"/>
  <c r="L84" i="10" s="1"/>
  <c r="H409" i="7"/>
  <c r="H409" i="10"/>
  <c r="L332" i="10"/>
  <c r="H738" i="7"/>
  <c r="H738" i="10"/>
  <c r="L738" i="10" s="1"/>
  <c r="H627" i="7"/>
  <c r="H627" i="10"/>
  <c r="L627" i="10" s="1"/>
  <c r="H547" i="7"/>
  <c r="L547" i="7" s="1"/>
  <c r="H547" i="10"/>
  <c r="H532" i="7"/>
  <c r="H532" i="10"/>
  <c r="H432" i="7"/>
  <c r="L432" i="7" s="1"/>
  <c r="H432" i="10"/>
  <c r="H361" i="7"/>
  <c r="H361" i="10"/>
  <c r="H688" i="7"/>
  <c r="H688" i="10"/>
  <c r="H502" i="7"/>
  <c r="H502" i="10"/>
  <c r="H405" i="7"/>
  <c r="L405" i="7" s="1"/>
  <c r="H405" i="10"/>
  <c r="L405" i="10" s="1"/>
  <c r="H355" i="7"/>
  <c r="H355" i="10"/>
  <c r="H280" i="7"/>
  <c r="H280" i="10"/>
  <c r="H339" i="7"/>
  <c r="H339" i="10"/>
  <c r="H304" i="7"/>
  <c r="L304" i="7" s="1"/>
  <c r="H304" i="10"/>
  <c r="H151" i="7"/>
  <c r="H151" i="10"/>
  <c r="H108" i="7"/>
  <c r="L108" i="7" s="1"/>
  <c r="H108" i="10"/>
  <c r="L108" i="10" s="1"/>
  <c r="H179" i="7"/>
  <c r="H179" i="10"/>
  <c r="H665" i="7"/>
  <c r="L665" i="7" s="1"/>
  <c r="H665" i="10"/>
  <c r="H559" i="7"/>
  <c r="L559" i="7" s="1"/>
  <c r="H559" i="10"/>
  <c r="L559" i="10" s="1"/>
  <c r="H428" i="7"/>
  <c r="H428" i="10"/>
  <c r="H357" i="7"/>
  <c r="H357" i="10"/>
  <c r="H630" i="7"/>
  <c r="L630" i="7" s="1"/>
  <c r="H630" i="10"/>
  <c r="L630" i="10" s="1"/>
  <c r="H527" i="7"/>
  <c r="H527" i="10"/>
  <c r="H348" i="7"/>
  <c r="H348" i="10"/>
  <c r="H580" i="7"/>
  <c r="H580" i="10"/>
  <c r="H351" i="7"/>
  <c r="H351" i="10"/>
  <c r="H272" i="7"/>
  <c r="H272" i="10"/>
  <c r="H188" i="7"/>
  <c r="L188" i="7" s="1"/>
  <c r="H188" i="10"/>
  <c r="L188" i="10" s="1"/>
  <c r="H300" i="7"/>
  <c r="L300" i="7" s="1"/>
  <c r="H300" i="10"/>
  <c r="L300" i="10" s="1"/>
  <c r="H119" i="7"/>
  <c r="L119" i="7" s="1"/>
  <c r="H119" i="10"/>
  <c r="H207" i="7"/>
  <c r="H207" i="10"/>
  <c r="H130" i="7"/>
  <c r="L130" i="7" s="1"/>
  <c r="H130" i="10"/>
  <c r="H17" i="7"/>
  <c r="H17" i="10"/>
  <c r="L17" i="10" s="1"/>
  <c r="H125" i="7"/>
  <c r="H125" i="10"/>
  <c r="H244" i="7"/>
  <c r="L244" i="7" s="1"/>
  <c r="H244" i="10"/>
  <c r="L244" i="10" s="1"/>
  <c r="H173" i="7"/>
  <c r="H173" i="10"/>
  <c r="H623" i="7"/>
  <c r="H623" i="10"/>
  <c r="H608" i="7"/>
  <c r="H607" i="7" s="1"/>
  <c r="H608" i="10"/>
  <c r="H259" i="7"/>
  <c r="H259" i="10"/>
  <c r="H345" i="7"/>
  <c r="H344" i="7" s="1"/>
  <c r="H345" i="10"/>
  <c r="H44" i="7"/>
  <c r="H44" i="10"/>
  <c r="H746" i="7"/>
  <c r="L746" i="7" s="1"/>
  <c r="H746" i="10"/>
  <c r="H689" i="7"/>
  <c r="H689" i="10"/>
  <c r="H589" i="7"/>
  <c r="H589" i="10"/>
  <c r="L589" i="10" s="1"/>
  <c r="H540" i="7"/>
  <c r="H540" i="10"/>
  <c r="H469" i="7"/>
  <c r="L469" i="7" s="1"/>
  <c r="H469" i="10"/>
  <c r="H390" i="7"/>
  <c r="H390" i="10"/>
  <c r="H709" i="7"/>
  <c r="L709" i="7" s="1"/>
  <c r="H709" i="10"/>
  <c r="H491" i="7"/>
  <c r="H491" i="10"/>
  <c r="H397" i="7"/>
  <c r="H397" i="10"/>
  <c r="H618" i="7"/>
  <c r="H618" i="10"/>
  <c r="H494" i="7"/>
  <c r="L494" i="7" s="1"/>
  <c r="H494" i="10"/>
  <c r="H479" i="7"/>
  <c r="H479" i="10"/>
  <c r="H363" i="7"/>
  <c r="H363" i="10"/>
  <c r="H297" i="7"/>
  <c r="H297" i="10"/>
  <c r="H268" i="7"/>
  <c r="H268" i="10"/>
  <c r="H238" i="7"/>
  <c r="H238" i="10"/>
  <c r="H617" i="7"/>
  <c r="L617" i="7" s="1"/>
  <c r="H617" i="10"/>
  <c r="H493" i="7"/>
  <c r="H493" i="10"/>
  <c r="H456" i="7"/>
  <c r="H456" i="10"/>
  <c r="H296" i="7"/>
  <c r="H296" i="10"/>
  <c r="L296" i="10" s="1"/>
  <c r="H237" i="7"/>
  <c r="H237" i="10"/>
  <c r="H210" i="7"/>
  <c r="H210" i="10"/>
  <c r="H176" i="7"/>
  <c r="L176" i="7" s="1"/>
  <c r="H176" i="10"/>
  <c r="H131" i="7"/>
  <c r="H131" i="10"/>
  <c r="H77" i="7"/>
  <c r="H77" i="10"/>
  <c r="H56" i="7"/>
  <c r="L56" i="7" s="1"/>
  <c r="H56" i="10"/>
  <c r="L56" i="10" s="1"/>
  <c r="H270" i="7"/>
  <c r="H270" i="10"/>
  <c r="H126" i="7"/>
  <c r="L126" i="7" s="1"/>
  <c r="H126" i="10"/>
  <c r="L126" i="10" s="1"/>
  <c r="H95" i="7"/>
  <c r="L95" i="7" s="1"/>
  <c r="H95" i="10"/>
  <c r="H51" i="7"/>
  <c r="H51" i="10"/>
  <c r="H166" i="7"/>
  <c r="H166" i="10"/>
  <c r="H121" i="7"/>
  <c r="H121" i="10"/>
  <c r="H83" i="7"/>
  <c r="L83" i="7" s="1"/>
  <c r="H83" i="10"/>
  <c r="H161" i="7"/>
  <c r="H161" i="10"/>
  <c r="H132" i="7"/>
  <c r="L132" i="7" s="1"/>
  <c r="H132" i="10"/>
  <c r="H57" i="7"/>
  <c r="H57" i="10"/>
  <c r="H66" i="7"/>
  <c r="L66" i="7" s="1"/>
  <c r="H66" i="10"/>
  <c r="H29" i="7"/>
  <c r="H29" i="10"/>
  <c r="H184" i="7"/>
  <c r="H183" i="7" s="1"/>
  <c r="H184" i="10"/>
  <c r="H87" i="7"/>
  <c r="H87" i="10"/>
  <c r="H247" i="7"/>
  <c r="H247" i="10"/>
  <c r="I709" i="7"/>
  <c r="I709" i="10"/>
  <c r="I690" i="7"/>
  <c r="L690" i="7" s="1"/>
  <c r="I690" i="10"/>
  <c r="I644" i="7"/>
  <c r="I644" i="10"/>
  <c r="I613" i="7"/>
  <c r="I613" i="10"/>
  <c r="I611" i="7"/>
  <c r="I611" i="10"/>
  <c r="I457" i="7"/>
  <c r="I457" i="10"/>
  <c r="I18" i="7"/>
  <c r="I18" i="10"/>
  <c r="I742" i="7"/>
  <c r="I742" i="10"/>
  <c r="I721" i="7"/>
  <c r="I721" i="10"/>
  <c r="I666" i="7"/>
  <c r="L666" i="7" s="1"/>
  <c r="I666" i="10"/>
  <c r="I592" i="7"/>
  <c r="I592" i="10"/>
  <c r="I701" i="7"/>
  <c r="I701" i="10"/>
  <c r="I733" i="7"/>
  <c r="I733" i="10"/>
  <c r="I678" i="7"/>
  <c r="I678" i="10"/>
  <c r="I635" i="7"/>
  <c r="I635" i="10"/>
  <c r="I576" i="7"/>
  <c r="I576" i="10"/>
  <c r="I619" i="7"/>
  <c r="I619" i="10"/>
  <c r="I41" i="7"/>
  <c r="I41" i="10"/>
  <c r="I697" i="7"/>
  <c r="I697" i="10"/>
  <c r="I729" i="7"/>
  <c r="I729" i="10"/>
  <c r="I648" i="7"/>
  <c r="L648" i="7" s="1"/>
  <c r="I648" i="10"/>
  <c r="I617" i="7"/>
  <c r="I617" i="10"/>
  <c r="I572" i="7"/>
  <c r="I572" i="10"/>
  <c r="I445" i="7"/>
  <c r="L445" i="7" s="1"/>
  <c r="I445" i="10"/>
  <c r="I19" i="7"/>
  <c r="I19" i="10"/>
  <c r="I22" i="7"/>
  <c r="I22" i="10"/>
  <c r="H310" i="7"/>
  <c r="L310" i="7" s="1"/>
  <c r="H310" i="10"/>
  <c r="L310" i="10" s="1"/>
  <c r="H202" i="7"/>
  <c r="H202" i="10"/>
  <c r="H91" i="7"/>
  <c r="L91" i="7" s="1"/>
  <c r="H91" i="10"/>
  <c r="L91" i="10" s="1"/>
  <c r="H191" i="7"/>
  <c r="H191" i="10"/>
  <c r="H168" i="7"/>
  <c r="H168" i="10"/>
  <c r="H139" i="7"/>
  <c r="L139" i="7" s="1"/>
  <c r="H139" i="10"/>
  <c r="H118" i="7"/>
  <c r="H118" i="10"/>
  <c r="H80" i="7"/>
  <c r="L80" i="7" s="1"/>
  <c r="H80" i="10"/>
  <c r="AQ657" i="6"/>
  <c r="J658" i="10"/>
  <c r="AQ86" i="6"/>
  <c r="J87" i="10"/>
  <c r="AQ408" i="6"/>
  <c r="J409" i="10"/>
  <c r="J408" i="10" s="1"/>
  <c r="AQ498" i="6"/>
  <c r="J499" i="10"/>
  <c r="J498" i="10" s="1"/>
  <c r="AQ579" i="6"/>
  <c r="J580" i="10"/>
  <c r="J579" i="10" s="1"/>
  <c r="AQ639" i="6"/>
  <c r="J640" i="10"/>
  <c r="J639" i="10" s="1"/>
  <c r="X278" i="6"/>
  <c r="J280" i="10"/>
  <c r="H524" i="7"/>
  <c r="H524" i="10"/>
  <c r="H610" i="7"/>
  <c r="H610" i="10"/>
  <c r="H230" i="7"/>
  <c r="L230" i="7" s="1"/>
  <c r="H230" i="10"/>
  <c r="AQ530" i="6"/>
  <c r="J531" i="10"/>
  <c r="J530" i="10" s="1"/>
  <c r="AQ544" i="6"/>
  <c r="J545" i="10"/>
  <c r="J544" i="10" s="1"/>
  <c r="AQ622" i="6"/>
  <c r="J623" i="10"/>
  <c r="J622" i="10" s="1"/>
  <c r="AQ61" i="6"/>
  <c r="J62" i="10"/>
  <c r="J61" i="10" s="1"/>
  <c r="AQ436" i="6"/>
  <c r="J437" i="10"/>
  <c r="J436" i="10" s="1"/>
  <c r="I748" i="7"/>
  <c r="I748" i="10"/>
  <c r="I727" i="7"/>
  <c r="I727" i="10"/>
  <c r="I672" i="7"/>
  <c r="L672" i="7" s="1"/>
  <c r="I672" i="10"/>
  <c r="I629" i="7"/>
  <c r="I629" i="10"/>
  <c r="I570" i="7"/>
  <c r="L570" i="7" s="1"/>
  <c r="I570" i="10"/>
  <c r="L570" i="10" s="1"/>
  <c r="I534" i="7"/>
  <c r="I534" i="10"/>
  <c r="I509" i="7"/>
  <c r="I509" i="10"/>
  <c r="I478" i="7"/>
  <c r="L478" i="7" s="1"/>
  <c r="I478" i="10"/>
  <c r="L478" i="10" s="1"/>
  <c r="I420" i="7"/>
  <c r="I420" i="10"/>
  <c r="I702" i="7"/>
  <c r="I702" i="10"/>
  <c r="I734" i="7"/>
  <c r="L734" i="7" s="1"/>
  <c r="I734" i="10"/>
  <c r="I679" i="7"/>
  <c r="I679" i="10"/>
  <c r="I636" i="7"/>
  <c r="L636" i="7" s="1"/>
  <c r="I636" i="10"/>
  <c r="I605" i="7"/>
  <c r="I605" i="10"/>
  <c r="I560" i="7"/>
  <c r="I560" i="10"/>
  <c r="I500" i="7"/>
  <c r="I500" i="10"/>
  <c r="I469" i="7"/>
  <c r="I469" i="10"/>
  <c r="I411" i="7"/>
  <c r="I411" i="10"/>
  <c r="I406" i="7"/>
  <c r="L406" i="7" s="1"/>
  <c r="I406" i="10"/>
  <c r="I357" i="7"/>
  <c r="I357" i="10"/>
  <c r="I728" i="7"/>
  <c r="I728" i="10"/>
  <c r="I442" i="7"/>
  <c r="I442" i="10"/>
  <c r="I309" i="7"/>
  <c r="I309" i="10"/>
  <c r="I279" i="7"/>
  <c r="I279" i="10"/>
  <c r="I218" i="7"/>
  <c r="I215" i="7" s="1"/>
  <c r="I218" i="10"/>
  <c r="I103" i="7"/>
  <c r="I103" i="10"/>
  <c r="I338" i="7"/>
  <c r="L338" i="7" s="1"/>
  <c r="I338" i="10"/>
  <c r="I177" i="7"/>
  <c r="I177" i="10"/>
  <c r="I82" i="7"/>
  <c r="L82" i="7" s="1"/>
  <c r="I82" i="10"/>
  <c r="H550" i="7"/>
  <c r="L550" i="7" s="1"/>
  <c r="H550" i="10"/>
  <c r="L550" i="10" s="1"/>
  <c r="H700" i="7"/>
  <c r="L700" i="7" s="1"/>
  <c r="H700" i="10"/>
  <c r="H732" i="7"/>
  <c r="H732" i="10"/>
  <c r="H412" i="7"/>
  <c r="L412" i="7" s="1"/>
  <c r="H412" i="10"/>
  <c r="H377" i="7"/>
  <c r="H377" i="10"/>
  <c r="H674" i="7"/>
  <c r="L674" i="7" s="1"/>
  <c r="H674" i="10"/>
  <c r="H602" i="7"/>
  <c r="H602" i="10"/>
  <c r="H500" i="7"/>
  <c r="H498" i="7" s="1"/>
  <c r="H500" i="10"/>
  <c r="H194" i="7"/>
  <c r="H194" i="10"/>
  <c r="H298" i="7"/>
  <c r="H294" i="7" s="1"/>
  <c r="H298" i="10"/>
  <c r="H47" i="7"/>
  <c r="H47" i="10"/>
  <c r="X607" i="6"/>
  <c r="J609" i="10"/>
  <c r="AQ319" i="6"/>
  <c r="J320" i="10"/>
  <c r="J319" i="10" s="1"/>
  <c r="AQ607" i="6"/>
  <c r="J608" i="10"/>
  <c r="J607" i="10" s="1"/>
  <c r="AQ43" i="6"/>
  <c r="J44" i="10"/>
  <c r="J43" i="10" s="1"/>
  <c r="AQ426" i="6"/>
  <c r="J427" i="10"/>
  <c r="J426" i="10" s="1"/>
  <c r="AQ515" i="6"/>
  <c r="J516" i="10"/>
  <c r="J515" i="10" s="1"/>
  <c r="I712" i="7"/>
  <c r="L712" i="7" s="1"/>
  <c r="I712" i="10"/>
  <c r="I571" i="7"/>
  <c r="I571" i="10"/>
  <c r="I483" i="7"/>
  <c r="L483" i="7" s="1"/>
  <c r="I483" i="10"/>
  <c r="I327" i="7"/>
  <c r="I327" i="10"/>
  <c r="I287" i="7"/>
  <c r="I287" i="10"/>
  <c r="I255" i="7"/>
  <c r="I255" i="10"/>
  <c r="I206" i="7"/>
  <c r="I206" i="10"/>
  <c r="L206" i="10" s="1"/>
  <c r="I161" i="7"/>
  <c r="I161" i="10"/>
  <c r="I192" i="7"/>
  <c r="I192" i="10"/>
  <c r="I127" i="7"/>
  <c r="I127" i="10"/>
  <c r="H740" i="7"/>
  <c r="H740" i="10"/>
  <c r="H629" i="7"/>
  <c r="H629" i="10"/>
  <c r="L629" i="10" s="1"/>
  <c r="H534" i="7"/>
  <c r="L534" i="7" s="1"/>
  <c r="H534" i="10"/>
  <c r="H434" i="7"/>
  <c r="H434" i="10"/>
  <c r="H373" i="7"/>
  <c r="L373" i="7" s="1"/>
  <c r="H373" i="10"/>
  <c r="H727" i="7"/>
  <c r="H727" i="10"/>
  <c r="L727" i="10" s="1"/>
  <c r="H598" i="7"/>
  <c r="L598" i="7" s="1"/>
  <c r="H598" i="10"/>
  <c r="H564" i="7"/>
  <c r="H564" i="10"/>
  <c r="H346" i="7"/>
  <c r="H346" i="10"/>
  <c r="H299" i="7"/>
  <c r="H299" i="10"/>
  <c r="H281" i="7"/>
  <c r="H281" i="10"/>
  <c r="H313" i="7"/>
  <c r="H313" i="10"/>
  <c r="H254" i="7"/>
  <c r="H254" i="10"/>
  <c r="X657" i="6"/>
  <c r="J659" i="10"/>
  <c r="I376" i="7"/>
  <c r="L376" i="7" s="1"/>
  <c r="I376" i="10"/>
  <c r="L376" i="10" s="1"/>
  <c r="I536" i="7"/>
  <c r="I536" i="10"/>
  <c r="I480" i="7"/>
  <c r="I480" i="10"/>
  <c r="I196" i="7"/>
  <c r="I196" i="10"/>
  <c r="I37" i="7"/>
  <c r="I37" i="10"/>
  <c r="I655" i="7"/>
  <c r="I655" i="10"/>
  <c r="I492" i="7"/>
  <c r="L492" i="7" s="1"/>
  <c r="I492" i="10"/>
  <c r="I403" i="7"/>
  <c r="L403" i="7" s="1"/>
  <c r="I403" i="10"/>
  <c r="I172" i="7"/>
  <c r="I172" i="10"/>
  <c r="I34" i="7"/>
  <c r="I34" i="10"/>
  <c r="I352" i="7"/>
  <c r="I352" i="10"/>
  <c r="I98" i="7"/>
  <c r="L98" i="7" s="1"/>
  <c r="I98" i="10"/>
  <c r="H443" i="7"/>
  <c r="H443" i="10"/>
  <c r="H558" i="7"/>
  <c r="H558" i="10"/>
  <c r="H450" i="7"/>
  <c r="L450" i="7" s="1"/>
  <c r="H450" i="10"/>
  <c r="H724" i="7"/>
  <c r="H724" i="10"/>
  <c r="H625" i="7"/>
  <c r="L625" i="7" s="1"/>
  <c r="H625" i="10"/>
  <c r="H522" i="7"/>
  <c r="H522" i="10"/>
  <c r="H453" i="7"/>
  <c r="L453" i="7" s="1"/>
  <c r="H453" i="10"/>
  <c r="H420" i="7"/>
  <c r="H420" i="10"/>
  <c r="H234" i="7"/>
  <c r="H234" i="10"/>
  <c r="L234" i="10" s="1"/>
  <c r="H707" i="7"/>
  <c r="H707" i="10"/>
  <c r="H613" i="7"/>
  <c r="L613" i="7" s="1"/>
  <c r="H613" i="10"/>
  <c r="L613" i="10" s="1"/>
  <c r="H521" i="7"/>
  <c r="H521" i="10"/>
  <c r="H217" i="7"/>
  <c r="H217" i="10"/>
  <c r="H208" i="7"/>
  <c r="H208" i="10"/>
  <c r="H167" i="7"/>
  <c r="L167" i="7" s="1"/>
  <c r="H167" i="10"/>
  <c r="H20" i="7"/>
  <c r="H20" i="10"/>
  <c r="H590" i="7"/>
  <c r="H590" i="10"/>
  <c r="H28" i="7"/>
  <c r="H28" i="10"/>
  <c r="H75" i="7"/>
  <c r="H75" i="10"/>
  <c r="AQ183" i="6"/>
  <c r="J184" i="10"/>
  <c r="J183" i="10" s="1"/>
  <c r="AQ200" i="6"/>
  <c r="J201" i="10"/>
  <c r="J200" i="10" s="1"/>
  <c r="AQ294" i="6"/>
  <c r="J295" i="10"/>
  <c r="J294" i="10" s="1"/>
  <c r="AQ69" i="6"/>
  <c r="J70" i="10"/>
  <c r="J69" i="10" s="1"/>
  <c r="I715" i="7"/>
  <c r="I715" i="10"/>
  <c r="I660" i="7"/>
  <c r="L660" i="7" s="1"/>
  <c r="I660" i="10"/>
  <c r="I650" i="7"/>
  <c r="L650" i="7" s="1"/>
  <c r="I650" i="10"/>
  <c r="I602" i="7"/>
  <c r="L602" i="7" s="1"/>
  <c r="I602" i="10"/>
  <c r="I557" i="7"/>
  <c r="I557" i="10"/>
  <c r="L557" i="10" s="1"/>
  <c r="I527" i="7"/>
  <c r="L527" i="7" s="1"/>
  <c r="I527" i="10"/>
  <c r="I466" i="7"/>
  <c r="L466" i="7" s="1"/>
  <c r="I466" i="10"/>
  <c r="I434" i="7"/>
  <c r="L434" i="7" s="1"/>
  <c r="I434" i="10"/>
  <c r="I743" i="7"/>
  <c r="I743" i="10"/>
  <c r="I722" i="7"/>
  <c r="I722" i="10"/>
  <c r="I667" i="7"/>
  <c r="I667" i="10"/>
  <c r="I624" i="7"/>
  <c r="I622" i="7" s="1"/>
  <c r="I624" i="10"/>
  <c r="I583" i="7"/>
  <c r="I583" i="10"/>
  <c r="I564" i="10"/>
  <c r="I564" i="7"/>
  <c r="I504" i="7"/>
  <c r="I504" i="10"/>
  <c r="I473" i="7"/>
  <c r="I473" i="10"/>
  <c r="I394" i="7"/>
  <c r="I394" i="10"/>
  <c r="I361" i="7"/>
  <c r="L361" i="7" s="1"/>
  <c r="I361" i="10"/>
  <c r="I616" i="7"/>
  <c r="I616" i="10"/>
  <c r="I261" i="7"/>
  <c r="I261" i="10"/>
  <c r="L261" i="10" s="1"/>
  <c r="I238" i="7"/>
  <c r="I238" i="10"/>
  <c r="I151" i="7"/>
  <c r="L151" i="7" s="1"/>
  <c r="I151" i="10"/>
  <c r="I67" i="7"/>
  <c r="I67" i="10"/>
  <c r="I159" i="7"/>
  <c r="I159" i="10"/>
  <c r="I704" i="7"/>
  <c r="I704" i="10"/>
  <c r="I581" i="7"/>
  <c r="I579" i="7" s="1"/>
  <c r="I581" i="10"/>
  <c r="I359" i="7"/>
  <c r="I359" i="10"/>
  <c r="I109" i="7"/>
  <c r="L109" i="7" s="1"/>
  <c r="I109" i="10"/>
  <c r="I335" i="7"/>
  <c r="I335" i="10"/>
  <c r="H413" i="7"/>
  <c r="L413" i="7" s="1"/>
  <c r="H413" i="10"/>
  <c r="H542" i="7"/>
  <c r="H542" i="10"/>
  <c r="H381" i="7"/>
  <c r="L381" i="7" s="1"/>
  <c r="H381" i="10"/>
  <c r="L381" i="10" s="1"/>
  <c r="H662" i="7"/>
  <c r="H662" i="10"/>
  <c r="L662" i="10" s="1"/>
  <c r="H341" i="7"/>
  <c r="H341" i="10"/>
  <c r="H174" i="7"/>
  <c r="H174" i="10"/>
  <c r="H266" i="7"/>
  <c r="L266" i="7" s="1"/>
  <c r="H266" i="10"/>
  <c r="H140" i="7"/>
  <c r="H140" i="10"/>
  <c r="I191" i="7"/>
  <c r="L191" i="7" s="1"/>
  <c r="I191" i="10"/>
  <c r="I65" i="7"/>
  <c r="I65" i="10"/>
  <c r="I555" i="7"/>
  <c r="L555" i="7" s="1"/>
  <c r="I555" i="10"/>
  <c r="I464" i="7"/>
  <c r="I464" i="10"/>
  <c r="I131" i="7"/>
  <c r="L131" i="7" s="1"/>
  <c r="I131" i="10"/>
  <c r="I741" i="7"/>
  <c r="I741" i="10"/>
  <c r="I591" i="7"/>
  <c r="I591" i="10"/>
  <c r="I502" i="7"/>
  <c r="I502" i="10"/>
  <c r="I392" i="7"/>
  <c r="I392" i="10"/>
  <c r="I342" i="7"/>
  <c r="I342" i="10"/>
  <c r="I281" i="7"/>
  <c r="I281" i="10"/>
  <c r="I249" i="7"/>
  <c r="I249" i="10"/>
  <c r="I240" i="7"/>
  <c r="L240" i="7" s="1"/>
  <c r="I240" i="10"/>
  <c r="I115" i="7"/>
  <c r="I115" i="10"/>
  <c r="I328" i="7"/>
  <c r="L328" i="7" s="1"/>
  <c r="I328" i="10"/>
  <c r="I288" i="7"/>
  <c r="I288" i="10"/>
  <c r="I256" i="7"/>
  <c r="I256" i="10"/>
  <c r="I53" i="7"/>
  <c r="I53" i="10"/>
  <c r="H741" i="7"/>
  <c r="L741" i="7" s="1"/>
  <c r="H741" i="10"/>
  <c r="H442" i="7"/>
  <c r="H442" i="10"/>
  <c r="L442" i="10" s="1"/>
  <c r="H675" i="7"/>
  <c r="L675" i="7" s="1"/>
  <c r="H675" i="10"/>
  <c r="H501" i="7"/>
  <c r="H501" i="10"/>
  <c r="H699" i="7"/>
  <c r="L699" i="7" s="1"/>
  <c r="H699" i="10"/>
  <c r="L699" i="10" s="1"/>
  <c r="H731" i="7"/>
  <c r="H731" i="10"/>
  <c r="H444" i="7"/>
  <c r="L444" i="7" s="1"/>
  <c r="H444" i="10"/>
  <c r="H342" i="7"/>
  <c r="H342" i="10"/>
  <c r="L342" i="10" s="1"/>
  <c r="H55" i="7"/>
  <c r="L55" i="7" s="1"/>
  <c r="H55" i="10"/>
  <c r="H50" i="7"/>
  <c r="H50" i="10"/>
  <c r="H250" i="7"/>
  <c r="L250" i="7" s="1"/>
  <c r="H250" i="10"/>
  <c r="H490" i="7"/>
  <c r="H490" i="10"/>
  <c r="H255" i="7"/>
  <c r="L255" i="7" s="1"/>
  <c r="H255" i="10"/>
  <c r="H455" i="7"/>
  <c r="H455" i="10"/>
  <c r="H539" i="7"/>
  <c r="L539" i="7" s="1"/>
  <c r="H539" i="10"/>
  <c r="H663" i="7"/>
  <c r="H663" i="10"/>
  <c r="L663" i="10" s="1"/>
  <c r="H637" i="7"/>
  <c r="L637" i="7" s="1"/>
  <c r="H637" i="10"/>
  <c r="H449" i="7"/>
  <c r="H449" i="10"/>
  <c r="H609" i="7"/>
  <c r="H609" i="10"/>
  <c r="H517" i="7"/>
  <c r="H517" i="10"/>
  <c r="H229" i="7"/>
  <c r="L229" i="7" s="1"/>
  <c r="H229" i="10"/>
  <c r="H328" i="7"/>
  <c r="H328" i="10"/>
  <c r="L328" i="10" s="1"/>
  <c r="H21" i="7"/>
  <c r="L21" i="7" s="1"/>
  <c r="H21" i="10"/>
  <c r="H329" i="7"/>
  <c r="L329" i="7" s="1"/>
  <c r="H329" i="10"/>
  <c r="L329" i="10" s="1"/>
  <c r="H49" i="7"/>
  <c r="L49" i="7" s="1"/>
  <c r="H49" i="10"/>
  <c r="L49" i="10" s="1"/>
  <c r="H417" i="7"/>
  <c r="L417" i="7" s="1"/>
  <c r="H417" i="10"/>
  <c r="L417" i="10" s="1"/>
  <c r="H429" i="7"/>
  <c r="L429" i="7" s="1"/>
  <c r="H429" i="10"/>
  <c r="H162" i="7"/>
  <c r="H162" i="10"/>
  <c r="H133" i="7"/>
  <c r="L133" i="7" s="1"/>
  <c r="H133" i="10"/>
  <c r="L133" i="10" s="1"/>
  <c r="H228" i="7"/>
  <c r="L228" i="7" s="1"/>
  <c r="H228" i="10"/>
  <c r="L228" i="10" s="1"/>
  <c r="H74" i="7"/>
  <c r="H74" i="10"/>
  <c r="L74" i="10" s="1"/>
  <c r="H615" i="7"/>
  <c r="H615" i="10"/>
  <c r="L615" i="10" s="1"/>
  <c r="H562" i="7"/>
  <c r="L562" i="7" s="1"/>
  <c r="H562" i="10"/>
  <c r="H739" i="7"/>
  <c r="H739" i="10"/>
  <c r="L739" i="10" s="1"/>
  <c r="H290" i="7"/>
  <c r="H290" i="10"/>
  <c r="H39" i="7"/>
  <c r="H39" i="10"/>
  <c r="H34" i="7"/>
  <c r="L34" i="7" s="1"/>
  <c r="H34" i="10"/>
  <c r="I475" i="7"/>
  <c r="I475" i="10"/>
  <c r="I283" i="7"/>
  <c r="L283" i="7" s="1"/>
  <c r="I283" i="10"/>
  <c r="I251" i="7"/>
  <c r="I251" i="10"/>
  <c r="I242" i="7"/>
  <c r="I242" i="10"/>
  <c r="H720" i="7"/>
  <c r="H720" i="10"/>
  <c r="H703" i="7"/>
  <c r="L703" i="7" s="1"/>
  <c r="H703" i="10"/>
  <c r="H636" i="7"/>
  <c r="H636" i="10"/>
  <c r="H504" i="7"/>
  <c r="H504" i="10"/>
  <c r="H265" i="7"/>
  <c r="H265" i="10"/>
  <c r="H193" i="7"/>
  <c r="L193" i="7" s="1"/>
  <c r="H193" i="10"/>
  <c r="L193" i="10" s="1"/>
  <c r="H647" i="7"/>
  <c r="H647" i="10"/>
  <c r="L647" i="10" s="1"/>
  <c r="H36" i="7"/>
  <c r="H36" i="10"/>
  <c r="H274" i="7"/>
  <c r="L274" i="7" s="1"/>
  <c r="H274" i="10"/>
  <c r="L274" i="10" s="1"/>
  <c r="H369" i="7"/>
  <c r="L369" i="7" s="1"/>
  <c r="H369" i="10"/>
  <c r="H712" i="7"/>
  <c r="H712" i="10"/>
  <c r="H628" i="7"/>
  <c r="L628" i="7" s="1"/>
  <c r="H628" i="10"/>
  <c r="H312" i="7"/>
  <c r="H312" i="10"/>
  <c r="H164" i="7"/>
  <c r="H164" i="10"/>
  <c r="H35" i="7"/>
  <c r="H35" i="10"/>
  <c r="H41" i="7"/>
  <c r="L41" i="7" s="1"/>
  <c r="H41" i="10"/>
  <c r="H26" i="7"/>
  <c r="H26" i="10"/>
  <c r="H38" i="7"/>
  <c r="L38" i="7" s="1"/>
  <c r="H38" i="10"/>
  <c r="H165" i="7"/>
  <c r="H165" i="10"/>
  <c r="I351" i="7"/>
  <c r="I351" i="10"/>
  <c r="I547" i="7"/>
  <c r="I547" i="10"/>
  <c r="I493" i="7"/>
  <c r="L493" i="7" s="1"/>
  <c r="I493" i="10"/>
  <c r="I414" i="7"/>
  <c r="I414" i="10"/>
  <c r="L414" i="10" s="1"/>
  <c r="I209" i="7"/>
  <c r="L209" i="7" s="1"/>
  <c r="I209" i="10"/>
  <c r="I51" i="7"/>
  <c r="I51" i="10"/>
  <c r="I524" i="7"/>
  <c r="I524" i="10"/>
  <c r="I446" i="7"/>
  <c r="I446" i="10"/>
  <c r="I311" i="7"/>
  <c r="I311" i="10"/>
  <c r="I275" i="7"/>
  <c r="I275" i="10"/>
  <c r="I236" i="7"/>
  <c r="I236" i="10"/>
  <c r="I66" i="7"/>
  <c r="I66" i="10"/>
  <c r="I164" i="7"/>
  <c r="I164" i="10"/>
  <c r="I57" i="7"/>
  <c r="I57" i="10"/>
  <c r="I121" i="7"/>
  <c r="L121" i="7" s="1"/>
  <c r="I121" i="10"/>
  <c r="I139" i="7"/>
  <c r="I139" i="10"/>
  <c r="I341" i="7"/>
  <c r="I341" i="10"/>
  <c r="I280" i="7"/>
  <c r="I280" i="10"/>
  <c r="I248" i="7"/>
  <c r="I248" i="10"/>
  <c r="I239" i="7"/>
  <c r="I239" i="10"/>
  <c r="H27" i="7"/>
  <c r="H27" i="10"/>
  <c r="I703" i="7"/>
  <c r="I703" i="10"/>
  <c r="I664" i="7"/>
  <c r="L664" i="7" s="1"/>
  <c r="I664" i="10"/>
  <c r="L664" i="10" s="1"/>
  <c r="I654" i="7"/>
  <c r="L654" i="7" s="1"/>
  <c r="I654" i="10"/>
  <c r="L654" i="10" s="1"/>
  <c r="I590" i="7"/>
  <c r="I587" i="7" s="1"/>
  <c r="I590" i="10"/>
  <c r="I542" i="7"/>
  <c r="I542" i="10"/>
  <c r="L542" i="10" s="1"/>
  <c r="I491" i="7"/>
  <c r="L491" i="7" s="1"/>
  <c r="I491" i="10"/>
  <c r="I412" i="7"/>
  <c r="I412" i="10"/>
  <c r="I673" i="7"/>
  <c r="L673" i="7" s="1"/>
  <c r="I673" i="10"/>
  <c r="I58" i="7"/>
  <c r="I58" i="10"/>
  <c r="I312" i="7"/>
  <c r="L312" i="7" s="1"/>
  <c r="I312" i="10"/>
  <c r="I260" i="7"/>
  <c r="I260" i="10"/>
  <c r="I221" i="7"/>
  <c r="L221" i="7" s="1"/>
  <c r="I221" i="10"/>
  <c r="I152" i="7"/>
  <c r="L152" i="7" s="1"/>
  <c r="I152" i="10"/>
  <c r="L152" i="10" s="1"/>
  <c r="I149" i="7"/>
  <c r="L149" i="7" s="1"/>
  <c r="I149" i="10"/>
  <c r="I383" i="7"/>
  <c r="I383" i="10"/>
  <c r="I171" i="7"/>
  <c r="L171" i="7" s="1"/>
  <c r="I171" i="10"/>
  <c r="I106" i="7"/>
  <c r="L106" i="7" s="1"/>
  <c r="I106" i="10"/>
  <c r="L106" i="10" s="1"/>
  <c r="I72" i="7"/>
  <c r="I72" i="10"/>
  <c r="I322" i="7"/>
  <c r="I322" i="10"/>
  <c r="I77" i="7"/>
  <c r="I77" i="10"/>
  <c r="I373" i="7"/>
  <c r="I373" i="10"/>
  <c r="I79" i="7"/>
  <c r="I79" i="10"/>
  <c r="I716" i="7"/>
  <c r="I716" i="10"/>
  <c r="I575" i="7"/>
  <c r="I575" i="10"/>
  <c r="I558" i="7"/>
  <c r="I558" i="10"/>
  <c r="I467" i="7"/>
  <c r="L467" i="7" s="1"/>
  <c r="I467" i="10"/>
  <c r="I371" i="7"/>
  <c r="I371" i="10"/>
  <c r="I348" i="7"/>
  <c r="I344" i="7" s="1"/>
  <c r="I348" i="10"/>
  <c r="I153" i="7"/>
  <c r="L153" i="7" s="1"/>
  <c r="I153" i="10"/>
  <c r="L153" i="10" s="1"/>
  <c r="I48" i="7"/>
  <c r="L48" i="7" s="1"/>
  <c r="I48" i="10"/>
  <c r="I677" i="7"/>
  <c r="I677" i="10"/>
  <c r="I532" i="7"/>
  <c r="I532" i="10"/>
  <c r="I476" i="7"/>
  <c r="I476" i="10"/>
  <c r="L476" i="10" s="1"/>
  <c r="I284" i="7"/>
  <c r="L284" i="7" s="1"/>
  <c r="I284" i="10"/>
  <c r="I252" i="7"/>
  <c r="I252" i="10"/>
  <c r="I243" i="7"/>
  <c r="I243" i="10"/>
  <c r="I94" i="7"/>
  <c r="L94" i="7" s="1"/>
  <c r="I94" i="10"/>
  <c r="L94" i="10" s="1"/>
  <c r="I20" i="7"/>
  <c r="L20" i="7" s="1"/>
  <c r="I20" i="10"/>
  <c r="I707" i="7"/>
  <c r="I707" i="10"/>
  <c r="I688" i="7"/>
  <c r="L688" i="7" s="1"/>
  <c r="I688" i="10"/>
  <c r="I642" i="7"/>
  <c r="I642" i="10"/>
  <c r="I594" i="7"/>
  <c r="L594" i="7" s="1"/>
  <c r="I594" i="10"/>
  <c r="I549" i="7"/>
  <c r="L549" i="7" s="1"/>
  <c r="I549" i="10"/>
  <c r="L549" i="10" s="1"/>
  <c r="I519" i="7"/>
  <c r="I515" i="7" s="1"/>
  <c r="I519" i="10"/>
  <c r="I495" i="7"/>
  <c r="I495" i="10"/>
  <c r="I416" i="7"/>
  <c r="I416" i="10"/>
  <c r="I124" i="7"/>
  <c r="I124" i="10"/>
  <c r="I36" i="7"/>
  <c r="I36" i="10"/>
  <c r="I316" i="7"/>
  <c r="I316" i="10"/>
  <c r="I264" i="7"/>
  <c r="L264" i="7" s="1"/>
  <c r="I264" i="10"/>
  <c r="I225" i="7"/>
  <c r="I225" i="10"/>
  <c r="L225" i="10" s="1"/>
  <c r="I397" i="7"/>
  <c r="I397" i="10"/>
  <c r="I168" i="7"/>
  <c r="I168" i="10"/>
  <c r="I634" i="7"/>
  <c r="I634" i="10"/>
  <c r="I521" i="7"/>
  <c r="I521" i="10"/>
  <c r="I418" i="7"/>
  <c r="I418" i="10"/>
  <c r="I154" i="7"/>
  <c r="L154" i="7" s="1"/>
  <c r="I154" i="10"/>
  <c r="L154" i="10" s="1"/>
  <c r="I113" i="7"/>
  <c r="I113" i="10"/>
  <c r="I447" i="7"/>
  <c r="I447" i="10"/>
  <c r="I454" i="7"/>
  <c r="L454" i="7" s="1"/>
  <c r="I454" i="10"/>
  <c r="I710" i="7"/>
  <c r="I710" i="10"/>
  <c r="I691" i="7"/>
  <c r="L691" i="7" s="1"/>
  <c r="I691" i="10"/>
  <c r="I645" i="7"/>
  <c r="L645" i="7" s="1"/>
  <c r="I645" i="10"/>
  <c r="L645" i="10" s="1"/>
  <c r="I614" i="7"/>
  <c r="I614" i="10"/>
  <c r="I569" i="7"/>
  <c r="I569" i="10"/>
  <c r="I533" i="7"/>
  <c r="L533" i="7" s="1"/>
  <c r="I533" i="10"/>
  <c r="I508" i="7"/>
  <c r="I508" i="10"/>
  <c r="I477" i="7"/>
  <c r="L477" i="7" s="1"/>
  <c r="I477" i="10"/>
  <c r="I429" i="7"/>
  <c r="I429" i="10"/>
  <c r="I398" i="7"/>
  <c r="L398" i="7" s="1"/>
  <c r="I398" i="10"/>
  <c r="I349" i="7"/>
  <c r="I349" i="10"/>
  <c r="I187" i="7"/>
  <c r="L187" i="7" s="1"/>
  <c r="I187" i="10"/>
  <c r="I81" i="7"/>
  <c r="I81" i="10"/>
  <c r="I122" i="7"/>
  <c r="I122" i="10"/>
  <c r="I88" i="7"/>
  <c r="I88" i="10"/>
  <c r="I368" i="7"/>
  <c r="I368" i="10"/>
  <c r="I83" i="7"/>
  <c r="I83" i="10"/>
  <c r="I377" i="7"/>
  <c r="L377" i="7" s="1"/>
  <c r="I377" i="10"/>
  <c r="I50" i="7"/>
  <c r="I50" i="10"/>
  <c r="I326" i="7"/>
  <c r="I326" i="10"/>
  <c r="I286" i="7"/>
  <c r="I286" i="10"/>
  <c r="I254" i="7"/>
  <c r="L254" i="7" s="1"/>
  <c r="I254" i="10"/>
  <c r="I162" i="7"/>
  <c r="I162" i="10"/>
  <c r="I105" i="7"/>
  <c r="L105" i="7" s="1"/>
  <c r="I105" i="10"/>
  <c r="I21" i="7"/>
  <c r="I21" i="10"/>
  <c r="I179" i="7"/>
  <c r="I179" i="10"/>
  <c r="H31" i="7"/>
  <c r="L31" i="7" s="1"/>
  <c r="H31" i="10"/>
  <c r="L31" i="10" s="1"/>
  <c r="I610" i="7"/>
  <c r="I607" i="7" s="1"/>
  <c r="I610" i="10"/>
  <c r="I456" i="7"/>
  <c r="I456" i="10"/>
  <c r="I380" i="7"/>
  <c r="L380" i="7" s="1"/>
  <c r="I380" i="10"/>
  <c r="I55" i="7"/>
  <c r="I55" i="10"/>
  <c r="I661" i="7"/>
  <c r="I661" i="10"/>
  <c r="I63" i="7"/>
  <c r="I63" i="10"/>
  <c r="I61" i="10" s="1"/>
  <c r="I27" i="7"/>
  <c r="I27" i="10"/>
  <c r="I698" i="7"/>
  <c r="I698" i="10"/>
  <c r="I730" i="7"/>
  <c r="L730" i="7" s="1"/>
  <c r="I730" i="10"/>
  <c r="I675" i="7"/>
  <c r="I675" i="10"/>
  <c r="I632" i="7"/>
  <c r="I632" i="10"/>
  <c r="I601" i="7"/>
  <c r="I601" i="10"/>
  <c r="I556" i="7"/>
  <c r="I556" i="10"/>
  <c r="I526" i="7"/>
  <c r="I526" i="10"/>
  <c r="I465" i="7"/>
  <c r="L465" i="7" s="1"/>
  <c r="I465" i="10"/>
  <c r="I448" i="7"/>
  <c r="I448" i="10"/>
  <c r="I423" i="7"/>
  <c r="L423" i="7" s="1"/>
  <c r="I423" i="10"/>
  <c r="I378" i="7"/>
  <c r="I378" i="10"/>
  <c r="I336" i="7"/>
  <c r="I331" i="7" s="1"/>
  <c r="I336" i="10"/>
  <c r="I166" i="7"/>
  <c r="I166" i="10"/>
  <c r="I689" i="7"/>
  <c r="L689" i="7" s="1"/>
  <c r="I689" i="10"/>
  <c r="I540" i="7"/>
  <c r="I540" i="10"/>
  <c r="I484" i="7"/>
  <c r="I484" i="10"/>
  <c r="I363" i="7"/>
  <c r="I363" i="10"/>
  <c r="I160" i="7"/>
  <c r="I160" i="10"/>
  <c r="I339" i="7"/>
  <c r="I339" i="10"/>
  <c r="I28" i="7"/>
  <c r="L28" i="7" s="1"/>
  <c r="I28" i="10"/>
  <c r="I626" i="7"/>
  <c r="I626" i="10"/>
  <c r="I290" i="7"/>
  <c r="I290" i="10"/>
  <c r="I217" i="7"/>
  <c r="I217" i="10"/>
  <c r="I337" i="7"/>
  <c r="L337" i="7" s="1"/>
  <c r="I337" i="10"/>
  <c r="I119" i="7"/>
  <c r="I119" i="10"/>
  <c r="I323" i="7"/>
  <c r="I319" i="7" s="1"/>
  <c r="I323" i="10"/>
  <c r="I146" i="7"/>
  <c r="I146" i="10"/>
  <c r="L146" i="10" s="1"/>
  <c r="H642" i="7"/>
  <c r="L642" i="7" s="1"/>
  <c r="H642" i="10"/>
  <c r="I195" i="7"/>
  <c r="I195" i="10"/>
  <c r="I563" i="7"/>
  <c r="L563" i="7" s="1"/>
  <c r="I563" i="10"/>
  <c r="I472" i="7"/>
  <c r="I472" i="10"/>
  <c r="L472" i="10" s="1"/>
  <c r="I202" i="7"/>
  <c r="I200" i="7" s="1"/>
  <c r="I202" i="10"/>
  <c r="I96" i="7"/>
  <c r="I96" i="10"/>
  <c r="I510" i="7"/>
  <c r="L510" i="7" s="1"/>
  <c r="I510" i="10"/>
  <c r="I431" i="7"/>
  <c r="L431" i="7" s="1"/>
  <c r="I431" i="10"/>
  <c r="I75" i="7"/>
  <c r="I75" i="10"/>
  <c r="I211" i="7"/>
  <c r="L211" i="7" s="1"/>
  <c r="I211" i="10"/>
  <c r="L211" i="10" s="1"/>
  <c r="H649" i="7"/>
  <c r="H649" i="10"/>
  <c r="N736" i="10"/>
  <c r="N587" i="10"/>
  <c r="L303" i="10"/>
  <c r="L235" i="10"/>
  <c r="L650" i="10"/>
  <c r="L660" i="10"/>
  <c r="L676" i="10"/>
  <c r="L431" i="10"/>
  <c r="L644" i="10"/>
  <c r="L690" i="10"/>
  <c r="L643" i="10"/>
  <c r="L462" i="10"/>
  <c r="L423" i="10"/>
  <c r="L372" i="10"/>
  <c r="L380" i="10"/>
  <c r="L149" i="10"/>
  <c r="L98" i="10"/>
  <c r="L177" i="10"/>
  <c r="L109" i="10"/>
  <c r="N436" i="10"/>
  <c r="N319" i="10"/>
  <c r="N278" i="10"/>
  <c r="N183" i="10"/>
  <c r="N683" i="10"/>
  <c r="N487" i="10"/>
  <c r="I593" i="7"/>
  <c r="I593" i="10"/>
  <c r="I548" i="7"/>
  <c r="I548" i="10"/>
  <c r="I518" i="7"/>
  <c r="I518" i="10"/>
  <c r="I494" i="7"/>
  <c r="I494" i="10"/>
  <c r="I415" i="7"/>
  <c r="L415" i="7" s="1"/>
  <c r="I415" i="10"/>
  <c r="L415" i="10" s="1"/>
  <c r="I370" i="7"/>
  <c r="I370" i="10"/>
  <c r="I321" i="7"/>
  <c r="I321" i="10"/>
  <c r="I313" i="7"/>
  <c r="I313" i="10"/>
  <c r="I222" i="7"/>
  <c r="I222" i="10"/>
  <c r="I205" i="7"/>
  <c r="I205" i="10"/>
  <c r="I117" i="7"/>
  <c r="I117" i="10"/>
  <c r="I455" i="7"/>
  <c r="L455" i="7" s="1"/>
  <c r="I455" i="10"/>
  <c r="I59" i="7"/>
  <c r="I59" i="10"/>
  <c r="I658" i="7"/>
  <c r="I658" i="10"/>
  <c r="I379" i="7"/>
  <c r="I379" i="10"/>
  <c r="I138" i="7"/>
  <c r="I138" i="10"/>
  <c r="I93" i="7"/>
  <c r="L93" i="7" s="1"/>
  <c r="I93" i="10"/>
  <c r="L93" i="10" s="1"/>
  <c r="H492" i="7"/>
  <c r="H492" i="10"/>
  <c r="H748" i="7"/>
  <c r="H748" i="10"/>
  <c r="H392" i="7"/>
  <c r="H392" i="10"/>
  <c r="L392" i="10" s="1"/>
  <c r="H252" i="7"/>
  <c r="L252" i="7" s="1"/>
  <c r="H252" i="10"/>
  <c r="L252" i="10" s="1"/>
  <c r="H285" i="7"/>
  <c r="L285" i="7" s="1"/>
  <c r="H285" i="10"/>
  <c r="L285" i="10" s="1"/>
  <c r="H231" i="7"/>
  <c r="H231" i="10"/>
  <c r="H129" i="7"/>
  <c r="L129" i="7" s="1"/>
  <c r="H129" i="10"/>
  <c r="L129" i="10" s="1"/>
  <c r="H220" i="7"/>
  <c r="H220" i="10"/>
  <c r="I210" i="7"/>
  <c r="L210" i="7" s="1"/>
  <c r="I210" i="10"/>
  <c r="I174" i="7"/>
  <c r="L174" i="7" s="1"/>
  <c r="I174" i="10"/>
  <c r="I32" i="7"/>
  <c r="I32" i="10"/>
  <c r="I525" i="7"/>
  <c r="I525" i="10"/>
  <c r="I422" i="7"/>
  <c r="I422" i="10"/>
  <c r="L422" i="10" s="1"/>
  <c r="I100" i="7"/>
  <c r="I100" i="10"/>
  <c r="I665" i="7"/>
  <c r="I665" i="10"/>
  <c r="I562" i="7"/>
  <c r="I562" i="10"/>
  <c r="I471" i="7"/>
  <c r="I471" i="10"/>
  <c r="I354" i="7"/>
  <c r="I354" i="10"/>
  <c r="I315" i="7"/>
  <c r="I315" i="10"/>
  <c r="I263" i="7"/>
  <c r="I263" i="10"/>
  <c r="I224" i="7"/>
  <c r="I224" i="10"/>
  <c r="I203" i="7"/>
  <c r="L203" i="7" s="1"/>
  <c r="I203" i="10"/>
  <c r="L203" i="10" s="1"/>
  <c r="I401" i="7"/>
  <c r="I401" i="10"/>
  <c r="I299" i="7"/>
  <c r="L299" i="7" s="1"/>
  <c r="I299" i="10"/>
  <c r="I270" i="7"/>
  <c r="I270" i="10"/>
  <c r="I231" i="7"/>
  <c r="I231" i="10"/>
  <c r="H451" i="7"/>
  <c r="L451" i="7" s="1"/>
  <c r="H451" i="10"/>
  <c r="L451" i="10" s="1"/>
  <c r="H535" i="7"/>
  <c r="L535" i="7" s="1"/>
  <c r="H535" i="10"/>
  <c r="H659" i="7"/>
  <c r="H659" i="10"/>
  <c r="H633" i="7"/>
  <c r="H633" i="10"/>
  <c r="L633" i="10" s="1"/>
  <c r="H445" i="7"/>
  <c r="H445" i="10"/>
  <c r="H715" i="7"/>
  <c r="H715" i="10"/>
  <c r="L715" i="10" s="1"/>
  <c r="H552" i="7"/>
  <c r="H552" i="10"/>
  <c r="H350" i="7"/>
  <c r="H350" i="10"/>
  <c r="H175" i="7"/>
  <c r="H175" i="10"/>
  <c r="H269" i="7"/>
  <c r="H269" i="10"/>
  <c r="L269" i="10" s="1"/>
  <c r="H321" i="7"/>
  <c r="H321" i="10"/>
  <c r="H45" i="7"/>
  <c r="H45" i="10"/>
  <c r="L45" i="10" s="1"/>
  <c r="H496" i="7"/>
  <c r="L496" i="7" s="1"/>
  <c r="H496" i="10"/>
  <c r="L496" i="10" s="1"/>
  <c r="H489" i="7"/>
  <c r="H489" i="10"/>
  <c r="H439" i="7"/>
  <c r="H439" i="10"/>
  <c r="H745" i="7"/>
  <c r="L745" i="7" s="1"/>
  <c r="H745" i="10"/>
  <c r="L745" i="10" s="1"/>
  <c r="H446" i="7"/>
  <c r="H446" i="10"/>
  <c r="H679" i="7"/>
  <c r="L679" i="7" s="1"/>
  <c r="H679" i="10"/>
  <c r="L679" i="10" s="1"/>
  <c r="H505" i="7"/>
  <c r="H505" i="10"/>
  <c r="H416" i="7"/>
  <c r="L416" i="7" s="1"/>
  <c r="H416" i="10"/>
  <c r="L416" i="10" s="1"/>
  <c r="H556" i="7"/>
  <c r="H556" i="10"/>
  <c r="L556" i="10" s="1"/>
  <c r="H448" i="7"/>
  <c r="L448" i="7" s="1"/>
  <c r="H448" i="10"/>
  <c r="L448" i="10" s="1"/>
  <c r="H204" i="7"/>
  <c r="L204" i="7" s="1"/>
  <c r="H204" i="10"/>
  <c r="L204" i="10" s="1"/>
  <c r="H59" i="7"/>
  <c r="H59" i="10"/>
  <c r="L59" i="10" s="1"/>
  <c r="H54" i="7"/>
  <c r="L54" i="7" s="1"/>
  <c r="H54" i="10"/>
  <c r="L54" i="10" s="1"/>
  <c r="H286" i="7"/>
  <c r="L286" i="7" s="1"/>
  <c r="H286" i="10"/>
  <c r="L286" i="10" s="1"/>
  <c r="H40" i="7"/>
  <c r="H40" i="10"/>
  <c r="H666" i="7"/>
  <c r="H666" i="10"/>
  <c r="H239" i="7"/>
  <c r="L239" i="7" s="1"/>
  <c r="H239" i="10"/>
  <c r="H117" i="7"/>
  <c r="H117" i="10"/>
  <c r="L117" i="10" s="1"/>
  <c r="H79" i="7"/>
  <c r="H79" i="10"/>
  <c r="L79" i="10" s="1"/>
  <c r="H128" i="7"/>
  <c r="H128" i="10"/>
  <c r="I33" i="7"/>
  <c r="I33" i="10"/>
  <c r="H546" i="7"/>
  <c r="H544" i="7" s="1"/>
  <c r="H546" i="10"/>
  <c r="L546" i="10" s="1"/>
  <c r="H424" i="7"/>
  <c r="L424" i="7" s="1"/>
  <c r="H424" i="10"/>
  <c r="L424" i="10" s="1"/>
  <c r="H533" i="7"/>
  <c r="H530" i="7" s="1"/>
  <c r="H533" i="10"/>
  <c r="L533" i="10" s="1"/>
  <c r="H19" i="7"/>
  <c r="L19" i="7" s="1"/>
  <c r="H19" i="10"/>
  <c r="H30" i="7"/>
  <c r="L30" i="7" s="1"/>
  <c r="H30" i="10"/>
  <c r="I506" i="7"/>
  <c r="I506" i="10"/>
  <c r="I308" i="7"/>
  <c r="I308" i="10"/>
  <c r="I265" i="7"/>
  <c r="I265" i="10"/>
  <c r="I226" i="7"/>
  <c r="I226" i="10"/>
  <c r="H704" i="7"/>
  <c r="H704" i="10"/>
  <c r="H747" i="7"/>
  <c r="H747" i="10"/>
  <c r="H719" i="7"/>
  <c r="H719" i="10"/>
  <c r="H541" i="7"/>
  <c r="L541" i="7" s="1"/>
  <c r="H541" i="10"/>
  <c r="L541" i="10" s="1"/>
  <c r="H354" i="7"/>
  <c r="H354" i="10"/>
  <c r="H163" i="7"/>
  <c r="L163" i="7" s="1"/>
  <c r="H163" i="10"/>
  <c r="L163" i="10" s="1"/>
  <c r="H169" i="7"/>
  <c r="L169" i="7" s="1"/>
  <c r="H169" i="10"/>
  <c r="L169" i="10" s="1"/>
  <c r="H273" i="7"/>
  <c r="H273" i="10"/>
  <c r="L273" i="10" s="1"/>
  <c r="H396" i="7"/>
  <c r="H396" i="10"/>
  <c r="H385" i="7"/>
  <c r="L385" i="7" s="1"/>
  <c r="H385" i="10"/>
  <c r="H728" i="7"/>
  <c r="H728" i="10"/>
  <c r="H512" i="7"/>
  <c r="H512" i="10"/>
  <c r="H186" i="7"/>
  <c r="H186" i="10"/>
  <c r="H594" i="7"/>
  <c r="H594" i="10"/>
  <c r="L594" i="10" s="1"/>
  <c r="H582" i="7"/>
  <c r="H582" i="10"/>
  <c r="L582" i="10" s="1"/>
  <c r="H33" i="7"/>
  <c r="H33" i="10"/>
  <c r="L33" i="10" s="1"/>
  <c r="H651" i="7"/>
  <c r="H651" i="10"/>
  <c r="I693" i="7"/>
  <c r="I693" i="10"/>
  <c r="I99" i="7"/>
  <c r="I99" i="10"/>
  <c r="I517" i="7"/>
  <c r="I517" i="10"/>
  <c r="I439" i="7"/>
  <c r="I439" i="10"/>
  <c r="I385" i="7"/>
  <c r="I385" i="10"/>
  <c r="I173" i="7"/>
  <c r="I173" i="10"/>
  <c r="I554" i="7"/>
  <c r="L554" i="7" s="1"/>
  <c r="I554" i="10"/>
  <c r="I463" i="7"/>
  <c r="I463" i="10"/>
  <c r="I421" i="7"/>
  <c r="I421" i="10"/>
  <c r="I304" i="7"/>
  <c r="I304" i="10"/>
  <c r="I220" i="7"/>
  <c r="I220" i="10"/>
  <c r="I130" i="7"/>
  <c r="I130" i="10"/>
  <c r="I358" i="7"/>
  <c r="I358" i="10"/>
  <c r="I137" i="7"/>
  <c r="I137" i="10"/>
  <c r="I39" i="7"/>
  <c r="I39" i="10"/>
  <c r="I360" i="7"/>
  <c r="I360" i="10"/>
  <c r="I208" i="7"/>
  <c r="L208" i="7" s="1"/>
  <c r="I208" i="10"/>
  <c r="I314" i="7"/>
  <c r="I314" i="10"/>
  <c r="I262" i="7"/>
  <c r="I262" i="10"/>
  <c r="I223" i="7"/>
  <c r="I223" i="10"/>
  <c r="I150" i="7"/>
  <c r="L150" i="7" s="1"/>
  <c r="I150" i="10"/>
  <c r="L150" i="10" s="1"/>
  <c r="H37" i="7"/>
  <c r="H37" i="10"/>
  <c r="I740" i="7"/>
  <c r="I740" i="10"/>
  <c r="I719" i="7"/>
  <c r="I719" i="10"/>
  <c r="I680" i="7"/>
  <c r="L680" i="7" s="1"/>
  <c r="I680" i="10"/>
  <c r="L680" i="10" s="1"/>
  <c r="I637" i="7"/>
  <c r="I637" i="10"/>
  <c r="I561" i="7"/>
  <c r="L561" i="7" s="1"/>
  <c r="I561" i="10"/>
  <c r="L561" i="10" s="1"/>
  <c r="I501" i="7"/>
  <c r="I501" i="10"/>
  <c r="I470" i="7"/>
  <c r="L470" i="7" s="1"/>
  <c r="I470" i="10"/>
  <c r="L470" i="10" s="1"/>
  <c r="I391" i="7"/>
  <c r="L391" i="7" s="1"/>
  <c r="I391" i="10"/>
  <c r="I136" i="7"/>
  <c r="I136" i="10"/>
  <c r="I369" i="7"/>
  <c r="I369" i="10"/>
  <c r="I305" i="7"/>
  <c r="I305" i="10"/>
  <c r="I276" i="7"/>
  <c r="I276" i="10"/>
  <c r="I237" i="7"/>
  <c r="I237" i="10"/>
  <c r="I180" i="7"/>
  <c r="I180" i="10"/>
  <c r="I97" i="7"/>
  <c r="L97" i="7" s="1"/>
  <c r="I97" i="10"/>
  <c r="L97" i="10" s="1"/>
  <c r="I194" i="7"/>
  <c r="I194" i="10"/>
  <c r="I123" i="7"/>
  <c r="I123" i="10"/>
  <c r="I90" i="7"/>
  <c r="L90" i="7" s="1"/>
  <c r="I90" i="10"/>
  <c r="L90" i="10" s="1"/>
  <c r="I395" i="7"/>
  <c r="L395" i="7" s="1"/>
  <c r="I395" i="10"/>
  <c r="L395" i="10" s="1"/>
  <c r="I147" i="7"/>
  <c r="I147" i="10"/>
  <c r="I213" i="7"/>
  <c r="I213" i="10"/>
  <c r="I185" i="7"/>
  <c r="I185" i="10"/>
  <c r="I26" i="7"/>
  <c r="I26" i="10"/>
  <c r="I651" i="7"/>
  <c r="I651" i="10"/>
  <c r="I141" i="7"/>
  <c r="I141" i="10"/>
  <c r="I528" i="7"/>
  <c r="I528" i="10"/>
  <c r="I450" i="7"/>
  <c r="I450" i="10"/>
  <c r="I46" i="7"/>
  <c r="I46" i="10"/>
  <c r="I212" i="7"/>
  <c r="I212" i="10"/>
  <c r="L212" i="10" s="1"/>
  <c r="I101" i="7"/>
  <c r="L101" i="7" s="1"/>
  <c r="I101" i="10"/>
  <c r="L101" i="10" s="1"/>
  <c r="I700" i="7"/>
  <c r="I695" i="7" s="1"/>
  <c r="I700" i="10"/>
  <c r="I603" i="7"/>
  <c r="I603" i="10"/>
  <c r="I507" i="7"/>
  <c r="I507" i="10"/>
  <c r="I428" i="7"/>
  <c r="I428" i="10"/>
  <c r="I266" i="7"/>
  <c r="I266" i="10"/>
  <c r="I227" i="7"/>
  <c r="I227" i="10"/>
  <c r="I198" i="7"/>
  <c r="I198" i="10"/>
  <c r="L198" i="10" s="1"/>
  <c r="I76" i="7"/>
  <c r="I76" i="10"/>
  <c r="I744" i="7"/>
  <c r="I744" i="10"/>
  <c r="I723" i="7"/>
  <c r="I723" i="10"/>
  <c r="I668" i="7"/>
  <c r="L668" i="7" s="1"/>
  <c r="I668" i="10"/>
  <c r="L668" i="10" s="1"/>
  <c r="I625" i="7"/>
  <c r="I625" i="10"/>
  <c r="I584" i="7"/>
  <c r="I584" i="10"/>
  <c r="I565" i="7"/>
  <c r="I565" i="10"/>
  <c r="I505" i="7"/>
  <c r="I498" i="7" s="1"/>
  <c r="I505" i="10"/>
  <c r="I474" i="7"/>
  <c r="L474" i="7" s="1"/>
  <c r="I474" i="10"/>
  <c r="I362" i="7"/>
  <c r="I362" i="10"/>
  <c r="L362" i="10" s="1"/>
  <c r="I140" i="7"/>
  <c r="L140" i="7" s="1"/>
  <c r="I140" i="10"/>
  <c r="I355" i="7"/>
  <c r="L355" i="7" s="1"/>
  <c r="I355" i="10"/>
  <c r="I282" i="7"/>
  <c r="I282" i="10"/>
  <c r="I250" i="7"/>
  <c r="I250" i="10"/>
  <c r="L250" i="10" s="1"/>
  <c r="I241" i="7"/>
  <c r="I241" i="10"/>
  <c r="I324" i="7"/>
  <c r="L324" i="7" s="1"/>
  <c r="I324" i="10"/>
  <c r="L324" i="10" s="1"/>
  <c r="I732" i="7"/>
  <c r="L732" i="7" s="1"/>
  <c r="I732" i="10"/>
  <c r="I551" i="7"/>
  <c r="I551" i="10"/>
  <c r="I443" i="7"/>
  <c r="I443" i="10"/>
  <c r="I175" i="7"/>
  <c r="I175" i="10"/>
  <c r="I40" i="7"/>
  <c r="I40" i="10"/>
  <c r="I350" i="7"/>
  <c r="I350" i="10"/>
  <c r="I747" i="7"/>
  <c r="I747" i="10"/>
  <c r="I726" i="7"/>
  <c r="I726" i="10"/>
  <c r="L726" i="10" s="1"/>
  <c r="I671" i="7"/>
  <c r="I671" i="10"/>
  <c r="I628" i="7"/>
  <c r="I628" i="10"/>
  <c r="L628" i="10" s="1"/>
  <c r="I597" i="7"/>
  <c r="I597" i="10"/>
  <c r="I552" i="7"/>
  <c r="I552" i="10"/>
  <c r="I522" i="7"/>
  <c r="L522" i="7" s="1"/>
  <c r="I522" i="10"/>
  <c r="I461" i="7"/>
  <c r="I459" i="7" s="1"/>
  <c r="I461" i="10"/>
  <c r="I444" i="7"/>
  <c r="I444" i="10"/>
  <c r="L444" i="10" s="1"/>
  <c r="I419" i="7"/>
  <c r="L419" i="7" s="1"/>
  <c r="I419" i="10"/>
  <c r="L419" i="10" s="1"/>
  <c r="I374" i="7"/>
  <c r="I374" i="10"/>
  <c r="I325" i="7"/>
  <c r="I325" i="10"/>
  <c r="I178" i="7"/>
  <c r="L178" i="7" s="1"/>
  <c r="I178" i="10"/>
  <c r="I333" i="7"/>
  <c r="I333" i="10"/>
  <c r="I104" i="7"/>
  <c r="I104" i="10"/>
  <c r="I685" i="7"/>
  <c r="I685" i="10"/>
  <c r="I189" i="7"/>
  <c r="I189" i="10"/>
  <c r="I30" i="7"/>
  <c r="I30" i="10"/>
  <c r="I128" i="7"/>
  <c r="I128" i="10"/>
  <c r="I399" i="7"/>
  <c r="L399" i="7" s="1"/>
  <c r="I399" i="10"/>
  <c r="L399" i="10" s="1"/>
  <c r="I297" i="7"/>
  <c r="L297" i="7" s="1"/>
  <c r="I297" i="10"/>
  <c r="I268" i="7"/>
  <c r="I268" i="10"/>
  <c r="I229" i="7"/>
  <c r="I229" i="10"/>
  <c r="I438" i="7"/>
  <c r="I438" i="10"/>
  <c r="I89" i="7"/>
  <c r="L89" i="7" s="1"/>
  <c r="I89" i="10"/>
  <c r="L89" i="10" s="1"/>
  <c r="I186" i="7"/>
  <c r="I186" i="10"/>
  <c r="H32" i="7"/>
  <c r="L32" i="7" s="1"/>
  <c r="H32" i="10"/>
  <c r="L32" i="10" s="1"/>
  <c r="I440" i="7"/>
  <c r="I440" i="10"/>
  <c r="L440" i="10" s="1"/>
  <c r="I346" i="7"/>
  <c r="I346" i="10"/>
  <c r="I125" i="7"/>
  <c r="I125" i="10"/>
  <c r="I364" i="7"/>
  <c r="I364" i="10"/>
  <c r="I608" i="7"/>
  <c r="I608" i="10"/>
  <c r="I45" i="7"/>
  <c r="I45" i="10"/>
  <c r="H337" i="7"/>
  <c r="H337" i="10"/>
  <c r="L337" i="10" s="1"/>
  <c r="I714" i="7"/>
  <c r="I714" i="10"/>
  <c r="I659" i="7"/>
  <c r="I659" i="10"/>
  <c r="I649" i="7"/>
  <c r="I649" i="10"/>
  <c r="I618" i="7"/>
  <c r="I618" i="10"/>
  <c r="I573" i="7"/>
  <c r="I573" i="10"/>
  <c r="I537" i="7"/>
  <c r="I537" i="10"/>
  <c r="I512" i="7"/>
  <c r="I512" i="10"/>
  <c r="I481" i="7"/>
  <c r="I481" i="10"/>
  <c r="I433" i="7"/>
  <c r="I433" i="10"/>
  <c r="I402" i="7"/>
  <c r="L402" i="7" s="1"/>
  <c r="I402" i="10"/>
  <c r="I353" i="7"/>
  <c r="I353" i="10"/>
  <c r="L353" i="10" s="1"/>
  <c r="I356" i="7"/>
  <c r="I356" i="10"/>
  <c r="I95" i="7"/>
  <c r="I95" i="10"/>
  <c r="I47" i="7"/>
  <c r="I47" i="10"/>
  <c r="I489" i="7"/>
  <c r="I489" i="10"/>
  <c r="I410" i="7"/>
  <c r="I410" i="10"/>
  <c r="I207" i="7"/>
  <c r="L207" i="7" s="1"/>
  <c r="I207" i="10"/>
  <c r="I35" i="7"/>
  <c r="L35" i="7" s="1"/>
  <c r="I35" i="10"/>
  <c r="I132" i="7"/>
  <c r="I132" i="10"/>
  <c r="I724" i="7"/>
  <c r="I724" i="10"/>
  <c r="I301" i="7"/>
  <c r="I301" i="10"/>
  <c r="I272" i="7"/>
  <c r="L272" i="7" s="1"/>
  <c r="I272" i="10"/>
  <c r="I233" i="7"/>
  <c r="I233" i="10"/>
  <c r="I176" i="7"/>
  <c r="I176" i="10"/>
  <c r="I396" i="7"/>
  <c r="I396" i="10"/>
  <c r="I167" i="7"/>
  <c r="I167" i="10"/>
  <c r="I452" i="7"/>
  <c r="L452" i="7" s="1"/>
  <c r="I452" i="10"/>
  <c r="L452" i="10" s="1"/>
  <c r="I73" i="7"/>
  <c r="I73" i="10"/>
  <c r="I69" i="10" s="1"/>
  <c r="I503" i="7"/>
  <c r="I503" i="10"/>
  <c r="I393" i="7"/>
  <c r="I393" i="10"/>
  <c r="I114" i="7"/>
  <c r="I114" i="10"/>
  <c r="I535" i="7"/>
  <c r="I535" i="10"/>
  <c r="I479" i="7"/>
  <c r="I479" i="10"/>
  <c r="I197" i="7"/>
  <c r="L197" i="7" s="1"/>
  <c r="I197" i="10"/>
  <c r="L197" i="10" s="1"/>
  <c r="I38" i="7"/>
  <c r="I38" i="10"/>
  <c r="I120" i="7"/>
  <c r="I120" i="10"/>
  <c r="L156" i="10"/>
  <c r="N459" i="10"/>
  <c r="N426" i="10"/>
  <c r="N331" i="10"/>
  <c r="N387" i="10"/>
  <c r="N498" i="10"/>
  <c r="L646" i="10"/>
  <c r="L672" i="10"/>
  <c r="L648" i="10"/>
  <c r="L553" i="10"/>
  <c r="L686" i="10"/>
  <c r="L574" i="10"/>
  <c r="L466" i="10"/>
  <c r="L474" i="10"/>
  <c r="L411" i="10"/>
  <c r="L403" i="10"/>
  <c r="L384" i="10"/>
  <c r="L302" i="10"/>
  <c r="L289" i="10"/>
  <c r="L185" i="10"/>
  <c r="L178" i="10"/>
  <c r="L102" i="10"/>
  <c r="L338" i="10"/>
  <c r="L148" i="10"/>
  <c r="L105" i="10"/>
  <c r="L524" i="7"/>
  <c r="L481" i="7"/>
  <c r="L356" i="7"/>
  <c r="L314" i="7"/>
  <c r="L449" i="7"/>
  <c r="L584" i="7"/>
  <c r="L141" i="7"/>
  <c r="L47" i="7"/>
  <c r="L325" i="7"/>
  <c r="L136" i="7"/>
  <c r="L618" i="7"/>
  <c r="L490" i="7"/>
  <c r="L744" i="7"/>
  <c r="L53" i="7"/>
  <c r="L473" i="7"/>
  <c r="L57" i="7"/>
  <c r="L162" i="7"/>
  <c r="L115" i="7"/>
  <c r="L336" i="7"/>
  <c r="L446" i="7"/>
  <c r="L349" i="7"/>
  <c r="L710" i="7"/>
  <c r="L51" i="7"/>
  <c r="L50" i="7"/>
  <c r="L508" i="7"/>
  <c r="L67" i="7"/>
  <c r="L394" i="7"/>
  <c r="L52" i="7"/>
  <c r="L603" i="7"/>
  <c r="L442" i="7"/>
  <c r="L74" i="7"/>
  <c r="L724" i="7"/>
  <c r="L220" i="7"/>
  <c r="L601" i="7"/>
  <c r="L378" i="7"/>
  <c r="L335" i="7"/>
  <c r="L322" i="7"/>
  <c r="L165" i="7"/>
  <c r="L542" i="7"/>
  <c r="L339" i="7"/>
  <c r="L179" i="7"/>
  <c r="L540" i="7"/>
  <c r="L626" i="7"/>
  <c r="L166" i="7"/>
  <c r="L316" i="7"/>
  <c r="L124" i="7"/>
  <c r="O61" i="6"/>
  <c r="L616" i="7"/>
  <c r="L65" i="7"/>
  <c r="L238" i="7"/>
  <c r="L161" i="7"/>
  <c r="L743" i="7"/>
  <c r="L420" i="7"/>
  <c r="L513" i="7"/>
  <c r="O43" i="6"/>
  <c r="L350" i="7"/>
  <c r="L564" i="7"/>
  <c r="O319" i="6"/>
  <c r="L662" i="7"/>
  <c r="L194" i="7"/>
  <c r="L128" i="7"/>
  <c r="L172" i="7"/>
  <c r="L501" i="7"/>
  <c r="L612" i="7"/>
  <c r="L180" i="7"/>
  <c r="O144" i="6"/>
  <c r="L692" i="7"/>
  <c r="L495" i="7"/>
  <c r="O426" i="6"/>
  <c r="L168" i="7"/>
  <c r="L707" i="7"/>
  <c r="L226" i="7"/>
  <c r="L173" i="7"/>
  <c r="O246" i="6"/>
  <c r="L463" i="7"/>
  <c r="N61" i="7"/>
  <c r="L558" i="7"/>
  <c r="L521" i="7"/>
  <c r="L504" i="7"/>
  <c r="N307" i="7"/>
  <c r="N278" i="7"/>
  <c r="N657" i="7"/>
  <c r="N158" i="7"/>
  <c r="N607" i="7"/>
  <c r="L357" i="7"/>
  <c r="O200" i="6"/>
  <c r="L704" i="7"/>
  <c r="L693" i="7"/>
  <c r="L525" i="7"/>
  <c r="O278" i="6"/>
  <c r="O344" i="6"/>
  <c r="O158" i="6"/>
  <c r="O86" i="6"/>
  <c r="L59" i="7"/>
  <c r="L39" i="7"/>
  <c r="L251" i="7"/>
  <c r="L631" i="7"/>
  <c r="L600" i="7"/>
  <c r="L627" i="7"/>
  <c r="O307" i="6"/>
  <c r="O366" i="6"/>
  <c r="O294" i="6"/>
  <c r="O331" i="6"/>
  <c r="O657" i="6"/>
  <c r="L117" i="7"/>
  <c r="H658" i="7"/>
  <c r="J657" i="6"/>
  <c r="H308" i="7"/>
  <c r="J307" i="6"/>
  <c r="H279" i="7"/>
  <c r="H278" i="7" s="1"/>
  <c r="J278" i="6"/>
  <c r="O544" i="6"/>
  <c r="O459" i="6"/>
  <c r="O215" i="6"/>
  <c r="L206" i="7"/>
  <c r="O183" i="6"/>
  <c r="O111" i="6"/>
  <c r="I86" i="7"/>
  <c r="O69" i="6"/>
  <c r="L265" i="7"/>
  <c r="L572" i="7"/>
  <c r="O530" i="6"/>
  <c r="O258" i="6"/>
  <c r="L313" i="7"/>
  <c r="I61" i="7"/>
  <c r="L721" i="7"/>
  <c r="L523" i="7"/>
  <c r="O515" i="6"/>
  <c r="L667" i="7"/>
  <c r="N736" i="7"/>
  <c r="I530" i="7"/>
  <c r="L553" i="7"/>
  <c r="AY11" i="6"/>
  <c r="L430" i="7"/>
  <c r="L604" i="7"/>
  <c r="O487" i="6"/>
  <c r="L118" i="7"/>
  <c r="J332" i="7"/>
  <c r="I15" i="7"/>
  <c r="O498" i="6"/>
  <c r="O408" i="6"/>
  <c r="O387" i="6"/>
  <c r="N43" i="7"/>
  <c r="N86" i="7"/>
  <c r="J568" i="7"/>
  <c r="I258" i="7"/>
  <c r="L342" i="7"/>
  <c r="J737" i="7"/>
  <c r="N587" i="7"/>
  <c r="J247" i="7"/>
  <c r="J112" i="7"/>
  <c r="L112" i="7" s="1"/>
  <c r="J159" i="7"/>
  <c r="N695" i="7"/>
  <c r="L633" i="7"/>
  <c r="L715" i="7"/>
  <c r="J436" i="6"/>
  <c r="H437" i="7"/>
  <c r="H24" i="7"/>
  <c r="X498" i="6"/>
  <c r="J500" i="7"/>
  <c r="X408" i="6"/>
  <c r="J410" i="7"/>
  <c r="L410" i="7" s="1"/>
  <c r="X530" i="6"/>
  <c r="J532" i="7"/>
  <c r="X622" i="6"/>
  <c r="J624" i="7"/>
  <c r="L624" i="7" s="1"/>
  <c r="X331" i="6"/>
  <c r="J333" i="7"/>
  <c r="X387" i="6"/>
  <c r="W1" i="6" s="1"/>
  <c r="J389" i="7"/>
  <c r="L389" i="7" s="1"/>
  <c r="X683" i="6"/>
  <c r="J685" i="7"/>
  <c r="X69" i="6"/>
  <c r="J71" i="7"/>
  <c r="L71" i="7" s="1"/>
  <c r="X111" i="6"/>
  <c r="J113" i="7"/>
  <c r="J659" i="7"/>
  <c r="L596" i="7"/>
  <c r="N639" i="7"/>
  <c r="N544" i="7"/>
  <c r="I639" i="7"/>
  <c r="J409" i="7"/>
  <c r="L411" i="7"/>
  <c r="L273" i="7"/>
  <c r="N426" i="7"/>
  <c r="N144" i="7"/>
  <c r="AM11" i="6"/>
  <c r="L629" i="7"/>
  <c r="L334" i="7"/>
  <c r="L177" i="7"/>
  <c r="N319" i="7"/>
  <c r="N294" i="7"/>
  <c r="N344" i="7"/>
  <c r="R11" i="6"/>
  <c r="J331" i="6"/>
  <c r="H332" i="7"/>
  <c r="H695" i="7"/>
  <c r="J200" i="6"/>
  <c r="H201" i="7"/>
  <c r="H683" i="7"/>
  <c r="H15" i="7"/>
  <c r="X436" i="6"/>
  <c r="J438" i="7"/>
  <c r="L438" i="7" s="1"/>
  <c r="J280" i="7"/>
  <c r="J160" i="7"/>
  <c r="X258" i="6"/>
  <c r="J260" i="7"/>
  <c r="L260" i="7" s="1"/>
  <c r="X567" i="6"/>
  <c r="J569" i="7"/>
  <c r="J567" i="7" s="1"/>
  <c r="X344" i="6"/>
  <c r="J346" i="7"/>
  <c r="X487" i="6"/>
  <c r="J489" i="7"/>
  <c r="X639" i="6"/>
  <c r="J641" i="7"/>
  <c r="L641" i="7" s="1"/>
  <c r="J309" i="7"/>
  <c r="X695" i="6"/>
  <c r="J697" i="7"/>
  <c r="L697" i="7" s="1"/>
  <c r="X366" i="6"/>
  <c r="J368" i="7"/>
  <c r="O579" i="6"/>
  <c r="N530" i="7"/>
  <c r="N183" i="7"/>
  <c r="J460" i="7"/>
  <c r="L460" i="7" s="1"/>
  <c r="J608" i="7"/>
  <c r="J44" i="7"/>
  <c r="L44" i="7" s="1"/>
  <c r="J216" i="7"/>
  <c r="L216" i="7" s="1"/>
  <c r="J367" i="7"/>
  <c r="N498" i="7"/>
  <c r="N24" i="7"/>
  <c r="N459" i="7"/>
  <c r="N215" i="7"/>
  <c r="L170" i="7"/>
  <c r="J588" i="7"/>
  <c r="L588" i="7" s="1"/>
  <c r="J25" i="7"/>
  <c r="J201" i="7"/>
  <c r="J345" i="7"/>
  <c r="J516" i="7"/>
  <c r="L516" i="7" s="1"/>
  <c r="AJ11" i="6"/>
  <c r="N683" i="7"/>
  <c r="N487" i="7"/>
  <c r="N366" i="7"/>
  <c r="N111" i="7"/>
  <c r="J658" i="7"/>
  <c r="J87" i="7"/>
  <c r="J279" i="7"/>
  <c r="J427" i="7"/>
  <c r="J580" i="7"/>
  <c r="L580" i="7" s="1"/>
  <c r="J16" i="7"/>
  <c r="L16" i="7" s="1"/>
  <c r="X86" i="6"/>
  <c r="J88" i="7"/>
  <c r="L88" i="7" s="1"/>
  <c r="X215" i="6"/>
  <c r="J217" i="7"/>
  <c r="X459" i="6"/>
  <c r="J461" i="7"/>
  <c r="X426" i="6"/>
  <c r="J428" i="7"/>
  <c r="X43" i="6"/>
  <c r="J45" i="7"/>
  <c r="X587" i="6"/>
  <c r="J589" i="7"/>
  <c r="J531" i="7"/>
  <c r="L531" i="7" s="1"/>
  <c r="J684" i="7"/>
  <c r="J295" i="7"/>
  <c r="J437" i="7"/>
  <c r="V11" i="6"/>
  <c r="N622" i="7"/>
  <c r="N331" i="7"/>
  <c r="N69" i="7"/>
  <c r="N408" i="7"/>
  <c r="I683" i="7"/>
  <c r="N436" i="7"/>
  <c r="N515" i="7"/>
  <c r="H587" i="7"/>
  <c r="L134" i="7"/>
  <c r="X319" i="6"/>
  <c r="J321" i="7"/>
  <c r="X183" i="6"/>
  <c r="J185" i="7"/>
  <c r="L185" i="7" s="1"/>
  <c r="X544" i="6"/>
  <c r="J546" i="7"/>
  <c r="X144" i="6"/>
  <c r="J146" i="7"/>
  <c r="L146" i="7" s="1"/>
  <c r="X24" i="6"/>
  <c r="J26" i="7"/>
  <c r="X200" i="6"/>
  <c r="J202" i="7"/>
  <c r="X515" i="6"/>
  <c r="J517" i="7"/>
  <c r="X15" i="6"/>
  <c r="J17" i="7"/>
  <c r="L17" i="7" s="1"/>
  <c r="X61" i="6"/>
  <c r="J63" i="7"/>
  <c r="J609" i="7"/>
  <c r="X294" i="6"/>
  <c r="J296" i="7"/>
  <c r="L296" i="7" s="1"/>
  <c r="X579" i="6"/>
  <c r="J581" i="7"/>
  <c r="X736" i="6"/>
  <c r="J738" i="7"/>
  <c r="X246" i="6"/>
  <c r="J248" i="7"/>
  <c r="AG15" i="6"/>
  <c r="AG11" i="6" s="1"/>
  <c r="N17" i="7"/>
  <c r="N15" i="7" s="1"/>
  <c r="O567" i="6"/>
  <c r="N579" i="7"/>
  <c r="J184" i="7"/>
  <c r="J499" i="7"/>
  <c r="J640" i="7"/>
  <c r="J70" i="7"/>
  <c r="N200" i="7"/>
  <c r="N387" i="7"/>
  <c r="N567" i="7"/>
  <c r="N258" i="7"/>
  <c r="J320" i="7"/>
  <c r="J488" i="7"/>
  <c r="J623" i="7"/>
  <c r="J62" i="7"/>
  <c r="J259" i="7"/>
  <c r="L727" i="7"/>
  <c r="N246" i="7"/>
  <c r="J388" i="7"/>
  <c r="J545" i="7"/>
  <c r="J696" i="7"/>
  <c r="J145" i="7"/>
  <c r="J308" i="7"/>
  <c r="AU11" i="6"/>
  <c r="J579" i="6"/>
  <c r="O622" i="6"/>
  <c r="O587" i="6"/>
  <c r="O736" i="6"/>
  <c r="O436" i="6"/>
  <c r="N11" i="6"/>
  <c r="O607" i="6"/>
  <c r="O639" i="6"/>
  <c r="M11" i="6"/>
  <c r="O24" i="6"/>
  <c r="O683" i="6"/>
  <c r="O695" i="6"/>
  <c r="O15" i="6"/>
  <c r="J695" i="6"/>
  <c r="J498" i="6"/>
  <c r="J426" i="6"/>
  <c r="J683" i="6"/>
  <c r="J639" i="6"/>
  <c r="J158" i="6"/>
  <c r="J567" i="6"/>
  <c r="J622" i="6"/>
  <c r="J607" i="6"/>
  <c r="J294" i="6"/>
  <c r="J61" i="6"/>
  <c r="J15" i="6"/>
  <c r="J86" i="6"/>
  <c r="J387" i="6"/>
  <c r="J459" i="6"/>
  <c r="J736" i="6"/>
  <c r="J515" i="6"/>
  <c r="J258" i="6"/>
  <c r="J344" i="6"/>
  <c r="J43" i="6"/>
  <c r="J319" i="6"/>
  <c r="J111" i="6"/>
  <c r="J69" i="6"/>
  <c r="J408" i="6"/>
  <c r="J366" i="6"/>
  <c r="J587" i="6"/>
  <c r="J215" i="6"/>
  <c r="J530" i="6"/>
  <c r="J183" i="6"/>
  <c r="J246" i="6"/>
  <c r="J544" i="6"/>
  <c r="I11" i="6"/>
  <c r="J487" i="6"/>
  <c r="J144" i="6"/>
  <c r="H11" i="6"/>
  <c r="J24" i="6"/>
  <c r="K28" i="4"/>
  <c r="K30" i="4" s="1"/>
  <c r="I246" i="7" l="1"/>
  <c r="L36" i="7"/>
  <c r="I278" i="7"/>
  <c r="L341" i="7"/>
  <c r="L75" i="7"/>
  <c r="I307" i="7"/>
  <c r="L77" i="7"/>
  <c r="L348" i="7"/>
  <c r="L202" i="7"/>
  <c r="H43" i="7"/>
  <c r="L346" i="7"/>
  <c r="H487" i="7"/>
  <c r="L195" i="10"/>
  <c r="L720" i="10"/>
  <c r="L449" i="10"/>
  <c r="L490" i="10"/>
  <c r="L731" i="10"/>
  <c r="L184" i="7"/>
  <c r="L367" i="7"/>
  <c r="L685" i="7"/>
  <c r="L333" i="7"/>
  <c r="L568" i="7"/>
  <c r="L391" i="10"/>
  <c r="L19" i="10"/>
  <c r="L557" i="7"/>
  <c r="L611" i="7"/>
  <c r="L644" i="7"/>
  <c r="J736" i="10"/>
  <c r="N43" i="10"/>
  <c r="I24" i="7"/>
  <c r="I366" i="7"/>
  <c r="I111" i="7"/>
  <c r="I69" i="7"/>
  <c r="L27" i="7"/>
  <c r="L164" i="7"/>
  <c r="L290" i="7"/>
  <c r="I158" i="7"/>
  <c r="L590" i="7"/>
  <c r="L281" i="7"/>
  <c r="L748" i="7"/>
  <c r="L397" i="7"/>
  <c r="L351" i="7"/>
  <c r="I387" i="10"/>
  <c r="I408" i="7"/>
  <c r="I11" i="7" s="1"/>
  <c r="L198" i="7"/>
  <c r="L165" i="10"/>
  <c r="J387" i="7"/>
  <c r="L517" i="7"/>
  <c r="L26" i="7"/>
  <c r="L589" i="7"/>
  <c r="L428" i="7"/>
  <c r="L426" i="7" s="1"/>
  <c r="P426" i="7" s="1"/>
  <c r="L217" i="7"/>
  <c r="I567" i="7"/>
  <c r="L298" i="7"/>
  <c r="I487" i="7"/>
  <c r="L512" i="7"/>
  <c r="L649" i="7"/>
  <c r="I43" i="7"/>
  <c r="L189" i="7"/>
  <c r="L183" i="7" s="1"/>
  <c r="P183" i="7" s="1"/>
  <c r="L104" i="7"/>
  <c r="L374" i="7"/>
  <c r="L597" i="7"/>
  <c r="L747" i="7"/>
  <c r="L443" i="7"/>
  <c r="L241" i="7"/>
  <c r="L282" i="7"/>
  <c r="L46" i="7"/>
  <c r="I183" i="7"/>
  <c r="L147" i="7"/>
  <c r="L37" i="7"/>
  <c r="L360" i="7"/>
  <c r="I436" i="7"/>
  <c r="L99" i="7"/>
  <c r="L651" i="7"/>
  <c r="H579" i="7"/>
  <c r="L186" i="7"/>
  <c r="L728" i="7"/>
  <c r="L396" i="7"/>
  <c r="L354" i="7"/>
  <c r="L719" i="7"/>
  <c r="L33" i="7"/>
  <c r="L79" i="7"/>
  <c r="L40" i="7"/>
  <c r="L556" i="7"/>
  <c r="L505" i="7"/>
  <c r="L439" i="7"/>
  <c r="H319" i="7"/>
  <c r="L175" i="7"/>
  <c r="L552" i="7"/>
  <c r="H657" i="7"/>
  <c r="L270" i="7"/>
  <c r="L401" i="7"/>
  <c r="L315" i="7"/>
  <c r="L392" i="7"/>
  <c r="L138" i="7"/>
  <c r="I657" i="7"/>
  <c r="L34" i="10"/>
  <c r="L255" i="10"/>
  <c r="L434" i="10"/>
  <c r="L453" i="10"/>
  <c r="L534" i="10"/>
  <c r="L298" i="10"/>
  <c r="L500" i="10"/>
  <c r="L230" i="10"/>
  <c r="J86" i="10"/>
  <c r="L80" i="10"/>
  <c r="I15" i="10"/>
  <c r="L746" i="10"/>
  <c r="L432" i="10"/>
  <c r="L409" i="7"/>
  <c r="H408" i="7"/>
  <c r="L127" i="7"/>
  <c r="L256" i="7"/>
  <c r="H111" i="7"/>
  <c r="L678" i="7"/>
  <c r="L233" i="7"/>
  <c r="L560" i="7"/>
  <c r="L723" i="7"/>
  <c r="L218" i="7"/>
  <c r="L519" i="7"/>
  <c r="L528" i="7"/>
  <c r="I544" i="7"/>
  <c r="L261" i="7"/>
  <c r="L548" i="7"/>
  <c r="L671" i="7"/>
  <c r="L269" i="7"/>
  <c r="H246" i="7"/>
  <c r="L632" i="7"/>
  <c r="L404" i="7"/>
  <c r="L485" i="7"/>
  <c r="L462" i="7"/>
  <c r="L205" i="7"/>
  <c r="AQ11" i="6"/>
  <c r="L123" i="7"/>
  <c r="L263" i="7"/>
  <c r="I736" i="7"/>
  <c r="H69" i="7"/>
  <c r="L583" i="7"/>
  <c r="L236" i="7"/>
  <c r="L137" i="7"/>
  <c r="L72" i="7"/>
  <c r="L224" i="7"/>
  <c r="L440" i="7"/>
  <c r="L213" i="7"/>
  <c r="L288" i="7"/>
  <c r="L599" i="7"/>
  <c r="L370" i="7"/>
  <c r="L476" i="7"/>
  <c r="L414" i="7"/>
  <c r="L503" i="7"/>
  <c r="L605" i="7"/>
  <c r="L661" i="7"/>
  <c r="L702" i="7"/>
  <c r="H61" i="7"/>
  <c r="H736" i="7"/>
  <c r="L114" i="7"/>
  <c r="L22" i="7"/>
  <c r="L243" i="7"/>
  <c r="L225" i="7"/>
  <c r="L242" i="7"/>
  <c r="L575" i="7"/>
  <c r="L464" i="7"/>
  <c r="L418" i="7"/>
  <c r="L408" i="7" s="1"/>
  <c r="P408" i="7" s="1"/>
  <c r="H215" i="7"/>
  <c r="H86" i="7"/>
  <c r="L275" i="7"/>
  <c r="L192" i="7"/>
  <c r="L305" i="7"/>
  <c r="L471" i="7"/>
  <c r="L634" i="7"/>
  <c r="L701" i="7"/>
  <c r="L422" i="7"/>
  <c r="H567" i="7"/>
  <c r="H158" i="7"/>
  <c r="L262" i="7"/>
  <c r="L326" i="7"/>
  <c r="L196" i="7"/>
  <c r="L311" i="7"/>
  <c r="L592" i="7"/>
  <c r="L705" i="7"/>
  <c r="L536" i="7"/>
  <c r="L571" i="7"/>
  <c r="L379" i="7"/>
  <c r="L577" i="7"/>
  <c r="L76" i="7"/>
  <c r="L81" i="7"/>
  <c r="L301" i="7"/>
  <c r="L480" i="7"/>
  <c r="L713" i="7"/>
  <c r="L722" i="7"/>
  <c r="L276" i="7"/>
  <c r="L591" i="7"/>
  <c r="L484" i="7"/>
  <c r="H426" i="7"/>
  <c r="H307" i="7"/>
  <c r="L103" i="7"/>
  <c r="L249" i="7"/>
  <c r="L610" i="7"/>
  <c r="L132" i="10"/>
  <c r="L512" i="10"/>
  <c r="I294" i="10"/>
  <c r="L282" i="10"/>
  <c r="L140" i="10"/>
  <c r="L130" i="10"/>
  <c r="L728" i="10"/>
  <c r="L354" i="10"/>
  <c r="L704" i="10"/>
  <c r="L239" i="10"/>
  <c r="L446" i="10"/>
  <c r="L321" i="10"/>
  <c r="L445" i="10"/>
  <c r="L492" i="10"/>
  <c r="N11" i="10"/>
  <c r="L642" i="10"/>
  <c r="L160" i="10"/>
  <c r="L284" i="10"/>
  <c r="L351" i="10"/>
  <c r="L41" i="10"/>
  <c r="L504" i="10"/>
  <c r="L609" i="10"/>
  <c r="L539" i="10"/>
  <c r="L741" i="10"/>
  <c r="L413" i="10"/>
  <c r="L334" i="10"/>
  <c r="L427" i="7"/>
  <c r="L582" i="7"/>
  <c r="I331" i="10"/>
  <c r="L666" i="10"/>
  <c r="L748" i="10"/>
  <c r="L412" i="10"/>
  <c r="L712" i="10"/>
  <c r="L636" i="10"/>
  <c r="L509" i="7"/>
  <c r="L581" i="7"/>
  <c r="L579" i="7" s="1"/>
  <c r="P579" i="7" s="1"/>
  <c r="L609" i="7"/>
  <c r="H515" i="7"/>
  <c r="L489" i="7"/>
  <c r="L160" i="7"/>
  <c r="L659" i="7"/>
  <c r="I387" i="7"/>
  <c r="I408" i="10"/>
  <c r="L63" i="7"/>
  <c r="L546" i="7"/>
  <c r="L321" i="7"/>
  <c r="L45" i="7"/>
  <c r="L461" i="7"/>
  <c r="L25" i="7"/>
  <c r="L24" i="7" s="1"/>
  <c r="P24" i="7" s="1"/>
  <c r="L368" i="7"/>
  <c r="L309" i="7"/>
  <c r="L280" i="7"/>
  <c r="H144" i="7"/>
  <c r="H387" i="7"/>
  <c r="L113" i="7"/>
  <c r="L532" i="7"/>
  <c r="L530" i="7" s="1"/>
  <c r="P530" i="7" s="1"/>
  <c r="L500" i="7"/>
  <c r="L247" i="7"/>
  <c r="L737" i="7"/>
  <c r="I144" i="7"/>
  <c r="L615" i="7"/>
  <c r="L420" i="10"/>
  <c r="L118" i="10"/>
  <c r="H307" i="10"/>
  <c r="L29" i="10"/>
  <c r="L390" i="10"/>
  <c r="L489" i="10"/>
  <c r="I487" i="10"/>
  <c r="L438" i="10"/>
  <c r="I436" i="10"/>
  <c r="L685" i="10"/>
  <c r="I683" i="10"/>
  <c r="L368" i="10"/>
  <c r="I366" i="10"/>
  <c r="L247" i="10"/>
  <c r="H246" i="10"/>
  <c r="H86" i="10"/>
  <c r="L87" i="10"/>
  <c r="H183" i="10"/>
  <c r="L184" i="10"/>
  <c r="H43" i="10"/>
  <c r="L44" i="10"/>
  <c r="L345" i="10"/>
  <c r="H344" i="10"/>
  <c r="L259" i="10"/>
  <c r="H258" i="10"/>
  <c r="H607" i="10"/>
  <c r="L608" i="10"/>
  <c r="L623" i="10"/>
  <c r="H622" i="10"/>
  <c r="H579" i="10"/>
  <c r="L580" i="10"/>
  <c r="H408" i="10"/>
  <c r="L409" i="10"/>
  <c r="I43" i="10"/>
  <c r="I607" i="10"/>
  <c r="I344" i="10"/>
  <c r="I459" i="10"/>
  <c r="I426" i="10"/>
  <c r="I24" i="10"/>
  <c r="I183" i="10"/>
  <c r="I515" i="10"/>
  <c r="L651" i="10"/>
  <c r="L186" i="10"/>
  <c r="L385" i="10"/>
  <c r="L396" i="10"/>
  <c r="L719" i="10"/>
  <c r="L747" i="10"/>
  <c r="I307" i="10"/>
  <c r="L30" i="10"/>
  <c r="L128" i="10"/>
  <c r="L40" i="10"/>
  <c r="L505" i="10"/>
  <c r="L439" i="10"/>
  <c r="L175" i="10"/>
  <c r="L350" i="10"/>
  <c r="L552" i="10"/>
  <c r="L659" i="10"/>
  <c r="L535" i="10"/>
  <c r="L220" i="10"/>
  <c r="L231" i="10"/>
  <c r="I657" i="10"/>
  <c r="I319" i="10"/>
  <c r="L649" i="10"/>
  <c r="I200" i="10"/>
  <c r="I144" i="10"/>
  <c r="I215" i="10"/>
  <c r="I86" i="10"/>
  <c r="I567" i="10"/>
  <c r="I111" i="10"/>
  <c r="I530" i="10"/>
  <c r="I258" i="10"/>
  <c r="L27" i="10"/>
  <c r="I246" i="10"/>
  <c r="L38" i="10"/>
  <c r="L26" i="10"/>
  <c r="L35" i="10"/>
  <c r="L164" i="10"/>
  <c r="L312" i="10"/>
  <c r="L369" i="10"/>
  <c r="L36" i="10"/>
  <c r="L265" i="10"/>
  <c r="L703" i="10"/>
  <c r="L39" i="10"/>
  <c r="L290" i="10"/>
  <c r="L562" i="10"/>
  <c r="L162" i="10"/>
  <c r="L429" i="10"/>
  <c r="L21" i="10"/>
  <c r="L229" i="10"/>
  <c r="L517" i="10"/>
  <c r="L637" i="10"/>
  <c r="L455" i="10"/>
  <c r="L50" i="10"/>
  <c r="L55" i="10"/>
  <c r="L501" i="10"/>
  <c r="L675" i="10"/>
  <c r="L266" i="10"/>
  <c r="L174" i="10"/>
  <c r="L341" i="10"/>
  <c r="I579" i="10"/>
  <c r="I158" i="10"/>
  <c r="I622" i="10"/>
  <c r="L75" i="10"/>
  <c r="L28" i="10"/>
  <c r="L590" i="10"/>
  <c r="L20" i="10"/>
  <c r="L167" i="10"/>
  <c r="L208" i="10"/>
  <c r="L217" i="10"/>
  <c r="L521" i="10"/>
  <c r="L707" i="10"/>
  <c r="L522" i="10"/>
  <c r="L625" i="10"/>
  <c r="L724" i="10"/>
  <c r="L450" i="10"/>
  <c r="L558" i="10"/>
  <c r="L443" i="10"/>
  <c r="L37" i="10"/>
  <c r="L254" i="10"/>
  <c r="L313" i="10"/>
  <c r="L281" i="10"/>
  <c r="L299" i="10"/>
  <c r="L346" i="10"/>
  <c r="L564" i="10"/>
  <c r="L373" i="10"/>
  <c r="L740" i="10"/>
  <c r="L47" i="10"/>
  <c r="L194" i="10"/>
  <c r="L602" i="10"/>
  <c r="L377" i="10"/>
  <c r="L732" i="10"/>
  <c r="L700" i="10"/>
  <c r="I278" i="10"/>
  <c r="I498" i="10"/>
  <c r="L610" i="10"/>
  <c r="L524" i="10"/>
  <c r="J657" i="10"/>
  <c r="L139" i="10"/>
  <c r="L168" i="10"/>
  <c r="L191" i="10"/>
  <c r="L202" i="10"/>
  <c r="I695" i="10"/>
  <c r="L66" i="10"/>
  <c r="L57" i="10"/>
  <c r="L161" i="10"/>
  <c r="L83" i="10"/>
  <c r="L121" i="10"/>
  <c r="L166" i="10"/>
  <c r="L51" i="10"/>
  <c r="L95" i="10"/>
  <c r="L270" i="10"/>
  <c r="L77" i="10"/>
  <c r="L131" i="10"/>
  <c r="L176" i="10"/>
  <c r="L210" i="10"/>
  <c r="L237" i="10"/>
  <c r="L456" i="10"/>
  <c r="L493" i="10"/>
  <c r="L617" i="10"/>
  <c r="L238" i="10"/>
  <c r="L268" i="10"/>
  <c r="L297" i="10"/>
  <c r="L363" i="10"/>
  <c r="L479" i="10"/>
  <c r="L494" i="10"/>
  <c r="L618" i="10"/>
  <c r="L397" i="10"/>
  <c r="L491" i="10"/>
  <c r="L709" i="10"/>
  <c r="L469" i="10"/>
  <c r="L540" i="10"/>
  <c r="L689" i="10"/>
  <c r="L173" i="10"/>
  <c r="L125" i="10"/>
  <c r="L207" i="10"/>
  <c r="L119" i="10"/>
  <c r="L272" i="10"/>
  <c r="L348" i="10"/>
  <c r="L527" i="10"/>
  <c r="L357" i="10"/>
  <c r="L428" i="10"/>
  <c r="L665" i="10"/>
  <c r="L179" i="10"/>
  <c r="L151" i="10"/>
  <c r="L304" i="10"/>
  <c r="L339" i="10"/>
  <c r="L280" i="10"/>
  <c r="L355" i="10"/>
  <c r="L502" i="10"/>
  <c r="L688" i="10"/>
  <c r="L361" i="10"/>
  <c r="L532" i="10"/>
  <c r="L547" i="10"/>
  <c r="L122" i="10"/>
  <c r="L325" i="10"/>
  <c r="L127" i="10"/>
  <c r="L227" i="10"/>
  <c r="L256" i="10"/>
  <c r="L475" i="10"/>
  <c r="L465" i="10"/>
  <c r="L742" i="10"/>
  <c r="L433" i="7"/>
  <c r="L565" i="7"/>
  <c r="L647" i="7"/>
  <c r="L716" i="7"/>
  <c r="L234" i="7"/>
  <c r="L663" i="7"/>
  <c r="L739" i="7"/>
  <c r="L96" i="7"/>
  <c r="L222" i="7"/>
  <c r="L441" i="7"/>
  <c r="L353" i="7"/>
  <c r="L279" i="10"/>
  <c r="L120" i="7"/>
  <c r="L364" i="7"/>
  <c r="L619" i="7"/>
  <c r="L593" i="7"/>
  <c r="L511" i="7"/>
  <c r="L658" i="10"/>
  <c r="L437" i="10"/>
  <c r="L195" i="7"/>
  <c r="L393" i="7"/>
  <c r="L573" i="7"/>
  <c r="L457" i="7"/>
  <c r="L308" i="10"/>
  <c r="L687" i="7"/>
  <c r="L507" i="7"/>
  <c r="H200" i="10"/>
  <c r="L352" i="7"/>
  <c r="L726" i="7"/>
  <c r="L73" i="7"/>
  <c r="L327" i="7"/>
  <c r="L472" i="7"/>
  <c r="L551" i="7"/>
  <c r="L714" i="7"/>
  <c r="L70" i="10"/>
  <c r="H69" i="10"/>
  <c r="H111" i="10"/>
  <c r="L112" i="10"/>
  <c r="L25" i="10"/>
  <c r="H24" i="10"/>
  <c r="H319" i="10"/>
  <c r="L320" i="10"/>
  <c r="L16" i="10"/>
  <c r="H15" i="10"/>
  <c r="L62" i="10"/>
  <c r="H61" i="10"/>
  <c r="L295" i="10"/>
  <c r="H294" i="10"/>
  <c r="L488" i="10"/>
  <c r="H487" i="10"/>
  <c r="L516" i="10"/>
  <c r="H515" i="10"/>
  <c r="H736" i="10"/>
  <c r="L737" i="10"/>
  <c r="L216" i="10"/>
  <c r="H215" i="10"/>
  <c r="H567" i="10"/>
  <c r="L568" i="10"/>
  <c r="H587" i="10"/>
  <c r="L588" i="10"/>
  <c r="H366" i="10"/>
  <c r="L367" i="10"/>
  <c r="H695" i="10"/>
  <c r="L733" i="10"/>
  <c r="H158" i="10"/>
  <c r="L159" i="10"/>
  <c r="H639" i="10"/>
  <c r="L640" i="10"/>
  <c r="H544" i="10"/>
  <c r="L545" i="10"/>
  <c r="H144" i="10"/>
  <c r="L145" i="10"/>
  <c r="L531" i="10"/>
  <c r="H530" i="10"/>
  <c r="H387" i="10"/>
  <c r="L388" i="10"/>
  <c r="L460" i="10"/>
  <c r="H459" i="10"/>
  <c r="H683" i="10"/>
  <c r="L684" i="10"/>
  <c r="H426" i="10"/>
  <c r="L427" i="10"/>
  <c r="H498" i="10"/>
  <c r="L499" i="10"/>
  <c r="L231" i="7"/>
  <c r="L740" i="7"/>
  <c r="L237" i="7"/>
  <c r="L456" i="7"/>
  <c r="L268" i="7"/>
  <c r="L363" i="7"/>
  <c r="L479" i="7"/>
  <c r="L125" i="7"/>
  <c r="L502" i="7"/>
  <c r="H331" i="10"/>
  <c r="L122" i="7"/>
  <c r="L742" i="7"/>
  <c r="I639" i="10"/>
  <c r="L124" i="10"/>
  <c r="L113" i="10"/>
  <c r="L251" i="10"/>
  <c r="L678" i="10"/>
  <c r="L316" i="10"/>
  <c r="L233" i="10"/>
  <c r="L508" i="10"/>
  <c r="L560" i="10"/>
  <c r="L624" i="10"/>
  <c r="L723" i="10"/>
  <c r="L209" i="10"/>
  <c r="L218" i="10"/>
  <c r="L509" i="10"/>
  <c r="L614" i="10"/>
  <c r="L667" i="10"/>
  <c r="L519" i="10"/>
  <c r="L611" i="10"/>
  <c r="L528" i="10"/>
  <c r="I544" i="10"/>
  <c r="L172" i="10"/>
  <c r="L65" i="10"/>
  <c r="L171" i="10"/>
  <c r="L433" i="10"/>
  <c r="L548" i="10"/>
  <c r="L513" i="10"/>
  <c r="L565" i="10"/>
  <c r="L671" i="10"/>
  <c r="L421" i="10"/>
  <c r="L58" i="10"/>
  <c r="L333" i="10"/>
  <c r="L249" i="10"/>
  <c r="L537" i="10"/>
  <c r="L632" i="10"/>
  <c r="L404" i="10"/>
  <c r="L538" i="10"/>
  <c r="L716" i="10"/>
  <c r="L744" i="10"/>
  <c r="I587" i="10"/>
  <c r="L598" i="10"/>
  <c r="J278" i="10"/>
  <c r="L205" i="10"/>
  <c r="L518" i="10"/>
  <c r="L554" i="10"/>
  <c r="L616" i="10"/>
  <c r="L189" i="10"/>
  <c r="J307" i="10"/>
  <c r="L134" i="10"/>
  <c r="L240" i="10"/>
  <c r="L123" i="10"/>
  <c r="L96" i="10"/>
  <c r="L263" i="10"/>
  <c r="L674" i="10"/>
  <c r="I736" i="10"/>
  <c r="L583" i="10"/>
  <c r="L53" i="10"/>
  <c r="L236" i="10"/>
  <c r="L46" i="10"/>
  <c r="L137" i="10"/>
  <c r="L72" i="10"/>
  <c r="L224" i="10"/>
  <c r="L18" i="10"/>
  <c r="L100" i="10"/>
  <c r="L115" i="10"/>
  <c r="L221" i="10"/>
  <c r="L287" i="10"/>
  <c r="L314" i="10"/>
  <c r="L525" i="10"/>
  <c r="L213" i="10"/>
  <c r="L222" i="10"/>
  <c r="L288" i="10"/>
  <c r="L315" i="10"/>
  <c r="L441" i="10"/>
  <c r="L463" i="10"/>
  <c r="L526" i="10"/>
  <c r="L599" i="10"/>
  <c r="L360" i="10"/>
  <c r="L370" i="10"/>
  <c r="L454" i="10"/>
  <c r="L510" i="10"/>
  <c r="L596" i="10"/>
  <c r="L725" i="10"/>
  <c r="L406" i="10"/>
  <c r="L485" i="10"/>
  <c r="L503" i="10"/>
  <c r="L555" i="10"/>
  <c r="L605" i="10"/>
  <c r="L635" i="10"/>
  <c r="L661" i="10"/>
  <c r="L734" i="10"/>
  <c r="L702" i="10"/>
  <c r="H278" i="10"/>
  <c r="L82" i="10"/>
  <c r="L120" i="10"/>
  <c r="L141" i="10"/>
  <c r="L223" i="10"/>
  <c r="L63" i="10"/>
  <c r="L99" i="10"/>
  <c r="L114" i="10"/>
  <c r="L22" i="10"/>
  <c r="L104" i="10"/>
  <c r="L147" i="10"/>
  <c r="L243" i="10"/>
  <c r="L187" i="10"/>
  <c r="L335" i="10"/>
  <c r="L242" i="10"/>
  <c r="L248" i="10"/>
  <c r="L336" i="10"/>
  <c r="L483" i="10"/>
  <c r="L575" i="10"/>
  <c r="L603" i="10"/>
  <c r="L364" i="10"/>
  <c r="L374" i="10"/>
  <c r="L464" i="10"/>
  <c r="L584" i="10"/>
  <c r="L619" i="10"/>
  <c r="L729" i="10"/>
  <c r="L697" i="10"/>
  <c r="L383" i="10"/>
  <c r="L418" i="10"/>
  <c r="L473" i="10"/>
  <c r="L593" i="10"/>
  <c r="L693" i="10"/>
  <c r="L706" i="10"/>
  <c r="L103" i="10"/>
  <c r="L275" i="10"/>
  <c r="L322" i="10"/>
  <c r="L192" i="10"/>
  <c r="L260" i="10"/>
  <c r="L305" i="10"/>
  <c r="L340" i="10"/>
  <c r="L471" i="10"/>
  <c r="L691" i="10"/>
  <c r="L378" i="10"/>
  <c r="L576" i="10"/>
  <c r="L634" i="10"/>
  <c r="L701" i="10"/>
  <c r="L371" i="10"/>
  <c r="L477" i="10"/>
  <c r="L511" i="10"/>
  <c r="L563" i="10"/>
  <c r="L569" i="10"/>
  <c r="L597" i="10"/>
  <c r="L710" i="10"/>
  <c r="H657" i="10"/>
  <c r="H436" i="10"/>
  <c r="L138" i="10"/>
  <c r="L262" i="10"/>
  <c r="L52" i="10"/>
  <c r="L326" i="10"/>
  <c r="L358" i="10"/>
  <c r="L196" i="10"/>
  <c r="L264" i="10"/>
  <c r="L311" i="10"/>
  <c r="L359" i="10"/>
  <c r="L356" i="10"/>
  <c r="L393" i="10"/>
  <c r="L506" i="10"/>
  <c r="L592" i="10"/>
  <c r="L692" i="10"/>
  <c r="L705" i="10"/>
  <c r="L349" i="10"/>
  <c r="L402" i="10"/>
  <c r="L481" i="10"/>
  <c r="L536" i="10"/>
  <c r="L573" i="10"/>
  <c r="L601" i="10"/>
  <c r="L673" i="10"/>
  <c r="L730" i="10"/>
  <c r="L698" i="10"/>
  <c r="L457" i="10"/>
  <c r="L571" i="10"/>
  <c r="L523" i="10"/>
  <c r="L626" i="10"/>
  <c r="L379" i="10"/>
  <c r="L447" i="10"/>
  <c r="L577" i="10"/>
  <c r="L677" i="10"/>
  <c r="L718" i="10"/>
  <c r="L136" i="10"/>
  <c r="L76" i="10"/>
  <c r="L309" i="10"/>
  <c r="L81" i="10"/>
  <c r="L88" i="10"/>
  <c r="L180" i="10"/>
  <c r="L241" i="10"/>
  <c r="L226" i="10"/>
  <c r="L301" i="10"/>
  <c r="L467" i="10"/>
  <c r="L687" i="10"/>
  <c r="L401" i="10"/>
  <c r="L480" i="10"/>
  <c r="L495" i="10"/>
  <c r="L572" i="10"/>
  <c r="L600" i="10"/>
  <c r="L713" i="10"/>
  <c r="L394" i="10"/>
  <c r="L507" i="10"/>
  <c r="L612" i="10"/>
  <c r="L722" i="10"/>
  <c r="L201" i="10"/>
  <c r="L696" i="10"/>
  <c r="L67" i="10"/>
  <c r="L48" i="10"/>
  <c r="L276" i="10"/>
  <c r="L323" i="10"/>
  <c r="L591" i="10"/>
  <c r="L352" i="10"/>
  <c r="L484" i="10"/>
  <c r="L604" i="10"/>
  <c r="L717" i="10"/>
  <c r="L398" i="10"/>
  <c r="L461" i="10"/>
  <c r="L581" i="10"/>
  <c r="L73" i="10"/>
  <c r="L283" i="10"/>
  <c r="L327" i="10"/>
  <c r="L655" i="10"/>
  <c r="L721" i="10"/>
  <c r="L410" i="10"/>
  <c r="L551" i="10"/>
  <c r="L631" i="10"/>
  <c r="L714" i="10"/>
  <c r="J657" i="7"/>
  <c r="J736" i="7"/>
  <c r="J307" i="7"/>
  <c r="J278" i="7"/>
  <c r="J331" i="7"/>
  <c r="J246" i="7"/>
  <c r="L159" i="7"/>
  <c r="L158" i="7" s="1"/>
  <c r="P158" i="7" s="1"/>
  <c r="J158" i="7"/>
  <c r="L608" i="7"/>
  <c r="J607" i="7"/>
  <c r="J622" i="7"/>
  <c r="J69" i="7"/>
  <c r="J487" i="7"/>
  <c r="J695" i="7"/>
  <c r="J258" i="7"/>
  <c r="J639" i="7"/>
  <c r="L248" i="7"/>
  <c r="J111" i="7"/>
  <c r="J344" i="7"/>
  <c r="L279" i="7"/>
  <c r="L345" i="7"/>
  <c r="L43" i="7"/>
  <c r="P43" i="7" s="1"/>
  <c r="J498" i="7"/>
  <c r="J436" i="7"/>
  <c r="J530" i="7"/>
  <c r="J366" i="7"/>
  <c r="O11" i="6"/>
  <c r="J319" i="7"/>
  <c r="J683" i="7"/>
  <c r="J544" i="7"/>
  <c r="J61" i="7"/>
  <c r="J15" i="7"/>
  <c r="L569" i="7"/>
  <c r="L515" i="7"/>
  <c r="P515" i="7" s="1"/>
  <c r="J86" i="7"/>
  <c r="J200" i="7"/>
  <c r="J459" i="7"/>
  <c r="L499" i="7"/>
  <c r="L62" i="7"/>
  <c r="L388" i="7"/>
  <c r="L387" i="7" s="1"/>
  <c r="J408" i="7"/>
  <c r="L738" i="7"/>
  <c r="H331" i="7"/>
  <c r="L332" i="7"/>
  <c r="L437" i="7"/>
  <c r="H436" i="7"/>
  <c r="J144" i="7"/>
  <c r="J183" i="7"/>
  <c r="L70" i="7"/>
  <c r="L69" i="7" s="1"/>
  <c r="P69" i="7" s="1"/>
  <c r="L640" i="7"/>
  <c r="L639" i="7" s="1"/>
  <c r="P639" i="7" s="1"/>
  <c r="L488" i="7"/>
  <c r="L15" i="7"/>
  <c r="X11" i="6"/>
  <c r="L320" i="7"/>
  <c r="N11" i="7"/>
  <c r="J294" i="7"/>
  <c r="J426" i="7"/>
  <c r="J515" i="7"/>
  <c r="J587" i="7"/>
  <c r="J43" i="7"/>
  <c r="L87" i="7"/>
  <c r="L86" i="7" s="1"/>
  <c r="P86" i="7" s="1"/>
  <c r="L295" i="7"/>
  <c r="L623" i="7"/>
  <c r="L684" i="7"/>
  <c r="L145" i="7"/>
  <c r="L144" i="7" s="1"/>
  <c r="P144" i="7" s="1"/>
  <c r="L696" i="7"/>
  <c r="L658" i="7"/>
  <c r="H200" i="7"/>
  <c r="L201" i="7"/>
  <c r="L200" i="7" s="1"/>
  <c r="P200" i="7" s="1"/>
  <c r="L259" i="7"/>
  <c r="L308" i="7"/>
  <c r="J579" i="7"/>
  <c r="J24" i="7"/>
  <c r="J215" i="7"/>
  <c r="L545" i="7"/>
  <c r="J11" i="6"/>
  <c r="L331" i="7" l="1"/>
  <c r="P331" i="7" s="1"/>
  <c r="L344" i="7"/>
  <c r="P344" i="7" s="1"/>
  <c r="L111" i="7"/>
  <c r="P111" i="7" s="1"/>
  <c r="L622" i="7"/>
  <c r="P622" i="7" s="1"/>
  <c r="J11" i="10"/>
  <c r="L258" i="7"/>
  <c r="P258" i="7" s="1"/>
  <c r="L695" i="7"/>
  <c r="P695" i="7" s="1"/>
  <c r="L294" i="7"/>
  <c r="P294" i="7" s="1"/>
  <c r="L319" i="7"/>
  <c r="P319" i="7" s="1"/>
  <c r="L61" i="7"/>
  <c r="P61" i="7" s="1"/>
  <c r="L567" i="7"/>
  <c r="P567" i="7" s="1"/>
  <c r="L607" i="7"/>
  <c r="P607" i="7" s="1"/>
  <c r="L587" i="7"/>
  <c r="P587" i="7" s="1"/>
  <c r="L366" i="7"/>
  <c r="P366" i="7" s="1"/>
  <c r="L544" i="7"/>
  <c r="L487" i="7"/>
  <c r="P487" i="7" s="1"/>
  <c r="P387" i="7"/>
  <c r="L200" i="10"/>
  <c r="P200" i="10" s="1"/>
  <c r="L426" i="10"/>
  <c r="P426" i="10" s="1"/>
  <c r="L736" i="10"/>
  <c r="P736" i="10" s="1"/>
  <c r="L736" i="7"/>
  <c r="P736" i="7" s="1"/>
  <c r="L498" i="7"/>
  <c r="P498" i="7" s="1"/>
  <c r="L683" i="7"/>
  <c r="P683" i="7" s="1"/>
  <c r="L436" i="7"/>
  <c r="P436" i="7" s="1"/>
  <c r="L246" i="7"/>
  <c r="P246" i="7" s="1"/>
  <c r="L695" i="10"/>
  <c r="P695" i="10" s="1"/>
  <c r="I11" i="10"/>
  <c r="L331" i="10"/>
  <c r="P331" i="10" s="1"/>
  <c r="L459" i="7"/>
  <c r="P459" i="7" s="1"/>
  <c r="L215" i="7"/>
  <c r="P215" i="7" s="1"/>
  <c r="L24" i="10"/>
  <c r="P24" i="10" s="1"/>
  <c r="L587" i="10"/>
  <c r="P587" i="10" s="1"/>
  <c r="L579" i="10"/>
  <c r="P579" i="10" s="1"/>
  <c r="L111" i="10"/>
  <c r="P111" i="10" s="1"/>
  <c r="L657" i="10"/>
  <c r="P657" i="10" s="1"/>
  <c r="L459" i="10"/>
  <c r="P459" i="10" s="1"/>
  <c r="L530" i="10"/>
  <c r="P530" i="10" s="1"/>
  <c r="L215" i="10"/>
  <c r="P215" i="10" s="1"/>
  <c r="L515" i="10"/>
  <c r="P515" i="10" s="1"/>
  <c r="L487" i="10"/>
  <c r="P487" i="10" s="1"/>
  <c r="L294" i="10"/>
  <c r="P294" i="10" s="1"/>
  <c r="L61" i="10"/>
  <c r="P61" i="10" s="1"/>
  <c r="L436" i="10"/>
  <c r="P436" i="10" s="1"/>
  <c r="L69" i="10"/>
  <c r="P69" i="10" s="1"/>
  <c r="L622" i="10"/>
  <c r="P622" i="10" s="1"/>
  <c r="L258" i="10"/>
  <c r="P258" i="10" s="1"/>
  <c r="L344" i="10"/>
  <c r="P344" i="10" s="1"/>
  <c r="L246" i="10"/>
  <c r="P246" i="10" s="1"/>
  <c r="L15" i="10"/>
  <c r="L498" i="10"/>
  <c r="P498" i="10" s="1"/>
  <c r="L683" i="10"/>
  <c r="P683" i="10" s="1"/>
  <c r="L387" i="10"/>
  <c r="P387" i="10" s="1"/>
  <c r="L144" i="10"/>
  <c r="P144" i="10" s="1"/>
  <c r="L544" i="10"/>
  <c r="P544" i="10" s="1"/>
  <c r="L639" i="10"/>
  <c r="P639" i="10" s="1"/>
  <c r="L158" i="10"/>
  <c r="P158" i="10" s="1"/>
  <c r="L366" i="10"/>
  <c r="P366" i="10" s="1"/>
  <c r="L567" i="10"/>
  <c r="P567" i="10" s="1"/>
  <c r="H11" i="10"/>
  <c r="L319" i="10"/>
  <c r="P319" i="10" s="1"/>
  <c r="L307" i="10"/>
  <c r="P307" i="10" s="1"/>
  <c r="L278" i="10"/>
  <c r="P278" i="10" s="1"/>
  <c r="L408" i="10"/>
  <c r="P408" i="10" s="1"/>
  <c r="L607" i="10"/>
  <c r="P607" i="10" s="1"/>
  <c r="L43" i="10"/>
  <c r="P43" i="10" s="1"/>
  <c r="L183" i="10"/>
  <c r="P183" i="10" s="1"/>
  <c r="L86" i="10"/>
  <c r="P86" i="10" s="1"/>
  <c r="P544" i="7"/>
  <c r="H11" i="7"/>
  <c r="L278" i="7"/>
  <c r="P278" i="7" s="1"/>
  <c r="L307" i="7"/>
  <c r="P307" i="7" s="1"/>
  <c r="L657" i="7"/>
  <c r="P657" i="7" s="1"/>
  <c r="J11" i="7"/>
  <c r="P15" i="7"/>
  <c r="L11" i="10" l="1"/>
  <c r="P15" i="10"/>
  <c r="P11" i="10" s="1"/>
  <c r="L11" i="7"/>
  <c r="P11" i="7"/>
</calcChain>
</file>

<file path=xl/sharedStrings.xml><?xml version="1.0" encoding="utf-8"?>
<sst xmlns="http://schemas.openxmlformats.org/spreadsheetml/2006/main" count="10907" uniqueCount="862">
  <si>
    <t>ÍNDICE NACIONAL DE PREÇOS AO CONSUMIDOR AMPLO ESPECIAL</t>
  </si>
  <si>
    <t>Índice de correção 2016 para 2017 (IPCA)</t>
  </si>
  <si>
    <t>DADOS DA PRÉ-EXPANSÃO</t>
  </si>
  <si>
    <t>Valor da Matriz para 2017</t>
  </si>
  <si>
    <t>Composição da Matriz da Pré-Expansão</t>
  </si>
  <si>
    <t>Valor para 2017</t>
  </si>
  <si>
    <t>Valor Mínimo Pré-Expansão (Piso)</t>
  </si>
  <si>
    <t>Limite máximo de complementação</t>
  </si>
  <si>
    <t>DADOS DA EXPANSÃO</t>
  </si>
  <si>
    <t>Piso para Expansão</t>
  </si>
  <si>
    <t>Piso para Expansão Agrícola</t>
  </si>
  <si>
    <t>Piso para Expansão Capital</t>
  </si>
  <si>
    <t>Piso para Campus Avançado</t>
  </si>
  <si>
    <t>Valor da Matrícula Total</t>
  </si>
  <si>
    <t>Piso</t>
  </si>
  <si>
    <t>Complemento por campus</t>
  </si>
  <si>
    <t>DADOS DE ASSISTÊNCIA ESTUDANTIL</t>
  </si>
  <si>
    <t>Assistência Estudantil Presencial</t>
  </si>
  <si>
    <t>Assistência Estudantil RIP</t>
  </si>
  <si>
    <t>Assistência Estudantil EAD</t>
  </si>
  <si>
    <t>Total da Assistência Estudantil</t>
  </si>
  <si>
    <t>DADOS DE EDUCAÇÃO A DISTÂNCIA</t>
  </si>
  <si>
    <t>Valor Proposto</t>
  </si>
  <si>
    <t>DADOS DE EXTENSÃO, PESQUISA E INOVAÇÃO</t>
  </si>
  <si>
    <t>Valor Proposto para Extensão</t>
  </si>
  <si>
    <t>Distribuição por IF (50%)</t>
  </si>
  <si>
    <t>Distribuição por Campus (50%)</t>
  </si>
  <si>
    <t>Valor Proposto para Pesquisa</t>
  </si>
  <si>
    <t>Distribuição Linear (50%)</t>
  </si>
  <si>
    <t>Distribuição por Aluno (50%)</t>
  </si>
  <si>
    <t>Valor Proposto para Inovação</t>
  </si>
  <si>
    <t>Percentual - cálculo da Anuidade CONIF</t>
  </si>
  <si>
    <t>v 2.3</t>
  </si>
  <si>
    <t>PRÉ-EXPANSÃO</t>
  </si>
  <si>
    <t>EXPANSÃO</t>
  </si>
  <si>
    <t>REITORIA</t>
  </si>
  <si>
    <t>Educação a Distância</t>
  </si>
  <si>
    <t>ASSISTÊNCIA ESTUDANTIL</t>
  </si>
  <si>
    <t>EXTENSÃO, PESQUISA APLICADA E INOVAÇÃO</t>
  </si>
  <si>
    <t>UF</t>
  </si>
  <si>
    <t>Instituição</t>
  </si>
  <si>
    <t xml:space="preserve">Categoria </t>
  </si>
  <si>
    <r>
      <t xml:space="preserve">MTP
</t>
    </r>
    <r>
      <rPr>
        <sz val="8"/>
        <color rgb="FF000000"/>
        <rFont val="Calibri"/>
        <family val="2"/>
      </rPr>
      <t>Matriculas Totais dos cursos Presenciais</t>
    </r>
  </si>
  <si>
    <t>FRAÇÃO GERAL
Pré-Expansão</t>
  </si>
  <si>
    <t>Pré-Expansão
ainda sem 
complemento</t>
  </si>
  <si>
    <t>Complemento
para a  
Pré-Expansão</t>
  </si>
  <si>
    <t>MATRIZ 2017
Pré-Expansão</t>
  </si>
  <si>
    <t>Piso para Expansão
ainda sem 
complemento</t>
  </si>
  <si>
    <t>Complemento
da Expansão
Matriculas Totais</t>
  </si>
  <si>
    <t>MATRIZ 2017
Expansão</t>
  </si>
  <si>
    <t>Quantidade
de Campus
(P, E, EC, EA, ECA)</t>
  </si>
  <si>
    <r>
      <t xml:space="preserve">MTD
</t>
    </r>
    <r>
      <rPr>
        <sz val="8"/>
        <color rgb="FF000000"/>
        <rFont val="Calibri"/>
        <family val="2"/>
      </rPr>
      <t>Matriculas Totais dos cursos a Distância</t>
    </r>
  </si>
  <si>
    <t>FRAÇÃO GERAL
Educação a Distância</t>
  </si>
  <si>
    <t>Distribuição por Aluno</t>
  </si>
  <si>
    <t>Distribuição Linear</t>
  </si>
  <si>
    <t>MATRIZ 2017
Educação a Distância</t>
  </si>
  <si>
    <r>
      <t xml:space="preserve">QACP
</t>
    </r>
    <r>
      <rPr>
        <sz val="8"/>
        <color rgb="FF000000"/>
        <rFont val="Calibri"/>
        <family val="2"/>
      </rPr>
      <t>Quantidade de alunos nos cursos Presenciais</t>
    </r>
  </si>
  <si>
    <t>IDH do Município</t>
  </si>
  <si>
    <t>IDH Ponderado</t>
  </si>
  <si>
    <t>Fator de Potencialização do IDH =(IDH-IDH médio)*1,585</t>
  </si>
  <si>
    <t>Recursos a serem disponibilizados por aluno (R$)</t>
  </si>
  <si>
    <t>MATRIZ 2017
Assistência Estudantil Presencial</t>
  </si>
  <si>
    <r>
      <t xml:space="preserve">QRIP
</t>
    </r>
    <r>
      <rPr>
        <sz val="8"/>
        <color rgb="FF000000"/>
        <rFont val="Calibri"/>
        <family val="2"/>
      </rPr>
      <t>Quantidade de alunos em Regime de Internato Pleno</t>
    </r>
  </si>
  <si>
    <t>MATRIZ 2017
Assistência Estudantil
RIP</t>
  </si>
  <si>
    <r>
      <t xml:space="preserve">QEAD/4
</t>
    </r>
    <r>
      <rPr>
        <sz val="8"/>
        <color rgb="FF000000"/>
        <rFont val="Calibri"/>
        <family val="2"/>
      </rPr>
      <t>Quantidade de alunos nos cursos a Distância/4</t>
    </r>
  </si>
  <si>
    <t>MATRIZ 2017
Assistência Estudantil
EAD</t>
  </si>
  <si>
    <t>Extensão
Distribuição por IF</t>
  </si>
  <si>
    <t>Extensão
Distribuição por Campus</t>
  </si>
  <si>
    <t>MATRIZ 2017
Extensão</t>
  </si>
  <si>
    <t>Pesquisa
Distribuição por IF</t>
  </si>
  <si>
    <t>Pesquisa
Distribuição por Campus</t>
  </si>
  <si>
    <t>MATRIZ 2017
Pesquisa</t>
  </si>
  <si>
    <t>Inovação
Distribuição por IF</t>
  </si>
  <si>
    <t>Inovação
Distribuição por Campus</t>
  </si>
  <si>
    <t>MATRIZ 2017
Inovação</t>
  </si>
  <si>
    <t>Maior IDH</t>
  </si>
  <si>
    <t>Menor</t>
  </si>
  <si>
    <t>TOTAIS PARA TODA A REDE</t>
  </si>
  <si>
    <t>Maior/Menor</t>
  </si>
  <si>
    <t>Médio</t>
  </si>
  <si>
    <t>Menor IDH</t>
  </si>
  <si>
    <t>Maior</t>
  </si>
  <si>
    <t>AC</t>
  </si>
  <si>
    <t>INSTITUTO FEDERAL DO ACRE</t>
  </si>
  <si>
    <t>T</t>
  </si>
  <si>
    <t>R</t>
  </si>
  <si>
    <t>CAMPUS AVANCADO RIO BRANCO BAIXADA SOL</t>
  </si>
  <si>
    <t>ECA</t>
  </si>
  <si>
    <t>CAMPUS CRUZEIRO DO SUL</t>
  </si>
  <si>
    <t>P</t>
  </si>
  <si>
    <t>CAMPUS RIO BRANCO</t>
  </si>
  <si>
    <t>CAMPUS SENA MADUREIRA</t>
  </si>
  <si>
    <t>CAMPUS TARAUACA</t>
  </si>
  <si>
    <t>E</t>
  </si>
  <si>
    <t>CAMPUS XAPURI</t>
  </si>
  <si>
    <t>AL</t>
  </si>
  <si>
    <t>INSTITUTO FEDERAL DE ALAGOAS</t>
  </si>
  <si>
    <t>CAMPUS ARAPIRACA</t>
  </si>
  <si>
    <t>CAMPUS AVANCADO MACEIO BENEDITO BENTES</t>
  </si>
  <si>
    <t>CAMPUS BATALHA</t>
  </si>
  <si>
    <t>CAMPUS CORURIPE</t>
  </si>
  <si>
    <t>CAMPUS MACEIO</t>
  </si>
  <si>
    <t>CAMPUS MARAGOGI</t>
  </si>
  <si>
    <t>CAMPUS MARECHAL DEODORO</t>
  </si>
  <si>
    <t>CAMPUS MURICI</t>
  </si>
  <si>
    <t>CAMPUS PALMEIRA DOS INDIOS</t>
  </si>
  <si>
    <t>CAMPUS PENEDO</t>
  </si>
  <si>
    <t>CAMPUS PIRANHAS</t>
  </si>
  <si>
    <t>CAMPUS RIO LARGO</t>
  </si>
  <si>
    <t>CAMPUS SANTANA DO IPANEMA</t>
  </si>
  <si>
    <t>CAMPUS SAO MIGUEL DOS CAMPOS</t>
  </si>
  <si>
    <t>CAMPUS SATUBA</t>
  </si>
  <si>
    <t>CAMPUS VIÇOSA</t>
  </si>
  <si>
    <t>AM</t>
  </si>
  <si>
    <t>INSTITUTO FEDERAL DO AMAZONAS</t>
  </si>
  <si>
    <t>CAMPUS AVANCADO MANACAPURU</t>
  </si>
  <si>
    <t>CAMPUS COARI</t>
  </si>
  <si>
    <t>CAMPUS EIRUNEPE</t>
  </si>
  <si>
    <t>CAMPUS HUMAITA</t>
  </si>
  <si>
    <t>CAMPUS ITACOATIARA</t>
  </si>
  <si>
    <t>CAMPUS LABREA</t>
  </si>
  <si>
    <t>CAMPUS MANAUS CENTRO</t>
  </si>
  <si>
    <t>CAMPUS MANAUS DISTRITO INDUSTRIAL</t>
  </si>
  <si>
    <t>CAMPUS MANAUS ZONA LESTE</t>
  </si>
  <si>
    <t>CAMPUS MAUES</t>
  </si>
  <si>
    <t>CAMPUS PARINTINS</t>
  </si>
  <si>
    <t>CAMPUS PRESIDENTE FIGUEIREDO</t>
  </si>
  <si>
    <t>CAMPUS SAO GABRIEL DA CACHOEIRA</t>
  </si>
  <si>
    <t>CAMPUS TABATINGA</t>
  </si>
  <si>
    <t>CAMPUS TEFE</t>
  </si>
  <si>
    <t>AP</t>
  </si>
  <si>
    <t>INSTITUTO FEDERAL DO AMAPA</t>
  </si>
  <si>
    <t>CAMPUS AVANCADO OIAPOQUE</t>
  </si>
  <si>
    <t>CAMPUS LARANJAL DO JARI</t>
  </si>
  <si>
    <t>CAMPUS MACAPA</t>
  </si>
  <si>
    <t>CAMPUS PORTO GRANDE</t>
  </si>
  <si>
    <t>EA</t>
  </si>
  <si>
    <t>CAMPUS SANTANA</t>
  </si>
  <si>
    <t>BA</t>
  </si>
  <si>
    <t>INSTITUTO FEDERAL BAIANO</t>
  </si>
  <si>
    <t>CAMPUS ALAGOINHAS</t>
  </si>
  <si>
    <t>CAMPUS BOM JESUS DA LAPA</t>
  </si>
  <si>
    <t>CAMPUS CATU</t>
  </si>
  <si>
    <t>CAMPUS GOVERNADOR MANGABEIRA</t>
  </si>
  <si>
    <t>CAMPUS GUANAMBI</t>
  </si>
  <si>
    <t>CAMPUS ITABERABA</t>
  </si>
  <si>
    <t>CAMPUS ITAPETINGA</t>
  </si>
  <si>
    <t>CAMPUS SANTA INES</t>
  </si>
  <si>
    <t>CAMPUS SENHOR DO BONFIM</t>
  </si>
  <si>
    <t>CAMPUS SERRINHA</t>
  </si>
  <si>
    <t>CAMPUS TEIXEIRA DE FREITAS</t>
  </si>
  <si>
    <t>CAMPUS URUCUCA</t>
  </si>
  <si>
    <t>CAMPUS VALENCA</t>
  </si>
  <si>
    <t>CAMPUS XIQUE-XIQUE</t>
  </si>
  <si>
    <t>INSTITUTO FEDERAL DA BAHIA</t>
  </si>
  <si>
    <t>CAMPUS AVANÇADO UBAITABA</t>
  </si>
  <si>
    <t>CAMPUS BARREIRAS</t>
  </si>
  <si>
    <t>CAMPUS BRUMADO</t>
  </si>
  <si>
    <t>CAMPUS CAMACARI</t>
  </si>
  <si>
    <t>CAMPUS EUCLIDES DA CUNHA</t>
  </si>
  <si>
    <t>CAMPUS EUNAPOLIS</t>
  </si>
  <si>
    <t>CAMPUS FEIRA DE SANTANA</t>
  </si>
  <si>
    <t>CAMPUS ILHEUS</t>
  </si>
  <si>
    <t>CAMPUS IRECE</t>
  </si>
  <si>
    <t>CAMPUS JACOBINA</t>
  </si>
  <si>
    <t>CAMPUS JEQUIE</t>
  </si>
  <si>
    <t>CAMPUS JUAZEIRO</t>
  </si>
  <si>
    <t>CAMPUS LAURO DE FREITAS</t>
  </si>
  <si>
    <t>CAMPUS PAULO AFONSO</t>
  </si>
  <si>
    <t>CAMPUS PORTO SEGURO</t>
  </si>
  <si>
    <t>CAMPUS SALVADOR</t>
  </si>
  <si>
    <t>CAMPUS SANTO AMARO</t>
  </si>
  <si>
    <t>CAMPUS SANTO ANTONIO DE JESUS</t>
  </si>
  <si>
    <t>CAMPUS SEABRA</t>
  </si>
  <si>
    <t>CAMPUS SIMOES FILHO</t>
  </si>
  <si>
    <t>CAMPUS VALENÇA TENTO</t>
  </si>
  <si>
    <t>CAMPUS VITORIA DA CONQUISTA</t>
  </si>
  <si>
    <t>CE</t>
  </si>
  <si>
    <t>INSTITUTO FEDERAL DO CEARA</t>
  </si>
  <si>
    <t>CAMPUS ACARAU</t>
  </si>
  <si>
    <t>CAMPUS ARACATI</t>
  </si>
  <si>
    <t>CAMPUS AVANCADO GUARAMIRANGA</t>
  </si>
  <si>
    <t>CAMPUS AVANCADO JAGUARUANA</t>
  </si>
  <si>
    <t>CAMPUS AVANCADO PECEM</t>
  </si>
  <si>
    <t>CAMPUS BATURITE</t>
  </si>
  <si>
    <t>CAMPUS BOA VIAGEM</t>
  </si>
  <si>
    <t>CAMPUS CAMOCIM</t>
  </si>
  <si>
    <t>CAMPUS CANINDE</t>
  </si>
  <si>
    <t>CAMPUS CAUCAIA</t>
  </si>
  <si>
    <t>CAMPUS CEDRO</t>
  </si>
  <si>
    <t>CAMPUS CRATEUS</t>
  </si>
  <si>
    <t>CAMPUS CRATO</t>
  </si>
  <si>
    <t>CAMPUS FORTALEZA</t>
  </si>
  <si>
    <t>CAMPUS HORIZONTE</t>
  </si>
  <si>
    <t>CAMPUS IGUATU</t>
  </si>
  <si>
    <t>CAMPUS ITAPIPOCA</t>
  </si>
  <si>
    <t>CAMPUS JAGUARIBE</t>
  </si>
  <si>
    <t>CAMPUS JUAZEIRO DO NORTE</t>
  </si>
  <si>
    <t>CAMPUS LIMOEIRO DO NORTE</t>
  </si>
  <si>
    <t>CAMPUS MARACANAU</t>
  </si>
  <si>
    <t>CAMPUS MORADA NOVA</t>
  </si>
  <si>
    <t>CAMPUS PARACURU</t>
  </si>
  <si>
    <t>CAMPUS QUIXADA</t>
  </si>
  <si>
    <t>CAMPUS SOBRAL</t>
  </si>
  <si>
    <t>CAMPUS TABULEIRO DO NORTE</t>
  </si>
  <si>
    <t>CAMPUS TAUA</t>
  </si>
  <si>
    <t>CAMPUS TIANGUA</t>
  </si>
  <si>
    <t>CAMPUS UBAJARA</t>
  </si>
  <si>
    <t>CAMPUS UMIRIM</t>
  </si>
  <si>
    <t>DF</t>
  </si>
  <si>
    <t>INSTITUTO FEDERAL DE BRASILIA</t>
  </si>
  <si>
    <t>CAMPUS AVANÇADO SOBRADINHO</t>
  </si>
  <si>
    <t>CAMPUS BRASILIA</t>
  </si>
  <si>
    <t>CAMPUS CEILANDIA</t>
  </si>
  <si>
    <t>CAMPUS ESTRUTURAL</t>
  </si>
  <si>
    <t>CAMPUS GAMA</t>
  </si>
  <si>
    <t>CAMPUS PLANALTINA</t>
  </si>
  <si>
    <t>CAMPUS RIACHO FUNDO</t>
  </si>
  <si>
    <t>CAMPUS SAMAMBAIA</t>
  </si>
  <si>
    <t>CAMPUS SAO SEBASTIAO</t>
  </si>
  <si>
    <t>CAMPUS TAGUATINGA</t>
  </si>
  <si>
    <t>CAMPUS TAGUATINGA CENTRO</t>
  </si>
  <si>
    <t>ES</t>
  </si>
  <si>
    <t>INSTITUTO FEDERAL DO ESPIRITO SANTO</t>
  </si>
  <si>
    <t>CAMPUS ALEGRE</t>
  </si>
  <si>
    <t>CAMPUS ARACRUZ</t>
  </si>
  <si>
    <t>CAMPUS AVANCADO VIANA</t>
  </si>
  <si>
    <t>CAMPUS BARRA DE SAO FRANCISCO</t>
  </si>
  <si>
    <t>CAMPUS CACHOEIRO DE ITAPEMIRIM</t>
  </si>
  <si>
    <t>CAMPUS CARIACICA</t>
  </si>
  <si>
    <t>CAMPUS CENTRO SERRANO</t>
  </si>
  <si>
    <t>CAMPUS COLATINA</t>
  </si>
  <si>
    <t>CAMPUS GUARAPARI</t>
  </si>
  <si>
    <t>CAMPUS IBATIBA</t>
  </si>
  <si>
    <t>CAMPUS ITAPINA</t>
  </si>
  <si>
    <t>CAMPUS LINHARES</t>
  </si>
  <si>
    <t>CAMPUS MONTANHA</t>
  </si>
  <si>
    <t>CAMPUS NOVA VENECIA</t>
  </si>
  <si>
    <t>CAMPUS PIUMA</t>
  </si>
  <si>
    <t>CAMPUS SANTA TERESA</t>
  </si>
  <si>
    <t>CAMPUS SAO MATEUS</t>
  </si>
  <si>
    <t>CAMPUS SERRA</t>
  </si>
  <si>
    <t>CAMPUS VENDA NOVA DO IMIGRANTE</t>
  </si>
  <si>
    <t>CAMPUS VILA VELHA</t>
  </si>
  <si>
    <t>CAMPUS VITORIA</t>
  </si>
  <si>
    <t>CENTRO DE REFERÊNCIA EM FORMAÇÃO E EM EDUCAÇÃO A DISTÂNCIA</t>
  </si>
  <si>
    <t>ECR</t>
  </si>
  <si>
    <t>GO</t>
  </si>
  <si>
    <t>INSTITUTO FEDERAL DE GOIAS</t>
  </si>
  <si>
    <t>CAMPUS AGUAS LINDAS DE GOIAS</t>
  </si>
  <si>
    <t>CAMPUS ANAPOLIS</t>
  </si>
  <si>
    <t>CAMPUS APARECIDA DE GOIANIA</t>
  </si>
  <si>
    <t>CAMPUS CIDADE DE GOIAS</t>
  </si>
  <si>
    <t>CAMPUS FORMOSA</t>
  </si>
  <si>
    <t>CAMPUS GOIANIA</t>
  </si>
  <si>
    <t>CAMPUS GOIANIA OESTE</t>
  </si>
  <si>
    <t>CAMPUS INHUMAS</t>
  </si>
  <si>
    <t>CAMPUS ITUMBIARA</t>
  </si>
  <si>
    <t>CAMPUS JATAI</t>
  </si>
  <si>
    <t>CAMPUS LUZIANIA</t>
  </si>
  <si>
    <t>CAMPUS SENADOR CANEDO</t>
  </si>
  <si>
    <t>CAMPUS URUACU</t>
  </si>
  <si>
    <t>CAMPUS VALPARAISO DE GOIAS</t>
  </si>
  <si>
    <t>INSTITUTO FEDERAL GOIANO</t>
  </si>
  <si>
    <t>CAMPUS AVANCADO CATALAO</t>
  </si>
  <si>
    <t>CAMPUS AVANCADO CRISTALINA</t>
  </si>
  <si>
    <t>CAMPUS AVANCADO HIDROLANDIA</t>
  </si>
  <si>
    <t>CAMPUS AVANCADO IPAMERI</t>
  </si>
  <si>
    <t>CAMPUS CAMPOS BELOS</t>
  </si>
  <si>
    <t>CAMPUS CERES</t>
  </si>
  <si>
    <t>CAMPUS IPORA</t>
  </si>
  <si>
    <t>CAMPUS MORRINHOS</t>
  </si>
  <si>
    <t>CAMPUS POSSE</t>
  </si>
  <si>
    <t>CAMPUS RIO VERDE</t>
  </si>
  <si>
    <t>CAMPUS TRINDADE</t>
  </si>
  <si>
    <t>CAMPUS URUTAI</t>
  </si>
  <si>
    <t>MA</t>
  </si>
  <si>
    <t>INSTITUTO FEDERAL DO MARANHAO</t>
  </si>
  <si>
    <t>CAMPUS ACAILANDIA</t>
  </si>
  <si>
    <t>CAMPUS ALCANTARA</t>
  </si>
  <si>
    <t>CAMPUS ARAIOSES</t>
  </si>
  <si>
    <t>CAMPUS AVANCADO CAROLINA</t>
  </si>
  <si>
    <t>CAMPUS AVANCADO PORTO FRANCO</t>
  </si>
  <si>
    <t>CAMPUS AVANCADO ROSARIO</t>
  </si>
  <si>
    <t>CAMPUS BACABAL</t>
  </si>
  <si>
    <t>CAMPUS BARRA DO CORDA</t>
  </si>
  <si>
    <t>CAMPUS BARREIRINHAS</t>
  </si>
  <si>
    <t>CAMPUS BURITICUPU</t>
  </si>
  <si>
    <t>CAMPUS CAXIAS</t>
  </si>
  <si>
    <t>CAMPUS CODO</t>
  </si>
  <si>
    <t>CAMPUS COELHO NETO</t>
  </si>
  <si>
    <t>CAMPUS GRAJAU</t>
  </si>
  <si>
    <t>CAMPUS IMPERATRIZ</t>
  </si>
  <si>
    <t>CAMPUS ITAPECURU MIRIM</t>
  </si>
  <si>
    <t>CAMPUS PEDREIRAS</t>
  </si>
  <si>
    <t>CAMPUS PINHEIRO</t>
  </si>
  <si>
    <t>CAMPUS SAO JOAO DOS PATOS</t>
  </si>
  <si>
    <t>CAMPUS SAO JOSE DE RIBAMAR</t>
  </si>
  <si>
    <t>CAMPUS SAO LUIS CENTRO HISTORICO</t>
  </si>
  <si>
    <t>CAMPUS SAO LUIS MARACANA</t>
  </si>
  <si>
    <t>CAMPUS SAO LUIS MONTE CASTELO</t>
  </si>
  <si>
    <t>CAMPUS SAO RAIMUNDO DAS MANGABEIRAS</t>
  </si>
  <si>
    <t>CAMPUS TIMON</t>
  </si>
  <si>
    <t>CAMPUS VIANA</t>
  </si>
  <si>
    <t>CAMPUS ZE DOCA</t>
  </si>
  <si>
    <t>MG</t>
  </si>
  <si>
    <t>CEFET MG</t>
  </si>
  <si>
    <t>CAMPUS ARAXÁ</t>
  </si>
  <si>
    <t>CAMPUS BELO HORIZONTE</t>
  </si>
  <si>
    <t>CAMPUS CONTAGEM</t>
  </si>
  <si>
    <t>CAMPUS CURVELO</t>
  </si>
  <si>
    <t>CAMPUS DIVINOPOLIS</t>
  </si>
  <si>
    <t>CAMPUS LEOPOLDINA</t>
  </si>
  <si>
    <t>CAMPUS NEPOMUCENO</t>
  </si>
  <si>
    <t>CAMPUS TIMOTEO</t>
  </si>
  <si>
    <t>CAMPUS VARGINHA</t>
  </si>
  <si>
    <t>INSTITUTO FEDERAL DE MINAS GERAIS</t>
  </si>
  <si>
    <t>CAMPUS AVANCADO ARCOS</t>
  </si>
  <si>
    <t>CAMPUS AVANCADO CONSELHEIRO LAFAIETE</t>
  </si>
  <si>
    <t>CAMPUS AVANCADO IPATINGA</t>
  </si>
  <si>
    <t>CAMPUS AVANÇADO ITABIRITO</t>
  </si>
  <si>
    <t>CAMPUS AVANCADO PIUMHI</t>
  </si>
  <si>
    <t>CAMPUS AVANCADO PONTE NOVA</t>
  </si>
  <si>
    <t>CAMPUS BAMBUI</t>
  </si>
  <si>
    <t>CAMPUS BETIM</t>
  </si>
  <si>
    <t>CAMPUS CONGONHAS</t>
  </si>
  <si>
    <t>CAMPUS FORMIGA</t>
  </si>
  <si>
    <t>CAMPUS GOVERNADOR VALADARES</t>
  </si>
  <si>
    <t>CAMPUS OURO BRANCO</t>
  </si>
  <si>
    <t>CAMPUS OURO PRETO</t>
  </si>
  <si>
    <t>CAMPUS RIBEIRAO DAS NEVES</t>
  </si>
  <si>
    <t>CAMPUS SABARA</t>
  </si>
  <si>
    <t>CAMPUS SANTA LUZIA</t>
  </si>
  <si>
    <t>CAMPUS SAO JOAO EVANGELISTA</t>
  </si>
  <si>
    <t>INSTITUTO FEDERAL DO NORTE DE MINAS GERAIS</t>
  </si>
  <si>
    <t>CAMPUS ALMENARA</t>
  </si>
  <si>
    <t>CAMPUS ARACUAI</t>
  </si>
  <si>
    <t>CAMPUS ARINOS</t>
  </si>
  <si>
    <t>CAMPUS AVANCADO JANAUBA</t>
  </si>
  <si>
    <t>CAMPUS AVANCADO PORTEIRINHA</t>
  </si>
  <si>
    <t>CAMPUS DIAMANTINA</t>
  </si>
  <si>
    <t>CAMPUS JANUARIA</t>
  </si>
  <si>
    <t>CAMPUS MONTES CLAROS</t>
  </si>
  <si>
    <t>CAMPUS PIRAPORA</t>
  </si>
  <si>
    <t>CAMPUS SALINAS</t>
  </si>
  <si>
    <t>CAMPUS TEOFILO OTONI</t>
  </si>
  <si>
    <t>CENTRO DE REFERENCIA CORINTO</t>
  </si>
  <si>
    <t>INSTITUTO FEDERAL DO SUDESTE DE MINAS GERAIS</t>
  </si>
  <si>
    <t>CAMPUS AVANCADO BOM SUCESSO</t>
  </si>
  <si>
    <t>CAMPUS AVANÇADO CATAGUASES</t>
  </si>
  <si>
    <t>CAMPUS AVANÇADO UBA</t>
  </si>
  <si>
    <t>CAMPUS BARBACENA</t>
  </si>
  <si>
    <t>CAMPUS JUIZ DE FORA</t>
  </si>
  <si>
    <t>CAMPUS MANHUACU</t>
  </si>
  <si>
    <t>CAMPUS MURIAE</t>
  </si>
  <si>
    <t>CAMPUS RIO POMBA</t>
  </si>
  <si>
    <t>CAMPUS SANTOS DUMONT</t>
  </si>
  <si>
    <t>CAMPUS SAO JOAO DEL REI</t>
  </si>
  <si>
    <t>INSTITUTO FEDERAL DO SUL MINAS GERAIS</t>
  </si>
  <si>
    <t>CAMPUS AVANCADO CARMO DE MINAS</t>
  </si>
  <si>
    <t>CAMPUS AVANCADO TRES CORACOES</t>
  </si>
  <si>
    <t>CAMPUS INCONFIDENTES</t>
  </si>
  <si>
    <t>CAMPUS MACHADO</t>
  </si>
  <si>
    <t>CAMPUS MUZAMBINHO</t>
  </si>
  <si>
    <t>CAMPUS PASSOS</t>
  </si>
  <si>
    <t>CAMPUS POCOS DE CALDAS</t>
  </si>
  <si>
    <t>CAMPUS POUSO ALEGRE</t>
  </si>
  <si>
    <t>CENTRO DE REFERENCIA ITANHANDU</t>
  </si>
  <si>
    <t>INSTITUTO FEDERAL DO TRIANGULO MINEIRO</t>
  </si>
  <si>
    <t>CAMPUS AVANCADO CAMPINA VERDE</t>
  </si>
  <si>
    <t>CAMPUS AVANCADO UBERABA PARQUE TECNOLOGICO</t>
  </si>
  <si>
    <t>CAMPUS ITUIUTABA</t>
  </si>
  <si>
    <t>CAMPUS PARACATU</t>
  </si>
  <si>
    <t>CAMPUS PATOS MINAS</t>
  </si>
  <si>
    <t>CAMPUS PATROCINIO</t>
  </si>
  <si>
    <t>CAMPUS UBERABA</t>
  </si>
  <si>
    <t>CAMPUS UBERLANDIA</t>
  </si>
  <si>
    <t>CAMPUS UBERLANDIA CENTRO</t>
  </si>
  <si>
    <t>MS</t>
  </si>
  <si>
    <t>INSTITUTO FEDERAL DE MATO GROSSO DO SUL</t>
  </si>
  <si>
    <t>CAMPUS AQUIDAUANA</t>
  </si>
  <si>
    <t>CAMPUS CAMPO GRANDE</t>
  </si>
  <si>
    <t>CAMPUS CORUMBA</t>
  </si>
  <si>
    <t>CAMPUS COXIM</t>
  </si>
  <si>
    <t>CAMPUS DOURADOS</t>
  </si>
  <si>
    <t>CAMPUS JARDIM</t>
  </si>
  <si>
    <t>CAMPUS NAVIRAI</t>
  </si>
  <si>
    <t>CAMPUS NOVA ANDRADINA</t>
  </si>
  <si>
    <t>CAMPUS PONTA PORA</t>
  </si>
  <si>
    <t>CAMPUS TRES LAGOAS</t>
  </si>
  <si>
    <t>MT</t>
  </si>
  <si>
    <t>INSTITUTO FEDERAL DE MATO GROSSO</t>
  </si>
  <si>
    <t>CAMPUS ALTA FLORESTA</t>
  </si>
  <si>
    <t>CAMPUS AVANCADO DIAMANTINO</t>
  </si>
  <si>
    <t>CAMPUS AVANCADO GUARANTA DO NORTE</t>
  </si>
  <si>
    <t>CAMPUS AVANCADO LUCAS DO RIO VERDE</t>
  </si>
  <si>
    <t>CAMPUS AVANCADO SINOP</t>
  </si>
  <si>
    <t>CAMPUS AVANCADO TANGARA DA SERRA</t>
  </si>
  <si>
    <t>CAMPUS BARRA DO GARCAS</t>
  </si>
  <si>
    <t>CAMPUS BELA VISTA</t>
  </si>
  <si>
    <t>CAMPUS CACERES</t>
  </si>
  <si>
    <t>CAMPUS CAMPO NOVO DO PARECIS</t>
  </si>
  <si>
    <t>CAMPUS CONFRESA</t>
  </si>
  <si>
    <t>CAMPUS CUIABA</t>
  </si>
  <si>
    <t>CAMPUS JUINA</t>
  </si>
  <si>
    <t>CAMPUS PONTES E LACERDA</t>
  </si>
  <si>
    <t>CAMPUS PRIMAVERA DO LESTE</t>
  </si>
  <si>
    <t>CAMPUS RONDONOPOLIS</t>
  </si>
  <si>
    <t>CAMPUS SAO VICENTE</t>
  </si>
  <si>
    <t>CAMPUS SORRISO</t>
  </si>
  <si>
    <t>CAMPUS VARZEA GRANDE</t>
  </si>
  <si>
    <t>PA</t>
  </si>
  <si>
    <t>INSTITUTO FEDERAL DO PARÁ</t>
  </si>
  <si>
    <t>CAMPUS ABAETETUBA</t>
  </si>
  <si>
    <t>CAMPUS ALTAMIRA</t>
  </si>
  <si>
    <t>CAMPUS ANANINDEUA</t>
  </si>
  <si>
    <t>CAMPUS AVANCADO VIGIA</t>
  </si>
  <si>
    <t>CAMPUS BELEM</t>
  </si>
  <si>
    <t>CAMPUS BRAGANCA</t>
  </si>
  <si>
    <t>CAMPUS BREVES</t>
  </si>
  <si>
    <t>CAMPUS CAMETA</t>
  </si>
  <si>
    <t>CAMPUS CASTANHAL</t>
  </si>
  <si>
    <t>CAMPUS CONCEICAO DO ARAGUAIA</t>
  </si>
  <si>
    <t>CAMPUS ITAITUBA</t>
  </si>
  <si>
    <t>CAMPUS MARABA INDUSTRIAL</t>
  </si>
  <si>
    <t>CAMPUS MARABA RURAL</t>
  </si>
  <si>
    <t>CAMPUS OBIDOS</t>
  </si>
  <si>
    <t>CAMPUS PARAGOMINAS</t>
  </si>
  <si>
    <t>CAMPUS PARAUAPEBAS</t>
  </si>
  <si>
    <t>CAMPUS SANTAREM</t>
  </si>
  <si>
    <t>CAMPUS TUCURUI</t>
  </si>
  <si>
    <t>PB</t>
  </si>
  <si>
    <t>INSTITUTO FEDERAL DA PARAIBA</t>
  </si>
  <si>
    <t>CAMPUS AVANCADO CABEDELO CENTRO</t>
  </si>
  <si>
    <t>CAMPUS AVANCADO JOAO PESSOA MANGABEIRA</t>
  </si>
  <si>
    <t>CAMPUS AVANCADO SOLEDADE</t>
  </si>
  <si>
    <t>CAMPUS CABEDELO</t>
  </si>
  <si>
    <t>CAMPUS CAJAZEIRAS</t>
  </si>
  <si>
    <t>CAMPUS CAMPINA GRANDE</t>
  </si>
  <si>
    <t>CAMPUS CATOLE DO ROCHA</t>
  </si>
  <si>
    <t>CAMPUS ESPERANCA</t>
  </si>
  <si>
    <t>CAMPUS GUARABIRA</t>
  </si>
  <si>
    <t>CAMPUS ITABAIANA</t>
  </si>
  <si>
    <t>CAMPUS ITAPORANGA</t>
  </si>
  <si>
    <t>CAMPUS JOAO PESSOA</t>
  </si>
  <si>
    <t>CAMPUS MONTEIRO</t>
  </si>
  <si>
    <t>CAMPUS PATOS</t>
  </si>
  <si>
    <t>CAMPUS PICUI</t>
  </si>
  <si>
    <t>CAMPUS PRINCESA ISABEL</t>
  </si>
  <si>
    <t>CAMPUS SANTA RITA</t>
  </si>
  <si>
    <t>CAMPUS SOUSA</t>
  </si>
  <si>
    <t>PE</t>
  </si>
  <si>
    <t>INSTITUTO FEDERAL DE PERNAMBUCO</t>
  </si>
  <si>
    <t>CAMPUS AFOGADOS DA INGAZEIRA</t>
  </si>
  <si>
    <t>CAMPUS BARREIROS</t>
  </si>
  <si>
    <t>CAMPUS BELO JARDIM</t>
  </si>
  <si>
    <t>CAMPUS CABO DE SANTO AGOSTINHO</t>
  </si>
  <si>
    <t>CAMPUS CARUARU</t>
  </si>
  <si>
    <t>CAMPUS GARANHUNS</t>
  </si>
  <si>
    <t>CAMPUS IGARASSU</t>
  </si>
  <si>
    <t>CAMPUS IPOJUCA</t>
  </si>
  <si>
    <t>CAMPUS JABOATAO DOS GUARARAPES</t>
  </si>
  <si>
    <t>CAMPUS OLINDA</t>
  </si>
  <si>
    <t>CAMPUS PALMARES</t>
  </si>
  <si>
    <t>CAMPUS PAULISTA</t>
  </si>
  <si>
    <t>CAMPUS PESQUEIRA</t>
  </si>
  <si>
    <t>CAMPUS RECIFE</t>
  </si>
  <si>
    <t>CAMPUS VITORIA DE SANTO ANTAO</t>
  </si>
  <si>
    <t>INSTITUTO FEDERAL DO SERTAO PERNAMBUCANO</t>
  </si>
  <si>
    <t>CAMPUS FLORESTA</t>
  </si>
  <si>
    <t>CAMPUS OURICURI</t>
  </si>
  <si>
    <t>CAMPUS PETROLINA</t>
  </si>
  <si>
    <t>CAMPUS PETROLINA ZONA RURAL</t>
  </si>
  <si>
    <t>CAMPUS SALGUEIRO</t>
  </si>
  <si>
    <t>CAMPUS SANTA MARIA DA BOA VISTA</t>
  </si>
  <si>
    <t>CAMPUS SERRA TALHADA</t>
  </si>
  <si>
    <t>PI</t>
  </si>
  <si>
    <t>INSTITUTO FEDERAL DO PIAUI</t>
  </si>
  <si>
    <t>CAMPUS ANGICAL DO PIAUI</t>
  </si>
  <si>
    <t>CAMPUS AVANÇADO JOSE DE FREITAS</t>
  </si>
  <si>
    <t>CAMPUS AVANCADO PIO IX</t>
  </si>
  <si>
    <t>CAMPUS AVANCADO TERESINA DIRCEU ARCOVERDE</t>
  </si>
  <si>
    <t>CAMPUS CAMPO MAIOR</t>
  </si>
  <si>
    <t>CAMPUS COCAL</t>
  </si>
  <si>
    <t>CAMPUS CORRENTE</t>
  </si>
  <si>
    <t>CAMPUS FLORIANO</t>
  </si>
  <si>
    <t>CAMPUS OEIRAS</t>
  </si>
  <si>
    <t>CAMPUS PARNAIBA</t>
  </si>
  <si>
    <t>CAMPUS PAULISTANA</t>
  </si>
  <si>
    <t>CAMPUS PEDRO II</t>
  </si>
  <si>
    <t>CAMPUS PICOS</t>
  </si>
  <si>
    <t>CAMPUS PIRIPIRI</t>
  </si>
  <si>
    <t>CAMPUS SAO JOAO DO PIAUI</t>
  </si>
  <si>
    <t>CAMPUS SAO RAIMUNDO NONATO</t>
  </si>
  <si>
    <t>CAMPUS TERESINA CENTRAL</t>
  </si>
  <si>
    <t>CAMPUS TERESINA ZONA SUL</t>
  </si>
  <si>
    <t>CAMPUS URUCUI</t>
  </si>
  <si>
    <t>CAMPUS VALENCA DO PIAUI</t>
  </si>
  <si>
    <t>PR</t>
  </si>
  <si>
    <t>INSTITUTO FEDERAL DO PARANA</t>
  </si>
  <si>
    <t>CAMPUS ASSIS CHATEAUBRIAND</t>
  </si>
  <si>
    <t>CAMPUS AVANCADO ASTORGA</t>
  </si>
  <si>
    <t>CAMPUS AVANCADO BARRACAO</t>
  </si>
  <si>
    <t>CAMPUS AVANCADO CORONEL VIVIDA</t>
  </si>
  <si>
    <t>CAMPUS AVANÇADO GOIOERE</t>
  </si>
  <si>
    <t>CAMPUS AVANCADO QUEDAS DO IGUACU</t>
  </si>
  <si>
    <t>CAMPUS CAMPO LARGO</t>
  </si>
  <si>
    <t>CAMPUS CAPANEMA</t>
  </si>
  <si>
    <t>CAMPUS CASCAVEL</t>
  </si>
  <si>
    <t>CAMPUS COLOMBO</t>
  </si>
  <si>
    <t>CAMPUS CURITIBA</t>
  </si>
  <si>
    <t>CAMPUS FOZ DO IGUACU</t>
  </si>
  <si>
    <t>CAMPUS IRATI</t>
  </si>
  <si>
    <t>CAMPUS IVAIPORA</t>
  </si>
  <si>
    <t>CAMPUS JACAREZINHO</t>
  </si>
  <si>
    <t>CAMPUS JAGUARIAIVA</t>
  </si>
  <si>
    <t>CAMPUS LONDRINA</t>
  </si>
  <si>
    <t>CAMPUS PALMAS</t>
  </si>
  <si>
    <t>CAMPUS PARANAGUA</t>
  </si>
  <si>
    <t>CAMPUS PARANAVAI</t>
  </si>
  <si>
    <t>CAMPUS PINHAIS</t>
  </si>
  <si>
    <t>CAMPUS PITANGA</t>
  </si>
  <si>
    <t>CAMPUS TELEMACO BORBA</t>
  </si>
  <si>
    <t>CAMPUS UMUARAMA</t>
  </si>
  <si>
    <t>CAMPUS UNIAO DA VITORIA</t>
  </si>
  <si>
    <t>RJ</t>
  </si>
  <si>
    <t>CEFET RJ</t>
  </si>
  <si>
    <t>CAMPUS ANGRA DOS REIS</t>
  </si>
  <si>
    <t>CAMPUS ITAGUAI</t>
  </si>
  <si>
    <t>CAMPUS MARACANA (SEDE)</t>
  </si>
  <si>
    <t>CAMPUS MARIA DA GRACA</t>
  </si>
  <si>
    <t>CAMPUS NOVA FRIBURGO</t>
  </si>
  <si>
    <t>CAMPUS NOVA IGUACU</t>
  </si>
  <si>
    <t>CAMPUS PETROPOLIS</t>
  </si>
  <si>
    <t>COLEGIO PEDRO II</t>
  </si>
  <si>
    <t>CAMPUS CENTRO</t>
  </si>
  <si>
    <t>CAMPUS DUQUE DE CAXIAS</t>
  </si>
  <si>
    <t>CAMPUS ENGENHO NOVO I</t>
  </si>
  <si>
    <t>CAMPUS ENGENHO NOVO II</t>
  </si>
  <si>
    <t>CAMPUS HUMAITA I</t>
  </si>
  <si>
    <t>CAMPUS HUMAITA II</t>
  </si>
  <si>
    <t>CAMPUS NITEROI</t>
  </si>
  <si>
    <t>CAMPUS REALENGO I</t>
  </si>
  <si>
    <t>CAMPUS REALENGO II</t>
  </si>
  <si>
    <t>CAMPUS SAO CRISTOVAO I</t>
  </si>
  <si>
    <t>CAMPUS SAO CRISTOVAO II</t>
  </si>
  <si>
    <t>CAMPUS SAO CRISTOVAO III</t>
  </si>
  <si>
    <t>CAMPUS TIJUCA I</t>
  </si>
  <si>
    <t>CAMPUS TIJUCA II</t>
  </si>
  <si>
    <t>INSTITUTO FEDERAL DO RIO DE JANEIRO</t>
  </si>
  <si>
    <t>CAMPUS ARRAIAL CABO</t>
  </si>
  <si>
    <t>CAMPUS AVANCADO MESQUITA</t>
  </si>
  <si>
    <t>CAMPUS AVANCADO RESENDE</t>
  </si>
  <si>
    <t>CAMPUS ENGENHEIRO PAULO DE FRONTIN</t>
  </si>
  <si>
    <t>CAMPUS NILOPOLIS</t>
  </si>
  <si>
    <t>CAMPUS PARACAMBI</t>
  </si>
  <si>
    <t>CAMPUS PINHEIRAL</t>
  </si>
  <si>
    <t>CAMPUS REALENGO</t>
  </si>
  <si>
    <t>CAMPUS RIO DE JANEIRO MARACANA</t>
  </si>
  <si>
    <t>CAMPUS SAO GONCALO</t>
  </si>
  <si>
    <t>CAMPUS VOLTA REDONDA</t>
  </si>
  <si>
    <t>INSTITUTO FEDERAL FLUMINENSE</t>
  </si>
  <si>
    <t>CAMPUS AVANCADO CAMBUCI</t>
  </si>
  <si>
    <t>CAMPUS AVANCADO MARICA</t>
  </si>
  <si>
    <t>CAMPUS AVANCADO SAO JOAO DA BARRA</t>
  </si>
  <si>
    <t>CAMPUS BOM JESUS DO ITABAPOANA</t>
  </si>
  <si>
    <t>CAMPUS CABO FRIO</t>
  </si>
  <si>
    <t>CAMPUS CAMPOS-CENTRO</t>
  </si>
  <si>
    <t>CAMPUS CAMPOS-GUARUS</t>
  </si>
  <si>
    <t>CAMPUS ITAPERUNA</t>
  </si>
  <si>
    <t>CAMPUS MACAE</t>
  </si>
  <si>
    <t>CAMPUS QUISSAMA</t>
  </si>
  <si>
    <t>CAMPUS SANTO ANTONIO DE PADUA</t>
  </si>
  <si>
    <t>RN</t>
  </si>
  <si>
    <t>INSTITUTO FEDERAL DO RIO GRANDE DO NORTE</t>
  </si>
  <si>
    <t>CAMPUS APODI</t>
  </si>
  <si>
    <t>CAMPUS AVANÇADO LAJES</t>
  </si>
  <si>
    <t>CAMPUS AVANÇADO PARELHAS</t>
  </si>
  <si>
    <t>CAMPUS CAICO</t>
  </si>
  <si>
    <t>CAMPUS CANGUARETAMA</t>
  </si>
  <si>
    <t>CAMPUS CEARA-MIRIM</t>
  </si>
  <si>
    <t>CAMPUS CURRAIS NOVOS</t>
  </si>
  <si>
    <t>CAMPUS IPANGUACU</t>
  </si>
  <si>
    <t>CAMPUS JOAO CAMARA</t>
  </si>
  <si>
    <t>CAMPUS MACAU</t>
  </si>
  <si>
    <t>CAMPUS MOSSORO</t>
  </si>
  <si>
    <t>CAMPUS NATAL CENTRAL</t>
  </si>
  <si>
    <t>CAMPUS NATAL CIDADE ALTA</t>
  </si>
  <si>
    <t>CAMPUS NATAL ZONA NORTE</t>
  </si>
  <si>
    <t>CAMPUS NOVA CRUZ</t>
  </si>
  <si>
    <t>CAMPUS PARNAMIRIM</t>
  </si>
  <si>
    <t>CAMPUS PAU DOS FERROS</t>
  </si>
  <si>
    <t>CAMPUS SANTA CRUZ</t>
  </si>
  <si>
    <t>CAMPUS SAO GONCALO AMARANTE</t>
  </si>
  <si>
    <t>CAMPUS SAO PAULO DO POTENGI</t>
  </si>
  <si>
    <t>RO</t>
  </si>
  <si>
    <t>INSTITUTO FEDERAL DE RONDONIA</t>
  </si>
  <si>
    <t>CAMPUS ARIQUEMES</t>
  </si>
  <si>
    <t>CAMPUS AVANCADO JARU</t>
  </si>
  <si>
    <t>CAMPUS CACOAL</t>
  </si>
  <si>
    <t>CAMPUS COLORADO DO OESTE</t>
  </si>
  <si>
    <t>CAMPUS GUAJARA-MIRIM</t>
  </si>
  <si>
    <t>CAMPUS JI - PARANA</t>
  </si>
  <si>
    <t>CAMPUS PORTO VELHO CALAMA</t>
  </si>
  <si>
    <t>CAMPUS PORTO VELHO ZONA NORTE</t>
  </si>
  <si>
    <t>CAMPUS VILHENA</t>
  </si>
  <si>
    <t>RR</t>
  </si>
  <si>
    <t>INSTITUTO FEDERAL DE RORAIMA</t>
  </si>
  <si>
    <t>CAMPUS AMAJARI</t>
  </si>
  <si>
    <t>CAMPUS AVANCADO BONFIM</t>
  </si>
  <si>
    <t>CAMPUS BOA VISTA</t>
  </si>
  <si>
    <t>CAMPUS BOA VISTA ZONA OESTE</t>
  </si>
  <si>
    <t>CAMPUS NOVO PARAISO</t>
  </si>
  <si>
    <t>RS</t>
  </si>
  <si>
    <t>INSTITUTO FEDERAL DO RIO GRANDE DO SUL</t>
  </si>
  <si>
    <t>CAMPUS ALVORADA</t>
  </si>
  <si>
    <t>CAMPUS AVANCADO VERANOPOLIS</t>
  </si>
  <si>
    <t>CAMPUS BENTO GONCALVES</t>
  </si>
  <si>
    <t>CAMPUS CANOAS</t>
  </si>
  <si>
    <t>CAMPUS CAXIAS DO SUL</t>
  </si>
  <si>
    <t>CAMPUS ERECHIM</t>
  </si>
  <si>
    <t>CAMPUS FARROUPILHA</t>
  </si>
  <si>
    <t>CAMPUS FELIZ</t>
  </si>
  <si>
    <t>CAMPUS IBIRUBA</t>
  </si>
  <si>
    <t>CAMPUS OSORIO</t>
  </si>
  <si>
    <t>CAMPUS PORTO ALEGRE</t>
  </si>
  <si>
    <t>CAMPUS PORTO ALEGRE RESTINGA</t>
  </si>
  <si>
    <t>CAMPUS RIO GRANDE</t>
  </si>
  <si>
    <t>CAMPUS ROLANTE</t>
  </si>
  <si>
    <t>CAMPUS SERTAO</t>
  </si>
  <si>
    <t>CAMPUS VACARIA</t>
  </si>
  <si>
    <t>CAMPUS VIAMAO</t>
  </si>
  <si>
    <t>INSTITUTO FEDERAL FARROUPILHA</t>
  </si>
  <si>
    <t>CAMPUS ALEGRETE</t>
  </si>
  <si>
    <t>CAMPUS AVANCADO URUGUAIANA</t>
  </si>
  <si>
    <t>CAMPUS FREDERICO WESTPHALEN</t>
  </si>
  <si>
    <t>CAMPUS JAGUARI</t>
  </si>
  <si>
    <t>CAMPUS JULIO DE CASTILHOS</t>
  </si>
  <si>
    <t>CAMPUS PANAMBI</t>
  </si>
  <si>
    <t>CAMPUS SANTA ROSA</t>
  </si>
  <si>
    <t>CAMPUS SANTO ANGELO</t>
  </si>
  <si>
    <t>CAMPUS SANTO AUGUSTO</t>
  </si>
  <si>
    <t>CAMPUS SAO BORJA</t>
  </si>
  <si>
    <t>CAMPUS SAO VICENTE DO SUL</t>
  </si>
  <si>
    <t>COLEGIO AGRICOLA FREDERICO WESTPHALEN</t>
  </si>
  <si>
    <t>INSTITUTO FEDERAL SUL-RIO-GRANDENSE</t>
  </si>
  <si>
    <t>CAMPUS AVANCADO JAGUARAO</t>
  </si>
  <si>
    <t>CAMPUS AVANÇADO NOVO HAMBURGO</t>
  </si>
  <si>
    <t>CAMPUS BAGE</t>
  </si>
  <si>
    <t>CAMPUS CAMAQUA</t>
  </si>
  <si>
    <t>CAMPUS CHARQUEADAS</t>
  </si>
  <si>
    <t>CAMPUS GRAVATAI</t>
  </si>
  <si>
    <t>CAMPUS LAJEADO</t>
  </si>
  <si>
    <t>CAMPUS PASSO FUNDO</t>
  </si>
  <si>
    <t>CAMPUS PELOTAS</t>
  </si>
  <si>
    <t>CAMPUS PELOTAS VISCONDE DA GRACA</t>
  </si>
  <si>
    <t>CAMPUS SANTANA DO LIVRAMENTO</t>
  </si>
  <si>
    <t>CAMPUS SAPIRANGA</t>
  </si>
  <si>
    <t>CAMPUS SAPUCAIA DO SUL</t>
  </si>
  <si>
    <t>CAMPUS VENANCIO AIRES</t>
  </si>
  <si>
    <t>SC</t>
  </si>
  <si>
    <t>INSTITUTO FEDERAL CATARINENSE</t>
  </si>
  <si>
    <t>CAMPUS ARAQUARI</t>
  </si>
  <si>
    <t>CAMPUS AVANCADO ABELARDO LUZ</t>
  </si>
  <si>
    <t>CAMPUS AVANCADO SOMBRIO</t>
  </si>
  <si>
    <t>CAMPUS BLUMENAU</t>
  </si>
  <si>
    <t>CAMPUS BRUSQUE</t>
  </si>
  <si>
    <t>CAMPUS CAMBORIU</t>
  </si>
  <si>
    <t>CAMPUS CONCORDIA</t>
  </si>
  <si>
    <t>CAMPUS FRAIBURGO</t>
  </si>
  <si>
    <t>CAMPUS IBIRAMA</t>
  </si>
  <si>
    <t>CAMPUS LUZERNA</t>
  </si>
  <si>
    <t>CAMPUS RIO DO SUL</t>
  </si>
  <si>
    <t>CAMPUS SANTA ROSA DO SUL</t>
  </si>
  <si>
    <t>CAMPUS SAO BENTO DO SUL</t>
  </si>
  <si>
    <t>CAMPUS SAO FRANCISCO DO SUL</t>
  </si>
  <si>
    <t>CAMPUS VIDEIRA</t>
  </si>
  <si>
    <t>INSTITUTO FEDERAL DE SANTA CATARINA</t>
  </si>
  <si>
    <t>CAMPUS ARARANGUA</t>
  </si>
  <si>
    <t>CAMPUS AVANCADO SAO LOURENCO DO OESTE</t>
  </si>
  <si>
    <t>CAMPUS CACADOR</t>
  </si>
  <si>
    <t>CAMPUS CANOINHAS</t>
  </si>
  <si>
    <t>CAMPUS CHAPECO</t>
  </si>
  <si>
    <t>CAMPUS CRICIUMA</t>
  </si>
  <si>
    <t>CAMPUS FLORIANOPOLIS</t>
  </si>
  <si>
    <t>CAMPUS FLORIANOPOLIS - CONTINENTE</t>
  </si>
  <si>
    <t>CAMPUS GAROPABA</t>
  </si>
  <si>
    <t>CAMPUS GASPAR</t>
  </si>
  <si>
    <t>CAMPUS ITAJAI</t>
  </si>
  <si>
    <t>CAMPUS JARAGUA DO SUL</t>
  </si>
  <si>
    <t>CAMPUS JARAGUA SUL - RAU</t>
  </si>
  <si>
    <t>CAMPUS JOINVILLE</t>
  </si>
  <si>
    <t>CAMPUS LAGES</t>
  </si>
  <si>
    <t>CAMPUS PALHOCA</t>
  </si>
  <si>
    <t>CAMPUS SAO CARLOS</t>
  </si>
  <si>
    <t>CAMPUS SAO JOSE</t>
  </si>
  <si>
    <t>CAMPUS SAO MIGUEL DO OESTE</t>
  </si>
  <si>
    <t>CAMPUS TUBARAO</t>
  </si>
  <si>
    <t>CAMPUS URUPEMA</t>
  </si>
  <si>
    <t>CAMPUS XANXERE</t>
  </si>
  <si>
    <t>SE</t>
  </si>
  <si>
    <t>INSTITUTO FEDERAL DE SERGIPE</t>
  </si>
  <si>
    <t>CAMPUS ARACAJU</t>
  </si>
  <si>
    <t>CAMPUS ESTANCIA</t>
  </si>
  <si>
    <t>CAMPUS LAGARTO</t>
  </si>
  <si>
    <t>CAMPUS NOSSA SENHORA DA GLORIA</t>
  </si>
  <si>
    <t>CAMPUS NOSSA SENHORA DO SOCORRO</t>
  </si>
  <si>
    <t>CAMPUS PROPRIA</t>
  </si>
  <si>
    <t>CAMPUS SAO CRISTOVAO</t>
  </si>
  <si>
    <t>CAMPUS TOBIAS BARRETO</t>
  </si>
  <si>
    <t>SP</t>
  </si>
  <si>
    <t>INSTITUTO FEDERAL DE SAO PAULO</t>
  </si>
  <si>
    <t>CAMPUS ARARAQUARA</t>
  </si>
  <si>
    <t>CAMPUS AVANCADO ILHA SOLTEIRA</t>
  </si>
  <si>
    <t>CAMPUS AVANÇADO JUNDIAI</t>
  </si>
  <si>
    <t>CAMPUS AVANCADO LIMEIRA</t>
  </si>
  <si>
    <t>CAMPUS AVANCADO MOCOCA</t>
  </si>
  <si>
    <t>CAMPUS AVANCADO PIRASSUNUNGA</t>
  </si>
  <si>
    <t>CAMPUS AVANÇADO TUPÃ</t>
  </si>
  <si>
    <t>CAMPUS AVARE</t>
  </si>
  <si>
    <t>CAMPUS BARRETOS</t>
  </si>
  <si>
    <t>CAMPUS BIRIGUI</t>
  </si>
  <si>
    <t>CAMPUS BOITUVA</t>
  </si>
  <si>
    <t>CAMPUS BRAGANCA PAULISTA</t>
  </si>
  <si>
    <t>CAMPUS CAMPINAS</t>
  </si>
  <si>
    <t>CAMPUS CAMPOS DO JORDAO</t>
  </si>
  <si>
    <t>CAMPUS CAPIVARI</t>
  </si>
  <si>
    <t>CAMPUS CARAGUATATUBA</t>
  </si>
  <si>
    <t>CAMPUS CATANDUVA</t>
  </si>
  <si>
    <t>CAMPUS CUBATAO</t>
  </si>
  <si>
    <t>CAMPUS GUARULHOS</t>
  </si>
  <si>
    <t>CAMPUS HORTOLANDIA</t>
  </si>
  <si>
    <t>CAMPUS ITAPETININGA</t>
  </si>
  <si>
    <t>CAMPUS ITAQUAQUECETUBA</t>
  </si>
  <si>
    <t>CAMPUS JACAREI</t>
  </si>
  <si>
    <t>CAMPUS MATAO</t>
  </si>
  <si>
    <t>CAMPUS PIRACICABA</t>
  </si>
  <si>
    <t>CAMPUS PRESIDENTE EPITACIO</t>
  </si>
  <si>
    <t>CAMPUS REGISTRO</t>
  </si>
  <si>
    <t>CAMPUS SALTO</t>
  </si>
  <si>
    <t>CAMPUS SAO JOAO DA BOA VISTA</t>
  </si>
  <si>
    <t>CAMPUS SAO JOSE DOS CAMPOS</t>
  </si>
  <si>
    <t>CAMPUS SAO PAULO</t>
  </si>
  <si>
    <t>CAMPUS SÃO PAULO PIRITUBA</t>
  </si>
  <si>
    <t>CAMPUS SAO ROQUE</t>
  </si>
  <si>
    <t>CAMPUS SERTAOZINHO</t>
  </si>
  <si>
    <t>CAMPUS SOROCABA</t>
  </si>
  <si>
    <t>CAMPUS SUZANO</t>
  </si>
  <si>
    <t>CAMPUS VOTUPORANGA</t>
  </si>
  <si>
    <t>TO</t>
  </si>
  <si>
    <t>INSTITUTO FEDERAL DE TOCANTINS</t>
  </si>
  <si>
    <t>CAMPUS ARAGUAINA</t>
  </si>
  <si>
    <t>CAMPUS ARAGUATINS</t>
  </si>
  <si>
    <t>CAMPUS AVANCADO FORMOSO DO ARAGUAIA</t>
  </si>
  <si>
    <t>CAMPUS AVANCADO LAGOA DA CONFUSAO</t>
  </si>
  <si>
    <t>CAMPUS AVANCADO PEDRO AFONSO</t>
  </si>
  <si>
    <t>CAMPUS COLINAS DO TOCANTINS</t>
  </si>
  <si>
    <t>CAMPUS DIANOPOLIS</t>
  </si>
  <si>
    <t>CAMPUS GURUPI</t>
  </si>
  <si>
    <t>CAMPUS PARAISO DO TOCANTINS</t>
  </si>
  <si>
    <t>CAMPUS PORTO NACIONAL</t>
  </si>
  <si>
    <t>x</t>
  </si>
  <si>
    <t>Quantidade
de Campus</t>
  </si>
  <si>
    <t>Pré-Expansão</t>
  </si>
  <si>
    <t>Expansão</t>
  </si>
  <si>
    <t>MATRIZ 2017
PROPOSTA FINAL</t>
  </si>
  <si>
    <t>Assistência Estudantil</t>
  </si>
  <si>
    <t>Anuidade CONIF</t>
  </si>
  <si>
    <t>*</t>
  </si>
  <si>
    <t>X</t>
  </si>
  <si>
    <t>Total pré-expansão 2016</t>
  </si>
  <si>
    <t>Valor Médio obtido pela Mensuração,  atualizado IPCA (8,47%) e atualizado pelo IPCA (9,3217 %)</t>
  </si>
  <si>
    <t>Limite calculado a partir do piso (50% do piso)</t>
  </si>
  <si>
    <t>Não há mais ocorrências de EC nesta Matriz, todas viraram Pré-expansão</t>
  </si>
  <si>
    <t>Valor de 2015 atualizado IPCA (8,47%) e atualizado pelo IPCA (9,3217%)</t>
  </si>
  <si>
    <t>A partir deste ano o valor será equivalente aos definidos para extensão e pesquisa</t>
  </si>
  <si>
    <t>Complemento calculado da Pré-Expansão</t>
  </si>
  <si>
    <t>Total da Pré-Expansão</t>
  </si>
  <si>
    <t>VALOR TOTAL DA MATRIZ 2017</t>
  </si>
  <si>
    <t>Proposta Total</t>
  </si>
  <si>
    <t>Homologado Total</t>
  </si>
  <si>
    <t>CALCULOS DE AJUSTE CONIF-SETEC 2017</t>
  </si>
  <si>
    <t>Diferença</t>
  </si>
  <si>
    <t>Participação no ajuste</t>
  </si>
  <si>
    <t>Fator de Ajuste</t>
  </si>
  <si>
    <t>EDUCAÇÃO A DISTÂNCIA</t>
  </si>
  <si>
    <t>EXTENSÃO</t>
  </si>
  <si>
    <t>PESQUISA</t>
  </si>
  <si>
    <t>INOVAÇÃO</t>
  </si>
  <si>
    <t>Valores para Conferência:</t>
  </si>
  <si>
    <t>Diferença Residual</t>
  </si>
  <si>
    <t>DADOS BASE DA MATRIZ ORÇAMENTÁRIA CONIF-SETEC 2017 (PROPOSTA)</t>
  </si>
  <si>
    <t>DADOS BASE DA MATRIZ ORÇAMENTÁRIA CONIF-SETEC 2017 HOMOLOGADO</t>
  </si>
  <si>
    <t>MATRIZ ORÇAMENTÁRIA CONIF-SETEC 2017 - COMPLETA (PROPOSTA)</t>
  </si>
  <si>
    <t>MATRIZ ORÇAMENTÁRIA CONIF-SETEC 2017 - RESUMO (PROPOSTA)</t>
  </si>
  <si>
    <t>MATRIZ ORÇAMENTÁRIA CONIF-SETEC 2017 - RESUMO (HOMOLOGADA)</t>
  </si>
  <si>
    <t>MATRIZ ORÇAMENTÁRIA CONIF-SETEC 2017 - COMPLETA (HOMOLOGADA)</t>
  </si>
  <si>
    <t>Valor 107 campus 2016 E --&gt; P</t>
  </si>
  <si>
    <t>Valor da Matriz em 2015 (+8,47%)</t>
  </si>
  <si>
    <t>Distribuição Linear (10%)</t>
  </si>
  <si>
    <t>Distribuição por Aluno (90%)</t>
  </si>
  <si>
    <t>MATRIZ 2017
Reitoria
Direção Geral CEFETs</t>
  </si>
  <si>
    <t>DIREÇÃO GERAL</t>
  </si>
  <si>
    <t>DADOS DA REITORIA/DIREÇÃO GERAL CEFET</t>
  </si>
  <si>
    <t>REITORIA/DIREÇÃO GERAL CEFET</t>
  </si>
  <si>
    <t>Reitoria
Direção Geral CEFET</t>
  </si>
  <si>
    <t>Valor MT * Matriculas Totais EAD</t>
  </si>
  <si>
    <t>25% do valor da Matricula Total</t>
  </si>
  <si>
    <t xml:space="preserve">Valor da MT pré-expansão 2017 </t>
  </si>
  <si>
    <t>PROPOSTA DE RECURSOS ADICIONAIS PARA PLOA 2017</t>
  </si>
  <si>
    <t>Descrição</t>
  </si>
  <si>
    <t>Valor (R$)</t>
  </si>
  <si>
    <t>Recurso para Financiamento Cães Guias</t>
  </si>
  <si>
    <t>(a) IFES</t>
  </si>
  <si>
    <t>(b) IFCatarinense</t>
  </si>
  <si>
    <t>(c) IF Goiano</t>
  </si>
  <si>
    <t>Fomento do Mestrado PROFEPT</t>
  </si>
  <si>
    <t>Recurso para Eventos na Rede Federal</t>
  </si>
  <si>
    <t>(d) REDITEC (IFMS)</t>
  </si>
  <si>
    <t>Total</t>
  </si>
  <si>
    <t>(d) IF Ceara</t>
  </si>
  <si>
    <t>(e) IF Sul de Minas</t>
  </si>
  <si>
    <t>(e) Desafio de Inovação e Tecnologia dos Ifs (IFRO)</t>
  </si>
  <si>
    <t>(f) Festival de Arte e Cultura da Rede Federal (IFG)</t>
  </si>
  <si>
    <t>(a) JIFS Regional (IFRS, IFF, IFCE, IFMS e IFPA)</t>
  </si>
  <si>
    <t>(b) JIFS Nacional (IF Sul de Minas)</t>
  </si>
  <si>
    <t>(c) CONEPI (IFB)</t>
  </si>
  <si>
    <t>Alunos da Rede Expansão em 2016</t>
  </si>
  <si>
    <t>Alunos da Rede Pré-Expansão em 2016</t>
  </si>
  <si>
    <t>Quantidade de Alunos Presenciais em 2016</t>
  </si>
  <si>
    <t>Campus Pré-Expansão (P)</t>
  </si>
  <si>
    <t>Campus Expansão (E)</t>
  </si>
  <si>
    <t>Campus Expansão Agricola (EA)</t>
  </si>
  <si>
    <t>Campus Avançados (ECA)</t>
  </si>
  <si>
    <t>Total de Campus na Matriz 2017</t>
  </si>
  <si>
    <t>QUANTIDADE DE CAMPUS PRESENTES NA MATRIZ 2017</t>
  </si>
  <si>
    <t>%</t>
  </si>
  <si>
    <t>Observação: o valor da assistência estudantil já veio definido anteriormente pelo STN</t>
  </si>
  <si>
    <t>Redução</t>
  </si>
  <si>
    <t xml:space="preserve">Observação: foi retirado do valor proposto pela spo de 2.185.000,00 o valor referente ao pis-pasep (1.057.763,00) </t>
  </si>
  <si>
    <t>Ministerio da Educaçao - MEC</t>
  </si>
  <si>
    <t>Secretaria Executiva - SE</t>
  </si>
  <si>
    <t>Subsecretaria de Planejamento e Orçamento - SPO</t>
  </si>
  <si>
    <t>Coordenação Geral de Orçamento - CGO</t>
  </si>
  <si>
    <t>Coordenação de Programação Orçamentária - CPRO</t>
  </si>
  <si>
    <t>MEC</t>
  </si>
  <si>
    <t>LOA 2016
SEM EMENDAS</t>
  </si>
  <si>
    <t>Empenhado 2016</t>
  </si>
  <si>
    <t>PROPOSTA DE LIMITE</t>
  </si>
  <si>
    <t>% LIMITE</t>
  </si>
  <si>
    <t>DIFERENÇA</t>
  </si>
  <si>
    <t xml:space="preserve">PROPOSTA PLOA 2017 </t>
  </si>
  <si>
    <t>Institutos Federais e CPII</t>
  </si>
  <si>
    <t>LOA Aprovada em 2016</t>
  </si>
  <si>
    <t>CUSTEIO</t>
  </si>
  <si>
    <t>2016 - Empenhado</t>
  </si>
  <si>
    <t>Funcionamento</t>
  </si>
  <si>
    <t>Expansão Rede</t>
  </si>
  <si>
    <t>Demais Despesas</t>
  </si>
  <si>
    <t>Receita Própria</t>
  </si>
  <si>
    <t>INVESTIMENTO</t>
  </si>
  <si>
    <t>Investimento
20RG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</si>
</sst>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"/>
    <numFmt numFmtId="166" formatCode="_-* #,##0.0000_-;\-* #,##0.0000_-;_-* &quot;-&quot;????_-;_-@_-"/>
    <numFmt numFmtId="167" formatCode="_-* #,##0.0000_-"/>
    <numFmt numFmtId="168" formatCode="_-* #,##0.0000000000_-"/>
    <numFmt numFmtId="169" formatCode="_-* #,##0.00_-"/>
    <numFmt numFmtId="170" formatCode="_-* #,##0.0_-"/>
    <numFmt numFmtId="171" formatCode="_-* #,##0.000_-"/>
    <numFmt numFmtId="172" formatCode="0.0000%"/>
    <numFmt numFmtId="173" formatCode="0.0000000000"/>
    <numFmt numFmtId="174" formatCode="[$R$-416]\ #,##0.00;[Red]\-[$R$-416]\ #,##0.00"/>
    <numFmt numFmtId="175" formatCode="_([$€-2]* #,##0.00_);_([$€-2]* \(#,##0.00\);_([$€-2]* &quot;-&quot;??_)"/>
    <numFmt numFmtId="176" formatCode="#,##0.0_ ;[Red]\-#,##0.0\ 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2"/>
      <name val="Calibri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3"/>
      <color rgb="FFFFFFFF"/>
      <name val="Calibri"/>
      <family val="2"/>
    </font>
    <font>
      <b/>
      <sz val="13"/>
      <color theme="0"/>
      <name val="Calibri"/>
      <family val="2"/>
    </font>
    <font>
      <b/>
      <sz val="20"/>
      <color rgb="FFFFFFFF"/>
      <name val="Calibri"/>
      <family val="2"/>
    </font>
    <font>
      <b/>
      <sz val="12"/>
      <color theme="0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3" fillId="2" borderId="0"/>
    <xf numFmtId="0" fontId="1" fillId="2" borderId="0"/>
    <xf numFmtId="0" fontId="1" fillId="2" borderId="0"/>
  </cellStyleXfs>
  <cellXfs count="241"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2" fillId="4" borderId="0" xfId="0" applyFont="1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3" fillId="3" borderId="0" xfId="0" applyFont="1" applyFill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3" fillId="3" borderId="0" xfId="0" applyFont="1" applyFill="1"/>
    <xf numFmtId="10" fontId="0" fillId="6" borderId="12" xfId="0" applyNumberFormat="1" applyFill="1" applyBorder="1"/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3" fillId="3" borderId="0" xfId="0" applyFont="1" applyFill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7" borderId="0" xfId="0" applyFill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 applyAlignment="1">
      <alignment horizontal="center" wrapText="1"/>
    </xf>
    <xf numFmtId="0" fontId="0" fillId="8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5" fontId="0" fillId="7" borderId="0" xfId="0" applyNumberFormat="1" applyFill="1"/>
    <xf numFmtId="2" fontId="0" fillId="7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5" fontId="0" fillId="7" borderId="0" xfId="0" applyNumberFormat="1" applyFill="1" applyAlignment="1">
      <alignment horizontal="center"/>
    </xf>
    <xf numFmtId="44" fontId="0" fillId="7" borderId="0" xfId="0" applyNumberFormat="1" applyFill="1" applyAlignment="1">
      <alignment horizontal="center"/>
    </xf>
    <xf numFmtId="164" fontId="0" fillId="6" borderId="12" xfId="0" applyNumberFormat="1" applyFill="1" applyBorder="1"/>
    <xf numFmtId="0" fontId="4" fillId="3" borderId="0" xfId="0" applyFont="1" applyFill="1"/>
    <xf numFmtId="0" fontId="0" fillId="3" borderId="0" xfId="0" applyFill="1"/>
    <xf numFmtId="0" fontId="0" fillId="2" borderId="0" xfId="0" applyFill="1"/>
    <xf numFmtId="166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/>
    <xf numFmtId="166" fontId="0" fillId="3" borderId="0" xfId="0" applyNumberFormat="1" applyFill="1"/>
    <xf numFmtId="166" fontId="0" fillId="4" borderId="2" xfId="0" applyNumberFormat="1" applyFill="1" applyBorder="1"/>
    <xf numFmtId="166" fontId="0" fillId="4" borderId="3" xfId="0" applyNumberFormat="1" applyFill="1" applyBorder="1"/>
    <xf numFmtId="166" fontId="0" fillId="4" borderId="0" xfId="0" applyNumberFormat="1" applyFill="1"/>
    <xf numFmtId="166" fontId="0" fillId="4" borderId="5" xfId="0" applyNumberFormat="1" applyFill="1" applyBorder="1"/>
    <xf numFmtId="166" fontId="0" fillId="4" borderId="7" xfId="0" applyNumberFormat="1" applyFill="1" applyBorder="1"/>
    <xf numFmtId="166" fontId="0" fillId="4" borderId="8" xfId="0" applyNumberFormat="1" applyFill="1" applyBorder="1"/>
    <xf numFmtId="166" fontId="0" fillId="3" borderId="0" xfId="0" applyNumberFormat="1" applyFill="1"/>
    <xf numFmtId="166" fontId="0" fillId="9" borderId="12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2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0" xfId="0" applyFill="1"/>
    <xf numFmtId="0" fontId="0" fillId="3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5" xfId="0" applyFill="1" applyBorder="1"/>
    <xf numFmtId="0" fontId="0" fillId="3" borderId="13" xfId="0" applyFill="1" applyBorder="1"/>
    <xf numFmtId="0" fontId="0" fillId="3" borderId="0" xfId="0" applyFill="1"/>
    <xf numFmtId="0" fontId="0" fillId="4" borderId="2" xfId="0" applyFill="1" applyBorder="1"/>
    <xf numFmtId="0" fontId="0" fillId="4" borderId="0" xfId="0" applyFill="1"/>
    <xf numFmtId="0" fontId="0" fillId="4" borderId="7" xfId="0" applyFill="1" applyBorder="1"/>
    <xf numFmtId="0" fontId="0" fillId="3" borderId="0" xfId="0" applyFill="1"/>
    <xf numFmtId="0" fontId="0" fillId="9" borderId="12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3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8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4" borderId="2" xfId="0" applyFill="1" applyBorder="1"/>
    <xf numFmtId="0" fontId="0" fillId="4" borderId="0" xfId="0" applyFill="1"/>
    <xf numFmtId="0" fontId="0" fillId="4" borderId="7" xfId="0" applyFill="1" applyBorder="1"/>
    <xf numFmtId="0" fontId="0" fillId="3" borderId="0" xfId="0" applyFill="1"/>
    <xf numFmtId="0" fontId="0" fillId="2" borderId="0" xfId="0" applyFill="1"/>
    <xf numFmtId="0" fontId="0" fillId="9" borderId="12" xfId="0" applyFill="1" applyBorder="1" applyAlignment="1">
      <alignment horizontal="center" vertical="center" wrapText="1"/>
    </xf>
    <xf numFmtId="0" fontId="0" fillId="7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10" borderId="0" xfId="0" applyFill="1"/>
    <xf numFmtId="166" fontId="0" fillId="10" borderId="0" xfId="0" applyNumberFormat="1" applyFill="1"/>
    <xf numFmtId="0" fontId="0" fillId="10" borderId="0" xfId="0" applyFill="1" applyAlignment="1">
      <alignment horizontal="center"/>
    </xf>
    <xf numFmtId="167" fontId="0" fillId="3" borderId="0" xfId="0" applyNumberFormat="1" applyFill="1"/>
    <xf numFmtId="167" fontId="0" fillId="7" borderId="0" xfId="0" applyNumberFormat="1" applyFill="1"/>
    <xf numFmtId="167" fontId="0" fillId="3" borderId="0" xfId="0" applyNumberFormat="1" applyFill="1" applyAlignment="1">
      <alignment horizontal="center" vertical="center" wrapText="1"/>
    </xf>
    <xf numFmtId="167" fontId="0" fillId="2" borderId="0" xfId="0" applyNumberFormat="1" applyFill="1"/>
    <xf numFmtId="167" fontId="0" fillId="10" borderId="0" xfId="0" applyNumberFormat="1" applyFill="1"/>
    <xf numFmtId="168" fontId="0" fillId="3" borderId="0" xfId="0" applyNumberFormat="1" applyFill="1"/>
    <xf numFmtId="168" fontId="0" fillId="7" borderId="0" xfId="0" applyNumberFormat="1" applyFill="1"/>
    <xf numFmtId="168" fontId="0" fillId="3" borderId="0" xfId="0" applyNumberFormat="1" applyFill="1" applyAlignment="1">
      <alignment horizontal="center" vertical="center" wrapText="1"/>
    </xf>
    <xf numFmtId="168" fontId="0" fillId="2" borderId="0" xfId="0" applyNumberFormat="1" applyFill="1"/>
    <xf numFmtId="168" fontId="0" fillId="10" borderId="0" xfId="0" applyNumberFormat="1" applyFill="1"/>
    <xf numFmtId="169" fontId="0" fillId="3" borderId="0" xfId="0" applyNumberFormat="1" applyFill="1"/>
    <xf numFmtId="169" fontId="0" fillId="7" borderId="0" xfId="0" applyNumberFormat="1" applyFill="1"/>
    <xf numFmtId="169" fontId="0" fillId="3" borderId="0" xfId="0" applyNumberFormat="1" applyFill="1" applyAlignment="1">
      <alignment horizontal="center" vertical="center" wrapText="1"/>
    </xf>
    <xf numFmtId="169" fontId="0" fillId="2" borderId="0" xfId="0" applyNumberFormat="1" applyFill="1"/>
    <xf numFmtId="169" fontId="0" fillId="10" borderId="0" xfId="0" applyNumberFormat="1" applyFill="1"/>
    <xf numFmtId="170" fontId="0" fillId="3" borderId="0" xfId="0" applyNumberFormat="1" applyFill="1"/>
    <xf numFmtId="170" fontId="0" fillId="7" borderId="0" xfId="0" applyNumberFormat="1" applyFill="1"/>
    <xf numFmtId="170" fontId="0" fillId="3" borderId="0" xfId="0" applyNumberFormat="1" applyFill="1" applyAlignment="1">
      <alignment horizontal="center" vertical="center" wrapText="1"/>
    </xf>
    <xf numFmtId="170" fontId="0" fillId="2" borderId="0" xfId="0" applyNumberFormat="1" applyFill="1"/>
    <xf numFmtId="170" fontId="0" fillId="10" borderId="0" xfId="0" applyNumberFormat="1" applyFill="1"/>
    <xf numFmtId="171" fontId="0" fillId="3" borderId="0" xfId="0" applyNumberFormat="1" applyFill="1"/>
    <xf numFmtId="171" fontId="0" fillId="7" borderId="0" xfId="0" applyNumberFormat="1" applyFill="1" applyAlignment="1">
      <alignment horizontal="center"/>
    </xf>
    <xf numFmtId="171" fontId="0" fillId="2" borderId="0" xfId="0" applyNumberFormat="1" applyFill="1"/>
    <xf numFmtId="171" fontId="0" fillId="10" borderId="0" xfId="0" applyNumberFormat="1" applyFill="1"/>
    <xf numFmtId="169" fontId="0" fillId="7" borderId="0" xfId="0" applyNumberFormat="1" applyFill="1" applyAlignment="1">
      <alignment horizontal="center"/>
    </xf>
    <xf numFmtId="169" fontId="0" fillId="2" borderId="0" xfId="0" applyNumberFormat="1" applyFill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44" fontId="0" fillId="6" borderId="12" xfId="1" applyFont="1" applyFill="1" applyBorder="1"/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8" fillId="5" borderId="9" xfId="0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8" fillId="5" borderId="15" xfId="0" applyFont="1" applyFill="1" applyBorder="1"/>
    <xf numFmtId="0" fontId="9" fillId="4" borderId="0" xfId="0" applyFont="1" applyFill="1"/>
    <xf numFmtId="0" fontId="7" fillId="3" borderId="0" xfId="0" applyFont="1" applyFill="1"/>
    <xf numFmtId="0" fontId="7" fillId="5" borderId="17" xfId="0" applyFont="1" applyFill="1" applyBorder="1"/>
    <xf numFmtId="44" fontId="7" fillId="6" borderId="12" xfId="1" applyFont="1" applyFill="1" applyBorder="1"/>
    <xf numFmtId="169" fontId="8" fillId="2" borderId="0" xfId="0" applyNumberFormat="1" applyFont="1" applyFill="1"/>
    <xf numFmtId="44" fontId="7" fillId="11" borderId="12" xfId="1" applyFont="1" applyFill="1" applyBorder="1"/>
    <xf numFmtId="44" fontId="0" fillId="11" borderId="12" xfId="1" applyFont="1" applyFill="1" applyBorder="1"/>
    <xf numFmtId="173" fontId="7" fillId="11" borderId="12" xfId="1" applyNumberFormat="1" applyFont="1" applyFill="1" applyBorder="1"/>
    <xf numFmtId="44" fontId="0" fillId="3" borderId="0" xfId="0" applyNumberFormat="1" applyFill="1"/>
    <xf numFmtId="44" fontId="8" fillId="3" borderId="0" xfId="0" applyNumberFormat="1" applyFont="1" applyFill="1"/>
    <xf numFmtId="173" fontId="0" fillId="3" borderId="0" xfId="0" applyNumberFormat="1" applyFill="1"/>
    <xf numFmtId="44" fontId="7" fillId="11" borderId="12" xfId="1" applyNumberFormat="1" applyFont="1" applyFill="1" applyBorder="1"/>
    <xf numFmtId="172" fontId="0" fillId="12" borderId="12" xfId="0" applyNumberFormat="1" applyFill="1" applyBorder="1"/>
    <xf numFmtId="44" fontId="0" fillId="12" borderId="12" xfId="1" applyFont="1" applyFill="1" applyBorder="1"/>
    <xf numFmtId="164" fontId="0" fillId="12" borderId="18" xfId="0" applyNumberFormat="1" applyFill="1" applyBorder="1"/>
    <xf numFmtId="164" fontId="0" fillId="12" borderId="14" xfId="0" applyNumberFormat="1" applyFill="1" applyBorder="1"/>
    <xf numFmtId="164" fontId="0" fillId="12" borderId="12" xfId="0" applyNumberFormat="1" applyFill="1" applyBorder="1"/>
    <xf numFmtId="44" fontId="7" fillId="3" borderId="0" xfId="0" applyNumberFormat="1" applyFont="1" applyFill="1"/>
    <xf numFmtId="43" fontId="0" fillId="2" borderId="0" xfId="0" applyNumberFormat="1" applyFill="1"/>
    <xf numFmtId="0" fontId="10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174" fontId="10" fillId="0" borderId="0" xfId="0" applyNumberFormat="1" applyFont="1" applyAlignment="1">
      <alignment horizontal="center"/>
    </xf>
    <xf numFmtId="0" fontId="12" fillId="0" borderId="0" xfId="0" applyFont="1"/>
    <xf numFmtId="174" fontId="12" fillId="0" borderId="0" xfId="0" applyNumberFormat="1" applyFont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3" fontId="0" fillId="6" borderId="12" xfId="0" applyNumberFormat="1" applyFill="1" applyBorder="1" applyAlignment="1">
      <alignment horizontal="right" vertical="center"/>
    </xf>
    <xf numFmtId="172" fontId="0" fillId="6" borderId="18" xfId="0" applyNumberFormat="1" applyFill="1" applyBorder="1"/>
    <xf numFmtId="3" fontId="0" fillId="6" borderId="14" xfId="0" applyNumberFormat="1" applyFill="1" applyBorder="1"/>
    <xf numFmtId="0" fontId="0" fillId="5" borderId="14" xfId="0" applyFill="1" applyBorder="1"/>
    <xf numFmtId="1" fontId="0" fillId="12" borderId="14" xfId="0" applyNumberFormat="1" applyFill="1" applyBorder="1"/>
    <xf numFmtId="10" fontId="7" fillId="6" borderId="12" xfId="2" applyNumberFormat="1" applyFont="1" applyFill="1" applyBorder="1"/>
    <xf numFmtId="10" fontId="0" fillId="3" borderId="0" xfId="0" applyNumberFormat="1" applyFill="1"/>
    <xf numFmtId="2" fontId="0" fillId="11" borderId="15" xfId="1" applyNumberFormat="1" applyFont="1" applyFill="1" applyBorder="1"/>
    <xf numFmtId="44" fontId="7" fillId="11" borderId="17" xfId="1" applyFont="1" applyFill="1" applyBorder="1"/>
    <xf numFmtId="44" fontId="0" fillId="11" borderId="17" xfId="1" applyFont="1" applyFill="1" applyBorder="1"/>
    <xf numFmtId="43" fontId="13" fillId="2" borderId="0" xfId="3" applyNumberFormat="1" applyAlignment="1">
      <alignment vertical="center" readingOrder="1"/>
    </xf>
    <xf numFmtId="43" fontId="14" fillId="2" borderId="0" xfId="4" applyNumberFormat="1" applyFont="1" applyBorder="1" applyAlignment="1">
      <alignment vertical="center" readingOrder="1"/>
    </xf>
    <xf numFmtId="0" fontId="0" fillId="0" borderId="0" xfId="0"/>
    <xf numFmtId="4" fontId="0" fillId="0" borderId="0" xfId="0" applyNumberFormat="1"/>
    <xf numFmtId="0" fontId="15" fillId="2" borderId="0" xfId="4" applyFont="1" applyBorder="1" applyAlignment="1">
      <alignment vertical="center" readingOrder="1"/>
    </xf>
    <xf numFmtId="176" fontId="1" fillId="2" borderId="0" xfId="4" applyNumberFormat="1" applyAlignment="1">
      <alignment horizontal="center" vertical="center" readingOrder="1"/>
    </xf>
    <xf numFmtId="0" fontId="17" fillId="14" borderId="21" xfId="5" applyFont="1" applyFill="1" applyBorder="1" applyAlignment="1">
      <alignment horizontal="center" vertical="center" wrapText="1" readingOrder="1"/>
    </xf>
    <xf numFmtId="0" fontId="18" fillId="15" borderId="22" xfId="4" applyFont="1" applyFill="1" applyBorder="1" applyAlignment="1">
      <alignment horizontal="center" vertical="center" wrapText="1" readingOrder="1"/>
    </xf>
    <xf numFmtId="0" fontId="16" fillId="15" borderId="23" xfId="5" applyFont="1" applyFill="1" applyBorder="1" applyAlignment="1">
      <alignment horizontal="center" vertical="center" wrapText="1" readingOrder="1"/>
    </xf>
    <xf numFmtId="0" fontId="16" fillId="13" borderId="24" xfId="5" applyFont="1" applyFill="1" applyBorder="1" applyAlignment="1">
      <alignment horizontal="center" vertical="center" wrapText="1" readingOrder="1"/>
    </xf>
    <xf numFmtId="0" fontId="17" fillId="13" borderId="24" xfId="5" applyFont="1" applyFill="1" applyBorder="1" applyAlignment="1">
      <alignment horizontal="center" vertical="center" wrapText="1" readingOrder="1"/>
    </xf>
    <xf numFmtId="0" fontId="17" fillId="13" borderId="25" xfId="5" applyFont="1" applyFill="1" applyBorder="1" applyAlignment="1">
      <alignment horizontal="center" vertical="center" wrapText="1" readingOrder="1"/>
    </xf>
    <xf numFmtId="0" fontId="19" fillId="14" borderId="26" xfId="5" applyFont="1" applyFill="1" applyBorder="1" applyAlignment="1">
      <alignment horizontal="center" vertical="center" wrapText="1" readingOrder="1"/>
    </xf>
    <xf numFmtId="0" fontId="20" fillId="16" borderId="27" xfId="4" applyFont="1" applyFill="1" applyBorder="1" applyAlignment="1">
      <alignment horizontal="left" vertical="center" wrapText="1" readingOrder="1"/>
    </xf>
    <xf numFmtId="176" fontId="21" fillId="16" borderId="28" xfId="4" applyNumberFormat="1" applyFont="1" applyFill="1" applyBorder="1" applyAlignment="1">
      <alignment horizontal="right" vertical="center" wrapText="1" readingOrder="1"/>
    </xf>
    <xf numFmtId="176" fontId="21" fillId="16" borderId="29" xfId="4" applyNumberFormat="1" applyFont="1" applyFill="1" applyBorder="1" applyAlignment="1">
      <alignment horizontal="right" vertical="center" wrapText="1" readingOrder="1"/>
    </xf>
    <xf numFmtId="176" fontId="21" fillId="16" borderId="30" xfId="4" applyNumberFormat="1" applyFont="1" applyFill="1" applyBorder="1" applyAlignment="1">
      <alignment horizontal="right" vertical="center" wrapText="1" readingOrder="1"/>
    </xf>
    <xf numFmtId="9" fontId="21" fillId="16" borderId="31" xfId="2" applyFont="1" applyFill="1" applyBorder="1" applyAlignment="1">
      <alignment horizontal="right" vertical="center" wrapText="1" readingOrder="1"/>
    </xf>
    <xf numFmtId="0" fontId="22" fillId="17" borderId="32" xfId="4" applyFont="1" applyFill="1" applyBorder="1" applyAlignment="1">
      <alignment horizontal="left" vertical="center" wrapText="1" readingOrder="1"/>
    </xf>
    <xf numFmtId="176" fontId="21" fillId="17" borderId="33" xfId="4" applyNumberFormat="1" applyFont="1" applyFill="1" applyBorder="1" applyAlignment="1">
      <alignment horizontal="right" vertical="center" wrapText="1" readingOrder="1"/>
    </xf>
    <xf numFmtId="176" fontId="21" fillId="17" borderId="34" xfId="4" applyNumberFormat="1" applyFont="1" applyFill="1" applyBorder="1" applyAlignment="1">
      <alignment horizontal="right" vertical="center" wrapText="1" readingOrder="1"/>
    </xf>
    <xf numFmtId="176" fontId="21" fillId="17" borderId="35" xfId="4" applyNumberFormat="1" applyFont="1" applyFill="1" applyBorder="1" applyAlignment="1">
      <alignment horizontal="right" vertical="center" wrapText="1" readingOrder="1"/>
    </xf>
    <xf numFmtId="9" fontId="21" fillId="17" borderId="36" xfId="2" applyFont="1" applyFill="1" applyBorder="1" applyAlignment="1">
      <alignment horizontal="right" vertical="center" wrapText="1" readingOrder="1"/>
    </xf>
    <xf numFmtId="0" fontId="23" fillId="2" borderId="37" xfId="4" applyFont="1" applyBorder="1" applyAlignment="1">
      <alignment horizontal="left" vertical="center" wrapText="1" indent="2" readingOrder="1"/>
    </xf>
    <xf numFmtId="176" fontId="23" fillId="2" borderId="38" xfId="4" applyNumberFormat="1" applyFont="1" applyBorder="1" applyAlignment="1">
      <alignment horizontal="right" vertical="center" readingOrder="1"/>
    </xf>
    <xf numFmtId="176" fontId="23" fillId="2" borderId="39" xfId="4" applyNumberFormat="1" applyFont="1" applyBorder="1" applyAlignment="1">
      <alignment horizontal="right" vertical="center" readingOrder="1"/>
    </xf>
    <xf numFmtId="176" fontId="23" fillId="2" borderId="40" xfId="4" applyNumberFormat="1" applyFont="1" applyBorder="1" applyAlignment="1">
      <alignment horizontal="right" vertical="center" readingOrder="1"/>
    </xf>
    <xf numFmtId="9" fontId="24" fillId="0" borderId="41" xfId="2" applyFont="1" applyBorder="1" applyAlignment="1">
      <alignment horizontal="right" vertical="center" readingOrder="1"/>
    </xf>
    <xf numFmtId="176" fontId="24" fillId="2" borderId="38" xfId="4" applyNumberFormat="1" applyFont="1" applyBorder="1" applyAlignment="1">
      <alignment horizontal="right" vertical="center" readingOrder="1"/>
    </xf>
    <xf numFmtId="176" fontId="24" fillId="2" borderId="40" xfId="4" applyNumberFormat="1" applyFont="1" applyBorder="1" applyAlignment="1">
      <alignment horizontal="right" vertical="center" readingOrder="1"/>
    </xf>
    <xf numFmtId="0" fontId="23" fillId="2" borderId="42" xfId="4" applyFont="1" applyBorder="1" applyAlignment="1">
      <alignment horizontal="left" vertical="center" wrapText="1" indent="2" readingOrder="1"/>
    </xf>
    <xf numFmtId="0" fontId="23" fillId="2" borderId="43" xfId="4" applyFont="1" applyBorder="1" applyAlignment="1">
      <alignment horizontal="left" vertical="center" wrapText="1" indent="2" readingOrder="1"/>
    </xf>
    <xf numFmtId="176" fontId="23" fillId="2" borderId="44" xfId="4" applyNumberFormat="1" applyFont="1" applyBorder="1" applyAlignment="1">
      <alignment horizontal="right" vertical="center" readingOrder="1"/>
    </xf>
    <xf numFmtId="176" fontId="23" fillId="2" borderId="45" xfId="4" applyNumberFormat="1" applyFont="1" applyBorder="1" applyAlignment="1">
      <alignment horizontal="right" vertical="center" readingOrder="1"/>
    </xf>
    <xf numFmtId="176" fontId="23" fillId="2" borderId="46" xfId="4" applyNumberFormat="1" applyFont="1" applyBorder="1" applyAlignment="1">
      <alignment horizontal="right" vertical="center" readingOrder="1"/>
    </xf>
    <xf numFmtId="9" fontId="24" fillId="0" borderId="47" xfId="2" applyFont="1" applyBorder="1" applyAlignment="1">
      <alignment horizontal="right" vertical="center" readingOrder="1"/>
    </xf>
    <xf numFmtId="176" fontId="24" fillId="2" borderId="44" xfId="4" applyNumberFormat="1" applyFont="1" applyBorder="1" applyAlignment="1">
      <alignment horizontal="right" vertical="center" readingOrder="1"/>
    </xf>
    <xf numFmtId="176" fontId="24" fillId="2" borderId="46" xfId="4" applyNumberFormat="1" applyFont="1" applyBorder="1" applyAlignment="1">
      <alignment horizontal="right" vertical="center" readingOrder="1"/>
    </xf>
    <xf numFmtId="0" fontId="22" fillId="17" borderId="27" xfId="4" applyFont="1" applyFill="1" applyBorder="1" applyAlignment="1">
      <alignment horizontal="left" vertical="center" wrapText="1" readingOrder="1"/>
    </xf>
    <xf numFmtId="176" fontId="21" fillId="17" borderId="28" xfId="4" applyNumberFormat="1" applyFont="1" applyFill="1" applyBorder="1" applyAlignment="1">
      <alignment horizontal="right" vertical="center" wrapText="1" readingOrder="1"/>
    </xf>
    <xf numFmtId="176" fontId="21" fillId="17" borderId="29" xfId="4" applyNumberFormat="1" applyFont="1" applyFill="1" applyBorder="1" applyAlignment="1">
      <alignment horizontal="right" vertical="center" wrapText="1" readingOrder="1"/>
    </xf>
    <xf numFmtId="176" fontId="21" fillId="17" borderId="30" xfId="4" applyNumberFormat="1" applyFont="1" applyFill="1" applyBorder="1" applyAlignment="1">
      <alignment horizontal="right" vertical="center" wrapText="1" readingOrder="1"/>
    </xf>
    <xf numFmtId="9" fontId="21" fillId="17" borderId="31" xfId="2" applyFont="1" applyFill="1" applyBorder="1" applyAlignment="1">
      <alignment horizontal="right" vertical="center" wrapText="1" readingOrder="1"/>
    </xf>
    <xf numFmtId="176" fontId="21" fillId="18" borderId="30" xfId="4" applyNumberFormat="1" applyFont="1" applyFill="1" applyBorder="1" applyAlignment="1">
      <alignment horizontal="right" vertical="center" wrapText="1" readingOrder="1"/>
    </xf>
    <xf numFmtId="166" fontId="8" fillId="9" borderId="12" xfId="0" applyNumberFormat="1" applyFont="1" applyFill="1" applyBorder="1" applyAlignment="1">
      <alignment horizontal="center" vertical="center" wrapText="1"/>
    </xf>
    <xf numFmtId="44" fontId="0" fillId="2" borderId="0" xfId="1" applyFont="1" applyFill="1"/>
    <xf numFmtId="41" fontId="0" fillId="2" borderId="0" xfId="0" applyNumberFormat="1" applyFill="1"/>
    <xf numFmtId="43" fontId="0" fillId="3" borderId="0" xfId="0" applyNumberFormat="1" applyFill="1"/>
    <xf numFmtId="43" fontId="0" fillId="3" borderId="0" xfId="0" applyNumberFormat="1" applyFill="1" applyAlignment="1">
      <alignment horizontal="center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6" fillId="13" borderId="20" xfId="5" applyFont="1" applyFill="1" applyBorder="1" applyAlignment="1">
      <alignment horizontal="center" vertical="center" wrapText="1" readingOrder="1"/>
    </xf>
  </cellXfs>
  <cellStyles count="6">
    <cellStyle name="Moeda" xfId="1" builtinId="4"/>
    <cellStyle name="Normal" xfId="0" builtinId="0"/>
    <cellStyle name="Normal 12 2 5" xfId="5"/>
    <cellStyle name="Normal 12 2 6 2" xfId="4"/>
    <cellStyle name="Normal 2 3" xfId="3"/>
    <cellStyle name="Porcentagem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38100</xdr:rowOff>
    </xdr:from>
    <xdr:ext cx="1695450" cy="62865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38100</xdr:rowOff>
    </xdr:from>
    <xdr:ext cx="1695450" cy="62865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28600"/>
          <a:ext cx="1695450" cy="628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38100</xdr:rowOff>
    </xdr:from>
    <xdr:ext cx="1695450" cy="62865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28600"/>
          <a:ext cx="1695450" cy="6286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38100</xdr:rowOff>
    </xdr:from>
    <xdr:ext cx="1695450" cy="628650"/>
    <xdr:pic>
      <xdr:nvPicPr>
        <xdr:cNvPr id="2" name="Imagem 2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38100</xdr:rowOff>
    </xdr:from>
    <xdr:ext cx="1695450" cy="628650"/>
    <xdr:pic>
      <xdr:nvPicPr>
        <xdr:cNvPr id="2" name="Imagem 2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228600"/>
          <a:ext cx="1695450" cy="6286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38100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38100</xdr:rowOff>
    </xdr:from>
    <xdr:ext cx="1695450" cy="64770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228600"/>
          <a:ext cx="1695450" cy="6477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38100</xdr:rowOff>
    </xdr:from>
    <xdr:ext cx="1695450" cy="647700"/>
    <xdr:pic>
      <xdr:nvPicPr>
        <xdr:cNvPr id="3" name="Imagem 2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228600"/>
          <a:ext cx="1695450" cy="6477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38100</xdr:rowOff>
    </xdr:from>
    <xdr:ext cx="1695450" cy="628650"/>
    <xdr:pic>
      <xdr:nvPicPr>
        <xdr:cNvPr id="2" name="Imagem 1" descr="CONI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28600"/>
          <a:ext cx="1695450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zoomScale="90" zoomScaleNormal="90" workbookViewId="0">
      <selection activeCell="J66" sqref="J66"/>
    </sheetView>
  </sheetViews>
  <sheetFormatPr defaultRowHeight="15" x14ac:dyDescent="0.25"/>
  <cols>
    <col min="1" max="1" width="2.28515625" customWidth="1"/>
    <col min="5" max="5" width="1.28515625" customWidth="1"/>
    <col min="6" max="6" width="10.28515625" customWidth="1"/>
    <col min="7" max="7" width="2" customWidth="1"/>
    <col min="8" max="8" width="23.140625" customWidth="1"/>
    <col min="9" max="9" width="2" customWidth="1"/>
    <col min="11" max="11" width="2.28515625" customWidth="1"/>
    <col min="13" max="13" width="2.42578125" customWidth="1"/>
    <col min="14" max="14" width="31.28515625" customWidth="1"/>
    <col min="15" max="15" width="3.140625" customWidth="1"/>
    <col min="16" max="16" width="22.140625" customWidth="1"/>
    <col min="17" max="17" width="4.5703125" customWidth="1"/>
    <col min="18" max="18" width="3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5"/>
    </row>
    <row r="3" spans="1:18" ht="23.25" customHeight="1" x14ac:dyDescent="0.35">
      <c r="A3" s="5"/>
      <c r="B3" s="9"/>
      <c r="C3" s="10"/>
      <c r="D3" s="10"/>
      <c r="E3" s="10"/>
      <c r="F3" s="148" t="s">
        <v>791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5"/>
    </row>
    <row r="4" spans="1:18" x14ac:dyDescent="0.25">
      <c r="A4" s="5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5"/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s="103" customForma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20"/>
      <c r="K6" s="102"/>
      <c r="L6" s="20"/>
      <c r="M6" s="102"/>
      <c r="N6" s="102"/>
      <c r="O6" s="102"/>
      <c r="P6" s="102"/>
      <c r="Q6" s="102"/>
      <c r="R6" s="102"/>
    </row>
    <row r="7" spans="1:18" x14ac:dyDescent="0.25">
      <c r="A7" s="5"/>
      <c r="B7" s="16" t="s">
        <v>0</v>
      </c>
      <c r="C7" s="5"/>
      <c r="D7" s="5"/>
      <c r="E7" s="5"/>
      <c r="F7" s="5"/>
      <c r="G7" s="5"/>
      <c r="H7" s="5"/>
      <c r="I7" s="5"/>
      <c r="J7" s="102"/>
      <c r="K7" s="102"/>
      <c r="L7" s="102"/>
      <c r="M7" s="5"/>
      <c r="N7" s="149" t="s">
        <v>835</v>
      </c>
      <c r="O7" s="5"/>
      <c r="P7" s="5"/>
      <c r="Q7" s="5"/>
      <c r="R7" s="5"/>
    </row>
    <row r="8" spans="1:18" x14ac:dyDescent="0.25">
      <c r="A8" s="5"/>
      <c r="B8" s="17" t="s">
        <v>1</v>
      </c>
      <c r="C8" s="18"/>
      <c r="D8" s="18"/>
      <c r="E8" s="18"/>
      <c r="F8" s="19"/>
      <c r="G8" s="5"/>
      <c r="H8" s="175">
        <v>9.3216999999999994E-2</v>
      </c>
      <c r="I8" s="5"/>
      <c r="J8" s="102"/>
      <c r="K8" s="102"/>
      <c r="L8" s="102"/>
      <c r="M8" s="5"/>
      <c r="N8" s="177" t="s">
        <v>830</v>
      </c>
      <c r="O8" s="5"/>
      <c r="P8" s="178">
        <f>COUNTIF('MATRIZ 2017 COMPLETO PROPOSTA'!$D$14:'MATRIZ 2017 COMPLETO PROPOSTA'!$D$1000,"P")</f>
        <v>386</v>
      </c>
      <c r="Q8" s="5"/>
      <c r="R8" s="5"/>
    </row>
    <row r="9" spans="1:18" s="103" customFormat="1" x14ac:dyDescent="0.25">
      <c r="A9" s="102"/>
      <c r="B9" s="140" t="s">
        <v>829</v>
      </c>
      <c r="C9" s="18"/>
      <c r="D9" s="18"/>
      <c r="E9" s="18"/>
      <c r="F9" s="19"/>
      <c r="G9" s="102"/>
      <c r="H9" s="176">
        <f>H14+H26</f>
        <v>524150</v>
      </c>
      <c r="I9" s="102"/>
      <c r="J9" s="102"/>
      <c r="K9" s="102"/>
      <c r="L9" s="102"/>
      <c r="M9" s="102"/>
      <c r="N9" s="177" t="s">
        <v>831</v>
      </c>
      <c r="O9" s="102"/>
      <c r="P9" s="178">
        <f>COUNTIF('MATRIZ 2017 COMPLETO PROPOSTA'!$D$14:'MATRIZ 2017 COMPLETO PROPOSTA'!$D$1000,"E")</f>
        <v>130</v>
      </c>
      <c r="Q9" s="102"/>
      <c r="R9" s="102"/>
    </row>
    <row r="10" spans="1:18" s="103" customFormat="1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77" t="s">
        <v>832</v>
      </c>
      <c r="O10" s="102"/>
      <c r="P10" s="178">
        <f>COUNTIF('MATRIZ 2017 COMPLETO PROPOSTA'!$D$14:'MATRIZ 2017 COMPLETO PROPOSTA'!$D$1000,"EA")</f>
        <v>16</v>
      </c>
      <c r="Q10" s="102"/>
      <c r="R10" s="102"/>
    </row>
    <row r="11" spans="1:18" s="103" customFormat="1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77" t="s">
        <v>833</v>
      </c>
      <c r="O11" s="102"/>
      <c r="P11" s="178">
        <f>COUNTIF('MATRIZ 2017 COMPLETO PROPOSTA'!$D$14:'MATRIZ 2017 COMPLETO PROPOSTA'!$D$1000,"ECA")</f>
        <v>74</v>
      </c>
      <c r="Q11" s="102"/>
      <c r="R11" s="102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102"/>
      <c r="K12" s="102"/>
      <c r="L12" s="102"/>
      <c r="M12" s="5"/>
      <c r="N12" s="177" t="s">
        <v>834</v>
      </c>
      <c r="O12" s="5"/>
      <c r="P12" s="178">
        <f>SUM(P8:P11)</f>
        <v>606</v>
      </c>
      <c r="Q12" s="5"/>
      <c r="R12" s="5"/>
    </row>
    <row r="13" spans="1:18" x14ac:dyDescent="0.25">
      <c r="A13" s="5"/>
      <c r="B13" s="20" t="s">
        <v>2</v>
      </c>
      <c r="C13" s="5"/>
      <c r="D13" s="5"/>
      <c r="E13" s="5"/>
      <c r="F13" s="5"/>
      <c r="G13" s="5"/>
      <c r="H13" s="5"/>
      <c r="I13" s="5"/>
      <c r="J13" s="102"/>
      <c r="K13" s="102"/>
      <c r="L13" s="102"/>
      <c r="M13" s="5"/>
      <c r="N13" s="5"/>
      <c r="O13" s="5"/>
      <c r="P13" s="5"/>
      <c r="Q13" s="5"/>
      <c r="R13" s="5"/>
    </row>
    <row r="14" spans="1:18" x14ac:dyDescent="0.25">
      <c r="A14" s="5"/>
      <c r="B14" s="17" t="s">
        <v>828</v>
      </c>
      <c r="C14" s="18"/>
      <c r="D14" s="18"/>
      <c r="E14" s="18"/>
      <c r="F14" s="19"/>
      <c r="G14" s="5"/>
      <c r="H14" s="174">
        <v>472188</v>
      </c>
      <c r="I14" s="5"/>
      <c r="J14" s="102"/>
      <c r="K14" s="102"/>
      <c r="L14" s="102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102"/>
      <c r="K15" s="102"/>
      <c r="L15" s="102"/>
      <c r="M15" s="5"/>
      <c r="N15" s="5"/>
      <c r="O15" s="5"/>
      <c r="P15" s="5"/>
      <c r="Q15" s="5"/>
      <c r="R15" s="5"/>
    </row>
    <row r="16" spans="1:18" ht="18" customHeight="1" x14ac:dyDescent="0.25">
      <c r="A16" s="5"/>
      <c r="B16" s="5"/>
      <c r="C16" s="5"/>
      <c r="D16" s="5"/>
      <c r="E16" s="5"/>
      <c r="F16" s="5"/>
      <c r="G16" s="5"/>
      <c r="H16" s="24" t="s">
        <v>3</v>
      </c>
      <c r="I16" s="5"/>
      <c r="J16" s="102"/>
      <c r="K16" s="102"/>
      <c r="L16" s="102"/>
      <c r="M16" s="5"/>
      <c r="N16" s="136" t="s">
        <v>798</v>
      </c>
      <c r="O16" s="102"/>
      <c r="P16" s="137">
        <v>1712284457</v>
      </c>
      <c r="Q16" s="5"/>
      <c r="R16" s="5"/>
    </row>
    <row r="17" spans="1:18" ht="15.75" customHeight="1" x14ac:dyDescent="0.25">
      <c r="A17" s="5"/>
      <c r="B17" s="141" t="s">
        <v>4</v>
      </c>
      <c r="C17" s="142"/>
      <c r="D17" s="142"/>
      <c r="E17" s="142"/>
      <c r="F17" s="143"/>
      <c r="G17" s="5"/>
      <c r="H17" s="162">
        <f>P18+P18*H8</f>
        <v>2272210718.1500878</v>
      </c>
      <c r="I17" s="5"/>
      <c r="J17" s="5"/>
      <c r="K17" s="5"/>
      <c r="L17" s="5"/>
      <c r="M17" s="5"/>
      <c r="N17" s="136" t="s">
        <v>797</v>
      </c>
      <c r="O17" s="102"/>
      <c r="P17" s="137">
        <v>366178207</v>
      </c>
      <c r="Q17" s="5"/>
      <c r="R17" s="5"/>
    </row>
    <row r="18" spans="1:18" s="103" customFormat="1" ht="15.75" customHeight="1" x14ac:dyDescent="0.25">
      <c r="A18" s="102"/>
      <c r="B18" s="144" t="s">
        <v>776</v>
      </c>
      <c r="C18" s="145"/>
      <c r="D18" s="145"/>
      <c r="E18" s="145"/>
      <c r="F18" s="146"/>
      <c r="G18" s="102"/>
      <c r="H18" s="163">
        <f>'MATRIZ 2017 COMPLETO PROPOSTA'!I11</f>
        <v>86399717.990152672</v>
      </c>
      <c r="I18" s="102"/>
      <c r="J18" s="102"/>
      <c r="K18" s="102"/>
      <c r="L18" s="102"/>
      <c r="M18" s="102"/>
      <c r="N18" s="138" t="s">
        <v>770</v>
      </c>
      <c r="O18" s="102"/>
      <c r="P18" s="161">
        <f>P16+P17</f>
        <v>2078462664</v>
      </c>
      <c r="Q18" s="102"/>
      <c r="R18" s="102"/>
    </row>
    <row r="19" spans="1:18" s="103" customFormat="1" ht="15.75" customHeight="1" x14ac:dyDescent="0.25">
      <c r="A19" s="102"/>
      <c r="B19" s="144" t="s">
        <v>777</v>
      </c>
      <c r="C19" s="145"/>
      <c r="D19" s="145"/>
      <c r="E19" s="145"/>
      <c r="F19" s="146"/>
      <c r="G19" s="102"/>
      <c r="H19" s="163">
        <f>H17+H18</f>
        <v>2358610436.1402407</v>
      </c>
      <c r="I19" s="102"/>
      <c r="J19" s="102"/>
      <c r="K19" s="102"/>
      <c r="L19" s="102"/>
      <c r="M19" s="102"/>
      <c r="N19" s="136"/>
      <c r="O19" s="102"/>
      <c r="P19" s="102"/>
      <c r="Q19" s="102"/>
      <c r="R19" s="102"/>
    </row>
    <row r="20" spans="1:18" x14ac:dyDescent="0.25">
      <c r="A20" s="5"/>
      <c r="B20" s="25"/>
      <c r="C20" s="23"/>
      <c r="D20" s="23"/>
      <c r="E20" s="23"/>
      <c r="F20" s="23"/>
      <c r="G20" s="5"/>
      <c r="H20" s="26"/>
      <c r="I20" s="5"/>
      <c r="J20" s="5"/>
      <c r="K20" s="5"/>
      <c r="L20" s="5"/>
      <c r="M20" s="5"/>
      <c r="N20" s="138"/>
      <c r="O20" s="102"/>
      <c r="P20" s="102"/>
      <c r="Q20" s="5"/>
      <c r="R20" s="5"/>
    </row>
    <row r="21" spans="1:18" x14ac:dyDescent="0.25">
      <c r="A21" s="23"/>
      <c r="B21" s="25"/>
      <c r="C21" s="23"/>
      <c r="D21" s="23"/>
      <c r="E21" s="23"/>
      <c r="F21" s="23"/>
      <c r="G21" s="23"/>
      <c r="H21" s="27" t="s">
        <v>5</v>
      </c>
      <c r="I21" s="23"/>
      <c r="J21" s="23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17" t="s">
        <v>6</v>
      </c>
      <c r="C22" s="18"/>
      <c r="D22" s="18"/>
      <c r="E22" s="18"/>
      <c r="F22" s="19"/>
      <c r="G22" s="5"/>
      <c r="H22" s="47">
        <v>3153781.4</v>
      </c>
      <c r="I22" s="5"/>
      <c r="J22" s="139" t="s">
        <v>771</v>
      </c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17" t="s">
        <v>7</v>
      </c>
      <c r="C23" s="18"/>
      <c r="D23" s="18"/>
      <c r="E23" s="18"/>
      <c r="F23" s="19"/>
      <c r="G23" s="5"/>
      <c r="H23" s="47">
        <v>1576890.7</v>
      </c>
      <c r="I23" s="5"/>
      <c r="J23" s="139" t="s">
        <v>772</v>
      </c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20" t="s">
        <v>8</v>
      </c>
      <c r="C25" s="5"/>
      <c r="D25" s="5"/>
      <c r="E25" s="5"/>
      <c r="F25" s="5"/>
      <c r="G25" s="5"/>
      <c r="H25" s="5"/>
      <c r="I25" s="5"/>
      <c r="J25" s="102"/>
      <c r="K25" s="102"/>
      <c r="L25" s="102"/>
      <c r="M25" s="5"/>
      <c r="N25" s="5"/>
      <c r="O25" s="5"/>
      <c r="P25" s="5"/>
      <c r="Q25" s="5"/>
      <c r="R25" s="5"/>
    </row>
    <row r="26" spans="1:18" x14ac:dyDescent="0.25">
      <c r="A26" s="5"/>
      <c r="B26" s="17" t="s">
        <v>827</v>
      </c>
      <c r="C26" s="18"/>
      <c r="D26" s="18"/>
      <c r="E26" s="18"/>
      <c r="F26" s="19"/>
      <c r="G26" s="5"/>
      <c r="H26" s="174">
        <v>51962</v>
      </c>
      <c r="I26" s="5"/>
      <c r="J26" s="102"/>
      <c r="K26" s="102"/>
      <c r="L26" s="102"/>
      <c r="M26" s="5"/>
      <c r="N26" s="5"/>
      <c r="O26" s="5"/>
      <c r="P26" s="5"/>
      <c r="Q26" s="5"/>
      <c r="R26" s="5"/>
    </row>
    <row r="27" spans="1:18" x14ac:dyDescent="0.25">
      <c r="A27" s="5"/>
      <c r="B27" s="20"/>
      <c r="C27" s="5"/>
      <c r="D27" s="5"/>
      <c r="E27" s="5"/>
      <c r="F27" s="5"/>
      <c r="G27" s="5"/>
      <c r="H27" s="5"/>
      <c r="I27" s="5"/>
      <c r="J27" s="102"/>
      <c r="K27" s="102"/>
      <c r="L27" s="102"/>
      <c r="M27" s="5"/>
      <c r="N27" s="5"/>
      <c r="O27" s="5"/>
      <c r="P27" s="5"/>
      <c r="Q27" s="5"/>
      <c r="R27" s="5"/>
    </row>
    <row r="28" spans="1:18" x14ac:dyDescent="0.25">
      <c r="A28" s="5"/>
      <c r="B28" s="17" t="s">
        <v>9</v>
      </c>
      <c r="C28" s="18"/>
      <c r="D28" s="18"/>
      <c r="E28" s="18"/>
      <c r="F28" s="19"/>
      <c r="G28" s="5"/>
      <c r="H28" s="47">
        <v>2005589.23</v>
      </c>
      <c r="I28" s="5"/>
      <c r="J28" s="139" t="s">
        <v>771</v>
      </c>
      <c r="K28" s="5"/>
      <c r="L28" s="5"/>
      <c r="M28" s="5"/>
      <c r="N28" s="5"/>
      <c r="O28" s="5"/>
      <c r="P28" s="5"/>
      <c r="Q28" s="5"/>
      <c r="R28" s="5"/>
    </row>
    <row r="29" spans="1:18" x14ac:dyDescent="0.25">
      <c r="A29" s="5"/>
      <c r="B29" s="17" t="s">
        <v>10</v>
      </c>
      <c r="C29" s="18"/>
      <c r="D29" s="18"/>
      <c r="E29" s="18"/>
      <c r="F29" s="19"/>
      <c r="G29" s="5"/>
      <c r="H29" s="47">
        <v>2117694.09</v>
      </c>
      <c r="I29" s="5"/>
      <c r="J29" s="139" t="s">
        <v>771</v>
      </c>
      <c r="K29" s="5"/>
      <c r="L29" s="5"/>
      <c r="M29" s="5"/>
      <c r="N29" s="5"/>
      <c r="O29" s="5"/>
      <c r="P29" s="5"/>
      <c r="Q29" s="5"/>
      <c r="R29" s="5"/>
    </row>
    <row r="30" spans="1:18" x14ac:dyDescent="0.25">
      <c r="A30" s="5"/>
      <c r="B30" s="17" t="s">
        <v>11</v>
      </c>
      <c r="C30" s="18"/>
      <c r="D30" s="18"/>
      <c r="E30" s="18"/>
      <c r="F30" s="19"/>
      <c r="G30" s="5"/>
      <c r="H30" s="47">
        <v>0</v>
      </c>
      <c r="I30" s="5"/>
      <c r="J30" s="139" t="s">
        <v>773</v>
      </c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5"/>
      <c r="B31" s="17" t="s">
        <v>12</v>
      </c>
      <c r="C31" s="18"/>
      <c r="D31" s="18"/>
      <c r="E31" s="18"/>
      <c r="F31" s="19"/>
      <c r="G31" s="5"/>
      <c r="H31" s="47">
        <v>993970.02</v>
      </c>
      <c r="I31" s="5"/>
      <c r="J31" s="139" t="s">
        <v>771</v>
      </c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5"/>
      <c r="B33" s="17" t="s">
        <v>13</v>
      </c>
      <c r="C33" s="18"/>
      <c r="D33" s="18"/>
      <c r="E33" s="18"/>
      <c r="F33" s="19"/>
      <c r="G33" s="5"/>
      <c r="H33" s="47">
        <v>667</v>
      </c>
      <c r="I33" s="5"/>
      <c r="J33" s="139" t="s">
        <v>774</v>
      </c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5"/>
      <c r="B35" s="20" t="s">
        <v>803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5"/>
      <c r="B36" s="17" t="s">
        <v>14</v>
      </c>
      <c r="C36" s="18"/>
      <c r="D36" s="18"/>
      <c r="E36" s="18"/>
      <c r="F36" s="19"/>
      <c r="G36" s="5"/>
      <c r="H36" s="47">
        <v>4152214.45</v>
      </c>
      <c r="I36" s="5"/>
      <c r="J36" s="139" t="s">
        <v>771</v>
      </c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5"/>
      <c r="B37" s="17" t="s">
        <v>15</v>
      </c>
      <c r="C37" s="18"/>
      <c r="D37" s="18"/>
      <c r="E37" s="18"/>
      <c r="F37" s="19"/>
      <c r="G37" s="5"/>
      <c r="H37" s="47">
        <v>162636</v>
      </c>
      <c r="I37" s="5"/>
      <c r="J37" s="139" t="s">
        <v>774</v>
      </c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5"/>
      <c r="B39" s="20" t="s">
        <v>16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5"/>
      <c r="B40" s="17" t="s">
        <v>17</v>
      </c>
      <c r="C40" s="18"/>
      <c r="D40" s="18"/>
      <c r="E40" s="18"/>
      <c r="F40" s="19"/>
      <c r="G40" s="5"/>
      <c r="H40" s="47">
        <v>381986735</v>
      </c>
      <c r="I40" s="5"/>
      <c r="J40" s="139" t="s">
        <v>774</v>
      </c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5"/>
      <c r="B41" s="17" t="s">
        <v>18</v>
      </c>
      <c r="C41" s="18"/>
      <c r="D41" s="18"/>
      <c r="E41" s="18"/>
      <c r="F41" s="19"/>
      <c r="G41" s="5"/>
      <c r="H41" s="47">
        <v>54428199</v>
      </c>
      <c r="I41" s="5"/>
      <c r="J41" s="139" t="s">
        <v>774</v>
      </c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5"/>
      <c r="B42" s="17" t="s">
        <v>19</v>
      </c>
      <c r="C42" s="18"/>
      <c r="D42" s="18"/>
      <c r="E42" s="18"/>
      <c r="F42" s="19"/>
      <c r="G42" s="5"/>
      <c r="H42" s="47">
        <v>32992124</v>
      </c>
      <c r="I42" s="5"/>
      <c r="J42" s="139" t="s">
        <v>774</v>
      </c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5"/>
      <c r="B43" s="5"/>
      <c r="C43" s="17" t="s">
        <v>20</v>
      </c>
      <c r="D43" s="18"/>
      <c r="E43" s="18"/>
      <c r="F43" s="19"/>
      <c r="G43" s="5"/>
      <c r="H43" s="164">
        <f>SUM(H40:H42)</f>
        <v>469407058</v>
      </c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/>
      <c r="B44" s="5"/>
      <c r="C44" s="5"/>
      <c r="D44" s="5"/>
      <c r="E44" s="5"/>
      <c r="F44" s="5"/>
      <c r="G44" s="5"/>
      <c r="H44" s="5"/>
      <c r="I44" s="5"/>
      <c r="J44" s="139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5"/>
      <c r="B45" s="20" t="s">
        <v>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5"/>
      <c r="B46" s="17" t="s">
        <v>22</v>
      </c>
      <c r="C46" s="18"/>
      <c r="D46" s="18"/>
      <c r="E46" s="18"/>
      <c r="F46" s="19"/>
      <c r="G46" s="5"/>
      <c r="H46" s="47">
        <v>100317244.41</v>
      </c>
      <c r="I46" s="5"/>
      <c r="J46" s="139"/>
      <c r="K46" s="5"/>
      <c r="L46" s="5"/>
      <c r="M46" s="5"/>
      <c r="N46" s="136" t="s">
        <v>808</v>
      </c>
      <c r="O46" s="102"/>
      <c r="P46" s="161">
        <f>('DADOS BASE PROPOSTA'!H19/'MATRIZ 2017 COMPLETO PROPOSTA'!F11)</f>
        <v>2089.4386019250164</v>
      </c>
      <c r="Q46" s="5"/>
      <c r="R46" s="5"/>
    </row>
    <row r="47" spans="1:18" x14ac:dyDescent="0.25">
      <c r="A47" s="5"/>
      <c r="B47" s="5"/>
      <c r="C47" s="140" t="s">
        <v>799</v>
      </c>
      <c r="D47" s="18"/>
      <c r="E47" s="18"/>
      <c r="F47" s="19"/>
      <c r="G47" s="5"/>
      <c r="H47" s="164">
        <f>H46*0.1</f>
        <v>10031724.441</v>
      </c>
      <c r="I47" s="5"/>
      <c r="J47" s="5"/>
      <c r="K47" s="5"/>
      <c r="L47" s="5"/>
      <c r="M47" s="5"/>
      <c r="N47" s="136" t="s">
        <v>807</v>
      </c>
      <c r="O47" s="102"/>
      <c r="P47" s="161">
        <f>P46*0.25</f>
        <v>522.35965048125411</v>
      </c>
      <c r="Q47" s="5"/>
      <c r="R47" s="5"/>
    </row>
    <row r="48" spans="1:18" x14ac:dyDescent="0.25">
      <c r="A48" s="5"/>
      <c r="B48" s="5"/>
      <c r="C48" s="140" t="s">
        <v>800</v>
      </c>
      <c r="D48" s="18"/>
      <c r="E48" s="18"/>
      <c r="F48" s="19"/>
      <c r="G48" s="5"/>
      <c r="H48" s="164">
        <f>H46*0.9</f>
        <v>90285519.968999997</v>
      </c>
      <c r="I48" s="5"/>
      <c r="J48" s="5"/>
      <c r="K48" s="5"/>
      <c r="L48" s="5"/>
      <c r="M48" s="5"/>
      <c r="N48" s="136" t="s">
        <v>806</v>
      </c>
      <c r="O48" s="102"/>
      <c r="P48" s="161">
        <f>P47*'MATRIZ 2017 COMPLETO PROPOSTA'!T11</f>
        <v>99569993.632922009</v>
      </c>
      <c r="Q48" s="5"/>
      <c r="R48" s="5"/>
    </row>
    <row r="49" spans="1:1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5">
      <c r="A50" s="5"/>
      <c r="B50" s="20" t="s">
        <v>23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5"/>
      <c r="B51" s="17" t="s">
        <v>24</v>
      </c>
      <c r="C51" s="18"/>
      <c r="D51" s="18"/>
      <c r="E51" s="18"/>
      <c r="F51" s="19"/>
      <c r="G51" s="5"/>
      <c r="H51" s="47">
        <v>29052231</v>
      </c>
      <c r="I51" s="5"/>
      <c r="J51" s="139" t="s">
        <v>774</v>
      </c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5"/>
      <c r="B52" s="5"/>
      <c r="C52" s="17" t="s">
        <v>25</v>
      </c>
      <c r="D52" s="18"/>
      <c r="E52" s="18"/>
      <c r="F52" s="19"/>
      <c r="G52" s="5"/>
      <c r="H52" s="164">
        <f>H51*0.5</f>
        <v>14526115.5</v>
      </c>
      <c r="I52" s="5"/>
      <c r="J52" s="102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5"/>
      <c r="B53" s="5"/>
      <c r="C53" s="17" t="s">
        <v>26</v>
      </c>
      <c r="D53" s="18"/>
      <c r="E53" s="18"/>
      <c r="F53" s="19"/>
      <c r="G53" s="5"/>
      <c r="H53" s="164">
        <f>H51*0.5</f>
        <v>14526115.5</v>
      </c>
      <c r="I53" s="5"/>
      <c r="J53" s="102"/>
      <c r="K53" s="5"/>
      <c r="L53" s="5"/>
      <c r="M53" s="5"/>
      <c r="N53" s="5"/>
      <c r="O53" s="5"/>
      <c r="P53" s="5"/>
      <c r="Q53" s="5"/>
      <c r="R53" s="5"/>
    </row>
    <row r="54" spans="1:18" x14ac:dyDescent="0.25">
      <c r="A54" s="5"/>
      <c r="B54" s="5"/>
      <c r="C54" s="5"/>
      <c r="D54" s="5"/>
      <c r="E54" s="5"/>
      <c r="F54" s="5"/>
      <c r="G54" s="5"/>
      <c r="H54" s="102"/>
      <c r="I54" s="5"/>
      <c r="J54" s="102"/>
      <c r="K54" s="5"/>
      <c r="L54" s="5"/>
      <c r="M54" s="5"/>
      <c r="N54" s="5"/>
      <c r="O54" s="5"/>
      <c r="P54" s="5"/>
      <c r="Q54" s="5"/>
      <c r="R54" s="5"/>
    </row>
    <row r="55" spans="1:18" x14ac:dyDescent="0.25">
      <c r="A55" s="5"/>
      <c r="B55" s="17" t="s">
        <v>27</v>
      </c>
      <c r="C55" s="18"/>
      <c r="D55" s="18"/>
      <c r="E55" s="18"/>
      <c r="F55" s="19"/>
      <c r="G55" s="5"/>
      <c r="H55" s="47">
        <v>29052231</v>
      </c>
      <c r="I55" s="5"/>
      <c r="J55" s="139" t="s">
        <v>774</v>
      </c>
      <c r="K55" s="5"/>
      <c r="L55" s="5"/>
      <c r="M55" s="5"/>
      <c r="N55" s="5"/>
      <c r="O55" s="5"/>
      <c r="P55" s="5"/>
      <c r="Q55" s="5"/>
      <c r="R55" s="5"/>
    </row>
    <row r="56" spans="1:18" x14ac:dyDescent="0.25">
      <c r="A56" s="5"/>
      <c r="B56" s="5"/>
      <c r="C56" s="17" t="s">
        <v>28</v>
      </c>
      <c r="D56" s="18"/>
      <c r="E56" s="18"/>
      <c r="F56" s="19"/>
      <c r="G56" s="5"/>
      <c r="H56" s="164">
        <f>H55*0.5</f>
        <v>14526115.5</v>
      </c>
      <c r="I56" s="5"/>
      <c r="J56" s="102"/>
      <c r="K56" s="5"/>
      <c r="L56" s="5"/>
      <c r="M56" s="5"/>
      <c r="N56" s="5"/>
      <c r="O56" s="5"/>
      <c r="P56" s="5"/>
      <c r="Q56" s="5"/>
      <c r="R56" s="5"/>
    </row>
    <row r="57" spans="1:18" x14ac:dyDescent="0.25">
      <c r="A57" s="5"/>
      <c r="B57" s="5"/>
      <c r="C57" s="17" t="s">
        <v>29</v>
      </c>
      <c r="D57" s="18"/>
      <c r="E57" s="18"/>
      <c r="F57" s="19"/>
      <c r="G57" s="5"/>
      <c r="H57" s="164">
        <f>H55*0.5</f>
        <v>14526115.5</v>
      </c>
      <c r="I57" s="5"/>
      <c r="J57" s="102"/>
      <c r="K57" s="5"/>
      <c r="L57" s="5"/>
      <c r="M57" s="5"/>
      <c r="N57" s="5"/>
      <c r="O57" s="5"/>
      <c r="P57" s="5"/>
      <c r="Q57" s="5"/>
      <c r="R57" s="5"/>
    </row>
    <row r="58" spans="1:18" x14ac:dyDescent="0.25">
      <c r="A58" s="5"/>
      <c r="B58" s="5"/>
      <c r="C58" s="5"/>
      <c r="D58" s="5"/>
      <c r="E58" s="5"/>
      <c r="F58" s="5"/>
      <c r="G58" s="5"/>
      <c r="H58" s="102"/>
      <c r="I58" s="5"/>
      <c r="J58" s="102"/>
      <c r="K58" s="5"/>
      <c r="L58" s="5"/>
      <c r="M58" s="5"/>
      <c r="N58" s="5"/>
      <c r="O58" s="5"/>
      <c r="P58" s="5"/>
      <c r="Q58" s="5"/>
      <c r="R58" s="5"/>
    </row>
    <row r="59" spans="1:18" x14ac:dyDescent="0.25">
      <c r="A59" s="5"/>
      <c r="B59" s="17" t="s">
        <v>30</v>
      </c>
      <c r="C59" s="18"/>
      <c r="D59" s="18"/>
      <c r="E59" s="18"/>
      <c r="F59" s="19"/>
      <c r="G59" s="5"/>
      <c r="H59" s="47">
        <v>29052231</v>
      </c>
      <c r="I59" s="5"/>
      <c r="J59" s="139" t="s">
        <v>775</v>
      </c>
      <c r="K59" s="5"/>
      <c r="L59" s="5"/>
      <c r="M59" s="5"/>
      <c r="N59" s="5"/>
      <c r="O59" s="5"/>
      <c r="P59" s="5"/>
      <c r="Q59" s="5"/>
      <c r="R59" s="5"/>
    </row>
    <row r="60" spans="1:18" x14ac:dyDescent="0.25">
      <c r="A60" s="5"/>
      <c r="B60" s="5"/>
      <c r="C60" s="17" t="s">
        <v>28</v>
      </c>
      <c r="D60" s="18"/>
      <c r="E60" s="18"/>
      <c r="F60" s="19"/>
      <c r="G60" s="5"/>
      <c r="H60" s="164">
        <f>H59*0.5</f>
        <v>14526115.5</v>
      </c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5">
      <c r="A61" s="5"/>
      <c r="B61" s="5"/>
      <c r="C61" s="17" t="s">
        <v>29</v>
      </c>
      <c r="D61" s="18"/>
      <c r="E61" s="18"/>
      <c r="F61" s="19"/>
      <c r="G61" s="5"/>
      <c r="H61" s="164">
        <f>H59*0.5</f>
        <v>14526115.5</v>
      </c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25">
      <c r="A63" s="5"/>
      <c r="B63" s="17" t="s">
        <v>31</v>
      </c>
      <c r="C63" s="18"/>
      <c r="D63" s="18"/>
      <c r="E63" s="18"/>
      <c r="F63" s="19"/>
      <c r="G63" s="5"/>
      <c r="H63" s="21">
        <v>8.0000000000000004E-4</v>
      </c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P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0" sqref="G10"/>
    </sheetView>
  </sheetViews>
  <sheetFormatPr defaultColWidth="28.85546875" defaultRowHeight="15" x14ac:dyDescent="0.25"/>
  <cols>
    <col min="1" max="1" width="42.140625" style="186" customWidth="1"/>
    <col min="2" max="3" width="14.85546875" style="186" customWidth="1"/>
    <col min="4" max="4" width="14.5703125" style="186" bestFit="1" customWidth="1"/>
    <col min="5" max="5" width="10.7109375" style="186" customWidth="1"/>
    <col min="6" max="6" width="12.7109375" style="186" customWidth="1"/>
    <col min="7" max="7" width="13.5703125" style="186" customWidth="1"/>
    <col min="8" max="8" width="11.140625" style="186" customWidth="1"/>
    <col min="9" max="16384" width="28.85546875" style="186"/>
  </cols>
  <sheetData>
    <row r="1" spans="1:10" x14ac:dyDescent="0.25">
      <c r="A1" s="185" t="s">
        <v>840</v>
      </c>
    </row>
    <row r="2" spans="1:10" x14ac:dyDescent="0.25">
      <c r="A2" s="185" t="s">
        <v>841</v>
      </c>
      <c r="B2" s="187"/>
      <c r="C2" s="187"/>
    </row>
    <row r="3" spans="1:10" x14ac:dyDescent="0.25">
      <c r="A3" s="185" t="s">
        <v>842</v>
      </c>
      <c r="B3" s="187"/>
      <c r="C3" s="187"/>
    </row>
    <row r="4" spans="1:10" x14ac:dyDescent="0.25">
      <c r="A4" s="185" t="s">
        <v>843</v>
      </c>
    </row>
    <row r="5" spans="1:10" ht="15.75" thickBot="1" x14ac:dyDescent="0.3">
      <c r="A5" s="185" t="s">
        <v>844</v>
      </c>
      <c r="B5" s="187"/>
      <c r="C5" s="187"/>
    </row>
    <row r="6" spans="1:10" ht="18" thickBot="1" x14ac:dyDescent="0.3">
      <c r="A6" s="188"/>
      <c r="B6" s="189"/>
      <c r="C6" s="189"/>
      <c r="D6" s="240">
        <v>2016</v>
      </c>
      <c r="E6" s="240"/>
      <c r="F6" s="240"/>
      <c r="G6" s="190">
        <v>2017</v>
      </c>
    </row>
    <row r="7" spans="1:10" s="184" customFormat="1" ht="52.5" thickBot="1" x14ac:dyDescent="0.3">
      <c r="A7" s="191" t="s">
        <v>845</v>
      </c>
      <c r="B7" s="192" t="s">
        <v>846</v>
      </c>
      <c r="C7" s="192" t="s">
        <v>847</v>
      </c>
      <c r="D7" s="193" t="s">
        <v>848</v>
      </c>
      <c r="E7" s="194" t="s">
        <v>849</v>
      </c>
      <c r="F7" s="195" t="s">
        <v>850</v>
      </c>
      <c r="G7" s="196" t="s">
        <v>851</v>
      </c>
    </row>
    <row r="8" spans="1:10" s="184" customFormat="1" ht="21.75" thickBot="1" x14ac:dyDescent="0.3">
      <c r="A8" s="197" t="s">
        <v>852</v>
      </c>
      <c r="B8" s="198">
        <f>SUM(B9,B15)</f>
        <v>2763.325652</v>
      </c>
      <c r="C8" s="199">
        <f>SUM(C9,C15)</f>
        <v>1724.2865401399997</v>
      </c>
      <c r="D8" s="200">
        <f>SUM(D9,D15)</f>
        <v>2462.4055469</v>
      </c>
      <c r="E8" s="201">
        <f>D8/B8</f>
        <v>0.89110219243171562</v>
      </c>
      <c r="F8" s="198">
        <f t="shared" ref="F8:F20" si="0">D8-B8</f>
        <v>-300.9201051</v>
      </c>
      <c r="G8" s="200">
        <f>SUM(G9,G15)</f>
        <v>2185.01322325</v>
      </c>
      <c r="H8" s="184">
        <v>2545</v>
      </c>
      <c r="I8" s="184" t="s">
        <v>853</v>
      </c>
    </row>
    <row r="9" spans="1:10" s="184" customFormat="1" ht="21.75" thickBot="1" x14ac:dyDescent="0.3">
      <c r="A9" s="202" t="s">
        <v>854</v>
      </c>
      <c r="B9" s="203">
        <f t="shared" ref="B9:D9" si="1">SUM(B10:B14)</f>
        <v>2250.5311830000001</v>
      </c>
      <c r="C9" s="204">
        <f t="shared" si="1"/>
        <v>1585.5118487799998</v>
      </c>
      <c r="D9" s="205">
        <f t="shared" si="1"/>
        <v>2073.2428709000001</v>
      </c>
      <c r="E9" s="206">
        <f>D9/B9</f>
        <v>0.92122379221439121</v>
      </c>
      <c r="F9" s="203">
        <f t="shared" si="0"/>
        <v>-177.28831209999998</v>
      </c>
      <c r="G9" s="205">
        <f>SUM(G10:G14)</f>
        <v>2022.7370375</v>
      </c>
      <c r="H9" s="190">
        <v>2017</v>
      </c>
      <c r="I9" s="190" t="s">
        <v>855</v>
      </c>
      <c r="J9" s="190">
        <v>2016</v>
      </c>
    </row>
    <row r="10" spans="1:10" s="184" customFormat="1" ht="21" x14ac:dyDescent="0.25">
      <c r="A10" s="207" t="s">
        <v>856</v>
      </c>
      <c r="B10" s="208">
        <v>1695.3448550000001</v>
      </c>
      <c r="C10" s="209">
        <v>1241.5131986499998</v>
      </c>
      <c r="D10" s="210">
        <f>B10*0.9</f>
        <v>1525.8103695</v>
      </c>
      <c r="E10" s="211">
        <f>D10/B10</f>
        <v>0.89999999999999991</v>
      </c>
      <c r="F10" s="212">
        <f t="shared" si="0"/>
        <v>-169.53448550000007</v>
      </c>
      <c r="G10" s="213">
        <v>1525.8103695</v>
      </c>
      <c r="H10" s="184">
        <f>G10+G11+G16+G17</f>
        <v>2105.0273412500001</v>
      </c>
      <c r="I10" s="184">
        <f>C10+C11+C16+C17</f>
        <v>1607.1726036399998</v>
      </c>
      <c r="J10" s="184">
        <f>D10+D11+D16+D17</f>
        <v>2205.0273412500001</v>
      </c>
    </row>
    <row r="11" spans="1:10" s="184" customFormat="1" ht="21" x14ac:dyDescent="0.25">
      <c r="A11" s="214" t="s">
        <v>766</v>
      </c>
      <c r="B11" s="208">
        <v>419.38840199999999</v>
      </c>
      <c r="C11" s="209">
        <v>290.49492529000003</v>
      </c>
      <c r="D11" s="210">
        <f>B11</f>
        <v>419.38840199999999</v>
      </c>
      <c r="E11" s="211">
        <f>D11/B11</f>
        <v>1</v>
      </c>
      <c r="F11" s="212">
        <f t="shared" si="0"/>
        <v>0</v>
      </c>
      <c r="G11" s="213">
        <v>419.38840199999999</v>
      </c>
    </row>
    <row r="12" spans="1:10" s="184" customFormat="1" ht="21" x14ac:dyDescent="0.25">
      <c r="A12" s="214" t="s">
        <v>857</v>
      </c>
      <c r="B12" s="208">
        <v>0</v>
      </c>
      <c r="C12" s="209">
        <v>0</v>
      </c>
      <c r="D12" s="210">
        <f>B12</f>
        <v>0</v>
      </c>
      <c r="E12" s="211">
        <v>0</v>
      </c>
      <c r="F12" s="212">
        <f t="shared" si="0"/>
        <v>0</v>
      </c>
      <c r="G12" s="213">
        <v>0</v>
      </c>
    </row>
    <row r="13" spans="1:10" s="184" customFormat="1" ht="21" x14ac:dyDescent="0.25">
      <c r="A13" s="214" t="s">
        <v>858</v>
      </c>
      <c r="B13" s="208">
        <v>77.538265999999993</v>
      </c>
      <c r="C13" s="209">
        <v>39.098792200000005</v>
      </c>
      <c r="D13" s="210">
        <f>B13*0.9</f>
        <v>69.784439399999997</v>
      </c>
      <c r="E13" s="211">
        <f t="shared" ref="E13:E20" si="2">D13/B13</f>
        <v>0.9</v>
      </c>
      <c r="F13" s="212">
        <f t="shared" si="0"/>
        <v>-7.7538265999999965</v>
      </c>
      <c r="G13" s="213">
        <v>77.538265999999993</v>
      </c>
    </row>
    <row r="14" spans="1:10" s="184" customFormat="1" ht="21.75" thickBot="1" x14ac:dyDescent="0.3">
      <c r="A14" s="215" t="s">
        <v>859</v>
      </c>
      <c r="B14" s="216">
        <v>58.259659999999997</v>
      </c>
      <c r="C14" s="217">
        <v>14.404932640000004</v>
      </c>
      <c r="D14" s="218">
        <f>B14</f>
        <v>58.259659999999997</v>
      </c>
      <c r="E14" s="219">
        <f t="shared" si="2"/>
        <v>1</v>
      </c>
      <c r="F14" s="220">
        <f t="shared" si="0"/>
        <v>0</v>
      </c>
      <c r="G14" s="221"/>
      <c r="H14" s="184">
        <v>77.400000000000006</v>
      </c>
    </row>
    <row r="15" spans="1:10" s="184" customFormat="1" ht="21.75" thickBot="1" x14ac:dyDescent="0.3">
      <c r="A15" s="222" t="s">
        <v>860</v>
      </c>
      <c r="B15" s="223">
        <f t="shared" ref="B15:D15" si="3">SUM(B16:B20)</f>
        <v>512.79446899999994</v>
      </c>
      <c r="C15" s="224">
        <f t="shared" si="3"/>
        <v>138.77469135999999</v>
      </c>
      <c r="D15" s="225">
        <f t="shared" si="3"/>
        <v>389.16267599999998</v>
      </c>
      <c r="E15" s="226">
        <f t="shared" si="2"/>
        <v>0.75890575957050743</v>
      </c>
      <c r="F15" s="223">
        <f t="shared" si="0"/>
        <v>-123.63179299999996</v>
      </c>
      <c r="G15" s="227">
        <f>SUM(G16:G20)</f>
        <v>162.27618575</v>
      </c>
    </row>
    <row r="16" spans="1:10" s="184" customFormat="1" ht="21" x14ac:dyDescent="0.25">
      <c r="A16" s="207" t="s">
        <v>856</v>
      </c>
      <c r="B16" s="208">
        <v>330.30976399999997</v>
      </c>
      <c r="C16" s="209">
        <v>72.107570190000004</v>
      </c>
      <c r="D16" s="210">
        <f>B16*0.75</f>
        <v>247.73232299999998</v>
      </c>
      <c r="E16" s="211">
        <f t="shared" si="2"/>
        <v>0.75</v>
      </c>
      <c r="F16" s="212">
        <f t="shared" si="0"/>
        <v>-82.577440999999993</v>
      </c>
      <c r="G16" s="213">
        <v>147.73232299999998</v>
      </c>
    </row>
    <row r="17" spans="1:8" s="184" customFormat="1" ht="21" x14ac:dyDescent="0.25">
      <c r="A17" s="214" t="s">
        <v>766</v>
      </c>
      <c r="B17" s="208">
        <v>16.128329000000001</v>
      </c>
      <c r="C17" s="209">
        <v>3.0569095100000001</v>
      </c>
      <c r="D17" s="210">
        <f>B17*0.75</f>
        <v>12.096246750000001</v>
      </c>
      <c r="E17" s="211">
        <f t="shared" si="2"/>
        <v>0.75</v>
      </c>
      <c r="F17" s="212">
        <f t="shared" si="0"/>
        <v>-4.0320822500000002</v>
      </c>
      <c r="G17" s="213">
        <v>12.096246750000001</v>
      </c>
    </row>
    <row r="18" spans="1:8" s="184" customFormat="1" ht="21" x14ac:dyDescent="0.25">
      <c r="A18" s="214" t="s">
        <v>857</v>
      </c>
      <c r="B18" s="208">
        <v>145.64146299999999</v>
      </c>
      <c r="C18" s="209">
        <v>62.716605419999993</v>
      </c>
      <c r="D18" s="210">
        <f>B18*0.75</f>
        <v>109.23109724999999</v>
      </c>
      <c r="E18" s="211">
        <f t="shared" si="2"/>
        <v>0.75</v>
      </c>
      <c r="F18" s="212">
        <f t="shared" si="0"/>
        <v>-36.410365749999997</v>
      </c>
      <c r="G18" s="213"/>
      <c r="H18" s="184">
        <v>120.2</v>
      </c>
    </row>
    <row r="19" spans="1:8" s="184" customFormat="1" ht="21" x14ac:dyDescent="0.25">
      <c r="A19" s="214" t="s">
        <v>858</v>
      </c>
      <c r="B19" s="208">
        <v>2.447616</v>
      </c>
      <c r="C19" s="209">
        <v>1.8604799999999998E-2</v>
      </c>
      <c r="D19" s="210">
        <f>B19*0.75</f>
        <v>1.835712</v>
      </c>
      <c r="E19" s="211">
        <f t="shared" si="2"/>
        <v>0.75</v>
      </c>
      <c r="F19" s="212">
        <f t="shared" si="0"/>
        <v>-0.611904</v>
      </c>
      <c r="G19" s="213">
        <v>2.447616</v>
      </c>
    </row>
    <row r="20" spans="1:8" s="184" customFormat="1" ht="21" x14ac:dyDescent="0.25">
      <c r="A20" s="214" t="s">
        <v>859</v>
      </c>
      <c r="B20" s="208">
        <v>18.267296999999999</v>
      </c>
      <c r="C20" s="209">
        <v>0.87500143999999991</v>
      </c>
      <c r="D20" s="210">
        <f>B20</f>
        <v>18.267296999999999</v>
      </c>
      <c r="E20" s="211">
        <f t="shared" si="2"/>
        <v>1</v>
      </c>
      <c r="F20" s="212">
        <f t="shared" si="0"/>
        <v>0</v>
      </c>
      <c r="G20" s="213"/>
      <c r="H20" s="184">
        <v>18.3</v>
      </c>
    </row>
  </sheetData>
  <mergeCells count="1">
    <mergeCell ref="D6:F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19" zoomScale="90" zoomScaleNormal="90" workbookViewId="0">
      <selection activeCell="H16" sqref="H16"/>
    </sheetView>
  </sheetViews>
  <sheetFormatPr defaultColWidth="9.140625" defaultRowHeight="15" x14ac:dyDescent="0.25"/>
  <cols>
    <col min="1" max="1" width="2.28515625" style="103" customWidth="1"/>
    <col min="2" max="4" width="9.140625" style="103"/>
    <col min="5" max="5" width="1.28515625" style="103" customWidth="1"/>
    <col min="6" max="6" width="9.140625" style="103"/>
    <col min="7" max="7" width="2" style="103" customWidth="1"/>
    <col min="8" max="8" width="23.140625" style="103" customWidth="1"/>
    <col min="9" max="9" width="2" style="103" customWidth="1"/>
    <col min="10" max="10" width="9.140625" style="103"/>
    <col min="11" max="11" width="2.28515625" style="103" customWidth="1"/>
    <col min="12" max="12" width="9.140625" style="103"/>
    <col min="13" max="13" width="2.42578125" style="103" customWidth="1"/>
    <col min="14" max="14" width="28.42578125" style="103" customWidth="1"/>
    <col min="15" max="15" width="3.140625" style="103" customWidth="1"/>
    <col min="16" max="16" width="24.42578125" style="103" customWidth="1"/>
    <col min="17" max="17" width="4.5703125" style="103" customWidth="1"/>
    <col min="18" max="18" width="3" style="103" customWidth="1"/>
    <col min="19" max="16384" width="9.140625" style="103"/>
  </cols>
  <sheetData>
    <row r="1" spans="1:18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x14ac:dyDescent="0.25">
      <c r="A2" s="102"/>
      <c r="B2" s="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87"/>
      <c r="R2" s="102"/>
    </row>
    <row r="3" spans="1:18" ht="23.25" customHeight="1" x14ac:dyDescent="0.35">
      <c r="A3" s="102"/>
      <c r="B3" s="9"/>
      <c r="C3" s="100"/>
      <c r="D3" s="100"/>
      <c r="E3" s="100"/>
      <c r="F3" s="148" t="s">
        <v>792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88"/>
      <c r="R3" s="102"/>
    </row>
    <row r="4" spans="1:18" x14ac:dyDescent="0.25">
      <c r="A4" s="102"/>
      <c r="B4" s="1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89"/>
      <c r="R4" s="102"/>
    </row>
    <row r="5" spans="1:18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x14ac:dyDescent="0.25">
      <c r="A7" s="102"/>
      <c r="B7" s="20" t="s">
        <v>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x14ac:dyDescent="0.25">
      <c r="A8" s="102"/>
      <c r="B8" s="17" t="s">
        <v>1</v>
      </c>
      <c r="C8" s="18"/>
      <c r="D8" s="18"/>
      <c r="E8" s="18"/>
      <c r="F8" s="19"/>
      <c r="G8" s="102"/>
      <c r="H8" s="160">
        <f>'DADOS BASE PROPOSTA'!H8</f>
        <v>9.3216999999999994E-2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18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18" ht="18" customHeight="1" x14ac:dyDescent="0.25">
      <c r="A10" s="102"/>
      <c r="B10" s="102"/>
      <c r="C10" s="102"/>
      <c r="D10" s="102"/>
      <c r="E10" s="102"/>
      <c r="F10" s="102"/>
      <c r="G10" s="102"/>
      <c r="H10" s="24" t="s">
        <v>3</v>
      </c>
      <c r="I10" s="102"/>
      <c r="J10" s="102"/>
      <c r="K10" s="102"/>
      <c r="L10" s="102"/>
      <c r="M10" s="102"/>
      <c r="N10" s="136"/>
      <c r="O10" s="102"/>
      <c r="P10" s="102"/>
      <c r="Q10" s="102"/>
      <c r="R10" s="102"/>
    </row>
    <row r="11" spans="1:18" ht="15.75" customHeight="1" x14ac:dyDescent="0.25">
      <c r="A11" s="102"/>
      <c r="B11" s="141" t="s">
        <v>4</v>
      </c>
      <c r="C11" s="142"/>
      <c r="D11" s="142"/>
      <c r="E11" s="142"/>
      <c r="F11" s="143"/>
      <c r="G11" s="102"/>
      <c r="H11" s="153">
        <f>'DADOS BASE PROPOSTA'!H17*'AJUSTE CONIF-SETEC (1) '!Q12</f>
        <v>1239192417.9858406</v>
      </c>
      <c r="I11" s="102"/>
      <c r="J11" s="102"/>
      <c r="K11" s="102"/>
      <c r="L11" s="102"/>
      <c r="M11" s="102"/>
      <c r="N11" s="136"/>
      <c r="O11" s="102"/>
      <c r="P11" s="102"/>
      <c r="Q11" s="102"/>
      <c r="R11" s="102"/>
    </row>
    <row r="12" spans="1:18" ht="15.75" customHeight="1" x14ac:dyDescent="0.25">
      <c r="A12" s="102"/>
      <c r="B12" s="144" t="s">
        <v>776</v>
      </c>
      <c r="C12" s="145"/>
      <c r="D12" s="145"/>
      <c r="E12" s="145"/>
      <c r="F12" s="146"/>
      <c r="G12" s="102"/>
      <c r="H12" s="153">
        <f>'MATRIZ 2017 COMPLETO PROPOSTA'!I11</f>
        <v>86399717.990152672</v>
      </c>
      <c r="I12" s="102"/>
      <c r="J12" s="102"/>
      <c r="K12" s="102"/>
      <c r="L12" s="102"/>
      <c r="M12" s="102"/>
      <c r="N12" s="138"/>
      <c r="O12" s="102"/>
      <c r="P12" s="102"/>
      <c r="Q12" s="102"/>
      <c r="R12" s="102"/>
    </row>
    <row r="13" spans="1:18" ht="15.75" customHeight="1" x14ac:dyDescent="0.25">
      <c r="A13" s="102"/>
      <c r="B13" s="144" t="s">
        <v>777</v>
      </c>
      <c r="C13" s="145"/>
      <c r="D13" s="145"/>
      <c r="E13" s="145"/>
      <c r="F13" s="146"/>
      <c r="G13" s="102"/>
      <c r="H13" s="153">
        <f>H11+H12</f>
        <v>1325592135.9759932</v>
      </c>
      <c r="I13" s="102"/>
      <c r="J13" s="102"/>
      <c r="K13" s="102"/>
      <c r="L13" s="102"/>
      <c r="M13" s="102"/>
      <c r="N13" s="136"/>
      <c r="O13" s="102"/>
      <c r="P13" s="102"/>
      <c r="Q13" s="102"/>
      <c r="R13" s="102"/>
    </row>
    <row r="14" spans="1:18" x14ac:dyDescent="0.25">
      <c r="A14" s="102"/>
      <c r="B14" s="102"/>
      <c r="C14" s="102"/>
      <c r="D14" s="102"/>
      <c r="E14" s="102"/>
      <c r="F14" s="102"/>
      <c r="G14" s="102"/>
      <c r="H14" s="26"/>
      <c r="I14" s="102"/>
      <c r="J14" s="102"/>
      <c r="K14" s="102"/>
      <c r="L14" s="102"/>
      <c r="M14" s="102"/>
      <c r="N14" s="138"/>
      <c r="O14" s="102"/>
      <c r="P14" s="102"/>
      <c r="Q14" s="102"/>
      <c r="R14" s="102"/>
    </row>
    <row r="15" spans="1:18" x14ac:dyDescent="0.25">
      <c r="A15" s="102"/>
      <c r="B15" s="17" t="s">
        <v>6</v>
      </c>
      <c r="C15" s="18"/>
      <c r="D15" s="18"/>
      <c r="E15" s="18"/>
      <c r="F15" s="19"/>
      <c r="G15" s="102"/>
      <c r="H15" s="153">
        <f>'DADOS BASE PROPOSTA'!H22*'AJUSTE CONIF-SETEC (1) '!Q12</f>
        <v>1719973.4019592025</v>
      </c>
      <c r="I15" s="102"/>
      <c r="J15" s="139"/>
      <c r="K15" s="102"/>
      <c r="L15" s="102"/>
      <c r="M15" s="102"/>
      <c r="N15" s="102"/>
      <c r="O15" s="102"/>
      <c r="P15" s="102"/>
      <c r="Q15" s="102"/>
      <c r="R15" s="102"/>
    </row>
    <row r="16" spans="1:18" x14ac:dyDescent="0.25">
      <c r="A16" s="102"/>
      <c r="B16" s="17" t="s">
        <v>7</v>
      </c>
      <c r="C16" s="18"/>
      <c r="D16" s="18"/>
      <c r="E16" s="18"/>
      <c r="F16" s="19"/>
      <c r="G16" s="102"/>
      <c r="H16" s="153">
        <f>'DADOS BASE PROPOSTA'!H23*'AJUSTE CONIF-SETEC (1) '!Q12</f>
        <v>859986.70097960124</v>
      </c>
      <c r="I16" s="102"/>
      <c r="J16" s="139"/>
      <c r="K16" s="102"/>
      <c r="L16" s="102"/>
      <c r="M16" s="102"/>
      <c r="N16" s="102"/>
      <c r="O16" s="102"/>
      <c r="P16" s="102"/>
      <c r="Q16" s="102"/>
      <c r="R16" s="102"/>
    </row>
    <row r="17" spans="1:18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</row>
    <row r="18" spans="1:18" x14ac:dyDescent="0.25">
      <c r="A18" s="102"/>
      <c r="B18" s="20" t="s">
        <v>8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</row>
    <row r="19" spans="1:18" x14ac:dyDescent="0.25">
      <c r="A19" s="102"/>
      <c r="B19" s="17" t="s">
        <v>9</v>
      </c>
      <c r="C19" s="18"/>
      <c r="D19" s="18"/>
      <c r="E19" s="18"/>
      <c r="F19" s="19"/>
      <c r="G19" s="102"/>
      <c r="H19" s="153">
        <f>'DADOS BASE PROPOSTA'!H28*'AJUSTE CONIF-SETEC (1) '!Q14</f>
        <v>1008808.992033664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</row>
    <row r="20" spans="1:18" x14ac:dyDescent="0.25">
      <c r="A20" s="102"/>
      <c r="B20" s="17" t="s">
        <v>10</v>
      </c>
      <c r="C20" s="18"/>
      <c r="D20" s="18"/>
      <c r="E20" s="18"/>
      <c r="F20" s="19"/>
      <c r="G20" s="102"/>
      <c r="H20" s="153">
        <f>'DADOS BASE PROPOSTA'!H29*'AJUSTE CONIF-SETEC (1) '!Q14</f>
        <v>1065197.6029850077</v>
      </c>
      <c r="I20" s="102"/>
      <c r="J20" s="139"/>
      <c r="K20" s="102"/>
      <c r="L20" s="102"/>
      <c r="M20" s="102"/>
      <c r="N20" s="102"/>
      <c r="O20" s="102"/>
      <c r="P20" s="102"/>
      <c r="Q20" s="102"/>
      <c r="R20" s="102"/>
    </row>
    <row r="21" spans="1:18" x14ac:dyDescent="0.25">
      <c r="A21" s="102"/>
      <c r="B21" s="17" t="s">
        <v>11</v>
      </c>
      <c r="C21" s="18"/>
      <c r="D21" s="18"/>
      <c r="E21" s="18"/>
      <c r="F21" s="19"/>
      <c r="G21" s="102"/>
      <c r="H21" s="153">
        <f>'DADOS BASE PROPOSTA'!H30*'AJUSTE CONIF-SETEC (1) '!Q14</f>
        <v>0</v>
      </c>
      <c r="I21" s="102"/>
      <c r="J21" s="139"/>
      <c r="K21" s="102"/>
      <c r="L21" s="102"/>
      <c r="M21" s="102"/>
      <c r="N21" s="102"/>
      <c r="O21" s="102"/>
      <c r="P21" s="102"/>
      <c r="Q21" s="102"/>
      <c r="R21" s="102"/>
    </row>
    <row r="22" spans="1:18" x14ac:dyDescent="0.25">
      <c r="A22" s="102"/>
      <c r="B22" s="17" t="s">
        <v>12</v>
      </c>
      <c r="C22" s="18"/>
      <c r="D22" s="18"/>
      <c r="E22" s="18"/>
      <c r="F22" s="19"/>
      <c r="G22" s="102"/>
      <c r="H22" s="153">
        <f>'DADOS BASE PROPOSTA'!H31*'AJUSTE CONIF-SETEC (1) '!Q14</f>
        <v>499965.73525072273</v>
      </c>
      <c r="I22" s="102"/>
      <c r="J22" s="139"/>
      <c r="K22" s="102"/>
      <c r="L22" s="102"/>
      <c r="M22" s="102"/>
      <c r="N22" s="102"/>
      <c r="O22" s="102"/>
      <c r="P22" s="102"/>
      <c r="Q22" s="102"/>
      <c r="R22" s="102"/>
    </row>
    <row r="23" spans="1:18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</row>
    <row r="24" spans="1:18" x14ac:dyDescent="0.25">
      <c r="A24" s="102"/>
      <c r="B24" s="17" t="s">
        <v>13</v>
      </c>
      <c r="C24" s="18"/>
      <c r="D24" s="18"/>
      <c r="E24" s="18"/>
      <c r="F24" s="19"/>
      <c r="G24" s="102"/>
      <c r="H24" s="153">
        <f>'DADOS BASE PROPOSTA'!H33*'AJUSTE CONIF-SETEC (1) '!Q14</f>
        <v>335.50020493800412</v>
      </c>
      <c r="I24" s="102"/>
      <c r="J24" s="139"/>
      <c r="K24" s="102"/>
      <c r="L24" s="102"/>
      <c r="M24" s="102"/>
      <c r="N24" s="102"/>
      <c r="O24" s="102"/>
      <c r="P24" s="102"/>
      <c r="Q24" s="102"/>
      <c r="R24" s="102"/>
    </row>
    <row r="25" spans="1:18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</row>
    <row r="26" spans="1:18" x14ac:dyDescent="0.25">
      <c r="A26" s="102"/>
      <c r="B26" s="20" t="s">
        <v>803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</row>
    <row r="27" spans="1:18" x14ac:dyDescent="0.25">
      <c r="A27" s="102"/>
      <c r="B27" s="17" t="s">
        <v>14</v>
      </c>
      <c r="C27" s="18"/>
      <c r="D27" s="18"/>
      <c r="E27" s="18"/>
      <c r="F27" s="19"/>
      <c r="G27" s="102"/>
      <c r="H27" s="153">
        <f>'DADOS BASE PROPOSTA'!H36*'AJUSTE CONIF-SETEC (1) '!Q16</f>
        <v>2341989.9944781684</v>
      </c>
      <c r="I27" s="102"/>
      <c r="J27" s="139"/>
      <c r="K27" s="102"/>
      <c r="L27" s="102"/>
      <c r="M27" s="102"/>
      <c r="N27" s="102"/>
      <c r="O27" s="102"/>
      <c r="P27" s="102"/>
      <c r="Q27" s="102"/>
      <c r="R27" s="102"/>
    </row>
    <row r="28" spans="1:18" x14ac:dyDescent="0.25">
      <c r="A28" s="102"/>
      <c r="B28" s="17" t="s">
        <v>15</v>
      </c>
      <c r="C28" s="18"/>
      <c r="D28" s="18"/>
      <c r="E28" s="18"/>
      <c r="F28" s="19"/>
      <c r="G28" s="102"/>
      <c r="H28" s="153">
        <f>'DADOS BASE PROPOSTA'!H37*'AJUSTE CONIF-SETEC (1) '!Q16</f>
        <v>91732.228508079919</v>
      </c>
      <c r="I28" s="102"/>
      <c r="J28" s="139"/>
      <c r="K28" s="102"/>
      <c r="L28" s="102"/>
      <c r="M28" s="102"/>
      <c r="N28" s="102"/>
      <c r="O28" s="102"/>
      <c r="P28" s="102"/>
      <c r="Q28" s="102"/>
      <c r="R28" s="102"/>
    </row>
    <row r="29" spans="1:18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 x14ac:dyDescent="0.25">
      <c r="A30" s="102"/>
      <c r="B30" s="20" t="s">
        <v>16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x14ac:dyDescent="0.25">
      <c r="A31" s="102"/>
      <c r="B31" s="17" t="s">
        <v>17</v>
      </c>
      <c r="C31" s="18"/>
      <c r="D31" s="18"/>
      <c r="E31" s="18"/>
      <c r="F31" s="19"/>
      <c r="G31" s="102"/>
      <c r="H31" s="153">
        <f>'DADOS BASE PROPOSTA'!H40*'AJUSTE CONIF-SETEC (1) '!Q18</f>
        <v>352692368.17132306</v>
      </c>
      <c r="I31" s="102"/>
      <c r="J31" s="139"/>
      <c r="K31" s="102"/>
      <c r="L31" s="102"/>
      <c r="M31" s="102"/>
      <c r="N31" s="102"/>
      <c r="O31" s="102"/>
      <c r="P31" s="102"/>
      <c r="Q31" s="102"/>
      <c r="R31" s="102"/>
    </row>
    <row r="32" spans="1:18" x14ac:dyDescent="0.25">
      <c r="A32" s="102"/>
      <c r="B32" s="17" t="s">
        <v>18</v>
      </c>
      <c r="C32" s="18"/>
      <c r="D32" s="18"/>
      <c r="E32" s="18"/>
      <c r="F32" s="19"/>
      <c r="G32" s="102"/>
      <c r="H32" s="153">
        <f>'DADOS BASE PROPOSTA'!H41*'AJUSTE CONIF-SETEC (1) '!Q18</f>
        <v>50254128.32885424</v>
      </c>
      <c r="I32" s="102"/>
      <c r="J32" s="139"/>
      <c r="K32" s="102"/>
      <c r="L32" s="102"/>
      <c r="M32" s="102"/>
      <c r="N32" s="102"/>
      <c r="O32" s="102"/>
      <c r="P32" s="102"/>
      <c r="Q32" s="102"/>
      <c r="R32" s="102"/>
    </row>
    <row r="33" spans="1:18" x14ac:dyDescent="0.25">
      <c r="A33" s="102"/>
      <c r="B33" s="17" t="s">
        <v>19</v>
      </c>
      <c r="C33" s="18"/>
      <c r="D33" s="18"/>
      <c r="E33" s="18"/>
      <c r="F33" s="19"/>
      <c r="G33" s="102"/>
      <c r="H33" s="153">
        <f>'DADOS BASE PROPOSTA'!H42*'AJUSTE CONIF-SETEC (1) '!Q18</f>
        <v>30461974.92842767</v>
      </c>
      <c r="I33" s="102"/>
      <c r="J33" s="139"/>
      <c r="K33" s="102"/>
      <c r="L33" s="102"/>
      <c r="M33" s="102"/>
      <c r="N33" s="102"/>
      <c r="O33" s="102"/>
      <c r="P33" s="102"/>
      <c r="Q33" s="102"/>
      <c r="R33" s="102"/>
    </row>
    <row r="34" spans="1:18" x14ac:dyDescent="0.25">
      <c r="A34" s="102"/>
      <c r="B34" s="102"/>
      <c r="C34" s="17" t="s">
        <v>20</v>
      </c>
      <c r="D34" s="18"/>
      <c r="E34" s="18"/>
      <c r="F34" s="19"/>
      <c r="G34" s="102"/>
      <c r="H34" s="153">
        <f>SUM(H31:H33)</f>
        <v>433408471.42860502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</row>
    <row r="35" spans="1:18" x14ac:dyDescent="0.2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</row>
    <row r="36" spans="1:18" x14ac:dyDescent="0.25">
      <c r="A36" s="102"/>
      <c r="B36" s="20" t="s">
        <v>21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</row>
    <row r="37" spans="1:18" x14ac:dyDescent="0.25">
      <c r="A37" s="102"/>
      <c r="B37" s="17" t="s">
        <v>22</v>
      </c>
      <c r="C37" s="18"/>
      <c r="D37" s="18"/>
      <c r="E37" s="18"/>
      <c r="F37" s="19"/>
      <c r="G37" s="102"/>
      <c r="H37" s="153">
        <f>'DADOS BASE PROPOSTA'!H46*'AJUSTE CONIF-SETEC (1) '!Q20</f>
        <v>54361601.97843194</v>
      </c>
      <c r="I37" s="102"/>
      <c r="J37" s="139"/>
      <c r="K37" s="102"/>
      <c r="L37" s="102"/>
      <c r="M37" s="102"/>
      <c r="N37" s="102"/>
      <c r="O37" s="102"/>
      <c r="P37" s="102"/>
      <c r="Q37" s="102"/>
      <c r="R37" s="102"/>
    </row>
    <row r="38" spans="1:18" x14ac:dyDescent="0.25">
      <c r="A38" s="102"/>
      <c r="B38" s="102"/>
      <c r="C38" s="140" t="s">
        <v>799</v>
      </c>
      <c r="D38" s="18"/>
      <c r="E38" s="18"/>
      <c r="F38" s="19"/>
      <c r="G38" s="102"/>
      <c r="H38" s="153">
        <f>H37*0.1</f>
        <v>5436160.197843194</v>
      </c>
      <c r="I38" s="102"/>
      <c r="J38" s="102"/>
      <c r="K38" s="102"/>
      <c r="L38" s="102"/>
      <c r="M38" s="102"/>
      <c r="N38" s="102"/>
      <c r="O38" s="102"/>
      <c r="P38" s="102"/>
      <c r="Q38" s="102"/>
      <c r="R38" s="102"/>
    </row>
    <row r="39" spans="1:18" x14ac:dyDescent="0.25">
      <c r="A39" s="102"/>
      <c r="B39" s="102"/>
      <c r="C39" s="140" t="s">
        <v>800</v>
      </c>
      <c r="D39" s="18"/>
      <c r="E39" s="18"/>
      <c r="F39" s="19"/>
      <c r="G39" s="102"/>
      <c r="H39" s="153">
        <f>H37*0.9</f>
        <v>48925441.780588746</v>
      </c>
      <c r="I39" s="102"/>
      <c r="J39" s="102"/>
      <c r="K39" s="102"/>
      <c r="L39" s="102"/>
      <c r="M39" s="102"/>
      <c r="N39" s="102"/>
      <c r="O39" s="102"/>
      <c r="P39" s="102"/>
      <c r="Q39" s="102"/>
      <c r="R39" s="102"/>
    </row>
    <row r="40" spans="1:18" x14ac:dyDescent="0.2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</row>
    <row r="41" spans="1:18" x14ac:dyDescent="0.25">
      <c r="A41" s="102"/>
      <c r="B41" s="20" t="s">
        <v>23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  <row r="42" spans="1:18" x14ac:dyDescent="0.25">
      <c r="A42" s="102"/>
      <c r="B42" s="17" t="s">
        <v>24</v>
      </c>
      <c r="C42" s="18"/>
      <c r="D42" s="18"/>
      <c r="E42" s="18"/>
      <c r="F42" s="19"/>
      <c r="G42" s="102"/>
      <c r="H42" s="153">
        <f>'DADOS BASE PROPOSTA'!H51*'AJUSTE CONIF-SETEC (1) '!Q22</f>
        <v>13733683.52281064</v>
      </c>
      <c r="I42" s="102"/>
      <c r="J42" s="139"/>
      <c r="K42" s="102"/>
      <c r="L42" s="102"/>
      <c r="M42" s="102"/>
      <c r="N42" s="102"/>
      <c r="O42" s="102"/>
      <c r="P42" s="102"/>
      <c r="Q42" s="102"/>
      <c r="R42" s="102"/>
    </row>
    <row r="43" spans="1:18" x14ac:dyDescent="0.25">
      <c r="A43" s="102"/>
      <c r="B43" s="102"/>
      <c r="C43" s="17" t="s">
        <v>25</v>
      </c>
      <c r="D43" s="18"/>
      <c r="E43" s="18"/>
      <c r="F43" s="19"/>
      <c r="G43" s="102"/>
      <c r="H43" s="153">
        <f>H42*0.5</f>
        <v>6866841.7614053199</v>
      </c>
      <c r="I43" s="102"/>
      <c r="J43" s="102"/>
      <c r="K43" s="102"/>
      <c r="L43" s="102"/>
      <c r="M43" s="102"/>
      <c r="N43" s="102"/>
      <c r="O43" s="102"/>
      <c r="P43" s="102"/>
      <c r="Q43" s="102"/>
      <c r="R43" s="102"/>
    </row>
    <row r="44" spans="1:18" x14ac:dyDescent="0.25">
      <c r="A44" s="102"/>
      <c r="B44" s="102"/>
      <c r="C44" s="17" t="s">
        <v>26</v>
      </c>
      <c r="D44" s="18"/>
      <c r="E44" s="18"/>
      <c r="F44" s="19"/>
      <c r="G44" s="102"/>
      <c r="H44" s="153">
        <f>H42*0.5</f>
        <v>6866841.7614053199</v>
      </c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1:18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</row>
    <row r="46" spans="1:18" x14ac:dyDescent="0.25">
      <c r="A46" s="102"/>
      <c r="B46" s="17" t="s">
        <v>27</v>
      </c>
      <c r="C46" s="18"/>
      <c r="D46" s="18"/>
      <c r="E46" s="18"/>
      <c r="F46" s="19"/>
      <c r="G46" s="102"/>
      <c r="H46" s="153">
        <f>'DADOS BASE PROPOSTA'!H55*'AJUSTE CONIF-SETEC (1) '!Q24</f>
        <v>13733683.52281064</v>
      </c>
      <c r="I46" s="102"/>
      <c r="J46" s="139"/>
      <c r="K46" s="102"/>
      <c r="L46" s="102"/>
      <c r="M46" s="102"/>
      <c r="N46" s="102"/>
      <c r="O46" s="102"/>
      <c r="P46" s="102"/>
      <c r="Q46" s="102"/>
      <c r="R46" s="102"/>
    </row>
    <row r="47" spans="1:18" x14ac:dyDescent="0.25">
      <c r="A47" s="102"/>
      <c r="B47" s="102"/>
      <c r="C47" s="17" t="s">
        <v>28</v>
      </c>
      <c r="D47" s="18"/>
      <c r="E47" s="18"/>
      <c r="F47" s="19"/>
      <c r="G47" s="102"/>
      <c r="H47" s="153">
        <f>H46*0.5</f>
        <v>6866841.7614053199</v>
      </c>
      <c r="I47" s="102"/>
      <c r="J47" s="102"/>
      <c r="K47" s="102"/>
      <c r="L47" s="102"/>
      <c r="M47" s="102"/>
      <c r="N47" s="102"/>
      <c r="O47" s="102"/>
      <c r="P47" s="102"/>
      <c r="Q47" s="102"/>
      <c r="R47" s="102"/>
    </row>
    <row r="48" spans="1:18" x14ac:dyDescent="0.25">
      <c r="A48" s="102"/>
      <c r="B48" s="102"/>
      <c r="C48" s="17" t="s">
        <v>29</v>
      </c>
      <c r="D48" s="18"/>
      <c r="E48" s="18"/>
      <c r="F48" s="19"/>
      <c r="G48" s="102"/>
      <c r="H48" s="153">
        <f>H46*0.5</f>
        <v>6866841.7614053199</v>
      </c>
      <c r="I48" s="102"/>
      <c r="J48" s="102"/>
      <c r="K48" s="102"/>
      <c r="L48" s="102"/>
      <c r="M48" s="102"/>
      <c r="N48" s="102"/>
      <c r="O48" s="102"/>
      <c r="P48" s="102"/>
      <c r="Q48" s="102"/>
      <c r="R48" s="102"/>
    </row>
    <row r="49" spans="1:18" x14ac:dyDescent="0.25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</row>
    <row r="50" spans="1:18" x14ac:dyDescent="0.25">
      <c r="A50" s="102"/>
      <c r="B50" s="17" t="s">
        <v>30</v>
      </c>
      <c r="C50" s="18"/>
      <c r="D50" s="18"/>
      <c r="E50" s="18"/>
      <c r="F50" s="19"/>
      <c r="G50" s="102"/>
      <c r="H50" s="153">
        <f>'DADOS BASE PROPOSTA'!H59*'AJUSTE CONIF-SETEC (1) '!Q26</f>
        <v>13733683.52281064</v>
      </c>
      <c r="I50" s="102"/>
      <c r="J50" s="139"/>
      <c r="K50" s="102"/>
      <c r="L50" s="102"/>
      <c r="M50" s="102"/>
      <c r="N50" s="102"/>
      <c r="O50" s="102"/>
      <c r="P50" s="102"/>
      <c r="Q50" s="102"/>
      <c r="R50" s="102"/>
    </row>
    <row r="51" spans="1:18" x14ac:dyDescent="0.25">
      <c r="A51" s="102"/>
      <c r="B51" s="102"/>
      <c r="C51" s="17" t="s">
        <v>28</v>
      </c>
      <c r="D51" s="18"/>
      <c r="E51" s="18"/>
      <c r="F51" s="19"/>
      <c r="G51" s="102"/>
      <c r="H51" s="153">
        <f>H50*0.5</f>
        <v>6866841.7614053199</v>
      </c>
      <c r="I51" s="102"/>
      <c r="J51" s="102"/>
      <c r="K51" s="102"/>
      <c r="L51" s="102"/>
      <c r="M51" s="102"/>
      <c r="N51" s="102"/>
      <c r="O51" s="102"/>
      <c r="P51" s="102"/>
      <c r="Q51" s="102"/>
      <c r="R51" s="102"/>
    </row>
    <row r="52" spans="1:18" x14ac:dyDescent="0.25">
      <c r="A52" s="102"/>
      <c r="B52" s="102"/>
      <c r="C52" s="17" t="s">
        <v>29</v>
      </c>
      <c r="D52" s="18"/>
      <c r="E52" s="18"/>
      <c r="F52" s="19"/>
      <c r="G52" s="102"/>
      <c r="H52" s="153">
        <f>H50*0.5</f>
        <v>6866841.7614053199</v>
      </c>
      <c r="I52" s="102"/>
      <c r="J52" s="102"/>
      <c r="K52" s="102"/>
      <c r="L52" s="102"/>
      <c r="M52" s="102"/>
      <c r="N52" s="102"/>
      <c r="O52" s="102"/>
      <c r="P52" s="102"/>
      <c r="Q52" s="102"/>
      <c r="R52" s="102"/>
    </row>
    <row r="53" spans="1:18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="110" zoomScaleNormal="110" workbookViewId="0">
      <selection activeCell="Q26" sqref="Q26"/>
    </sheetView>
  </sheetViews>
  <sheetFormatPr defaultColWidth="9.140625" defaultRowHeight="15" x14ac:dyDescent="0.25"/>
  <cols>
    <col min="1" max="1" width="2.28515625" style="103" customWidth="1"/>
    <col min="2" max="3" width="9.140625" style="103"/>
    <col min="4" max="4" width="11" style="103" customWidth="1"/>
    <col min="5" max="5" width="2" style="103" customWidth="1"/>
    <col min="6" max="6" width="23.140625" style="103" customWidth="1"/>
    <col min="7" max="7" width="2" style="103" customWidth="1"/>
    <col min="8" max="8" width="6.5703125" style="103" customWidth="1"/>
    <col min="9" max="9" width="3.140625" style="103" customWidth="1"/>
    <col min="10" max="10" width="2" style="103" customWidth="1"/>
    <col min="11" max="11" width="28.85546875" style="103" customWidth="1"/>
    <col min="12" max="12" width="2.42578125" style="103" customWidth="1"/>
    <col min="13" max="13" width="19" style="103" customWidth="1"/>
    <col min="14" max="14" width="2.7109375" style="103" customWidth="1"/>
    <col min="15" max="15" width="21.28515625" style="103" customWidth="1"/>
    <col min="16" max="16" width="3.140625" style="103" customWidth="1"/>
    <col min="17" max="17" width="16.7109375" style="103" customWidth="1"/>
    <col min="18" max="18" width="0.5703125" style="103" customWidth="1"/>
    <col min="19" max="19" width="2" style="103" customWidth="1"/>
    <col min="20" max="16384" width="9.140625" style="103"/>
  </cols>
  <sheetData>
    <row r="1" spans="1:19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x14ac:dyDescent="0.25">
      <c r="A2" s="102"/>
      <c r="B2" s="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87"/>
      <c r="S2" s="102"/>
    </row>
    <row r="3" spans="1:19" ht="23.25" customHeight="1" x14ac:dyDescent="0.35">
      <c r="A3" s="102"/>
      <c r="B3" s="9"/>
      <c r="C3" s="100"/>
      <c r="D3" s="100"/>
      <c r="E3" s="100"/>
      <c r="F3" s="148" t="s">
        <v>781</v>
      </c>
      <c r="G3" s="148"/>
      <c r="H3" s="148"/>
      <c r="I3" s="148"/>
      <c r="J3" s="100"/>
      <c r="K3" s="100"/>
      <c r="L3" s="100"/>
      <c r="M3" s="100"/>
      <c r="N3" s="100"/>
      <c r="O3" s="100"/>
      <c r="P3" s="100"/>
      <c r="Q3" s="100"/>
      <c r="R3" s="88"/>
      <c r="S3" s="102"/>
    </row>
    <row r="4" spans="1:19" x14ac:dyDescent="0.25">
      <c r="A4" s="102"/>
      <c r="B4" s="1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89"/>
      <c r="S4" s="102"/>
    </row>
    <row r="5" spans="1:19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x14ac:dyDescent="0.25">
      <c r="A7" s="102"/>
      <c r="B7" s="20"/>
      <c r="C7" s="102"/>
      <c r="D7" s="149"/>
      <c r="E7" s="149"/>
      <c r="F7" s="149" t="s">
        <v>779</v>
      </c>
      <c r="G7" s="149"/>
      <c r="H7" s="149"/>
      <c r="I7" s="149"/>
      <c r="J7" s="149"/>
      <c r="K7" s="149" t="s">
        <v>780</v>
      </c>
      <c r="L7" s="102"/>
      <c r="M7" s="149"/>
      <c r="N7" s="149"/>
      <c r="O7" s="149" t="s">
        <v>782</v>
      </c>
      <c r="P7" s="102"/>
      <c r="Q7" s="102"/>
      <c r="R7" s="102"/>
      <c r="S7" s="102"/>
    </row>
    <row r="8" spans="1:19" x14ac:dyDescent="0.25">
      <c r="A8" s="102"/>
      <c r="B8" s="144" t="s">
        <v>778</v>
      </c>
      <c r="C8" s="145"/>
      <c r="D8" s="150"/>
      <c r="E8" s="149"/>
      <c r="F8" s="153">
        <f>'MATRIZ 2017 RESUMO PROPOSTA'!L11+'MATRIZ 2017 RESUMO PROPOSTA'!N11</f>
        <v>3715796984.718936</v>
      </c>
      <c r="G8" s="149"/>
      <c r="H8" s="181" t="s">
        <v>838</v>
      </c>
      <c r="I8" s="182"/>
      <c r="J8" s="149"/>
      <c r="K8" s="151">
        <f>2185000000-1057763</f>
        <v>2183942237</v>
      </c>
      <c r="L8" s="102"/>
      <c r="M8" s="102"/>
      <c r="N8" s="102"/>
      <c r="O8" s="159">
        <f>F8-K8</f>
        <v>1531854747.718936</v>
      </c>
      <c r="P8" s="102"/>
      <c r="Q8" s="102"/>
      <c r="R8" s="102"/>
      <c r="S8" s="102"/>
    </row>
    <row r="9" spans="1:19" x14ac:dyDescent="0.25">
      <c r="A9" s="102"/>
      <c r="B9" s="102"/>
      <c r="C9" s="102"/>
      <c r="D9" s="102"/>
      <c r="E9" s="102"/>
      <c r="F9" s="102"/>
      <c r="G9" s="149"/>
      <c r="H9" s="102"/>
      <c r="I9" s="102"/>
      <c r="J9" s="102"/>
      <c r="K9" s="102"/>
      <c r="L9" s="102"/>
      <c r="M9" s="102"/>
      <c r="N9" s="102"/>
      <c r="O9" s="156"/>
      <c r="P9" s="102"/>
      <c r="Q9" s="102"/>
      <c r="R9" s="102"/>
      <c r="S9" s="102"/>
    </row>
    <row r="10" spans="1:19" x14ac:dyDescent="0.25">
      <c r="A10" s="102"/>
      <c r="B10" s="102"/>
      <c r="C10" s="102"/>
      <c r="D10" s="102"/>
      <c r="E10" s="102"/>
      <c r="F10" s="102"/>
      <c r="G10" s="149"/>
      <c r="H10" s="102"/>
      <c r="I10" s="102"/>
      <c r="J10" s="102"/>
      <c r="K10" s="102"/>
      <c r="L10" s="102"/>
      <c r="M10" s="102"/>
      <c r="N10" s="102"/>
      <c r="O10" s="156"/>
      <c r="P10" s="102"/>
      <c r="Q10" s="102"/>
      <c r="R10" s="102"/>
      <c r="S10" s="102"/>
    </row>
    <row r="11" spans="1:19" x14ac:dyDescent="0.25">
      <c r="A11" s="102"/>
      <c r="B11" s="20"/>
      <c r="C11" s="102"/>
      <c r="D11" s="102"/>
      <c r="E11" s="102"/>
      <c r="F11" s="102"/>
      <c r="G11" s="149"/>
      <c r="H11" s="102"/>
      <c r="I11" s="102"/>
      <c r="J11" s="102"/>
      <c r="K11" s="102"/>
      <c r="L11" s="102"/>
      <c r="M11" s="149" t="s">
        <v>783</v>
      </c>
      <c r="N11" s="149"/>
      <c r="O11" s="165"/>
      <c r="P11" s="102"/>
      <c r="Q11" s="149" t="s">
        <v>784</v>
      </c>
      <c r="R11" s="102"/>
      <c r="S11" s="102"/>
    </row>
    <row r="12" spans="1:19" x14ac:dyDescent="0.25">
      <c r="A12" s="102"/>
      <c r="B12" s="147" t="s">
        <v>33</v>
      </c>
      <c r="C12" s="145"/>
      <c r="D12" s="146"/>
      <c r="E12" s="102"/>
      <c r="F12" s="154">
        <f>'MATRIZ 2017 RESUMO PROPOSTA'!H11</f>
        <v>2358610436.1402402</v>
      </c>
      <c r="G12" s="149"/>
      <c r="H12" s="181">
        <f>100-(Q12*100)</f>
        <v>45.463138251776023</v>
      </c>
      <c r="I12" s="183" t="s">
        <v>836</v>
      </c>
      <c r="J12" s="102"/>
      <c r="K12" s="159">
        <f>F12*Q12</f>
        <v>1286312112.7369852</v>
      </c>
      <c r="L12" s="102"/>
      <c r="M12" s="179">
        <v>0.7</v>
      </c>
      <c r="N12" s="102"/>
      <c r="O12" s="159">
        <f>$O$8*M12</f>
        <v>1072298323.4032551</v>
      </c>
      <c r="P12" s="102"/>
      <c r="Q12" s="155">
        <f>(F12-O12)/F12</f>
        <v>0.54536861748223975</v>
      </c>
      <c r="R12" s="102"/>
      <c r="S12" s="102"/>
    </row>
    <row r="13" spans="1:19" x14ac:dyDescent="0.25">
      <c r="A13" s="102"/>
      <c r="B13" s="102"/>
      <c r="C13" s="102"/>
      <c r="D13" s="102"/>
      <c r="E13" s="102"/>
      <c r="F13" s="102"/>
      <c r="G13" s="149"/>
      <c r="H13" s="102"/>
      <c r="I13" s="102"/>
      <c r="J13" s="102"/>
      <c r="K13" s="102"/>
      <c r="L13" s="102"/>
      <c r="M13" s="180"/>
      <c r="N13" s="102"/>
      <c r="O13" s="156"/>
      <c r="P13" s="102"/>
      <c r="Q13" s="158"/>
      <c r="R13" s="102"/>
      <c r="S13" s="102"/>
    </row>
    <row r="14" spans="1:19" x14ac:dyDescent="0.25">
      <c r="A14" s="102"/>
      <c r="B14" s="147" t="s">
        <v>34</v>
      </c>
      <c r="C14" s="145"/>
      <c r="D14" s="146"/>
      <c r="E14" s="102"/>
      <c r="F14" s="154">
        <f>'MATRIZ 2017 COMPLETO PROPOSTA'!O11</f>
        <v>431507344.71869761</v>
      </c>
      <c r="G14" s="149"/>
      <c r="H14" s="181">
        <f>100-(Q14*100)</f>
        <v>49.700119199699536</v>
      </c>
      <c r="I14" s="183" t="s">
        <v>836</v>
      </c>
      <c r="J14" s="102"/>
      <c r="K14" s="153">
        <f>F14*Q14</f>
        <v>217047680.03804654</v>
      </c>
      <c r="L14" s="102"/>
      <c r="M14" s="179">
        <v>0.14000000000000001</v>
      </c>
      <c r="N14" s="102"/>
      <c r="O14" s="159">
        <f>$O$8*M14</f>
        <v>214459664.68065107</v>
      </c>
      <c r="P14" s="102"/>
      <c r="Q14" s="155">
        <f>(F14-O14)/F14</f>
        <v>0.50299880800300467</v>
      </c>
      <c r="R14" s="102"/>
      <c r="S14" s="102"/>
    </row>
    <row r="15" spans="1:19" x14ac:dyDescent="0.25">
      <c r="A15" s="102"/>
      <c r="B15" s="20"/>
      <c r="C15" s="102"/>
      <c r="D15" s="102"/>
      <c r="E15" s="102"/>
      <c r="F15" s="102"/>
      <c r="G15" s="149"/>
      <c r="H15" s="102"/>
      <c r="I15" s="102"/>
      <c r="J15" s="102"/>
      <c r="K15" s="102"/>
      <c r="L15" s="102"/>
      <c r="M15" s="180"/>
      <c r="N15" s="102"/>
      <c r="O15" s="156"/>
      <c r="P15" s="102"/>
      <c r="Q15" s="158"/>
      <c r="R15" s="102"/>
      <c r="S15" s="102"/>
    </row>
    <row r="16" spans="1:19" x14ac:dyDescent="0.25">
      <c r="A16" s="102"/>
      <c r="B16" s="147" t="s">
        <v>804</v>
      </c>
      <c r="C16" s="145"/>
      <c r="D16" s="146"/>
      <c r="E16" s="102"/>
      <c r="F16" s="154">
        <f>'MATRIZ 2017 COMPLETO PROPOSTA'!R11</f>
        <v>268798208.44999981</v>
      </c>
      <c r="G16" s="149"/>
      <c r="H16" s="181">
        <f>100-(Q16*100)</f>
        <v>43.59660314562587</v>
      </c>
      <c r="I16" s="183" t="s">
        <v>836</v>
      </c>
      <c r="J16" s="102"/>
      <c r="K16" s="153">
        <f>F16*Q16</f>
        <v>151611320.24950123</v>
      </c>
      <c r="L16" s="102"/>
      <c r="M16" s="179">
        <v>7.6499999999999999E-2</v>
      </c>
      <c r="N16" s="102"/>
      <c r="O16" s="159">
        <f>$O$8*M16</f>
        <v>117186888.2004986</v>
      </c>
      <c r="P16" s="102"/>
      <c r="Q16" s="155">
        <f>(F16-O16)/F16</f>
        <v>0.56403396854374133</v>
      </c>
      <c r="R16" s="102"/>
      <c r="S16" s="102"/>
    </row>
    <row r="17" spans="1:19" x14ac:dyDescent="0.25">
      <c r="A17" s="102"/>
      <c r="B17" s="102"/>
      <c r="C17" s="102"/>
      <c r="D17" s="102"/>
      <c r="E17" s="102"/>
      <c r="F17" s="102"/>
      <c r="G17" s="149"/>
      <c r="H17" s="102"/>
      <c r="I17" s="102"/>
      <c r="J17" s="102"/>
      <c r="K17" s="102"/>
      <c r="L17" s="102"/>
      <c r="M17" s="180"/>
      <c r="N17" s="102"/>
      <c r="O17" s="156"/>
      <c r="P17" s="102"/>
      <c r="Q17" s="158"/>
      <c r="R17" s="102"/>
      <c r="S17" s="102"/>
    </row>
    <row r="18" spans="1:19" x14ac:dyDescent="0.25">
      <c r="A18" s="102"/>
      <c r="B18" s="147" t="s">
        <v>37</v>
      </c>
      <c r="C18" s="145"/>
      <c r="D18" s="146"/>
      <c r="E18" s="102"/>
      <c r="F18" s="154">
        <f>'MATRIZ 2017 RESUMO PROPOSTA'!N11</f>
        <v>469407057.99999976</v>
      </c>
      <c r="G18" s="149"/>
      <c r="H18" s="181">
        <f>100-(Q18*100)</f>
        <v>7.6689487211321392</v>
      </c>
      <c r="I18" s="183" t="s">
        <v>836</v>
      </c>
      <c r="J18" s="102"/>
      <c r="K18" s="153">
        <f>F18*Q18</f>
        <v>433408471.42860478</v>
      </c>
      <c r="L18" s="102"/>
      <c r="M18" s="179">
        <v>2.35E-2</v>
      </c>
      <c r="N18" s="102"/>
      <c r="O18" s="159">
        <f>$O$8*M18</f>
        <v>35998586.571394995</v>
      </c>
      <c r="P18" s="102"/>
      <c r="Q18" s="155">
        <f>(F18-O18)/F18</f>
        <v>0.92331051278867859</v>
      </c>
      <c r="R18" s="102"/>
      <c r="S18" s="102"/>
    </row>
    <row r="19" spans="1:19" x14ac:dyDescent="0.25">
      <c r="A19" s="102"/>
      <c r="B19" s="102"/>
      <c r="C19" s="102"/>
      <c r="D19" s="102"/>
      <c r="E19" s="102"/>
      <c r="F19" s="102"/>
      <c r="G19" s="149"/>
      <c r="H19" s="102"/>
      <c r="I19" s="102"/>
      <c r="J19" s="102"/>
      <c r="K19" s="139"/>
      <c r="L19" s="102"/>
      <c r="M19" s="180"/>
      <c r="N19" s="102"/>
      <c r="O19" s="156"/>
      <c r="P19" s="102"/>
      <c r="Q19" s="158"/>
      <c r="R19" s="102"/>
      <c r="S19" s="102"/>
    </row>
    <row r="20" spans="1:19" x14ac:dyDescent="0.25">
      <c r="A20" s="102"/>
      <c r="B20" s="147" t="s">
        <v>785</v>
      </c>
      <c r="C20" s="145"/>
      <c r="D20" s="146"/>
      <c r="E20" s="102"/>
      <c r="F20" s="154">
        <f>'MATRIZ 2017 COMPLETO PROPOSTA'!X11</f>
        <v>100317244.41000004</v>
      </c>
      <c r="G20" s="149"/>
      <c r="H20" s="181">
        <f>100-(Q20*100)</f>
        <v>45.810311778247993</v>
      </c>
      <c r="I20" s="183" t="s">
        <v>836</v>
      </c>
      <c r="J20" s="102"/>
      <c r="K20" s="153">
        <f>F20*Q20</f>
        <v>54361601.97843197</v>
      </c>
      <c r="L20" s="102"/>
      <c r="M20" s="179">
        <v>0.03</v>
      </c>
      <c r="N20" s="102"/>
      <c r="O20" s="159">
        <f>$O$8*M20</f>
        <v>45955642.431568079</v>
      </c>
      <c r="P20" s="102"/>
      <c r="Q20" s="155">
        <f>(F20-O20)/F20</f>
        <v>0.54189688221752008</v>
      </c>
      <c r="R20" s="102"/>
      <c r="S20" s="102"/>
    </row>
    <row r="21" spans="1:19" x14ac:dyDescent="0.25">
      <c r="A21" s="102"/>
      <c r="B21" s="102"/>
      <c r="C21" s="102"/>
      <c r="D21" s="102"/>
      <c r="E21" s="102"/>
      <c r="F21" s="102"/>
      <c r="G21" s="149"/>
      <c r="H21" s="102"/>
      <c r="I21" s="102"/>
      <c r="J21" s="102"/>
      <c r="K21" s="139"/>
      <c r="L21" s="102"/>
      <c r="M21" s="180"/>
      <c r="N21" s="102"/>
      <c r="O21" s="156"/>
      <c r="P21" s="102"/>
      <c r="Q21" s="158"/>
      <c r="R21" s="102"/>
      <c r="S21" s="102"/>
    </row>
    <row r="22" spans="1:19" x14ac:dyDescent="0.25">
      <c r="A22" s="102"/>
      <c r="B22" s="147" t="s">
        <v>786</v>
      </c>
      <c r="C22" s="145"/>
      <c r="D22" s="146"/>
      <c r="E22" s="102"/>
      <c r="F22" s="154">
        <f>'DADOS BASE PROPOSTA'!H51</f>
        <v>29052231</v>
      </c>
      <c r="G22" s="149"/>
      <c r="H22" s="181">
        <f>100-(Q22*100)</f>
        <v>52.727611442953766</v>
      </c>
      <c r="I22" s="183" t="s">
        <v>836</v>
      </c>
      <c r="J22" s="102"/>
      <c r="K22" s="153">
        <f>F22*Q22</f>
        <v>13733683.52281064</v>
      </c>
      <c r="L22" s="102"/>
      <c r="M22" s="179">
        <v>0.01</v>
      </c>
      <c r="N22" s="102"/>
      <c r="O22" s="159">
        <f>$O$8*M22</f>
        <v>15318547.47718936</v>
      </c>
      <c r="P22" s="102"/>
      <c r="Q22" s="155">
        <f>(F22-O22)/F22</f>
        <v>0.47272388557046235</v>
      </c>
      <c r="R22" s="102"/>
      <c r="S22" s="102"/>
    </row>
    <row r="23" spans="1:19" x14ac:dyDescent="0.25">
      <c r="A23" s="102"/>
      <c r="B23" s="102"/>
      <c r="C23" s="102"/>
      <c r="D23" s="102"/>
      <c r="E23" s="102"/>
      <c r="F23" s="102"/>
      <c r="G23" s="149"/>
      <c r="H23" s="102"/>
      <c r="I23" s="102"/>
      <c r="J23" s="102"/>
      <c r="K23" s="102"/>
      <c r="L23" s="102"/>
      <c r="M23" s="180"/>
      <c r="N23" s="102"/>
      <c r="O23" s="156"/>
      <c r="P23" s="102"/>
      <c r="Q23" s="158"/>
      <c r="R23" s="102"/>
      <c r="S23" s="102"/>
    </row>
    <row r="24" spans="1:19" x14ac:dyDescent="0.25">
      <c r="A24" s="102"/>
      <c r="B24" s="147" t="s">
        <v>787</v>
      </c>
      <c r="C24" s="145"/>
      <c r="D24" s="146"/>
      <c r="E24" s="102"/>
      <c r="F24" s="154">
        <f>'DADOS BASE PROPOSTA'!H55</f>
        <v>29052231</v>
      </c>
      <c r="G24" s="149"/>
      <c r="H24" s="181">
        <f>100-(Q24*100)</f>
        <v>52.727611442953766</v>
      </c>
      <c r="I24" s="183" t="s">
        <v>836</v>
      </c>
      <c r="J24" s="102"/>
      <c r="K24" s="153">
        <f>F24*Q24</f>
        <v>13733683.52281064</v>
      </c>
      <c r="L24" s="102"/>
      <c r="M24" s="179">
        <v>0.01</v>
      </c>
      <c r="N24" s="102"/>
      <c r="O24" s="159">
        <f>$O$8*M24</f>
        <v>15318547.47718936</v>
      </c>
      <c r="P24" s="102"/>
      <c r="Q24" s="155">
        <f>(F24-O24)/F24</f>
        <v>0.47272388557046235</v>
      </c>
      <c r="R24" s="102"/>
      <c r="S24" s="102"/>
    </row>
    <row r="25" spans="1:19" x14ac:dyDescent="0.25">
      <c r="A25" s="102"/>
      <c r="B25" s="102"/>
      <c r="C25" s="102"/>
      <c r="D25" s="102"/>
      <c r="E25" s="102"/>
      <c r="F25" s="102"/>
      <c r="G25" s="149"/>
      <c r="H25" s="102"/>
      <c r="I25" s="102"/>
      <c r="J25" s="102"/>
      <c r="K25" s="102"/>
      <c r="L25" s="102"/>
      <c r="M25" s="180"/>
      <c r="N25" s="102"/>
      <c r="O25" s="156"/>
      <c r="P25" s="102"/>
      <c r="Q25" s="102"/>
      <c r="R25" s="102"/>
      <c r="S25" s="102"/>
    </row>
    <row r="26" spans="1:19" x14ac:dyDescent="0.25">
      <c r="A26" s="102"/>
      <c r="B26" s="147" t="s">
        <v>788</v>
      </c>
      <c r="C26" s="145"/>
      <c r="D26" s="146"/>
      <c r="E26" s="102"/>
      <c r="F26" s="154">
        <f>'DADOS BASE PROPOSTA'!H59</f>
        <v>29052231</v>
      </c>
      <c r="G26" s="149"/>
      <c r="H26" s="181">
        <f>100-(Q26*100)</f>
        <v>52.727611442953766</v>
      </c>
      <c r="I26" s="183" t="s">
        <v>836</v>
      </c>
      <c r="J26" s="102"/>
      <c r="K26" s="153">
        <f>F26*Q26</f>
        <v>13733683.52281064</v>
      </c>
      <c r="L26" s="102"/>
      <c r="M26" s="179">
        <v>0.01</v>
      </c>
      <c r="N26" s="102"/>
      <c r="O26" s="159">
        <f>$O$8*M26</f>
        <v>15318547.47718936</v>
      </c>
      <c r="P26" s="102"/>
      <c r="Q26" s="155">
        <f>(F26-O26)/F26</f>
        <v>0.47272388557046235</v>
      </c>
      <c r="R26" s="102"/>
      <c r="S26" s="102"/>
    </row>
    <row r="27" spans="1:19" x14ac:dyDescent="0.25">
      <c r="A27" s="102"/>
      <c r="B27" s="2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80"/>
      <c r="N27" s="102"/>
      <c r="O27" s="102"/>
      <c r="P27" s="102"/>
      <c r="Q27" s="102"/>
      <c r="R27" s="102"/>
      <c r="S27" s="102"/>
    </row>
    <row r="28" spans="1:19" x14ac:dyDescent="0.25">
      <c r="A28" s="102"/>
      <c r="B28" s="139" t="s">
        <v>789</v>
      </c>
      <c r="C28" s="102"/>
      <c r="D28" s="102"/>
      <c r="E28" s="102"/>
      <c r="F28" s="156">
        <f>SUM(F12:F27)</f>
        <v>3715796984.7189369</v>
      </c>
      <c r="G28" s="156"/>
      <c r="H28" s="156"/>
      <c r="I28" s="156"/>
      <c r="J28" s="102"/>
      <c r="K28" s="157">
        <f>SUM(K12:K27)</f>
        <v>2183942237.0000014</v>
      </c>
      <c r="L28" s="102"/>
      <c r="M28" s="180">
        <f>SUM(M12:M27)</f>
        <v>1</v>
      </c>
      <c r="N28" s="102"/>
      <c r="O28" s="102"/>
      <c r="P28" s="102"/>
      <c r="Q28" s="102"/>
      <c r="R28" s="102"/>
      <c r="S28" s="102"/>
    </row>
    <row r="29" spans="1:19" x14ac:dyDescent="0.2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x14ac:dyDescent="0.25">
      <c r="A30" s="102"/>
      <c r="B30" s="139" t="s">
        <v>790</v>
      </c>
      <c r="C30" s="102"/>
      <c r="D30" s="102"/>
      <c r="E30" s="102"/>
      <c r="F30" s="156">
        <f>F8-F28</f>
        <v>0</v>
      </c>
      <c r="G30" s="156"/>
      <c r="H30" s="156"/>
      <c r="I30" s="156"/>
      <c r="J30" s="102"/>
      <c r="K30" s="156">
        <f>K8-K28</f>
        <v>0</v>
      </c>
      <c r="L30" s="102"/>
      <c r="M30" s="102"/>
      <c r="N30" s="102"/>
      <c r="O30" s="102"/>
      <c r="P30" s="102"/>
      <c r="Q30" s="102"/>
      <c r="R30" s="102"/>
      <c r="S30" s="102"/>
    </row>
    <row r="31" spans="1:19" x14ac:dyDescent="0.25">
      <c r="A31" s="102"/>
      <c r="B31" s="139"/>
      <c r="C31" s="102"/>
      <c r="D31" s="102"/>
      <c r="E31" s="139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x14ac:dyDescent="0.25">
      <c r="A32" s="102"/>
      <c r="B32" s="102" t="s">
        <v>837</v>
      </c>
      <c r="C32" s="102"/>
      <c r="D32" s="102"/>
      <c r="E32" s="102"/>
      <c r="F32" s="156"/>
      <c r="G32" s="156"/>
      <c r="H32" s="156"/>
      <c r="I32" s="156"/>
      <c r="J32" s="102"/>
      <c r="K32" s="139"/>
      <c r="L32" s="102"/>
      <c r="M32" s="102"/>
      <c r="N32" s="102"/>
      <c r="O32" s="102"/>
      <c r="P32" s="102"/>
      <c r="Q32" s="102"/>
      <c r="R32" s="102"/>
      <c r="S32" s="102"/>
    </row>
    <row r="33" spans="1:19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</row>
    <row r="34" spans="1:19" x14ac:dyDescent="0.25">
      <c r="A34" s="102"/>
      <c r="B34" s="102" t="s">
        <v>839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</row>
    <row r="35" spans="1:19" x14ac:dyDescent="0.25">
      <c r="A35" s="102"/>
      <c r="B35" s="139"/>
      <c r="C35" s="102"/>
      <c r="D35" s="102"/>
      <c r="E35" s="139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</row>
    <row r="36" spans="1:19" x14ac:dyDescent="0.2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39"/>
      <c r="L36" s="102"/>
      <c r="M36" s="102"/>
      <c r="N36" s="102"/>
      <c r="O36" s="102"/>
      <c r="P36" s="102"/>
      <c r="Q36" s="102"/>
      <c r="R36" s="102"/>
      <c r="S36" s="102"/>
    </row>
    <row r="37" spans="1:19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</row>
    <row r="38" spans="1:19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</row>
    <row r="39" spans="1:19" x14ac:dyDescent="0.2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</row>
    <row r="40" spans="1:19" x14ac:dyDescent="0.2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zoomScale="90" zoomScaleNormal="90" workbookViewId="0">
      <pane xSplit="5" ySplit="8" topLeftCell="F9" activePane="bottomRight" state="frozen"/>
      <selection pane="topRight"/>
      <selection pane="bottomLeft"/>
      <selection pane="bottomRight" activeCell="F11" sqref="F11"/>
    </sheetView>
  </sheetViews>
  <sheetFormatPr defaultRowHeight="15" x14ac:dyDescent="0.25"/>
  <cols>
    <col min="1" max="1" width="3.140625" style="2" customWidth="1"/>
    <col min="2" max="2" width="4.85546875" style="2" customWidth="1"/>
    <col min="3" max="3" width="39.42578125" style="2" customWidth="1"/>
    <col min="4" max="4" width="9.28515625" style="50" customWidth="1"/>
    <col min="5" max="5" width="1.5703125" style="2" customWidth="1"/>
    <col min="6" max="6" width="16.140625" style="51" bestFit="1" customWidth="1"/>
    <col min="7" max="7" width="15.28515625" style="52" bestFit="1" customWidth="1"/>
    <col min="8" max="8" width="20.5703125" style="71" customWidth="1"/>
    <col min="9" max="9" width="21.85546875" style="71" customWidth="1"/>
    <col min="10" max="10" width="20.7109375" style="71" customWidth="1"/>
    <col min="11" max="11" width="1.5703125" style="51" customWidth="1"/>
    <col min="12" max="12" width="13.5703125" style="51" customWidth="1"/>
    <col min="13" max="13" width="19.85546875" style="71" customWidth="1"/>
    <col min="14" max="14" width="21.85546875" style="71" customWidth="1"/>
    <col min="15" max="15" width="20.7109375" style="71" customWidth="1"/>
    <col min="16" max="16" width="1.5703125" style="51" customWidth="1"/>
    <col min="17" max="17" width="21.85546875" style="77" customWidth="1"/>
    <col min="18" max="18" width="20.7109375" style="71" customWidth="1"/>
    <col min="19" max="19" width="1.5703125" style="51" customWidth="1"/>
    <col min="20" max="20" width="14.5703125" style="51" bestFit="1" customWidth="1"/>
    <col min="21" max="21" width="15.28515625" style="52" bestFit="1" customWidth="1"/>
    <col min="22" max="22" width="19.85546875" style="103" customWidth="1"/>
    <col min="23" max="23" width="21.85546875" style="103" customWidth="1"/>
    <col min="24" max="24" width="20.7109375" style="103" customWidth="1"/>
    <col min="25" max="25" width="1.5703125" style="51" customWidth="1"/>
    <col min="26" max="26" width="13.5703125" style="51" customWidth="1"/>
    <col min="27" max="27" width="11" style="51" customWidth="1"/>
    <col min="28" max="28" width="8.42578125" style="51" bestFit="1" customWidth="1"/>
    <col min="29" max="29" width="12.42578125" style="51" customWidth="1"/>
    <col min="30" max="30" width="16.5703125" style="51" customWidth="1"/>
    <col min="31" max="31" width="6.7109375" style="51" customWidth="1"/>
    <col min="32" max="32" width="14.28515625" style="51" customWidth="1"/>
    <col min="33" max="33" width="17.28515625" style="72" customWidth="1"/>
    <col min="34" max="34" width="1.5703125" style="51" customWidth="1"/>
    <col min="35" max="35" width="13.5703125" style="51" customWidth="1"/>
    <col min="36" max="36" width="15.7109375" style="72" customWidth="1"/>
    <col min="37" max="37" width="1.5703125" style="51" customWidth="1"/>
    <col min="38" max="38" width="13.5703125" style="51" customWidth="1"/>
    <col min="39" max="39" width="15.7109375" style="72" customWidth="1"/>
    <col min="40" max="40" width="1.5703125" style="51" customWidth="1"/>
    <col min="41" max="43" width="15" style="72" bestFit="1" customWidth="1"/>
    <col min="44" max="44" width="1.5703125" style="72" customWidth="1"/>
    <col min="45" max="47" width="15" style="72" bestFit="1" customWidth="1"/>
    <col min="48" max="48" width="1.5703125" style="72" customWidth="1"/>
    <col min="49" max="51" width="15" style="72" bestFit="1" customWidth="1"/>
    <col min="52" max="52" width="3.140625" style="2" customWidth="1"/>
    <col min="53" max="53" width="9.140625" style="2" customWidth="1"/>
    <col min="54" max="54" width="16.140625" bestFit="1" customWidth="1"/>
  </cols>
  <sheetData>
    <row r="1" spans="1:54" x14ac:dyDescent="0.25">
      <c r="A1" s="5"/>
      <c r="B1" s="49" t="s">
        <v>32</v>
      </c>
      <c r="C1" s="5"/>
      <c r="D1" s="5"/>
      <c r="E1" s="5"/>
      <c r="F1" s="48"/>
      <c r="G1" s="5"/>
      <c r="H1" s="80"/>
      <c r="I1" s="80"/>
      <c r="J1" s="80"/>
      <c r="K1" s="5"/>
      <c r="L1" s="5"/>
      <c r="M1" s="80"/>
      <c r="N1" s="80"/>
      <c r="O1" s="80"/>
      <c r="P1" s="5"/>
      <c r="Q1" s="90"/>
      <c r="R1" s="80"/>
      <c r="S1" s="5"/>
      <c r="T1" s="5"/>
      <c r="U1" s="5"/>
      <c r="V1" s="98"/>
      <c r="W1" s="98"/>
      <c r="X1" s="98"/>
      <c r="Y1" s="5"/>
      <c r="Z1" s="5"/>
      <c r="AA1" s="5"/>
      <c r="AB1" s="5"/>
      <c r="AC1" s="5"/>
      <c r="AD1" s="5"/>
      <c r="AE1" s="5"/>
      <c r="AF1" s="5"/>
      <c r="AG1" s="80"/>
      <c r="AH1" s="5"/>
      <c r="AI1" s="5"/>
      <c r="AJ1" s="80"/>
      <c r="AK1" s="5"/>
      <c r="AL1" s="5"/>
      <c r="AM1" s="80"/>
      <c r="AN1" s="5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28"/>
    </row>
    <row r="2" spans="1:54" x14ac:dyDescent="0.25">
      <c r="A2" s="5"/>
      <c r="B2" s="6"/>
      <c r="C2" s="7"/>
      <c r="D2" s="7"/>
      <c r="E2" s="7"/>
      <c r="F2" s="7"/>
      <c r="G2" s="7"/>
      <c r="H2" s="81"/>
      <c r="I2" s="81"/>
      <c r="J2" s="81"/>
      <c r="K2" s="7"/>
      <c r="L2" s="7"/>
      <c r="M2" s="81"/>
      <c r="N2" s="81"/>
      <c r="O2" s="81"/>
      <c r="P2" s="7"/>
      <c r="Q2" s="91"/>
      <c r="R2" s="81"/>
      <c r="S2" s="7"/>
      <c r="T2" s="7"/>
      <c r="U2" s="7"/>
      <c r="V2" s="99"/>
      <c r="W2" s="99"/>
      <c r="X2" s="99"/>
      <c r="Y2" s="7"/>
      <c r="Z2" s="7"/>
      <c r="AA2" s="7"/>
      <c r="AB2" s="7"/>
      <c r="AC2" s="7"/>
      <c r="AD2" s="7"/>
      <c r="AE2" s="7"/>
      <c r="AF2" s="7"/>
      <c r="AG2" s="81"/>
      <c r="AH2" s="7"/>
      <c r="AI2" s="7"/>
      <c r="AJ2" s="81"/>
      <c r="AK2" s="7"/>
      <c r="AL2" s="7"/>
      <c r="AM2" s="81"/>
      <c r="AN2" s="7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7"/>
      <c r="AZ2" s="28"/>
    </row>
    <row r="3" spans="1:54" ht="23.25" customHeight="1" x14ac:dyDescent="0.35">
      <c r="A3" s="5"/>
      <c r="B3" s="9"/>
      <c r="C3" s="10"/>
      <c r="D3" s="11" t="s">
        <v>793</v>
      </c>
      <c r="E3" s="10"/>
      <c r="F3" s="10"/>
      <c r="G3" s="10"/>
      <c r="H3" s="82"/>
      <c r="I3" s="82"/>
      <c r="J3" s="82"/>
      <c r="K3" s="10"/>
      <c r="L3" s="10"/>
      <c r="M3" s="82"/>
      <c r="N3" s="82"/>
      <c r="O3" s="82"/>
      <c r="P3" s="10"/>
      <c r="Q3" s="92"/>
      <c r="R3" s="82"/>
      <c r="S3" s="10"/>
      <c r="T3" s="10"/>
      <c r="U3" s="10"/>
      <c r="V3" s="100"/>
      <c r="W3" s="100"/>
      <c r="X3" s="100"/>
      <c r="Y3" s="10"/>
      <c r="Z3" s="10"/>
      <c r="AA3" s="10"/>
      <c r="AB3" s="10"/>
      <c r="AC3" s="10"/>
      <c r="AD3" s="10"/>
      <c r="AE3" s="10"/>
      <c r="AF3" s="10"/>
      <c r="AG3" s="82"/>
      <c r="AH3" s="10"/>
      <c r="AI3" s="10"/>
      <c r="AJ3" s="82"/>
      <c r="AK3" s="10"/>
      <c r="AL3" s="10"/>
      <c r="AM3" s="82"/>
      <c r="AN3" s="10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8"/>
      <c r="AZ3" s="28"/>
    </row>
    <row r="4" spans="1:54" x14ac:dyDescent="0.25">
      <c r="A4" s="5"/>
      <c r="B4" s="13"/>
      <c r="C4" s="14"/>
      <c r="D4" s="14"/>
      <c r="E4" s="14"/>
      <c r="F4" s="14"/>
      <c r="G4" s="14"/>
      <c r="H4" s="83"/>
      <c r="I4" s="83"/>
      <c r="J4" s="83"/>
      <c r="K4" s="14"/>
      <c r="L4" s="14"/>
      <c r="M4" s="83"/>
      <c r="N4" s="83"/>
      <c r="O4" s="83"/>
      <c r="P4" s="14"/>
      <c r="Q4" s="93"/>
      <c r="R4" s="83"/>
      <c r="S4" s="14"/>
      <c r="T4" s="14"/>
      <c r="U4" s="14"/>
      <c r="V4" s="101"/>
      <c r="W4" s="101"/>
      <c r="X4" s="101"/>
      <c r="Y4" s="14"/>
      <c r="Z4" s="14"/>
      <c r="AA4" s="14"/>
      <c r="AB4" s="14"/>
      <c r="AC4" s="14"/>
      <c r="AD4" s="14"/>
      <c r="AE4" s="14"/>
      <c r="AF4" s="14"/>
      <c r="AG4" s="83"/>
      <c r="AH4" s="14"/>
      <c r="AI4" s="14"/>
      <c r="AJ4" s="83"/>
      <c r="AK4" s="14"/>
      <c r="AL4" s="14"/>
      <c r="AM4" s="83"/>
      <c r="AN4" s="14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9"/>
      <c r="AZ4" s="28"/>
    </row>
    <row r="5" spans="1:54" x14ac:dyDescent="0.25">
      <c r="A5" s="5"/>
      <c r="B5" s="23"/>
      <c r="C5" s="23"/>
      <c r="D5" s="23"/>
      <c r="E5" s="23"/>
      <c r="F5" s="5"/>
      <c r="G5" s="23"/>
      <c r="H5" s="84"/>
      <c r="I5" s="84"/>
      <c r="J5" s="84"/>
      <c r="K5" s="23"/>
      <c r="L5" s="5"/>
      <c r="M5" s="84"/>
      <c r="N5" s="84"/>
      <c r="O5" s="84"/>
      <c r="P5" s="23"/>
      <c r="Q5" s="94"/>
      <c r="R5" s="84"/>
      <c r="S5" s="23"/>
      <c r="T5" s="5"/>
      <c r="U5" s="23"/>
      <c r="V5" s="102"/>
      <c r="W5" s="102"/>
      <c r="X5" s="102"/>
      <c r="Y5" s="23"/>
      <c r="Z5" s="23"/>
      <c r="AA5" s="23"/>
      <c r="AB5" s="23"/>
      <c r="AC5" s="23"/>
      <c r="AD5" s="23"/>
      <c r="AE5" s="23"/>
      <c r="AF5" s="23"/>
      <c r="AG5" s="84"/>
      <c r="AH5" s="23"/>
      <c r="AI5" s="23"/>
      <c r="AJ5" s="84"/>
      <c r="AK5" s="23"/>
      <c r="AL5" s="23"/>
      <c r="AM5" s="84"/>
      <c r="AN5" s="23"/>
      <c r="AO5" s="80"/>
      <c r="AP5" s="80"/>
      <c r="AQ5" s="80"/>
      <c r="AR5" s="84"/>
      <c r="AS5" s="80"/>
      <c r="AT5" s="80"/>
      <c r="AU5" s="80"/>
      <c r="AV5" s="84"/>
      <c r="AW5" s="80"/>
      <c r="AX5" s="80"/>
      <c r="AY5" s="80"/>
      <c r="AZ5" s="28"/>
    </row>
    <row r="6" spans="1:54" ht="15" customHeight="1" x14ac:dyDescent="0.25">
      <c r="A6" s="5"/>
      <c r="B6" s="23"/>
      <c r="C6" s="23"/>
      <c r="D6" s="23"/>
      <c r="E6" s="23"/>
      <c r="F6" s="233" t="s">
        <v>33</v>
      </c>
      <c r="G6" s="234"/>
      <c r="H6" s="234"/>
      <c r="I6" s="234"/>
      <c r="J6" s="235"/>
      <c r="K6" s="23"/>
      <c r="L6" s="233" t="s">
        <v>34</v>
      </c>
      <c r="M6" s="234"/>
      <c r="N6" s="234"/>
      <c r="O6" s="235"/>
      <c r="P6" s="23"/>
      <c r="Q6" s="233" t="s">
        <v>35</v>
      </c>
      <c r="R6" s="235"/>
      <c r="S6" s="23"/>
      <c r="T6" s="233" t="s">
        <v>36</v>
      </c>
      <c r="U6" s="234"/>
      <c r="V6" s="234"/>
      <c r="W6" s="234"/>
      <c r="X6" s="235"/>
      <c r="Y6" s="23"/>
      <c r="Z6" s="233" t="s">
        <v>37</v>
      </c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N6" s="23"/>
      <c r="AO6" s="233" t="s">
        <v>38</v>
      </c>
      <c r="AP6" s="234"/>
      <c r="AQ6" s="234"/>
      <c r="AR6" s="234"/>
      <c r="AS6" s="234"/>
      <c r="AT6" s="234"/>
      <c r="AU6" s="234"/>
      <c r="AV6" s="234"/>
      <c r="AW6" s="234"/>
      <c r="AX6" s="234"/>
      <c r="AY6" s="235"/>
      <c r="AZ6" s="28"/>
    </row>
    <row r="7" spans="1:54" x14ac:dyDescent="0.25">
      <c r="A7" s="5"/>
      <c r="B7" s="23"/>
      <c r="C7" s="23"/>
      <c r="D7" s="23"/>
      <c r="E7" s="23"/>
      <c r="F7" s="5"/>
      <c r="G7" s="23"/>
      <c r="H7" s="84"/>
      <c r="I7" s="84"/>
      <c r="J7" s="84"/>
      <c r="K7" s="23"/>
      <c r="L7" s="5"/>
      <c r="M7" s="84"/>
      <c r="N7" s="84"/>
      <c r="O7" s="84"/>
      <c r="P7" s="23"/>
      <c r="Q7" s="94"/>
      <c r="R7" s="84"/>
      <c r="S7" s="23"/>
      <c r="T7" s="5"/>
      <c r="U7" s="23"/>
      <c r="V7" s="102"/>
      <c r="W7" s="102"/>
      <c r="X7" s="102"/>
      <c r="Y7" s="23"/>
      <c r="Z7" s="23"/>
      <c r="AA7" s="23"/>
      <c r="AB7" s="23"/>
      <c r="AC7" s="23"/>
      <c r="AD7" s="23"/>
      <c r="AE7" s="23"/>
      <c r="AF7" s="23"/>
      <c r="AG7" s="84"/>
      <c r="AH7" s="23"/>
      <c r="AI7" s="23"/>
      <c r="AJ7" s="84"/>
      <c r="AK7" s="23"/>
      <c r="AL7" s="23"/>
      <c r="AM7" s="84"/>
      <c r="AN7" s="23"/>
      <c r="AO7" s="80"/>
      <c r="AP7" s="80"/>
      <c r="AQ7" s="80"/>
      <c r="AR7" s="84"/>
      <c r="AS7" s="80"/>
      <c r="AT7" s="80"/>
      <c r="AU7" s="80"/>
      <c r="AV7" s="84"/>
      <c r="AW7" s="80"/>
      <c r="AX7" s="80"/>
      <c r="AY7" s="80"/>
      <c r="AZ7" s="28"/>
    </row>
    <row r="8" spans="1:54" ht="60" customHeight="1" x14ac:dyDescent="0.25">
      <c r="A8" s="5"/>
      <c r="B8" s="31" t="s">
        <v>39</v>
      </c>
      <c r="C8" s="32" t="s">
        <v>40</v>
      </c>
      <c r="D8" s="33" t="s">
        <v>41</v>
      </c>
      <c r="E8" s="3"/>
      <c r="F8" s="34" t="s">
        <v>42</v>
      </c>
      <c r="G8" s="34" t="s">
        <v>43</v>
      </c>
      <c r="H8" s="86" t="s">
        <v>44</v>
      </c>
      <c r="I8" s="86" t="s">
        <v>45</v>
      </c>
      <c r="J8" s="85" t="s">
        <v>46</v>
      </c>
      <c r="K8" s="3"/>
      <c r="L8" s="34" t="s">
        <v>42</v>
      </c>
      <c r="M8" s="86" t="s">
        <v>47</v>
      </c>
      <c r="N8" s="86" t="s">
        <v>48</v>
      </c>
      <c r="O8" s="85" t="s">
        <v>49</v>
      </c>
      <c r="P8" s="3"/>
      <c r="Q8" s="95" t="s">
        <v>50</v>
      </c>
      <c r="R8" s="104" t="s">
        <v>801</v>
      </c>
      <c r="S8" s="3"/>
      <c r="T8" s="34" t="s">
        <v>51</v>
      </c>
      <c r="U8" s="34" t="s">
        <v>52</v>
      </c>
      <c r="V8" s="95" t="s">
        <v>53</v>
      </c>
      <c r="W8" s="95" t="s">
        <v>54</v>
      </c>
      <c r="X8" s="104" t="s">
        <v>55</v>
      </c>
      <c r="Y8" s="3"/>
      <c r="Z8" s="34" t="s">
        <v>56</v>
      </c>
      <c r="AA8" s="236" t="s">
        <v>57</v>
      </c>
      <c r="AB8" s="237"/>
      <c r="AC8" s="34" t="s">
        <v>58</v>
      </c>
      <c r="AD8" s="34" t="s">
        <v>59</v>
      </c>
      <c r="AE8" s="236" t="s">
        <v>60</v>
      </c>
      <c r="AF8" s="237"/>
      <c r="AG8" s="85" t="s">
        <v>61</v>
      </c>
      <c r="AH8" s="3"/>
      <c r="AI8" s="34" t="s">
        <v>62</v>
      </c>
      <c r="AJ8" s="85" t="s">
        <v>63</v>
      </c>
      <c r="AK8" s="3"/>
      <c r="AL8" s="34" t="s">
        <v>64</v>
      </c>
      <c r="AM8" s="85" t="s">
        <v>65</v>
      </c>
      <c r="AN8" s="3"/>
      <c r="AO8" s="86" t="s">
        <v>66</v>
      </c>
      <c r="AP8" s="86" t="s">
        <v>67</v>
      </c>
      <c r="AQ8" s="85" t="s">
        <v>68</v>
      </c>
      <c r="AR8" s="70"/>
      <c r="AS8" s="86" t="s">
        <v>69</v>
      </c>
      <c r="AT8" s="86" t="s">
        <v>70</v>
      </c>
      <c r="AU8" s="85" t="s">
        <v>71</v>
      </c>
      <c r="AV8" s="70"/>
      <c r="AW8" s="86" t="s">
        <v>72</v>
      </c>
      <c r="AX8" s="86" t="s">
        <v>73</v>
      </c>
      <c r="AY8" s="85" t="s">
        <v>74</v>
      </c>
      <c r="AZ8" s="28"/>
    </row>
    <row r="9" spans="1:54" x14ac:dyDescent="0.25">
      <c r="A9" s="5"/>
      <c r="B9" s="28"/>
      <c r="C9" s="28"/>
      <c r="D9" s="28"/>
      <c r="E9" s="28"/>
      <c r="F9" s="110"/>
      <c r="G9" s="115"/>
      <c r="H9" s="120"/>
      <c r="I9" s="120"/>
      <c r="J9" s="120"/>
      <c r="K9" s="28"/>
      <c r="L9" s="110"/>
      <c r="M9" s="120"/>
      <c r="N9" s="120"/>
      <c r="O9" s="120"/>
      <c r="P9" s="28"/>
      <c r="Q9" s="96"/>
      <c r="R9" s="120"/>
      <c r="S9" s="28"/>
      <c r="T9" s="110"/>
      <c r="U9" s="115"/>
      <c r="V9" s="120"/>
      <c r="W9" s="120"/>
      <c r="X9" s="120"/>
      <c r="Y9" s="28"/>
      <c r="Z9" s="125"/>
      <c r="AA9" s="28"/>
      <c r="AB9" s="28"/>
      <c r="AC9" s="28"/>
      <c r="AD9" s="130"/>
      <c r="AE9" s="28"/>
      <c r="AF9" s="28"/>
      <c r="AG9" s="120"/>
      <c r="AH9" s="28"/>
      <c r="AI9" s="125"/>
      <c r="AJ9" s="120"/>
      <c r="AK9" s="28"/>
      <c r="AL9" s="120"/>
      <c r="AM9" s="120"/>
      <c r="AN9" s="28"/>
      <c r="AO9" s="120"/>
      <c r="AP9" s="120"/>
      <c r="AQ9" s="120"/>
      <c r="AR9" s="69"/>
      <c r="AS9" s="120"/>
      <c r="AT9" s="120"/>
      <c r="AU9" s="120"/>
      <c r="AV9" s="69"/>
      <c r="AW9" s="120"/>
      <c r="AX9" s="120"/>
      <c r="AY9" s="120"/>
      <c r="AZ9" s="28"/>
    </row>
    <row r="10" spans="1:54" x14ac:dyDescent="0.25">
      <c r="A10" s="5"/>
      <c r="B10" s="30"/>
      <c r="C10" s="30"/>
      <c r="D10" s="30"/>
      <c r="E10" s="30"/>
      <c r="F10" s="111"/>
      <c r="G10" s="116"/>
      <c r="H10" s="121"/>
      <c r="I10" s="121"/>
      <c r="J10" s="121"/>
      <c r="K10" s="30"/>
      <c r="L10" s="111"/>
      <c r="M10" s="121"/>
      <c r="N10" s="121"/>
      <c r="O10" s="121"/>
      <c r="P10" s="30"/>
      <c r="Q10" s="64"/>
      <c r="R10" s="121"/>
      <c r="S10" s="30"/>
      <c r="T10" s="111"/>
      <c r="U10" s="116"/>
      <c r="V10" s="121"/>
      <c r="W10" s="121"/>
      <c r="X10" s="121"/>
      <c r="Y10" s="30"/>
      <c r="Z10" s="126"/>
      <c r="AA10" s="43" t="s">
        <v>75</v>
      </c>
      <c r="AB10" s="44">
        <f>LARGE(AB14:AB1000,1)</f>
        <v>0.84699999999999998</v>
      </c>
      <c r="AC10" s="42"/>
      <c r="AD10" s="131"/>
      <c r="AE10" s="45" t="s">
        <v>76</v>
      </c>
      <c r="AF10" s="46">
        <f>SMALL(AF14:AF1000,1)</f>
        <v>483.26521603419667</v>
      </c>
      <c r="AG10" s="121"/>
      <c r="AH10" s="30"/>
      <c r="AI10" s="126"/>
      <c r="AJ10" s="121"/>
      <c r="AK10" s="30"/>
      <c r="AL10" s="121"/>
      <c r="AM10" s="121"/>
      <c r="AN10" s="30"/>
      <c r="AO10" s="121"/>
      <c r="AP10" s="121"/>
      <c r="AQ10" s="121"/>
      <c r="AR10" s="67"/>
      <c r="AS10" s="121"/>
      <c r="AT10" s="121"/>
      <c r="AU10" s="121"/>
      <c r="AV10" s="67"/>
      <c r="AW10" s="121"/>
      <c r="AX10" s="121"/>
      <c r="AY10" s="121"/>
      <c r="AZ10" s="28"/>
    </row>
    <row r="11" spans="1:54" x14ac:dyDescent="0.25">
      <c r="A11" s="5"/>
      <c r="B11" s="30"/>
      <c r="C11" s="30" t="s">
        <v>77</v>
      </c>
      <c r="D11" s="30"/>
      <c r="E11" s="30"/>
      <c r="F11" s="111">
        <f>SUMIF($D$14:$D$1000,"T",F14:F1000)</f>
        <v>1128824.9551660595</v>
      </c>
      <c r="G11" s="116">
        <f>SUMIF($D$14:$D$1000,"T",G14:G1000)</f>
        <v>0.99999999999999978</v>
      </c>
      <c r="H11" s="121">
        <f>SUMIF($D$14:$D$1000,"T",H14:H1000)</f>
        <v>2272210718.1500874</v>
      </c>
      <c r="I11" s="121">
        <f>SUMIF($D$14:$D$1000,"T",I14:I1000)</f>
        <v>86399717.990152672</v>
      </c>
      <c r="J11" s="121">
        <f>SUMIF($D$14:$D$1000,"T",J14:J1000)</f>
        <v>2358610436.1402402</v>
      </c>
      <c r="K11" s="67"/>
      <c r="L11" s="111">
        <f>SUMIF($D$14:$D$1000,"T",L14:L1000)</f>
        <v>94968.302696698054</v>
      </c>
      <c r="M11" s="121">
        <f>SUMIF($D$14:$D$1000,"T",M14:M1000)</f>
        <v>368163486.82000005</v>
      </c>
      <c r="N11" s="121">
        <f>SUMIF($D$14:$D$1000,"T",N14:N1000)</f>
        <v>63343857.89869763</v>
      </c>
      <c r="O11" s="121">
        <f>SUMIF($D$14:$D$1000,"T",O14:O1000)</f>
        <v>431507344.71869761</v>
      </c>
      <c r="P11" s="68"/>
      <c r="Q11" s="68">
        <f>SUMIF($D$14:$D$1000,"R",Q14:Q1000)</f>
        <v>606</v>
      </c>
      <c r="R11" s="121">
        <f>SUMIF($D$14:$D$1000,"T",R14:R1000)</f>
        <v>268798208.44999981</v>
      </c>
      <c r="S11" s="68"/>
      <c r="T11" s="111">
        <f>SUMIF($D$14:$D$1000,"T",T14:T1000)</f>
        <v>190615.78271060443</v>
      </c>
      <c r="U11" s="116">
        <f>SUMIF($D$14:$D$1000,"T",U14:U1000)</f>
        <v>0.99999999999999989</v>
      </c>
      <c r="V11" s="121">
        <f>SUMIF($D$14:$D$1000,"T",V14:V1000)</f>
        <v>90285519.969000027</v>
      </c>
      <c r="W11" s="121">
        <f>SUMIF($D$14:$D$1000,"T",W14:W1000)</f>
        <v>10031724.441000007</v>
      </c>
      <c r="X11" s="121">
        <f>SUMIF($D$14:$D$1000,"T",X14:X1000)</f>
        <v>100317244.41000004</v>
      </c>
      <c r="Y11" s="68"/>
      <c r="Z11" s="126">
        <f>SUMIF($D$14:$D$1000,"T",Z14:Z1000)</f>
        <v>626479.5</v>
      </c>
      <c r="AA11" s="105"/>
      <c r="AB11" s="106"/>
      <c r="AC11" s="68"/>
      <c r="AD11" s="131" t="s">
        <v>78</v>
      </c>
      <c r="AE11" s="66" t="s">
        <v>79</v>
      </c>
      <c r="AF11" s="134">
        <f>'DADOS BASE PROPOSTA'!H40/Z11</f>
        <v>609.73541033665106</v>
      </c>
      <c r="AG11" s="121">
        <f>SUMIF($D$14:$D$1000,"T",AG14:AG1000)</f>
        <v>381986734.99999976</v>
      </c>
      <c r="AH11" s="67"/>
      <c r="AI11" s="126">
        <f>SUMIF($D$14:$D$1000,"T",AI14:AI1000)</f>
        <v>8810</v>
      </c>
      <c r="AJ11" s="121">
        <f>SUMIF($D$14:$D$1000,"T",AJ14:AJ1000)</f>
        <v>54428199</v>
      </c>
      <c r="AK11" s="67"/>
      <c r="AL11" s="121">
        <f>SUMIF($D$14:$D$1000,"T",AL14:AL1000)</f>
        <v>57726.05</v>
      </c>
      <c r="AM11" s="121">
        <f>SUMIF($D$14:$D$1000,"T",AM14:AM1000)</f>
        <v>32992124.000000004</v>
      </c>
      <c r="AN11" s="67"/>
      <c r="AO11" s="121">
        <f>SUMIF($D$14:$D$1000,"R",AO14:AO1000)</f>
        <v>14526115.5</v>
      </c>
      <c r="AP11" s="121">
        <f>SUMIF($D$14:$D$1000,"R",AP14:AP1000)</f>
        <v>14526115.499999994</v>
      </c>
      <c r="AQ11" s="121">
        <f>SUMIF($D$14:$D$1000,"T",AQ14:AQ1000)</f>
        <v>29052230.999999985</v>
      </c>
      <c r="AR11" s="67"/>
      <c r="AS11" s="121">
        <f>SUMIF($D$14:$D$1000,"R",AS14:AS1000)</f>
        <v>14526115.5</v>
      </c>
      <c r="AT11" s="121">
        <f>SUMIF($D$14:$D$1000,"R",AT14:AT1000)</f>
        <v>14526115.499999994</v>
      </c>
      <c r="AU11" s="121">
        <f>SUMIF($D$14:$D$1000,"T",AU14:AU1000)</f>
        <v>29052230.999999985</v>
      </c>
      <c r="AV11" s="67"/>
      <c r="AW11" s="121">
        <f>SUMIF($D$14:$D$1000,"R",AW14:AW1000)</f>
        <v>14526115.5</v>
      </c>
      <c r="AX11" s="121">
        <f>SUMIF($D$14:$D$1000,"R",AX14:AX1000)</f>
        <v>14526115.499999994</v>
      </c>
      <c r="AY11" s="121">
        <f>SUMIF($D$14:$D$1000,"T",AY14:AY1000)</f>
        <v>29052230.999999985</v>
      </c>
      <c r="AZ11" s="28"/>
      <c r="BB11" s="166">
        <f>R11+X11+AQ11+AU11+AY11</f>
        <v>456272145.85999984</v>
      </c>
    </row>
    <row r="12" spans="1:54" x14ac:dyDescent="0.25">
      <c r="A12" s="5"/>
      <c r="B12" s="30"/>
      <c r="C12" s="30"/>
      <c r="D12" s="30"/>
      <c r="E12" s="30"/>
      <c r="F12" s="111"/>
      <c r="G12" s="116"/>
      <c r="H12" s="121"/>
      <c r="I12" s="121"/>
      <c r="J12" s="121"/>
      <c r="K12" s="30"/>
      <c r="L12" s="111"/>
      <c r="M12" s="121"/>
      <c r="N12" s="121"/>
      <c r="O12" s="121"/>
      <c r="P12" s="30"/>
      <c r="Q12" s="64"/>
      <c r="R12" s="121"/>
      <c r="S12" s="30"/>
      <c r="T12" s="111"/>
      <c r="U12" s="116"/>
      <c r="V12" s="121"/>
      <c r="W12" s="121"/>
      <c r="X12" s="121"/>
      <c r="Y12" s="30"/>
      <c r="Z12" s="126"/>
      <c r="AA12" s="44" t="s">
        <v>80</v>
      </c>
      <c r="AB12" s="30">
        <f>SMALL(AB14:AB1000,1)</f>
        <v>0.48399999999999999</v>
      </c>
      <c r="AC12" s="42">
        <f>SUM(AC14:AC1000)/$Z$11</f>
        <v>0.72847533957615496</v>
      </c>
      <c r="AD12" s="131">
        <f>AB10/AB12</f>
        <v>1.75</v>
      </c>
      <c r="AE12" s="45" t="s">
        <v>81</v>
      </c>
      <c r="AF12" s="46">
        <f>LARGE(AF14:AF1000,1)</f>
        <v>870.59963545055416</v>
      </c>
      <c r="AG12" s="121"/>
      <c r="AH12" s="30"/>
      <c r="AI12" s="126"/>
      <c r="AJ12" s="121"/>
      <c r="AK12" s="30"/>
      <c r="AL12" s="121"/>
      <c r="AM12" s="121"/>
      <c r="AN12" s="30"/>
      <c r="AO12" s="121"/>
      <c r="AP12" s="121"/>
      <c r="AQ12" s="121"/>
      <c r="AR12" s="67"/>
      <c r="AS12" s="121"/>
      <c r="AT12" s="121"/>
      <c r="AU12" s="121"/>
      <c r="AV12" s="67"/>
      <c r="AW12" s="121"/>
      <c r="AX12" s="121"/>
      <c r="AY12" s="121"/>
      <c r="AZ12" s="28"/>
    </row>
    <row r="13" spans="1:54" x14ac:dyDescent="0.25">
      <c r="A13" s="5"/>
      <c r="B13" s="28"/>
      <c r="C13" s="28"/>
      <c r="D13" s="29"/>
      <c r="E13" s="23"/>
      <c r="F13" s="112"/>
      <c r="G13" s="117"/>
      <c r="H13" s="122"/>
      <c r="I13" s="122"/>
      <c r="J13" s="122"/>
      <c r="K13" s="23"/>
      <c r="L13" s="112"/>
      <c r="M13" s="122"/>
      <c r="N13" s="122"/>
      <c r="O13" s="122"/>
      <c r="P13" s="23"/>
      <c r="Q13" s="97"/>
      <c r="R13" s="122"/>
      <c r="S13" s="23"/>
      <c r="T13" s="112"/>
      <c r="U13" s="117"/>
      <c r="V13" s="122"/>
      <c r="W13" s="122"/>
      <c r="X13" s="122"/>
      <c r="Y13" s="23"/>
      <c r="Z13" s="127"/>
      <c r="AA13" s="29"/>
      <c r="AB13" s="29"/>
      <c r="AC13" s="23"/>
      <c r="AD13" s="130"/>
      <c r="AE13" s="23"/>
      <c r="AF13" s="23"/>
      <c r="AG13" s="120"/>
      <c r="AH13" s="23"/>
      <c r="AI13" s="127"/>
      <c r="AJ13" s="122"/>
      <c r="AK13" s="23"/>
      <c r="AL13" s="122"/>
      <c r="AM13" s="122"/>
      <c r="AN13" s="23"/>
      <c r="AO13" s="122"/>
      <c r="AP13" s="122"/>
      <c r="AQ13" s="122"/>
      <c r="AR13" s="84"/>
      <c r="AS13" s="122"/>
      <c r="AT13" s="122"/>
      <c r="AU13" s="122"/>
      <c r="AV13" s="84"/>
      <c r="AW13" s="122"/>
      <c r="AX13" s="122"/>
      <c r="AY13" s="122"/>
      <c r="AZ13" s="28"/>
    </row>
    <row r="14" spans="1:54" x14ac:dyDescent="0.25">
      <c r="A14" s="49"/>
      <c r="F14" s="113"/>
      <c r="G14" s="118"/>
      <c r="H14" s="123"/>
      <c r="I14" s="123"/>
      <c r="J14" s="123"/>
      <c r="L14" s="113"/>
      <c r="M14" s="123"/>
      <c r="N14" s="123"/>
      <c r="O14" s="123"/>
      <c r="R14" s="123"/>
      <c r="T14" s="113"/>
      <c r="U14" s="118"/>
      <c r="V14" s="123"/>
      <c r="W14" s="123"/>
      <c r="X14" s="123"/>
      <c r="Z14" s="128"/>
      <c r="AD14" s="132"/>
      <c r="AG14" s="123"/>
      <c r="AI14" s="128"/>
      <c r="AJ14" s="123"/>
      <c r="AL14" s="123"/>
      <c r="AM14" s="123"/>
      <c r="AO14" s="123"/>
      <c r="AP14" s="123"/>
      <c r="AQ14" s="123"/>
      <c r="AS14" s="123"/>
      <c r="AT14" s="123"/>
      <c r="AU14" s="123"/>
      <c r="AW14" s="123"/>
      <c r="AX14" s="123"/>
      <c r="AY14" s="123"/>
      <c r="AZ14" s="49"/>
    </row>
    <row r="15" spans="1:54" x14ac:dyDescent="0.25">
      <c r="A15" s="49"/>
      <c r="B15" s="107" t="s">
        <v>82</v>
      </c>
      <c r="C15" s="107" t="s">
        <v>83</v>
      </c>
      <c r="D15" s="107" t="s">
        <v>84</v>
      </c>
      <c r="E15" s="107"/>
      <c r="F15" s="114">
        <f>SUM(F16:F22)</f>
        <v>6112.7834283708999</v>
      </c>
      <c r="G15" s="119">
        <f>SUM(G16:G22)</f>
        <v>5.4151738942302694E-3</v>
      </c>
      <c r="H15" s="124">
        <f>SUM(H16:H22)</f>
        <v>12304416.163116567</v>
      </c>
      <c r="I15" s="124">
        <f>SUM(I16:I22)</f>
        <v>2035679.5294570427</v>
      </c>
      <c r="J15" s="124">
        <f>SUM(J16:J22)</f>
        <v>14340095.692573611</v>
      </c>
      <c r="K15" s="108"/>
      <c r="L15" s="114">
        <f>SUM(L16:L22)</f>
        <v>2115.3201775223974</v>
      </c>
      <c r="M15" s="124">
        <f>SUM(M16:M22)</f>
        <v>2999559.25</v>
      </c>
      <c r="N15" s="124">
        <f>SUM(N16:N22)</f>
        <v>1410918.5584074392</v>
      </c>
      <c r="O15" s="124">
        <f>SUM(O16:O22)</f>
        <v>4410477.8084074389</v>
      </c>
      <c r="P15" s="108"/>
      <c r="Q15" s="109"/>
      <c r="R15" s="124">
        <f>SUM(R16:R22)</f>
        <v>5128030.45</v>
      </c>
      <c r="S15" s="108"/>
      <c r="T15" s="114">
        <f>SUM(T16:T22)</f>
        <v>1704.2193472138072</v>
      </c>
      <c r="U15" s="119">
        <f>SUM(U16:U22)</f>
        <v>8.9405993720948953E-3</v>
      </c>
      <c r="V15" s="124">
        <f>SUM(V16:V22)</f>
        <v>807206.66314410267</v>
      </c>
      <c r="W15" s="124">
        <f>SUM(W16:W22)</f>
        <v>244676.20587804879</v>
      </c>
      <c r="X15" s="124">
        <f>SUM(X16:X22)</f>
        <v>1051882.8690221512</v>
      </c>
      <c r="Y15" s="108"/>
      <c r="Z15" s="129">
        <f>SUM(Z16:Z22)</f>
        <v>4277</v>
      </c>
      <c r="AA15" s="108"/>
      <c r="AB15" s="108"/>
      <c r="AC15" s="108"/>
      <c r="AD15" s="133"/>
      <c r="AE15" s="108"/>
      <c r="AF15" s="108"/>
      <c r="AG15" s="124">
        <f>SUM(AG16:AG22)</f>
        <v>2894313.7968118382</v>
      </c>
      <c r="AH15" s="108"/>
      <c r="AI15" s="129">
        <f>SUM(AI16:AI22)</f>
        <v>0</v>
      </c>
      <c r="AJ15" s="124">
        <f>SUM(AJ16:AJ22)</f>
        <v>0</v>
      </c>
      <c r="AK15" s="108"/>
      <c r="AL15" s="124">
        <f>SUM(AL16:AL22)</f>
        <v>518.75</v>
      </c>
      <c r="AM15" s="124">
        <f>SUM(AM16:AM22)</f>
        <v>296480.77990785788</v>
      </c>
      <c r="AN15" s="108"/>
      <c r="AO15" s="124"/>
      <c r="AP15" s="124"/>
      <c r="AQ15" s="124">
        <f>SUM(AQ16:AQ22)</f>
        <v>498118.42574257427</v>
      </c>
      <c r="AR15" s="107"/>
      <c r="AS15" s="124"/>
      <c r="AT15" s="124"/>
      <c r="AU15" s="124">
        <f>SUM(AU16:AU22)</f>
        <v>498118.42574257427</v>
      </c>
      <c r="AV15" s="107"/>
      <c r="AW15" s="124"/>
      <c r="AX15" s="124"/>
      <c r="AY15" s="124">
        <f>SUM(AY16:AY22)</f>
        <v>498118.42574257427</v>
      </c>
      <c r="AZ15" s="49"/>
    </row>
    <row r="16" spans="1:54" x14ac:dyDescent="0.25">
      <c r="A16" s="49"/>
      <c r="B16" s="2" t="s">
        <v>82</v>
      </c>
      <c r="C16" s="2" t="s">
        <v>35</v>
      </c>
      <c r="D16" s="50" t="s">
        <v>85</v>
      </c>
      <c r="F16" s="113">
        <v>0</v>
      </c>
      <c r="G16" s="118">
        <f t="shared" ref="G16:G22" si="0">F16/$F$11</f>
        <v>0</v>
      </c>
      <c r="H16" s="123">
        <f>'DADOS BASE PROPOSTA'!$H$17*G16</f>
        <v>0</v>
      </c>
      <c r="I16" s="123">
        <f>IF(D16="P",IF(H16&lt;'DADOS BASE PROPOSTA'!$H$22,IF('DADOS BASE PROPOSTA'!$H$22-H16&gt;'DADOS BASE PROPOSTA'!$H$23,'DADOS BASE PROPOSTA'!$H$23,'DADOS BASE PROPOSTA'!$H$22-H16),0),0)</f>
        <v>0</v>
      </c>
      <c r="J16" s="123">
        <f t="shared" ref="J16:J22" si="1">H16+I16</f>
        <v>0</v>
      </c>
      <c r="L16" s="113"/>
      <c r="M16" s="123">
        <f>IF(D16="E",'DADOS BASE PROPOSTA'!$H$28,IF(D16="EA",'DADOS BASE PROPOSTA'!$H$29,IF(D16="EC",'DADOS BASE PROPOSTA'!$H$30,IF(D16="ECA",'DADOS BASE PROPOSTA'!$H$31,0))))</f>
        <v>0</v>
      </c>
      <c r="N16" s="123">
        <f>IF(OR(D16="E",D16="EA",D16="EC",D16="ECA"),L16*'DADOS BASE PROPOSTA'!$H$33,0)</f>
        <v>0</v>
      </c>
      <c r="O16" s="123">
        <f t="shared" ref="O16:O22" si="2">M16+N16</f>
        <v>0</v>
      </c>
      <c r="Q16" s="77">
        <v>6</v>
      </c>
      <c r="R16" s="123">
        <f>IF(D16="R",('DADOS BASE PROPOSTA'!$H$36+('DADOS BASE PROPOSTA'!$H$37*Q16)),0)</f>
        <v>5128030.45</v>
      </c>
      <c r="T16" s="113"/>
      <c r="U16" s="118"/>
      <c r="V16" s="123"/>
      <c r="W16" s="123">
        <f>'DADOS BASE PROPOSTA'!$H$47/41</f>
        <v>244676.20587804879</v>
      </c>
      <c r="X16" s="123">
        <f t="shared" ref="X16:X22" si="3">V16+W16</f>
        <v>244676.20587804879</v>
      </c>
      <c r="Z16" s="128"/>
      <c r="AD16" s="132"/>
      <c r="AG16" s="123"/>
      <c r="AI16" s="128"/>
      <c r="AJ16" s="123"/>
      <c r="AL16" s="123"/>
      <c r="AM16" s="123"/>
      <c r="AO16" s="123">
        <f>'DADOS BASE PROPOSTA'!$H$52/41</f>
        <v>354295.5</v>
      </c>
      <c r="AP16" s="123">
        <f>'DADOS BASE PROPOSTA'!$H$53*(Q16/$Q$11)</f>
        <v>143822.92574257427</v>
      </c>
      <c r="AQ16" s="123">
        <f>AO16+AP16</f>
        <v>498118.42574257427</v>
      </c>
      <c r="AS16" s="123">
        <f>'DADOS BASE PROPOSTA'!$H$56/41</f>
        <v>354295.5</v>
      </c>
      <c r="AT16" s="123">
        <f>'DADOS BASE PROPOSTA'!$H$57*(Q16/$Q$11)</f>
        <v>143822.92574257427</v>
      </c>
      <c r="AU16" s="123">
        <f>AS16+AT16</f>
        <v>498118.42574257427</v>
      </c>
      <c r="AW16" s="123">
        <f>'DADOS BASE PROPOSTA'!$H$60/41</f>
        <v>354295.5</v>
      </c>
      <c r="AX16" s="123">
        <f>'DADOS BASE PROPOSTA'!$H$61*(Q16/$Q$11)</f>
        <v>143822.92574257427</v>
      </c>
      <c r="AY16" s="123">
        <f>AW16+AX16</f>
        <v>498118.42574257427</v>
      </c>
      <c r="AZ16" s="49"/>
    </row>
    <row r="17" spans="1:52" x14ac:dyDescent="0.25">
      <c r="A17" s="49"/>
      <c r="B17" s="2" t="s">
        <v>82</v>
      </c>
      <c r="C17" s="2" t="s">
        <v>86</v>
      </c>
      <c r="D17" s="50" t="s">
        <v>87</v>
      </c>
      <c r="F17" s="113">
        <v>0</v>
      </c>
      <c r="G17" s="118">
        <f t="shared" si="0"/>
        <v>0</v>
      </c>
      <c r="H17" s="123">
        <f>'DADOS BASE PROPOSTA'!$H$17*G17</f>
        <v>0</v>
      </c>
      <c r="I17" s="123">
        <f>IF(D17="P",IF(H17&lt;'DADOS BASE PROPOSTA'!$H$22,IF('DADOS BASE PROPOSTA'!$H$22-H17&gt;'DADOS BASE PROPOSTA'!$H$23,'DADOS BASE PROPOSTA'!$H$23,'DADOS BASE PROPOSTA'!$H$22-H17),0),0)</f>
        <v>0</v>
      </c>
      <c r="J17" s="123">
        <f t="shared" si="1"/>
        <v>0</v>
      </c>
      <c r="L17" s="113">
        <v>661.3469741474745</v>
      </c>
      <c r="M17" s="123">
        <f>IF(D17="E",'DADOS BASE PROPOSTA'!$H$28,IF(D17="EA",'DADOS BASE PROPOSTA'!$H$29,IF(D17="EC",'DADOS BASE PROPOSTA'!$H$30,IF(D17="ECA",'DADOS BASE PROPOSTA'!$H$31,0))))</f>
        <v>993970.02</v>
      </c>
      <c r="N17" s="123">
        <f>IF(OR(D17="E",D17="EA",D17="EC",D17="ECA",D17="ECR"),L17*'DADOS BASE PROPOSTA'!$H$33,0)</f>
        <v>441118.43175636546</v>
      </c>
      <c r="O17" s="123">
        <f t="shared" si="2"/>
        <v>1435088.4517563656</v>
      </c>
      <c r="R17" s="123"/>
      <c r="T17" s="113">
        <v>174.86594590881421</v>
      </c>
      <c r="U17" s="118">
        <f t="shared" ref="U17:U22" si="4">T17/$T$11</f>
        <v>9.1737391008329125E-4</v>
      </c>
      <c r="V17" s="123">
        <f>'DADOS BASE PROPOSTA'!$H$48*U17</f>
        <v>82825.580477864598</v>
      </c>
      <c r="W17" s="123"/>
      <c r="X17" s="123">
        <f t="shared" si="3"/>
        <v>82825.580477864598</v>
      </c>
      <c r="Z17" s="128">
        <v>339</v>
      </c>
      <c r="AB17" s="51">
        <v>0.72699999999999998</v>
      </c>
      <c r="AC17" s="51">
        <f t="shared" ref="AC17:AC22" si="5">Z17*AB17</f>
        <v>246.453</v>
      </c>
      <c r="AD17" s="132">
        <f t="shared" ref="AD17:AD22" si="6">(AB17-$AC$12)*$AD$12</f>
        <v>-2.5818442582712098E-3</v>
      </c>
      <c r="AF17" s="51">
        <f t="shared" ref="AF17:AF22" si="7">$AF$11-(AD17*$AF$11)</f>
        <v>611.30965220489338</v>
      </c>
      <c r="AG17" s="123">
        <f t="shared" ref="AG17:AG22" si="8">Z17*AF17</f>
        <v>207233.97209745887</v>
      </c>
      <c r="AI17" s="128">
        <v>0</v>
      </c>
      <c r="AJ17" s="123">
        <f>IF($AI$11&gt;0,(AI17/$AI$11)*'DADOS BASE PROPOSTA'!$H$41,0)</f>
        <v>0</v>
      </c>
      <c r="AL17" s="123">
        <v>35.375</v>
      </c>
      <c r="AM17" s="123">
        <f>(AL17/$AL$11)*'DADOS BASE PROPOSTA'!$H$42</f>
        <v>20217.845955162356</v>
      </c>
      <c r="AO17" s="123"/>
      <c r="AP17" s="123"/>
      <c r="AQ17" s="123"/>
      <c r="AS17" s="123"/>
      <c r="AT17" s="123"/>
      <c r="AU17" s="123"/>
      <c r="AW17" s="123"/>
      <c r="AX17" s="123"/>
      <c r="AY17" s="123"/>
      <c r="AZ17" s="49"/>
    </row>
    <row r="18" spans="1:52" x14ac:dyDescent="0.25">
      <c r="A18" s="49"/>
      <c r="B18" s="2" t="s">
        <v>82</v>
      </c>
      <c r="C18" s="2" t="s">
        <v>88</v>
      </c>
      <c r="D18" s="50" t="s">
        <v>89</v>
      </c>
      <c r="F18" s="113">
        <v>1809.923053357277</v>
      </c>
      <c r="G18" s="118">
        <f t="shared" si="0"/>
        <v>1.6033691008284117E-3</v>
      </c>
      <c r="H18" s="123">
        <f>'DADOS BASE PROPOSTA'!$H$17*G18</f>
        <v>3643192.456052986</v>
      </c>
      <c r="I18" s="123">
        <f>IF(D18="P",IF(H18&lt;'DADOS BASE PROPOSTA'!$H$22,IF('DADOS BASE PROPOSTA'!$H$22-H18&gt;'DADOS BASE PROPOSTA'!$H$23,'DADOS BASE PROPOSTA'!$H$23,'DADOS BASE PROPOSTA'!$H$22-H18),0),0)</f>
        <v>0</v>
      </c>
      <c r="J18" s="123">
        <f t="shared" si="1"/>
        <v>3643192.456052986</v>
      </c>
      <c r="L18" s="113">
        <v>0</v>
      </c>
      <c r="M18" s="123">
        <f>IF(D18="E",'DADOS BASE PROPOSTA'!$H$28,IF(D18="EA",'DADOS BASE PROPOSTA'!$H$29,IF(D18="EC",'DADOS BASE PROPOSTA'!$H$30,IF(D18="ECA",'DADOS BASE PROPOSTA'!$H$31,0))))</f>
        <v>0</v>
      </c>
      <c r="N18" s="123">
        <f>IF(OR(D18="E",D18="EA",D18="EC",D18="ECA",D18="ECR"),L18*'DADOS BASE PROPOSTA'!$H$33,0)</f>
        <v>0</v>
      </c>
      <c r="O18" s="123">
        <f t="shared" si="2"/>
        <v>0</v>
      </c>
      <c r="R18" s="123"/>
      <c r="T18" s="113">
        <v>222.67873054111979</v>
      </c>
      <c r="U18" s="118">
        <f t="shared" si="4"/>
        <v>1.1682072039081559E-3</v>
      </c>
      <c r="V18" s="123">
        <f>'DADOS BASE PROPOSTA'!$H$48*U18</f>
        <v>105472.19483637945</v>
      </c>
      <c r="W18" s="123"/>
      <c r="X18" s="123">
        <f t="shared" si="3"/>
        <v>105472.19483637945</v>
      </c>
      <c r="Z18" s="128">
        <v>864.5</v>
      </c>
      <c r="AB18" s="51">
        <v>0.66400000000000003</v>
      </c>
      <c r="AC18" s="51">
        <f t="shared" si="5"/>
        <v>574.02800000000002</v>
      </c>
      <c r="AD18" s="132">
        <f t="shared" si="6"/>
        <v>-0.11283184425827111</v>
      </c>
      <c r="AF18" s="51">
        <f t="shared" si="7"/>
        <v>678.53298119450915</v>
      </c>
      <c r="AG18" s="123">
        <f t="shared" si="8"/>
        <v>586591.76224265317</v>
      </c>
      <c r="AI18" s="128">
        <v>0</v>
      </c>
      <c r="AJ18" s="123">
        <f>IF($AI$11&gt;0,(AI18/$AI$11)*'DADOS BASE PROPOSTA'!$H$41,0)</f>
        <v>0</v>
      </c>
      <c r="AL18" s="123">
        <v>69.375</v>
      </c>
      <c r="AM18" s="123">
        <f>(AL18/$AL$11)*'DADOS BASE PROPOSTA'!$H$42</f>
        <v>39649.839240689427</v>
      </c>
      <c r="AO18" s="123"/>
      <c r="AP18" s="123"/>
      <c r="AQ18" s="123"/>
      <c r="AS18" s="123"/>
      <c r="AT18" s="123"/>
      <c r="AU18" s="123"/>
      <c r="AW18" s="123"/>
      <c r="AX18" s="123"/>
      <c r="AY18" s="123"/>
      <c r="AZ18" s="49"/>
    </row>
    <row r="19" spans="1:52" x14ac:dyDescent="0.25">
      <c r="A19" s="49"/>
      <c r="B19" s="2" t="s">
        <v>82</v>
      </c>
      <c r="C19" s="2" t="s">
        <v>90</v>
      </c>
      <c r="D19" s="50" t="s">
        <v>89</v>
      </c>
      <c r="F19" s="113">
        <v>2180.6063063983329</v>
      </c>
      <c r="G19" s="118">
        <f t="shared" si="0"/>
        <v>1.9317488477011457E-3</v>
      </c>
      <c r="H19" s="123">
        <f>'DADOS BASE PROPOSTA'!$H$17*G19</f>
        <v>4389340.4365206249</v>
      </c>
      <c r="I19" s="123">
        <f>IF(D19="P",IF(H19&lt;'DADOS BASE PROPOSTA'!$H$22,IF('DADOS BASE PROPOSTA'!$H$22-H19&gt;'DADOS BASE PROPOSTA'!$H$23,'DADOS BASE PROPOSTA'!$H$23,'DADOS BASE PROPOSTA'!$H$22-H19),0),0)</f>
        <v>0</v>
      </c>
      <c r="J19" s="123">
        <f t="shared" si="1"/>
        <v>4389340.4365206249</v>
      </c>
      <c r="L19" s="113">
        <v>0</v>
      </c>
      <c r="M19" s="123">
        <f>IF(D19="E",'DADOS BASE PROPOSTA'!$H$28,IF(D19="EA",'DADOS BASE PROPOSTA'!$H$29,IF(D19="EC",'DADOS BASE PROPOSTA'!$H$30,IF(D19="ECA",'DADOS BASE PROPOSTA'!$H$31,0))))</f>
        <v>0</v>
      </c>
      <c r="N19" s="123">
        <f>IF(OR(D19="E",D19="EA",D19="EC",D19="ECA",D19="ECR"),L19*'DADOS BASE PROPOSTA'!$H$33,0)</f>
        <v>0</v>
      </c>
      <c r="O19" s="123">
        <f t="shared" si="2"/>
        <v>0</v>
      </c>
      <c r="R19" s="123"/>
      <c r="T19" s="113">
        <v>729.29035866618676</v>
      </c>
      <c r="U19" s="118">
        <f t="shared" si="4"/>
        <v>3.8259704852111102E-3</v>
      </c>
      <c r="V19" s="123">
        <f>'DADOS BASE PROPOSTA'!$H$48*U19</f>
        <v>345429.73464333231</v>
      </c>
      <c r="W19" s="123"/>
      <c r="X19" s="123">
        <f t="shared" si="3"/>
        <v>345429.73464333231</v>
      </c>
      <c r="Z19" s="128">
        <v>1571.5</v>
      </c>
      <c r="AB19" s="51">
        <v>0.72699999999999998</v>
      </c>
      <c r="AC19" s="51">
        <f t="shared" si="5"/>
        <v>1142.4804999999999</v>
      </c>
      <c r="AD19" s="132">
        <f t="shared" si="6"/>
        <v>-2.5818442582712098E-3</v>
      </c>
      <c r="AF19" s="51">
        <f t="shared" si="7"/>
        <v>611.30965220489338</v>
      </c>
      <c r="AG19" s="123">
        <f t="shared" si="8"/>
        <v>960673.11843998998</v>
      </c>
      <c r="AI19" s="128">
        <v>0</v>
      </c>
      <c r="AJ19" s="123">
        <f>IF($AI$11&gt;0,(AI19/$AI$11)*'DADOS BASE PROPOSTA'!$H$41,0)</f>
        <v>0</v>
      </c>
      <c r="AL19" s="123">
        <v>224.375</v>
      </c>
      <c r="AM19" s="123">
        <f>(AL19/$AL$11)*'DADOS BASE PROPOSTA'!$H$42</f>
        <v>128236.86745412166</v>
      </c>
      <c r="AO19" s="123"/>
      <c r="AP19" s="123"/>
      <c r="AQ19" s="123"/>
      <c r="AS19" s="123"/>
      <c r="AT19" s="123"/>
      <c r="AU19" s="123"/>
      <c r="AW19" s="123"/>
      <c r="AX19" s="123"/>
      <c r="AY19" s="123"/>
      <c r="AZ19" s="49"/>
    </row>
    <row r="20" spans="1:52" x14ac:dyDescent="0.25">
      <c r="A20" s="49"/>
      <c r="B20" s="2" t="s">
        <v>82</v>
      </c>
      <c r="C20" s="2" t="s">
        <v>91</v>
      </c>
      <c r="D20" s="50" t="s">
        <v>89</v>
      </c>
      <c r="F20" s="113">
        <v>830.21942072204092</v>
      </c>
      <c r="G20" s="118">
        <f t="shared" si="0"/>
        <v>7.3547224210675666E-4</v>
      </c>
      <c r="H20" s="123">
        <f>'DADOS BASE PROPOSTA'!$H$17*G20</f>
        <v>1671147.9114168489</v>
      </c>
      <c r="I20" s="123">
        <f>IF(D20="P",IF(H20&lt;'DADOS BASE PROPOSTA'!$H$22,IF('DADOS BASE PROPOSTA'!$H$22-H20&gt;'DADOS BASE PROPOSTA'!$H$23,'DADOS BASE PROPOSTA'!$H$23,'DADOS BASE PROPOSTA'!$H$22-H20),0),0)</f>
        <v>1482633.488583151</v>
      </c>
      <c r="J20" s="123">
        <f t="shared" si="1"/>
        <v>3153781.4</v>
      </c>
      <c r="L20" s="113">
        <v>0</v>
      </c>
      <c r="M20" s="123">
        <f>IF(D20="E",'DADOS BASE PROPOSTA'!$H$28,IF(D20="EA",'DADOS BASE PROPOSTA'!$H$29,IF(D20="EC",'DADOS BASE PROPOSTA'!$H$30,IF(D20="ECA",'DADOS BASE PROPOSTA'!$H$31,0))))</f>
        <v>0</v>
      </c>
      <c r="N20" s="123">
        <f>IF(OR(D20="E",D20="EA",D20="EC",D20="ECA",D20="ECR"),L20*'DADOS BASE PROPOSTA'!$H$33,0)</f>
        <v>0</v>
      </c>
      <c r="O20" s="123">
        <f t="shared" si="2"/>
        <v>0</v>
      </c>
      <c r="R20" s="123"/>
      <c r="T20" s="113">
        <v>151.08044598178</v>
      </c>
      <c r="U20" s="118">
        <f t="shared" si="4"/>
        <v>7.9259148341956798E-4</v>
      </c>
      <c r="V20" s="123">
        <f>'DADOS BASE PROPOSTA'!$H$48*U20</f>
        <v>71559.534203536736</v>
      </c>
      <c r="W20" s="123"/>
      <c r="X20" s="123">
        <f t="shared" si="3"/>
        <v>71559.534203536736</v>
      </c>
      <c r="Z20" s="128">
        <v>465.5</v>
      </c>
      <c r="AB20" s="51">
        <v>0.60299999999999998</v>
      </c>
      <c r="AC20" s="51">
        <f t="shared" si="5"/>
        <v>280.69650000000001</v>
      </c>
      <c r="AD20" s="132">
        <f t="shared" si="6"/>
        <v>-0.21958184425827121</v>
      </c>
      <c r="AF20" s="51">
        <f t="shared" si="7"/>
        <v>743.6222362479466</v>
      </c>
      <c r="AG20" s="123">
        <f t="shared" si="8"/>
        <v>346156.15097341913</v>
      </c>
      <c r="AI20" s="128">
        <v>0</v>
      </c>
      <c r="AJ20" s="123">
        <f>IF($AI$11&gt;0,(AI20/$AI$11)*'DADOS BASE PROPOSTA'!$H$41,0)</f>
        <v>0</v>
      </c>
      <c r="AL20" s="123">
        <v>53.875</v>
      </c>
      <c r="AM20" s="123">
        <f>(AL20/$AL$11)*'DADOS BASE PROPOSTA'!$H$42</f>
        <v>30791.136419346203</v>
      </c>
      <c r="AO20" s="123"/>
      <c r="AP20" s="123"/>
      <c r="AQ20" s="123"/>
      <c r="AS20" s="123"/>
      <c r="AT20" s="123"/>
      <c r="AU20" s="123"/>
      <c r="AW20" s="123"/>
      <c r="AX20" s="123"/>
      <c r="AY20" s="123"/>
      <c r="AZ20" s="49"/>
    </row>
    <row r="21" spans="1:52" x14ac:dyDescent="0.25">
      <c r="A21" s="49"/>
      <c r="B21" s="2" t="s">
        <v>82</v>
      </c>
      <c r="C21" s="2" t="s">
        <v>92</v>
      </c>
      <c r="D21" s="50" t="s">
        <v>93</v>
      </c>
      <c r="F21" s="113">
        <v>0</v>
      </c>
      <c r="G21" s="118">
        <f t="shared" si="0"/>
        <v>0</v>
      </c>
      <c r="H21" s="123">
        <f>'DADOS BASE PROPOSTA'!$H$17*G21</f>
        <v>0</v>
      </c>
      <c r="I21" s="123">
        <f>IF(D21="P",IF(H21&lt;'DADOS BASE PROPOSTA'!$H$22,IF('DADOS BASE PROPOSTA'!$H$22-H21&gt;'DADOS BASE PROPOSTA'!$H$23,'DADOS BASE PROPOSTA'!$H$23,'DADOS BASE PROPOSTA'!$H$22-H21),0),0)</f>
        <v>0</v>
      </c>
      <c r="J21" s="123">
        <f t="shared" si="1"/>
        <v>0</v>
      </c>
      <c r="L21" s="113">
        <v>1453.9732033749231</v>
      </c>
      <c r="M21" s="123">
        <f>IF(D21="E",'DADOS BASE PROPOSTA'!$H$28,IF(D21="EA",'DADOS BASE PROPOSTA'!$H$29,IF(D21="EC",'DADOS BASE PROPOSTA'!$H$30,IF(D21="ECA",'DADOS BASE PROPOSTA'!$H$31,0))))</f>
        <v>2005589.23</v>
      </c>
      <c r="N21" s="123">
        <f>IF(OR(D21="E",D21="EA",D21="EC",D21="ECA",D21="ECR"),L21*'DADOS BASE PROPOSTA'!$H$33,0)</f>
        <v>969800.12665107369</v>
      </c>
      <c r="O21" s="123">
        <f t="shared" si="2"/>
        <v>2975389.3566510738</v>
      </c>
      <c r="R21" s="123"/>
      <c r="T21" s="113">
        <v>301.45820807103189</v>
      </c>
      <c r="U21" s="118">
        <f t="shared" si="4"/>
        <v>1.5814965780074465E-3</v>
      </c>
      <c r="V21" s="123">
        <f>'DADOS BASE PROPOSTA'!$H$48*U21</f>
        <v>142786.24087459646</v>
      </c>
      <c r="W21" s="123"/>
      <c r="X21" s="123">
        <f t="shared" si="3"/>
        <v>142786.24087459646</v>
      </c>
      <c r="Z21" s="128">
        <v>288.5</v>
      </c>
      <c r="AB21" s="51">
        <v>0.53900000000000003</v>
      </c>
      <c r="AC21" s="51">
        <f t="shared" si="5"/>
        <v>155.50150000000002</v>
      </c>
      <c r="AD21" s="132">
        <f t="shared" si="6"/>
        <v>-0.33158184425827109</v>
      </c>
      <c r="AF21" s="51">
        <f t="shared" si="7"/>
        <v>811.91260220565152</v>
      </c>
      <c r="AG21" s="123">
        <f t="shared" si="8"/>
        <v>234236.78573633046</v>
      </c>
      <c r="AI21" s="128">
        <v>0</v>
      </c>
      <c r="AJ21" s="123">
        <f>IF($AI$11&gt;0,(AI21/$AI$11)*'DADOS BASE PROPOSTA'!$H$41,0)</f>
        <v>0</v>
      </c>
      <c r="AL21" s="123">
        <v>101.5</v>
      </c>
      <c r="AM21" s="123">
        <f>(AL21/$AL$11)*'DADOS BASE PROPOSTA'!$H$42</f>
        <v>58010.215249441106</v>
      </c>
      <c r="AO21" s="123"/>
      <c r="AP21" s="123"/>
      <c r="AQ21" s="123"/>
      <c r="AS21" s="123"/>
      <c r="AT21" s="123"/>
      <c r="AU21" s="123"/>
      <c r="AW21" s="123"/>
      <c r="AX21" s="123"/>
      <c r="AY21" s="123"/>
      <c r="AZ21" s="49"/>
    </row>
    <row r="22" spans="1:52" x14ac:dyDescent="0.25">
      <c r="A22" s="49"/>
      <c r="B22" s="2" t="s">
        <v>82</v>
      </c>
      <c r="C22" s="2" t="s">
        <v>94</v>
      </c>
      <c r="D22" s="50" t="s">
        <v>89</v>
      </c>
      <c r="F22" s="113">
        <v>1292.034647893249</v>
      </c>
      <c r="G22" s="118">
        <f t="shared" si="0"/>
        <v>1.1445837035939552E-3</v>
      </c>
      <c r="H22" s="123">
        <f>'DADOS BASE PROPOSTA'!$H$17*G22</f>
        <v>2600735.3591261082</v>
      </c>
      <c r="I22" s="123">
        <f>IF(D22="P",IF(H22&lt;'DADOS BASE PROPOSTA'!$H$22,IF('DADOS BASE PROPOSTA'!$H$22-H22&gt;'DADOS BASE PROPOSTA'!$H$23,'DADOS BASE PROPOSTA'!$H$23,'DADOS BASE PROPOSTA'!$H$22-H22),0),0)</f>
        <v>553046.04087389167</v>
      </c>
      <c r="J22" s="123">
        <f t="shared" si="1"/>
        <v>3153781.4</v>
      </c>
      <c r="L22" s="113">
        <v>0</v>
      </c>
      <c r="M22" s="123">
        <f>IF(D22="E",'DADOS BASE PROPOSTA'!$H$28,IF(D22="EA",'DADOS BASE PROPOSTA'!$H$29,IF(D22="EC",'DADOS BASE PROPOSTA'!$H$30,IF(D22="ECA",'DADOS BASE PROPOSTA'!$H$31,0))))</f>
        <v>0</v>
      </c>
      <c r="N22" s="123">
        <f>IF(OR(D22="E",D22="EA",D22="EC",D22="ECA",D22="ECR"),L22*'DADOS BASE PROPOSTA'!$H$33,0)</f>
        <v>0</v>
      </c>
      <c r="O22" s="123">
        <f t="shared" si="2"/>
        <v>0</v>
      </c>
      <c r="R22" s="123"/>
      <c r="T22" s="113">
        <v>124.8456580448745</v>
      </c>
      <c r="U22" s="118">
        <f t="shared" si="4"/>
        <v>6.5495971146532469E-4</v>
      </c>
      <c r="V22" s="123">
        <f>'DADOS BASE PROPOSTA'!$H$48*U22</f>
        <v>59133.378108393044</v>
      </c>
      <c r="W22" s="123"/>
      <c r="X22" s="123">
        <f t="shared" si="3"/>
        <v>59133.378108393044</v>
      </c>
      <c r="Z22" s="128">
        <v>748</v>
      </c>
      <c r="AB22" s="51">
        <v>0.59899999999999998</v>
      </c>
      <c r="AC22" s="51">
        <f t="shared" si="5"/>
        <v>448.05199999999996</v>
      </c>
      <c r="AD22" s="132">
        <f t="shared" si="6"/>
        <v>-0.22658184425827121</v>
      </c>
      <c r="AF22" s="51">
        <f t="shared" si="7"/>
        <v>747.89038412030322</v>
      </c>
      <c r="AG22" s="123">
        <f t="shared" si="8"/>
        <v>559422.00732198684</v>
      </c>
      <c r="AI22" s="128">
        <v>0</v>
      </c>
      <c r="AJ22" s="123">
        <f>IF($AI$11&gt;0,(AI22/$AI$11)*'DADOS BASE PROPOSTA'!$H$41,0)</f>
        <v>0</v>
      </c>
      <c r="AL22" s="123">
        <v>34.25</v>
      </c>
      <c r="AM22" s="123">
        <f>(AL22/$AL$11)*'DADOS BASE PROPOSTA'!$H$42</f>
        <v>19574.875589097122</v>
      </c>
      <c r="AO22" s="123"/>
      <c r="AP22" s="123"/>
      <c r="AQ22" s="123"/>
      <c r="AS22" s="123"/>
      <c r="AT22" s="123"/>
      <c r="AU22" s="123"/>
      <c r="AW22" s="123"/>
      <c r="AX22" s="123"/>
      <c r="AY22" s="123"/>
      <c r="AZ22" s="49"/>
    </row>
    <row r="23" spans="1:52" x14ac:dyDescent="0.25">
      <c r="A23" s="49"/>
      <c r="F23" s="113"/>
      <c r="G23" s="118"/>
      <c r="H23" s="123"/>
      <c r="I23" s="123"/>
      <c r="J23" s="123"/>
      <c r="L23" s="113"/>
      <c r="M23" s="123"/>
      <c r="N23" s="123"/>
      <c r="O23" s="123"/>
      <c r="R23" s="123"/>
      <c r="T23" s="113"/>
      <c r="U23" s="118"/>
      <c r="V23" s="123"/>
      <c r="W23" s="123"/>
      <c r="X23" s="123"/>
      <c r="Z23" s="128"/>
      <c r="AD23" s="132"/>
      <c r="AG23" s="123"/>
      <c r="AI23" s="128"/>
      <c r="AJ23" s="123"/>
      <c r="AL23" s="123"/>
      <c r="AM23" s="123"/>
      <c r="AO23" s="123"/>
      <c r="AP23" s="123"/>
      <c r="AQ23" s="123"/>
      <c r="AS23" s="123"/>
      <c r="AT23" s="123"/>
      <c r="AU23" s="123"/>
      <c r="AW23" s="123"/>
      <c r="AX23" s="123"/>
      <c r="AY23" s="123"/>
      <c r="AZ23" s="49"/>
    </row>
    <row r="24" spans="1:52" x14ac:dyDescent="0.25">
      <c r="A24" s="49"/>
      <c r="B24" s="107" t="s">
        <v>95</v>
      </c>
      <c r="C24" s="107" t="s">
        <v>96</v>
      </c>
      <c r="D24" s="107" t="s">
        <v>84</v>
      </c>
      <c r="E24" s="107"/>
      <c r="F24" s="114">
        <f>SUM(F25:F41)</f>
        <v>38832.047819964966</v>
      </c>
      <c r="G24" s="119">
        <f>SUM(G25:G41)</f>
        <v>3.4400415797197229E-2</v>
      </c>
      <c r="H24" s="124">
        <f>SUM(H25:H41)</f>
        <v>78164993.48321113</v>
      </c>
      <c r="I24" s="124">
        <f>SUM(I25:I41)</f>
        <v>1050095.6210563593</v>
      </c>
      <c r="J24" s="124">
        <f>SUM(J25:J41)</f>
        <v>79215089.104267493</v>
      </c>
      <c r="K24" s="108"/>
      <c r="L24" s="114">
        <f>SUM(L25:L41)</f>
        <v>2691.3281202607704</v>
      </c>
      <c r="M24" s="124">
        <f>SUM(M25:M41)</f>
        <v>9016326.9400000013</v>
      </c>
      <c r="N24" s="124">
        <f>SUM(N25:N41)</f>
        <v>1795115.856213934</v>
      </c>
      <c r="O24" s="124">
        <f>SUM(O25:O41)</f>
        <v>10811442.796213934</v>
      </c>
      <c r="P24" s="108"/>
      <c r="Q24" s="109"/>
      <c r="R24" s="124">
        <f>SUM(R25:R41)</f>
        <v>6754390.4500000002</v>
      </c>
      <c r="S24" s="108"/>
      <c r="T24" s="114">
        <f>SUM(T25:T41)</f>
        <v>2765.5467108905655</v>
      </c>
      <c r="U24" s="119">
        <f>SUM(U25:U41)</f>
        <v>1.4508487553149036E-2</v>
      </c>
      <c r="V24" s="124">
        <f>SUM(V25:V41)</f>
        <v>1309906.3426998253</v>
      </c>
      <c r="W24" s="124">
        <f>SUM(W25:W41)</f>
        <v>244676.20587804879</v>
      </c>
      <c r="X24" s="124">
        <f>SUM(X25:X41)</f>
        <v>1554582.548577874</v>
      </c>
      <c r="Y24" s="108"/>
      <c r="Z24" s="129">
        <f>SUM(Z25:Z41)</f>
        <v>16718.5</v>
      </c>
      <c r="AA24" s="108"/>
      <c r="AB24" s="108"/>
      <c r="AC24" s="108"/>
      <c r="AD24" s="133"/>
      <c r="AE24" s="108"/>
      <c r="AF24" s="108"/>
      <c r="AG24" s="124">
        <f>SUM(AG25:AG41)</f>
        <v>11407309.198124176</v>
      </c>
      <c r="AH24" s="108"/>
      <c r="AI24" s="129">
        <f>SUM(AI25:AI41)</f>
        <v>81</v>
      </c>
      <c r="AJ24" s="124">
        <f>SUM(AJ25:AJ41)</f>
        <v>500418.17468785465</v>
      </c>
      <c r="AK24" s="108"/>
      <c r="AL24" s="124">
        <f>SUM(AL25:AL41)</f>
        <v>832</v>
      </c>
      <c r="AM24" s="124">
        <f>SUM(AM25:AM41)</f>
        <v>475512.30628113297</v>
      </c>
      <c r="AN24" s="108"/>
      <c r="AO24" s="124"/>
      <c r="AP24" s="124"/>
      <c r="AQ24" s="124">
        <f>SUM(AQ25:AQ41)</f>
        <v>737823.30198019801</v>
      </c>
      <c r="AR24" s="107"/>
      <c r="AS24" s="124"/>
      <c r="AT24" s="124"/>
      <c r="AU24" s="124">
        <f>SUM(AU25:AU41)</f>
        <v>737823.30198019801</v>
      </c>
      <c r="AV24" s="107"/>
      <c r="AW24" s="124"/>
      <c r="AX24" s="124"/>
      <c r="AY24" s="124">
        <f>SUM(AY25:AY41)</f>
        <v>737823.30198019801</v>
      </c>
      <c r="AZ24" s="49"/>
    </row>
    <row r="25" spans="1:52" x14ac:dyDescent="0.25">
      <c r="A25" s="49"/>
      <c r="B25" s="2" t="s">
        <v>95</v>
      </c>
      <c r="C25" s="2" t="s">
        <v>35</v>
      </c>
      <c r="D25" s="50" t="s">
        <v>85</v>
      </c>
      <c r="F25" s="113">
        <v>0</v>
      </c>
      <c r="G25" s="118">
        <f t="shared" ref="G25:G41" si="9">F25/$F$11</f>
        <v>0</v>
      </c>
      <c r="H25" s="123">
        <f>'DADOS BASE PROPOSTA'!$H$17*G25</f>
        <v>0</v>
      </c>
      <c r="I25" s="123">
        <f>IF(D25="P",IF(H25&lt;'DADOS BASE PROPOSTA'!$H$22,IF('DADOS BASE PROPOSTA'!$H$22-H25&gt;'DADOS BASE PROPOSTA'!$H$23,'DADOS BASE PROPOSTA'!$H$23,'DADOS BASE PROPOSTA'!$H$22-H25),0),0)</f>
        <v>0</v>
      </c>
      <c r="J25" s="123">
        <f t="shared" ref="J25:J41" si="10">H25+I25</f>
        <v>0</v>
      </c>
      <c r="L25" s="113"/>
      <c r="M25" s="123">
        <f>IF(D25="E",'DADOS BASE PROPOSTA'!$H$28,IF(D25="EA",'DADOS BASE PROPOSTA'!$H$29,IF(D25="EC",'DADOS BASE PROPOSTA'!$H$30,IF(D25="ECA",'DADOS BASE PROPOSTA'!$H$31,0))))</f>
        <v>0</v>
      </c>
      <c r="N25" s="123">
        <f>IF(OR(D25="E",D25="EA",D25="EC",D25="ECA"),L25*'DADOS BASE PROPOSTA'!$H$33,0)</f>
        <v>0</v>
      </c>
      <c r="O25" s="123">
        <f t="shared" ref="O25:O41" si="11">M25+N25</f>
        <v>0</v>
      </c>
      <c r="Q25" s="77">
        <v>16</v>
      </c>
      <c r="R25" s="123">
        <f>IF(D25="R",('DADOS BASE PROPOSTA'!$H$36+('DADOS BASE PROPOSTA'!$H$37*Q25)),0)</f>
        <v>6754390.4500000002</v>
      </c>
      <c r="T25" s="113"/>
      <c r="U25" s="118"/>
      <c r="V25" s="123"/>
      <c r="W25" s="123">
        <f>'DADOS BASE PROPOSTA'!$H$47/41</f>
        <v>244676.20587804879</v>
      </c>
      <c r="X25" s="123">
        <f t="shared" ref="X25:X41" si="12">V25+W25</f>
        <v>244676.20587804879</v>
      </c>
      <c r="Z25" s="128"/>
      <c r="AD25" s="132"/>
      <c r="AG25" s="123"/>
      <c r="AI25" s="128"/>
      <c r="AJ25" s="123"/>
      <c r="AL25" s="123"/>
      <c r="AM25" s="123"/>
      <c r="AO25" s="123">
        <f>'DADOS BASE PROPOSTA'!$H$52/41</f>
        <v>354295.5</v>
      </c>
      <c r="AP25" s="123">
        <f>'DADOS BASE PROPOSTA'!$H$53*(Q25/$Q$11)</f>
        <v>383527.80198019801</v>
      </c>
      <c r="AQ25" s="123">
        <f>AO25+AP25</f>
        <v>737823.30198019801</v>
      </c>
      <c r="AS25" s="123">
        <f>'DADOS BASE PROPOSTA'!$H$56/41</f>
        <v>354295.5</v>
      </c>
      <c r="AT25" s="123">
        <f>'DADOS BASE PROPOSTA'!$H$57*(Q25/$Q$11)</f>
        <v>383527.80198019801</v>
      </c>
      <c r="AU25" s="123">
        <f>AS25+AT25</f>
        <v>737823.30198019801</v>
      </c>
      <c r="AW25" s="123">
        <f>'DADOS BASE PROPOSTA'!$H$60/41</f>
        <v>354295.5</v>
      </c>
      <c r="AX25" s="123">
        <f>'DADOS BASE PROPOSTA'!$H$61*(Q25/$Q$11)</f>
        <v>383527.80198019801</v>
      </c>
      <c r="AY25" s="123">
        <f>AW25+AX25</f>
        <v>737823.30198019801</v>
      </c>
      <c r="AZ25" s="49"/>
    </row>
    <row r="26" spans="1:52" x14ac:dyDescent="0.25">
      <c r="A26" s="49"/>
      <c r="B26" s="2" t="s">
        <v>95</v>
      </c>
      <c r="C26" s="2" t="s">
        <v>97</v>
      </c>
      <c r="D26" s="50" t="s">
        <v>89</v>
      </c>
      <c r="F26" s="113">
        <v>2138.0123685334429</v>
      </c>
      <c r="G26" s="118">
        <f t="shared" si="9"/>
        <v>1.8940158602525963E-3</v>
      </c>
      <c r="H26" s="123">
        <f>'DADOS BASE PROPOSTA'!$H$17*G26</f>
        <v>4303603.138012208</v>
      </c>
      <c r="I26" s="123">
        <f>IF(D26="P",IF(H26&lt;'DADOS BASE PROPOSTA'!$H$22,IF('DADOS BASE PROPOSTA'!$H$22-H26&gt;'DADOS BASE PROPOSTA'!$H$23,'DADOS BASE PROPOSTA'!$H$23,'DADOS BASE PROPOSTA'!$H$22-H26),0),0)</f>
        <v>0</v>
      </c>
      <c r="J26" s="123">
        <f t="shared" si="10"/>
        <v>4303603.138012208</v>
      </c>
      <c r="L26" s="113">
        <v>0</v>
      </c>
      <c r="M26" s="123">
        <f>IF(D26="E",'DADOS BASE PROPOSTA'!$H$28,IF(D26="EA",'DADOS BASE PROPOSTA'!$H$29,IF(D26="EC",'DADOS BASE PROPOSTA'!$H$30,IF(D26="ECA",'DADOS BASE PROPOSTA'!$H$31,0))))</f>
        <v>0</v>
      </c>
      <c r="N26" s="123">
        <f>IF(OR(D26="E",D26="EA",D26="EC",D26="ECA",D26="ECR"),L26*'DADOS BASE PROPOSTA'!$H$33,0)</f>
        <v>0</v>
      </c>
      <c r="O26" s="123">
        <f t="shared" si="11"/>
        <v>0</v>
      </c>
      <c r="R26" s="123"/>
      <c r="T26" s="113">
        <v>431.84229964966198</v>
      </c>
      <c r="U26" s="118">
        <f t="shared" ref="U26:U41" si="13">T26/$T$11</f>
        <v>2.2655117719464555E-3</v>
      </c>
      <c r="V26" s="123">
        <f>'DADOS BASE PROPOSTA'!$H$48*U26</f>
        <v>204542.90832607629</v>
      </c>
      <c r="W26" s="123"/>
      <c r="X26" s="123">
        <f t="shared" si="12"/>
        <v>204542.90832607629</v>
      </c>
      <c r="Z26" s="128">
        <v>794.5</v>
      </c>
      <c r="AB26" s="51">
        <v>0.64900000000000002</v>
      </c>
      <c r="AC26" s="51">
        <f t="shared" ref="AC26:AC41" si="14">Z26*AB26</f>
        <v>515.63049999999998</v>
      </c>
      <c r="AD26" s="132">
        <f t="shared" ref="AD26:AD41" si="15">(AB26-$AC$12)*$AD$12</f>
        <v>-0.13908184425827114</v>
      </c>
      <c r="AF26" s="51">
        <f t="shared" ref="AF26:AF41" si="16">$AF$11-(AD26*$AF$11)</f>
        <v>694.53853571584625</v>
      </c>
      <c r="AG26" s="123">
        <f t="shared" ref="AG26:AG41" si="17">Z26*AF26</f>
        <v>551810.86662623985</v>
      </c>
      <c r="AI26" s="128">
        <v>0</v>
      </c>
      <c r="AJ26" s="123">
        <f>IF($AI$11&gt;0,(AI26/$AI$11)*'DADOS BASE PROPOSTA'!$H$41,0)</f>
        <v>0</v>
      </c>
      <c r="AL26" s="123">
        <v>105.875</v>
      </c>
      <c r="AM26" s="123">
        <f>(AL26/$AL$11)*'DADOS BASE PROPOSTA'!$H$42</f>
        <v>60510.65556191701</v>
      </c>
      <c r="AO26" s="123"/>
      <c r="AP26" s="123"/>
      <c r="AQ26" s="123"/>
      <c r="AS26" s="123"/>
      <c r="AT26" s="123"/>
      <c r="AU26" s="123"/>
      <c r="AW26" s="123"/>
      <c r="AX26" s="123"/>
      <c r="AY26" s="123"/>
      <c r="AZ26" s="49"/>
    </row>
    <row r="27" spans="1:52" x14ac:dyDescent="0.25">
      <c r="A27" s="49"/>
      <c r="B27" s="2" t="s">
        <v>95</v>
      </c>
      <c r="C27" s="2" t="s">
        <v>98</v>
      </c>
      <c r="D27" s="50" t="s">
        <v>87</v>
      </c>
      <c r="F27" s="113">
        <v>0</v>
      </c>
      <c r="G27" s="118">
        <f t="shared" si="9"/>
        <v>0</v>
      </c>
      <c r="H27" s="123">
        <f>'DADOS BASE PROPOSTA'!$H$17*G27</f>
        <v>0</v>
      </c>
      <c r="I27" s="123">
        <f>IF(D27="P",IF(H27&lt;'DADOS BASE PROPOSTA'!$H$22,IF('DADOS BASE PROPOSTA'!$H$22-H27&gt;'DADOS BASE PROPOSTA'!$H$23,'DADOS BASE PROPOSTA'!$H$23,'DADOS BASE PROPOSTA'!$H$22-H27),0),0)</f>
        <v>0</v>
      </c>
      <c r="J27" s="123">
        <f t="shared" si="10"/>
        <v>0</v>
      </c>
      <c r="L27" s="113">
        <v>0</v>
      </c>
      <c r="M27" s="123">
        <f>IF(D27="E",'DADOS BASE PROPOSTA'!$H$28,IF(D27="EA",'DADOS BASE PROPOSTA'!$H$29,IF(D27="EC",'DADOS BASE PROPOSTA'!$H$30,IF(D27="ECA",'DADOS BASE PROPOSTA'!$H$31,0))))</f>
        <v>993970.02</v>
      </c>
      <c r="N27" s="123">
        <f>IF(OR(D27="E",D27="EA",D27="EC",D27="ECA",D27="ECR"),L27*'DADOS BASE PROPOSTA'!$H$33,0)</f>
        <v>0</v>
      </c>
      <c r="O27" s="123">
        <f t="shared" si="11"/>
        <v>993970.02</v>
      </c>
      <c r="R27" s="123"/>
      <c r="T27" s="113">
        <v>0</v>
      </c>
      <c r="U27" s="118">
        <f t="shared" si="13"/>
        <v>0</v>
      </c>
      <c r="V27" s="123">
        <f>'DADOS BASE PROPOSTA'!$H$48*U27</f>
        <v>0</v>
      </c>
      <c r="W27" s="123"/>
      <c r="X27" s="123">
        <f t="shared" si="12"/>
        <v>0</v>
      </c>
      <c r="Z27" s="128">
        <v>0</v>
      </c>
      <c r="AB27" s="51">
        <v>0.72099999999999997</v>
      </c>
      <c r="AC27" s="51">
        <f t="shared" si="14"/>
        <v>0</v>
      </c>
      <c r="AD27" s="132">
        <f t="shared" si="15"/>
        <v>-1.3081844258271219E-2</v>
      </c>
      <c r="AF27" s="51">
        <f t="shared" si="16"/>
        <v>617.7118740134282</v>
      </c>
      <c r="AG27" s="123">
        <f t="shared" si="17"/>
        <v>0</v>
      </c>
      <c r="AI27" s="128">
        <v>0</v>
      </c>
      <c r="AJ27" s="123">
        <f>IF($AI$11&gt;0,(AI27/$AI$11)*'DADOS BASE PROPOSTA'!$H$41,0)</f>
        <v>0</v>
      </c>
      <c r="AL27" s="123">
        <v>0</v>
      </c>
      <c r="AM27" s="123">
        <f>(AL27/$AL$11)*'DADOS BASE PROPOSTA'!$H$42</f>
        <v>0</v>
      </c>
      <c r="AO27" s="123"/>
      <c r="AP27" s="123"/>
      <c r="AQ27" s="123"/>
      <c r="AS27" s="123"/>
      <c r="AT27" s="123"/>
      <c r="AU27" s="123"/>
      <c r="AW27" s="123"/>
      <c r="AX27" s="123"/>
      <c r="AY27" s="123"/>
      <c r="AZ27" s="49"/>
    </row>
    <row r="28" spans="1:52" x14ac:dyDescent="0.25">
      <c r="A28" s="49"/>
      <c r="B28" s="2" t="s">
        <v>95</v>
      </c>
      <c r="C28" s="2" t="s">
        <v>99</v>
      </c>
      <c r="D28" s="50" t="s">
        <v>93</v>
      </c>
      <c r="F28" s="113">
        <v>0</v>
      </c>
      <c r="G28" s="118">
        <f t="shared" si="9"/>
        <v>0</v>
      </c>
      <c r="H28" s="123">
        <f>'DADOS BASE PROPOSTA'!$H$17*G28</f>
        <v>0</v>
      </c>
      <c r="I28" s="123">
        <f>IF(D28="P",IF(H28&lt;'DADOS BASE PROPOSTA'!$H$22,IF('DADOS BASE PROPOSTA'!$H$22-H28&gt;'DADOS BASE PROPOSTA'!$H$23,'DADOS BASE PROPOSTA'!$H$23,'DADOS BASE PROPOSTA'!$H$22-H28),0),0)</f>
        <v>0</v>
      </c>
      <c r="J28" s="123">
        <f t="shared" si="10"/>
        <v>0</v>
      </c>
      <c r="L28" s="113">
        <v>1181.927763320017</v>
      </c>
      <c r="M28" s="123">
        <f>IF(D28="E",'DADOS BASE PROPOSTA'!$H$28,IF(D28="EA",'DADOS BASE PROPOSTA'!$H$29,IF(D28="EC",'DADOS BASE PROPOSTA'!$H$30,IF(D28="ECA",'DADOS BASE PROPOSTA'!$H$31,0))))</f>
        <v>2005589.23</v>
      </c>
      <c r="N28" s="123">
        <f>IF(OR(D28="E",D28="EA",D28="EC",D28="ECA",D28="ECR"),L28*'DADOS BASE PROPOSTA'!$H$33,0)</f>
        <v>788345.81813445129</v>
      </c>
      <c r="O28" s="123">
        <f t="shared" si="11"/>
        <v>2793935.0481344513</v>
      </c>
      <c r="R28" s="123"/>
      <c r="T28" s="113">
        <v>0</v>
      </c>
      <c r="U28" s="118">
        <f t="shared" si="13"/>
        <v>0</v>
      </c>
      <c r="V28" s="123">
        <f>'DADOS BASE PROPOSTA'!$H$48*U28</f>
        <v>0</v>
      </c>
      <c r="W28" s="123"/>
      <c r="X28" s="123">
        <f t="shared" si="12"/>
        <v>0</v>
      </c>
      <c r="Z28" s="128">
        <v>266</v>
      </c>
      <c r="AB28" s="51">
        <v>0.59399999999999997</v>
      </c>
      <c r="AC28" s="51">
        <f t="shared" si="14"/>
        <v>158.00399999999999</v>
      </c>
      <c r="AD28" s="132">
        <f t="shared" si="15"/>
        <v>-0.23533184425827122</v>
      </c>
      <c r="AF28" s="51">
        <f t="shared" si="16"/>
        <v>753.22556896074889</v>
      </c>
      <c r="AG28" s="123">
        <f t="shared" si="17"/>
        <v>200358.00134355921</v>
      </c>
      <c r="AI28" s="128">
        <v>0</v>
      </c>
      <c r="AJ28" s="123">
        <f>IF($AI$11&gt;0,(AI28/$AI$11)*'DADOS BASE PROPOSTA'!$H$41,0)</f>
        <v>0</v>
      </c>
      <c r="AL28" s="123">
        <v>0</v>
      </c>
      <c r="AM28" s="123">
        <f>(AL28/$AL$11)*'DADOS BASE PROPOSTA'!$H$42</f>
        <v>0</v>
      </c>
      <c r="AO28" s="123"/>
      <c r="AP28" s="123"/>
      <c r="AQ28" s="123"/>
      <c r="AS28" s="123"/>
      <c r="AT28" s="123"/>
      <c r="AU28" s="123"/>
      <c r="AW28" s="123"/>
      <c r="AX28" s="123"/>
      <c r="AY28" s="123"/>
      <c r="AZ28" s="49"/>
    </row>
    <row r="29" spans="1:52" x14ac:dyDescent="0.25">
      <c r="A29" s="49"/>
      <c r="B29" s="2" t="s">
        <v>95</v>
      </c>
      <c r="C29" s="2" t="s">
        <v>100</v>
      </c>
      <c r="D29" s="50" t="s">
        <v>93</v>
      </c>
      <c r="F29" s="113">
        <v>0</v>
      </c>
      <c r="G29" s="118">
        <f t="shared" si="9"/>
        <v>0</v>
      </c>
      <c r="H29" s="123">
        <f>'DADOS BASE PROPOSTA'!$H$17*G29</f>
        <v>0</v>
      </c>
      <c r="I29" s="123">
        <f>IF(D29="P",IF(H29&lt;'DADOS BASE PROPOSTA'!$H$22,IF('DADOS BASE PROPOSTA'!$H$22-H29&gt;'DADOS BASE PROPOSTA'!$H$23,'DADOS BASE PROPOSTA'!$H$23,'DADOS BASE PROPOSTA'!$H$22-H29),0),0)</f>
        <v>0</v>
      </c>
      <c r="J29" s="123">
        <f t="shared" si="10"/>
        <v>0</v>
      </c>
      <c r="L29" s="113">
        <v>582.20209318578998</v>
      </c>
      <c r="M29" s="123">
        <f>IF(D29="E",'DADOS BASE PROPOSTA'!$H$28,IF(D29="EA",'DADOS BASE PROPOSTA'!$H$29,IF(D29="EC",'DADOS BASE PROPOSTA'!$H$30,IF(D29="ECA",'DADOS BASE PROPOSTA'!$H$31,0))))</f>
        <v>2005589.23</v>
      </c>
      <c r="N29" s="123">
        <f>IF(OR(D29="E",D29="EA",D29="EC",D29="ECA",D29="ECR"),L29*'DADOS BASE PROPOSTA'!$H$33,0)</f>
        <v>388328.79615492193</v>
      </c>
      <c r="O29" s="123">
        <f t="shared" si="11"/>
        <v>2393918.0261549219</v>
      </c>
      <c r="R29" s="123"/>
      <c r="T29" s="113">
        <v>0</v>
      </c>
      <c r="U29" s="118">
        <f t="shared" si="13"/>
        <v>0</v>
      </c>
      <c r="V29" s="123">
        <f>'DADOS BASE PROPOSTA'!$H$48*U29</f>
        <v>0</v>
      </c>
      <c r="W29" s="123"/>
      <c r="X29" s="123">
        <f t="shared" si="12"/>
        <v>0</v>
      </c>
      <c r="Z29" s="128">
        <v>202</v>
      </c>
      <c r="AB29" s="51">
        <v>0.626</v>
      </c>
      <c r="AC29" s="51">
        <f t="shared" si="14"/>
        <v>126.452</v>
      </c>
      <c r="AD29" s="132">
        <f t="shared" si="15"/>
        <v>-0.17933184425827117</v>
      </c>
      <c r="AF29" s="51">
        <f t="shared" si="16"/>
        <v>719.08038598189637</v>
      </c>
      <c r="AG29" s="123">
        <f t="shared" si="17"/>
        <v>145254.23796834308</v>
      </c>
      <c r="AI29" s="128">
        <v>0</v>
      </c>
      <c r="AJ29" s="123">
        <f>IF($AI$11&gt;0,(AI29/$AI$11)*'DADOS BASE PROPOSTA'!$H$41,0)</f>
        <v>0</v>
      </c>
      <c r="AL29" s="123">
        <v>0</v>
      </c>
      <c r="AM29" s="123">
        <f>(AL29/$AL$11)*'DADOS BASE PROPOSTA'!$H$42</f>
        <v>0</v>
      </c>
      <c r="AO29" s="123"/>
      <c r="AP29" s="123"/>
      <c r="AQ29" s="123"/>
      <c r="AS29" s="123"/>
      <c r="AT29" s="123"/>
      <c r="AU29" s="123"/>
      <c r="AW29" s="123"/>
      <c r="AX29" s="123"/>
      <c r="AY29" s="123"/>
      <c r="AZ29" s="49"/>
    </row>
    <row r="30" spans="1:52" x14ac:dyDescent="0.25">
      <c r="A30" s="49"/>
      <c r="B30" s="2" t="s">
        <v>95</v>
      </c>
      <c r="C30" s="2" t="s">
        <v>101</v>
      </c>
      <c r="D30" s="50" t="s">
        <v>89</v>
      </c>
      <c r="F30" s="113">
        <v>11982.722400000001</v>
      </c>
      <c r="G30" s="118">
        <f t="shared" si="9"/>
        <v>1.0615217483597571E-2</v>
      </c>
      <c r="H30" s="123">
        <f>'DADOS BASE PROPOSTA'!$H$17*G30</f>
        <v>24120010.941724606</v>
      </c>
      <c r="I30" s="123">
        <f>IF(D30="P",IF(H30&lt;'DADOS BASE PROPOSTA'!$H$22,IF('DADOS BASE PROPOSTA'!$H$22-H30&gt;'DADOS BASE PROPOSTA'!$H$23,'DADOS BASE PROPOSTA'!$H$23,'DADOS BASE PROPOSTA'!$H$22-H30),0),0)</f>
        <v>0</v>
      </c>
      <c r="J30" s="123">
        <f t="shared" si="10"/>
        <v>24120010.941724606</v>
      </c>
      <c r="L30" s="113">
        <v>0</v>
      </c>
      <c r="M30" s="123">
        <f>IF(D30="E",'DADOS BASE PROPOSTA'!$H$28,IF(D30="EA",'DADOS BASE PROPOSTA'!$H$29,IF(D30="EC",'DADOS BASE PROPOSTA'!$H$30,IF(D30="ECA",'DADOS BASE PROPOSTA'!$H$31,0))))</f>
        <v>0</v>
      </c>
      <c r="N30" s="123">
        <f>IF(OR(D30="E",D30="EA",D30="EC",D30="ECA",D30="ECR"),L30*'DADOS BASE PROPOSTA'!$H$33,0)</f>
        <v>0</v>
      </c>
      <c r="O30" s="123">
        <f t="shared" si="11"/>
        <v>0</v>
      </c>
      <c r="R30" s="123"/>
      <c r="T30" s="113">
        <v>722.39075326176851</v>
      </c>
      <c r="U30" s="118">
        <f t="shared" si="13"/>
        <v>3.7897740837048752E-3</v>
      </c>
      <c r="V30" s="123">
        <f>'DADOS BASE PROPOSTA'!$H$48*U30</f>
        <v>342161.72371233517</v>
      </c>
      <c r="W30" s="123"/>
      <c r="X30" s="123">
        <f t="shared" si="12"/>
        <v>342161.72371233517</v>
      </c>
      <c r="Z30" s="128">
        <v>6547.5</v>
      </c>
      <c r="AB30" s="51">
        <v>0.72099999999999997</v>
      </c>
      <c r="AC30" s="51">
        <f t="shared" si="14"/>
        <v>4720.7474999999995</v>
      </c>
      <c r="AD30" s="132">
        <f t="shared" si="15"/>
        <v>-1.3081844258271219E-2</v>
      </c>
      <c r="AF30" s="51">
        <f t="shared" si="16"/>
        <v>617.7118740134282</v>
      </c>
      <c r="AG30" s="123">
        <f t="shared" si="17"/>
        <v>4044468.495102921</v>
      </c>
      <c r="AI30" s="128">
        <v>0</v>
      </c>
      <c r="AJ30" s="123">
        <f>IF($AI$11&gt;0,(AI30/$AI$11)*'DADOS BASE PROPOSTA'!$H$41,0)</f>
        <v>0</v>
      </c>
      <c r="AL30" s="123">
        <v>197.75</v>
      </c>
      <c r="AM30" s="123">
        <f>(AL30/$AL$11)*'DADOS BASE PROPOSTA'!$H$42</f>
        <v>113019.90212391113</v>
      </c>
      <c r="AO30" s="123"/>
      <c r="AP30" s="123"/>
      <c r="AQ30" s="123"/>
      <c r="AS30" s="123"/>
      <c r="AT30" s="123"/>
      <c r="AU30" s="123"/>
      <c r="AW30" s="123"/>
      <c r="AX30" s="123"/>
      <c r="AY30" s="123"/>
      <c r="AZ30" s="49"/>
    </row>
    <row r="31" spans="1:52" x14ac:dyDescent="0.25">
      <c r="A31" s="49"/>
      <c r="B31" s="2" t="s">
        <v>95</v>
      </c>
      <c r="C31" s="2" t="s">
        <v>102</v>
      </c>
      <c r="D31" s="50" t="s">
        <v>89</v>
      </c>
      <c r="F31" s="113">
        <v>2160.7010614438432</v>
      </c>
      <c r="G31" s="118">
        <f t="shared" si="9"/>
        <v>1.914115250159389E-3</v>
      </c>
      <c r="H31" s="123">
        <f>'DADOS BASE PROPOSTA'!$H$17*G31</f>
        <v>4349273.1871867003</v>
      </c>
      <c r="I31" s="123">
        <f>IF(D31="P",IF(H31&lt;'DADOS BASE PROPOSTA'!$H$22,IF('DADOS BASE PROPOSTA'!$H$22-H31&gt;'DADOS BASE PROPOSTA'!$H$23,'DADOS BASE PROPOSTA'!$H$23,'DADOS BASE PROPOSTA'!$H$22-H31),0),0)</f>
        <v>0</v>
      </c>
      <c r="J31" s="123">
        <f t="shared" si="10"/>
        <v>4349273.1871867003</v>
      </c>
      <c r="L31" s="113">
        <v>0</v>
      </c>
      <c r="M31" s="123">
        <f>IF(D31="E",'DADOS BASE PROPOSTA'!$H$28,IF(D31="EA",'DADOS BASE PROPOSTA'!$H$29,IF(D31="EC",'DADOS BASE PROPOSTA'!$H$30,IF(D31="ECA",'DADOS BASE PROPOSTA'!$H$31,0))))</f>
        <v>0</v>
      </c>
      <c r="N31" s="123">
        <f>IF(OR(D31="E",D31="EA",D31="EC",D31="ECA",D31="ECR"),L31*'DADOS BASE PROPOSTA'!$H$33,0)</f>
        <v>0</v>
      </c>
      <c r="O31" s="123">
        <f t="shared" si="11"/>
        <v>0</v>
      </c>
      <c r="R31" s="123"/>
      <c r="T31" s="113">
        <v>461.94180699404438</v>
      </c>
      <c r="U31" s="118">
        <f t="shared" si="13"/>
        <v>2.423418462128978E-3</v>
      </c>
      <c r="V31" s="123">
        <f>'DADOS BASE PROPOSTA'!$H$48*U31</f>
        <v>218799.59595578912</v>
      </c>
      <c r="W31" s="123"/>
      <c r="X31" s="123">
        <f t="shared" si="12"/>
        <v>218799.59595578912</v>
      </c>
      <c r="Z31" s="128">
        <v>568.5</v>
      </c>
      <c r="AB31" s="51">
        <v>0.57399999999999995</v>
      </c>
      <c r="AC31" s="51">
        <f t="shared" si="14"/>
        <v>326.31899999999996</v>
      </c>
      <c r="AD31" s="132">
        <f t="shared" si="15"/>
        <v>-0.27033184425827128</v>
      </c>
      <c r="AF31" s="51">
        <f t="shared" si="16"/>
        <v>774.56630832253177</v>
      </c>
      <c r="AG31" s="123">
        <f t="shared" si="17"/>
        <v>440340.9462813593</v>
      </c>
      <c r="AI31" s="128">
        <v>0</v>
      </c>
      <c r="AJ31" s="123">
        <f>IF($AI$11&gt;0,(AI31/$AI$11)*'DADOS BASE PROPOSTA'!$H$41,0)</f>
        <v>0</v>
      </c>
      <c r="AL31" s="123">
        <v>157.625</v>
      </c>
      <c r="AM31" s="123">
        <f>(AL31/$AL$11)*'DADOS BASE PROPOSTA'!$H$42</f>
        <v>90087.29240091778</v>
      </c>
      <c r="AO31" s="123"/>
      <c r="AP31" s="123"/>
      <c r="AQ31" s="123"/>
      <c r="AS31" s="123"/>
      <c r="AT31" s="123"/>
      <c r="AU31" s="123"/>
      <c r="AW31" s="123"/>
      <c r="AX31" s="123"/>
      <c r="AY31" s="123"/>
      <c r="AZ31" s="49"/>
    </row>
    <row r="32" spans="1:52" x14ac:dyDescent="0.25">
      <c r="A32" s="49"/>
      <c r="B32" s="2" t="s">
        <v>95</v>
      </c>
      <c r="C32" s="2" t="s">
        <v>103</v>
      </c>
      <c r="D32" s="50" t="s">
        <v>89</v>
      </c>
      <c r="F32" s="113">
        <v>2493.842762260374</v>
      </c>
      <c r="G32" s="118">
        <f t="shared" si="9"/>
        <v>2.2092378015274379E-3</v>
      </c>
      <c r="H32" s="123">
        <f>'DADOS BASE PROPOSTA'!$H$17*G32</f>
        <v>5019853.8115729811</v>
      </c>
      <c r="I32" s="123">
        <f>IF(D32="P",IF(H32&lt;'DADOS BASE PROPOSTA'!$H$22,IF('DADOS BASE PROPOSTA'!$H$22-H32&gt;'DADOS BASE PROPOSTA'!$H$23,'DADOS BASE PROPOSTA'!$H$23,'DADOS BASE PROPOSTA'!$H$22-H32),0),0)</f>
        <v>0</v>
      </c>
      <c r="J32" s="123">
        <f t="shared" si="10"/>
        <v>5019853.8115729811</v>
      </c>
      <c r="L32" s="113">
        <v>0</v>
      </c>
      <c r="M32" s="123">
        <f>IF(D32="E",'DADOS BASE PROPOSTA'!$H$28,IF(D32="EA",'DADOS BASE PROPOSTA'!$H$29,IF(D32="EC",'DADOS BASE PROPOSTA'!$H$30,IF(D32="ECA",'DADOS BASE PROPOSTA'!$H$31,0))))</f>
        <v>0</v>
      </c>
      <c r="N32" s="123">
        <f>IF(OR(D32="E",D32="EA",D32="EC",D32="ECA",D32="ECR"),L32*'DADOS BASE PROPOSTA'!$H$33,0)</f>
        <v>0</v>
      </c>
      <c r="O32" s="123">
        <f t="shared" si="11"/>
        <v>0</v>
      </c>
      <c r="R32" s="123"/>
      <c r="T32" s="113">
        <v>0</v>
      </c>
      <c r="U32" s="118">
        <f t="shared" si="13"/>
        <v>0</v>
      </c>
      <c r="V32" s="123">
        <f>'DADOS BASE PROPOSTA'!$H$48*U32</f>
        <v>0</v>
      </c>
      <c r="W32" s="123"/>
      <c r="X32" s="123">
        <f t="shared" si="12"/>
        <v>0</v>
      </c>
      <c r="Z32" s="128">
        <v>1454.5</v>
      </c>
      <c r="AB32" s="51">
        <v>0.64200000000000002</v>
      </c>
      <c r="AC32" s="51">
        <f t="shared" si="14"/>
        <v>933.78899999999999</v>
      </c>
      <c r="AD32" s="132">
        <f t="shared" si="15"/>
        <v>-0.15133184425827115</v>
      </c>
      <c r="AF32" s="51">
        <f t="shared" si="16"/>
        <v>702.00779449247023</v>
      </c>
      <c r="AG32" s="123">
        <f t="shared" si="17"/>
        <v>1021070.3370892979</v>
      </c>
      <c r="AI32" s="128">
        <v>0</v>
      </c>
      <c r="AJ32" s="123">
        <f>IF($AI$11&gt;0,(AI32/$AI$11)*'DADOS BASE PROPOSTA'!$H$41,0)</f>
        <v>0</v>
      </c>
      <c r="AL32" s="123">
        <v>0</v>
      </c>
      <c r="AM32" s="123">
        <f>(AL32/$AL$11)*'DADOS BASE PROPOSTA'!$H$42</f>
        <v>0</v>
      </c>
      <c r="AO32" s="123"/>
      <c r="AP32" s="123"/>
      <c r="AQ32" s="123"/>
      <c r="AS32" s="123"/>
      <c r="AT32" s="123"/>
      <c r="AU32" s="123"/>
      <c r="AW32" s="123"/>
      <c r="AX32" s="123"/>
      <c r="AY32" s="123"/>
      <c r="AZ32" s="49"/>
    </row>
    <row r="33" spans="1:52" x14ac:dyDescent="0.25">
      <c r="A33" s="49"/>
      <c r="B33" s="2" t="s">
        <v>95</v>
      </c>
      <c r="C33" s="2" t="s">
        <v>104</v>
      </c>
      <c r="D33" s="50" t="s">
        <v>89</v>
      </c>
      <c r="F33" s="113">
        <v>2864.8597860063892</v>
      </c>
      <c r="G33" s="118">
        <f t="shared" si="9"/>
        <v>2.5379132281718067E-3</v>
      </c>
      <c r="H33" s="123">
        <f>'DADOS BASE PROPOSTA'!$H$17*G33</f>
        <v>5766673.6387868682</v>
      </c>
      <c r="I33" s="123">
        <f>IF(D33="P",IF(H33&lt;'DADOS BASE PROPOSTA'!$H$22,IF('DADOS BASE PROPOSTA'!$H$22-H33&gt;'DADOS BASE PROPOSTA'!$H$23,'DADOS BASE PROPOSTA'!$H$23,'DADOS BASE PROPOSTA'!$H$22-H33),0),0)</f>
        <v>0</v>
      </c>
      <c r="J33" s="123">
        <f t="shared" si="10"/>
        <v>5766673.6387868682</v>
      </c>
      <c r="L33" s="113">
        <v>0</v>
      </c>
      <c r="M33" s="123">
        <f>IF(D33="E",'DADOS BASE PROPOSTA'!$H$28,IF(D33="EA",'DADOS BASE PROPOSTA'!$H$29,IF(D33="EC",'DADOS BASE PROPOSTA'!$H$30,IF(D33="ECA",'DADOS BASE PROPOSTA'!$H$31,0))))</f>
        <v>0</v>
      </c>
      <c r="N33" s="123">
        <f>IF(OR(D33="E",D33="EA",D33="EC",D33="ECA",D33="ECR"),L33*'DADOS BASE PROPOSTA'!$H$33,0)</f>
        <v>0</v>
      </c>
      <c r="O33" s="123">
        <f t="shared" si="11"/>
        <v>0</v>
      </c>
      <c r="R33" s="123"/>
      <c r="T33" s="113">
        <v>23.897028688524589</v>
      </c>
      <c r="U33" s="118">
        <f t="shared" si="13"/>
        <v>1.2536752386766104E-4</v>
      </c>
      <c r="V33" s="123">
        <f>'DADOS BASE PROPOSTA'!$H$48*U33</f>
        <v>11318.872079617795</v>
      </c>
      <c r="W33" s="123"/>
      <c r="X33" s="123">
        <f t="shared" si="12"/>
        <v>11318.872079617795</v>
      </c>
      <c r="Z33" s="128">
        <v>685.5</v>
      </c>
      <c r="AB33" s="51">
        <v>0.52700000000000002</v>
      </c>
      <c r="AC33" s="51">
        <f t="shared" si="14"/>
        <v>361.25850000000003</v>
      </c>
      <c r="AD33" s="132">
        <f t="shared" si="15"/>
        <v>-0.3525818442582711</v>
      </c>
      <c r="AF33" s="51">
        <f t="shared" si="16"/>
        <v>824.71704582272116</v>
      </c>
      <c r="AG33" s="123">
        <f t="shared" si="17"/>
        <v>565343.53491147538</v>
      </c>
      <c r="AI33" s="128">
        <v>0</v>
      </c>
      <c r="AJ33" s="123">
        <f>IF($AI$11&gt;0,(AI33/$AI$11)*'DADOS BASE PROPOSTA'!$H$41,0)</f>
        <v>0</v>
      </c>
      <c r="AL33" s="123">
        <v>6.75</v>
      </c>
      <c r="AM33" s="123">
        <f>(AL33/$AL$11)*'DADOS BASE PROPOSTA'!$H$42</f>
        <v>3857.8221963914038</v>
      </c>
      <c r="AO33" s="123"/>
      <c r="AP33" s="123"/>
      <c r="AQ33" s="123"/>
      <c r="AS33" s="123"/>
      <c r="AT33" s="123"/>
      <c r="AU33" s="123"/>
      <c r="AW33" s="123"/>
      <c r="AX33" s="123"/>
      <c r="AY33" s="123"/>
      <c r="AZ33" s="49"/>
    </row>
    <row r="34" spans="1:52" x14ac:dyDescent="0.25">
      <c r="A34" s="49"/>
      <c r="B34" s="2" t="s">
        <v>95</v>
      </c>
      <c r="C34" s="2" t="s">
        <v>105</v>
      </c>
      <c r="D34" s="50" t="s">
        <v>89</v>
      </c>
      <c r="F34" s="113">
        <v>3897.4630094145382</v>
      </c>
      <c r="G34" s="118">
        <f t="shared" si="9"/>
        <v>3.4526726146315474E-3</v>
      </c>
      <c r="H34" s="123">
        <f>'DADOS BASE PROPOSTA'!$H$17*G34</f>
        <v>7845199.7212290894</v>
      </c>
      <c r="I34" s="123">
        <f>IF(D34="P",IF(H34&lt;'DADOS BASE PROPOSTA'!$H$22,IF('DADOS BASE PROPOSTA'!$H$22-H34&gt;'DADOS BASE PROPOSTA'!$H$23,'DADOS BASE PROPOSTA'!$H$23,'DADOS BASE PROPOSTA'!$H$22-H34),0),0)</f>
        <v>0</v>
      </c>
      <c r="J34" s="123">
        <f t="shared" si="10"/>
        <v>7845199.7212290894</v>
      </c>
      <c r="L34" s="113">
        <v>0</v>
      </c>
      <c r="M34" s="123">
        <f>IF(D34="E",'DADOS BASE PROPOSTA'!$H$28,IF(D34="EA",'DADOS BASE PROPOSTA'!$H$29,IF(D34="EC",'DADOS BASE PROPOSTA'!$H$30,IF(D34="ECA",'DADOS BASE PROPOSTA'!$H$31,0))))</f>
        <v>0</v>
      </c>
      <c r="N34" s="123">
        <f>IF(OR(D34="E",D34="EA",D34="EC",D34="ECA",D34="ECR"),L34*'DADOS BASE PROPOSTA'!$H$33,0)</f>
        <v>0</v>
      </c>
      <c r="O34" s="123">
        <f t="shared" si="11"/>
        <v>0</v>
      </c>
      <c r="R34" s="123"/>
      <c r="T34" s="113">
        <v>392.35848291767428</v>
      </c>
      <c r="U34" s="118">
        <f t="shared" si="13"/>
        <v>2.0583735372708277E-3</v>
      </c>
      <c r="V34" s="123">
        <f>'DADOS BASE PROPOSTA'!$H$48*U34</f>
        <v>185841.32510292646</v>
      </c>
      <c r="W34" s="123"/>
      <c r="X34" s="123">
        <f t="shared" si="12"/>
        <v>185841.32510292646</v>
      </c>
      <c r="Z34" s="128">
        <v>1770</v>
      </c>
      <c r="AB34" s="51">
        <v>0.63800000000000001</v>
      </c>
      <c r="AC34" s="51">
        <f t="shared" si="14"/>
        <v>1129.26</v>
      </c>
      <c r="AD34" s="132">
        <f t="shared" si="15"/>
        <v>-0.15833184425827115</v>
      </c>
      <c r="AF34" s="51">
        <f t="shared" si="16"/>
        <v>706.27594236482673</v>
      </c>
      <c r="AG34" s="123">
        <f t="shared" si="17"/>
        <v>1250108.4179857434</v>
      </c>
      <c r="AI34" s="128">
        <v>0</v>
      </c>
      <c r="AJ34" s="123">
        <f>IF($AI$11&gt;0,(AI34/$AI$11)*'DADOS BASE PROPOSTA'!$H$41,0)</f>
        <v>0</v>
      </c>
      <c r="AL34" s="123">
        <v>116.375</v>
      </c>
      <c r="AM34" s="123">
        <f>(AL34/$AL$11)*'DADOS BASE PROPOSTA'!$H$42</f>
        <v>66511.712311859199</v>
      </c>
      <c r="AO34" s="123"/>
      <c r="AP34" s="123"/>
      <c r="AQ34" s="123"/>
      <c r="AS34" s="123"/>
      <c r="AT34" s="123"/>
      <c r="AU34" s="123"/>
      <c r="AW34" s="123"/>
      <c r="AX34" s="123"/>
      <c r="AY34" s="123"/>
      <c r="AZ34" s="49"/>
    </row>
    <row r="35" spans="1:52" x14ac:dyDescent="0.25">
      <c r="A35" s="49"/>
      <c r="B35" s="2" t="s">
        <v>95</v>
      </c>
      <c r="C35" s="2" t="s">
        <v>106</v>
      </c>
      <c r="D35" s="50" t="s">
        <v>89</v>
      </c>
      <c r="F35" s="113">
        <v>2593.1803673738091</v>
      </c>
      <c r="G35" s="118">
        <f t="shared" si="9"/>
        <v>2.2972386954293817E-3</v>
      </c>
      <c r="H35" s="123">
        <f>'DADOS BASE PROPOSTA'!$H$17*G35</f>
        <v>5219810.3859037664</v>
      </c>
      <c r="I35" s="123">
        <f>IF(D35="P",IF(H35&lt;'DADOS BASE PROPOSTA'!$H$22,IF('DADOS BASE PROPOSTA'!$H$22-H35&gt;'DADOS BASE PROPOSTA'!$H$23,'DADOS BASE PROPOSTA'!$H$23,'DADOS BASE PROPOSTA'!$H$22-H35),0),0)</f>
        <v>0</v>
      </c>
      <c r="J35" s="123">
        <f t="shared" si="10"/>
        <v>5219810.3859037664</v>
      </c>
      <c r="L35" s="113">
        <v>0</v>
      </c>
      <c r="M35" s="123">
        <f>IF(D35="E",'DADOS BASE PROPOSTA'!$H$28,IF(D35="EA",'DADOS BASE PROPOSTA'!$H$29,IF(D35="EC",'DADOS BASE PROPOSTA'!$H$30,IF(D35="ECA",'DADOS BASE PROPOSTA'!$H$31,0))))</f>
        <v>0</v>
      </c>
      <c r="N35" s="123">
        <f>IF(OR(D35="E",D35="EA",D35="EC",D35="ECA",D35="ECR"),L35*'DADOS BASE PROPOSTA'!$H$33,0)</f>
        <v>0</v>
      </c>
      <c r="O35" s="123">
        <f t="shared" si="11"/>
        <v>0</v>
      </c>
      <c r="R35" s="123"/>
      <c r="T35" s="113">
        <v>207.02998836374681</v>
      </c>
      <c r="U35" s="118">
        <f t="shared" si="13"/>
        <v>1.0861114720918082E-3</v>
      </c>
      <c r="V35" s="123">
        <f>'DADOS BASE PROPOSTA'!$H$48*U35</f>
        <v>98060.13900210493</v>
      </c>
      <c r="W35" s="123"/>
      <c r="X35" s="123">
        <f t="shared" si="12"/>
        <v>98060.13900210493</v>
      </c>
      <c r="Z35" s="128">
        <v>704</v>
      </c>
      <c r="AB35" s="51">
        <v>0.63</v>
      </c>
      <c r="AC35" s="51">
        <f t="shared" si="14"/>
        <v>443.52</v>
      </c>
      <c r="AD35" s="132">
        <f t="shared" si="15"/>
        <v>-0.17233184425827117</v>
      </c>
      <c r="AF35" s="51">
        <f t="shared" si="16"/>
        <v>714.81223810953986</v>
      </c>
      <c r="AG35" s="123">
        <f t="shared" si="17"/>
        <v>503227.81562911608</v>
      </c>
      <c r="AI35" s="128">
        <v>0</v>
      </c>
      <c r="AJ35" s="123">
        <f>IF($AI$11&gt;0,(AI35/$AI$11)*'DADOS BASE PROPOSTA'!$H$41,0)</f>
        <v>0</v>
      </c>
      <c r="AL35" s="123">
        <v>71.25</v>
      </c>
      <c r="AM35" s="123">
        <f>(AL35/$AL$11)*'DADOS BASE PROPOSTA'!$H$42</f>
        <v>40721.456517464816</v>
      </c>
      <c r="AO35" s="123"/>
      <c r="AP35" s="123"/>
      <c r="AQ35" s="123"/>
      <c r="AS35" s="123"/>
      <c r="AT35" s="123"/>
      <c r="AU35" s="123"/>
      <c r="AW35" s="123"/>
      <c r="AX35" s="123"/>
      <c r="AY35" s="123"/>
      <c r="AZ35" s="49"/>
    </row>
    <row r="36" spans="1:52" x14ac:dyDescent="0.25">
      <c r="A36" s="49"/>
      <c r="B36" s="2" t="s">
        <v>95</v>
      </c>
      <c r="C36" s="2" t="s">
        <v>107</v>
      </c>
      <c r="D36" s="50" t="s">
        <v>89</v>
      </c>
      <c r="F36" s="113">
        <v>2893.437451490965</v>
      </c>
      <c r="G36" s="118">
        <f t="shared" si="9"/>
        <v>2.5632295230975971E-3</v>
      </c>
      <c r="H36" s="123">
        <f>'DADOS BASE PROPOSTA'!$H$17*G36</f>
        <v>5824197.5954610985</v>
      </c>
      <c r="I36" s="123">
        <f>IF(D36="P",IF(H36&lt;'DADOS BASE PROPOSTA'!$H$22,IF('DADOS BASE PROPOSTA'!$H$22-H36&gt;'DADOS BASE PROPOSTA'!$H$23,'DADOS BASE PROPOSTA'!$H$23,'DADOS BASE PROPOSTA'!$H$22-H36),0),0)</f>
        <v>0</v>
      </c>
      <c r="J36" s="123">
        <f t="shared" si="10"/>
        <v>5824197.5954610985</v>
      </c>
      <c r="L36" s="113">
        <v>0</v>
      </c>
      <c r="M36" s="123">
        <f>IF(D36="E",'DADOS BASE PROPOSTA'!$H$28,IF(D36="EA",'DADOS BASE PROPOSTA'!$H$29,IF(D36="EC",'DADOS BASE PROPOSTA'!$H$30,IF(D36="ECA",'DADOS BASE PROPOSTA'!$H$31,0))))</f>
        <v>0</v>
      </c>
      <c r="N36" s="123">
        <f>IF(OR(D36="E",D36="EA",D36="EC",D36="ECA",D36="ECR"),L36*'DADOS BASE PROPOSTA'!$H$33,0)</f>
        <v>0</v>
      </c>
      <c r="O36" s="123">
        <f t="shared" si="11"/>
        <v>0</v>
      </c>
      <c r="R36" s="123"/>
      <c r="T36" s="113">
        <v>0</v>
      </c>
      <c r="U36" s="118">
        <f t="shared" si="13"/>
        <v>0</v>
      </c>
      <c r="V36" s="123">
        <f>'DADOS BASE PROPOSTA'!$H$48*U36</f>
        <v>0</v>
      </c>
      <c r="W36" s="123"/>
      <c r="X36" s="123">
        <f t="shared" si="12"/>
        <v>0</v>
      </c>
      <c r="Z36" s="128">
        <v>577</v>
      </c>
      <c r="AB36" s="51">
        <v>0.58899999999999997</v>
      </c>
      <c r="AC36" s="51">
        <f t="shared" si="14"/>
        <v>339.85300000000001</v>
      </c>
      <c r="AD36" s="132">
        <f t="shared" si="15"/>
        <v>-0.24408184425827123</v>
      </c>
      <c r="AF36" s="51">
        <f t="shared" si="16"/>
        <v>758.56075380119466</v>
      </c>
      <c r="AG36" s="123">
        <f t="shared" si="17"/>
        <v>437689.55494328932</v>
      </c>
      <c r="AI36" s="128">
        <v>0</v>
      </c>
      <c r="AJ36" s="123">
        <f>IF($AI$11&gt;0,(AI36/$AI$11)*'DADOS BASE PROPOSTA'!$H$41,0)</f>
        <v>0</v>
      </c>
      <c r="AL36" s="123">
        <v>0</v>
      </c>
      <c r="AM36" s="123">
        <f>(AL36/$AL$11)*'DADOS BASE PROPOSTA'!$H$42</f>
        <v>0</v>
      </c>
      <c r="AO36" s="123"/>
      <c r="AP36" s="123"/>
      <c r="AQ36" s="123"/>
      <c r="AS36" s="123"/>
      <c r="AT36" s="123"/>
      <c r="AU36" s="123"/>
      <c r="AW36" s="123"/>
      <c r="AX36" s="123"/>
      <c r="AY36" s="123"/>
      <c r="AZ36" s="49"/>
    </row>
    <row r="37" spans="1:52" x14ac:dyDescent="0.25">
      <c r="A37" s="49"/>
      <c r="B37" s="2" t="s">
        <v>95</v>
      </c>
      <c r="C37" s="2" t="s">
        <v>108</v>
      </c>
      <c r="D37" s="50" t="s">
        <v>93</v>
      </c>
      <c r="F37" s="113">
        <v>0</v>
      </c>
      <c r="G37" s="118">
        <f t="shared" si="9"/>
        <v>0</v>
      </c>
      <c r="H37" s="123">
        <f>'DADOS BASE PROPOSTA'!$H$17*G37</f>
        <v>0</v>
      </c>
      <c r="I37" s="123">
        <f>IF(D37="P",IF(H37&lt;'DADOS BASE PROPOSTA'!$H$22,IF('DADOS BASE PROPOSTA'!$H$22-H37&gt;'DADOS BASE PROPOSTA'!$H$23,'DADOS BASE PROPOSTA'!$H$23,'DADOS BASE PROPOSTA'!$H$22-H37),0),0)</f>
        <v>0</v>
      </c>
      <c r="J37" s="123">
        <f t="shared" si="10"/>
        <v>0</v>
      </c>
      <c r="L37" s="113">
        <v>385.17583044555079</v>
      </c>
      <c r="M37" s="123">
        <f>IF(D37="E",'DADOS BASE PROPOSTA'!$H$28,IF(D37="EA",'DADOS BASE PROPOSTA'!$H$29,IF(D37="EC",'DADOS BASE PROPOSTA'!$H$30,IF(D37="ECA",'DADOS BASE PROPOSTA'!$H$31,0))))</f>
        <v>2005589.23</v>
      </c>
      <c r="N37" s="123">
        <f>IF(OR(D37="E",D37="EA",D37="EC",D37="ECA",D37="ECR"),L37*'DADOS BASE PROPOSTA'!$H$33,0)</f>
        <v>256912.27890718236</v>
      </c>
      <c r="O37" s="123">
        <f t="shared" si="11"/>
        <v>2262501.5089071821</v>
      </c>
      <c r="R37" s="123"/>
      <c r="T37" s="113">
        <v>0</v>
      </c>
      <c r="U37" s="118">
        <f t="shared" si="13"/>
        <v>0</v>
      </c>
      <c r="V37" s="123">
        <f>'DADOS BASE PROPOSTA'!$H$48*U37</f>
        <v>0</v>
      </c>
      <c r="W37" s="123"/>
      <c r="X37" s="123">
        <f t="shared" si="12"/>
        <v>0</v>
      </c>
      <c r="Z37" s="128">
        <v>175</v>
      </c>
      <c r="AB37" s="51">
        <v>0.64300000000000002</v>
      </c>
      <c r="AC37" s="51">
        <f t="shared" si="14"/>
        <v>112.52500000000001</v>
      </c>
      <c r="AD37" s="132">
        <f t="shared" si="15"/>
        <v>-0.14958184425827115</v>
      </c>
      <c r="AF37" s="51">
        <f t="shared" si="16"/>
        <v>700.94075752438107</v>
      </c>
      <c r="AG37" s="123">
        <f t="shared" si="17"/>
        <v>122664.63256676668</v>
      </c>
      <c r="AI37" s="128">
        <v>0</v>
      </c>
      <c r="AJ37" s="123">
        <f>IF($AI$11&gt;0,(AI37/$AI$11)*'DADOS BASE PROPOSTA'!$H$41,0)</f>
        <v>0</v>
      </c>
      <c r="AL37" s="123">
        <v>0</v>
      </c>
      <c r="AM37" s="123">
        <f>(AL37/$AL$11)*'DADOS BASE PROPOSTA'!$H$42</f>
        <v>0</v>
      </c>
      <c r="AO37" s="123"/>
      <c r="AP37" s="123"/>
      <c r="AQ37" s="123"/>
      <c r="AS37" s="123"/>
      <c r="AT37" s="123"/>
      <c r="AU37" s="123"/>
      <c r="AW37" s="123"/>
      <c r="AX37" s="123"/>
      <c r="AY37" s="123"/>
      <c r="AZ37" s="49"/>
    </row>
    <row r="38" spans="1:52" x14ac:dyDescent="0.25">
      <c r="A38" s="49"/>
      <c r="B38" s="2" t="s">
        <v>95</v>
      </c>
      <c r="C38" s="2" t="s">
        <v>109</v>
      </c>
      <c r="D38" s="50" t="s">
        <v>89</v>
      </c>
      <c r="F38" s="113">
        <v>1949.4404846489119</v>
      </c>
      <c r="G38" s="118">
        <f t="shared" si="9"/>
        <v>1.7269643762988329E-3</v>
      </c>
      <c r="H38" s="123">
        <f>'DADOS BASE PROPOSTA'!$H$17*G38</f>
        <v>3924026.9656895897</v>
      </c>
      <c r="I38" s="123">
        <f>IF(D38="P",IF(H38&lt;'DADOS BASE PROPOSTA'!$H$22,IF('DADOS BASE PROPOSTA'!$H$22-H38&gt;'DADOS BASE PROPOSTA'!$H$23,'DADOS BASE PROPOSTA'!$H$23,'DADOS BASE PROPOSTA'!$H$22-H38),0),0)</f>
        <v>0</v>
      </c>
      <c r="J38" s="123">
        <f t="shared" si="10"/>
        <v>3924026.9656895897</v>
      </c>
      <c r="L38" s="113">
        <v>0</v>
      </c>
      <c r="M38" s="123">
        <f>IF(D38="E",'DADOS BASE PROPOSTA'!$H$28,IF(D38="EA",'DADOS BASE PROPOSTA'!$H$29,IF(D38="EC",'DADOS BASE PROPOSTA'!$H$30,IF(D38="ECA",'DADOS BASE PROPOSTA'!$H$31,0))))</f>
        <v>0</v>
      </c>
      <c r="N38" s="123">
        <f>IF(OR(D38="E",D38="EA",D38="EC",D38="ECA",D38="ECR"),L38*'DADOS BASE PROPOSTA'!$H$33,0)</f>
        <v>0</v>
      </c>
      <c r="O38" s="123">
        <f t="shared" si="11"/>
        <v>0</v>
      </c>
      <c r="R38" s="123"/>
      <c r="T38" s="113">
        <v>386.79076897217192</v>
      </c>
      <c r="U38" s="118">
        <f t="shared" si="13"/>
        <v>2.0291644452096768E-3</v>
      </c>
      <c r="V38" s="123">
        <f>'DADOS BASE PROPOSTA'!$H$48*U38</f>
        <v>183204.16703836308</v>
      </c>
      <c r="W38" s="123"/>
      <c r="X38" s="123">
        <f t="shared" si="12"/>
        <v>183204.16703836308</v>
      </c>
      <c r="Z38" s="128">
        <v>491.5</v>
      </c>
      <c r="AB38" s="51">
        <v>0.59099999999999997</v>
      </c>
      <c r="AC38" s="51">
        <f t="shared" si="14"/>
        <v>290.47649999999999</v>
      </c>
      <c r="AD38" s="132">
        <f t="shared" si="15"/>
        <v>-0.24058184425827123</v>
      </c>
      <c r="AF38" s="51">
        <f t="shared" si="16"/>
        <v>756.42667986501635</v>
      </c>
      <c r="AG38" s="123">
        <f t="shared" si="17"/>
        <v>371783.71315365552</v>
      </c>
      <c r="AI38" s="128">
        <v>0</v>
      </c>
      <c r="AJ38" s="123">
        <f>IF($AI$11&gt;0,(AI38/$AI$11)*'DADOS BASE PROPOSTA'!$H$41,0)</f>
        <v>0</v>
      </c>
      <c r="AL38" s="123">
        <v>130.75</v>
      </c>
      <c r="AM38" s="123">
        <f>(AL38/$AL$11)*'DADOS BASE PROPOSTA'!$H$42</f>
        <v>74727.444767137189</v>
      </c>
      <c r="AO38" s="123"/>
      <c r="AP38" s="123"/>
      <c r="AQ38" s="123"/>
      <c r="AS38" s="123"/>
      <c r="AT38" s="123"/>
      <c r="AU38" s="123"/>
      <c r="AW38" s="123"/>
      <c r="AX38" s="123"/>
      <c r="AY38" s="123"/>
      <c r="AZ38" s="49"/>
    </row>
    <row r="39" spans="1:52" x14ac:dyDescent="0.25">
      <c r="A39" s="49"/>
      <c r="B39" s="2" t="s">
        <v>95</v>
      </c>
      <c r="C39" s="2" t="s">
        <v>110</v>
      </c>
      <c r="D39" s="50" t="s">
        <v>89</v>
      </c>
      <c r="F39" s="113">
        <v>1045.102457325296</v>
      </c>
      <c r="G39" s="118">
        <f t="shared" si="9"/>
        <v>9.2583216958696017E-4</v>
      </c>
      <c r="H39" s="123">
        <f>'DADOS BASE PROPOSTA'!$H$17*G39</f>
        <v>2103685.7789436406</v>
      </c>
      <c r="I39" s="123">
        <f>IF(D39="P",IF(H39&lt;'DADOS BASE PROPOSTA'!$H$22,IF('DADOS BASE PROPOSTA'!$H$22-H39&gt;'DADOS BASE PROPOSTA'!$H$23,'DADOS BASE PROPOSTA'!$H$23,'DADOS BASE PROPOSTA'!$H$22-H39),0),0)</f>
        <v>1050095.6210563593</v>
      </c>
      <c r="J39" s="123">
        <f t="shared" si="10"/>
        <v>3153781.4</v>
      </c>
      <c r="L39" s="113">
        <v>0</v>
      </c>
      <c r="M39" s="123">
        <f>IF(D39="E",'DADOS BASE PROPOSTA'!$H$28,IF(D39="EA",'DADOS BASE PROPOSTA'!$H$29,IF(D39="EC",'DADOS BASE PROPOSTA'!$H$30,IF(D39="ECA",'DADOS BASE PROPOSTA'!$H$31,0))))</f>
        <v>0</v>
      </c>
      <c r="N39" s="123">
        <f>IF(OR(D39="E",D39="EA",D39="EC",D39="ECA",D39="ECR"),L39*'DADOS BASE PROPOSTA'!$H$33,0)</f>
        <v>0</v>
      </c>
      <c r="O39" s="123">
        <f t="shared" si="11"/>
        <v>0</v>
      </c>
      <c r="R39" s="123"/>
      <c r="T39" s="113">
        <v>0</v>
      </c>
      <c r="U39" s="118">
        <f t="shared" si="13"/>
        <v>0</v>
      </c>
      <c r="V39" s="123">
        <f>'DADOS BASE PROPOSTA'!$H$48*U39</f>
        <v>0</v>
      </c>
      <c r="W39" s="123"/>
      <c r="X39" s="123">
        <f t="shared" si="12"/>
        <v>0</v>
      </c>
      <c r="Z39" s="128">
        <v>663.5</v>
      </c>
      <c r="AB39" s="51">
        <v>0.623</v>
      </c>
      <c r="AC39" s="51">
        <f t="shared" si="14"/>
        <v>413.3605</v>
      </c>
      <c r="AD39" s="132">
        <f t="shared" si="15"/>
        <v>-0.18458184425827118</v>
      </c>
      <c r="AF39" s="51">
        <f t="shared" si="16"/>
        <v>722.28149688616384</v>
      </c>
      <c r="AG39" s="123">
        <f t="shared" si="17"/>
        <v>479233.77318396972</v>
      </c>
      <c r="AI39" s="128">
        <v>0</v>
      </c>
      <c r="AJ39" s="123">
        <f>IF($AI$11&gt;0,(AI39/$AI$11)*'DADOS BASE PROPOSTA'!$H$41,0)</f>
        <v>0</v>
      </c>
      <c r="AL39" s="123">
        <v>0</v>
      </c>
      <c r="AM39" s="123">
        <f>(AL39/$AL$11)*'DADOS BASE PROPOSTA'!$H$42</f>
        <v>0</v>
      </c>
      <c r="AO39" s="123"/>
      <c r="AP39" s="123"/>
      <c r="AQ39" s="123"/>
      <c r="AS39" s="123"/>
      <c r="AT39" s="123"/>
      <c r="AU39" s="123"/>
      <c r="AW39" s="123"/>
      <c r="AX39" s="123"/>
      <c r="AY39" s="123"/>
      <c r="AZ39" s="49"/>
    </row>
    <row r="40" spans="1:52" x14ac:dyDescent="0.25">
      <c r="A40" s="49"/>
      <c r="B40" s="2" t="s">
        <v>95</v>
      </c>
      <c r="C40" s="2" t="s">
        <v>111</v>
      </c>
      <c r="D40" s="50" t="s">
        <v>89</v>
      </c>
      <c r="F40" s="113">
        <v>4813.2856714673944</v>
      </c>
      <c r="G40" s="118">
        <f t="shared" si="9"/>
        <v>4.2639787944441041E-3</v>
      </c>
      <c r="H40" s="123">
        <f>'DADOS BASE PROPOSTA'!$H$17*G40</f>
        <v>9688658.3187005837</v>
      </c>
      <c r="I40" s="123">
        <f>IF(D40="P",IF(H40&lt;'DADOS BASE PROPOSTA'!$H$22,IF('DADOS BASE PROPOSTA'!$H$22-H40&gt;'DADOS BASE PROPOSTA'!$H$23,'DADOS BASE PROPOSTA'!$H$23,'DADOS BASE PROPOSTA'!$H$22-H40),0),0)</f>
        <v>0</v>
      </c>
      <c r="J40" s="123">
        <f t="shared" si="10"/>
        <v>9688658.3187005837</v>
      </c>
      <c r="L40" s="113">
        <v>0</v>
      </c>
      <c r="M40" s="123">
        <f>IF(D40="E",'DADOS BASE PROPOSTA'!$H$28,IF(D40="EA",'DADOS BASE PROPOSTA'!$H$29,IF(D40="EC",'DADOS BASE PROPOSTA'!$H$30,IF(D40="ECA",'DADOS BASE PROPOSTA'!$H$31,0))))</f>
        <v>0</v>
      </c>
      <c r="N40" s="123">
        <f>IF(OR(D40="E",D40="EA",D40="EC",D40="ECA",D40="ECR"),L40*'DADOS BASE PROPOSTA'!$H$33,0)</f>
        <v>0</v>
      </c>
      <c r="O40" s="123">
        <f t="shared" si="11"/>
        <v>0</v>
      </c>
      <c r="R40" s="123"/>
      <c r="T40" s="113">
        <v>122.4791544473445</v>
      </c>
      <c r="U40" s="118">
        <f t="shared" si="13"/>
        <v>6.4254466605891743E-4</v>
      </c>
      <c r="V40" s="123">
        <f>'DADOS BASE PROPOSTA'!$H$48*U40</f>
        <v>58012.479278436826</v>
      </c>
      <c r="W40" s="123"/>
      <c r="X40" s="123">
        <f t="shared" si="12"/>
        <v>58012.479278436826</v>
      </c>
      <c r="Z40" s="128">
        <v>1414.5</v>
      </c>
      <c r="AB40" s="51">
        <v>0.66</v>
      </c>
      <c r="AC40" s="51">
        <f t="shared" si="14"/>
        <v>933.57</v>
      </c>
      <c r="AD40" s="132">
        <f t="shared" si="15"/>
        <v>-0.11983184425827112</v>
      </c>
      <c r="AF40" s="51">
        <f t="shared" si="16"/>
        <v>682.80112906686566</v>
      </c>
      <c r="AG40" s="123">
        <f t="shared" si="17"/>
        <v>965822.19706508145</v>
      </c>
      <c r="AI40" s="128">
        <v>81</v>
      </c>
      <c r="AJ40" s="123">
        <f>IF($AI$11&gt;0,(AI40/$AI$11)*'DADOS BASE PROPOSTA'!$H$41,0)</f>
        <v>500418.17468785465</v>
      </c>
      <c r="AL40" s="123">
        <v>40.875</v>
      </c>
      <c r="AM40" s="123">
        <f>(AL40/$AL$11)*'DADOS BASE PROPOSTA'!$H$42</f>
        <v>23361.256633703502</v>
      </c>
      <c r="AO40" s="123"/>
      <c r="AP40" s="123"/>
      <c r="AQ40" s="123"/>
      <c r="AS40" s="123"/>
      <c r="AT40" s="123"/>
      <c r="AU40" s="123"/>
      <c r="AW40" s="123"/>
      <c r="AX40" s="123"/>
      <c r="AY40" s="123"/>
      <c r="AZ40" s="49"/>
    </row>
    <row r="41" spans="1:52" x14ac:dyDescent="0.25">
      <c r="A41" s="49"/>
      <c r="B41" s="2" t="s">
        <v>95</v>
      </c>
      <c r="C41" s="2" t="s">
        <v>112</v>
      </c>
      <c r="D41" s="50" t="s">
        <v>93</v>
      </c>
      <c r="F41" s="113">
        <v>0</v>
      </c>
      <c r="G41" s="118">
        <f t="shared" si="9"/>
        <v>0</v>
      </c>
      <c r="H41" s="123">
        <f>'DADOS BASE PROPOSTA'!$H$17*G41</f>
        <v>0</v>
      </c>
      <c r="I41" s="123">
        <f>IF(D41="P",IF(H41&lt;'DADOS BASE PROPOSTA'!$H$22,IF('DADOS BASE PROPOSTA'!$H$22-H41&gt;'DADOS BASE PROPOSTA'!$H$23,'DADOS BASE PROPOSTA'!$H$23,'DADOS BASE PROPOSTA'!$H$22-H41),0),0)</f>
        <v>0</v>
      </c>
      <c r="J41" s="123">
        <f t="shared" si="10"/>
        <v>0</v>
      </c>
      <c r="L41" s="113">
        <v>542.02243330941303</v>
      </c>
      <c r="M41" s="123">
        <f>IF(D41="E",'DADOS BASE PROPOSTA'!$H$28,IF(D41="EA",'DADOS BASE PROPOSTA'!$H$29,IF(D41="EC",'DADOS BASE PROPOSTA'!$H$30,IF(D41="ECA",'DADOS BASE PROPOSTA'!$H$31,0))))</f>
        <v>2005589.23</v>
      </c>
      <c r="N41" s="123">
        <f>IF(OR(D41="E",D41="EA",D41="EC",D41="ECA",D41="ECR"),L41*'DADOS BASE PROPOSTA'!$H$33,0)</f>
        <v>361528.96301737847</v>
      </c>
      <c r="O41" s="123">
        <f t="shared" si="11"/>
        <v>2367118.1930173784</v>
      </c>
      <c r="R41" s="123"/>
      <c r="T41" s="113">
        <v>16.816427595628419</v>
      </c>
      <c r="U41" s="118">
        <f t="shared" si="13"/>
        <v>8.8221590869835557E-5</v>
      </c>
      <c r="V41" s="123">
        <f>'DADOS BASE PROPOSTA'!$H$48*U41</f>
        <v>7965.1322041754856</v>
      </c>
      <c r="W41" s="123"/>
      <c r="X41" s="123">
        <f t="shared" si="12"/>
        <v>7965.1322041754856</v>
      </c>
      <c r="Z41" s="128">
        <v>404.5</v>
      </c>
      <c r="AB41" s="51">
        <v>0.58599999999999997</v>
      </c>
      <c r="AC41" s="51">
        <f t="shared" si="14"/>
        <v>237.03699999999998</v>
      </c>
      <c r="AD41" s="132">
        <f t="shared" si="15"/>
        <v>-0.24933184425827123</v>
      </c>
      <c r="AF41" s="51">
        <f t="shared" si="16"/>
        <v>761.76186470546202</v>
      </c>
      <c r="AG41" s="123">
        <f t="shared" si="17"/>
        <v>308132.67427335941</v>
      </c>
      <c r="AI41" s="128">
        <v>0</v>
      </c>
      <c r="AJ41" s="123">
        <f>IF($AI$11&gt;0,(AI41/$AI$11)*'DADOS BASE PROPOSTA'!$H$41,0)</f>
        <v>0</v>
      </c>
      <c r="AL41" s="123">
        <v>4.75</v>
      </c>
      <c r="AM41" s="123">
        <f>(AL41/$AL$11)*'DADOS BASE PROPOSTA'!$H$42</f>
        <v>2714.7637678309875</v>
      </c>
      <c r="AO41" s="123"/>
      <c r="AP41" s="123"/>
      <c r="AQ41" s="123"/>
      <c r="AS41" s="123"/>
      <c r="AT41" s="123"/>
      <c r="AU41" s="123"/>
      <c r="AW41" s="123"/>
      <c r="AX41" s="123"/>
      <c r="AY41" s="123"/>
      <c r="AZ41" s="49"/>
    </row>
    <row r="42" spans="1:52" x14ac:dyDescent="0.25">
      <c r="A42" s="49"/>
      <c r="F42" s="113"/>
      <c r="G42" s="118"/>
      <c r="H42" s="123"/>
      <c r="I42" s="123"/>
      <c r="J42" s="123"/>
      <c r="L42" s="113"/>
      <c r="M42" s="123"/>
      <c r="N42" s="123"/>
      <c r="O42" s="123"/>
      <c r="R42" s="123"/>
      <c r="T42" s="113"/>
      <c r="U42" s="118"/>
      <c r="V42" s="123"/>
      <c r="W42" s="123"/>
      <c r="X42" s="123"/>
      <c r="Z42" s="128"/>
      <c r="AD42" s="132"/>
      <c r="AG42" s="123"/>
      <c r="AI42" s="128"/>
      <c r="AJ42" s="123"/>
      <c r="AL42" s="123"/>
      <c r="AM42" s="123"/>
      <c r="AO42" s="123"/>
      <c r="AP42" s="123"/>
      <c r="AQ42" s="123"/>
      <c r="AS42" s="123"/>
      <c r="AT42" s="123"/>
      <c r="AU42" s="123"/>
      <c r="AW42" s="123"/>
      <c r="AX42" s="123"/>
      <c r="AY42" s="123"/>
      <c r="AZ42" s="49"/>
    </row>
    <row r="43" spans="1:52" x14ac:dyDescent="0.25">
      <c r="A43" s="49"/>
      <c r="B43" s="107" t="s">
        <v>113</v>
      </c>
      <c r="C43" s="107" t="s">
        <v>114</v>
      </c>
      <c r="D43" s="107" t="s">
        <v>84</v>
      </c>
      <c r="E43" s="107"/>
      <c r="F43" s="114">
        <f>SUM(F44:F59)</f>
        <v>33366.593432387584</v>
      </c>
      <c r="G43" s="119">
        <f>SUM(G44:G59)</f>
        <v>2.9558695774473807E-2</v>
      </c>
      <c r="H43" s="124">
        <f>SUM(H44:H59)</f>
        <v>67163585.353297099</v>
      </c>
      <c r="I43" s="124">
        <f>SUM(I44:I59)</f>
        <v>1183783.6953918259</v>
      </c>
      <c r="J43" s="124">
        <f>SUM(J44:J59)</f>
        <v>68347369.048688933</v>
      </c>
      <c r="K43" s="108"/>
      <c r="L43" s="114">
        <f>SUM(L44:L59)</f>
        <v>4532.7281418872099</v>
      </c>
      <c r="M43" s="124">
        <f>SUM(M44:M59)</f>
        <v>9016326.9400000013</v>
      </c>
      <c r="N43" s="124">
        <f>SUM(N44:N59)</f>
        <v>3023329.6706387685</v>
      </c>
      <c r="O43" s="124">
        <f>SUM(O44:O59)</f>
        <v>12039656.610638767</v>
      </c>
      <c r="P43" s="108"/>
      <c r="Q43" s="109"/>
      <c r="R43" s="124">
        <f>SUM(R44:R59)</f>
        <v>6591754.4500000002</v>
      </c>
      <c r="S43" s="108"/>
      <c r="T43" s="114">
        <f>SUM(T44:T59)</f>
        <v>5467.234935980604</v>
      </c>
      <c r="U43" s="119">
        <f>SUM(U44:U59)</f>
        <v>2.8681963572140489E-2</v>
      </c>
      <c r="V43" s="124">
        <f>SUM(V44:V59)</f>
        <v>2589565.9948426206</v>
      </c>
      <c r="W43" s="124">
        <f>SUM(W44:W59)</f>
        <v>244676.20587804879</v>
      </c>
      <c r="X43" s="124">
        <f>SUM(X44:X59)</f>
        <v>2834242.2007206697</v>
      </c>
      <c r="Y43" s="108"/>
      <c r="Z43" s="129">
        <f>SUM(Z44:Z59)</f>
        <v>17517.5</v>
      </c>
      <c r="AA43" s="108"/>
      <c r="AB43" s="108"/>
      <c r="AC43" s="108"/>
      <c r="AD43" s="133"/>
      <c r="AE43" s="108"/>
      <c r="AF43" s="108"/>
      <c r="AG43" s="124">
        <f>SUM(AG44:AG59)</f>
        <v>11588764.943219967</v>
      </c>
      <c r="AH43" s="108"/>
      <c r="AI43" s="129">
        <f>SUM(AI44:AI59)</f>
        <v>67</v>
      </c>
      <c r="AJ43" s="124">
        <f>SUM(AJ44:AJ59)</f>
        <v>413926.14449489221</v>
      </c>
      <c r="AK43" s="108"/>
      <c r="AL43" s="124">
        <f>SUM(AL44:AL59)</f>
        <v>1742.75</v>
      </c>
      <c r="AM43" s="124">
        <f>SUM(AM44:AM59)</f>
        <v>996032.53818683233</v>
      </c>
      <c r="AN43" s="108"/>
      <c r="AO43" s="124"/>
      <c r="AP43" s="124"/>
      <c r="AQ43" s="124">
        <f>SUM(AQ44:AQ59)</f>
        <v>713852.81435643567</v>
      </c>
      <c r="AR43" s="107"/>
      <c r="AS43" s="124"/>
      <c r="AT43" s="124"/>
      <c r="AU43" s="124">
        <f>SUM(AU44:AU59)</f>
        <v>713852.81435643567</v>
      </c>
      <c r="AV43" s="107"/>
      <c r="AW43" s="124"/>
      <c r="AX43" s="124"/>
      <c r="AY43" s="124">
        <f>SUM(AY44:AY59)</f>
        <v>713852.81435643567</v>
      </c>
      <c r="AZ43" s="49"/>
    </row>
    <row r="44" spans="1:52" x14ac:dyDescent="0.25">
      <c r="A44" s="49"/>
      <c r="B44" s="2" t="s">
        <v>113</v>
      </c>
      <c r="C44" s="2" t="s">
        <v>35</v>
      </c>
      <c r="D44" s="50" t="s">
        <v>85</v>
      </c>
      <c r="F44" s="113">
        <v>0</v>
      </c>
      <c r="G44" s="118">
        <f t="shared" ref="G44:G59" si="18">F44/$F$11</f>
        <v>0</v>
      </c>
      <c r="H44" s="123">
        <f>'DADOS BASE PROPOSTA'!$H$17*G44</f>
        <v>0</v>
      </c>
      <c r="I44" s="123">
        <f>IF(D44="P",IF(H44&lt;'DADOS BASE PROPOSTA'!$H$22,IF('DADOS BASE PROPOSTA'!$H$22-H44&gt;'DADOS BASE PROPOSTA'!$H$23,'DADOS BASE PROPOSTA'!$H$23,'DADOS BASE PROPOSTA'!$H$22-H44),0),0)</f>
        <v>0</v>
      </c>
      <c r="J44" s="123">
        <f t="shared" ref="J44:J59" si="19">H44+I44</f>
        <v>0</v>
      </c>
      <c r="L44" s="113"/>
      <c r="M44" s="123">
        <f>IF(D44="E",'DADOS BASE PROPOSTA'!$H$28,IF(D44="EA",'DADOS BASE PROPOSTA'!$H$29,IF(D44="EC",'DADOS BASE PROPOSTA'!$H$30,IF(D44="ECA",'DADOS BASE PROPOSTA'!$H$31,0))))</f>
        <v>0</v>
      </c>
      <c r="N44" s="123">
        <f>IF(OR(D44="E",D44="EA",D44="EC",D44="ECA"),L44*'DADOS BASE PROPOSTA'!$H$33,0)</f>
        <v>0</v>
      </c>
      <c r="O44" s="123">
        <f t="shared" ref="O44:O59" si="20">M44+N44</f>
        <v>0</v>
      </c>
      <c r="Q44" s="77">
        <v>15</v>
      </c>
      <c r="R44" s="123">
        <f>IF(D44="R",('DADOS BASE PROPOSTA'!$H$36+('DADOS BASE PROPOSTA'!$H$37*Q44)),0)</f>
        <v>6591754.4500000002</v>
      </c>
      <c r="T44" s="113"/>
      <c r="U44" s="118"/>
      <c r="V44" s="123"/>
      <c r="W44" s="123">
        <f>'DADOS BASE PROPOSTA'!$H$47/41</f>
        <v>244676.20587804879</v>
      </c>
      <c r="X44" s="123">
        <f t="shared" ref="X44:X59" si="21">V44+W44</f>
        <v>244676.20587804879</v>
      </c>
      <c r="Z44" s="128"/>
      <c r="AD44" s="132"/>
      <c r="AG44" s="123"/>
      <c r="AI44" s="128"/>
      <c r="AJ44" s="123"/>
      <c r="AL44" s="123"/>
      <c r="AM44" s="123"/>
      <c r="AO44" s="123">
        <f>'DADOS BASE PROPOSTA'!$H$52/41</f>
        <v>354295.5</v>
      </c>
      <c r="AP44" s="123">
        <f>'DADOS BASE PROPOSTA'!$H$53*(Q44/$Q$11)</f>
        <v>359557.31435643567</v>
      </c>
      <c r="AQ44" s="123">
        <f>AO44+AP44</f>
        <v>713852.81435643567</v>
      </c>
      <c r="AS44" s="123">
        <f>'DADOS BASE PROPOSTA'!$H$56/41</f>
        <v>354295.5</v>
      </c>
      <c r="AT44" s="123">
        <f>'DADOS BASE PROPOSTA'!$H$57*(Q44/$Q$11)</f>
        <v>359557.31435643567</v>
      </c>
      <c r="AU44" s="123">
        <f>AS44+AT44</f>
        <v>713852.81435643567</v>
      </c>
      <c r="AW44" s="123">
        <f>'DADOS BASE PROPOSTA'!$H$60/41</f>
        <v>354295.5</v>
      </c>
      <c r="AX44" s="123">
        <f>'DADOS BASE PROPOSTA'!$H$61*(Q44/$Q$11)</f>
        <v>359557.31435643567</v>
      </c>
      <c r="AY44" s="123">
        <f>AW44+AX44</f>
        <v>713852.81435643567</v>
      </c>
      <c r="AZ44" s="49"/>
    </row>
    <row r="45" spans="1:52" x14ac:dyDescent="0.25">
      <c r="A45" s="49"/>
      <c r="B45" s="2" t="s">
        <v>113</v>
      </c>
      <c r="C45" s="2" t="s">
        <v>115</v>
      </c>
      <c r="D45" s="50" t="s">
        <v>87</v>
      </c>
      <c r="F45" s="113">
        <v>0</v>
      </c>
      <c r="G45" s="118">
        <f t="shared" si="18"/>
        <v>0</v>
      </c>
      <c r="H45" s="123">
        <f>'DADOS BASE PROPOSTA'!$H$17*G45</f>
        <v>0</v>
      </c>
      <c r="I45" s="123">
        <f>IF(D45="P",IF(H45&lt;'DADOS BASE PROPOSTA'!$H$22,IF('DADOS BASE PROPOSTA'!$H$22-H45&gt;'DADOS BASE PROPOSTA'!$H$23,'DADOS BASE PROPOSTA'!$H$23,'DADOS BASE PROPOSTA'!$H$22-H45),0),0)</f>
        <v>0</v>
      </c>
      <c r="J45" s="123">
        <f t="shared" si="19"/>
        <v>0</v>
      </c>
      <c r="L45" s="113">
        <v>314.33372771739403</v>
      </c>
      <c r="M45" s="123">
        <f>IF(D45="E",'DADOS BASE PROPOSTA'!$H$28,IF(D45="EA",'DADOS BASE PROPOSTA'!$H$29,IF(D45="EC",'DADOS BASE PROPOSTA'!$H$30,IF(D45="ECA",'DADOS BASE PROPOSTA'!$H$31,0))))</f>
        <v>993970.02</v>
      </c>
      <c r="N45" s="123">
        <f>IF(OR(D45="E",D45="EA",D45="EC",D45="ECA",D45="ECR"),L45*'DADOS BASE PROPOSTA'!$H$33,0)</f>
        <v>209660.59638750181</v>
      </c>
      <c r="O45" s="123">
        <f t="shared" si="20"/>
        <v>1203630.6163875018</v>
      </c>
      <c r="R45" s="123"/>
      <c r="T45" s="113">
        <v>0</v>
      </c>
      <c r="U45" s="118">
        <f t="shared" ref="U45:U59" si="22">T45/$T$11</f>
        <v>0</v>
      </c>
      <c r="V45" s="123">
        <f>'DADOS BASE PROPOSTA'!$H$48*U45</f>
        <v>0</v>
      </c>
      <c r="W45" s="123"/>
      <c r="X45" s="123">
        <f t="shared" si="21"/>
        <v>0</v>
      </c>
      <c r="Z45" s="128">
        <v>179.5</v>
      </c>
      <c r="AB45" s="51">
        <v>0.61399999999999999</v>
      </c>
      <c r="AC45" s="51">
        <f t="shared" ref="AC45:AC59" si="23">Z45*AB45</f>
        <v>110.21299999999999</v>
      </c>
      <c r="AD45" s="132">
        <f t="shared" ref="AD45:AD59" si="24">(AB45-$AC$12)*$AD$12</f>
        <v>-0.20033184425827119</v>
      </c>
      <c r="AF45" s="51">
        <f t="shared" ref="AF45:AF59" si="25">$AF$11-(AD45*$AF$11)</f>
        <v>731.88482959896612</v>
      </c>
      <c r="AG45" s="123">
        <f t="shared" ref="AG45:AG59" si="26">Z45*AF45</f>
        <v>131373.32691301443</v>
      </c>
      <c r="AI45" s="128">
        <v>0</v>
      </c>
      <c r="AJ45" s="123">
        <f>IF($AI$11&gt;0,(AI45/$AI$11)*'DADOS BASE PROPOSTA'!$H$41,0)</f>
        <v>0</v>
      </c>
      <c r="AL45" s="123">
        <v>0</v>
      </c>
      <c r="AM45" s="123">
        <f>(AL45/$AL$11)*'DADOS BASE PROPOSTA'!$H$42</f>
        <v>0</v>
      </c>
      <c r="AO45" s="123"/>
      <c r="AP45" s="123"/>
      <c r="AQ45" s="123"/>
      <c r="AS45" s="123"/>
      <c r="AT45" s="123"/>
      <c r="AU45" s="123"/>
      <c r="AW45" s="123"/>
      <c r="AX45" s="123"/>
      <c r="AY45" s="123"/>
      <c r="AZ45" s="49"/>
    </row>
    <row r="46" spans="1:52" x14ac:dyDescent="0.25">
      <c r="A46" s="49"/>
      <c r="B46" s="2" t="s">
        <v>113</v>
      </c>
      <c r="C46" s="2" t="s">
        <v>116</v>
      </c>
      <c r="D46" s="50" t="s">
        <v>89</v>
      </c>
      <c r="F46" s="113">
        <v>1451.6786134030399</v>
      </c>
      <c r="G46" s="118">
        <f t="shared" si="18"/>
        <v>1.2860086116624574E-3</v>
      </c>
      <c r="H46" s="123">
        <f>'DADOS BASE PROPOSTA'!$H$17*G46</f>
        <v>2922082.5510527496</v>
      </c>
      <c r="I46" s="123">
        <f>IF(D46="P",IF(H46&lt;'DADOS BASE PROPOSTA'!$H$22,IF('DADOS BASE PROPOSTA'!$H$22-H46&gt;'DADOS BASE PROPOSTA'!$H$23,'DADOS BASE PROPOSTA'!$H$23,'DADOS BASE PROPOSTA'!$H$22-H46),0),0)</f>
        <v>231698.84894725028</v>
      </c>
      <c r="J46" s="123">
        <f t="shared" si="19"/>
        <v>3153781.4</v>
      </c>
      <c r="L46" s="113">
        <v>0</v>
      </c>
      <c r="M46" s="123">
        <f>IF(D46="E",'DADOS BASE PROPOSTA'!$H$28,IF(D46="EA",'DADOS BASE PROPOSTA'!$H$29,IF(D46="EC",'DADOS BASE PROPOSTA'!$H$30,IF(D46="ECA",'DADOS BASE PROPOSTA'!$H$31,0))))</f>
        <v>0</v>
      </c>
      <c r="N46" s="123">
        <f>IF(OR(D46="E",D46="EA",D46="EC",D46="ECA",D46="ECR"),L46*'DADOS BASE PROPOSTA'!$H$33,0)</f>
        <v>0</v>
      </c>
      <c r="O46" s="123">
        <f t="shared" si="20"/>
        <v>0</v>
      </c>
      <c r="R46" s="123"/>
      <c r="T46" s="113">
        <v>166.0023649432851</v>
      </c>
      <c r="U46" s="118">
        <f t="shared" si="22"/>
        <v>8.7087418776498813E-4</v>
      </c>
      <c r="V46" s="123">
        <f>'DADOS BASE PROPOSTA'!$H$48*U46</f>
        <v>78627.328869942488</v>
      </c>
      <c r="W46" s="123"/>
      <c r="X46" s="123">
        <f t="shared" si="21"/>
        <v>78627.328869942488</v>
      </c>
      <c r="Z46" s="128">
        <v>683.5</v>
      </c>
      <c r="AB46" s="51">
        <v>0.58599999999999997</v>
      </c>
      <c r="AC46" s="51">
        <f t="shared" si="23"/>
        <v>400.53099999999995</v>
      </c>
      <c r="AD46" s="132">
        <f t="shared" si="24"/>
        <v>-0.24933184425827123</v>
      </c>
      <c r="AF46" s="51">
        <f t="shared" si="25"/>
        <v>761.76186470546202</v>
      </c>
      <c r="AG46" s="123">
        <f t="shared" si="26"/>
        <v>520664.23452618328</v>
      </c>
      <c r="AI46" s="128">
        <v>0</v>
      </c>
      <c r="AJ46" s="123">
        <f>IF($AI$11&gt;0,(AI46/$AI$11)*'DADOS BASE PROPOSTA'!$H$41,0)</f>
        <v>0</v>
      </c>
      <c r="AL46" s="123">
        <v>77.875</v>
      </c>
      <c r="AM46" s="123">
        <f>(AL46/$AL$11)*'DADOS BASE PROPOSTA'!$H$42</f>
        <v>44507.837562071196</v>
      </c>
      <c r="AO46" s="123"/>
      <c r="AP46" s="123"/>
      <c r="AQ46" s="123"/>
      <c r="AS46" s="123"/>
      <c r="AT46" s="123"/>
      <c r="AU46" s="123"/>
      <c r="AW46" s="123"/>
      <c r="AX46" s="123"/>
      <c r="AY46" s="123"/>
      <c r="AZ46" s="49"/>
    </row>
    <row r="47" spans="1:52" x14ac:dyDescent="0.25">
      <c r="A47" s="49"/>
      <c r="B47" s="2" t="s">
        <v>113</v>
      </c>
      <c r="C47" s="2" t="s">
        <v>117</v>
      </c>
      <c r="D47" s="50" t="s">
        <v>93</v>
      </c>
      <c r="F47" s="113">
        <v>0</v>
      </c>
      <c r="G47" s="118">
        <f t="shared" si="18"/>
        <v>0</v>
      </c>
      <c r="H47" s="123">
        <f>'DADOS BASE PROPOSTA'!$H$17*G47</f>
        <v>0</v>
      </c>
      <c r="I47" s="123">
        <f>IF(D47="P",IF(H47&lt;'DADOS BASE PROPOSTA'!$H$22,IF('DADOS BASE PROPOSTA'!$H$22-H47&gt;'DADOS BASE PROPOSTA'!$H$23,'DADOS BASE PROPOSTA'!$H$23,'DADOS BASE PROPOSTA'!$H$22-H47),0),0)</f>
        <v>0</v>
      </c>
      <c r="J47" s="123">
        <f t="shared" si="19"/>
        <v>0</v>
      </c>
      <c r="L47" s="113">
        <v>493.13923935183561</v>
      </c>
      <c r="M47" s="123">
        <f>IF(D47="E",'DADOS BASE PROPOSTA'!$H$28,IF(D47="EA",'DADOS BASE PROPOSTA'!$H$29,IF(D47="EC",'DADOS BASE PROPOSTA'!$H$30,IF(D47="ECA",'DADOS BASE PROPOSTA'!$H$31,0))))</f>
        <v>2005589.23</v>
      </c>
      <c r="N47" s="123">
        <f>IF(OR(D47="E",D47="EA",D47="EC",D47="ECA",D47="ECR"),L47*'DADOS BASE PROPOSTA'!$H$33,0)</f>
        <v>328923.87264767435</v>
      </c>
      <c r="O47" s="123">
        <f t="shared" si="20"/>
        <v>2334513.1026476743</v>
      </c>
      <c r="R47" s="123"/>
      <c r="T47" s="113">
        <v>0</v>
      </c>
      <c r="U47" s="118">
        <f t="shared" si="22"/>
        <v>0</v>
      </c>
      <c r="V47" s="123">
        <f>'DADOS BASE PROPOSTA'!$H$48*U47</f>
        <v>0</v>
      </c>
      <c r="W47" s="123"/>
      <c r="X47" s="123">
        <f t="shared" si="21"/>
        <v>0</v>
      </c>
      <c r="Z47" s="128">
        <v>200.5</v>
      </c>
      <c r="AB47" s="51">
        <v>0.56299999999999994</v>
      </c>
      <c r="AC47" s="51">
        <f t="shared" si="23"/>
        <v>112.88149999999999</v>
      </c>
      <c r="AD47" s="132">
        <f t="shared" si="24"/>
        <v>-0.28958184425827127</v>
      </c>
      <c r="AF47" s="51">
        <f t="shared" si="25"/>
        <v>786.30371497151225</v>
      </c>
      <c r="AG47" s="123">
        <f t="shared" si="26"/>
        <v>157653.89485178821</v>
      </c>
      <c r="AI47" s="128">
        <v>0</v>
      </c>
      <c r="AJ47" s="123">
        <f>IF($AI$11&gt;0,(AI47/$AI$11)*'DADOS BASE PROPOSTA'!$H$41,0)</f>
        <v>0</v>
      </c>
      <c r="AL47" s="123">
        <v>0</v>
      </c>
      <c r="AM47" s="123">
        <f>(AL47/$AL$11)*'DADOS BASE PROPOSTA'!$H$42</f>
        <v>0</v>
      </c>
      <c r="AO47" s="123"/>
      <c r="AP47" s="123"/>
      <c r="AQ47" s="123"/>
      <c r="AS47" s="123"/>
      <c r="AT47" s="123"/>
      <c r="AU47" s="123"/>
      <c r="AW47" s="123"/>
      <c r="AX47" s="123"/>
      <c r="AY47" s="123"/>
      <c r="AZ47" s="49"/>
    </row>
    <row r="48" spans="1:52" x14ac:dyDescent="0.25">
      <c r="A48" s="49"/>
      <c r="B48" s="2" t="s">
        <v>113</v>
      </c>
      <c r="C48" s="2" t="s">
        <v>118</v>
      </c>
      <c r="D48" s="50" t="s">
        <v>93</v>
      </c>
      <c r="F48" s="113">
        <v>0</v>
      </c>
      <c r="G48" s="118">
        <f t="shared" si="18"/>
        <v>0</v>
      </c>
      <c r="H48" s="123">
        <f>'DADOS BASE PROPOSTA'!$H$17*G48</f>
        <v>0</v>
      </c>
      <c r="I48" s="123">
        <f>IF(D48="P",IF(H48&lt;'DADOS BASE PROPOSTA'!$H$22,IF('DADOS BASE PROPOSTA'!$H$22-H48&gt;'DADOS BASE PROPOSTA'!$H$23,'DADOS BASE PROPOSTA'!$H$23,'DADOS BASE PROPOSTA'!$H$22-H48),0),0)</f>
        <v>0</v>
      </c>
      <c r="J48" s="123">
        <f t="shared" si="19"/>
        <v>0</v>
      </c>
      <c r="L48" s="113">
        <v>1880.8684554444051</v>
      </c>
      <c r="M48" s="123">
        <f>IF(D48="E",'DADOS BASE PROPOSTA'!$H$28,IF(D48="EA",'DADOS BASE PROPOSTA'!$H$29,IF(D48="EC",'DADOS BASE PROPOSTA'!$H$30,IF(D48="ECA",'DADOS BASE PROPOSTA'!$H$31,0))))</f>
        <v>2005589.23</v>
      </c>
      <c r="N48" s="123">
        <f>IF(OR(D48="E",D48="EA",D48="EC",D48="ECA",D48="ECR"),L48*'DADOS BASE PROPOSTA'!$H$33,0)</f>
        <v>1254539.2597814181</v>
      </c>
      <c r="O48" s="123">
        <f t="shared" si="20"/>
        <v>3260128.4897814179</v>
      </c>
      <c r="R48" s="123"/>
      <c r="T48" s="113">
        <v>324.17996439541599</v>
      </c>
      <c r="U48" s="118">
        <f t="shared" si="22"/>
        <v>1.7006984405252034E-3</v>
      </c>
      <c r="V48" s="123">
        <f>'DADOS BASE PROPOSTA'!$H$48*U48</f>
        <v>153548.4430132854</v>
      </c>
      <c r="W48" s="123"/>
      <c r="X48" s="123">
        <f t="shared" si="21"/>
        <v>153548.4430132854</v>
      </c>
      <c r="Z48" s="128">
        <v>756</v>
      </c>
      <c r="AB48" s="51">
        <v>0.60499999999999998</v>
      </c>
      <c r="AC48" s="51">
        <f t="shared" si="23"/>
        <v>457.38</v>
      </c>
      <c r="AD48" s="132">
        <f t="shared" si="24"/>
        <v>-0.21608184425827121</v>
      </c>
      <c r="AF48" s="51">
        <f t="shared" si="25"/>
        <v>741.48816231176841</v>
      </c>
      <c r="AG48" s="123">
        <f t="shared" si="26"/>
        <v>560565.05070769694</v>
      </c>
      <c r="AI48" s="128">
        <v>0</v>
      </c>
      <c r="AJ48" s="123">
        <f>IF($AI$11&gt;0,(AI48/$AI$11)*'DADOS BASE PROPOSTA'!$H$41,0)</f>
        <v>0</v>
      </c>
      <c r="AL48" s="123">
        <v>96.25</v>
      </c>
      <c r="AM48" s="123">
        <f>(AL48/$AL$11)*'DADOS BASE PROPOSTA'!$H$42</f>
        <v>55009.686874470019</v>
      </c>
      <c r="AO48" s="123"/>
      <c r="AP48" s="123"/>
      <c r="AQ48" s="123"/>
      <c r="AS48" s="123"/>
      <c r="AT48" s="123"/>
      <c r="AU48" s="123"/>
      <c r="AW48" s="123"/>
      <c r="AX48" s="123"/>
      <c r="AY48" s="123"/>
      <c r="AZ48" s="49"/>
    </row>
    <row r="49" spans="1:52" x14ac:dyDescent="0.25">
      <c r="A49" s="49"/>
      <c r="B49" s="2" t="s">
        <v>113</v>
      </c>
      <c r="C49" s="2" t="s">
        <v>119</v>
      </c>
      <c r="D49" s="50" t="s">
        <v>93</v>
      </c>
      <c r="F49" s="113">
        <v>0</v>
      </c>
      <c r="G49" s="118">
        <f t="shared" si="18"/>
        <v>0</v>
      </c>
      <c r="H49" s="123">
        <f>'DADOS BASE PROPOSTA'!$H$17*G49</f>
        <v>0</v>
      </c>
      <c r="I49" s="123">
        <f>IF(D49="P",IF(H49&lt;'DADOS BASE PROPOSTA'!$H$22,IF('DADOS BASE PROPOSTA'!$H$22-H49&gt;'DADOS BASE PROPOSTA'!$H$23,'DADOS BASE PROPOSTA'!$H$23,'DADOS BASE PROPOSTA'!$H$22-H49),0),0)</f>
        <v>0</v>
      </c>
      <c r="J49" s="123">
        <f t="shared" si="19"/>
        <v>0</v>
      </c>
      <c r="L49" s="113">
        <v>860.68914013513381</v>
      </c>
      <c r="M49" s="123">
        <f>IF(D49="E",'DADOS BASE PROPOSTA'!$H$28,IF(D49="EA",'DADOS BASE PROPOSTA'!$H$29,IF(D49="EC",'DADOS BASE PROPOSTA'!$H$30,IF(D49="ECA",'DADOS BASE PROPOSTA'!$H$31,0))))</f>
        <v>2005589.23</v>
      </c>
      <c r="N49" s="123">
        <f>IF(OR(D49="E",D49="EA",D49="EC",D49="ECA",D49="ECR"),L49*'DADOS BASE PROPOSTA'!$H$33,0)</f>
        <v>574079.65647013427</v>
      </c>
      <c r="O49" s="123">
        <f t="shared" si="20"/>
        <v>2579668.8864701344</v>
      </c>
      <c r="R49" s="123"/>
      <c r="T49" s="113">
        <v>0</v>
      </c>
      <c r="U49" s="118">
        <f t="shared" si="22"/>
        <v>0</v>
      </c>
      <c r="V49" s="123">
        <f>'DADOS BASE PROPOSTA'!$H$48*U49</f>
        <v>0</v>
      </c>
      <c r="W49" s="123"/>
      <c r="X49" s="123">
        <f t="shared" si="21"/>
        <v>0</v>
      </c>
      <c r="Z49" s="128">
        <v>409</v>
      </c>
      <c r="AB49" s="51">
        <v>0.64400000000000002</v>
      </c>
      <c r="AC49" s="51">
        <f t="shared" si="23"/>
        <v>263.39600000000002</v>
      </c>
      <c r="AD49" s="132">
        <f t="shared" si="24"/>
        <v>-0.14783184425827114</v>
      </c>
      <c r="AF49" s="51">
        <f t="shared" si="25"/>
        <v>699.87372055629191</v>
      </c>
      <c r="AG49" s="123">
        <f t="shared" si="26"/>
        <v>286248.3517075234</v>
      </c>
      <c r="AI49" s="128">
        <v>0</v>
      </c>
      <c r="AJ49" s="123">
        <f>IF($AI$11&gt;0,(AI49/$AI$11)*'DADOS BASE PROPOSTA'!$H$41,0)</f>
        <v>0</v>
      </c>
      <c r="AL49" s="123">
        <v>0</v>
      </c>
      <c r="AM49" s="123">
        <f>(AL49/$AL$11)*'DADOS BASE PROPOSTA'!$H$42</f>
        <v>0</v>
      </c>
      <c r="AO49" s="123"/>
      <c r="AP49" s="123"/>
      <c r="AQ49" s="123"/>
      <c r="AS49" s="123"/>
      <c r="AT49" s="123"/>
      <c r="AU49" s="123"/>
      <c r="AW49" s="123"/>
      <c r="AX49" s="123"/>
      <c r="AY49" s="123"/>
      <c r="AZ49" s="49"/>
    </row>
    <row r="50" spans="1:52" x14ac:dyDescent="0.25">
      <c r="A50" s="49"/>
      <c r="B50" s="2" t="s">
        <v>113</v>
      </c>
      <c r="C50" s="2" t="s">
        <v>120</v>
      </c>
      <c r="D50" s="50" t="s">
        <v>89</v>
      </c>
      <c r="F50" s="113">
        <v>2113.8797498957301</v>
      </c>
      <c r="G50" s="118">
        <f t="shared" si="18"/>
        <v>1.8726373298371675E-3</v>
      </c>
      <c r="H50" s="123">
        <f>'DADOS BASE PROPOSTA'!$H$17*G50</f>
        <v>4255026.6120639732</v>
      </c>
      <c r="I50" s="123">
        <f>IF(D50="P",IF(H50&lt;'DADOS BASE PROPOSTA'!$H$22,IF('DADOS BASE PROPOSTA'!$H$22-H50&gt;'DADOS BASE PROPOSTA'!$H$23,'DADOS BASE PROPOSTA'!$H$23,'DADOS BASE PROPOSTA'!$H$22-H50),0),0)</f>
        <v>0</v>
      </c>
      <c r="J50" s="123">
        <f t="shared" si="19"/>
        <v>4255026.6120639732</v>
      </c>
      <c r="L50" s="113">
        <v>0</v>
      </c>
      <c r="M50" s="123">
        <f>IF(D50="E",'DADOS BASE PROPOSTA'!$H$28,IF(D50="EA",'DADOS BASE PROPOSTA'!$H$29,IF(D50="EC",'DADOS BASE PROPOSTA'!$H$30,IF(D50="ECA",'DADOS BASE PROPOSTA'!$H$31,0))))</f>
        <v>0</v>
      </c>
      <c r="N50" s="123">
        <f>IF(OR(D50="E",D50="EA",D50="EC",D50="ECA",D50="ECR"),L50*'DADOS BASE PROPOSTA'!$H$33,0)</f>
        <v>0</v>
      </c>
      <c r="O50" s="123">
        <f t="shared" si="20"/>
        <v>0</v>
      </c>
      <c r="R50" s="123"/>
      <c r="T50" s="113">
        <v>257.47336806176099</v>
      </c>
      <c r="U50" s="118">
        <f t="shared" si="22"/>
        <v>1.3507452761803082E-3</v>
      </c>
      <c r="V50" s="123">
        <f>'DADOS BASE PROPOSTA'!$H$48*U50</f>
        <v>121952.73960560963</v>
      </c>
      <c r="W50" s="123"/>
      <c r="X50" s="123">
        <f t="shared" si="21"/>
        <v>121952.73960560963</v>
      </c>
      <c r="Z50" s="128">
        <v>857</v>
      </c>
      <c r="AB50" s="51">
        <v>0.53100000000000003</v>
      </c>
      <c r="AC50" s="51">
        <f t="shared" si="23"/>
        <v>455.06700000000001</v>
      </c>
      <c r="AD50" s="132">
        <f t="shared" si="24"/>
        <v>-0.3455818442582711</v>
      </c>
      <c r="AF50" s="51">
        <f t="shared" si="25"/>
        <v>820.44889795036465</v>
      </c>
      <c r="AG50" s="123">
        <f t="shared" si="26"/>
        <v>703124.70554346254</v>
      </c>
      <c r="AI50" s="128">
        <v>10.5</v>
      </c>
      <c r="AJ50" s="123">
        <f>IF($AI$11&gt;0,(AI50/$AI$11)*'DADOS BASE PROPOSTA'!$H$41,0)</f>
        <v>64869.02264472191</v>
      </c>
      <c r="AL50" s="123">
        <v>45.625</v>
      </c>
      <c r="AM50" s="123">
        <f>(AL50/$AL$11)*'DADOS BASE PROPOSTA'!$H$42</f>
        <v>26076.02040153449</v>
      </c>
      <c r="AO50" s="123"/>
      <c r="AP50" s="123"/>
      <c r="AQ50" s="123"/>
      <c r="AS50" s="123"/>
      <c r="AT50" s="123"/>
      <c r="AU50" s="123"/>
      <c r="AW50" s="123"/>
      <c r="AX50" s="123"/>
      <c r="AY50" s="123"/>
      <c r="AZ50" s="49"/>
    </row>
    <row r="51" spans="1:52" x14ac:dyDescent="0.25">
      <c r="A51" s="49"/>
      <c r="B51" s="2" t="s">
        <v>113</v>
      </c>
      <c r="C51" s="2" t="s">
        <v>121</v>
      </c>
      <c r="D51" s="50" t="s">
        <v>89</v>
      </c>
      <c r="F51" s="113">
        <v>12086.874107608241</v>
      </c>
      <c r="G51" s="118">
        <f t="shared" si="18"/>
        <v>1.0707483079898921E-2</v>
      </c>
      <c r="H51" s="123">
        <f>'DADOS BASE PROPOSTA'!$H$17*G51</f>
        <v>24329657.818557043</v>
      </c>
      <c r="I51" s="123">
        <f>IF(D51="P",IF(H51&lt;'DADOS BASE PROPOSTA'!$H$22,IF('DADOS BASE PROPOSTA'!$H$22-H51&gt;'DADOS BASE PROPOSTA'!$H$23,'DADOS BASE PROPOSTA'!$H$23,'DADOS BASE PROPOSTA'!$H$22-H51),0),0)</f>
        <v>0</v>
      </c>
      <c r="J51" s="123">
        <f t="shared" si="19"/>
        <v>24329657.818557043</v>
      </c>
      <c r="L51" s="113">
        <v>0</v>
      </c>
      <c r="M51" s="123">
        <f>IF(D51="E",'DADOS BASE PROPOSTA'!$H$28,IF(D51="EA",'DADOS BASE PROPOSTA'!$H$29,IF(D51="EC",'DADOS BASE PROPOSTA'!$H$30,IF(D51="ECA",'DADOS BASE PROPOSTA'!$H$31,0))))</f>
        <v>0</v>
      </c>
      <c r="N51" s="123">
        <f>IF(OR(D51="E",D51="EA",D51="EC",D51="ECA",D51="ECR"),L51*'DADOS BASE PROPOSTA'!$H$33,0)</f>
        <v>0</v>
      </c>
      <c r="O51" s="123">
        <f t="shared" si="20"/>
        <v>0</v>
      </c>
      <c r="R51" s="123"/>
      <c r="T51" s="113">
        <v>1553.2656782206691</v>
      </c>
      <c r="U51" s="118">
        <f t="shared" si="22"/>
        <v>8.1486729804470543E-3</v>
      </c>
      <c r="V51" s="123">
        <f>'DADOS BASE PROPOSTA'!$H$48*U51</f>
        <v>735707.17709700321</v>
      </c>
      <c r="W51" s="123"/>
      <c r="X51" s="123">
        <f t="shared" si="21"/>
        <v>735707.17709700321</v>
      </c>
      <c r="Z51" s="128">
        <v>6355.5</v>
      </c>
      <c r="AB51" s="51">
        <v>0.73699999999999999</v>
      </c>
      <c r="AC51" s="51">
        <f t="shared" si="23"/>
        <v>4684.0034999999998</v>
      </c>
      <c r="AD51" s="132">
        <f t="shared" si="24"/>
        <v>1.4918155741728806E-2</v>
      </c>
      <c r="AF51" s="51">
        <f t="shared" si="25"/>
        <v>600.63928252400194</v>
      </c>
      <c r="AG51" s="123">
        <f t="shared" si="26"/>
        <v>3817362.9600812942</v>
      </c>
      <c r="AI51" s="128">
        <v>0</v>
      </c>
      <c r="AJ51" s="123">
        <f>IF($AI$11&gt;0,(AI51/$AI$11)*'DADOS BASE PROPOSTA'!$H$41,0)</f>
        <v>0</v>
      </c>
      <c r="AL51" s="123">
        <v>790.875</v>
      </c>
      <c r="AM51" s="123">
        <f>(AL51/$AL$11)*'DADOS BASE PROPOSTA'!$H$42</f>
        <v>452008.16734385944</v>
      </c>
      <c r="AO51" s="123"/>
      <c r="AP51" s="123"/>
      <c r="AQ51" s="123"/>
      <c r="AS51" s="123"/>
      <c r="AT51" s="123"/>
      <c r="AU51" s="123"/>
      <c r="AW51" s="123"/>
      <c r="AX51" s="123"/>
      <c r="AY51" s="123"/>
      <c r="AZ51" s="49"/>
    </row>
    <row r="52" spans="1:52" x14ac:dyDescent="0.25">
      <c r="A52" s="49"/>
      <c r="B52" s="2" t="s">
        <v>113</v>
      </c>
      <c r="C52" s="2" t="s">
        <v>122</v>
      </c>
      <c r="D52" s="50" t="s">
        <v>89</v>
      </c>
      <c r="F52" s="113">
        <v>3703.8573104143852</v>
      </c>
      <c r="G52" s="118">
        <f t="shared" si="18"/>
        <v>3.2811617899336015E-3</v>
      </c>
      <c r="H52" s="123">
        <f>'DADOS BASE PROPOSTA'!$H$17*G52</f>
        <v>7455490.9870716566</v>
      </c>
      <c r="I52" s="123">
        <f>IF(D52="P",IF(H52&lt;'DADOS BASE PROPOSTA'!$H$22,IF('DADOS BASE PROPOSTA'!$H$22-H52&gt;'DADOS BASE PROPOSTA'!$H$23,'DADOS BASE PROPOSTA'!$H$23,'DADOS BASE PROPOSTA'!$H$22-H52),0),0)</f>
        <v>0</v>
      </c>
      <c r="J52" s="123">
        <f t="shared" si="19"/>
        <v>7455490.9870716566</v>
      </c>
      <c r="L52" s="113">
        <v>0</v>
      </c>
      <c r="M52" s="123">
        <f>IF(D52="E",'DADOS BASE PROPOSTA'!$H$28,IF(D52="EA",'DADOS BASE PROPOSTA'!$H$29,IF(D52="EC",'DADOS BASE PROPOSTA'!$H$30,IF(D52="ECA",'DADOS BASE PROPOSTA'!$H$31,0))))</f>
        <v>0</v>
      </c>
      <c r="N52" s="123">
        <f>IF(OR(D52="E",D52="EA",D52="EC",D52="ECA",D52="ECR"),L52*'DADOS BASE PROPOSTA'!$H$33,0)</f>
        <v>0</v>
      </c>
      <c r="O52" s="123">
        <f t="shared" si="20"/>
        <v>0</v>
      </c>
      <c r="R52" s="123"/>
      <c r="T52" s="113">
        <v>0</v>
      </c>
      <c r="U52" s="118">
        <f t="shared" si="22"/>
        <v>0</v>
      </c>
      <c r="V52" s="123">
        <f>'DADOS BASE PROPOSTA'!$H$48*U52</f>
        <v>0</v>
      </c>
      <c r="W52" s="123"/>
      <c r="X52" s="123">
        <f t="shared" si="21"/>
        <v>0</v>
      </c>
      <c r="Z52" s="128">
        <v>1831.5</v>
      </c>
      <c r="AB52" s="51">
        <v>0.73699999999999999</v>
      </c>
      <c r="AC52" s="51">
        <f t="shared" si="23"/>
        <v>1349.8154999999999</v>
      </c>
      <c r="AD52" s="132">
        <f t="shared" si="24"/>
        <v>1.4918155741728806E-2</v>
      </c>
      <c r="AF52" s="51">
        <f t="shared" si="25"/>
        <v>600.63928252400194</v>
      </c>
      <c r="AG52" s="123">
        <f t="shared" si="26"/>
        <v>1100070.8459427096</v>
      </c>
      <c r="AI52" s="128">
        <v>0</v>
      </c>
      <c r="AJ52" s="123">
        <f>IF($AI$11&gt;0,(AI52/$AI$11)*'DADOS BASE PROPOSTA'!$H$41,0)</f>
        <v>0</v>
      </c>
      <c r="AL52" s="123">
        <v>0</v>
      </c>
      <c r="AM52" s="123">
        <f>(AL52/$AL$11)*'DADOS BASE PROPOSTA'!$H$42</f>
        <v>0</v>
      </c>
      <c r="AO52" s="123"/>
      <c r="AP52" s="123"/>
      <c r="AQ52" s="123"/>
      <c r="AS52" s="123"/>
      <c r="AT52" s="123"/>
      <c r="AU52" s="123"/>
      <c r="AW52" s="123"/>
      <c r="AX52" s="123"/>
      <c r="AY52" s="123"/>
      <c r="AZ52" s="49"/>
    </row>
    <row r="53" spans="1:52" x14ac:dyDescent="0.25">
      <c r="A53" s="49"/>
      <c r="B53" s="2" t="s">
        <v>113</v>
      </c>
      <c r="C53" s="2" t="s">
        <v>123</v>
      </c>
      <c r="D53" s="50" t="s">
        <v>89</v>
      </c>
      <c r="F53" s="113">
        <v>4563.5800950009298</v>
      </c>
      <c r="G53" s="118">
        <f t="shared" si="18"/>
        <v>4.0427703818167173E-3</v>
      </c>
      <c r="H53" s="123">
        <f>'DADOS BASE PROPOSTA'!$H$17*G53</f>
        <v>9186026.192583669</v>
      </c>
      <c r="I53" s="123">
        <f>IF(D53="P",IF(H53&lt;'DADOS BASE PROPOSTA'!$H$22,IF('DADOS BASE PROPOSTA'!$H$22-H53&gt;'DADOS BASE PROPOSTA'!$H$23,'DADOS BASE PROPOSTA'!$H$23,'DADOS BASE PROPOSTA'!$H$22-H53),0),0)</f>
        <v>0</v>
      </c>
      <c r="J53" s="123">
        <f t="shared" si="19"/>
        <v>9186026.192583669</v>
      </c>
      <c r="L53" s="113">
        <v>0</v>
      </c>
      <c r="M53" s="123">
        <f>IF(D53="E",'DADOS BASE PROPOSTA'!$H$28,IF(D53="EA",'DADOS BASE PROPOSTA'!$H$29,IF(D53="EC",'DADOS BASE PROPOSTA'!$H$30,IF(D53="ECA",'DADOS BASE PROPOSTA'!$H$31,0))))</f>
        <v>0</v>
      </c>
      <c r="N53" s="123">
        <f>IF(OR(D53="E",D53="EA",D53="EC",D53="ECA",D53="ECR"),L53*'DADOS BASE PROPOSTA'!$H$33,0)</f>
        <v>0</v>
      </c>
      <c r="O53" s="123">
        <f t="shared" si="20"/>
        <v>0</v>
      </c>
      <c r="R53" s="123"/>
      <c r="T53" s="113">
        <v>2364.4621640213868</v>
      </c>
      <c r="U53" s="118">
        <f t="shared" si="22"/>
        <v>1.2404335729172787E-2</v>
      </c>
      <c r="V53" s="123">
        <f>'DADOS BASE PROPOSTA'!$H$48*U53</f>
        <v>1119931.9011784098</v>
      </c>
      <c r="W53" s="123"/>
      <c r="X53" s="123">
        <f t="shared" si="21"/>
        <v>1119931.9011784098</v>
      </c>
      <c r="Z53" s="128">
        <v>1420.5</v>
      </c>
      <c r="AB53" s="51">
        <v>0.73699999999999999</v>
      </c>
      <c r="AC53" s="51">
        <f t="shared" si="23"/>
        <v>1046.9085</v>
      </c>
      <c r="AD53" s="132">
        <f t="shared" si="24"/>
        <v>1.4918155741728806E-2</v>
      </c>
      <c r="AF53" s="51">
        <f t="shared" si="25"/>
        <v>600.63928252400194</v>
      </c>
      <c r="AG53" s="123">
        <f t="shared" si="26"/>
        <v>853208.10082534479</v>
      </c>
      <c r="AI53" s="128">
        <v>34.5</v>
      </c>
      <c r="AJ53" s="123">
        <f>IF($AI$11&gt;0,(AI53/$AI$11)*'DADOS BASE PROPOSTA'!$H$41,0)</f>
        <v>213141.07440408628</v>
      </c>
      <c r="AL53" s="123">
        <v>477.5</v>
      </c>
      <c r="AM53" s="123">
        <f>(AL53/$AL$11)*'DADOS BASE PROPOSTA'!$H$42</f>
        <v>272905.19981879927</v>
      </c>
      <c r="AO53" s="123"/>
      <c r="AP53" s="123"/>
      <c r="AQ53" s="123"/>
      <c r="AS53" s="123"/>
      <c r="AT53" s="123"/>
      <c r="AU53" s="123"/>
      <c r="AW53" s="123"/>
      <c r="AX53" s="123"/>
      <c r="AY53" s="123"/>
      <c r="AZ53" s="49"/>
    </row>
    <row r="54" spans="1:52" x14ac:dyDescent="0.25">
      <c r="A54" s="49"/>
      <c r="B54" s="2" t="s">
        <v>113</v>
      </c>
      <c r="C54" s="2" t="s">
        <v>124</v>
      </c>
      <c r="D54" s="50" t="s">
        <v>89</v>
      </c>
      <c r="F54" s="113">
        <v>2208.1659777115651</v>
      </c>
      <c r="G54" s="118">
        <f t="shared" si="18"/>
        <v>1.9561633250628533E-3</v>
      </c>
      <c r="H54" s="123">
        <f>'DADOS BASE PROPOSTA'!$H$17*G54</f>
        <v>4444815.2736599296</v>
      </c>
      <c r="I54" s="123">
        <f>IF(D54="P",IF(H54&lt;'DADOS BASE PROPOSTA'!$H$22,IF('DADOS BASE PROPOSTA'!$H$22-H54&gt;'DADOS BASE PROPOSTA'!$H$23,'DADOS BASE PROPOSTA'!$H$23,'DADOS BASE PROPOSTA'!$H$22-H54),0),0)</f>
        <v>0</v>
      </c>
      <c r="J54" s="123">
        <f t="shared" si="19"/>
        <v>4444815.2736599296</v>
      </c>
      <c r="L54" s="113">
        <v>0</v>
      </c>
      <c r="M54" s="123">
        <f>IF(D54="E",'DADOS BASE PROPOSTA'!$H$28,IF(D54="EA",'DADOS BASE PROPOSTA'!$H$29,IF(D54="EC",'DADOS BASE PROPOSTA'!$H$30,IF(D54="ECA",'DADOS BASE PROPOSTA'!$H$31,0))))</f>
        <v>0</v>
      </c>
      <c r="N54" s="123">
        <f>IF(OR(D54="E",D54="EA",D54="EC",D54="ECA",D54="ECR"),L54*'DADOS BASE PROPOSTA'!$H$33,0)</f>
        <v>0</v>
      </c>
      <c r="O54" s="123">
        <f t="shared" si="20"/>
        <v>0</v>
      </c>
      <c r="R54" s="123"/>
      <c r="T54" s="113">
        <v>229.6094064147716</v>
      </c>
      <c r="U54" s="118">
        <f t="shared" si="22"/>
        <v>1.2045666059214406E-3</v>
      </c>
      <c r="V54" s="123">
        <f>'DADOS BASE PROPOSTA'!$H$48*U54</f>
        <v>108754.92235291078</v>
      </c>
      <c r="W54" s="123"/>
      <c r="X54" s="123">
        <f t="shared" si="21"/>
        <v>108754.92235291078</v>
      </c>
      <c r="Z54" s="128">
        <v>753</v>
      </c>
      <c r="AB54" s="51">
        <v>0.58799999999999997</v>
      </c>
      <c r="AC54" s="51">
        <f t="shared" si="23"/>
        <v>442.76399999999995</v>
      </c>
      <c r="AD54" s="132">
        <f t="shared" si="24"/>
        <v>-0.24583184425827123</v>
      </c>
      <c r="AF54" s="51">
        <f t="shared" si="25"/>
        <v>759.62779076928382</v>
      </c>
      <c r="AG54" s="123">
        <f t="shared" si="26"/>
        <v>571999.72644927073</v>
      </c>
      <c r="AI54" s="128">
        <v>0</v>
      </c>
      <c r="AJ54" s="123">
        <f>IF($AI$11&gt;0,(AI54/$AI$11)*'DADOS BASE PROPOSTA'!$H$41,0)</f>
        <v>0</v>
      </c>
      <c r="AL54" s="123">
        <v>81.75</v>
      </c>
      <c r="AM54" s="123">
        <f>(AL54/$AL$11)*'DADOS BASE PROPOSTA'!$H$42</f>
        <v>46722.513267407005</v>
      </c>
      <c r="AO54" s="123"/>
      <c r="AP54" s="123"/>
      <c r="AQ54" s="123"/>
      <c r="AS54" s="123"/>
      <c r="AT54" s="123"/>
      <c r="AU54" s="123"/>
      <c r="AW54" s="123"/>
      <c r="AX54" s="123"/>
      <c r="AY54" s="123"/>
      <c r="AZ54" s="49"/>
    </row>
    <row r="55" spans="1:52" x14ac:dyDescent="0.25">
      <c r="A55" s="49"/>
      <c r="B55" s="2" t="s">
        <v>113</v>
      </c>
      <c r="C55" s="2" t="s">
        <v>125</v>
      </c>
      <c r="D55" s="50" t="s">
        <v>89</v>
      </c>
      <c r="F55" s="113">
        <v>2682.4879717941808</v>
      </c>
      <c r="G55" s="118">
        <f t="shared" si="18"/>
        <v>2.3763542429831954E-3</v>
      </c>
      <c r="H55" s="123">
        <f>'DADOS BASE PROPOSTA'!$H$17*G55</f>
        <v>5399577.5810278552</v>
      </c>
      <c r="I55" s="123">
        <f>IF(D55="P",IF(H55&lt;'DADOS BASE PROPOSTA'!$H$22,IF('DADOS BASE PROPOSTA'!$H$22-H55&gt;'DADOS BASE PROPOSTA'!$H$23,'DADOS BASE PROPOSTA'!$H$23,'DADOS BASE PROPOSTA'!$H$22-H55),0),0)</f>
        <v>0</v>
      </c>
      <c r="J55" s="123">
        <f t="shared" si="19"/>
        <v>5399577.5810278552</v>
      </c>
      <c r="L55" s="113">
        <v>0</v>
      </c>
      <c r="M55" s="123">
        <f>IF(D55="E",'DADOS BASE PROPOSTA'!$H$28,IF(D55="EA",'DADOS BASE PROPOSTA'!$H$29,IF(D55="EC",'DADOS BASE PROPOSTA'!$H$30,IF(D55="ECA",'DADOS BASE PROPOSTA'!$H$31,0))))</f>
        <v>0</v>
      </c>
      <c r="N55" s="123">
        <f>IF(OR(D55="E",D55="EA",D55="EC",D55="ECA",D55="ECR"),L55*'DADOS BASE PROPOSTA'!$H$33,0)</f>
        <v>0</v>
      </c>
      <c r="O55" s="123">
        <f t="shared" si="20"/>
        <v>0</v>
      </c>
      <c r="R55" s="123"/>
      <c r="T55" s="113">
        <v>234.80383310825101</v>
      </c>
      <c r="U55" s="118">
        <f t="shared" si="22"/>
        <v>1.2318173750844835E-3</v>
      </c>
      <c r="V55" s="123">
        <f>'DADOS BASE PROPOSTA'!$H$48*U55</f>
        <v>111215.2722163513</v>
      </c>
      <c r="W55" s="123"/>
      <c r="X55" s="123">
        <f t="shared" si="21"/>
        <v>111215.2722163513</v>
      </c>
      <c r="Z55" s="128">
        <v>1317</v>
      </c>
      <c r="AB55" s="51">
        <v>0.65800000000000003</v>
      </c>
      <c r="AC55" s="51">
        <f t="shared" si="23"/>
        <v>866.58600000000001</v>
      </c>
      <c r="AD55" s="132">
        <f t="shared" si="24"/>
        <v>-0.12333184425827112</v>
      </c>
      <c r="AF55" s="51">
        <f t="shared" si="25"/>
        <v>684.93520300304397</v>
      </c>
      <c r="AG55" s="123">
        <f t="shared" si="26"/>
        <v>902059.66235500888</v>
      </c>
      <c r="AI55" s="128">
        <v>0</v>
      </c>
      <c r="AJ55" s="123">
        <f>IF($AI$11&gt;0,(AI55/$AI$11)*'DADOS BASE PROPOSTA'!$H$41,0)</f>
        <v>0</v>
      </c>
      <c r="AL55" s="123">
        <v>65</v>
      </c>
      <c r="AM55" s="123">
        <f>(AL55/$AL$11)*'DADOS BASE PROPOSTA'!$H$42</f>
        <v>37149.398928213515</v>
      </c>
      <c r="AO55" s="123"/>
      <c r="AP55" s="123"/>
      <c r="AQ55" s="123"/>
      <c r="AS55" s="123"/>
      <c r="AT55" s="123"/>
      <c r="AU55" s="123"/>
      <c r="AW55" s="123"/>
      <c r="AX55" s="123"/>
      <c r="AY55" s="123"/>
      <c r="AZ55" s="49"/>
    </row>
    <row r="56" spans="1:52" x14ac:dyDescent="0.25">
      <c r="A56" s="49"/>
      <c r="B56" s="2" t="s">
        <v>113</v>
      </c>
      <c r="C56" s="2" t="s">
        <v>126</v>
      </c>
      <c r="D56" s="50" t="s">
        <v>89</v>
      </c>
      <c r="F56" s="113">
        <v>1290.6164324216661</v>
      </c>
      <c r="G56" s="118">
        <f t="shared" si="18"/>
        <v>1.1433273392080579E-3</v>
      </c>
      <c r="H56" s="123">
        <f>'DADOS BASE PROPOSTA'!$H$17*G56</f>
        <v>2597880.6345025701</v>
      </c>
      <c r="I56" s="123">
        <f>IF(D56="P",IF(H56&lt;'DADOS BASE PROPOSTA'!$H$22,IF('DADOS BASE PROPOSTA'!$H$22-H56&gt;'DADOS BASE PROPOSTA'!$H$23,'DADOS BASE PROPOSTA'!$H$23,'DADOS BASE PROPOSTA'!$H$22-H56),0),0)</f>
        <v>555900.76549742976</v>
      </c>
      <c r="J56" s="123">
        <f t="shared" si="19"/>
        <v>3153781.4</v>
      </c>
      <c r="L56" s="113">
        <v>0</v>
      </c>
      <c r="M56" s="123">
        <f>IF(D56="E",'DADOS BASE PROPOSTA'!$H$28,IF(D56="EA",'DADOS BASE PROPOSTA'!$H$29,IF(D56="EC",'DADOS BASE PROPOSTA'!$H$30,IF(D56="ECA",'DADOS BASE PROPOSTA'!$H$31,0))))</f>
        <v>0</v>
      </c>
      <c r="N56" s="123">
        <f>IF(OR(D56="E",D56="EA",D56="EC",D56="ECA",D56="ECR"),L56*'DADOS BASE PROPOSTA'!$H$33,0)</f>
        <v>0</v>
      </c>
      <c r="O56" s="123">
        <f t="shared" si="20"/>
        <v>0</v>
      </c>
      <c r="R56" s="123"/>
      <c r="T56" s="113">
        <v>184.47392199923351</v>
      </c>
      <c r="U56" s="118">
        <f t="shared" si="22"/>
        <v>9.6777884483628738E-4</v>
      </c>
      <c r="V56" s="123">
        <f>'DADOS BASE PROPOSTA'!$H$48*U56</f>
        <v>87376.416221042367</v>
      </c>
      <c r="W56" s="123"/>
      <c r="X56" s="123">
        <f t="shared" si="21"/>
        <v>87376.416221042367</v>
      </c>
      <c r="Z56" s="128">
        <v>626.5</v>
      </c>
      <c r="AB56" s="51">
        <v>0.64700000000000002</v>
      </c>
      <c r="AC56" s="51">
        <f t="shared" si="23"/>
        <v>405.34550000000002</v>
      </c>
      <c r="AD56" s="132">
        <f t="shared" si="24"/>
        <v>-0.14258184425827114</v>
      </c>
      <c r="AF56" s="51">
        <f t="shared" si="25"/>
        <v>696.67260965202445</v>
      </c>
      <c r="AG56" s="123">
        <f t="shared" si="26"/>
        <v>436465.38994699332</v>
      </c>
      <c r="AI56" s="128">
        <v>0</v>
      </c>
      <c r="AJ56" s="123">
        <f>IF($AI$11&gt;0,(AI56/$AI$11)*'DADOS BASE PROPOSTA'!$H$41,0)</f>
        <v>0</v>
      </c>
      <c r="AL56" s="123">
        <v>33.875</v>
      </c>
      <c r="AM56" s="123">
        <f>(AL56/$AL$11)*'DADOS BASE PROPOSTA'!$H$42</f>
        <v>19360.552133742043</v>
      </c>
      <c r="AO56" s="123"/>
      <c r="AP56" s="123"/>
      <c r="AQ56" s="123"/>
      <c r="AS56" s="123"/>
      <c r="AT56" s="123"/>
      <c r="AU56" s="123"/>
      <c r="AW56" s="123"/>
      <c r="AX56" s="123"/>
      <c r="AY56" s="123"/>
      <c r="AZ56" s="49"/>
    </row>
    <row r="57" spans="1:52" x14ac:dyDescent="0.25">
      <c r="A57" s="49"/>
      <c r="B57" s="2" t="s">
        <v>113</v>
      </c>
      <c r="C57" s="2" t="s">
        <v>127</v>
      </c>
      <c r="D57" s="50" t="s">
        <v>89</v>
      </c>
      <c r="F57" s="113">
        <v>1369.9630255156069</v>
      </c>
      <c r="G57" s="118">
        <f t="shared" si="18"/>
        <v>1.2136186565029241E-3</v>
      </c>
      <c r="H57" s="123">
        <f>'DADOS BASE PROPOSTA'!$H$17*G57</f>
        <v>2757597.3190528541</v>
      </c>
      <c r="I57" s="123">
        <f>IF(D57="P",IF(H57&lt;'DADOS BASE PROPOSTA'!$H$22,IF('DADOS BASE PROPOSTA'!$H$22-H57&gt;'DADOS BASE PROPOSTA'!$H$23,'DADOS BASE PROPOSTA'!$H$23,'DADOS BASE PROPOSTA'!$H$22-H57),0),0)</f>
        <v>396184.08094714582</v>
      </c>
      <c r="J57" s="123">
        <f t="shared" si="19"/>
        <v>3153781.4</v>
      </c>
      <c r="L57" s="113">
        <v>0</v>
      </c>
      <c r="M57" s="123">
        <f>IF(D57="E",'DADOS BASE PROPOSTA'!$H$28,IF(D57="EA",'DADOS BASE PROPOSTA'!$H$29,IF(D57="EC",'DADOS BASE PROPOSTA'!$H$30,IF(D57="ECA",'DADOS BASE PROPOSTA'!$H$31,0))))</f>
        <v>0</v>
      </c>
      <c r="N57" s="123">
        <f>IF(OR(D57="E",D57="EA",D57="EC",D57="ECA",D57="ECR"),L57*'DADOS BASE PROPOSTA'!$H$33,0)</f>
        <v>0</v>
      </c>
      <c r="O57" s="123">
        <f t="shared" si="20"/>
        <v>0</v>
      </c>
      <c r="R57" s="123"/>
      <c r="T57" s="113">
        <v>2.1662389553014552</v>
      </c>
      <c r="U57" s="118">
        <f t="shared" si="22"/>
        <v>1.1364425990843947E-5</v>
      </c>
      <c r="V57" s="123">
        <f>'DADOS BASE PROPOSTA'!$H$48*U57</f>
        <v>1026.0431097325638</v>
      </c>
      <c r="W57" s="123"/>
      <c r="X57" s="123">
        <f t="shared" si="21"/>
        <v>1026.0431097325638</v>
      </c>
      <c r="Z57" s="128">
        <v>845</v>
      </c>
      <c r="AB57" s="51">
        <v>0.60899999999999999</v>
      </c>
      <c r="AC57" s="51">
        <f t="shared" si="23"/>
        <v>514.60500000000002</v>
      </c>
      <c r="AD57" s="132">
        <f t="shared" si="24"/>
        <v>-0.2090818442582712</v>
      </c>
      <c r="AF57" s="51">
        <f t="shared" si="25"/>
        <v>737.22001443941178</v>
      </c>
      <c r="AG57" s="123">
        <f t="shared" si="26"/>
        <v>622950.91220130294</v>
      </c>
      <c r="AI57" s="128">
        <v>22</v>
      </c>
      <c r="AJ57" s="123">
        <f>IF($AI$11&gt;0,(AI57/$AI$11)*'DADOS BASE PROPOSTA'!$H$41,0)</f>
        <v>135916.04744608401</v>
      </c>
      <c r="AL57" s="123">
        <v>5.25</v>
      </c>
      <c r="AM57" s="123">
        <f>(AL57/$AL$11)*'DADOS BASE PROPOSTA'!$H$42</f>
        <v>3000.5283749710916</v>
      </c>
      <c r="AO57" s="123"/>
      <c r="AP57" s="123"/>
      <c r="AQ57" s="123"/>
      <c r="AS57" s="123"/>
      <c r="AT57" s="123"/>
      <c r="AU57" s="123"/>
      <c r="AW57" s="123"/>
      <c r="AX57" s="123"/>
      <c r="AY57" s="123"/>
      <c r="AZ57" s="49"/>
    </row>
    <row r="58" spans="1:52" x14ac:dyDescent="0.25">
      <c r="A58" s="49"/>
      <c r="B58" s="2" t="s">
        <v>113</v>
      </c>
      <c r="C58" s="2" t="s">
        <v>128</v>
      </c>
      <c r="D58" s="50" t="s">
        <v>89</v>
      </c>
      <c r="F58" s="113">
        <v>1895.4901486222459</v>
      </c>
      <c r="G58" s="118">
        <f t="shared" si="18"/>
        <v>1.679171017567913E-3</v>
      </c>
      <c r="H58" s="123">
        <f>'DADOS BASE PROPOSTA'!$H$17*G58</f>
        <v>3815430.3837248012</v>
      </c>
      <c r="I58" s="123">
        <f>IF(D58="P",IF(H58&lt;'DADOS BASE PROPOSTA'!$H$22,IF('DADOS BASE PROPOSTA'!$H$22-H58&gt;'DADOS BASE PROPOSTA'!$H$23,'DADOS BASE PROPOSTA'!$H$23,'DADOS BASE PROPOSTA'!$H$22-H58),0),0)</f>
        <v>0</v>
      </c>
      <c r="J58" s="123">
        <f t="shared" si="19"/>
        <v>3815430.3837248012</v>
      </c>
      <c r="L58" s="113">
        <v>0</v>
      </c>
      <c r="M58" s="123">
        <f>IF(D58="E",'DADOS BASE PROPOSTA'!$H$28,IF(D58="EA",'DADOS BASE PROPOSTA'!$H$29,IF(D58="EC",'DADOS BASE PROPOSTA'!$H$30,IF(D58="ECA",'DADOS BASE PROPOSTA'!$H$31,0))))</f>
        <v>0</v>
      </c>
      <c r="N58" s="123">
        <f>IF(OR(D58="E",D58="EA",D58="EC",D58="ECA",D58="ECR"),L58*'DADOS BASE PROPOSTA'!$H$33,0)</f>
        <v>0</v>
      </c>
      <c r="O58" s="123">
        <f t="shared" si="20"/>
        <v>0</v>
      </c>
      <c r="R58" s="123"/>
      <c r="T58" s="113">
        <v>41.806614611913538</v>
      </c>
      <c r="U58" s="118">
        <f t="shared" si="22"/>
        <v>2.1932399309969485E-4</v>
      </c>
      <c r="V58" s="123">
        <f>'DADOS BASE PROPOSTA'!$H$48*U58</f>
        <v>19801.780758683315</v>
      </c>
      <c r="W58" s="123"/>
      <c r="X58" s="123">
        <f t="shared" si="21"/>
        <v>19801.780758683315</v>
      </c>
      <c r="Z58" s="128">
        <v>824.5</v>
      </c>
      <c r="AB58" s="51">
        <v>0.61599999999999999</v>
      </c>
      <c r="AC58" s="51">
        <f t="shared" si="23"/>
        <v>507.892</v>
      </c>
      <c r="AD58" s="132">
        <f t="shared" si="24"/>
        <v>-0.19683184425827119</v>
      </c>
      <c r="AF58" s="51">
        <f t="shared" si="25"/>
        <v>729.75075566278781</v>
      </c>
      <c r="AG58" s="123">
        <f t="shared" si="26"/>
        <v>601679.49804396858</v>
      </c>
      <c r="AI58" s="128">
        <v>0</v>
      </c>
      <c r="AJ58" s="123">
        <f>IF($AI$11&gt;0,(AI58/$AI$11)*'DADOS BASE PROPOSTA'!$H$41,0)</f>
        <v>0</v>
      </c>
      <c r="AL58" s="123">
        <v>22.5</v>
      </c>
      <c r="AM58" s="123">
        <f>(AL58/$AL$11)*'DADOS BASE PROPOSTA'!$H$42</f>
        <v>12859.407321304678</v>
      </c>
      <c r="AO58" s="123"/>
      <c r="AP58" s="123"/>
      <c r="AQ58" s="123"/>
      <c r="AS58" s="123"/>
      <c r="AT58" s="123"/>
      <c r="AU58" s="123"/>
      <c r="AW58" s="123"/>
      <c r="AX58" s="123"/>
      <c r="AY58" s="123"/>
      <c r="AZ58" s="49"/>
    </row>
    <row r="59" spans="1:52" x14ac:dyDescent="0.25">
      <c r="A59" s="49"/>
      <c r="B59" s="2" t="s">
        <v>113</v>
      </c>
      <c r="C59" s="2" t="s">
        <v>129</v>
      </c>
      <c r="D59" s="50" t="s">
        <v>93</v>
      </c>
      <c r="F59" s="113">
        <v>0</v>
      </c>
      <c r="G59" s="118">
        <f t="shared" si="18"/>
        <v>0</v>
      </c>
      <c r="H59" s="123">
        <f>'DADOS BASE PROPOSTA'!$H$17*G59</f>
        <v>0</v>
      </c>
      <c r="I59" s="123">
        <f>IF(D59="P",IF(H59&lt;'DADOS BASE PROPOSTA'!$H$22,IF('DADOS BASE PROPOSTA'!$H$22-H59&gt;'DADOS BASE PROPOSTA'!$H$23,'DADOS BASE PROPOSTA'!$H$23,'DADOS BASE PROPOSTA'!$H$22-H59),0),0)</f>
        <v>0</v>
      </c>
      <c r="J59" s="123">
        <f t="shared" si="19"/>
        <v>0</v>
      </c>
      <c r="L59" s="113">
        <v>983.69757923844099</v>
      </c>
      <c r="M59" s="123">
        <f>IF(D59="E",'DADOS BASE PROPOSTA'!$H$28,IF(D59="EA",'DADOS BASE PROPOSTA'!$H$29,IF(D59="EC",'DADOS BASE PROPOSTA'!$H$30,IF(D59="ECA",'DADOS BASE PROPOSTA'!$H$31,0))))</f>
        <v>2005589.23</v>
      </c>
      <c r="N59" s="123">
        <f>IF(OR(D59="E",D59="EA",D59="EC",D59="ECA",D59="ECR"),L59*'DADOS BASE PROPOSTA'!$H$33,0)</f>
        <v>656126.2853520402</v>
      </c>
      <c r="O59" s="123">
        <f t="shared" si="20"/>
        <v>2661715.5153520401</v>
      </c>
      <c r="R59" s="123"/>
      <c r="T59" s="113">
        <v>108.9913812486145</v>
      </c>
      <c r="U59" s="118">
        <f t="shared" si="22"/>
        <v>5.7178571311740096E-4</v>
      </c>
      <c r="V59" s="123">
        <f>'DADOS BASE PROPOSTA'!$H$48*U59</f>
        <v>51623.97041965001</v>
      </c>
      <c r="W59" s="123"/>
      <c r="X59" s="123">
        <f t="shared" si="21"/>
        <v>51623.97041965001</v>
      </c>
      <c r="Z59" s="128">
        <v>458.5</v>
      </c>
      <c r="AB59" s="51">
        <v>0.63900000000000001</v>
      </c>
      <c r="AC59" s="51">
        <f t="shared" si="23"/>
        <v>292.98149999999998</v>
      </c>
      <c r="AD59" s="132">
        <f t="shared" si="24"/>
        <v>-0.15658184425827115</v>
      </c>
      <c r="AF59" s="51">
        <f t="shared" si="25"/>
        <v>705.20890539673758</v>
      </c>
      <c r="AG59" s="123">
        <f t="shared" si="26"/>
        <v>323338.2831244042</v>
      </c>
      <c r="AI59" s="128">
        <v>0</v>
      </c>
      <c r="AJ59" s="123">
        <f>IF($AI$11&gt;0,(AI59/$AI$11)*'DADOS BASE PROPOSTA'!$H$41,0)</f>
        <v>0</v>
      </c>
      <c r="AL59" s="123">
        <v>46.25</v>
      </c>
      <c r="AM59" s="123">
        <f>(AL59/$AL$11)*'DADOS BASE PROPOSTA'!$H$42</f>
        <v>26433.226160459617</v>
      </c>
      <c r="AO59" s="123"/>
      <c r="AP59" s="123"/>
      <c r="AQ59" s="123"/>
      <c r="AS59" s="123"/>
      <c r="AT59" s="123"/>
      <c r="AU59" s="123"/>
      <c r="AW59" s="123"/>
      <c r="AX59" s="123"/>
      <c r="AY59" s="123"/>
      <c r="AZ59" s="49"/>
    </row>
    <row r="60" spans="1:52" x14ac:dyDescent="0.25">
      <c r="A60" s="49"/>
      <c r="F60" s="113"/>
      <c r="G60" s="118"/>
      <c r="H60" s="123"/>
      <c r="I60" s="123"/>
      <c r="J60" s="123"/>
      <c r="L60" s="113"/>
      <c r="M60" s="123"/>
      <c r="N60" s="123"/>
      <c r="O60" s="123"/>
      <c r="R60" s="123"/>
      <c r="T60" s="113"/>
      <c r="U60" s="118"/>
      <c r="V60" s="123"/>
      <c r="W60" s="123"/>
      <c r="X60" s="123"/>
      <c r="Z60" s="128"/>
      <c r="AD60" s="132"/>
      <c r="AG60" s="123"/>
      <c r="AI60" s="128"/>
      <c r="AJ60" s="123"/>
      <c r="AL60" s="123"/>
      <c r="AM60" s="123"/>
      <c r="AO60" s="123"/>
      <c r="AP60" s="123"/>
      <c r="AQ60" s="123"/>
      <c r="AS60" s="123"/>
      <c r="AT60" s="123"/>
      <c r="AU60" s="123"/>
      <c r="AW60" s="123"/>
      <c r="AX60" s="123"/>
      <c r="AY60" s="123"/>
      <c r="AZ60" s="49"/>
    </row>
    <row r="61" spans="1:52" x14ac:dyDescent="0.25">
      <c r="A61" s="49"/>
      <c r="B61" s="107" t="s">
        <v>130</v>
      </c>
      <c r="C61" s="107" t="s">
        <v>131</v>
      </c>
      <c r="D61" s="107" t="s">
        <v>84</v>
      </c>
      <c r="E61" s="107"/>
      <c r="F61" s="114">
        <f>SUM(F62:F67)</f>
        <v>6963.9996201965687</v>
      </c>
      <c r="G61" s="119">
        <f>SUM(G62:G67)</f>
        <v>6.1692466917265369E-3</v>
      </c>
      <c r="H61" s="124">
        <f>SUM(H62:H67)</f>
        <v>14017828.455853008</v>
      </c>
      <c r="I61" s="124">
        <f>SUM(I62:I67)</f>
        <v>0</v>
      </c>
      <c r="J61" s="124">
        <f>SUM(J62:J67)</f>
        <v>14017828.455853008</v>
      </c>
      <c r="K61" s="108"/>
      <c r="L61" s="114">
        <f>SUM(L62:L67)</f>
        <v>645.44366891179186</v>
      </c>
      <c r="M61" s="124">
        <f>SUM(M62:M67)</f>
        <v>5117253.34</v>
      </c>
      <c r="N61" s="124">
        <f>SUM(N62:N67)</f>
        <v>430510.92716416519</v>
      </c>
      <c r="O61" s="124">
        <f>SUM(O62:O67)</f>
        <v>5547764.2671641652</v>
      </c>
      <c r="P61" s="108"/>
      <c r="Q61" s="109"/>
      <c r="R61" s="124">
        <f>SUM(R62:R67)</f>
        <v>4965394.45</v>
      </c>
      <c r="S61" s="108"/>
      <c r="T61" s="114">
        <f>SUM(T62:T67)</f>
        <v>2419.4346212648752</v>
      </c>
      <c r="U61" s="119">
        <f>SUM(U62:U67)</f>
        <v>1.2692729777460741E-2</v>
      </c>
      <c r="V61" s="124">
        <f>SUM(V62:V67)</f>
        <v>1145969.7077840527</v>
      </c>
      <c r="W61" s="124">
        <f>SUM(W62:W67)</f>
        <v>244676.20587804879</v>
      </c>
      <c r="X61" s="124">
        <f>SUM(X62:X67)</f>
        <v>1390645.9136621016</v>
      </c>
      <c r="Y61" s="108"/>
      <c r="Z61" s="129">
        <f>SUM(Z62:Z67)</f>
        <v>5079.5</v>
      </c>
      <c r="AA61" s="108"/>
      <c r="AB61" s="108"/>
      <c r="AC61" s="108"/>
      <c r="AD61" s="133"/>
      <c r="AE61" s="108"/>
      <c r="AF61" s="108"/>
      <c r="AG61" s="124">
        <f>SUM(AG62:AG67)</f>
        <v>3267971.3510018336</v>
      </c>
      <c r="AH61" s="108"/>
      <c r="AI61" s="129">
        <f>SUM(AI62:AI67)</f>
        <v>0</v>
      </c>
      <c r="AJ61" s="124">
        <f>SUM(AJ62:AJ67)</f>
        <v>0</v>
      </c>
      <c r="AK61" s="108"/>
      <c r="AL61" s="124">
        <f>SUM(AL62:AL67)</f>
        <v>619.625</v>
      </c>
      <c r="AM61" s="124">
        <f>SUM(AM62:AM67)</f>
        <v>354133.7893983738</v>
      </c>
      <c r="AN61" s="108"/>
      <c r="AO61" s="124"/>
      <c r="AP61" s="124"/>
      <c r="AQ61" s="124">
        <f>SUM(AQ62:AQ67)</f>
        <v>474147.93811881187</v>
      </c>
      <c r="AR61" s="107"/>
      <c r="AS61" s="124"/>
      <c r="AT61" s="124"/>
      <c r="AU61" s="124">
        <f>SUM(AU62:AU67)</f>
        <v>474147.93811881187</v>
      </c>
      <c r="AV61" s="107"/>
      <c r="AW61" s="124"/>
      <c r="AX61" s="124"/>
      <c r="AY61" s="124">
        <f>SUM(AY62:AY67)</f>
        <v>474147.93811881187</v>
      </c>
      <c r="AZ61" s="49"/>
    </row>
    <row r="62" spans="1:52" x14ac:dyDescent="0.25">
      <c r="A62" s="49"/>
      <c r="B62" s="2" t="s">
        <v>130</v>
      </c>
      <c r="C62" s="2" t="s">
        <v>35</v>
      </c>
      <c r="D62" s="50" t="s">
        <v>85</v>
      </c>
      <c r="F62" s="113">
        <v>0</v>
      </c>
      <c r="G62" s="118">
        <f>F62/$F$11</f>
        <v>0</v>
      </c>
      <c r="H62" s="123">
        <f>'DADOS BASE PROPOSTA'!$H$17*G62</f>
        <v>0</v>
      </c>
      <c r="I62" s="123">
        <f>IF(D62="P",IF(H62&lt;'DADOS BASE PROPOSTA'!$H$22,IF('DADOS BASE PROPOSTA'!$H$22-H62&gt;'DADOS BASE PROPOSTA'!$H$23,'DADOS BASE PROPOSTA'!$H$23,'DADOS BASE PROPOSTA'!$H$22-H62),0),0)</f>
        <v>0</v>
      </c>
      <c r="J62" s="123">
        <f t="shared" ref="J62:J67" si="27">H62+I62</f>
        <v>0</v>
      </c>
      <c r="L62" s="113"/>
      <c r="M62" s="123">
        <f>IF(D62="E",'DADOS BASE PROPOSTA'!$H$28,IF(D62="EA",'DADOS BASE PROPOSTA'!$H$29,IF(D62="EC",'DADOS BASE PROPOSTA'!$H$30,IF(D62="ECA",'DADOS BASE PROPOSTA'!$H$31,0))))</f>
        <v>0</v>
      </c>
      <c r="N62" s="123">
        <f>IF(OR(D62="E",D62="EA",D62="EC",D62="ECA"),L62*'DADOS BASE PROPOSTA'!$H$33,0)</f>
        <v>0</v>
      </c>
      <c r="O62" s="123">
        <f t="shared" ref="O62:O67" si="28">M62+N62</f>
        <v>0</v>
      </c>
      <c r="Q62" s="77">
        <v>5</v>
      </c>
      <c r="R62" s="123">
        <f>IF(D62="R",('DADOS BASE PROPOSTA'!$H$36+('DADOS BASE PROPOSTA'!$H$37*Q62)),0)</f>
        <v>4965394.45</v>
      </c>
      <c r="T62" s="113"/>
      <c r="U62" s="118"/>
      <c r="V62" s="123"/>
      <c r="W62" s="123">
        <f>'DADOS BASE PROPOSTA'!$H$47/41</f>
        <v>244676.20587804879</v>
      </c>
      <c r="X62" s="123">
        <f t="shared" ref="X62:X67" si="29">V62+W62</f>
        <v>244676.20587804879</v>
      </c>
      <c r="Z62" s="128"/>
      <c r="AD62" s="132"/>
      <c r="AG62" s="123"/>
      <c r="AI62" s="128"/>
      <c r="AJ62" s="123"/>
      <c r="AL62" s="123"/>
      <c r="AM62" s="123"/>
      <c r="AO62" s="123">
        <f>'DADOS BASE PROPOSTA'!$H$52/41</f>
        <v>354295.5</v>
      </c>
      <c r="AP62" s="123">
        <f>'DADOS BASE PROPOSTA'!$H$53*(Q62/$Q$11)</f>
        <v>119852.43811881187</v>
      </c>
      <c r="AQ62" s="123">
        <f>AO62+AP62</f>
        <v>474147.93811881187</v>
      </c>
      <c r="AS62" s="123">
        <f>'DADOS BASE PROPOSTA'!$H$56/41</f>
        <v>354295.5</v>
      </c>
      <c r="AT62" s="123">
        <f>'DADOS BASE PROPOSTA'!$H$57*(Q62/$Q$11)</f>
        <v>119852.43811881187</v>
      </c>
      <c r="AU62" s="123">
        <f>AS62+AT62</f>
        <v>474147.93811881187</v>
      </c>
      <c r="AW62" s="123">
        <f>'DADOS BASE PROPOSTA'!$H$60/41</f>
        <v>354295.5</v>
      </c>
      <c r="AX62" s="123">
        <f>'DADOS BASE PROPOSTA'!$H$61*(Q62/$Q$11)</f>
        <v>119852.43811881187</v>
      </c>
      <c r="AY62" s="123">
        <f>AW62+AX62</f>
        <v>474147.93811881187</v>
      </c>
      <c r="AZ62" s="49"/>
    </row>
    <row r="63" spans="1:52" x14ac:dyDescent="0.25">
      <c r="A63" s="49"/>
      <c r="B63" s="2" t="s">
        <v>130</v>
      </c>
      <c r="C63" s="2" t="s">
        <v>132</v>
      </c>
      <c r="D63" s="50" t="s">
        <v>87</v>
      </c>
      <c r="F63" s="113">
        <v>0</v>
      </c>
      <c r="G63" s="118">
        <f>F63/$F$11</f>
        <v>0</v>
      </c>
      <c r="H63" s="123">
        <f>'DADOS BASE PROPOSTA'!$H$17*G63</f>
        <v>0</v>
      </c>
      <c r="I63" s="123">
        <f>IF(D63="P",IF(H63&lt;'DADOS BASE PROPOSTA'!$H$22,IF('DADOS BASE PROPOSTA'!$H$22-H63&gt;'DADOS BASE PROPOSTA'!$H$23,'DADOS BASE PROPOSTA'!$H$23,'DADOS BASE PROPOSTA'!$H$22-H63),0),0)</f>
        <v>0</v>
      </c>
      <c r="J63" s="123">
        <f t="shared" si="27"/>
        <v>0</v>
      </c>
      <c r="L63" s="113">
        <v>0</v>
      </c>
      <c r="M63" s="123">
        <f>IF(D63="E",'DADOS BASE PROPOSTA'!$H$28,IF(D63="EA",'DADOS BASE PROPOSTA'!$H$29,IF(D63="EC",'DADOS BASE PROPOSTA'!$H$30,IF(D63="ECA",'DADOS BASE PROPOSTA'!$H$31,0))))</f>
        <v>993970.02</v>
      </c>
      <c r="N63" s="123">
        <f>IF(OR(D63="E",D63="EA",D63="EC",D63="ECA",D63="ECR"),L63*'DADOS BASE PROPOSTA'!$H$33,0)</f>
        <v>0</v>
      </c>
      <c r="O63" s="123">
        <f t="shared" si="28"/>
        <v>993970.02</v>
      </c>
      <c r="R63" s="123"/>
      <c r="T63" s="113">
        <v>0</v>
      </c>
      <c r="U63" s="118">
        <f>T63/$T$11</f>
        <v>0</v>
      </c>
      <c r="V63" s="123">
        <f>'DADOS BASE PROPOSTA'!$H$48*U63</f>
        <v>0</v>
      </c>
      <c r="W63" s="123"/>
      <c r="X63" s="123">
        <f t="shared" si="29"/>
        <v>0</v>
      </c>
      <c r="Z63" s="128">
        <v>0</v>
      </c>
      <c r="AB63" s="51">
        <v>0.65800000000000003</v>
      </c>
      <c r="AC63" s="51">
        <f>Z63*AB63</f>
        <v>0</v>
      </c>
      <c r="AD63" s="132">
        <f>(AB63-$AC$12)*$AD$12</f>
        <v>-0.12333184425827112</v>
      </c>
      <c r="AF63" s="51">
        <f>$AF$11-(AD63*$AF$11)</f>
        <v>684.93520300304397</v>
      </c>
      <c r="AG63" s="123">
        <f>Z63*AF63</f>
        <v>0</v>
      </c>
      <c r="AI63" s="128">
        <v>0</v>
      </c>
      <c r="AJ63" s="123">
        <f>IF($AI$11&gt;0,(AI63/$AI$11)*'DADOS BASE PROPOSTA'!$H$41,0)</f>
        <v>0</v>
      </c>
      <c r="AL63" s="123">
        <v>0</v>
      </c>
      <c r="AM63" s="123">
        <f>(AL63/$AL$11)*'DADOS BASE PROPOSTA'!$H$42</f>
        <v>0</v>
      </c>
      <c r="AO63" s="123"/>
      <c r="AP63" s="123"/>
      <c r="AQ63" s="123"/>
      <c r="AS63" s="123"/>
      <c r="AT63" s="123"/>
      <c r="AU63" s="123"/>
      <c r="AW63" s="123"/>
      <c r="AX63" s="123"/>
      <c r="AY63" s="123"/>
      <c r="AZ63" s="49"/>
    </row>
    <row r="64" spans="1:52" x14ac:dyDescent="0.25">
      <c r="A64" s="49"/>
      <c r="B64" s="2" t="s">
        <v>130</v>
      </c>
      <c r="C64" s="2" t="s">
        <v>133</v>
      </c>
      <c r="D64" s="50" t="s">
        <v>89</v>
      </c>
      <c r="F64" s="113">
        <v>1998.3480500078931</v>
      </c>
      <c r="G64" s="118">
        <f>F64/$F$11</f>
        <v>1.7702904607684897E-3</v>
      </c>
      <c r="H64" s="123">
        <f>'DADOS BASE PROPOSTA'!$H$17*G64</f>
        <v>4022472.9591970197</v>
      </c>
      <c r="I64" s="123">
        <f>IF(D64="P",IF(H64&lt;'DADOS BASE PROPOSTA'!$H$22,IF('DADOS BASE PROPOSTA'!$H$22-H64&gt;'DADOS BASE PROPOSTA'!$H$23,'DADOS BASE PROPOSTA'!$H$23,'DADOS BASE PROPOSTA'!$H$22-H64),0),0)</f>
        <v>0</v>
      </c>
      <c r="J64" s="123">
        <f t="shared" si="27"/>
        <v>4022472.9591970197</v>
      </c>
      <c r="L64" s="113">
        <v>0</v>
      </c>
      <c r="M64" s="123">
        <f>IF(D64="E",'DADOS BASE PROPOSTA'!$H$28,IF(D64="EA",'DADOS BASE PROPOSTA'!$H$29,IF(D64="EC",'DADOS BASE PROPOSTA'!$H$30,IF(D64="ECA",'DADOS BASE PROPOSTA'!$H$31,0))))</f>
        <v>0</v>
      </c>
      <c r="N64" s="123">
        <f>IF(OR(D64="E",D64="EA",D64="EC",D64="ECA",D64="ECR"),L64*'DADOS BASE PROPOSTA'!$H$33,0)</f>
        <v>0</v>
      </c>
      <c r="O64" s="123">
        <f t="shared" si="28"/>
        <v>0</v>
      </c>
      <c r="R64" s="123"/>
      <c r="T64" s="113">
        <v>338.52586895682799</v>
      </c>
      <c r="U64" s="118">
        <f>T64/$T$11</f>
        <v>1.7759592838688639E-3</v>
      </c>
      <c r="V64" s="123">
        <f>'DADOS BASE PROPOSTA'!$H$48*U64</f>
        <v>160343.40738787325</v>
      </c>
      <c r="W64" s="123"/>
      <c r="X64" s="123">
        <f t="shared" si="29"/>
        <v>160343.40738787325</v>
      </c>
      <c r="Z64" s="128">
        <v>1932.5</v>
      </c>
      <c r="AB64" s="51">
        <v>0.66500000000000004</v>
      </c>
      <c r="AC64" s="51">
        <f>Z64*AB64</f>
        <v>1285.1125000000002</v>
      </c>
      <c r="AD64" s="132">
        <f>(AB64-$AC$12)*$AD$12</f>
        <v>-0.11108184425827111</v>
      </c>
      <c r="AF64" s="51">
        <f>$AF$11-(AD64*$AF$11)</f>
        <v>677.46594422641999</v>
      </c>
      <c r="AG64" s="123">
        <f>Z64*AF64</f>
        <v>1309202.9372175566</v>
      </c>
      <c r="AI64" s="128">
        <v>0</v>
      </c>
      <c r="AJ64" s="123">
        <f>IF($AI$11&gt;0,(AI64/$AI$11)*'DADOS BASE PROPOSTA'!$H$41,0)</f>
        <v>0</v>
      </c>
      <c r="AL64" s="123">
        <v>66.75</v>
      </c>
      <c r="AM64" s="123">
        <f>(AL64/$AL$11)*'DADOS BASE PROPOSTA'!$H$42</f>
        <v>38149.57505320388</v>
      </c>
      <c r="AO64" s="123"/>
      <c r="AP64" s="123"/>
      <c r="AQ64" s="123"/>
      <c r="AS64" s="123"/>
      <c r="AT64" s="123"/>
      <c r="AU64" s="123"/>
      <c r="AW64" s="123"/>
      <c r="AX64" s="123"/>
      <c r="AY64" s="123"/>
      <c r="AZ64" s="49"/>
    </row>
    <row r="65" spans="1:52" x14ac:dyDescent="0.25">
      <c r="A65" s="49"/>
      <c r="B65" s="2" t="s">
        <v>130</v>
      </c>
      <c r="C65" s="2" t="s">
        <v>134</v>
      </c>
      <c r="D65" s="50" t="s">
        <v>89</v>
      </c>
      <c r="F65" s="113">
        <v>4965.6515701886756</v>
      </c>
      <c r="G65" s="118">
        <f>F65/$F$11</f>
        <v>4.3989562309580468E-3</v>
      </c>
      <c r="H65" s="123">
        <f>'DADOS BASE PROPOSTA'!$H$17*G65</f>
        <v>9995355.4966559876</v>
      </c>
      <c r="I65" s="123">
        <f>IF(D65="P",IF(H65&lt;'DADOS BASE PROPOSTA'!$H$22,IF('DADOS BASE PROPOSTA'!$H$22-H65&gt;'DADOS BASE PROPOSTA'!$H$23,'DADOS BASE PROPOSTA'!$H$23,'DADOS BASE PROPOSTA'!$H$22-H65),0),0)</f>
        <v>0</v>
      </c>
      <c r="J65" s="123">
        <f t="shared" si="27"/>
        <v>9995355.4966559876</v>
      </c>
      <c r="L65" s="113">
        <v>0</v>
      </c>
      <c r="M65" s="123">
        <f>IF(D65="E",'DADOS BASE PROPOSTA'!$H$28,IF(D65="EA",'DADOS BASE PROPOSTA'!$H$29,IF(D65="EC",'DADOS BASE PROPOSTA'!$H$30,IF(D65="ECA",'DADOS BASE PROPOSTA'!$H$31,0))))</f>
        <v>0</v>
      </c>
      <c r="N65" s="123">
        <f>IF(OR(D65="E",D65="EA",D65="EC",D65="ECA",D65="ECR"),L65*'DADOS BASE PROPOSTA'!$H$33,0)</f>
        <v>0</v>
      </c>
      <c r="O65" s="123">
        <f t="shared" si="28"/>
        <v>0</v>
      </c>
      <c r="R65" s="123"/>
      <c r="T65" s="113">
        <v>1144.30298322606</v>
      </c>
      <c r="U65" s="118">
        <f>T65/$T$11</f>
        <v>6.0031911678759412E-3</v>
      </c>
      <c r="V65" s="123">
        <f>'DADOS BASE PROPOSTA'!$H$48*U65</f>
        <v>542001.23606498772</v>
      </c>
      <c r="W65" s="123"/>
      <c r="X65" s="123">
        <f t="shared" si="29"/>
        <v>542001.23606498772</v>
      </c>
      <c r="Z65" s="128">
        <v>2019.5</v>
      </c>
      <c r="AB65" s="51">
        <v>0.73299999999999998</v>
      </c>
      <c r="AC65" s="51">
        <f>Z65*AB65</f>
        <v>1480.2935</v>
      </c>
      <c r="AD65" s="132">
        <f>(AB65-$AC$12)*$AD$12</f>
        <v>7.9181557417287995E-3</v>
      </c>
      <c r="AF65" s="51">
        <f>$AF$11-(AD65*$AF$11)</f>
        <v>604.90743039635856</v>
      </c>
      <c r="AG65" s="123">
        <f>Z65*AF65</f>
        <v>1221610.5556854461</v>
      </c>
      <c r="AI65" s="128">
        <v>0</v>
      </c>
      <c r="AJ65" s="123">
        <f>IF($AI$11&gt;0,(AI65/$AI$11)*'DADOS BASE PROPOSTA'!$H$41,0)</f>
        <v>0</v>
      </c>
      <c r="AL65" s="123">
        <v>350.75</v>
      </c>
      <c r="AM65" s="123">
        <f>(AL65/$AL$11)*'DADOS BASE PROPOSTA'!$H$42</f>
        <v>200463.87190878292</v>
      </c>
      <c r="AO65" s="123"/>
      <c r="AP65" s="123"/>
      <c r="AQ65" s="123"/>
      <c r="AS65" s="123"/>
      <c r="AT65" s="123"/>
      <c r="AU65" s="123"/>
      <c r="AW65" s="123"/>
      <c r="AX65" s="123"/>
      <c r="AY65" s="123"/>
      <c r="AZ65" s="49"/>
    </row>
    <row r="66" spans="1:52" x14ac:dyDescent="0.25">
      <c r="A66" s="49"/>
      <c r="B66" s="2" t="s">
        <v>130</v>
      </c>
      <c r="C66" s="2" t="s">
        <v>135</v>
      </c>
      <c r="D66" s="50" t="s">
        <v>136</v>
      </c>
      <c r="F66" s="113">
        <v>0</v>
      </c>
      <c r="G66" s="118">
        <f>F13/$F$11</f>
        <v>0</v>
      </c>
      <c r="H66" s="123">
        <f>'DADOS BASE PROPOSTA'!$H$17*G66</f>
        <v>0</v>
      </c>
      <c r="I66" s="123">
        <f>IF(D66="P",IF(H66&lt;'DADOS BASE PROPOSTA'!$H$22,IF('DADOS BASE PROPOSTA'!$H$22-H66&gt;'DADOS BASE PROPOSTA'!$H$23,'DADOS BASE PROPOSTA'!$H$23,'DADOS BASE PROPOSTA'!$H$22-H66),0),0)</f>
        <v>0</v>
      </c>
      <c r="J66" s="123">
        <f t="shared" si="27"/>
        <v>0</v>
      </c>
      <c r="L66" s="113">
        <v>344.10116753215038</v>
      </c>
      <c r="M66" s="123">
        <f>IF(D66="E",'DADOS BASE PROPOSTA'!$H$28,IF(D66="EA",'DADOS BASE PROPOSTA'!$H$29,IF(D66="EC",'DADOS BASE PROPOSTA'!$H$30,IF(D66="ECA",'DADOS BASE PROPOSTA'!$H$31,0))))</f>
        <v>2117694.09</v>
      </c>
      <c r="N66" s="123">
        <f>IF(OR(D66="E",D66="EA",D66="EC",D66="ECA",D66="ECR"),L66*'DADOS BASE PROPOSTA'!$H$33,0)</f>
        <v>229515.47874394432</v>
      </c>
      <c r="O66" s="123">
        <f t="shared" si="28"/>
        <v>2347209.5687439442</v>
      </c>
      <c r="R66" s="123"/>
      <c r="T66" s="113">
        <v>244.25599464944921</v>
      </c>
      <c r="U66" s="118">
        <f>T66/$T$11</f>
        <v>1.2814048825132288E-3</v>
      </c>
      <c r="V66" s="123">
        <f>'DADOS BASE PROPOSTA'!$H$48*U66</f>
        <v>115692.30610852221</v>
      </c>
      <c r="W66" s="123"/>
      <c r="X66" s="123">
        <f t="shared" si="29"/>
        <v>115692.30610852221</v>
      </c>
      <c r="Z66" s="128">
        <v>104.5</v>
      </c>
      <c r="AB66" s="51">
        <v>0.64</v>
      </c>
      <c r="AC66" s="51">
        <f>Z66*AB66</f>
        <v>66.88</v>
      </c>
      <c r="AD66" s="132">
        <f>(AB66-$AC$12)*$AD$12</f>
        <v>-0.15483184425827115</v>
      </c>
      <c r="AF66" s="51">
        <f>$AF$11-(AD66*$AF$11)</f>
        <v>704.14186842864842</v>
      </c>
      <c r="AG66" s="123">
        <f>Z66*AF66</f>
        <v>73582.825250793758</v>
      </c>
      <c r="AI66" s="128">
        <v>0</v>
      </c>
      <c r="AJ66" s="123">
        <f>IF($AI$11&gt;0,(AI66/$AI$11)*'DADOS BASE PROPOSTA'!$H$41,0)</f>
        <v>0</v>
      </c>
      <c r="AL66" s="123">
        <v>49</v>
      </c>
      <c r="AM66" s="123">
        <f>(AL66/$AL$11)*'DADOS BASE PROPOSTA'!$H$42</f>
        <v>28004.931499730188</v>
      </c>
      <c r="AO66" s="123"/>
      <c r="AP66" s="123"/>
      <c r="AQ66" s="123"/>
      <c r="AS66" s="123"/>
      <c r="AT66" s="123"/>
      <c r="AU66" s="123"/>
      <c r="AW66" s="123"/>
      <c r="AX66" s="123"/>
      <c r="AY66" s="123"/>
      <c r="AZ66" s="49"/>
    </row>
    <row r="67" spans="1:52" x14ac:dyDescent="0.25">
      <c r="A67" s="49"/>
      <c r="B67" s="2" t="s">
        <v>130</v>
      </c>
      <c r="C67" s="2" t="s">
        <v>137</v>
      </c>
      <c r="D67" s="50" t="s">
        <v>93</v>
      </c>
      <c r="F67" s="113">
        <v>0</v>
      </c>
      <c r="G67" s="118">
        <f>F67/$F$11</f>
        <v>0</v>
      </c>
      <c r="H67" s="123">
        <f>'DADOS BASE PROPOSTA'!$H$17*G67</f>
        <v>0</v>
      </c>
      <c r="I67" s="123">
        <f>IF(D67="P",IF(H67&lt;'DADOS BASE PROPOSTA'!$H$22,IF('DADOS BASE PROPOSTA'!$H$22-H67&gt;'DADOS BASE PROPOSTA'!$H$23,'DADOS BASE PROPOSTA'!$H$23,'DADOS BASE PROPOSTA'!$H$22-H67),0),0)</f>
        <v>0</v>
      </c>
      <c r="J67" s="123">
        <f t="shared" si="27"/>
        <v>0</v>
      </c>
      <c r="L67" s="113">
        <v>301.34250137964148</v>
      </c>
      <c r="M67" s="123">
        <f>IF(D67="E",'DADOS BASE PROPOSTA'!$H$28,IF(D67="EA",'DADOS BASE PROPOSTA'!$H$29,IF(D67="EC",'DADOS BASE PROPOSTA'!$H$30,IF(D67="ECA",'DADOS BASE PROPOSTA'!$H$31,0))))</f>
        <v>2005589.23</v>
      </c>
      <c r="N67" s="123">
        <f>IF(OR(D67="E",D67="EA",D67="EC",D67="ECA",D67="ECR"),L67*'DADOS BASE PROPOSTA'!$H$33,0)</f>
        <v>200995.44842022087</v>
      </c>
      <c r="O67" s="123">
        <f t="shared" si="28"/>
        <v>2206584.678420221</v>
      </c>
      <c r="R67" s="123"/>
      <c r="T67" s="113">
        <v>692.34977443253808</v>
      </c>
      <c r="U67" s="118">
        <f>T67/$T$11</f>
        <v>3.6321744432027082E-3</v>
      </c>
      <c r="V67" s="123">
        <f>'DADOS BASE PROPOSTA'!$H$48*U67</f>
        <v>327932.75822266954</v>
      </c>
      <c r="W67" s="123"/>
      <c r="X67" s="123">
        <f t="shared" si="29"/>
        <v>327932.75822266954</v>
      </c>
      <c r="Z67" s="128">
        <v>1023</v>
      </c>
      <c r="AB67" s="51">
        <v>0.69199999999999995</v>
      </c>
      <c r="AC67" s="51">
        <f>Z67*AB67</f>
        <v>707.91599999999994</v>
      </c>
      <c r="AD67" s="132">
        <f>(AB67-$AC$12)*$AD$12</f>
        <v>-6.3831844258271264E-2</v>
      </c>
      <c r="AF67" s="51">
        <f>$AF$11-(AD67*$AF$11)</f>
        <v>648.65594608801325</v>
      </c>
      <c r="AG67" s="123">
        <f>Z67*AF67</f>
        <v>663575.03284803755</v>
      </c>
      <c r="AI67" s="128">
        <v>0</v>
      </c>
      <c r="AJ67" s="123">
        <f>IF($AI$11&gt;0,(AI67/$AI$11)*'DADOS BASE PROPOSTA'!$H$41,0)</f>
        <v>0</v>
      </c>
      <c r="AL67" s="123">
        <v>153.125</v>
      </c>
      <c r="AM67" s="123">
        <f>(AL67/$AL$11)*'DADOS BASE PROPOSTA'!$H$42</f>
        <v>87515.410936656845</v>
      </c>
      <c r="AO67" s="123"/>
      <c r="AP67" s="123"/>
      <c r="AQ67" s="123"/>
      <c r="AS67" s="123"/>
      <c r="AT67" s="123"/>
      <c r="AU67" s="123"/>
      <c r="AW67" s="123"/>
      <c r="AX67" s="123"/>
      <c r="AY67" s="123"/>
      <c r="AZ67" s="49"/>
    </row>
    <row r="68" spans="1:52" x14ac:dyDescent="0.25">
      <c r="A68" s="49"/>
      <c r="F68" s="113"/>
      <c r="G68" s="118"/>
      <c r="H68" s="123"/>
      <c r="I68" s="123"/>
      <c r="J68" s="123"/>
      <c r="L68" s="113"/>
      <c r="M68" s="123"/>
      <c r="N68" s="123"/>
      <c r="O68" s="123"/>
      <c r="R68" s="123"/>
      <c r="T68" s="113"/>
      <c r="U68" s="118"/>
      <c r="V68" s="123"/>
      <c r="W68" s="123"/>
      <c r="X68" s="123"/>
      <c r="Z68" s="128"/>
      <c r="AD68" s="132"/>
      <c r="AG68" s="123"/>
      <c r="AI68" s="128"/>
      <c r="AJ68" s="123"/>
      <c r="AL68" s="123"/>
      <c r="AM68" s="123"/>
      <c r="AO68" s="123"/>
      <c r="AP68" s="123"/>
      <c r="AQ68" s="123"/>
      <c r="AS68" s="123"/>
      <c r="AT68" s="123"/>
      <c r="AU68" s="123"/>
      <c r="AW68" s="123"/>
      <c r="AX68" s="123"/>
      <c r="AY68" s="123"/>
      <c r="AZ68" s="49"/>
    </row>
    <row r="69" spans="1:52" x14ac:dyDescent="0.25">
      <c r="A69" s="49"/>
      <c r="B69" s="107" t="s">
        <v>138</v>
      </c>
      <c r="C69" s="107" t="s">
        <v>139</v>
      </c>
      <c r="D69" s="107" t="s">
        <v>84</v>
      </c>
      <c r="E69" s="107"/>
      <c r="F69" s="114">
        <f>SUM(F70:F84)</f>
        <v>30105.168364505527</v>
      </c>
      <c r="G69" s="119">
        <f>SUM(G70:G84)</f>
        <v>2.666947450685727E-2</v>
      </c>
      <c r="H69" s="124">
        <f>SUM(H70:H84)</f>
        <v>60598665.821911626</v>
      </c>
      <c r="I69" s="124">
        <f>SUM(I70:I84)</f>
        <v>232583.3883119761</v>
      </c>
      <c r="J69" s="124">
        <f>SUM(J70:J84)</f>
        <v>60831249.210223608</v>
      </c>
      <c r="K69" s="108"/>
      <c r="L69" s="114">
        <f>SUM(L70:L84)</f>
        <v>3795.2435965632612</v>
      </c>
      <c r="M69" s="124">
        <f>SUM(M70:M84)</f>
        <v>10588470.449999999</v>
      </c>
      <c r="N69" s="124">
        <f>SUM(N70:N84)</f>
        <v>2531427.478907695</v>
      </c>
      <c r="O69" s="124">
        <f>SUM(O70:O84)</f>
        <v>13119897.928907694</v>
      </c>
      <c r="P69" s="108"/>
      <c r="Q69" s="109"/>
      <c r="R69" s="124">
        <f>SUM(R70:R84)</f>
        <v>6429118.4500000002</v>
      </c>
      <c r="S69" s="108"/>
      <c r="T69" s="114">
        <f>SUM(T70:T84)</f>
        <v>854.19209405561787</v>
      </c>
      <c r="U69" s="119">
        <f>SUM(U70:U84)</f>
        <v>4.4812243871351631E-3</v>
      </c>
      <c r="V69" s="124">
        <f>SUM(V70:V84)</f>
        <v>404589.67389026156</v>
      </c>
      <c r="W69" s="124">
        <f>SUM(W70:W84)</f>
        <v>244676.20587804879</v>
      </c>
      <c r="X69" s="124">
        <f>SUM(X70:X84)</f>
        <v>649265.87976831035</v>
      </c>
      <c r="Y69" s="108"/>
      <c r="Z69" s="129">
        <f>SUM(Z70:Z84)</f>
        <v>9433</v>
      </c>
      <c r="AA69" s="108"/>
      <c r="AB69" s="108"/>
      <c r="AC69" s="108"/>
      <c r="AD69" s="133"/>
      <c r="AE69" s="108"/>
      <c r="AF69" s="108"/>
      <c r="AG69" s="124">
        <f>SUM(AG70:AG84)</f>
        <v>6569673.0856830459</v>
      </c>
      <c r="AH69" s="108"/>
      <c r="AI69" s="129">
        <f>SUM(AI70:AI84)</f>
        <v>726.5</v>
      </c>
      <c r="AJ69" s="124">
        <f>SUM(AJ70:AJ84)</f>
        <v>4488318.5667990921</v>
      </c>
      <c r="AK69" s="108"/>
      <c r="AL69" s="124">
        <f>SUM(AL70:AL84)</f>
        <v>520.92499999999995</v>
      </c>
      <c r="AM69" s="124">
        <f>SUM(AM70:AM84)</f>
        <v>297723.85594891728</v>
      </c>
      <c r="AN69" s="108"/>
      <c r="AO69" s="124"/>
      <c r="AP69" s="124"/>
      <c r="AQ69" s="124">
        <f>SUM(AQ70:AQ84)</f>
        <v>689882.32673267322</v>
      </c>
      <c r="AR69" s="107"/>
      <c r="AS69" s="124"/>
      <c r="AT69" s="124"/>
      <c r="AU69" s="124">
        <f>SUM(AU70:AU84)</f>
        <v>689882.32673267322</v>
      </c>
      <c r="AV69" s="107"/>
      <c r="AW69" s="124"/>
      <c r="AX69" s="124"/>
      <c r="AY69" s="124">
        <f>SUM(AY70:AY84)</f>
        <v>689882.32673267322</v>
      </c>
      <c r="AZ69" s="49"/>
    </row>
    <row r="70" spans="1:52" x14ac:dyDescent="0.25">
      <c r="A70" s="49"/>
      <c r="B70" s="2" t="s">
        <v>138</v>
      </c>
      <c r="C70" s="2" t="s">
        <v>35</v>
      </c>
      <c r="D70" s="50" t="s">
        <v>85</v>
      </c>
      <c r="F70" s="113">
        <v>0</v>
      </c>
      <c r="G70" s="118">
        <f>F70/$F$11</f>
        <v>0</v>
      </c>
      <c r="H70" s="123">
        <f>'DADOS BASE PROPOSTA'!$H$17*G70</f>
        <v>0</v>
      </c>
      <c r="I70" s="123">
        <f>IF(D70="P",IF(H70&lt;'DADOS BASE PROPOSTA'!$H$22,IF('DADOS BASE PROPOSTA'!$H$22-H70&gt;'DADOS BASE PROPOSTA'!$H$23,'DADOS BASE PROPOSTA'!$H$23,'DADOS BASE PROPOSTA'!$H$22-H70),0),0)</f>
        <v>0</v>
      </c>
      <c r="J70" s="123">
        <f t="shared" ref="J70:J84" si="30">H70+I70</f>
        <v>0</v>
      </c>
      <c r="L70" s="113"/>
      <c r="M70" s="123">
        <f>IF(D70="E",'DADOS BASE PROPOSTA'!$H$28,IF(D70="EA",'DADOS BASE PROPOSTA'!$H$29,IF(D70="EC",'DADOS BASE PROPOSTA'!$H$30,IF(D70="ECA",'DADOS BASE PROPOSTA'!$H$31,0))))</f>
        <v>0</v>
      </c>
      <c r="N70" s="123">
        <f>IF(OR(D70="E",D70="EA",D70="EC",D70="ECA"),L70*'DADOS BASE PROPOSTA'!$H$33,0)</f>
        <v>0</v>
      </c>
      <c r="O70" s="123">
        <f t="shared" ref="O70:O84" si="31">M70+N70</f>
        <v>0</v>
      </c>
      <c r="Q70" s="77">
        <v>14</v>
      </c>
      <c r="R70" s="123">
        <f>IF(D70="R",('DADOS BASE PROPOSTA'!$H$36+('DADOS BASE PROPOSTA'!$H$37*Q70)),0)</f>
        <v>6429118.4500000002</v>
      </c>
      <c r="T70" s="113"/>
      <c r="U70" s="118"/>
      <c r="V70" s="123"/>
      <c r="W70" s="123">
        <f>'DADOS BASE PROPOSTA'!$H$47/41</f>
        <v>244676.20587804879</v>
      </c>
      <c r="X70" s="123">
        <f t="shared" ref="X70:X84" si="32">V70+W70</f>
        <v>244676.20587804879</v>
      </c>
      <c r="Z70" s="128"/>
      <c r="AD70" s="132"/>
      <c r="AG70" s="123"/>
      <c r="AI70" s="128"/>
      <c r="AJ70" s="123"/>
      <c r="AL70" s="123"/>
      <c r="AM70" s="123"/>
      <c r="AO70" s="123">
        <f>'DADOS BASE PROPOSTA'!$H$52/41</f>
        <v>354295.5</v>
      </c>
      <c r="AP70" s="123">
        <f>'DADOS BASE PROPOSTA'!$H$53*(Q70/$Q$11)</f>
        <v>335586.82673267327</v>
      </c>
      <c r="AQ70" s="123">
        <f>AO70+AP70</f>
        <v>689882.32673267322</v>
      </c>
      <c r="AS70" s="123">
        <f>'DADOS BASE PROPOSTA'!$H$56/41</f>
        <v>354295.5</v>
      </c>
      <c r="AT70" s="123">
        <f>'DADOS BASE PROPOSTA'!$H$57*(Q70/$Q$11)</f>
        <v>335586.82673267327</v>
      </c>
      <c r="AU70" s="123">
        <f>AS70+AT70</f>
        <v>689882.32673267322</v>
      </c>
      <c r="AW70" s="123">
        <f>'DADOS BASE PROPOSTA'!$H$60/41</f>
        <v>354295.5</v>
      </c>
      <c r="AX70" s="123">
        <f>'DADOS BASE PROPOSTA'!$H$61*(Q70/$Q$11)</f>
        <v>335586.82673267327</v>
      </c>
      <c r="AY70" s="123">
        <f>AW70+AX70</f>
        <v>689882.32673267322</v>
      </c>
      <c r="AZ70" s="49"/>
    </row>
    <row r="71" spans="1:52" x14ac:dyDescent="0.25">
      <c r="A71" s="49"/>
      <c r="B71" s="2" t="s">
        <v>138</v>
      </c>
      <c r="C71" s="2" t="s">
        <v>140</v>
      </c>
      <c r="D71" s="50" t="s">
        <v>136</v>
      </c>
      <c r="F71" s="113">
        <v>0</v>
      </c>
      <c r="G71" s="118">
        <f>F13/$F$11</f>
        <v>0</v>
      </c>
      <c r="H71" s="123">
        <f>'DADOS BASE PROPOSTA'!$H$17*G71</f>
        <v>0</v>
      </c>
      <c r="I71" s="123">
        <f>IF(D71="P",IF(H71&lt;'DADOS BASE PROPOSTA'!$H$22,IF('DADOS BASE PROPOSTA'!$H$22-H71&gt;'DADOS BASE PROPOSTA'!$H$23,'DADOS BASE PROPOSTA'!$H$23,'DADOS BASE PROPOSTA'!$H$22-H71),0),0)</f>
        <v>0</v>
      </c>
      <c r="J71" s="123">
        <f t="shared" si="30"/>
        <v>0</v>
      </c>
      <c r="L71" s="113">
        <v>0</v>
      </c>
      <c r="M71" s="123">
        <f>IF(D71="E",'DADOS BASE PROPOSTA'!$H$28,IF(D71="EA",'DADOS BASE PROPOSTA'!$H$29,IF(D71="EC",'DADOS BASE PROPOSTA'!$H$30,IF(D71="ECA",'DADOS BASE PROPOSTA'!$H$31,0))))</f>
        <v>2117694.09</v>
      </c>
      <c r="N71" s="123">
        <f>IF(OR(D71="E",D71="EA",D71="EC",D71="ECA",D71="ECR"),L71*'DADOS BASE PROPOSTA'!$H$33,0)</f>
        <v>0</v>
      </c>
      <c r="O71" s="123">
        <f t="shared" si="31"/>
        <v>2117694.09</v>
      </c>
      <c r="R71" s="123"/>
      <c r="T71" s="113">
        <v>0</v>
      </c>
      <c r="U71" s="118">
        <f t="shared" ref="U71:U84" si="33">T71/$T$11</f>
        <v>0</v>
      </c>
      <c r="V71" s="123">
        <f>'DADOS BASE PROPOSTA'!$H$48*U71</f>
        <v>0</v>
      </c>
      <c r="W71" s="123"/>
      <c r="X71" s="123">
        <f t="shared" si="32"/>
        <v>0</v>
      </c>
      <c r="Z71" s="128">
        <v>20</v>
      </c>
      <c r="AB71" s="51">
        <v>0.68300000000000005</v>
      </c>
      <c r="AC71" s="51">
        <f t="shared" ref="AC71:AC84" si="34">Z71*AB71</f>
        <v>13.66</v>
      </c>
      <c r="AD71" s="132">
        <f t="shared" ref="AD71:AD84" si="35">(AB71-$AC$12)*$AD$12</f>
        <v>-7.9581844258271084E-2</v>
      </c>
      <c r="AF71" s="51">
        <f t="shared" ref="AF71:AF84" si="36">$AF$11-(AD71*$AF$11)</f>
        <v>658.25927880081542</v>
      </c>
      <c r="AG71" s="123">
        <f t="shared" ref="AG71:AG84" si="37">Z71*AF71</f>
        <v>13165.185576016309</v>
      </c>
      <c r="AI71" s="128">
        <v>0</v>
      </c>
      <c r="AJ71" s="123">
        <f>IF($AI$11&gt;0,(AI71/$AI$11)*'DADOS BASE PROPOSTA'!$H$41,0)</f>
        <v>0</v>
      </c>
      <c r="AL71" s="123">
        <v>0</v>
      </c>
      <c r="AM71" s="123">
        <f>(AL71/$AL$11)*'DADOS BASE PROPOSTA'!$H$42</f>
        <v>0</v>
      </c>
      <c r="AO71" s="123"/>
      <c r="AP71" s="123"/>
      <c r="AQ71" s="123"/>
      <c r="AS71" s="123"/>
      <c r="AT71" s="123"/>
      <c r="AU71" s="123"/>
      <c r="AW71" s="123"/>
      <c r="AX71" s="123"/>
      <c r="AY71" s="123"/>
      <c r="AZ71" s="49"/>
    </row>
    <row r="72" spans="1:52" x14ac:dyDescent="0.25">
      <c r="A72" s="49"/>
      <c r="B72" s="2" t="s">
        <v>138</v>
      </c>
      <c r="C72" s="2" t="s">
        <v>141</v>
      </c>
      <c r="D72" s="50" t="s">
        <v>89</v>
      </c>
      <c r="F72" s="113">
        <v>1451.2391778785291</v>
      </c>
      <c r="G72" s="118">
        <f>F72/$F$11</f>
        <v>1.2856193258635391E-3</v>
      </c>
      <c r="H72" s="123">
        <f>'DADOS BASE PROPOSTA'!$H$17*G72</f>
        <v>2921198.0116880238</v>
      </c>
      <c r="I72" s="123">
        <f>IF(D72="P",IF(H72&lt;'DADOS BASE PROPOSTA'!$H$22,IF('DADOS BASE PROPOSTA'!$H$22-H72&gt;'DADOS BASE PROPOSTA'!$H$23,'DADOS BASE PROPOSTA'!$H$23,'DADOS BASE PROPOSTA'!$H$22-H72),0),0)</f>
        <v>232583.3883119761</v>
      </c>
      <c r="J72" s="123">
        <f t="shared" si="30"/>
        <v>3153781.4</v>
      </c>
      <c r="L72" s="113">
        <v>0</v>
      </c>
      <c r="M72" s="123">
        <f>IF(D72="E",'DADOS BASE PROPOSTA'!$H$28,IF(D72="EA",'DADOS BASE PROPOSTA'!$H$29,IF(D72="EC",'DADOS BASE PROPOSTA'!$H$30,IF(D72="ECA",'DADOS BASE PROPOSTA'!$H$31,0))))</f>
        <v>0</v>
      </c>
      <c r="N72" s="123">
        <f>IF(OR(D72="E",D72="EA",D72="EC",D72="ECA",D72="ECR"),L72*'DADOS BASE PROPOSTA'!$H$33,0)</f>
        <v>0</v>
      </c>
      <c r="O72" s="123">
        <f t="shared" si="31"/>
        <v>0</v>
      </c>
      <c r="R72" s="123"/>
      <c r="T72" s="113">
        <v>24.07574449839629</v>
      </c>
      <c r="U72" s="118">
        <f t="shared" si="33"/>
        <v>1.2630509476200313E-4</v>
      </c>
      <c r="V72" s="123">
        <f>'DADOS BASE PROPOSTA'!$H$48*U72</f>
        <v>11403.52115532127</v>
      </c>
      <c r="W72" s="123"/>
      <c r="X72" s="123">
        <f t="shared" si="32"/>
        <v>11403.52115532127</v>
      </c>
      <c r="Z72" s="128">
        <v>632.5</v>
      </c>
      <c r="AB72" s="51">
        <v>0.63300000000000001</v>
      </c>
      <c r="AC72" s="51">
        <f t="shared" si="34"/>
        <v>400.3725</v>
      </c>
      <c r="AD72" s="132">
        <f t="shared" si="35"/>
        <v>-0.16708184425827116</v>
      </c>
      <c r="AF72" s="51">
        <f t="shared" si="36"/>
        <v>711.6111272052724</v>
      </c>
      <c r="AG72" s="123">
        <f t="shared" si="37"/>
        <v>450094.03795733477</v>
      </c>
      <c r="AI72" s="128">
        <v>0</v>
      </c>
      <c r="AJ72" s="123">
        <f>IF($AI$11&gt;0,(AI72/$AI$11)*'DADOS BASE PROPOSTA'!$H$41,0)</f>
        <v>0</v>
      </c>
      <c r="AL72" s="123">
        <v>20.375</v>
      </c>
      <c r="AM72" s="123">
        <f>(AL72/$AL$11)*'DADOS BASE PROPOSTA'!$H$42</f>
        <v>11644.907740959237</v>
      </c>
      <c r="AO72" s="123"/>
      <c r="AP72" s="123"/>
      <c r="AQ72" s="123"/>
      <c r="AS72" s="123"/>
      <c r="AT72" s="123"/>
      <c r="AU72" s="123"/>
      <c r="AW72" s="123"/>
      <c r="AX72" s="123"/>
      <c r="AY72" s="123"/>
      <c r="AZ72" s="49"/>
    </row>
    <row r="73" spans="1:52" x14ac:dyDescent="0.25">
      <c r="A73" s="49"/>
      <c r="B73" s="2" t="s">
        <v>138</v>
      </c>
      <c r="C73" s="2" t="s">
        <v>142</v>
      </c>
      <c r="D73" s="50" t="s">
        <v>89</v>
      </c>
      <c r="F73" s="113">
        <v>4914.9665310832497</v>
      </c>
      <c r="G73" s="118">
        <f>F73/$F$11</f>
        <v>4.3540555234803588E-3</v>
      </c>
      <c r="H73" s="123">
        <f>'DADOS BASE PROPOSTA'!$H$17*G73</f>
        <v>9893331.6278726626</v>
      </c>
      <c r="I73" s="123">
        <f>IF(D73="P",IF(H73&lt;'DADOS BASE PROPOSTA'!$H$22,IF('DADOS BASE PROPOSTA'!$H$22-H73&gt;'DADOS BASE PROPOSTA'!$H$23,'DADOS BASE PROPOSTA'!$H$23,'DADOS BASE PROPOSTA'!$H$22-H73),0),0)</f>
        <v>0</v>
      </c>
      <c r="J73" s="123">
        <f t="shared" si="30"/>
        <v>9893331.6278726626</v>
      </c>
      <c r="L73" s="113">
        <v>0</v>
      </c>
      <c r="M73" s="123">
        <f>IF(D73="E",'DADOS BASE PROPOSTA'!$H$28,IF(D73="EA",'DADOS BASE PROPOSTA'!$H$29,IF(D73="EC",'DADOS BASE PROPOSTA'!$H$30,IF(D73="ECA",'DADOS BASE PROPOSTA'!$H$31,0))))</f>
        <v>0</v>
      </c>
      <c r="N73" s="123">
        <f>IF(OR(D73="E",D73="EA",D73="EC",D73="ECA",D73="ECR"),L73*'DADOS BASE PROPOSTA'!$H$33,0)</f>
        <v>0</v>
      </c>
      <c r="O73" s="123">
        <f t="shared" si="31"/>
        <v>0</v>
      </c>
      <c r="R73" s="123"/>
      <c r="T73" s="113">
        <v>68.32014941125189</v>
      </c>
      <c r="U73" s="118">
        <f t="shared" si="33"/>
        <v>3.5841811438550448E-4</v>
      </c>
      <c r="V73" s="123">
        <f>'DADOS BASE PROPOSTA'!$H$48*U73</f>
        <v>32359.96582360379</v>
      </c>
      <c r="W73" s="123"/>
      <c r="X73" s="123">
        <f t="shared" si="32"/>
        <v>32359.96582360379</v>
      </c>
      <c r="Z73" s="128">
        <v>1755.5</v>
      </c>
      <c r="AB73" s="51">
        <v>0.67700000000000005</v>
      </c>
      <c r="AC73" s="51">
        <f t="shared" si="34"/>
        <v>1188.4735000000001</v>
      </c>
      <c r="AD73" s="132">
        <f t="shared" si="35"/>
        <v>-9.0081844258271093E-2</v>
      </c>
      <c r="AF73" s="51">
        <f t="shared" si="36"/>
        <v>664.66150060935024</v>
      </c>
      <c r="AG73" s="123">
        <f t="shared" si="37"/>
        <v>1166813.2643197144</v>
      </c>
      <c r="AI73" s="128">
        <v>88</v>
      </c>
      <c r="AJ73" s="123">
        <f>IF($AI$11&gt;0,(AI73/$AI$11)*'DADOS BASE PROPOSTA'!$H$41,0)</f>
        <v>543664.18978433602</v>
      </c>
      <c r="AL73" s="123">
        <v>58.5</v>
      </c>
      <c r="AM73" s="123">
        <f>(AL73/$AL$11)*'DADOS BASE PROPOSTA'!$H$42</f>
        <v>33434.459035392167</v>
      </c>
      <c r="AO73" s="123"/>
      <c r="AP73" s="123"/>
      <c r="AQ73" s="123"/>
      <c r="AS73" s="123"/>
      <c r="AT73" s="123"/>
      <c r="AU73" s="123"/>
      <c r="AW73" s="123"/>
      <c r="AX73" s="123"/>
      <c r="AY73" s="123"/>
      <c r="AZ73" s="49"/>
    </row>
    <row r="74" spans="1:52" x14ac:dyDescent="0.25">
      <c r="A74" s="49"/>
      <c r="B74" s="2" t="s">
        <v>138</v>
      </c>
      <c r="C74" s="2" t="s">
        <v>143</v>
      </c>
      <c r="D74" s="103" t="s">
        <v>136</v>
      </c>
      <c r="F74" s="113">
        <v>0</v>
      </c>
      <c r="G74" s="118">
        <f>F74/$F$11</f>
        <v>0</v>
      </c>
      <c r="H74" s="123">
        <f>'DADOS BASE PROPOSTA'!$H$17*G74</f>
        <v>0</v>
      </c>
      <c r="I74" s="123">
        <f>IF(D74="P",IF(H74&lt;'DADOS BASE PROPOSTA'!$H$22,IF('DADOS BASE PROPOSTA'!$H$22-H74&gt;'DADOS BASE PROPOSTA'!$H$23,'DADOS BASE PROPOSTA'!$H$23,'DADOS BASE PROPOSTA'!$H$22-H74),0),0)</f>
        <v>0</v>
      </c>
      <c r="J74" s="123">
        <f t="shared" si="30"/>
        <v>0</v>
      </c>
      <c r="L74" s="113">
        <v>617.55969656326124</v>
      </c>
      <c r="M74" s="123">
        <f>IF(D74="E",'DADOS BASE PROPOSTA'!$H$28,IF(D74="EA",'DADOS BASE PROPOSTA'!$H$29,IF(D74="EC",'DADOS BASE PROPOSTA'!$H$30,IF(D74="ECA",'DADOS BASE PROPOSTA'!$H$31,0))))</f>
        <v>2117694.09</v>
      </c>
      <c r="N74" s="123">
        <f>IF(OR(D74="E",D74="EA",D74="EC",D74="ECA",D74="ECR"),L74*'DADOS BASE PROPOSTA'!$H$33,0)</f>
        <v>411912.31760769524</v>
      </c>
      <c r="O74" s="123">
        <f t="shared" si="31"/>
        <v>2529606.4076076951</v>
      </c>
      <c r="R74" s="123"/>
      <c r="T74" s="113">
        <v>98.171505947648157</v>
      </c>
      <c r="U74" s="118">
        <f t="shared" si="33"/>
        <v>5.1502296688985883E-4</v>
      </c>
      <c r="V74" s="123">
        <f>'DADOS BASE PROPOSTA'!$H$48*U74</f>
        <v>46499.116361627974</v>
      </c>
      <c r="W74" s="123"/>
      <c r="X74" s="123">
        <f t="shared" si="32"/>
        <v>46499.116361627974</v>
      </c>
      <c r="Z74" s="128">
        <v>438.5</v>
      </c>
      <c r="AB74" s="51">
        <v>0.64300000000000002</v>
      </c>
      <c r="AC74" s="51">
        <f t="shared" si="34"/>
        <v>281.95550000000003</v>
      </c>
      <c r="AD74" s="132">
        <f t="shared" si="35"/>
        <v>-0.14958184425827115</v>
      </c>
      <c r="AF74" s="51">
        <f t="shared" si="36"/>
        <v>700.94075752438107</v>
      </c>
      <c r="AG74" s="123">
        <f t="shared" si="37"/>
        <v>307362.52217444108</v>
      </c>
      <c r="AI74" s="128">
        <v>0</v>
      </c>
      <c r="AJ74" s="123">
        <f>IF($AI$11&gt;0,(AI74/$AI$11)*'DADOS BASE PROPOSTA'!$H$41,0)</f>
        <v>0</v>
      </c>
      <c r="AL74" s="123">
        <v>68.25</v>
      </c>
      <c r="AM74" s="123">
        <f>(AL74/$AL$11)*'DADOS BASE PROPOSTA'!$H$42</f>
        <v>39006.86887462419</v>
      </c>
      <c r="AO74" s="123"/>
      <c r="AP74" s="123"/>
      <c r="AQ74" s="123"/>
      <c r="AS74" s="123"/>
      <c r="AT74" s="123"/>
      <c r="AU74" s="123"/>
      <c r="AW74" s="123"/>
      <c r="AX74" s="123"/>
      <c r="AY74" s="123"/>
      <c r="AZ74" s="49"/>
    </row>
    <row r="75" spans="1:52" x14ac:dyDescent="0.25">
      <c r="A75" s="49"/>
      <c r="B75" s="2" t="s">
        <v>138</v>
      </c>
      <c r="C75" s="2" t="s">
        <v>144</v>
      </c>
      <c r="D75" s="50" t="s">
        <v>89</v>
      </c>
      <c r="F75" s="113">
        <v>5283.4246580849667</v>
      </c>
      <c r="G75" s="118">
        <f>F75/$F$11</f>
        <v>4.6804640825004896E-3</v>
      </c>
      <c r="H75" s="123">
        <f>'DADOS BASE PROPOSTA'!$H$17*G75</f>
        <v>10635000.654174129</v>
      </c>
      <c r="I75" s="123">
        <f>IF(D75="P",IF(H75&lt;'DADOS BASE PROPOSTA'!$H$22,IF('DADOS BASE PROPOSTA'!$H$22-H75&gt;'DADOS BASE PROPOSTA'!$H$23,'DADOS BASE PROPOSTA'!$H$23,'DADOS BASE PROPOSTA'!$H$22-H75),0),0)</f>
        <v>0</v>
      </c>
      <c r="J75" s="123">
        <f t="shared" si="30"/>
        <v>10635000.654174129</v>
      </c>
      <c r="L75" s="113">
        <v>0</v>
      </c>
      <c r="M75" s="123">
        <f>IF(D75="E",'DADOS BASE PROPOSTA'!$H$28,IF(D75="EA",'DADOS BASE PROPOSTA'!$H$29,IF(D75="EC",'DADOS BASE PROPOSTA'!$H$30,IF(D75="ECA",'DADOS BASE PROPOSTA'!$H$31,0))))</f>
        <v>0</v>
      </c>
      <c r="N75" s="123">
        <f>IF(OR(D75="E",D75="EA",D75="EC",D75="ECA",D75="ECR"),L75*'DADOS BASE PROPOSTA'!$H$33,0)</f>
        <v>0</v>
      </c>
      <c r="O75" s="123">
        <f t="shared" si="31"/>
        <v>0</v>
      </c>
      <c r="R75" s="123"/>
      <c r="T75" s="113">
        <v>75.6099316197825</v>
      </c>
      <c r="U75" s="118">
        <f t="shared" si="33"/>
        <v>3.9666144400316825E-4</v>
      </c>
      <c r="V75" s="123">
        <f>'DADOS BASE PROPOSTA'!$H$48*U75</f>
        <v>35812.784723480421</v>
      </c>
      <c r="W75" s="123"/>
      <c r="X75" s="123">
        <f t="shared" si="32"/>
        <v>35812.784723480421</v>
      </c>
      <c r="Z75" s="128">
        <v>1399.5</v>
      </c>
      <c r="AB75" s="51">
        <v>0.67300000000000004</v>
      </c>
      <c r="AC75" s="51">
        <f t="shared" si="34"/>
        <v>941.86350000000004</v>
      </c>
      <c r="AD75" s="132">
        <f t="shared" si="35"/>
        <v>-9.7081844258271099E-2</v>
      </c>
      <c r="AF75" s="51">
        <f t="shared" si="36"/>
        <v>668.92964848170686</v>
      </c>
      <c r="AG75" s="123">
        <f t="shared" si="37"/>
        <v>936167.04305014876</v>
      </c>
      <c r="AI75" s="128">
        <v>230</v>
      </c>
      <c r="AJ75" s="123">
        <f>IF($AI$11&gt;0,(AI75/$AI$11)*'DADOS BASE PROPOSTA'!$H$41,0)</f>
        <v>1420940.4960272417</v>
      </c>
      <c r="AL75" s="123">
        <v>81.875</v>
      </c>
      <c r="AM75" s="123">
        <f>(AL75/$AL$11)*'DADOS BASE PROPOSTA'!$H$42</f>
        <v>46793.954419192029</v>
      </c>
      <c r="AO75" s="123"/>
      <c r="AP75" s="123"/>
      <c r="AQ75" s="123"/>
      <c r="AS75" s="123"/>
      <c r="AT75" s="123"/>
      <c r="AU75" s="123"/>
      <c r="AW75" s="123"/>
      <c r="AX75" s="123"/>
      <c r="AY75" s="123"/>
      <c r="AZ75" s="49"/>
    </row>
    <row r="76" spans="1:52" x14ac:dyDescent="0.25">
      <c r="A76" s="49"/>
      <c r="B76" s="2" t="s">
        <v>138</v>
      </c>
      <c r="C76" s="2" t="s">
        <v>145</v>
      </c>
      <c r="D76" s="50" t="s">
        <v>136</v>
      </c>
      <c r="F76" s="113">
        <v>0</v>
      </c>
      <c r="G76" s="118">
        <f>F13/$F$11</f>
        <v>0</v>
      </c>
      <c r="H76" s="123">
        <f>'DADOS BASE PROPOSTA'!$H$17*G76</f>
        <v>0</v>
      </c>
      <c r="I76" s="123">
        <f>IF(D76="P",IF(H76&lt;'DADOS BASE PROPOSTA'!$H$22,IF('DADOS BASE PROPOSTA'!$H$22-H76&gt;'DADOS BASE PROPOSTA'!$H$23,'DADOS BASE PROPOSTA'!$H$23,'DADOS BASE PROPOSTA'!$H$22-H76),0),0)</f>
        <v>0</v>
      </c>
      <c r="J76" s="123">
        <f t="shared" si="30"/>
        <v>0</v>
      </c>
      <c r="L76" s="113">
        <v>1451.2</v>
      </c>
      <c r="M76" s="123">
        <f>IF(D76="E",'DADOS BASE PROPOSTA'!$H$28,IF(D76="EA",'DADOS BASE PROPOSTA'!$H$29,IF(D76="EC",'DADOS BASE PROPOSTA'!$H$30,IF(D76="ECA",'DADOS BASE PROPOSTA'!$H$31,0))))</f>
        <v>2117694.09</v>
      </c>
      <c r="N76" s="123">
        <f>IF(OR(D76="E",D76="EA",D76="EC",D76="ECA",D76="ECR"),L76*'DADOS BASE PROPOSTA'!$H$33,0)</f>
        <v>967950.4</v>
      </c>
      <c r="O76" s="123">
        <f t="shared" si="31"/>
        <v>3085644.4899999998</v>
      </c>
      <c r="R76" s="123"/>
      <c r="T76" s="113">
        <v>0</v>
      </c>
      <c r="U76" s="118">
        <f t="shared" si="33"/>
        <v>0</v>
      </c>
      <c r="V76" s="123">
        <f>'DADOS BASE PROPOSTA'!$H$48*U76</f>
        <v>0</v>
      </c>
      <c r="W76" s="123"/>
      <c r="X76" s="123">
        <f t="shared" si="32"/>
        <v>0</v>
      </c>
      <c r="Z76" s="128">
        <v>20</v>
      </c>
      <c r="AB76" s="51">
        <v>0.62</v>
      </c>
      <c r="AC76" s="51">
        <f t="shared" si="34"/>
        <v>12.4</v>
      </c>
      <c r="AD76" s="132">
        <f t="shared" si="35"/>
        <v>-0.18983184425827118</v>
      </c>
      <c r="AF76" s="51">
        <f t="shared" si="36"/>
        <v>725.4826077904313</v>
      </c>
      <c r="AG76" s="123">
        <f t="shared" si="37"/>
        <v>14509.652155808626</v>
      </c>
      <c r="AI76" s="128">
        <v>0</v>
      </c>
      <c r="AJ76" s="123">
        <f>IF($AI$11&gt;0,(AI76/$AI$11)*'DADOS BASE PROPOSTA'!$H$41,0)</f>
        <v>0</v>
      </c>
      <c r="AL76" s="123">
        <v>0</v>
      </c>
      <c r="AM76" s="123">
        <f>(AL76/$AL$11)*'DADOS BASE PROPOSTA'!$H$42</f>
        <v>0</v>
      </c>
      <c r="AO76" s="123"/>
      <c r="AP76" s="123"/>
      <c r="AQ76" s="123"/>
      <c r="AS76" s="123"/>
      <c r="AT76" s="123"/>
      <c r="AU76" s="123"/>
      <c r="AW76" s="123"/>
      <c r="AX76" s="123"/>
      <c r="AY76" s="123"/>
      <c r="AZ76" s="49"/>
    </row>
    <row r="77" spans="1:52" x14ac:dyDescent="0.25">
      <c r="A77" s="49"/>
      <c r="B77" s="2" t="s">
        <v>138</v>
      </c>
      <c r="C77" s="2" t="s">
        <v>146</v>
      </c>
      <c r="D77" s="50" t="s">
        <v>89</v>
      </c>
      <c r="F77" s="113">
        <v>2284.538020719041</v>
      </c>
      <c r="G77" s="118">
        <f>F77/$F$11</f>
        <v>2.0238195570215457E-3</v>
      </c>
      <c r="H77" s="123">
        <f>'DADOS BASE PROPOSTA'!$H$17*G77</f>
        <v>4598544.4890661193</v>
      </c>
      <c r="I77" s="123">
        <f>IF(D77="P",IF(H77&lt;'DADOS BASE PROPOSTA'!$H$22,IF('DADOS BASE PROPOSTA'!$H$22-H77&gt;'DADOS BASE PROPOSTA'!$H$23,'DADOS BASE PROPOSTA'!$H$23,'DADOS BASE PROPOSTA'!$H$22-H77),0),0)</f>
        <v>0</v>
      </c>
      <c r="J77" s="123">
        <f t="shared" si="30"/>
        <v>4598544.4890661193</v>
      </c>
      <c r="L77" s="113">
        <v>0</v>
      </c>
      <c r="M77" s="123">
        <f>IF(D77="E",'DADOS BASE PROPOSTA'!$H$28,IF(D77="EA",'DADOS BASE PROPOSTA'!$H$29,IF(D77="EC",'DADOS BASE PROPOSTA'!$H$30,IF(D77="ECA",'DADOS BASE PROPOSTA'!$H$31,0))))</f>
        <v>0</v>
      </c>
      <c r="N77" s="123">
        <f>IF(OR(D77="E",D77="EA",D77="EC",D77="ECA",D77="ECR"),L77*'DADOS BASE PROPOSTA'!$H$33,0)</f>
        <v>0</v>
      </c>
      <c r="O77" s="123">
        <f t="shared" si="31"/>
        <v>0</v>
      </c>
      <c r="R77" s="123"/>
      <c r="T77" s="113">
        <v>64.215047581503484</v>
      </c>
      <c r="U77" s="118">
        <f t="shared" si="33"/>
        <v>3.3688211263699857E-4</v>
      </c>
      <c r="V77" s="123">
        <f>'DADOS BASE PROPOSTA'!$H$48*U77</f>
        <v>30415.57670768664</v>
      </c>
      <c r="W77" s="123"/>
      <c r="X77" s="123">
        <f t="shared" si="32"/>
        <v>30415.57670768664</v>
      </c>
      <c r="Z77" s="128">
        <v>595</v>
      </c>
      <c r="AB77" s="51">
        <v>0.66700000000000004</v>
      </c>
      <c r="AC77" s="51">
        <f t="shared" si="34"/>
        <v>396.86500000000001</v>
      </c>
      <c r="AD77" s="132">
        <f t="shared" si="35"/>
        <v>-0.10758184425827111</v>
      </c>
      <c r="AF77" s="51">
        <f t="shared" si="36"/>
        <v>675.33187029024168</v>
      </c>
      <c r="AG77" s="123">
        <f t="shared" si="37"/>
        <v>401822.46282269381</v>
      </c>
      <c r="AI77" s="128">
        <v>0</v>
      </c>
      <c r="AJ77" s="123">
        <f>IF($AI$11&gt;0,(AI77/$AI$11)*'DADOS BASE PROPOSTA'!$H$41,0)</f>
        <v>0</v>
      </c>
      <c r="AL77" s="123">
        <v>31.375</v>
      </c>
      <c r="AM77" s="123">
        <f>(AL77/$AL$11)*'DADOS BASE PROPOSTA'!$H$42</f>
        <v>17931.729098041527</v>
      </c>
      <c r="AO77" s="123"/>
      <c r="AP77" s="123"/>
      <c r="AQ77" s="123"/>
      <c r="AS77" s="123"/>
      <c r="AT77" s="123"/>
      <c r="AU77" s="123"/>
      <c r="AW77" s="123"/>
      <c r="AX77" s="123"/>
      <c r="AY77" s="123"/>
      <c r="AZ77" s="49"/>
    </row>
    <row r="78" spans="1:52" x14ac:dyDescent="0.25">
      <c r="A78" s="49"/>
      <c r="B78" s="2" t="s">
        <v>138</v>
      </c>
      <c r="C78" s="2" t="s">
        <v>147</v>
      </c>
      <c r="D78" s="50" t="s">
        <v>89</v>
      </c>
      <c r="F78" s="113">
        <v>4791.8376540685749</v>
      </c>
      <c r="G78" s="118">
        <f>F78/$F$11</f>
        <v>4.2449784903662554E-3</v>
      </c>
      <c r="H78" s="123">
        <f>'DADOS BASE PROPOSTA'!$H$17*G78</f>
        <v>9645485.6241267845</v>
      </c>
      <c r="I78" s="123">
        <f>IF(D78="P",IF(H78&lt;'DADOS BASE PROPOSTA'!$H$22,IF('DADOS BASE PROPOSTA'!$H$22-H78&gt;'DADOS BASE PROPOSTA'!$H$23,'DADOS BASE PROPOSTA'!$H$23,'DADOS BASE PROPOSTA'!$H$22-H78),0),0)</f>
        <v>0</v>
      </c>
      <c r="J78" s="123">
        <f t="shared" si="30"/>
        <v>9645485.6241267845</v>
      </c>
      <c r="L78" s="113">
        <v>0</v>
      </c>
      <c r="M78" s="123">
        <f>IF(D78="E",'DADOS BASE PROPOSTA'!$H$28,IF(D78="EA",'DADOS BASE PROPOSTA'!$H$29,IF(D78="EC",'DADOS BASE PROPOSTA'!$H$30,IF(D78="ECA",'DADOS BASE PROPOSTA'!$H$31,0))))</f>
        <v>0</v>
      </c>
      <c r="N78" s="123">
        <f>IF(OR(D78="E",D78="EA",D78="EC",D78="ECA",D78="ECR"),L78*'DADOS BASE PROPOSTA'!$H$33,0)</f>
        <v>0</v>
      </c>
      <c r="O78" s="123">
        <f t="shared" si="31"/>
        <v>0</v>
      </c>
      <c r="R78" s="123"/>
      <c r="T78" s="113">
        <v>30.53102473408233</v>
      </c>
      <c r="U78" s="118">
        <f t="shared" si="33"/>
        <v>1.6017049742641175E-4</v>
      </c>
      <c r="V78" s="123">
        <f>'DADOS BASE PROPOSTA'!$H$48*U78</f>
        <v>14461.076643836961</v>
      </c>
      <c r="W78" s="123"/>
      <c r="X78" s="123">
        <f t="shared" si="32"/>
        <v>14461.076643836961</v>
      </c>
      <c r="Z78" s="128">
        <v>1299</v>
      </c>
      <c r="AB78" s="51">
        <v>0.57399999999999995</v>
      </c>
      <c r="AC78" s="51">
        <f t="shared" si="34"/>
        <v>745.62599999999998</v>
      </c>
      <c r="AD78" s="132">
        <f t="shared" si="35"/>
        <v>-0.27033184425827128</v>
      </c>
      <c r="AF78" s="51">
        <f t="shared" si="36"/>
        <v>774.56630832253177</v>
      </c>
      <c r="AG78" s="123">
        <f t="shared" si="37"/>
        <v>1006161.6345109688</v>
      </c>
      <c r="AI78" s="128">
        <v>172</v>
      </c>
      <c r="AJ78" s="123">
        <f>IF($AI$11&gt;0,(AI78/$AI$11)*'DADOS BASE PROPOSTA'!$H$41,0)</f>
        <v>1062616.3709421111</v>
      </c>
      <c r="AL78" s="123">
        <v>26.125</v>
      </c>
      <c r="AM78" s="123">
        <f>(AL78/$AL$11)*'DADOS BASE PROPOSTA'!$H$42</f>
        <v>14931.200723070433</v>
      </c>
      <c r="AO78" s="123"/>
      <c r="AP78" s="123"/>
      <c r="AQ78" s="123"/>
      <c r="AS78" s="123"/>
      <c r="AT78" s="123"/>
      <c r="AU78" s="123"/>
      <c r="AW78" s="123"/>
      <c r="AX78" s="123"/>
      <c r="AY78" s="123"/>
      <c r="AZ78" s="49"/>
    </row>
    <row r="79" spans="1:52" x14ac:dyDescent="0.25">
      <c r="A79" s="49"/>
      <c r="B79" s="2" t="s">
        <v>138</v>
      </c>
      <c r="C79" s="2" t="s">
        <v>148</v>
      </c>
      <c r="D79" s="50" t="s">
        <v>89</v>
      </c>
      <c r="F79" s="113">
        <v>4154.3410136692719</v>
      </c>
      <c r="G79" s="118">
        <f>F79/$F$11</f>
        <v>3.6802349156589416E-3</v>
      </c>
      <c r="H79" s="123">
        <f>'DADOS BASE PROPOSTA'!$H$17*G79</f>
        <v>8362269.2206704319</v>
      </c>
      <c r="I79" s="123">
        <f>IF(D79="P",IF(H79&lt;'DADOS BASE PROPOSTA'!$H$22,IF('DADOS BASE PROPOSTA'!$H$22-H79&gt;'DADOS BASE PROPOSTA'!$H$23,'DADOS BASE PROPOSTA'!$H$23,'DADOS BASE PROPOSTA'!$H$22-H79),0),0)</f>
        <v>0</v>
      </c>
      <c r="J79" s="123">
        <f t="shared" si="30"/>
        <v>8362269.2206704319</v>
      </c>
      <c r="L79" s="113">
        <v>0</v>
      </c>
      <c r="M79" s="123">
        <f>IF(D79="E",'DADOS BASE PROPOSTA'!$H$28,IF(D79="EA",'DADOS BASE PROPOSTA'!$H$29,IF(D79="EC",'DADOS BASE PROPOSTA'!$H$30,IF(D79="ECA",'DADOS BASE PROPOSTA'!$H$31,0))))</f>
        <v>0</v>
      </c>
      <c r="N79" s="123">
        <f>IF(OR(D79="E",D79="EA",D79="EC",D79="ECA",D79="ECR"),L79*'DADOS BASE PROPOSTA'!$H$33,0)</f>
        <v>0</v>
      </c>
      <c r="O79" s="123">
        <f t="shared" si="31"/>
        <v>0</v>
      </c>
      <c r="R79" s="123"/>
      <c r="T79" s="113">
        <v>162.69069000799399</v>
      </c>
      <c r="U79" s="118">
        <f t="shared" si="33"/>
        <v>8.5350062672928456E-4</v>
      </c>
      <c r="V79" s="123">
        <f>'DADOS BASE PROPOSTA'!$H$48*U79</f>
        <v>77058.747878120834</v>
      </c>
      <c r="W79" s="123"/>
      <c r="X79" s="123">
        <f t="shared" si="32"/>
        <v>77058.747878120834</v>
      </c>
      <c r="Z79" s="128">
        <v>1221</v>
      </c>
      <c r="AB79" s="51">
        <v>0.66600000000000004</v>
      </c>
      <c r="AC79" s="51">
        <f t="shared" si="34"/>
        <v>813.18600000000004</v>
      </c>
      <c r="AD79" s="132">
        <f t="shared" si="35"/>
        <v>-0.10933184425827111</v>
      </c>
      <c r="AF79" s="51">
        <f t="shared" si="36"/>
        <v>676.39890725833084</v>
      </c>
      <c r="AG79" s="123">
        <f t="shared" si="37"/>
        <v>825883.06576242193</v>
      </c>
      <c r="AI79" s="128">
        <v>0</v>
      </c>
      <c r="AJ79" s="123">
        <f>IF($AI$11&gt;0,(AI79/$AI$11)*'DADOS BASE PROPOSTA'!$H$41,0)</f>
        <v>0</v>
      </c>
      <c r="AL79" s="123">
        <v>76.125</v>
      </c>
      <c r="AM79" s="123">
        <f>(AL79/$AL$11)*'DADOS BASE PROPOSTA'!$H$42</f>
        <v>43507.661437080831</v>
      </c>
      <c r="AO79" s="123"/>
      <c r="AP79" s="123"/>
      <c r="AQ79" s="123"/>
      <c r="AS79" s="123"/>
      <c r="AT79" s="123"/>
      <c r="AU79" s="123"/>
      <c r="AW79" s="123"/>
      <c r="AX79" s="123"/>
      <c r="AY79" s="123"/>
      <c r="AZ79" s="49"/>
    </row>
    <row r="80" spans="1:52" x14ac:dyDescent="0.25">
      <c r="A80" s="49"/>
      <c r="B80" s="2" t="s">
        <v>138</v>
      </c>
      <c r="C80" s="2" t="s">
        <v>149</v>
      </c>
      <c r="D80" s="50" t="s">
        <v>136</v>
      </c>
      <c r="F80" s="113">
        <v>0</v>
      </c>
      <c r="G80" s="118">
        <f>F13/$F$11</f>
        <v>0</v>
      </c>
      <c r="H80" s="123">
        <f>'DADOS BASE PROPOSTA'!$H$17*G80</f>
        <v>0</v>
      </c>
      <c r="I80" s="123">
        <f>IF(D80="P",IF(H80&lt;'DADOS BASE PROPOSTA'!$H$22,IF('DADOS BASE PROPOSTA'!$H$22-H80&gt;'DADOS BASE PROPOSTA'!$H$23,'DADOS BASE PROPOSTA'!$H$23,'DADOS BASE PROPOSTA'!$H$22-H80),0),0)</f>
        <v>0</v>
      </c>
      <c r="J80" s="123">
        <f t="shared" si="30"/>
        <v>0</v>
      </c>
      <c r="L80" s="113">
        <v>275.28390000000002</v>
      </c>
      <c r="M80" s="123">
        <f>IF(D80="E",'DADOS BASE PROPOSTA'!$H$28,IF(D80="EA",'DADOS BASE PROPOSTA'!$H$29,IF(D80="EC",'DADOS BASE PROPOSTA'!$H$30,IF(D80="ECA",'DADOS BASE PROPOSTA'!$H$31,0))))</f>
        <v>2117694.09</v>
      </c>
      <c r="N80" s="123">
        <f>IF(OR(D80="E",D80="EA",D80="EC",D80="ECA",D80="ECR"),L80*'DADOS BASE PROPOSTA'!$H$33,0)</f>
        <v>183614.36130000002</v>
      </c>
      <c r="O80" s="123">
        <f t="shared" si="31"/>
        <v>2301308.4512999998</v>
      </c>
      <c r="R80" s="123"/>
      <c r="T80" s="113">
        <v>104.8484</v>
      </c>
      <c r="U80" s="118">
        <f t="shared" si="33"/>
        <v>5.500509900545975E-4</v>
      </c>
      <c r="V80" s="123">
        <f>'DADOS BASE PROPOSTA'!$H$48*U80</f>
        <v>49661.639646542579</v>
      </c>
      <c r="W80" s="123"/>
      <c r="X80" s="123">
        <f t="shared" si="32"/>
        <v>49661.639646542579</v>
      </c>
      <c r="Z80" s="128">
        <v>96</v>
      </c>
      <c r="AB80" s="51">
        <v>0.63400000000000001</v>
      </c>
      <c r="AC80" s="51">
        <f t="shared" si="34"/>
        <v>60.864000000000004</v>
      </c>
      <c r="AD80" s="132">
        <f t="shared" si="35"/>
        <v>-0.16533184425827116</v>
      </c>
      <c r="AF80" s="51">
        <f t="shared" si="36"/>
        <v>710.54409023718335</v>
      </c>
      <c r="AG80" s="123">
        <f t="shared" si="37"/>
        <v>68212.232662769602</v>
      </c>
      <c r="AI80" s="128">
        <v>0</v>
      </c>
      <c r="AJ80" s="123">
        <f>IF($AI$11&gt;0,(AI80/$AI$11)*'DADOS BASE PROPOSTA'!$H$41,0)</f>
        <v>0</v>
      </c>
      <c r="AL80" s="123">
        <v>24.8</v>
      </c>
      <c r="AM80" s="123">
        <f>(AL80/$AL$11)*'DADOS BASE PROPOSTA'!$H$42</f>
        <v>14173.924514149157</v>
      </c>
      <c r="AO80" s="123"/>
      <c r="AP80" s="123"/>
      <c r="AQ80" s="123"/>
      <c r="AS80" s="123"/>
      <c r="AT80" s="123"/>
      <c r="AU80" s="123"/>
      <c r="AW80" s="123"/>
      <c r="AX80" s="123"/>
      <c r="AY80" s="123"/>
      <c r="AZ80" s="49"/>
    </row>
    <row r="81" spans="1:52" x14ac:dyDescent="0.25">
      <c r="A81" s="49"/>
      <c r="B81" s="2" t="s">
        <v>138</v>
      </c>
      <c r="C81" s="2" t="s">
        <v>150</v>
      </c>
      <c r="D81" s="50" t="s">
        <v>89</v>
      </c>
      <c r="F81" s="113">
        <v>1987.678313491296</v>
      </c>
      <c r="G81" s="118">
        <f>F81/$F$11</f>
        <v>1.7608383872049426E-3</v>
      </c>
      <c r="H81" s="123">
        <f>'DADOS BASE PROPOSTA'!$H$17*G81</f>
        <v>4000995.856337185</v>
      </c>
      <c r="I81" s="123">
        <f>IF(D81="P",IF(H81&lt;'DADOS BASE PROPOSTA'!$H$22,IF('DADOS BASE PROPOSTA'!$H$22-H81&gt;'DADOS BASE PROPOSTA'!$H$23,'DADOS BASE PROPOSTA'!$H$23,'DADOS BASE PROPOSTA'!$H$22-H81),0),0)</f>
        <v>0</v>
      </c>
      <c r="J81" s="123">
        <f t="shared" si="30"/>
        <v>4000995.856337185</v>
      </c>
      <c r="L81" s="113">
        <v>0</v>
      </c>
      <c r="M81" s="123">
        <f>IF(D81="E",'DADOS BASE PROPOSTA'!$H$28,IF(D81="EA",'DADOS BASE PROPOSTA'!$H$29,IF(D81="EC",'DADOS BASE PROPOSTA'!$H$30,IF(D81="ECA",'DADOS BASE PROPOSTA'!$H$31,0))))</f>
        <v>0</v>
      </c>
      <c r="N81" s="123">
        <f>IF(OR(D81="E",D81="EA",D81="EC",D81="ECA",D81="ECR"),L81*'DADOS BASE PROPOSTA'!$H$33,0)</f>
        <v>0</v>
      </c>
      <c r="O81" s="123">
        <f t="shared" si="31"/>
        <v>0</v>
      </c>
      <c r="R81" s="123"/>
      <c r="T81" s="113">
        <v>85.058639733955715</v>
      </c>
      <c r="U81" s="118">
        <f t="shared" si="33"/>
        <v>4.4623083421740028E-4</v>
      </c>
      <c r="V81" s="123">
        <f>'DADOS BASE PROPOSTA'!$H$48*U81</f>
        <v>40288.18289351862</v>
      </c>
      <c r="W81" s="123"/>
      <c r="X81" s="123">
        <f t="shared" si="32"/>
        <v>40288.18289351862</v>
      </c>
      <c r="Z81" s="128">
        <v>588.5</v>
      </c>
      <c r="AB81" s="51">
        <v>0.68500000000000005</v>
      </c>
      <c r="AC81" s="51">
        <f t="shared" si="34"/>
        <v>403.12250000000006</v>
      </c>
      <c r="AD81" s="132">
        <f t="shared" si="35"/>
        <v>-7.6081844258271081E-2</v>
      </c>
      <c r="AF81" s="51">
        <f t="shared" si="36"/>
        <v>656.12520486463711</v>
      </c>
      <c r="AG81" s="123">
        <f t="shared" si="37"/>
        <v>386129.68306283891</v>
      </c>
      <c r="AI81" s="128">
        <v>0</v>
      </c>
      <c r="AJ81" s="123">
        <f>IF($AI$11&gt;0,(AI81/$AI$11)*'DADOS BASE PROPOSTA'!$H$41,0)</f>
        <v>0</v>
      </c>
      <c r="AL81" s="123">
        <v>50.875</v>
      </c>
      <c r="AM81" s="123">
        <f>(AL81/$AL$11)*'DADOS BASE PROPOSTA'!$H$42</f>
        <v>29076.54877650558</v>
      </c>
      <c r="AO81" s="123"/>
      <c r="AP81" s="123"/>
      <c r="AQ81" s="123"/>
      <c r="AS81" s="123"/>
      <c r="AT81" s="123"/>
      <c r="AU81" s="123"/>
      <c r="AW81" s="123"/>
      <c r="AX81" s="123"/>
      <c r="AY81" s="123"/>
      <c r="AZ81" s="49"/>
    </row>
    <row r="82" spans="1:52" x14ac:dyDescent="0.25">
      <c r="A82" s="49"/>
      <c r="B82" s="2" t="s">
        <v>138</v>
      </c>
      <c r="C82" s="2" t="s">
        <v>151</v>
      </c>
      <c r="D82" s="50" t="s">
        <v>89</v>
      </c>
      <c r="F82" s="113">
        <v>2120.082710687821</v>
      </c>
      <c r="G82" s="118">
        <f>F82/$F$11</f>
        <v>1.8781323897786608E-3</v>
      </c>
      <c r="H82" s="123">
        <f>'DADOS BASE PROPOSTA'!$H$17*G82</f>
        <v>4267512.5461599119</v>
      </c>
      <c r="I82" s="123">
        <f>IF(D82="P",IF(H82&lt;'DADOS BASE PROPOSTA'!$H$22,IF('DADOS BASE PROPOSTA'!$H$22-H82&gt;'DADOS BASE PROPOSTA'!$H$23,'DADOS BASE PROPOSTA'!$H$23,'DADOS BASE PROPOSTA'!$H$22-H82),0),0)</f>
        <v>0</v>
      </c>
      <c r="J82" s="123">
        <f t="shared" si="30"/>
        <v>4267512.5461599119</v>
      </c>
      <c r="L82" s="113">
        <v>0</v>
      </c>
      <c r="M82" s="123">
        <f>IF(D82="E",'DADOS BASE PROPOSTA'!$H$28,IF(D82="EA",'DADOS BASE PROPOSTA'!$H$29,IF(D82="EC",'DADOS BASE PROPOSTA'!$H$30,IF(D82="ECA",'DADOS BASE PROPOSTA'!$H$31,0))))</f>
        <v>0</v>
      </c>
      <c r="N82" s="123">
        <f>IF(OR(D82="E",D82="EA",D82="EC",D82="ECA",D82="ECR"),L82*'DADOS BASE PROPOSTA'!$H$33,0)</f>
        <v>0</v>
      </c>
      <c r="O82" s="123">
        <f t="shared" si="31"/>
        <v>0</v>
      </c>
      <c r="R82" s="123"/>
      <c r="T82" s="113">
        <v>92.680723403679579</v>
      </c>
      <c r="U82" s="118">
        <f t="shared" si="33"/>
        <v>4.8621746890911314E-4</v>
      </c>
      <c r="V82" s="123">
        <f>'DADOS BASE PROPOSTA'!$H$48*U82</f>
        <v>43898.396998470373</v>
      </c>
      <c r="W82" s="123"/>
      <c r="X82" s="123">
        <f t="shared" si="32"/>
        <v>43898.396998470373</v>
      </c>
      <c r="Z82" s="128">
        <v>645.5</v>
      </c>
      <c r="AB82" s="51">
        <v>0.61599999999999999</v>
      </c>
      <c r="AC82" s="51">
        <f t="shared" si="34"/>
        <v>397.62799999999999</v>
      </c>
      <c r="AD82" s="132">
        <f t="shared" si="35"/>
        <v>-0.19683184425827119</v>
      </c>
      <c r="AF82" s="51">
        <f t="shared" si="36"/>
        <v>729.75075566278781</v>
      </c>
      <c r="AG82" s="123">
        <f t="shared" si="37"/>
        <v>471054.11278032954</v>
      </c>
      <c r="AI82" s="128">
        <v>236.5</v>
      </c>
      <c r="AJ82" s="123">
        <f>IF($AI$11&gt;0,(AI82/$AI$11)*'DADOS BASE PROPOSTA'!$H$41,0)</f>
        <v>1461097.5100454029</v>
      </c>
      <c r="AL82" s="123">
        <v>42.625</v>
      </c>
      <c r="AM82" s="123">
        <f>(AL82/$AL$11)*'DADOS BASE PROPOSTA'!$H$42</f>
        <v>24361.432758693863</v>
      </c>
      <c r="AO82" s="123"/>
      <c r="AP82" s="123"/>
      <c r="AQ82" s="123"/>
      <c r="AS82" s="123"/>
      <c r="AT82" s="123"/>
      <c r="AU82" s="123"/>
      <c r="AW82" s="123"/>
      <c r="AX82" s="123"/>
      <c r="AY82" s="123"/>
      <c r="AZ82" s="49"/>
    </row>
    <row r="83" spans="1:52" x14ac:dyDescent="0.25">
      <c r="A83" s="49"/>
      <c r="B83" s="2" t="s">
        <v>138</v>
      </c>
      <c r="C83" s="2" t="s">
        <v>152</v>
      </c>
      <c r="D83" s="50" t="s">
        <v>89</v>
      </c>
      <c r="F83" s="113">
        <v>3117.0602848227768</v>
      </c>
      <c r="G83" s="118">
        <f>F83/$F$11</f>
        <v>2.7613318349825385E-3</v>
      </c>
      <c r="H83" s="123">
        <f>'DADOS BASE PROPOSTA'!$H$17*G83</f>
        <v>6274327.7918163734</v>
      </c>
      <c r="I83" s="123">
        <f>IF(D83="P",IF(H83&lt;'DADOS BASE PROPOSTA'!$H$22,IF('DADOS BASE PROPOSTA'!$H$22-H83&gt;'DADOS BASE PROPOSTA'!$H$23,'DADOS BASE PROPOSTA'!$H$23,'DADOS BASE PROPOSTA'!$H$22-H83),0),0)</f>
        <v>0</v>
      </c>
      <c r="J83" s="123">
        <f t="shared" si="30"/>
        <v>6274327.7918163734</v>
      </c>
      <c r="L83" s="113">
        <v>0</v>
      </c>
      <c r="M83" s="123">
        <f>IF(D83="E",'DADOS BASE PROPOSTA'!$H$28,IF(D83="EA",'DADOS BASE PROPOSTA'!$H$29,IF(D83="EC",'DADOS BASE PROPOSTA'!$H$30,IF(D83="ECA",'DADOS BASE PROPOSTA'!$H$31,0))))</f>
        <v>0</v>
      </c>
      <c r="N83" s="123">
        <f>IF(OR(D83="E",D83="EA",D83="EC",D83="ECA",D83="ECR"),L83*'DADOS BASE PROPOSTA'!$H$33,0)</f>
        <v>0</v>
      </c>
      <c r="O83" s="123">
        <f t="shared" si="31"/>
        <v>0</v>
      </c>
      <c r="R83" s="123"/>
      <c r="T83" s="113">
        <v>47.990237117323858</v>
      </c>
      <c r="U83" s="118">
        <f t="shared" si="33"/>
        <v>2.5176423712082284E-4</v>
      </c>
      <c r="V83" s="123">
        <f>'DADOS BASE PROPOSTA'!$H$48*U83</f>
        <v>22730.665058052102</v>
      </c>
      <c r="W83" s="123"/>
      <c r="X83" s="123">
        <f t="shared" si="32"/>
        <v>22730.665058052102</v>
      </c>
      <c r="Z83" s="128">
        <v>702</v>
      </c>
      <c r="AB83" s="51">
        <v>0.623</v>
      </c>
      <c r="AC83" s="51">
        <f t="shared" si="34"/>
        <v>437.346</v>
      </c>
      <c r="AD83" s="132">
        <f t="shared" si="35"/>
        <v>-0.18458184425827118</v>
      </c>
      <c r="AF83" s="51">
        <f t="shared" si="36"/>
        <v>722.28149688616384</v>
      </c>
      <c r="AG83" s="123">
        <f t="shared" si="37"/>
        <v>507041.61081408703</v>
      </c>
      <c r="AI83" s="128">
        <v>0</v>
      </c>
      <c r="AJ83" s="123">
        <f>IF($AI$11&gt;0,(AI83/$AI$11)*'DADOS BASE PROPOSTA'!$H$41,0)</f>
        <v>0</v>
      </c>
      <c r="AL83" s="123">
        <v>40</v>
      </c>
      <c r="AM83" s="123">
        <f>(AL83/$AL$11)*'DADOS BASE PROPOSTA'!$H$42</f>
        <v>22861.16857120832</v>
      </c>
      <c r="AO83" s="123"/>
      <c r="AP83" s="123"/>
      <c r="AQ83" s="123"/>
      <c r="AS83" s="123"/>
      <c r="AT83" s="123"/>
      <c r="AU83" s="123"/>
      <c r="AW83" s="123"/>
      <c r="AX83" s="123"/>
      <c r="AY83" s="123"/>
      <c r="AZ83" s="49"/>
    </row>
    <row r="84" spans="1:52" x14ac:dyDescent="0.25">
      <c r="A84" s="49"/>
      <c r="B84" s="2" t="s">
        <v>138</v>
      </c>
      <c r="C84" s="2" t="s">
        <v>153</v>
      </c>
      <c r="D84" s="50" t="s">
        <v>136</v>
      </c>
      <c r="F84" s="113">
        <v>0</v>
      </c>
      <c r="G84" s="118">
        <f>F13/$F$11</f>
        <v>0</v>
      </c>
      <c r="H84" s="123">
        <f>'DADOS BASE PROPOSTA'!$H$17*G84</f>
        <v>0</v>
      </c>
      <c r="I84" s="123">
        <f>IF(D84="P",IF(H84&lt;'DADOS BASE PROPOSTA'!$H$22,IF('DADOS BASE PROPOSTA'!$H$22-H84&gt;'DADOS BASE PROPOSTA'!$H$23,'DADOS BASE PROPOSTA'!$H$23,'DADOS BASE PROPOSTA'!$H$22-H84),0),0)</f>
        <v>0</v>
      </c>
      <c r="J84" s="123">
        <f t="shared" si="30"/>
        <v>0</v>
      </c>
      <c r="L84" s="113">
        <v>1451.2</v>
      </c>
      <c r="M84" s="123">
        <f>IF(D84="E",'DADOS BASE PROPOSTA'!$H$28,IF(D84="EA",'DADOS BASE PROPOSTA'!$H$29,IF(D84="EC",'DADOS BASE PROPOSTA'!$H$30,IF(D84="ECA",'DADOS BASE PROPOSTA'!$H$31,0))))</f>
        <v>2117694.09</v>
      </c>
      <c r="N84" s="123">
        <f>IF(OR(D84="E",D84="EA",D84="EC",D84="ECA",D84="ECR"),L84*'DADOS BASE PROPOSTA'!$H$33,0)</f>
        <v>967950.4</v>
      </c>
      <c r="O84" s="123">
        <f t="shared" si="31"/>
        <v>3085644.4899999998</v>
      </c>
      <c r="R84" s="123"/>
      <c r="T84" s="113">
        <v>0</v>
      </c>
      <c r="U84" s="118">
        <f t="shared" si="33"/>
        <v>0</v>
      </c>
      <c r="V84" s="123">
        <f>'DADOS BASE PROPOSTA'!$H$48*U84</f>
        <v>0</v>
      </c>
      <c r="W84" s="123"/>
      <c r="X84" s="123">
        <f t="shared" si="32"/>
        <v>0</v>
      </c>
      <c r="Z84" s="128">
        <v>20</v>
      </c>
      <c r="AB84" s="51">
        <v>0.58499999999999996</v>
      </c>
      <c r="AC84" s="51">
        <f t="shared" si="34"/>
        <v>11.7</v>
      </c>
      <c r="AD84" s="132">
        <f t="shared" si="35"/>
        <v>-0.25108184425827124</v>
      </c>
      <c r="AF84" s="51">
        <f t="shared" si="36"/>
        <v>762.82890167355117</v>
      </c>
      <c r="AG84" s="123">
        <f t="shared" si="37"/>
        <v>15256.578033471023</v>
      </c>
      <c r="AI84" s="128">
        <v>0</v>
      </c>
      <c r="AJ84" s="123">
        <f>IF($AI$11&gt;0,(AI84/$AI$11)*'DADOS BASE PROPOSTA'!$H$41,0)</f>
        <v>0</v>
      </c>
      <c r="AL84" s="123">
        <v>0</v>
      </c>
      <c r="AM84" s="123">
        <f>(AL84/$AL$11)*'DADOS BASE PROPOSTA'!$H$42</f>
        <v>0</v>
      </c>
      <c r="AO84" s="123"/>
      <c r="AP84" s="123"/>
      <c r="AQ84" s="123"/>
      <c r="AS84" s="123"/>
      <c r="AT84" s="123"/>
      <c r="AU84" s="123"/>
      <c r="AW84" s="123"/>
      <c r="AX84" s="123"/>
      <c r="AY84" s="123"/>
      <c r="AZ84" s="49"/>
    </row>
    <row r="85" spans="1:52" x14ac:dyDescent="0.25">
      <c r="A85" s="49"/>
      <c r="F85" s="113"/>
      <c r="G85" s="118"/>
      <c r="H85" s="123"/>
      <c r="I85" s="123"/>
      <c r="J85" s="123"/>
      <c r="L85" s="113"/>
      <c r="M85" s="123"/>
      <c r="N85" s="123"/>
      <c r="O85" s="123"/>
      <c r="R85" s="123"/>
      <c r="T85" s="113"/>
      <c r="U85" s="118"/>
      <c r="V85" s="123"/>
      <c r="W85" s="123"/>
      <c r="X85" s="123"/>
      <c r="Z85" s="128"/>
      <c r="AD85" s="132"/>
      <c r="AG85" s="123"/>
      <c r="AI85" s="128"/>
      <c r="AJ85" s="123"/>
      <c r="AL85" s="123"/>
      <c r="AM85" s="123"/>
      <c r="AO85" s="123"/>
      <c r="AP85" s="123"/>
      <c r="AQ85" s="123"/>
      <c r="AS85" s="123"/>
      <c r="AT85" s="123"/>
      <c r="AU85" s="123"/>
      <c r="AW85" s="123"/>
      <c r="AX85" s="123"/>
      <c r="AY85" s="123"/>
      <c r="AZ85" s="49"/>
    </row>
    <row r="86" spans="1:52" x14ac:dyDescent="0.25">
      <c r="A86" s="49"/>
      <c r="B86" s="107" t="s">
        <v>138</v>
      </c>
      <c r="C86" s="107" t="s">
        <v>154</v>
      </c>
      <c r="D86" s="107" t="s">
        <v>84</v>
      </c>
      <c r="E86" s="107"/>
      <c r="F86" s="114">
        <f>SUM(F87:F109)</f>
        <v>39710.076275589257</v>
      </c>
      <c r="G86" s="119">
        <f>SUM(G87:G109)</f>
        <v>3.5178240960971295E-2</v>
      </c>
      <c r="H86" s="124">
        <f>SUM(H87:H109)</f>
        <v>79932376.15718542</v>
      </c>
      <c r="I86" s="124">
        <f>SUM(I87:I109)</f>
        <v>1788658.1891073436</v>
      </c>
      <c r="J86" s="124">
        <f>SUM(J87:J109)</f>
        <v>81721034.346292764</v>
      </c>
      <c r="K86" s="108"/>
      <c r="L86" s="114">
        <f>SUM(L87:L109)</f>
        <v>7204.5140462899108</v>
      </c>
      <c r="M86" s="124">
        <f>SUM(M87:M109)</f>
        <v>19044273.090000004</v>
      </c>
      <c r="N86" s="124">
        <f>SUM(N87:N109)</f>
        <v>4805410.8688753713</v>
      </c>
      <c r="O86" s="124">
        <f>SUM(O87:O109)</f>
        <v>23849683.958875373</v>
      </c>
      <c r="P86" s="108"/>
      <c r="Q86" s="109"/>
      <c r="R86" s="124">
        <f>SUM(R87:R109)</f>
        <v>7730206.4500000002</v>
      </c>
      <c r="S86" s="108"/>
      <c r="T86" s="114">
        <f>SUM(T87:T109)</f>
        <v>384.19245983393256</v>
      </c>
      <c r="U86" s="119">
        <f>SUM(U87:U109)</f>
        <v>2.0155333119357645E-3</v>
      </c>
      <c r="V86" s="124">
        <f>SUM(V87:V109)</f>
        <v>181973.47308296114</v>
      </c>
      <c r="W86" s="124">
        <f>SUM(W87:W109)</f>
        <v>244676.20587804879</v>
      </c>
      <c r="X86" s="124">
        <f>SUM(X87:X109)</f>
        <v>426649.67896101001</v>
      </c>
      <c r="Y86" s="108"/>
      <c r="Z86" s="129">
        <f>SUM(Z87:Z109)</f>
        <v>28950</v>
      </c>
      <c r="AA86" s="108"/>
      <c r="AB86" s="108"/>
      <c r="AC86" s="108"/>
      <c r="AD86" s="133"/>
      <c r="AE86" s="108"/>
      <c r="AF86" s="108"/>
      <c r="AG86" s="124">
        <f>SUM(AG87:AG109)</f>
        <v>18427679.060255833</v>
      </c>
      <c r="AH86" s="108"/>
      <c r="AI86" s="129">
        <f>SUM(AI87:AI109)</f>
        <v>0</v>
      </c>
      <c r="AJ86" s="124">
        <f>SUM(AJ87:AJ109)</f>
        <v>0</v>
      </c>
      <c r="AK86" s="108"/>
      <c r="AL86" s="124">
        <f>SUM(AL87:AL109)</f>
        <v>159.25</v>
      </c>
      <c r="AM86" s="124">
        <f>SUM(AM87:AM109)</f>
        <v>91016.027374123107</v>
      </c>
      <c r="AN86" s="108"/>
      <c r="AO86" s="124"/>
      <c r="AP86" s="124"/>
      <c r="AQ86" s="124">
        <f>SUM(AQ87:AQ109)</f>
        <v>881646.22772277228</v>
      </c>
      <c r="AR86" s="107"/>
      <c r="AS86" s="124"/>
      <c r="AT86" s="124"/>
      <c r="AU86" s="124">
        <f>SUM(AU87:AU109)</f>
        <v>881646.22772277228</v>
      </c>
      <c r="AV86" s="107"/>
      <c r="AW86" s="124"/>
      <c r="AX86" s="124"/>
      <c r="AY86" s="124">
        <f>SUM(AY87:AY109)</f>
        <v>881646.22772277228</v>
      </c>
      <c r="AZ86" s="49"/>
    </row>
    <row r="87" spans="1:52" x14ac:dyDescent="0.25">
      <c r="A87" s="49"/>
      <c r="B87" s="2" t="s">
        <v>138</v>
      </c>
      <c r="C87" s="2" t="s">
        <v>35</v>
      </c>
      <c r="D87" s="50" t="s">
        <v>85</v>
      </c>
      <c r="F87" s="113">
        <v>0</v>
      </c>
      <c r="G87" s="118">
        <f t="shared" ref="G87:G109" si="38">F87/$F$11</f>
        <v>0</v>
      </c>
      <c r="H87" s="123">
        <f>'DADOS BASE PROPOSTA'!$H$17*G87</f>
        <v>0</v>
      </c>
      <c r="I87" s="123">
        <f>IF(D87="P",IF(H87&lt;'DADOS BASE PROPOSTA'!$H$22,IF('DADOS BASE PROPOSTA'!$H$22-H87&gt;'DADOS BASE PROPOSTA'!$H$23,'DADOS BASE PROPOSTA'!$H$23,'DADOS BASE PROPOSTA'!$H$22-H87),0),0)</f>
        <v>0</v>
      </c>
      <c r="J87" s="123">
        <f t="shared" ref="J87:J109" si="39">H87+I87</f>
        <v>0</v>
      </c>
      <c r="L87" s="113"/>
      <c r="M87" s="123">
        <f>IF(D87="E",'DADOS BASE PROPOSTA'!$H$28,IF(D87="EA",'DADOS BASE PROPOSTA'!$H$29,IF(D87="EC",'DADOS BASE PROPOSTA'!$H$30,IF(D87="ECA",'DADOS BASE PROPOSTA'!$H$31,0))))</f>
        <v>0</v>
      </c>
      <c r="N87" s="123">
        <f>IF(OR(D87="E",D87="EA",D87="EC",D87="ECA"),L87*'DADOS BASE PROPOSTA'!$H$33,0)</f>
        <v>0</v>
      </c>
      <c r="O87" s="123">
        <f t="shared" ref="O87:O109" si="40">M87+N87</f>
        <v>0</v>
      </c>
      <c r="Q87" s="77">
        <v>22</v>
      </c>
      <c r="R87" s="123">
        <f>IF(D87="R",('DADOS BASE PROPOSTA'!$H$36+('DADOS BASE PROPOSTA'!$H$37*Q87)),0)</f>
        <v>7730206.4500000002</v>
      </c>
      <c r="T87" s="113"/>
      <c r="U87" s="118"/>
      <c r="V87" s="123"/>
      <c r="W87" s="123">
        <f>'DADOS BASE PROPOSTA'!$H$47/41</f>
        <v>244676.20587804879</v>
      </c>
      <c r="X87" s="123">
        <f t="shared" ref="X87:X109" si="41">V87+W87</f>
        <v>244676.20587804879</v>
      </c>
      <c r="Z87" s="128"/>
      <c r="AD87" s="132"/>
      <c r="AG87" s="123"/>
      <c r="AI87" s="128"/>
      <c r="AJ87" s="123"/>
      <c r="AL87" s="123"/>
      <c r="AM87" s="123"/>
      <c r="AO87" s="123">
        <f>'DADOS BASE PROPOSTA'!$H$52/41</f>
        <v>354295.5</v>
      </c>
      <c r="AP87" s="123">
        <f>'DADOS BASE PROPOSTA'!$H$53*(Q87/$Q$11)</f>
        <v>527350.72772277228</v>
      </c>
      <c r="AQ87" s="123">
        <f>AO87+AP87</f>
        <v>881646.22772277228</v>
      </c>
      <c r="AS87" s="123">
        <f>'DADOS BASE PROPOSTA'!$H$56/41</f>
        <v>354295.5</v>
      </c>
      <c r="AT87" s="123">
        <f>'DADOS BASE PROPOSTA'!$H$57*(Q87/$Q$11)</f>
        <v>527350.72772277228</v>
      </c>
      <c r="AU87" s="123">
        <f>AS87+AT87</f>
        <v>881646.22772277228</v>
      </c>
      <c r="AW87" s="123">
        <f>'DADOS BASE PROPOSTA'!$H$60/41</f>
        <v>354295.5</v>
      </c>
      <c r="AX87" s="123">
        <f>'DADOS BASE PROPOSTA'!$H$61*(Q87/$Q$11)</f>
        <v>527350.72772277228</v>
      </c>
      <c r="AY87" s="123">
        <f>AW87+AX87</f>
        <v>881646.22772277228</v>
      </c>
      <c r="AZ87" s="49"/>
    </row>
    <row r="88" spans="1:52" x14ac:dyDescent="0.25">
      <c r="A88" s="49"/>
      <c r="B88" s="2" t="s">
        <v>138</v>
      </c>
      <c r="C88" s="2" t="s">
        <v>155</v>
      </c>
      <c r="D88" s="50" t="s">
        <v>87</v>
      </c>
      <c r="F88" s="113">
        <v>0</v>
      </c>
      <c r="G88" s="118">
        <f t="shared" si="38"/>
        <v>0</v>
      </c>
      <c r="H88" s="123">
        <f>'DADOS BASE PROPOSTA'!$H$17*G88</f>
        <v>0</v>
      </c>
      <c r="I88" s="123">
        <f>IF(D88="P",IF(H88&lt;'DADOS BASE PROPOSTA'!$H$22,IF('DADOS BASE PROPOSTA'!$H$22-H88&gt;'DADOS BASE PROPOSTA'!$H$23,'DADOS BASE PROPOSTA'!$H$23,'DADOS BASE PROPOSTA'!$H$22-H88),0),0)</f>
        <v>0</v>
      </c>
      <c r="J88" s="123">
        <f t="shared" si="39"/>
        <v>0</v>
      </c>
      <c r="L88" s="113">
        <v>0</v>
      </c>
      <c r="M88" s="123">
        <f>IF(D88="E",'DADOS BASE PROPOSTA'!$H$28,IF(D88="EA",'DADOS BASE PROPOSTA'!$H$29,IF(D88="EC",'DADOS BASE PROPOSTA'!$H$30,IF(D88="ECA",'DADOS BASE PROPOSTA'!$H$31,0))))</f>
        <v>993970.02</v>
      </c>
      <c r="N88" s="123">
        <f>IF(OR(D88="E",D88="EA",D88="EC",D88="ECA",D88="ECR"),L88*'DADOS BASE PROPOSTA'!$H$33,0)</f>
        <v>0</v>
      </c>
      <c r="O88" s="123">
        <f t="shared" si="40"/>
        <v>993970.02</v>
      </c>
      <c r="R88" s="123"/>
      <c r="T88" s="113">
        <v>0</v>
      </c>
      <c r="U88" s="118">
        <f t="shared" ref="U88:U109" si="42">T88/$T$11</f>
        <v>0</v>
      </c>
      <c r="V88" s="123">
        <f>'DADOS BASE PROPOSTA'!$H$48*U88</f>
        <v>0</v>
      </c>
      <c r="W88" s="123"/>
      <c r="X88" s="123">
        <f t="shared" si="41"/>
        <v>0</v>
      </c>
      <c r="Z88" s="128">
        <v>0</v>
      </c>
      <c r="AB88" s="51">
        <v>0.61099999999999999</v>
      </c>
      <c r="AC88" s="51">
        <f t="shared" ref="AC88:AC109" si="43">Z88*AB88</f>
        <v>0</v>
      </c>
      <c r="AD88" s="132">
        <f t="shared" ref="AD88:AD109" si="44">(AB88-$AC$12)*$AD$12</f>
        <v>-0.2055818442582712</v>
      </c>
      <c r="AF88" s="51">
        <f t="shared" ref="AF88:AF109" si="45">$AF$11-(AD88*$AF$11)</f>
        <v>735.08594050323359</v>
      </c>
      <c r="AG88" s="123">
        <f t="shared" ref="AG88:AG109" si="46">Z88*AF88</f>
        <v>0</v>
      </c>
      <c r="AI88" s="128">
        <v>0</v>
      </c>
      <c r="AJ88" s="123">
        <f>IF($AI$11&gt;0,(AI88/$AI$11)*'DADOS BASE PROPOSTA'!$H$41,0)</f>
        <v>0</v>
      </c>
      <c r="AL88" s="123">
        <v>0</v>
      </c>
      <c r="AM88" s="123">
        <f>(AL88/$AL$11)*'DADOS BASE PROPOSTA'!$H$42</f>
        <v>0</v>
      </c>
      <c r="AO88" s="123"/>
      <c r="AP88" s="123"/>
      <c r="AQ88" s="123"/>
      <c r="AS88" s="123"/>
      <c r="AT88" s="123"/>
      <c r="AU88" s="123"/>
      <c r="AW88" s="123"/>
      <c r="AX88" s="123"/>
      <c r="AY88" s="123"/>
      <c r="AZ88" s="49"/>
    </row>
    <row r="89" spans="1:52" x14ac:dyDescent="0.25">
      <c r="A89" s="49"/>
      <c r="B89" s="2" t="s">
        <v>138</v>
      </c>
      <c r="C89" s="2" t="s">
        <v>156</v>
      </c>
      <c r="D89" s="50" t="s">
        <v>89</v>
      </c>
      <c r="F89" s="113">
        <v>3199.783378388473</v>
      </c>
      <c r="G89" s="118">
        <f t="shared" si="38"/>
        <v>2.8346143161919715E-3</v>
      </c>
      <c r="H89" s="123">
        <f>'DADOS BASE PROPOSTA'!$H$17*G89</f>
        <v>6440841.0310730794</v>
      </c>
      <c r="I89" s="123">
        <f>IF(D89="P",IF(H89&lt;'DADOS BASE PROPOSTA'!$H$22,IF('DADOS BASE PROPOSTA'!$H$22-H89&gt;'DADOS BASE PROPOSTA'!$H$23,'DADOS BASE PROPOSTA'!$H$23,'DADOS BASE PROPOSTA'!$H$22-H89),0),0)</f>
        <v>0</v>
      </c>
      <c r="J89" s="123">
        <f t="shared" si="39"/>
        <v>6440841.0310730794</v>
      </c>
      <c r="L89" s="113">
        <v>0</v>
      </c>
      <c r="M89" s="123">
        <f>IF(D89="E",'DADOS BASE PROPOSTA'!$H$28,IF(D89="EA",'DADOS BASE PROPOSTA'!$H$29,IF(D89="EC",'DADOS BASE PROPOSTA'!$H$30,IF(D89="ECA",'DADOS BASE PROPOSTA'!$H$31,0))))</f>
        <v>0</v>
      </c>
      <c r="N89" s="123">
        <f>IF(OR(D89="E",D89="EA",D89="EC",D89="ECA",D89="ECR"),L89*'DADOS BASE PROPOSTA'!$H$33,0)</f>
        <v>0</v>
      </c>
      <c r="O89" s="123">
        <f t="shared" si="40"/>
        <v>0</v>
      </c>
      <c r="R89" s="123"/>
      <c r="T89" s="113">
        <v>1.9671374862030899</v>
      </c>
      <c r="U89" s="118">
        <f t="shared" si="42"/>
        <v>1.0319908762170161E-5</v>
      </c>
      <c r="V89" s="123">
        <f>'DADOS BASE PROPOSTA'!$H$48*U89</f>
        <v>931.73832862517213</v>
      </c>
      <c r="W89" s="123"/>
      <c r="X89" s="123">
        <f t="shared" si="41"/>
        <v>931.73832862517213</v>
      </c>
      <c r="Z89" s="128">
        <v>1349.5</v>
      </c>
      <c r="AB89" s="51">
        <v>0.72099999999999997</v>
      </c>
      <c r="AC89" s="51">
        <f t="shared" si="43"/>
        <v>972.98950000000002</v>
      </c>
      <c r="AD89" s="132">
        <f t="shared" si="44"/>
        <v>-1.3081844258271219E-2</v>
      </c>
      <c r="AF89" s="51">
        <f t="shared" si="45"/>
        <v>617.7118740134282</v>
      </c>
      <c r="AG89" s="123">
        <f t="shared" si="46"/>
        <v>833602.17398112139</v>
      </c>
      <c r="AI89" s="128">
        <v>0</v>
      </c>
      <c r="AJ89" s="123">
        <f>IF($AI$11&gt;0,(AI89/$AI$11)*'DADOS BASE PROPOSTA'!$H$41,0)</f>
        <v>0</v>
      </c>
      <c r="AL89" s="123">
        <v>1</v>
      </c>
      <c r="AM89" s="123">
        <f>(AL89/$AL$11)*'DADOS BASE PROPOSTA'!$H$42</f>
        <v>571.52921428020795</v>
      </c>
      <c r="AO89" s="123"/>
      <c r="AP89" s="123"/>
      <c r="AQ89" s="123"/>
      <c r="AS89" s="123"/>
      <c r="AT89" s="123"/>
      <c r="AU89" s="123"/>
      <c r="AW89" s="123"/>
      <c r="AX89" s="123"/>
      <c r="AY89" s="123"/>
      <c r="AZ89" s="49"/>
    </row>
    <row r="90" spans="1:52" x14ac:dyDescent="0.25">
      <c r="A90" s="49"/>
      <c r="B90" s="2" t="s">
        <v>138</v>
      </c>
      <c r="C90" s="2" t="s">
        <v>157</v>
      </c>
      <c r="D90" s="50" t="s">
        <v>93</v>
      </c>
      <c r="F90" s="113">
        <v>0</v>
      </c>
      <c r="G90" s="118">
        <f t="shared" si="38"/>
        <v>0</v>
      </c>
      <c r="H90" s="123">
        <f>'DADOS BASE PROPOSTA'!$H$17*G90</f>
        <v>0</v>
      </c>
      <c r="I90" s="123">
        <f>IF(D90="P",IF(H90&lt;'DADOS BASE PROPOSTA'!$H$22,IF('DADOS BASE PROPOSTA'!$H$22-H90&gt;'DADOS BASE PROPOSTA'!$H$23,'DADOS BASE PROPOSTA'!$H$23,'DADOS BASE PROPOSTA'!$H$22-H90),0),0)</f>
        <v>0</v>
      </c>
      <c r="J90" s="123">
        <f t="shared" si="39"/>
        <v>0</v>
      </c>
      <c r="L90" s="113">
        <v>650.81876026856025</v>
      </c>
      <c r="M90" s="123">
        <f>IF(D90="E",'DADOS BASE PROPOSTA'!$H$28,IF(D90="EA",'DADOS BASE PROPOSTA'!$H$29,IF(D90="EC",'DADOS BASE PROPOSTA'!$H$30,IF(D90="ECA",'DADOS BASE PROPOSTA'!$H$31,0))))</f>
        <v>2005589.23</v>
      </c>
      <c r="N90" s="123">
        <f>IF(OR(D90="E",D90="EA",D90="EC",D90="ECA",D90="ECR"),L90*'DADOS BASE PROPOSTA'!$H$33,0)</f>
        <v>434096.1130991297</v>
      </c>
      <c r="O90" s="123">
        <f t="shared" si="40"/>
        <v>2439685.3430991299</v>
      </c>
      <c r="R90" s="123"/>
      <c r="T90" s="113">
        <v>0</v>
      </c>
      <c r="U90" s="118">
        <f t="shared" si="42"/>
        <v>0</v>
      </c>
      <c r="V90" s="123">
        <f>'DADOS BASE PROPOSTA'!$H$48*U90</f>
        <v>0</v>
      </c>
      <c r="W90" s="123"/>
      <c r="X90" s="123">
        <f t="shared" si="41"/>
        <v>0</v>
      </c>
      <c r="Z90" s="128">
        <v>519</v>
      </c>
      <c r="AB90" s="51">
        <v>0.65600000000000003</v>
      </c>
      <c r="AC90" s="51">
        <f t="shared" si="43"/>
        <v>340.464</v>
      </c>
      <c r="AD90" s="132">
        <f t="shared" si="44"/>
        <v>-0.12683184425827113</v>
      </c>
      <c r="AF90" s="51">
        <f t="shared" si="45"/>
        <v>687.06927693922216</v>
      </c>
      <c r="AG90" s="123">
        <f t="shared" si="46"/>
        <v>356588.9547314563</v>
      </c>
      <c r="AI90" s="128">
        <v>0</v>
      </c>
      <c r="AJ90" s="123">
        <f>IF($AI$11&gt;0,(AI90/$AI$11)*'DADOS BASE PROPOSTA'!$H$41,0)</f>
        <v>0</v>
      </c>
      <c r="AL90" s="123">
        <v>0</v>
      </c>
      <c r="AM90" s="123">
        <f>(AL90/$AL$11)*'DADOS BASE PROPOSTA'!$H$42</f>
        <v>0</v>
      </c>
      <c r="AO90" s="123"/>
      <c r="AP90" s="123"/>
      <c r="AQ90" s="123"/>
      <c r="AS90" s="123"/>
      <c r="AT90" s="123"/>
      <c r="AU90" s="123"/>
      <c r="AW90" s="123"/>
      <c r="AX90" s="123"/>
      <c r="AY90" s="123"/>
      <c r="AZ90" s="49"/>
    </row>
    <row r="91" spans="1:52" x14ac:dyDescent="0.25">
      <c r="A91" s="49"/>
      <c r="B91" s="2" t="s">
        <v>138</v>
      </c>
      <c r="C91" s="2" t="s">
        <v>158</v>
      </c>
      <c r="D91" s="50" t="s">
        <v>89</v>
      </c>
      <c r="F91" s="113">
        <v>1538.684796436959</v>
      </c>
      <c r="G91" s="118">
        <f t="shared" si="38"/>
        <v>1.3630853830748327E-3</v>
      </c>
      <c r="H91" s="123">
        <f>'DADOS BASE PROPOSTA'!$H$17*G91</f>
        <v>3097217.2171763531</v>
      </c>
      <c r="I91" s="123">
        <f>IF(D91="P",IF(H91&lt;'DADOS BASE PROPOSTA'!$H$22,IF('DADOS BASE PROPOSTA'!$H$22-H91&gt;'DADOS BASE PROPOSTA'!$H$23,'DADOS BASE PROPOSTA'!$H$23,'DADOS BASE PROPOSTA'!$H$22-H91),0),0)</f>
        <v>56564.182823646814</v>
      </c>
      <c r="J91" s="123">
        <f t="shared" si="39"/>
        <v>3153781.4</v>
      </c>
      <c r="L91" s="113">
        <v>0</v>
      </c>
      <c r="M91" s="123">
        <f>IF(D91="E",'DADOS BASE PROPOSTA'!$H$28,IF(D91="EA",'DADOS BASE PROPOSTA'!$H$29,IF(D91="EC",'DADOS BASE PROPOSTA'!$H$30,IF(D91="ECA",'DADOS BASE PROPOSTA'!$H$31,0))))</f>
        <v>0</v>
      </c>
      <c r="N91" s="123">
        <f>IF(OR(D91="E",D91="EA",D91="EC",D91="ECA",D91="ECR"),L91*'DADOS BASE PROPOSTA'!$H$33,0)</f>
        <v>0</v>
      </c>
      <c r="O91" s="123">
        <f t="shared" si="40"/>
        <v>0</v>
      </c>
      <c r="R91" s="123"/>
      <c r="T91" s="113">
        <v>12.474523825395201</v>
      </c>
      <c r="U91" s="118">
        <f t="shared" si="42"/>
        <v>6.5443289364628318E-5</v>
      </c>
      <c r="V91" s="123">
        <f>'DADOS BASE PROPOSTA'!$H$48*U91</f>
        <v>5908.5814087671952</v>
      </c>
      <c r="W91" s="123"/>
      <c r="X91" s="123">
        <f t="shared" si="41"/>
        <v>5908.5814087671952</v>
      </c>
      <c r="Z91" s="128">
        <v>927.5</v>
      </c>
      <c r="AB91" s="51">
        <v>0.69399999999999995</v>
      </c>
      <c r="AC91" s="51">
        <f t="shared" si="43"/>
        <v>643.68499999999995</v>
      </c>
      <c r="AD91" s="132">
        <f t="shared" si="44"/>
        <v>-6.0331844258271261E-2</v>
      </c>
      <c r="AF91" s="51">
        <f t="shared" si="45"/>
        <v>646.52187215183505</v>
      </c>
      <c r="AG91" s="123">
        <f t="shared" si="46"/>
        <v>599649.03642082703</v>
      </c>
      <c r="AI91" s="128">
        <v>0</v>
      </c>
      <c r="AJ91" s="123">
        <f>IF($AI$11&gt;0,(AI91/$AI$11)*'DADOS BASE PROPOSTA'!$H$41,0)</f>
        <v>0</v>
      </c>
      <c r="AL91" s="123">
        <v>16.5</v>
      </c>
      <c r="AM91" s="123">
        <f>(AL91/$AL$11)*'DADOS BASE PROPOSTA'!$H$42</f>
        <v>9430.2320356234322</v>
      </c>
      <c r="AO91" s="123"/>
      <c r="AP91" s="123"/>
      <c r="AQ91" s="123"/>
      <c r="AS91" s="123"/>
      <c r="AT91" s="123"/>
      <c r="AU91" s="123"/>
      <c r="AW91" s="123"/>
      <c r="AX91" s="123"/>
      <c r="AY91" s="123"/>
      <c r="AZ91" s="49"/>
    </row>
    <row r="92" spans="1:52" x14ac:dyDescent="0.25">
      <c r="A92" s="49"/>
      <c r="B92" s="2" t="s">
        <v>138</v>
      </c>
      <c r="C92" s="2" t="s">
        <v>159</v>
      </c>
      <c r="D92" s="50" t="s">
        <v>93</v>
      </c>
      <c r="F92" s="113">
        <v>0</v>
      </c>
      <c r="G92" s="118">
        <f t="shared" si="38"/>
        <v>0</v>
      </c>
      <c r="H92" s="123">
        <f>'DADOS BASE PROPOSTA'!$H$17*G92</f>
        <v>0</v>
      </c>
      <c r="I92" s="123">
        <f>IF(D92="P",IF(H92&lt;'DADOS BASE PROPOSTA'!$H$22,IF('DADOS BASE PROPOSTA'!$H$22-H92&gt;'DADOS BASE PROPOSTA'!$H$23,'DADOS BASE PROPOSTA'!$H$23,'DADOS BASE PROPOSTA'!$H$22-H92),0),0)</f>
        <v>0</v>
      </c>
      <c r="J92" s="123">
        <f t="shared" si="39"/>
        <v>0</v>
      </c>
      <c r="L92" s="113">
        <v>37.84760148075118</v>
      </c>
      <c r="M92" s="123">
        <f>IF(D92="E",'DADOS BASE PROPOSTA'!$H$28,IF(D92="EA",'DADOS BASE PROPOSTA'!$H$29,IF(D92="EC",'DADOS BASE PROPOSTA'!$H$30,IF(D92="ECA",'DADOS BASE PROPOSTA'!$H$31,0))))</f>
        <v>2005589.23</v>
      </c>
      <c r="N92" s="123">
        <f>IF(OR(D92="E",D92="EA",D92="EC",D92="ECA",D92="ECR"),L92*'DADOS BASE PROPOSTA'!$H$33,0)</f>
        <v>25244.350187661039</v>
      </c>
      <c r="O92" s="123">
        <f t="shared" si="40"/>
        <v>2030833.5801876611</v>
      </c>
      <c r="R92" s="123"/>
      <c r="T92" s="113">
        <v>13.255664566819791</v>
      </c>
      <c r="U92" s="118">
        <f t="shared" si="42"/>
        <v>6.9541275010499674E-5</v>
      </c>
      <c r="V92" s="123">
        <f>'DADOS BASE PROPOSTA'!$H$48*U92</f>
        <v>6278.5701736301889</v>
      </c>
      <c r="W92" s="123"/>
      <c r="X92" s="123">
        <f t="shared" si="41"/>
        <v>6278.5701736301889</v>
      </c>
      <c r="Z92" s="128">
        <v>112.5</v>
      </c>
      <c r="AB92" s="51">
        <v>0.56699999999999995</v>
      </c>
      <c r="AC92" s="51">
        <f t="shared" si="43"/>
        <v>63.787499999999994</v>
      </c>
      <c r="AD92" s="132">
        <f t="shared" si="44"/>
        <v>-0.28258184425827126</v>
      </c>
      <c r="AF92" s="51">
        <f t="shared" si="45"/>
        <v>782.03556709915574</v>
      </c>
      <c r="AG92" s="123">
        <f t="shared" si="46"/>
        <v>87979.001298655028</v>
      </c>
      <c r="AI92" s="128">
        <v>0</v>
      </c>
      <c r="AJ92" s="123">
        <f>IF($AI$11&gt;0,(AI92/$AI$11)*'DADOS BASE PROPOSTA'!$H$41,0)</f>
        <v>0</v>
      </c>
      <c r="AL92" s="123">
        <v>16.375</v>
      </c>
      <c r="AM92" s="123">
        <f>(AL92/$AL$11)*'DADOS BASE PROPOSTA'!$H$42</f>
        <v>9358.7908838384064</v>
      </c>
      <c r="AO92" s="123"/>
      <c r="AP92" s="123"/>
      <c r="AQ92" s="123"/>
      <c r="AS92" s="123"/>
      <c r="AT92" s="123"/>
      <c r="AU92" s="123"/>
      <c r="AW92" s="123"/>
      <c r="AX92" s="123"/>
      <c r="AY92" s="123"/>
      <c r="AZ92" s="49"/>
    </row>
    <row r="93" spans="1:52" x14ac:dyDescent="0.25">
      <c r="A93" s="49"/>
      <c r="B93" s="2" t="s">
        <v>138</v>
      </c>
      <c r="C93" s="2" t="s">
        <v>160</v>
      </c>
      <c r="D93" s="50" t="s">
        <v>89</v>
      </c>
      <c r="F93" s="113">
        <v>2918.1166452026951</v>
      </c>
      <c r="G93" s="118">
        <f t="shared" si="38"/>
        <v>2.5850922517684912E-3</v>
      </c>
      <c r="H93" s="123">
        <f>'DADOS BASE PROPOSTA'!$H$17*G93</f>
        <v>5873874.3218751112</v>
      </c>
      <c r="I93" s="123">
        <f>IF(D93="P",IF(H93&lt;'DADOS BASE PROPOSTA'!$H$22,IF('DADOS BASE PROPOSTA'!$H$22-H93&gt;'DADOS BASE PROPOSTA'!$H$23,'DADOS BASE PROPOSTA'!$H$23,'DADOS BASE PROPOSTA'!$H$22-H93),0),0)</f>
        <v>0</v>
      </c>
      <c r="J93" s="123">
        <f t="shared" si="39"/>
        <v>5873874.3218751112</v>
      </c>
      <c r="L93" s="113">
        <v>0</v>
      </c>
      <c r="M93" s="123">
        <f>IF(D93="E",'DADOS BASE PROPOSTA'!$H$28,IF(D93="EA",'DADOS BASE PROPOSTA'!$H$29,IF(D93="EC",'DADOS BASE PROPOSTA'!$H$30,IF(D93="ECA",'DADOS BASE PROPOSTA'!$H$31,0))))</f>
        <v>0</v>
      </c>
      <c r="N93" s="123">
        <f>IF(OR(D93="E",D93="EA",D93="EC",D93="ECA",D93="ECR"),L93*'DADOS BASE PROPOSTA'!$H$33,0)</f>
        <v>0</v>
      </c>
      <c r="O93" s="123">
        <f t="shared" si="40"/>
        <v>0</v>
      </c>
      <c r="R93" s="123"/>
      <c r="T93" s="113">
        <v>25.572787320640181</v>
      </c>
      <c r="U93" s="118">
        <f t="shared" si="42"/>
        <v>1.3415881390821215E-4</v>
      </c>
      <c r="V93" s="123">
        <f>'DADOS BASE PROPOSTA'!$H$48*U93</f>
        <v>12112.598272127243</v>
      </c>
      <c r="W93" s="123"/>
      <c r="X93" s="123">
        <f t="shared" si="41"/>
        <v>12112.598272127243</v>
      </c>
      <c r="Z93" s="128">
        <v>1676</v>
      </c>
      <c r="AB93" s="51">
        <v>0.67700000000000005</v>
      </c>
      <c r="AC93" s="51">
        <f t="shared" si="43"/>
        <v>1134.652</v>
      </c>
      <c r="AD93" s="132">
        <f t="shared" si="44"/>
        <v>-9.0081844258271093E-2</v>
      </c>
      <c r="AF93" s="51">
        <f t="shared" si="45"/>
        <v>664.66150060935024</v>
      </c>
      <c r="AG93" s="123">
        <f t="shared" si="46"/>
        <v>1113972.675021271</v>
      </c>
      <c r="AI93" s="128">
        <v>0</v>
      </c>
      <c r="AJ93" s="123">
        <f>IF($AI$11&gt;0,(AI93/$AI$11)*'DADOS BASE PROPOSTA'!$H$41,0)</f>
        <v>0</v>
      </c>
      <c r="AL93" s="123">
        <v>17.5</v>
      </c>
      <c r="AM93" s="123">
        <f>(AL93/$AL$11)*'DADOS BASE PROPOSTA'!$H$42</f>
        <v>10001.761249903639</v>
      </c>
      <c r="AO93" s="123"/>
      <c r="AP93" s="123"/>
      <c r="AQ93" s="123"/>
      <c r="AS93" s="123"/>
      <c r="AT93" s="123"/>
      <c r="AU93" s="123"/>
      <c r="AW93" s="123"/>
      <c r="AX93" s="123"/>
      <c r="AY93" s="123"/>
      <c r="AZ93" s="49"/>
    </row>
    <row r="94" spans="1:52" x14ac:dyDescent="0.25">
      <c r="A94" s="49"/>
      <c r="B94" s="2" t="s">
        <v>138</v>
      </c>
      <c r="C94" s="2" t="s">
        <v>161</v>
      </c>
      <c r="D94" s="50" t="s">
        <v>93</v>
      </c>
      <c r="F94" s="113">
        <v>0</v>
      </c>
      <c r="G94" s="118">
        <f t="shared" si="38"/>
        <v>0</v>
      </c>
      <c r="H94" s="123">
        <f>'DADOS BASE PROPOSTA'!$H$17*G94</f>
        <v>0</v>
      </c>
      <c r="I94" s="123">
        <f>IF(D94="P",IF(H94&lt;'DADOS BASE PROPOSTA'!$H$22,IF('DADOS BASE PROPOSTA'!$H$22-H94&gt;'DADOS BASE PROPOSTA'!$H$23,'DADOS BASE PROPOSTA'!$H$23,'DADOS BASE PROPOSTA'!$H$22-H94),0),0)</f>
        <v>0</v>
      </c>
      <c r="J94" s="123">
        <f t="shared" si="39"/>
        <v>0</v>
      </c>
      <c r="L94" s="113">
        <v>1679.125998616365</v>
      </c>
      <c r="M94" s="123">
        <f>IF(D94="E",'DADOS BASE PROPOSTA'!$H$28,IF(D94="EA",'DADOS BASE PROPOSTA'!$H$29,IF(D94="EC",'DADOS BASE PROPOSTA'!$H$30,IF(D94="ECA",'DADOS BASE PROPOSTA'!$H$31,0))))</f>
        <v>2005589.23</v>
      </c>
      <c r="N94" s="123">
        <f>IF(OR(D94="E",D94="EA",D94="EC",D94="ECA",D94="ECR"),L94*'DADOS BASE PROPOSTA'!$H$33,0)</f>
        <v>1119977.0410771153</v>
      </c>
      <c r="O94" s="123">
        <f t="shared" si="40"/>
        <v>3125566.2710771151</v>
      </c>
      <c r="R94" s="123"/>
      <c r="T94" s="113">
        <v>0.66725303532008828</v>
      </c>
      <c r="U94" s="118">
        <f t="shared" si="42"/>
        <v>3.5005130521281193E-6</v>
      </c>
      <c r="V94" s="123">
        <f>'DADOS BASE PROPOSTA'!$H$48*U94</f>
        <v>316.04564106965847</v>
      </c>
      <c r="W94" s="123"/>
      <c r="X94" s="123">
        <f t="shared" si="41"/>
        <v>316.04564106965847</v>
      </c>
      <c r="Z94" s="128">
        <v>867.5</v>
      </c>
      <c r="AB94" s="51">
        <v>0.71199999999999997</v>
      </c>
      <c r="AC94" s="51">
        <f t="shared" si="43"/>
        <v>617.66</v>
      </c>
      <c r="AD94" s="132">
        <f t="shared" si="44"/>
        <v>-2.8831844258271233E-2</v>
      </c>
      <c r="AF94" s="51">
        <f t="shared" si="45"/>
        <v>627.31520672623049</v>
      </c>
      <c r="AG94" s="123">
        <f t="shared" si="46"/>
        <v>544195.94183500495</v>
      </c>
      <c r="AI94" s="128">
        <v>0</v>
      </c>
      <c r="AJ94" s="123">
        <f>IF($AI$11&gt;0,(AI94/$AI$11)*'DADOS BASE PROPOSTA'!$H$41,0)</f>
        <v>0</v>
      </c>
      <c r="AL94" s="123">
        <v>0.75</v>
      </c>
      <c r="AM94" s="123">
        <f>(AL94/$AL$11)*'DADOS BASE PROPOSTA'!$H$42</f>
        <v>428.64691071015596</v>
      </c>
      <c r="AO94" s="123"/>
      <c r="AP94" s="123"/>
      <c r="AQ94" s="123"/>
      <c r="AS94" s="123"/>
      <c r="AT94" s="123"/>
      <c r="AU94" s="123"/>
      <c r="AW94" s="123"/>
      <c r="AX94" s="123"/>
      <c r="AY94" s="123"/>
      <c r="AZ94" s="49"/>
    </row>
    <row r="95" spans="1:52" x14ac:dyDescent="0.25">
      <c r="A95" s="49"/>
      <c r="B95" s="2" t="s">
        <v>138</v>
      </c>
      <c r="C95" s="2" t="s">
        <v>162</v>
      </c>
      <c r="D95" s="50" t="s">
        <v>93</v>
      </c>
      <c r="F95" s="113">
        <v>0</v>
      </c>
      <c r="G95" s="118">
        <f t="shared" si="38"/>
        <v>0</v>
      </c>
      <c r="H95" s="123">
        <f>'DADOS BASE PROPOSTA'!$H$17*G95</f>
        <v>0</v>
      </c>
      <c r="I95" s="123">
        <f>IF(D95="P",IF(H95&lt;'DADOS BASE PROPOSTA'!$H$22,IF('DADOS BASE PROPOSTA'!$H$22-H95&gt;'DADOS BASE PROPOSTA'!$H$23,'DADOS BASE PROPOSTA'!$H$23,'DADOS BASE PROPOSTA'!$H$22-H95),0),0)</f>
        <v>0</v>
      </c>
      <c r="J95" s="123">
        <f t="shared" si="39"/>
        <v>0</v>
      </c>
      <c r="L95" s="113">
        <v>1926.668311160618</v>
      </c>
      <c r="M95" s="123">
        <f>IF(D95="E",'DADOS BASE PROPOSTA'!$H$28,IF(D95="EA",'DADOS BASE PROPOSTA'!$H$29,IF(D95="EC",'DADOS BASE PROPOSTA'!$H$30,IF(D95="ECA",'DADOS BASE PROPOSTA'!$H$31,0))))</f>
        <v>2005589.23</v>
      </c>
      <c r="N95" s="123">
        <f>IF(OR(D95="E",D95="EA",D95="EC",D95="ECA",D95="ECR"),L95*'DADOS BASE PROPOSTA'!$H$33,0)</f>
        <v>1285087.7635441322</v>
      </c>
      <c r="O95" s="123">
        <f t="shared" si="40"/>
        <v>3290676.9935441324</v>
      </c>
      <c r="R95" s="123"/>
      <c r="T95" s="113">
        <v>0</v>
      </c>
      <c r="U95" s="118">
        <f t="shared" si="42"/>
        <v>0</v>
      </c>
      <c r="V95" s="123">
        <f>'DADOS BASE PROPOSTA'!$H$48*U95</f>
        <v>0</v>
      </c>
      <c r="W95" s="123"/>
      <c r="X95" s="123">
        <f t="shared" si="41"/>
        <v>0</v>
      </c>
      <c r="Z95" s="128">
        <v>1047.5</v>
      </c>
      <c r="AB95" s="51">
        <v>0.69</v>
      </c>
      <c r="AC95" s="51">
        <f t="shared" si="43"/>
        <v>722.77499999999998</v>
      </c>
      <c r="AD95" s="132">
        <f t="shared" si="44"/>
        <v>-6.7331844258271267E-2</v>
      </c>
      <c r="AF95" s="51">
        <f t="shared" si="45"/>
        <v>650.79002002419156</v>
      </c>
      <c r="AG95" s="123">
        <f t="shared" si="46"/>
        <v>681702.54597534065</v>
      </c>
      <c r="AI95" s="128">
        <v>0</v>
      </c>
      <c r="AJ95" s="123">
        <f>IF($AI$11&gt;0,(AI95/$AI$11)*'DADOS BASE PROPOSTA'!$H$41,0)</f>
        <v>0</v>
      </c>
      <c r="AL95" s="123">
        <v>0</v>
      </c>
      <c r="AM95" s="123">
        <f>(AL95/$AL$11)*'DADOS BASE PROPOSTA'!$H$42</f>
        <v>0</v>
      </c>
      <c r="AO95" s="123"/>
      <c r="AP95" s="123"/>
      <c r="AQ95" s="123"/>
      <c r="AS95" s="123"/>
      <c r="AT95" s="123"/>
      <c r="AU95" s="123"/>
      <c r="AW95" s="123"/>
      <c r="AX95" s="123"/>
      <c r="AY95" s="123"/>
      <c r="AZ95" s="49"/>
    </row>
    <row r="96" spans="1:52" x14ac:dyDescent="0.25">
      <c r="A96" s="49"/>
      <c r="B96" s="2" t="s">
        <v>138</v>
      </c>
      <c r="C96" s="2" t="s">
        <v>163</v>
      </c>
      <c r="D96" s="50" t="s">
        <v>89</v>
      </c>
      <c r="F96" s="113">
        <v>1008.8120040304919</v>
      </c>
      <c r="G96" s="118">
        <f t="shared" si="38"/>
        <v>8.9368329377701198E-4</v>
      </c>
      <c r="H96" s="123">
        <f>'DADOS BASE PROPOSTA'!$H$17*G96</f>
        <v>2030636.7587518003</v>
      </c>
      <c r="I96" s="123">
        <f>IF(D96="P",IF(H96&lt;'DADOS BASE PROPOSTA'!$H$22,IF('DADOS BASE PROPOSTA'!$H$22-H96&gt;'DADOS BASE PROPOSTA'!$H$23,'DADOS BASE PROPOSTA'!$H$23,'DADOS BASE PROPOSTA'!$H$22-H96),0),0)</f>
        <v>1123144.6412481996</v>
      </c>
      <c r="J96" s="123">
        <f t="shared" si="39"/>
        <v>3153781.4</v>
      </c>
      <c r="L96" s="113">
        <v>0</v>
      </c>
      <c r="M96" s="123">
        <f>IF(D96="E",'DADOS BASE PROPOSTA'!$H$28,IF(D96="EA",'DADOS BASE PROPOSTA'!$H$29,IF(D96="EC",'DADOS BASE PROPOSTA'!$H$30,IF(D96="ECA",'DADOS BASE PROPOSTA'!$H$31,0))))</f>
        <v>0</v>
      </c>
      <c r="N96" s="123">
        <f>IF(OR(D96="E",D96="EA",D96="EC",D96="ECA",D96="ECR"),L96*'DADOS BASE PROPOSTA'!$H$33,0)</f>
        <v>0</v>
      </c>
      <c r="O96" s="123">
        <f t="shared" si="40"/>
        <v>0</v>
      </c>
      <c r="R96" s="123"/>
      <c r="T96" s="113">
        <v>0</v>
      </c>
      <c r="U96" s="118">
        <f t="shared" si="42"/>
        <v>0</v>
      </c>
      <c r="V96" s="123">
        <f>'DADOS BASE PROPOSTA'!$H$48*U96</f>
        <v>0</v>
      </c>
      <c r="W96" s="123"/>
      <c r="X96" s="123">
        <f t="shared" si="41"/>
        <v>0</v>
      </c>
      <c r="Z96" s="128">
        <v>586.5</v>
      </c>
      <c r="AB96" s="51">
        <v>0.69099999999999995</v>
      </c>
      <c r="AC96" s="51">
        <f t="shared" si="43"/>
        <v>405.27149999999995</v>
      </c>
      <c r="AD96" s="132">
        <f t="shared" si="44"/>
        <v>-6.5581844258271266E-2</v>
      </c>
      <c r="AF96" s="51">
        <f t="shared" si="45"/>
        <v>649.72298305610241</v>
      </c>
      <c r="AG96" s="123">
        <f t="shared" si="46"/>
        <v>381062.52956240409</v>
      </c>
      <c r="AI96" s="128">
        <v>0</v>
      </c>
      <c r="AJ96" s="123">
        <f>IF($AI$11&gt;0,(AI96/$AI$11)*'DADOS BASE PROPOSTA'!$H$41,0)</f>
        <v>0</v>
      </c>
      <c r="AL96" s="123">
        <v>0</v>
      </c>
      <c r="AM96" s="123">
        <f>(AL96/$AL$11)*'DADOS BASE PROPOSTA'!$H$42</f>
        <v>0</v>
      </c>
      <c r="AO96" s="123"/>
      <c r="AP96" s="123"/>
      <c r="AQ96" s="123"/>
      <c r="AS96" s="123"/>
      <c r="AT96" s="123"/>
      <c r="AU96" s="123"/>
      <c r="AW96" s="123"/>
      <c r="AX96" s="123"/>
      <c r="AY96" s="123"/>
      <c r="AZ96" s="49"/>
    </row>
    <row r="97" spans="1:52" x14ac:dyDescent="0.25">
      <c r="A97" s="49"/>
      <c r="B97" s="2" t="s">
        <v>138</v>
      </c>
      <c r="C97" s="2" t="s">
        <v>164</v>
      </c>
      <c r="D97" s="50" t="s">
        <v>93</v>
      </c>
      <c r="F97" s="113">
        <v>0</v>
      </c>
      <c r="G97" s="118">
        <f t="shared" si="38"/>
        <v>0</v>
      </c>
      <c r="H97" s="123">
        <f>'DADOS BASE PROPOSTA'!$H$17*G97</f>
        <v>0</v>
      </c>
      <c r="I97" s="123">
        <f>IF(D97="P",IF(H97&lt;'DADOS BASE PROPOSTA'!$H$22,IF('DADOS BASE PROPOSTA'!$H$22-H97&gt;'DADOS BASE PROPOSTA'!$H$23,'DADOS BASE PROPOSTA'!$H$23,'DADOS BASE PROPOSTA'!$H$22-H97),0),0)</f>
        <v>0</v>
      </c>
      <c r="J97" s="123">
        <f t="shared" si="39"/>
        <v>0</v>
      </c>
      <c r="L97" s="113">
        <v>1553.2627989808541</v>
      </c>
      <c r="M97" s="123">
        <f>IF(D97="E",'DADOS BASE PROPOSTA'!$H$28,IF(D97="EA",'DADOS BASE PROPOSTA'!$H$29,IF(D97="EC",'DADOS BASE PROPOSTA'!$H$30,IF(D97="ECA",'DADOS BASE PROPOSTA'!$H$31,0))))</f>
        <v>2005589.23</v>
      </c>
      <c r="N97" s="123">
        <f>IF(OR(D97="E",D97="EA",D97="EC",D97="ECA",D97="ECR"),L97*'DADOS BASE PROPOSTA'!$H$33,0)</f>
        <v>1036026.2869202297</v>
      </c>
      <c r="O97" s="123">
        <f t="shared" si="40"/>
        <v>3041615.5169202294</v>
      </c>
      <c r="R97" s="123"/>
      <c r="T97" s="113">
        <v>0</v>
      </c>
      <c r="U97" s="118">
        <f t="shared" si="42"/>
        <v>0</v>
      </c>
      <c r="V97" s="123">
        <f>'DADOS BASE PROPOSTA'!$H$48*U97</f>
        <v>0</v>
      </c>
      <c r="W97" s="123"/>
      <c r="X97" s="123">
        <f t="shared" si="41"/>
        <v>0</v>
      </c>
      <c r="Z97" s="128">
        <v>831</v>
      </c>
      <c r="AB97" s="51">
        <v>0.64900000000000002</v>
      </c>
      <c r="AC97" s="51">
        <f t="shared" si="43"/>
        <v>539.31900000000007</v>
      </c>
      <c r="AD97" s="132">
        <f t="shared" si="44"/>
        <v>-0.13908184425827114</v>
      </c>
      <c r="AF97" s="51">
        <f t="shared" si="45"/>
        <v>694.53853571584625</v>
      </c>
      <c r="AG97" s="123">
        <f t="shared" si="46"/>
        <v>577161.52317986824</v>
      </c>
      <c r="AI97" s="128">
        <v>0</v>
      </c>
      <c r="AJ97" s="123">
        <f>IF($AI$11&gt;0,(AI97/$AI$11)*'DADOS BASE PROPOSTA'!$H$41,0)</f>
        <v>0</v>
      </c>
      <c r="AL97" s="123">
        <v>0</v>
      </c>
      <c r="AM97" s="123">
        <f>(AL97/$AL$11)*'DADOS BASE PROPOSTA'!$H$42</f>
        <v>0</v>
      </c>
      <c r="AO97" s="123"/>
      <c r="AP97" s="123"/>
      <c r="AQ97" s="123"/>
      <c r="AS97" s="123"/>
      <c r="AT97" s="123"/>
      <c r="AU97" s="123"/>
      <c r="AW97" s="123"/>
      <c r="AX97" s="123"/>
      <c r="AY97" s="123"/>
      <c r="AZ97" s="49"/>
    </row>
    <row r="98" spans="1:52" x14ac:dyDescent="0.25">
      <c r="A98" s="49"/>
      <c r="B98" s="2" t="s">
        <v>138</v>
      </c>
      <c r="C98" s="2" t="s">
        <v>165</v>
      </c>
      <c r="D98" s="50" t="s">
        <v>89</v>
      </c>
      <c r="F98" s="113">
        <v>1264.262105986689</v>
      </c>
      <c r="G98" s="118">
        <f t="shared" si="38"/>
        <v>1.1199806490818636E-3</v>
      </c>
      <c r="H98" s="123">
        <f>'DADOS BASE PROPOSTA'!$H$17*G98</f>
        <v>2544832.0349645028</v>
      </c>
      <c r="I98" s="123">
        <f>IF(D98="P",IF(H98&lt;'DADOS BASE PROPOSTA'!$H$22,IF('DADOS BASE PROPOSTA'!$H$22-H98&gt;'DADOS BASE PROPOSTA'!$H$23,'DADOS BASE PROPOSTA'!$H$23,'DADOS BASE PROPOSTA'!$H$22-H98),0),0)</f>
        <v>608949.36503549712</v>
      </c>
      <c r="J98" s="123">
        <f t="shared" si="39"/>
        <v>3153781.4</v>
      </c>
      <c r="L98" s="113">
        <v>0</v>
      </c>
      <c r="M98" s="123">
        <f>IF(D98="E",'DADOS BASE PROPOSTA'!$H$28,IF(D98="EA",'DADOS BASE PROPOSTA'!$H$29,IF(D98="EC",'DADOS BASE PROPOSTA'!$H$30,IF(D98="ECA",'DADOS BASE PROPOSTA'!$H$31,0))))</f>
        <v>0</v>
      </c>
      <c r="N98" s="123">
        <f>IF(OR(D98="E",D98="EA",D98="EC",D98="ECA",D98="ECR"),L98*'DADOS BASE PROPOSTA'!$H$33,0)</f>
        <v>0</v>
      </c>
      <c r="O98" s="123">
        <f t="shared" si="40"/>
        <v>0</v>
      </c>
      <c r="R98" s="123"/>
      <c r="T98" s="113">
        <v>22.551264141832231</v>
      </c>
      <c r="U98" s="118">
        <f t="shared" si="42"/>
        <v>1.1830743404951876E-4</v>
      </c>
      <c r="V98" s="123">
        <f>'DADOS BASE PROPOSTA'!$H$48*U98</f>
        <v>10681.448199358976</v>
      </c>
      <c r="W98" s="123"/>
      <c r="X98" s="123">
        <f t="shared" si="41"/>
        <v>10681.448199358976</v>
      </c>
      <c r="Z98" s="128">
        <v>570.5</v>
      </c>
      <c r="AB98" s="51">
        <v>0.66500000000000004</v>
      </c>
      <c r="AC98" s="51">
        <f t="shared" si="43"/>
        <v>379.38249999999999</v>
      </c>
      <c r="AD98" s="132">
        <f t="shared" si="44"/>
        <v>-0.11108184425827111</v>
      </c>
      <c r="AF98" s="51">
        <f t="shared" si="45"/>
        <v>677.46594422641999</v>
      </c>
      <c r="AG98" s="123">
        <f t="shared" si="46"/>
        <v>386494.32118117262</v>
      </c>
      <c r="AI98" s="128">
        <v>0</v>
      </c>
      <c r="AJ98" s="123">
        <f>IF($AI$11&gt;0,(AI98/$AI$11)*'DADOS BASE PROPOSTA'!$H$41,0)</f>
        <v>0</v>
      </c>
      <c r="AL98" s="123">
        <v>15.5</v>
      </c>
      <c r="AM98" s="123">
        <f>(AL98/$AL$11)*'DADOS BASE PROPOSTA'!$H$42</f>
        <v>8858.7028213432241</v>
      </c>
      <c r="AO98" s="123"/>
      <c r="AP98" s="123"/>
      <c r="AQ98" s="123"/>
      <c r="AS98" s="123"/>
      <c r="AT98" s="123"/>
      <c r="AU98" s="123"/>
      <c r="AW98" s="123"/>
      <c r="AX98" s="123"/>
      <c r="AY98" s="123"/>
      <c r="AZ98" s="49"/>
    </row>
    <row r="99" spans="1:52" x14ac:dyDescent="0.25">
      <c r="A99" s="49"/>
      <c r="B99" s="2" t="s">
        <v>138</v>
      </c>
      <c r="C99" s="2" t="s">
        <v>166</v>
      </c>
      <c r="D99" s="50" t="s">
        <v>93</v>
      </c>
      <c r="F99" s="113">
        <v>0</v>
      </c>
      <c r="G99" s="118">
        <f t="shared" si="38"/>
        <v>0</v>
      </c>
      <c r="H99" s="123">
        <f>'DADOS BASE PROPOSTA'!$H$17*G99</f>
        <v>0</v>
      </c>
      <c r="I99" s="123">
        <f>IF(D99="P",IF(H99&lt;'DADOS BASE PROPOSTA'!$H$22,IF('DADOS BASE PROPOSTA'!$H$22-H99&gt;'DADOS BASE PROPOSTA'!$H$23,'DADOS BASE PROPOSTA'!$H$23,'DADOS BASE PROPOSTA'!$H$22-H99),0),0)</f>
        <v>0</v>
      </c>
      <c r="J99" s="123">
        <f t="shared" si="39"/>
        <v>0</v>
      </c>
      <c r="L99" s="113">
        <v>460.16416308845879</v>
      </c>
      <c r="M99" s="123">
        <f>IF(D99="E",'DADOS BASE PROPOSTA'!$H$28,IF(D99="EA",'DADOS BASE PROPOSTA'!$H$29,IF(D99="EC",'DADOS BASE PROPOSTA'!$H$30,IF(D99="ECA",'DADOS BASE PROPOSTA'!$H$31,0))))</f>
        <v>2005589.23</v>
      </c>
      <c r="N99" s="123">
        <f>IF(OR(D99="E",D99="EA",D99="EC",D99="ECA",D99="ECR"),L99*'DADOS BASE PROPOSTA'!$H$33,0)</f>
        <v>306929.49678000202</v>
      </c>
      <c r="O99" s="123">
        <f t="shared" si="40"/>
        <v>2312518.726780002</v>
      </c>
      <c r="R99" s="123"/>
      <c r="T99" s="113">
        <v>27.180246684597151</v>
      </c>
      <c r="U99" s="118">
        <f t="shared" si="42"/>
        <v>1.4259179538067204E-4</v>
      </c>
      <c r="V99" s="123">
        <f>'DADOS BASE PROPOSTA'!$H$48*U99</f>
        <v>12873.974389257228</v>
      </c>
      <c r="W99" s="123"/>
      <c r="X99" s="123">
        <f t="shared" si="41"/>
        <v>12873.974389257228</v>
      </c>
      <c r="Z99" s="128">
        <v>451.5</v>
      </c>
      <c r="AB99" s="51">
        <v>0.67700000000000005</v>
      </c>
      <c r="AC99" s="51">
        <f t="shared" si="43"/>
        <v>305.66550000000001</v>
      </c>
      <c r="AD99" s="132">
        <f t="shared" si="44"/>
        <v>-9.0081844258271093E-2</v>
      </c>
      <c r="AF99" s="51">
        <f t="shared" si="45"/>
        <v>664.66150060935024</v>
      </c>
      <c r="AG99" s="123">
        <f t="shared" si="46"/>
        <v>300094.66752512165</v>
      </c>
      <c r="AI99" s="128">
        <v>0</v>
      </c>
      <c r="AJ99" s="123">
        <f>IF($AI$11&gt;0,(AI99/$AI$11)*'DADOS BASE PROPOSTA'!$H$41,0)</f>
        <v>0</v>
      </c>
      <c r="AL99" s="123">
        <v>7.75</v>
      </c>
      <c r="AM99" s="123">
        <f>(AL99/$AL$11)*'DADOS BASE PROPOSTA'!$H$42</f>
        <v>4429.351410671612</v>
      </c>
      <c r="AO99" s="123"/>
      <c r="AP99" s="123"/>
      <c r="AQ99" s="123"/>
      <c r="AS99" s="123"/>
      <c r="AT99" s="123"/>
      <c r="AU99" s="123"/>
      <c r="AW99" s="123"/>
      <c r="AX99" s="123"/>
      <c r="AY99" s="123"/>
      <c r="AZ99" s="49"/>
    </row>
    <row r="100" spans="1:52" x14ac:dyDescent="0.25">
      <c r="A100" s="49"/>
      <c r="B100" s="2" t="s">
        <v>138</v>
      </c>
      <c r="C100" s="2" t="s">
        <v>167</v>
      </c>
      <c r="D100" s="50" t="s">
        <v>93</v>
      </c>
      <c r="F100" s="113">
        <v>0</v>
      </c>
      <c r="G100" s="118">
        <f t="shared" si="38"/>
        <v>0</v>
      </c>
      <c r="H100" s="123">
        <f>'DADOS BASE PROPOSTA'!$H$17*G100</f>
        <v>0</v>
      </c>
      <c r="I100" s="123">
        <f>IF(D100="P",IF(H100&lt;'DADOS BASE PROPOSTA'!$H$22,IF('DADOS BASE PROPOSTA'!$H$22-H100&gt;'DADOS BASE PROPOSTA'!$H$23,'DADOS BASE PROPOSTA'!$H$23,'DADOS BASE PROPOSTA'!$H$22-H100),0),0)</f>
        <v>0</v>
      </c>
      <c r="J100" s="123">
        <f t="shared" si="39"/>
        <v>0</v>
      </c>
      <c r="L100" s="113">
        <v>0</v>
      </c>
      <c r="M100" s="123">
        <f>IF(D100="E",'DADOS BASE PROPOSTA'!$H$28,IF(D100="EA",'DADOS BASE PROPOSTA'!$H$29,IF(D100="EC",'DADOS BASE PROPOSTA'!$H$30,IF(D100="ECA",'DADOS BASE PROPOSTA'!$H$31,0))))</f>
        <v>2005589.23</v>
      </c>
      <c r="N100" s="123">
        <f>IF(OR(D100="E",D100="EA",D100="EC",D100="ECA",D100="ECR"),L100*'DADOS BASE PROPOSTA'!$H$33,0)</f>
        <v>0</v>
      </c>
      <c r="O100" s="123">
        <f t="shared" si="40"/>
        <v>2005589.23</v>
      </c>
      <c r="R100" s="123"/>
      <c r="T100" s="113">
        <v>0</v>
      </c>
      <c r="U100" s="118">
        <f t="shared" si="42"/>
        <v>0</v>
      </c>
      <c r="V100" s="123">
        <f>'DADOS BASE PROPOSTA'!$H$48*U100</f>
        <v>0</v>
      </c>
      <c r="W100" s="123"/>
      <c r="X100" s="123">
        <f t="shared" si="41"/>
        <v>0</v>
      </c>
      <c r="Z100" s="128">
        <v>0</v>
      </c>
      <c r="AB100" s="51">
        <v>0.754</v>
      </c>
      <c r="AC100" s="51">
        <f t="shared" si="43"/>
        <v>0</v>
      </c>
      <c r="AD100" s="132">
        <f t="shared" si="44"/>
        <v>4.4668155741728832E-2</v>
      </c>
      <c r="AF100" s="51">
        <f t="shared" si="45"/>
        <v>582.49965406648664</v>
      </c>
      <c r="AG100" s="123">
        <f t="shared" si="46"/>
        <v>0</v>
      </c>
      <c r="AI100" s="128">
        <v>0</v>
      </c>
      <c r="AJ100" s="123">
        <f>IF($AI$11&gt;0,(AI100/$AI$11)*'DADOS BASE PROPOSTA'!$H$41,0)</f>
        <v>0</v>
      </c>
      <c r="AL100" s="123">
        <v>0</v>
      </c>
      <c r="AM100" s="123">
        <f>(AL100/$AL$11)*'DADOS BASE PROPOSTA'!$H$42</f>
        <v>0</v>
      </c>
      <c r="AO100" s="123"/>
      <c r="AP100" s="123"/>
      <c r="AQ100" s="123"/>
      <c r="AS100" s="123"/>
      <c r="AT100" s="123"/>
      <c r="AU100" s="123"/>
      <c r="AW100" s="123"/>
      <c r="AX100" s="123"/>
      <c r="AY100" s="123"/>
      <c r="AZ100" s="49"/>
    </row>
    <row r="101" spans="1:52" x14ac:dyDescent="0.25">
      <c r="A101" s="49"/>
      <c r="B101" s="2" t="s">
        <v>138</v>
      </c>
      <c r="C101" s="2" t="s">
        <v>168</v>
      </c>
      <c r="D101" s="50" t="s">
        <v>89</v>
      </c>
      <c r="F101" s="113">
        <v>1816.6812746408809</v>
      </c>
      <c r="G101" s="118">
        <f t="shared" si="38"/>
        <v>1.6093560532364666E-3</v>
      </c>
      <c r="H101" s="123">
        <f>'DADOS BASE PROPOSTA'!$H$17*G101</f>
        <v>3656796.0734836226</v>
      </c>
      <c r="I101" s="123">
        <f>IF(D101="P",IF(H101&lt;'DADOS BASE PROPOSTA'!$H$22,IF('DADOS BASE PROPOSTA'!$H$22-H101&gt;'DADOS BASE PROPOSTA'!$H$23,'DADOS BASE PROPOSTA'!$H$23,'DADOS BASE PROPOSTA'!$H$22-H101),0),0)</f>
        <v>0</v>
      </c>
      <c r="J101" s="123">
        <f t="shared" si="39"/>
        <v>3656796.0734836226</v>
      </c>
      <c r="L101" s="113">
        <v>0</v>
      </c>
      <c r="M101" s="123">
        <f>IF(D101="E",'DADOS BASE PROPOSTA'!$H$28,IF(D101="EA",'DADOS BASE PROPOSTA'!$H$29,IF(D101="EC",'DADOS BASE PROPOSTA'!$H$30,IF(D101="ECA",'DADOS BASE PROPOSTA'!$H$31,0))))</f>
        <v>0</v>
      </c>
      <c r="N101" s="123">
        <f>IF(OR(D101="E",D101="EA",D101="EC",D101="ECA",D101="ECR"),L101*'DADOS BASE PROPOSTA'!$H$33,0)</f>
        <v>0</v>
      </c>
      <c r="O101" s="123">
        <f t="shared" si="40"/>
        <v>0</v>
      </c>
      <c r="R101" s="123"/>
      <c r="T101" s="113">
        <v>0</v>
      </c>
      <c r="U101" s="118">
        <f t="shared" si="42"/>
        <v>0</v>
      </c>
      <c r="V101" s="123">
        <f>'DADOS BASE PROPOSTA'!$H$48*U101</f>
        <v>0</v>
      </c>
      <c r="W101" s="123"/>
      <c r="X101" s="123">
        <f t="shared" si="41"/>
        <v>0</v>
      </c>
      <c r="Z101" s="128">
        <v>1110</v>
      </c>
      <c r="AB101" s="51">
        <v>0.67400000000000004</v>
      </c>
      <c r="AC101" s="51">
        <f t="shared" si="43"/>
        <v>748.1400000000001</v>
      </c>
      <c r="AD101" s="132">
        <f t="shared" si="44"/>
        <v>-9.5331844258271098E-2</v>
      </c>
      <c r="AF101" s="51">
        <f t="shared" si="45"/>
        <v>667.86261151361771</v>
      </c>
      <c r="AG101" s="123">
        <f t="shared" si="46"/>
        <v>741327.49878011562</v>
      </c>
      <c r="AI101" s="128">
        <v>0</v>
      </c>
      <c r="AJ101" s="123">
        <f>IF($AI$11&gt;0,(AI101/$AI$11)*'DADOS BASE PROPOSTA'!$H$41,0)</f>
        <v>0</v>
      </c>
      <c r="AL101" s="123">
        <v>0</v>
      </c>
      <c r="AM101" s="123">
        <f>(AL101/$AL$11)*'DADOS BASE PROPOSTA'!$H$42</f>
        <v>0</v>
      </c>
      <c r="AO101" s="123"/>
      <c r="AP101" s="123"/>
      <c r="AQ101" s="123"/>
      <c r="AS101" s="123"/>
      <c r="AT101" s="123"/>
      <c r="AU101" s="123"/>
      <c r="AW101" s="123"/>
      <c r="AX101" s="123"/>
      <c r="AY101" s="123"/>
      <c r="AZ101" s="49"/>
    </row>
    <row r="102" spans="1:52" x14ac:dyDescent="0.25">
      <c r="A102" s="49"/>
      <c r="B102" s="2" t="s">
        <v>138</v>
      </c>
      <c r="C102" s="2" t="s">
        <v>169</v>
      </c>
      <c r="D102" s="50" t="s">
        <v>89</v>
      </c>
      <c r="F102" s="113">
        <v>1572.0517164620951</v>
      </c>
      <c r="G102" s="118">
        <f t="shared" si="38"/>
        <v>1.392644368170292E-3</v>
      </c>
      <c r="H102" s="123">
        <f>'DADOS BASE PROPOSTA'!$H$17*G102</f>
        <v>3164381.4599278942</v>
      </c>
      <c r="I102" s="123">
        <f>IF(D102="P",IF(H102&lt;'DADOS BASE PROPOSTA'!$H$22,IF('DADOS BASE PROPOSTA'!$H$22-H102&gt;'DADOS BASE PROPOSTA'!$H$23,'DADOS BASE PROPOSTA'!$H$23,'DADOS BASE PROPOSTA'!$H$22-H102),0),0)</f>
        <v>0</v>
      </c>
      <c r="J102" s="123">
        <f t="shared" si="39"/>
        <v>3164381.4599278942</v>
      </c>
      <c r="L102" s="113">
        <v>0</v>
      </c>
      <c r="M102" s="123">
        <f>IF(D102="E",'DADOS BASE PROPOSTA'!$H$28,IF(D102="EA",'DADOS BASE PROPOSTA'!$H$29,IF(D102="EC",'DADOS BASE PROPOSTA'!$H$30,IF(D102="ECA",'DADOS BASE PROPOSTA'!$H$31,0))))</f>
        <v>0</v>
      </c>
      <c r="N102" s="123">
        <f>IF(OR(D102="E",D102="EA",D102="EC",D102="ECA",D102="ECR"),L102*'DADOS BASE PROPOSTA'!$H$33,0)</f>
        <v>0</v>
      </c>
      <c r="O102" s="123">
        <f t="shared" si="40"/>
        <v>0</v>
      </c>
      <c r="R102" s="123"/>
      <c r="T102" s="113">
        <v>16.720668632726269</v>
      </c>
      <c r="U102" s="118">
        <f t="shared" si="42"/>
        <v>8.7719224478446388E-5</v>
      </c>
      <c r="V102" s="123">
        <f>'DADOS BASE PROPOSTA'!$H$48*U102</f>
        <v>7919.7757933139646</v>
      </c>
      <c r="W102" s="123"/>
      <c r="X102" s="123">
        <f t="shared" si="41"/>
        <v>7919.7757933139646</v>
      </c>
      <c r="Z102" s="128">
        <v>900.5</v>
      </c>
      <c r="AB102" s="51">
        <v>0.67600000000000005</v>
      </c>
      <c r="AC102" s="51">
        <f t="shared" si="43"/>
        <v>608.73800000000006</v>
      </c>
      <c r="AD102" s="132">
        <f t="shared" si="44"/>
        <v>-9.1831844258271095E-2</v>
      </c>
      <c r="AF102" s="51">
        <f t="shared" si="45"/>
        <v>665.7285375774394</v>
      </c>
      <c r="AG102" s="123">
        <f t="shared" si="46"/>
        <v>599488.54808848421</v>
      </c>
      <c r="AI102" s="128">
        <v>0</v>
      </c>
      <c r="AJ102" s="123">
        <f>IF($AI$11&gt;0,(AI102/$AI$11)*'DADOS BASE PROPOSTA'!$H$41,0)</f>
        <v>0</v>
      </c>
      <c r="AL102" s="123">
        <v>11.5</v>
      </c>
      <c r="AM102" s="123">
        <f>(AL102/$AL$11)*'DADOS BASE PROPOSTA'!$H$42</f>
        <v>6572.5859642223913</v>
      </c>
      <c r="AO102" s="123"/>
      <c r="AP102" s="123"/>
      <c r="AQ102" s="123"/>
      <c r="AS102" s="123"/>
      <c r="AT102" s="123"/>
      <c r="AU102" s="123"/>
      <c r="AW102" s="123"/>
      <c r="AX102" s="123"/>
      <c r="AY102" s="123"/>
      <c r="AZ102" s="49"/>
    </row>
    <row r="103" spans="1:52" x14ac:dyDescent="0.25">
      <c r="A103" s="49"/>
      <c r="B103" s="2" t="s">
        <v>138</v>
      </c>
      <c r="C103" s="2" t="s">
        <v>170</v>
      </c>
      <c r="D103" s="50" t="s">
        <v>89</v>
      </c>
      <c r="F103" s="113">
        <v>13974.54582745185</v>
      </c>
      <c r="G103" s="118">
        <f t="shared" si="38"/>
        <v>1.237972793168457E-2</v>
      </c>
      <c r="H103" s="123">
        <f>'DADOS BASE PROPOSTA'!$H$17*G103</f>
        <v>28129350.494155698</v>
      </c>
      <c r="I103" s="123">
        <f>IF(D103="P",IF(H103&lt;'DADOS BASE PROPOSTA'!$H$22,IF('DADOS BASE PROPOSTA'!$H$22-H103&gt;'DADOS BASE PROPOSTA'!$H$23,'DADOS BASE PROPOSTA'!$H$23,'DADOS BASE PROPOSTA'!$H$22-H103),0),0)</f>
        <v>0</v>
      </c>
      <c r="J103" s="123">
        <f t="shared" si="39"/>
        <v>28129350.494155698</v>
      </c>
      <c r="L103" s="113">
        <v>0</v>
      </c>
      <c r="M103" s="123">
        <f>IF(D103="E",'DADOS BASE PROPOSTA'!$H$28,IF(D103="EA",'DADOS BASE PROPOSTA'!$H$29,IF(D103="EC",'DADOS BASE PROPOSTA'!$H$30,IF(D103="ECA",'DADOS BASE PROPOSTA'!$H$31,0))))</f>
        <v>0</v>
      </c>
      <c r="N103" s="123">
        <f>IF(OR(D103="E",D103="EA",D103="EC",D103="ECA",D103="ECR"),L103*'DADOS BASE PROPOSTA'!$H$33,0)</f>
        <v>0</v>
      </c>
      <c r="O103" s="123">
        <f t="shared" si="40"/>
        <v>0</v>
      </c>
      <c r="R103" s="123"/>
      <c r="T103" s="113">
        <v>0</v>
      </c>
      <c r="U103" s="118">
        <f t="shared" si="42"/>
        <v>0</v>
      </c>
      <c r="V103" s="123">
        <f>'DADOS BASE PROPOSTA'!$H$48*U103</f>
        <v>0</v>
      </c>
      <c r="W103" s="123"/>
      <c r="X103" s="123">
        <f t="shared" si="41"/>
        <v>0</v>
      </c>
      <c r="Z103" s="128">
        <v>9922.5</v>
      </c>
      <c r="AB103" s="51">
        <v>0.75900000000000001</v>
      </c>
      <c r="AC103" s="51">
        <f t="shared" si="43"/>
        <v>7531.1774999999998</v>
      </c>
      <c r="AD103" s="132">
        <f t="shared" si="44"/>
        <v>5.341815574172884E-2</v>
      </c>
      <c r="AF103" s="51">
        <f t="shared" si="45"/>
        <v>577.16446922604086</v>
      </c>
      <c r="AG103" s="123">
        <f t="shared" si="46"/>
        <v>5726914.4458953906</v>
      </c>
      <c r="AI103" s="128">
        <v>0</v>
      </c>
      <c r="AJ103" s="123">
        <f>IF($AI$11&gt;0,(AI103/$AI$11)*'DADOS BASE PROPOSTA'!$H$41,0)</f>
        <v>0</v>
      </c>
      <c r="AL103" s="123">
        <v>0</v>
      </c>
      <c r="AM103" s="123">
        <f>(AL103/$AL$11)*'DADOS BASE PROPOSTA'!$H$42</f>
        <v>0</v>
      </c>
      <c r="AO103" s="123"/>
      <c r="AP103" s="123"/>
      <c r="AQ103" s="123"/>
      <c r="AS103" s="123"/>
      <c r="AT103" s="123"/>
      <c r="AU103" s="123"/>
      <c r="AW103" s="123"/>
      <c r="AX103" s="123"/>
      <c r="AY103" s="123"/>
      <c r="AZ103" s="49"/>
    </row>
    <row r="104" spans="1:52" x14ac:dyDescent="0.25">
      <c r="A104" s="49"/>
      <c r="B104" s="2" t="s">
        <v>138</v>
      </c>
      <c r="C104" s="2" t="s">
        <v>171</v>
      </c>
      <c r="D104" s="50" t="s">
        <v>89</v>
      </c>
      <c r="F104" s="113">
        <v>1956.057989056902</v>
      </c>
      <c r="G104" s="118">
        <f t="shared" si="38"/>
        <v>1.7328266708713483E-3</v>
      </c>
      <c r="H104" s="123">
        <f>'DADOS BASE PROPOSTA'!$H$17*G104</f>
        <v>3937347.3342502122</v>
      </c>
      <c r="I104" s="123">
        <f>IF(D104="P",IF(H104&lt;'DADOS BASE PROPOSTA'!$H$22,IF('DADOS BASE PROPOSTA'!$H$22-H104&gt;'DADOS BASE PROPOSTA'!$H$23,'DADOS BASE PROPOSTA'!$H$23,'DADOS BASE PROPOSTA'!$H$22-H104),0),0)</f>
        <v>0</v>
      </c>
      <c r="J104" s="123">
        <f t="shared" si="39"/>
        <v>3937347.3342502122</v>
      </c>
      <c r="L104" s="113">
        <v>0</v>
      </c>
      <c r="M104" s="123">
        <f>IF(D104="E",'DADOS BASE PROPOSTA'!$H$28,IF(D104="EA",'DADOS BASE PROPOSTA'!$H$29,IF(D104="EC",'DADOS BASE PROPOSTA'!$H$30,IF(D104="ECA",'DADOS BASE PROPOSTA'!$H$31,0))))</f>
        <v>0</v>
      </c>
      <c r="N104" s="123">
        <f>IF(OR(D104="E",D104="EA",D104="EC",D104="ECA",D104="ECR"),L104*'DADOS BASE PROPOSTA'!$H$33,0)</f>
        <v>0</v>
      </c>
      <c r="O104" s="123">
        <f t="shared" si="40"/>
        <v>0</v>
      </c>
      <c r="R104" s="123"/>
      <c r="T104" s="113">
        <v>0</v>
      </c>
      <c r="U104" s="118">
        <f t="shared" si="42"/>
        <v>0</v>
      </c>
      <c r="V104" s="123">
        <f>'DADOS BASE PROPOSTA'!$H$48*U104</f>
        <v>0</v>
      </c>
      <c r="W104" s="123"/>
      <c r="X104" s="123">
        <f t="shared" si="41"/>
        <v>0</v>
      </c>
      <c r="Z104" s="128">
        <v>903.5</v>
      </c>
      <c r="AB104" s="51">
        <v>0.64600000000000002</v>
      </c>
      <c r="AC104" s="51">
        <f t="shared" si="43"/>
        <v>583.66100000000006</v>
      </c>
      <c r="AD104" s="132">
        <f t="shared" si="44"/>
        <v>-0.14433184425827114</v>
      </c>
      <c r="AF104" s="51">
        <f t="shared" si="45"/>
        <v>697.7396466201136</v>
      </c>
      <c r="AG104" s="123">
        <f t="shared" si="46"/>
        <v>630407.77072127268</v>
      </c>
      <c r="AI104" s="128">
        <v>0</v>
      </c>
      <c r="AJ104" s="123">
        <f>IF($AI$11&gt;0,(AI104/$AI$11)*'DADOS BASE PROPOSTA'!$H$41,0)</f>
        <v>0</v>
      </c>
      <c r="AL104" s="123">
        <v>0</v>
      </c>
      <c r="AM104" s="123">
        <f>(AL104/$AL$11)*'DADOS BASE PROPOSTA'!$H$42</f>
        <v>0</v>
      </c>
      <c r="AO104" s="123"/>
      <c r="AP104" s="123"/>
      <c r="AQ104" s="123"/>
      <c r="AS104" s="123"/>
      <c r="AT104" s="123"/>
      <c r="AU104" s="123"/>
      <c r="AW104" s="123"/>
      <c r="AX104" s="123"/>
      <c r="AY104" s="123"/>
      <c r="AZ104" s="49"/>
    </row>
    <row r="105" spans="1:52" x14ac:dyDescent="0.25">
      <c r="A105" s="49"/>
      <c r="B105" s="2" t="s">
        <v>138</v>
      </c>
      <c r="C105" s="2" t="s">
        <v>172</v>
      </c>
      <c r="D105" s="50" t="s">
        <v>93</v>
      </c>
      <c r="F105" s="113">
        <v>0</v>
      </c>
      <c r="G105" s="118">
        <f t="shared" si="38"/>
        <v>0</v>
      </c>
      <c r="H105" s="123">
        <f>'DADOS BASE PROPOSTA'!$H$17*G105</f>
        <v>0</v>
      </c>
      <c r="I105" s="123">
        <f>IF(D105="P",IF(H105&lt;'DADOS BASE PROPOSTA'!$H$22,IF('DADOS BASE PROPOSTA'!$H$22-H105&gt;'DADOS BASE PROPOSTA'!$H$23,'DADOS BASE PROPOSTA'!$H$23,'DADOS BASE PROPOSTA'!$H$22-H105),0),0)</f>
        <v>0</v>
      </c>
      <c r="J105" s="123">
        <f t="shared" si="39"/>
        <v>0</v>
      </c>
      <c r="L105" s="113">
        <v>5.9043956043956047</v>
      </c>
      <c r="M105" s="123">
        <f>IF(D105="E",'DADOS BASE PROPOSTA'!$H$28,IF(D105="EA",'DADOS BASE PROPOSTA'!$H$29,IF(D105="EC",'DADOS BASE PROPOSTA'!$H$30,IF(D105="ECA",'DADOS BASE PROPOSTA'!$H$31,0))))</f>
        <v>2005589.23</v>
      </c>
      <c r="N105" s="123">
        <f>IF(OR(D105="E",D105="EA",D105="EC",D105="ECA",D105="ECR"),L105*'DADOS BASE PROPOSTA'!$H$33,0)</f>
        <v>3938.2318681318684</v>
      </c>
      <c r="O105" s="123">
        <f t="shared" si="40"/>
        <v>2009527.4618681318</v>
      </c>
      <c r="R105" s="123"/>
      <c r="T105" s="113">
        <v>212.1651976040246</v>
      </c>
      <c r="U105" s="118">
        <f t="shared" si="42"/>
        <v>1.1130515772984906E-3</v>
      </c>
      <c r="V105" s="123">
        <f>'DADOS BASE PROPOSTA'!$H$48*U105</f>
        <v>100492.44040870981</v>
      </c>
      <c r="W105" s="123"/>
      <c r="X105" s="123">
        <f t="shared" si="41"/>
        <v>100492.44040870981</v>
      </c>
      <c r="Z105" s="128">
        <v>53.5</v>
      </c>
      <c r="AB105" s="51">
        <v>0.7</v>
      </c>
      <c r="AC105" s="51">
        <f t="shared" si="43"/>
        <v>37.449999999999996</v>
      </c>
      <c r="AD105" s="132">
        <f t="shared" si="44"/>
        <v>-4.9831844258271252E-2</v>
      </c>
      <c r="AF105" s="51">
        <f t="shared" si="45"/>
        <v>640.11965034330012</v>
      </c>
      <c r="AG105" s="123">
        <f t="shared" si="46"/>
        <v>34246.401293366558</v>
      </c>
      <c r="AI105" s="128">
        <v>0</v>
      </c>
      <c r="AJ105" s="123">
        <f>IF($AI$11&gt;0,(AI105/$AI$11)*'DADOS BASE PROPOSTA'!$H$41,0)</f>
        <v>0</v>
      </c>
      <c r="AL105" s="123">
        <v>45.875</v>
      </c>
      <c r="AM105" s="123">
        <f>(AL105/$AL$11)*'DADOS BASE PROPOSTA'!$H$42</f>
        <v>26218.902705104538</v>
      </c>
      <c r="AO105" s="123"/>
      <c r="AP105" s="123"/>
      <c r="AQ105" s="123"/>
      <c r="AS105" s="123"/>
      <c r="AT105" s="123"/>
      <c r="AU105" s="123"/>
      <c r="AW105" s="123"/>
      <c r="AX105" s="123"/>
      <c r="AY105" s="123"/>
      <c r="AZ105" s="49"/>
    </row>
    <row r="106" spans="1:52" x14ac:dyDescent="0.25">
      <c r="A106" s="49"/>
      <c r="B106" s="2" t="s">
        <v>138</v>
      </c>
      <c r="C106" s="2" t="s">
        <v>173</v>
      </c>
      <c r="D106" s="50" t="s">
        <v>93</v>
      </c>
      <c r="F106" s="113">
        <v>0</v>
      </c>
      <c r="G106" s="118">
        <f t="shared" si="38"/>
        <v>0</v>
      </c>
      <c r="H106" s="123">
        <f>'DADOS BASE PROPOSTA'!$H$17*G106</f>
        <v>0</v>
      </c>
      <c r="I106" s="123">
        <f>IF(D106="P",IF(H106&lt;'DADOS BASE PROPOSTA'!$H$22,IF('DADOS BASE PROPOSTA'!$H$22-H106&gt;'DADOS BASE PROPOSTA'!$H$23,'DADOS BASE PROPOSTA'!$H$23,'DADOS BASE PROPOSTA'!$H$22-H106),0),0)</f>
        <v>0</v>
      </c>
      <c r="J106" s="123">
        <f t="shared" si="39"/>
        <v>0</v>
      </c>
      <c r="L106" s="113">
        <v>890.72201708990838</v>
      </c>
      <c r="M106" s="123">
        <f>IF(D106="E",'DADOS BASE PROPOSTA'!$H$28,IF(D106="EA",'DADOS BASE PROPOSTA'!$H$29,IF(D106="EC",'DADOS BASE PROPOSTA'!$H$30,IF(D106="ECA",'DADOS BASE PROPOSTA'!$H$31,0))))</f>
        <v>2005589.23</v>
      </c>
      <c r="N106" s="123">
        <f>IF(OR(D106="E",D106="EA",D106="EC",D106="ECA",D106="ECR"),L106*'DADOS BASE PROPOSTA'!$H$33,0)</f>
        <v>594111.58539896889</v>
      </c>
      <c r="O106" s="123">
        <f t="shared" si="40"/>
        <v>2599700.8153989688</v>
      </c>
      <c r="R106" s="123"/>
      <c r="T106" s="113">
        <v>6.5308964541942602</v>
      </c>
      <c r="U106" s="118">
        <f t="shared" si="42"/>
        <v>3.4262097090404941E-5</v>
      </c>
      <c r="V106" s="123">
        <f>'DADOS BASE PROPOSTA'!$H$48*U106</f>
        <v>3093.3712510355722</v>
      </c>
      <c r="W106" s="123"/>
      <c r="X106" s="123">
        <f t="shared" si="41"/>
        <v>3093.3712510355722</v>
      </c>
      <c r="Z106" s="128">
        <v>934.5</v>
      </c>
      <c r="AB106" s="51">
        <v>0.63500000000000001</v>
      </c>
      <c r="AC106" s="51">
        <f t="shared" si="43"/>
        <v>593.40750000000003</v>
      </c>
      <c r="AD106" s="132">
        <f t="shared" si="44"/>
        <v>-0.16358184425827116</v>
      </c>
      <c r="AF106" s="51">
        <f t="shared" si="45"/>
        <v>709.4770532690942</v>
      </c>
      <c r="AG106" s="123">
        <f t="shared" si="46"/>
        <v>663006.30627996859</v>
      </c>
      <c r="AI106" s="128">
        <v>0</v>
      </c>
      <c r="AJ106" s="123">
        <f>IF($AI$11&gt;0,(AI106/$AI$11)*'DADOS BASE PROPOSTA'!$H$41,0)</f>
        <v>0</v>
      </c>
      <c r="AL106" s="123">
        <v>4.625</v>
      </c>
      <c r="AM106" s="123">
        <f>(AL106/$AL$11)*'DADOS BASE PROPOSTA'!$H$42</f>
        <v>2643.3226160459617</v>
      </c>
      <c r="AO106" s="123"/>
      <c r="AP106" s="123"/>
      <c r="AQ106" s="123"/>
      <c r="AS106" s="123"/>
      <c r="AT106" s="123"/>
      <c r="AU106" s="123"/>
      <c r="AW106" s="123"/>
      <c r="AX106" s="123"/>
      <c r="AY106" s="123"/>
      <c r="AZ106" s="49"/>
    </row>
    <row r="107" spans="1:52" x14ac:dyDescent="0.25">
      <c r="A107" s="49"/>
      <c r="B107" s="2" t="s">
        <v>138</v>
      </c>
      <c r="C107" s="2" t="s">
        <v>174</v>
      </c>
      <c r="D107" s="50" t="s">
        <v>89</v>
      </c>
      <c r="F107" s="113">
        <v>3158.368173185369</v>
      </c>
      <c r="G107" s="118">
        <f t="shared" si="38"/>
        <v>2.7979255408299747E-3</v>
      </c>
      <c r="H107" s="123">
        <f>'DADOS BASE PROPOSTA'!$H$17*G107</f>
        <v>6357476.40245975</v>
      </c>
      <c r="I107" s="123">
        <f>IF(D107="P",IF(H107&lt;'DADOS BASE PROPOSTA'!$H$22,IF('DADOS BASE PROPOSTA'!$H$22-H107&gt;'DADOS BASE PROPOSTA'!$H$23,'DADOS BASE PROPOSTA'!$H$23,'DADOS BASE PROPOSTA'!$H$22-H107),0),0)</f>
        <v>0</v>
      </c>
      <c r="J107" s="123">
        <f t="shared" si="39"/>
        <v>6357476.40245975</v>
      </c>
      <c r="L107" s="113">
        <v>0</v>
      </c>
      <c r="M107" s="123">
        <f>IF(D107="E",'DADOS BASE PROPOSTA'!$H$28,IF(D107="EA",'DADOS BASE PROPOSTA'!$H$29,IF(D107="EC",'DADOS BASE PROPOSTA'!$H$30,IF(D107="ECA",'DADOS BASE PROPOSTA'!$H$31,0))))</f>
        <v>0</v>
      </c>
      <c r="N107" s="123">
        <f>IF(OR(D107="E",D107="EA",D107="EC",D107="ECA",D107="ECR"),L107*'DADOS BASE PROPOSTA'!$H$33,0)</f>
        <v>0</v>
      </c>
      <c r="O107" s="123">
        <f t="shared" si="40"/>
        <v>0</v>
      </c>
      <c r="R107" s="123"/>
      <c r="T107" s="113">
        <v>2.0458229856512138</v>
      </c>
      <c r="U107" s="118">
        <f t="shared" si="42"/>
        <v>1.0732705112656968E-5</v>
      </c>
      <c r="V107" s="123">
        <f>'DADOS BASE PROPOSTA'!$H$48*U107</f>
        <v>969.00786177017903</v>
      </c>
      <c r="W107" s="123"/>
      <c r="X107" s="123">
        <f t="shared" si="41"/>
        <v>969.00786177017903</v>
      </c>
      <c r="Z107" s="128">
        <v>2178.5</v>
      </c>
      <c r="AB107" s="51">
        <v>0.67500000000000004</v>
      </c>
      <c r="AC107" s="51">
        <f t="shared" si="43"/>
        <v>1470.4875000000002</v>
      </c>
      <c r="AD107" s="132">
        <f t="shared" si="44"/>
        <v>-9.3581844258271096E-2</v>
      </c>
      <c r="AF107" s="51">
        <f t="shared" si="45"/>
        <v>666.79557454552855</v>
      </c>
      <c r="AG107" s="123">
        <f t="shared" si="46"/>
        <v>1452614.1591474339</v>
      </c>
      <c r="AI107" s="128">
        <v>0</v>
      </c>
      <c r="AJ107" s="123">
        <f>IF($AI$11&gt;0,(AI107/$AI$11)*'DADOS BASE PROPOSTA'!$H$41,0)</f>
        <v>0</v>
      </c>
      <c r="AL107" s="123">
        <v>1.25</v>
      </c>
      <c r="AM107" s="123">
        <f>(AL107/$AL$11)*'DADOS BASE PROPOSTA'!$H$42</f>
        <v>714.41151785026</v>
      </c>
      <c r="AO107" s="123"/>
      <c r="AP107" s="123"/>
      <c r="AQ107" s="123"/>
      <c r="AS107" s="123"/>
      <c r="AT107" s="123"/>
      <c r="AU107" s="123"/>
      <c r="AW107" s="123"/>
      <c r="AX107" s="123"/>
      <c r="AY107" s="123"/>
      <c r="AZ107" s="49"/>
    </row>
    <row r="108" spans="1:52" x14ac:dyDescent="0.25">
      <c r="A108" s="49"/>
      <c r="B108" s="2" t="s">
        <v>138</v>
      </c>
      <c r="C108" s="2" t="s">
        <v>175</v>
      </c>
      <c r="D108" s="50" t="s">
        <v>89</v>
      </c>
      <c r="F108" s="113">
        <v>2161.8694184501001</v>
      </c>
      <c r="G108" s="118">
        <f t="shared" si="38"/>
        <v>1.9151502706919437E-3</v>
      </c>
      <c r="H108" s="123">
        <f>'DADOS BASE PROPOSTA'!$H$17*G108</f>
        <v>4351624.9719342766</v>
      </c>
      <c r="I108" s="123">
        <f>IF(D108="P",IF(H108&lt;'DADOS BASE PROPOSTA'!$H$22,IF('DADOS BASE PROPOSTA'!$H$22-H108&gt;'DADOS BASE PROPOSTA'!$H$23,'DADOS BASE PROPOSTA'!$H$23,'DADOS BASE PROPOSTA'!$H$22-H108),0),0)</f>
        <v>0</v>
      </c>
      <c r="J108" s="123">
        <f t="shared" si="39"/>
        <v>4351624.9719342766</v>
      </c>
      <c r="L108" s="113">
        <v>0</v>
      </c>
      <c r="M108" s="123">
        <f>IF(D108="E",'DADOS BASE PROPOSTA'!$H$28,IF(D108="EA",'DADOS BASE PROPOSTA'!$H$29,IF(D108="EC",'DADOS BASE PROPOSTA'!$H$30,IF(D108="ECA",'DADOS BASE PROPOSTA'!$H$31,0))))</f>
        <v>0</v>
      </c>
      <c r="N108" s="123">
        <f>IF(OR(D108="E",D108="EA",D108="EC",D108="ECA",D108="ECR"),L108*'DADOS BASE PROPOSTA'!$H$33,0)</f>
        <v>0</v>
      </c>
      <c r="O108" s="123">
        <f t="shared" si="40"/>
        <v>0</v>
      </c>
      <c r="R108" s="123"/>
      <c r="T108" s="113">
        <v>12.19625241445916</v>
      </c>
      <c r="U108" s="118">
        <f t="shared" si="42"/>
        <v>6.398343432545501E-5</v>
      </c>
      <c r="V108" s="123">
        <f>'DADOS BASE PROPOSTA'!$H$48*U108</f>
        <v>5776.7776374760679</v>
      </c>
      <c r="W108" s="123"/>
      <c r="X108" s="123">
        <f t="shared" si="41"/>
        <v>5776.7776374760679</v>
      </c>
      <c r="Z108" s="128">
        <v>979.5</v>
      </c>
      <c r="AB108" s="51">
        <v>0.623</v>
      </c>
      <c r="AC108" s="51">
        <f t="shared" si="43"/>
        <v>610.22850000000005</v>
      </c>
      <c r="AD108" s="132">
        <f t="shared" si="44"/>
        <v>-0.18458184425827118</v>
      </c>
      <c r="AF108" s="51">
        <f t="shared" si="45"/>
        <v>722.28149688616384</v>
      </c>
      <c r="AG108" s="123">
        <f t="shared" si="46"/>
        <v>707474.72619999747</v>
      </c>
      <c r="AI108" s="128">
        <v>0</v>
      </c>
      <c r="AJ108" s="123">
        <f>IF($AI$11&gt;0,(AI108/$AI$11)*'DADOS BASE PROPOSTA'!$H$41,0)</f>
        <v>0</v>
      </c>
      <c r="AL108" s="123">
        <v>7.625</v>
      </c>
      <c r="AM108" s="123">
        <f>(AL108/$AL$11)*'DADOS BASE PROPOSTA'!$H$42</f>
        <v>4357.9102588865862</v>
      </c>
      <c r="AO108" s="123"/>
      <c r="AP108" s="123"/>
      <c r="AQ108" s="123"/>
      <c r="AS108" s="123"/>
      <c r="AT108" s="123"/>
      <c r="AU108" s="123"/>
      <c r="AW108" s="123"/>
      <c r="AX108" s="123"/>
      <c r="AY108" s="123"/>
      <c r="AZ108" s="49"/>
    </row>
    <row r="109" spans="1:52" x14ac:dyDescent="0.25">
      <c r="A109" s="49"/>
      <c r="B109" s="2" t="s">
        <v>138</v>
      </c>
      <c r="C109" s="2" t="s">
        <v>176</v>
      </c>
      <c r="D109" s="50" t="s">
        <v>89</v>
      </c>
      <c r="F109" s="113">
        <v>5140.842946296757</v>
      </c>
      <c r="G109" s="118">
        <f t="shared" si="38"/>
        <v>4.5541542315925294E-3</v>
      </c>
      <c r="H109" s="123">
        <f>'DADOS BASE PROPOSTA'!$H$17*G109</f>
        <v>10347998.057133123</v>
      </c>
      <c r="I109" s="123">
        <f>IF(D109="P",IF(H109&lt;'DADOS BASE PROPOSTA'!$H$22,IF('DADOS BASE PROPOSTA'!$H$22-H109&gt;'DADOS BASE PROPOSTA'!$H$23,'DADOS BASE PROPOSTA'!$H$23,'DADOS BASE PROPOSTA'!$H$22-H109),0),0)</f>
        <v>0</v>
      </c>
      <c r="J109" s="123">
        <f t="shared" si="39"/>
        <v>10347998.057133123</v>
      </c>
      <c r="L109" s="113">
        <v>0</v>
      </c>
      <c r="M109" s="123">
        <f>IF(D109="E",'DADOS BASE PROPOSTA'!$H$28,IF(D109="EA",'DADOS BASE PROPOSTA'!$H$29,IF(D109="EC",'DADOS BASE PROPOSTA'!$H$30,IF(D109="ECA",'DADOS BASE PROPOSTA'!$H$31,0))))</f>
        <v>0</v>
      </c>
      <c r="N109" s="123">
        <f>IF(OR(D109="E",D109="EA",D109="EC",D109="ECA",D109="ECR"),L109*'DADOS BASE PROPOSTA'!$H$33,0)</f>
        <v>0</v>
      </c>
      <c r="O109" s="123">
        <f t="shared" si="40"/>
        <v>0</v>
      </c>
      <c r="R109" s="123"/>
      <c r="T109" s="113">
        <v>30.86474468206935</v>
      </c>
      <c r="U109" s="118">
        <f t="shared" si="42"/>
        <v>1.6192124410248148E-4</v>
      </c>
      <c r="V109" s="123">
        <f>'DADOS BASE PROPOSTA'!$H$48*U109</f>
        <v>14619.143717819916</v>
      </c>
      <c r="W109" s="123"/>
      <c r="X109" s="123">
        <f t="shared" si="41"/>
        <v>14619.143717819916</v>
      </c>
      <c r="Z109" s="128">
        <v>3028.5</v>
      </c>
      <c r="AB109" s="51">
        <v>0.67800000000000005</v>
      </c>
      <c r="AC109" s="51">
        <f t="shared" si="43"/>
        <v>2053.3230000000003</v>
      </c>
      <c r="AD109" s="132">
        <f t="shared" si="44"/>
        <v>-8.8331844258271092E-2</v>
      </c>
      <c r="AF109" s="51">
        <f t="shared" si="45"/>
        <v>663.59446364126109</v>
      </c>
      <c r="AG109" s="123">
        <f t="shared" si="46"/>
        <v>2009695.8331375592</v>
      </c>
      <c r="AI109" s="128">
        <v>0</v>
      </c>
      <c r="AJ109" s="123">
        <f>IF($AI$11&gt;0,(AI109/$AI$11)*'DADOS BASE PROPOSTA'!$H$41,0)</f>
        <v>0</v>
      </c>
      <c r="AL109" s="123">
        <v>13</v>
      </c>
      <c r="AM109" s="123">
        <f>(AL109/$AL$11)*'DADOS BASE PROPOSTA'!$H$42</f>
        <v>7429.8797856427036</v>
      </c>
      <c r="AO109" s="123"/>
      <c r="AP109" s="123"/>
      <c r="AQ109" s="123"/>
      <c r="AS109" s="123"/>
      <c r="AT109" s="123"/>
      <c r="AU109" s="123"/>
      <c r="AW109" s="123"/>
      <c r="AX109" s="123"/>
      <c r="AY109" s="123"/>
      <c r="AZ109" s="49"/>
    </row>
    <row r="110" spans="1:52" x14ac:dyDescent="0.25">
      <c r="A110" s="49"/>
      <c r="F110" s="113"/>
      <c r="G110" s="118"/>
      <c r="H110" s="123"/>
      <c r="I110" s="123"/>
      <c r="J110" s="123"/>
      <c r="L110" s="113"/>
      <c r="M110" s="123"/>
      <c r="N110" s="123"/>
      <c r="O110" s="123"/>
      <c r="R110" s="123"/>
      <c r="T110" s="113"/>
      <c r="U110" s="118"/>
      <c r="V110" s="123"/>
      <c r="W110" s="123"/>
      <c r="X110" s="123"/>
      <c r="Z110" s="128"/>
      <c r="AD110" s="132"/>
      <c r="AG110" s="123"/>
      <c r="AI110" s="128"/>
      <c r="AJ110" s="123"/>
      <c r="AL110" s="123"/>
      <c r="AM110" s="123"/>
      <c r="AO110" s="123"/>
      <c r="AP110" s="123"/>
      <c r="AQ110" s="123"/>
      <c r="AS110" s="123"/>
      <c r="AT110" s="123"/>
      <c r="AU110" s="123"/>
      <c r="AW110" s="123"/>
      <c r="AX110" s="123"/>
      <c r="AY110" s="123"/>
      <c r="AZ110" s="49"/>
    </row>
    <row r="111" spans="1:52" x14ac:dyDescent="0.25">
      <c r="A111" s="49"/>
      <c r="B111" s="107" t="s">
        <v>177</v>
      </c>
      <c r="C111" s="107" t="s">
        <v>178</v>
      </c>
      <c r="D111" s="107" t="s">
        <v>84</v>
      </c>
      <c r="E111" s="107"/>
      <c r="F111" s="114">
        <f>SUM(F112:F142)</f>
        <v>46142.37007695897</v>
      </c>
      <c r="G111" s="119">
        <f>SUM(G112:G142)</f>
        <v>4.0876461727559037E-2</v>
      </c>
      <c r="H111" s="124">
        <f>SUM(H112:H142)</f>
        <v>92879934.457411468</v>
      </c>
      <c r="I111" s="124">
        <f>SUM(I112:I142)</f>
        <v>4864274.7717115907</v>
      </c>
      <c r="J111" s="124">
        <f>SUM(J112:J142)</f>
        <v>97744209.229123086</v>
      </c>
      <c r="K111" s="108"/>
      <c r="L111" s="114">
        <f>SUM(L112:L142)</f>
        <v>6848.8413538539326</v>
      </c>
      <c r="M111" s="124">
        <f>SUM(M112:M142)</f>
        <v>25155496.450000003</v>
      </c>
      <c r="N111" s="124">
        <f>SUM(N112:N142)</f>
        <v>4568177.1830205731</v>
      </c>
      <c r="O111" s="124">
        <f>SUM(O112:O142)</f>
        <v>29723673.633020576</v>
      </c>
      <c r="P111" s="108"/>
      <c r="Q111" s="109"/>
      <c r="R111" s="124">
        <f>SUM(R112:R142)</f>
        <v>9031294.4499999993</v>
      </c>
      <c r="S111" s="108"/>
      <c r="T111" s="114">
        <f>SUM(T112:T142)</f>
        <v>4619.6565651121373</v>
      </c>
      <c r="U111" s="119">
        <f>SUM(U112:U142)</f>
        <v>2.4235435804000373E-2</v>
      </c>
      <c r="V111" s="124">
        <f>SUM(V112:V142)</f>
        <v>2188108.9232394933</v>
      </c>
      <c r="W111" s="124">
        <f>SUM(W112:W142)</f>
        <v>244676.20587804879</v>
      </c>
      <c r="X111" s="124">
        <f>SUM(X112:X142)</f>
        <v>2432785.1291175419</v>
      </c>
      <c r="Y111" s="108"/>
      <c r="Z111" s="129">
        <f>SUM(Z112:Z142)</f>
        <v>27474.5</v>
      </c>
      <c r="AA111" s="108"/>
      <c r="AB111" s="108"/>
      <c r="AC111" s="108"/>
      <c r="AD111" s="133"/>
      <c r="AE111" s="108"/>
      <c r="AF111" s="108"/>
      <c r="AG111" s="124">
        <f>SUM(AG112:AG142)</f>
        <v>18106909.906056572</v>
      </c>
      <c r="AH111" s="108"/>
      <c r="AI111" s="129">
        <f>SUM(AI112:AI142)</f>
        <v>305</v>
      </c>
      <c r="AJ111" s="124">
        <f>SUM(AJ112:AJ142)</f>
        <v>1884290.6577752554</v>
      </c>
      <c r="AK111" s="108"/>
      <c r="AL111" s="124">
        <f>SUM(AL112:AL142)</f>
        <v>1106</v>
      </c>
      <c r="AM111" s="124">
        <f>SUM(AM112:AM142)</f>
        <v>632111.31099391007</v>
      </c>
      <c r="AN111" s="108"/>
      <c r="AO111" s="124"/>
      <c r="AP111" s="124"/>
      <c r="AQ111" s="124">
        <f>SUM(AQ112:AQ142)</f>
        <v>1073410.1287128713</v>
      </c>
      <c r="AR111" s="107"/>
      <c r="AS111" s="124"/>
      <c r="AT111" s="124"/>
      <c r="AU111" s="124">
        <f>SUM(AU112:AU142)</f>
        <v>1073410.1287128713</v>
      </c>
      <c r="AV111" s="107"/>
      <c r="AW111" s="124"/>
      <c r="AX111" s="124"/>
      <c r="AY111" s="124">
        <f>SUM(AY112:AY142)</f>
        <v>1073410.1287128713</v>
      </c>
      <c r="AZ111" s="49"/>
    </row>
    <row r="112" spans="1:52" x14ac:dyDescent="0.25">
      <c r="A112" s="49"/>
      <c r="B112" s="2" t="s">
        <v>177</v>
      </c>
      <c r="C112" s="2" t="s">
        <v>35</v>
      </c>
      <c r="D112" s="50" t="s">
        <v>85</v>
      </c>
      <c r="F112" s="113">
        <v>0</v>
      </c>
      <c r="G112" s="118">
        <f t="shared" ref="G112:G141" si="47">F112/$F$11</f>
        <v>0</v>
      </c>
      <c r="H112" s="123">
        <f>'DADOS BASE PROPOSTA'!$H$17*G112</f>
        <v>0</v>
      </c>
      <c r="I112" s="123">
        <f>IF(D112="P",IF(H112&lt;'DADOS BASE PROPOSTA'!$H$22,IF('DADOS BASE PROPOSTA'!$H$22-H112&gt;'DADOS BASE PROPOSTA'!$H$23,'DADOS BASE PROPOSTA'!$H$23,'DADOS BASE PROPOSTA'!$H$22-H112),0),0)</f>
        <v>0</v>
      </c>
      <c r="J112" s="123">
        <f t="shared" ref="J112:J142" si="48">H112+I112</f>
        <v>0</v>
      </c>
      <c r="L112" s="113"/>
      <c r="M112" s="123">
        <f>IF(D112="E",'DADOS BASE PROPOSTA'!$H$28,IF(D112="EA",'DADOS BASE PROPOSTA'!$H$29,IF(D112="EC",'DADOS BASE PROPOSTA'!$H$30,IF(D112="ECA",'DADOS BASE PROPOSTA'!$H$31,0))))</f>
        <v>0</v>
      </c>
      <c r="N112" s="123">
        <f>IF(OR(D112="E",D112="EA",D112="EC",D112="ECA"),L112*'DADOS BASE PROPOSTA'!$H$33,0)</f>
        <v>0</v>
      </c>
      <c r="O112" s="123">
        <f t="shared" ref="O112:O142" si="49">M112+N112</f>
        <v>0</v>
      </c>
      <c r="Q112" s="77">
        <v>30</v>
      </c>
      <c r="R112" s="123">
        <f>IF(D112="R",('DADOS BASE PROPOSTA'!$H$36+('DADOS BASE PROPOSTA'!$H$37*Q112)),0)</f>
        <v>9031294.4499999993</v>
      </c>
      <c r="T112" s="113"/>
      <c r="U112" s="118"/>
      <c r="V112" s="123"/>
      <c r="W112" s="123">
        <f>'DADOS BASE PROPOSTA'!$H$47/41</f>
        <v>244676.20587804879</v>
      </c>
      <c r="X112" s="123">
        <f t="shared" ref="X112:X142" si="50">V112+W112</f>
        <v>244676.20587804879</v>
      </c>
      <c r="Z112" s="128"/>
      <c r="AD112" s="132"/>
      <c r="AG112" s="123"/>
      <c r="AI112" s="128"/>
      <c r="AJ112" s="123"/>
      <c r="AL112" s="123"/>
      <c r="AM112" s="123"/>
      <c r="AO112" s="123">
        <f>'DADOS BASE PROPOSTA'!$H$52/41</f>
        <v>354295.5</v>
      </c>
      <c r="AP112" s="123">
        <f>'DADOS BASE PROPOSTA'!$H$53*(Q112/$Q$11)</f>
        <v>719114.62871287134</v>
      </c>
      <c r="AQ112" s="123">
        <f>AO112+AP112</f>
        <v>1073410.1287128713</v>
      </c>
      <c r="AS112" s="123">
        <f>'DADOS BASE PROPOSTA'!$H$56/41</f>
        <v>354295.5</v>
      </c>
      <c r="AT112" s="123">
        <f>'DADOS BASE PROPOSTA'!$H$57*(Q112/$Q$11)</f>
        <v>719114.62871287134</v>
      </c>
      <c r="AU112" s="123">
        <f>AS112+AT112</f>
        <v>1073410.1287128713</v>
      </c>
      <c r="AW112" s="123">
        <f>'DADOS BASE PROPOSTA'!$H$60/41</f>
        <v>354295.5</v>
      </c>
      <c r="AX112" s="123">
        <f>'DADOS BASE PROPOSTA'!$H$61*(Q112/$Q$11)</f>
        <v>719114.62871287134</v>
      </c>
      <c r="AY112" s="123">
        <f>AW112+AX112</f>
        <v>1073410.1287128713</v>
      </c>
      <c r="AZ112" s="49"/>
    </row>
    <row r="113" spans="1:52" x14ac:dyDescent="0.25">
      <c r="A113" s="49"/>
      <c r="B113" s="2" t="s">
        <v>177</v>
      </c>
      <c r="C113" s="2" t="s">
        <v>179</v>
      </c>
      <c r="D113" s="50" t="s">
        <v>89</v>
      </c>
      <c r="F113" s="113">
        <v>1783.2541324900919</v>
      </c>
      <c r="G113" s="118">
        <f t="shared" si="47"/>
        <v>1.5797437187484577E-3</v>
      </c>
      <c r="H113" s="123">
        <f>'DADOS BASE PROPOSTA'!$H$17*G113</f>
        <v>3589510.6096705236</v>
      </c>
      <c r="I113" s="123">
        <f>IF(D113="P",IF(H113&lt;'DADOS BASE PROPOSTA'!$H$22,IF('DADOS BASE PROPOSTA'!$H$22-H113&gt;'DADOS BASE PROPOSTA'!$H$23,'DADOS BASE PROPOSTA'!$H$23,'DADOS BASE PROPOSTA'!$H$22-H113),0),0)</f>
        <v>0</v>
      </c>
      <c r="J113" s="123">
        <f t="shared" si="48"/>
        <v>3589510.6096705236</v>
      </c>
      <c r="L113" s="113">
        <v>0</v>
      </c>
      <c r="M113" s="123">
        <f>IF(D113="E",'DADOS BASE PROPOSTA'!$H$28,IF(D113="EA",'DADOS BASE PROPOSTA'!$H$29,IF(D113="EC",'DADOS BASE PROPOSTA'!$H$30,IF(D113="ECA",'DADOS BASE PROPOSTA'!$H$31,0))))</f>
        <v>0</v>
      </c>
      <c r="N113" s="123">
        <f>IF(OR(D113="E",D113="EA",D113="EC",D113="ECA",D113="ECR"),L113*'DADOS BASE PROPOSTA'!$H$33,0)</f>
        <v>0</v>
      </c>
      <c r="O113" s="123">
        <f t="shared" si="49"/>
        <v>0</v>
      </c>
      <c r="R113" s="123"/>
      <c r="T113" s="113">
        <v>0</v>
      </c>
      <c r="U113" s="118">
        <f t="shared" ref="U113:U142" si="51">T113/$T$11</f>
        <v>0</v>
      </c>
      <c r="V113" s="123">
        <f>'DADOS BASE PROPOSTA'!$H$48*U113</f>
        <v>0</v>
      </c>
      <c r="W113" s="123"/>
      <c r="X113" s="123">
        <f t="shared" si="50"/>
        <v>0</v>
      </c>
      <c r="Z113" s="128">
        <v>955</v>
      </c>
      <c r="AB113" s="51">
        <v>0.60099999999999998</v>
      </c>
      <c r="AC113" s="51">
        <f t="shared" ref="AC113:AC142" si="52">Z113*AB113</f>
        <v>573.95499999999993</v>
      </c>
      <c r="AD113" s="132">
        <f t="shared" ref="AD113:AD142" si="53">(AB113-$AC$12)*$AD$12</f>
        <v>-0.22308184425827121</v>
      </c>
      <c r="AF113" s="51">
        <f t="shared" ref="AF113:AF142" si="54">$AF$11-(AD113*$AF$11)</f>
        <v>745.75631018412491</v>
      </c>
      <c r="AG113" s="123">
        <f t="shared" ref="AG113:AG142" si="55">Z113*AF113</f>
        <v>712197.27622583928</v>
      </c>
      <c r="AI113" s="128">
        <v>0</v>
      </c>
      <c r="AJ113" s="123">
        <f>IF($AI$11&gt;0,(AI113/$AI$11)*'DADOS BASE PROPOSTA'!$H$41,0)</f>
        <v>0</v>
      </c>
      <c r="AL113" s="123">
        <v>0</v>
      </c>
      <c r="AM113" s="123">
        <f>(AL113/$AL$11)*'DADOS BASE PROPOSTA'!$H$42</f>
        <v>0</v>
      </c>
      <c r="AO113" s="123"/>
      <c r="AP113" s="123"/>
      <c r="AQ113" s="123"/>
      <c r="AS113" s="123"/>
      <c r="AT113" s="123"/>
      <c r="AU113" s="123"/>
      <c r="AW113" s="123"/>
      <c r="AX113" s="123"/>
      <c r="AY113" s="123"/>
      <c r="AZ113" s="49"/>
    </row>
    <row r="114" spans="1:52" x14ac:dyDescent="0.25">
      <c r="A114" s="49"/>
      <c r="B114" s="2" t="s">
        <v>177</v>
      </c>
      <c r="C114" s="2" t="s">
        <v>180</v>
      </c>
      <c r="D114" s="50" t="s">
        <v>89</v>
      </c>
      <c r="F114" s="113">
        <v>1562.9207551628699</v>
      </c>
      <c r="G114" s="118">
        <f t="shared" si="47"/>
        <v>1.3845554600916412E-3</v>
      </c>
      <c r="H114" s="123">
        <f>'DADOS BASE PROPOSTA'!$H$17*G114</f>
        <v>3146001.7562934533</v>
      </c>
      <c r="I114" s="123">
        <f>IF(D114="P",IF(H114&lt;'DADOS BASE PROPOSTA'!$H$22,IF('DADOS BASE PROPOSTA'!$H$22-H114&gt;'DADOS BASE PROPOSTA'!$H$23,'DADOS BASE PROPOSTA'!$H$23,'DADOS BASE PROPOSTA'!$H$22-H114),0),0)</f>
        <v>7779.6437065466307</v>
      </c>
      <c r="J114" s="123">
        <f t="shared" si="48"/>
        <v>3153781.4</v>
      </c>
      <c r="L114" s="113">
        <v>0</v>
      </c>
      <c r="M114" s="123">
        <f>IF(D114="E",'DADOS BASE PROPOSTA'!$H$28,IF(D114="EA",'DADOS BASE PROPOSTA'!$H$29,IF(D114="EC",'DADOS BASE PROPOSTA'!$H$30,IF(D114="ECA",'DADOS BASE PROPOSTA'!$H$31,0))))</f>
        <v>0</v>
      </c>
      <c r="N114" s="123">
        <f>IF(OR(D114="E",D114="EA",D114="EC",D114="ECA",D114="ECR"),L114*'DADOS BASE PROPOSTA'!$H$33,0)</f>
        <v>0</v>
      </c>
      <c r="O114" s="123">
        <f t="shared" si="49"/>
        <v>0</v>
      </c>
      <c r="R114" s="123"/>
      <c r="T114" s="113">
        <v>0</v>
      </c>
      <c r="U114" s="118">
        <f t="shared" si="51"/>
        <v>0</v>
      </c>
      <c r="V114" s="123">
        <f>'DADOS BASE PROPOSTA'!$H$48*U114</f>
        <v>0</v>
      </c>
      <c r="W114" s="123"/>
      <c r="X114" s="123">
        <f t="shared" si="50"/>
        <v>0</v>
      </c>
      <c r="Z114" s="128">
        <v>1060.5</v>
      </c>
      <c r="AB114" s="51">
        <v>0.65500000000000003</v>
      </c>
      <c r="AC114" s="51">
        <f t="shared" si="52"/>
        <v>694.62750000000005</v>
      </c>
      <c r="AD114" s="132">
        <f t="shared" si="53"/>
        <v>-0.12858184425827113</v>
      </c>
      <c r="AF114" s="51">
        <f t="shared" si="54"/>
        <v>688.13631390731132</v>
      </c>
      <c r="AG114" s="123">
        <f t="shared" si="55"/>
        <v>729768.56089870364</v>
      </c>
      <c r="AI114" s="128">
        <v>0</v>
      </c>
      <c r="AJ114" s="123">
        <f>IF($AI$11&gt;0,(AI114/$AI$11)*'DADOS BASE PROPOSTA'!$H$41,0)</f>
        <v>0</v>
      </c>
      <c r="AL114" s="123">
        <v>0</v>
      </c>
      <c r="AM114" s="123">
        <f>(AL114/$AL$11)*'DADOS BASE PROPOSTA'!$H$42</f>
        <v>0</v>
      </c>
      <c r="AO114" s="123"/>
      <c r="AP114" s="123"/>
      <c r="AQ114" s="123"/>
      <c r="AS114" s="123"/>
      <c r="AT114" s="123"/>
      <c r="AU114" s="123"/>
      <c r="AW114" s="123"/>
      <c r="AX114" s="123"/>
      <c r="AY114" s="123"/>
      <c r="AZ114" s="49"/>
    </row>
    <row r="115" spans="1:52" x14ac:dyDescent="0.25">
      <c r="A115" s="49"/>
      <c r="B115" s="2" t="s">
        <v>177</v>
      </c>
      <c r="C115" s="2" t="s">
        <v>181</v>
      </c>
      <c r="D115" s="50" t="s">
        <v>87</v>
      </c>
      <c r="F115" s="113">
        <v>0</v>
      </c>
      <c r="G115" s="118">
        <f t="shared" si="47"/>
        <v>0</v>
      </c>
      <c r="H115" s="123">
        <f>'DADOS BASE PROPOSTA'!$H$17*G115</f>
        <v>0</v>
      </c>
      <c r="I115" s="123">
        <f>IF(D115="P",IF(H115&lt;'DADOS BASE PROPOSTA'!$H$22,IF('DADOS BASE PROPOSTA'!$H$22-H115&gt;'DADOS BASE PROPOSTA'!$H$23,'DADOS BASE PROPOSTA'!$H$23,'DADOS BASE PROPOSTA'!$H$22-H115),0),0)</f>
        <v>0</v>
      </c>
      <c r="J115" s="123">
        <f t="shared" si="48"/>
        <v>0</v>
      </c>
      <c r="L115" s="113">
        <v>93.249038865073771</v>
      </c>
      <c r="M115" s="123">
        <f>IF(D115="E",'DADOS BASE PROPOSTA'!$H$28,IF(D115="EA",'DADOS BASE PROPOSTA'!$H$29,IF(D115="EC",'DADOS BASE PROPOSTA'!$H$30,IF(D115="ECA",'DADOS BASE PROPOSTA'!$H$31,0))))</f>
        <v>993970.02</v>
      </c>
      <c r="N115" s="123">
        <f>IF(OR(D115="E",D115="EA",D115="EC",D115="ECA",D115="ECR"),L115*'DADOS BASE PROPOSTA'!$H$33,0)</f>
        <v>62197.108923004205</v>
      </c>
      <c r="O115" s="123">
        <f t="shared" si="49"/>
        <v>1056167.1289230043</v>
      </c>
      <c r="R115" s="123"/>
      <c r="T115" s="113">
        <v>0</v>
      </c>
      <c r="U115" s="118">
        <f t="shared" si="51"/>
        <v>0</v>
      </c>
      <c r="V115" s="123">
        <f>'DADOS BASE PROPOSTA'!$H$48*U115</f>
        <v>0</v>
      </c>
      <c r="W115" s="123"/>
      <c r="X115" s="123">
        <f t="shared" si="50"/>
        <v>0</v>
      </c>
      <c r="Z115" s="128">
        <v>37.5</v>
      </c>
      <c r="AB115" s="51">
        <v>0.63700000000000001</v>
      </c>
      <c r="AC115" s="51">
        <f t="shared" si="52"/>
        <v>23.887499999999999</v>
      </c>
      <c r="AD115" s="132">
        <f t="shared" si="53"/>
        <v>-0.16008184425827116</v>
      </c>
      <c r="AF115" s="51">
        <f t="shared" si="54"/>
        <v>707.34297933291589</v>
      </c>
      <c r="AG115" s="123">
        <f t="shared" si="55"/>
        <v>26525.361724984345</v>
      </c>
      <c r="AI115" s="128">
        <v>0</v>
      </c>
      <c r="AJ115" s="123">
        <f>IF($AI$11&gt;0,(AI115/$AI$11)*'DADOS BASE PROPOSTA'!$H$41,0)</f>
        <v>0</v>
      </c>
      <c r="AL115" s="123">
        <v>0</v>
      </c>
      <c r="AM115" s="123">
        <f>(AL115/$AL$11)*'DADOS BASE PROPOSTA'!$H$42</f>
        <v>0</v>
      </c>
      <c r="AO115" s="123"/>
      <c r="AP115" s="123"/>
      <c r="AQ115" s="123"/>
      <c r="AS115" s="123"/>
      <c r="AT115" s="123"/>
      <c r="AU115" s="123"/>
      <c r="AW115" s="123"/>
      <c r="AX115" s="123"/>
      <c r="AY115" s="123"/>
      <c r="AZ115" s="49"/>
    </row>
    <row r="116" spans="1:52" x14ac:dyDescent="0.25">
      <c r="A116" s="49"/>
      <c r="B116" s="2" t="s">
        <v>177</v>
      </c>
      <c r="C116" s="2" t="s">
        <v>182</v>
      </c>
      <c r="D116" s="50" t="s">
        <v>87</v>
      </c>
      <c r="F116" s="113">
        <v>0</v>
      </c>
      <c r="G116" s="118">
        <f t="shared" si="47"/>
        <v>0</v>
      </c>
      <c r="H116" s="123">
        <f>'DADOS BASE PROPOSTA'!$H$17*G116</f>
        <v>0</v>
      </c>
      <c r="I116" s="123">
        <f>IF(D116="P",IF(H116&lt;'DADOS BASE PROPOSTA'!$H$22,IF('DADOS BASE PROPOSTA'!$H$22-H116&gt;'DADOS BASE PROPOSTA'!$H$23,'DADOS BASE PROPOSTA'!$H$23,'DADOS BASE PROPOSTA'!$H$22-H116),0),0)</f>
        <v>0</v>
      </c>
      <c r="J116" s="123">
        <f t="shared" si="48"/>
        <v>0</v>
      </c>
      <c r="L116" s="113">
        <v>57.514486813680833</v>
      </c>
      <c r="M116" s="123">
        <f>IF(D116="E",'DADOS BASE PROPOSTA'!$H$28,IF(D116="EA",'DADOS BASE PROPOSTA'!$H$29,IF(D116="EC",'DADOS BASE PROPOSTA'!$H$30,IF(D116="ECA",'DADOS BASE PROPOSTA'!$H$31,0))))</f>
        <v>993970.02</v>
      </c>
      <c r="N116" s="123">
        <f>IF(OR(D116="E",D116="EA",D116="EC",D116="ECA",D116="ECR"),L116*'DADOS BASE PROPOSTA'!$H$33,0)</f>
        <v>38362.162704725117</v>
      </c>
      <c r="O116" s="123">
        <f t="shared" si="49"/>
        <v>1032332.1827047252</v>
      </c>
      <c r="R116" s="123"/>
      <c r="T116" s="113">
        <v>0</v>
      </c>
      <c r="U116" s="118">
        <f t="shared" si="51"/>
        <v>0</v>
      </c>
      <c r="V116" s="123">
        <f>'DADOS BASE PROPOSTA'!$H$48*U116</f>
        <v>0</v>
      </c>
      <c r="W116" s="123"/>
      <c r="X116" s="123">
        <f t="shared" si="50"/>
        <v>0</v>
      </c>
      <c r="Z116" s="128">
        <v>75</v>
      </c>
      <c r="AB116" s="51">
        <v>0.624</v>
      </c>
      <c r="AC116" s="51">
        <f t="shared" si="52"/>
        <v>46.8</v>
      </c>
      <c r="AD116" s="132">
        <f t="shared" si="53"/>
        <v>-0.18283184425827118</v>
      </c>
      <c r="AF116" s="51">
        <f t="shared" si="54"/>
        <v>721.21445991807468</v>
      </c>
      <c r="AG116" s="123">
        <f t="shared" si="55"/>
        <v>54091.084493855604</v>
      </c>
      <c r="AI116" s="128">
        <v>0</v>
      </c>
      <c r="AJ116" s="123">
        <f>IF($AI$11&gt;0,(AI116/$AI$11)*'DADOS BASE PROPOSTA'!$H$41,0)</f>
        <v>0</v>
      </c>
      <c r="AL116" s="123">
        <v>0</v>
      </c>
      <c r="AM116" s="123">
        <f>(AL116/$AL$11)*'DADOS BASE PROPOSTA'!$H$42</f>
        <v>0</v>
      </c>
      <c r="AO116" s="123"/>
      <c r="AP116" s="123"/>
      <c r="AQ116" s="123"/>
      <c r="AS116" s="123"/>
      <c r="AT116" s="123"/>
      <c r="AU116" s="123"/>
      <c r="AW116" s="123"/>
      <c r="AX116" s="123"/>
      <c r="AY116" s="123"/>
      <c r="AZ116" s="49"/>
    </row>
    <row r="117" spans="1:52" x14ac:dyDescent="0.25">
      <c r="A117" s="49"/>
      <c r="B117" s="2" t="s">
        <v>177</v>
      </c>
      <c r="C117" s="2" t="s">
        <v>183</v>
      </c>
      <c r="D117" s="50" t="s">
        <v>87</v>
      </c>
      <c r="F117" s="113">
        <v>0</v>
      </c>
      <c r="G117" s="118">
        <f t="shared" si="47"/>
        <v>0</v>
      </c>
      <c r="H117" s="123">
        <f>'DADOS BASE PROPOSTA'!$H$17*G117</f>
        <v>0</v>
      </c>
      <c r="I117" s="123">
        <f>IF(D117="P",IF(H117&lt;'DADOS BASE PROPOSTA'!$H$22,IF('DADOS BASE PROPOSTA'!$H$22-H117&gt;'DADOS BASE PROPOSTA'!$H$23,'DADOS BASE PROPOSTA'!$H$23,'DADOS BASE PROPOSTA'!$H$22-H117),0),0)</f>
        <v>0</v>
      </c>
      <c r="J117" s="123">
        <f t="shared" si="48"/>
        <v>0</v>
      </c>
      <c r="L117" s="113">
        <v>0</v>
      </c>
      <c r="M117" s="123">
        <f>IF(D117="E",'DADOS BASE PROPOSTA'!$H$28,IF(D117="EA",'DADOS BASE PROPOSTA'!$H$29,IF(D117="EC",'DADOS BASE PROPOSTA'!$H$30,IF(D117="ECA",'DADOS BASE PROPOSTA'!$H$31,0))))</f>
        <v>993970.02</v>
      </c>
      <c r="N117" s="123">
        <f>IF(OR(D117="E",D117="EA",D117="EC",D117="ECA",D117="ECR"),L117*'DADOS BASE PROPOSTA'!$H$33,0)</f>
        <v>0</v>
      </c>
      <c r="O117" s="123">
        <f t="shared" si="49"/>
        <v>993970.02</v>
      </c>
      <c r="R117" s="123"/>
      <c r="T117" s="113">
        <v>0</v>
      </c>
      <c r="U117" s="118">
        <f t="shared" si="51"/>
        <v>0</v>
      </c>
      <c r="V117" s="123">
        <f>'DADOS BASE PROPOSTA'!$H$48*U117</f>
        <v>0</v>
      </c>
      <c r="W117" s="123"/>
      <c r="X117" s="123">
        <f t="shared" si="50"/>
        <v>0</v>
      </c>
      <c r="Z117" s="128">
        <v>0</v>
      </c>
      <c r="AB117" s="51">
        <v>0.66500000000000004</v>
      </c>
      <c r="AC117" s="51">
        <f t="shared" si="52"/>
        <v>0</v>
      </c>
      <c r="AD117" s="132">
        <f t="shared" si="53"/>
        <v>-0.11108184425827111</v>
      </c>
      <c r="AF117" s="51">
        <f t="shared" si="54"/>
        <v>677.46594422641999</v>
      </c>
      <c r="AG117" s="123">
        <f t="shared" si="55"/>
        <v>0</v>
      </c>
      <c r="AI117" s="128">
        <v>0</v>
      </c>
      <c r="AJ117" s="123">
        <f>IF($AI$11&gt;0,(AI117/$AI$11)*'DADOS BASE PROPOSTA'!$H$41,0)</f>
        <v>0</v>
      </c>
      <c r="AL117" s="123">
        <v>0</v>
      </c>
      <c r="AM117" s="123">
        <f>(AL117/$AL$11)*'DADOS BASE PROPOSTA'!$H$42</f>
        <v>0</v>
      </c>
      <c r="AO117" s="123"/>
      <c r="AP117" s="123"/>
      <c r="AQ117" s="123"/>
      <c r="AS117" s="123"/>
      <c r="AT117" s="123"/>
      <c r="AU117" s="123"/>
      <c r="AW117" s="123"/>
      <c r="AX117" s="123"/>
      <c r="AY117" s="123"/>
      <c r="AZ117" s="49"/>
    </row>
    <row r="118" spans="1:52" x14ac:dyDescent="0.25">
      <c r="A118" s="49"/>
      <c r="B118" s="2" t="s">
        <v>177</v>
      </c>
      <c r="C118" s="2" t="s">
        <v>184</v>
      </c>
      <c r="D118" s="50" t="s">
        <v>89</v>
      </c>
      <c r="F118" s="113">
        <v>986.50734517603269</v>
      </c>
      <c r="G118" s="118">
        <f t="shared" si="47"/>
        <v>8.739241107855462E-4</v>
      </c>
      <c r="H118" s="123">
        <f>'DADOS BASE PROPOSTA'!$H$17*G118</f>
        <v>1985739.7313767029</v>
      </c>
      <c r="I118" s="123">
        <f>IF(D118="P",IF(H118&lt;'DADOS BASE PROPOSTA'!$H$22,IF('DADOS BASE PROPOSTA'!$H$22-H118&gt;'DADOS BASE PROPOSTA'!$H$23,'DADOS BASE PROPOSTA'!$H$23,'DADOS BASE PROPOSTA'!$H$22-H118),0),0)</f>
        <v>1168041.668623297</v>
      </c>
      <c r="J118" s="123">
        <f t="shared" si="48"/>
        <v>3153781.4</v>
      </c>
      <c r="L118" s="113">
        <v>0</v>
      </c>
      <c r="M118" s="123">
        <f>IF(D118="E",'DADOS BASE PROPOSTA'!$H$28,IF(D118="EA",'DADOS BASE PROPOSTA'!$H$29,IF(D118="EC",'DADOS BASE PROPOSTA'!$H$30,IF(D118="ECA",'DADOS BASE PROPOSTA'!$H$31,0))))</f>
        <v>0</v>
      </c>
      <c r="N118" s="123">
        <f>IF(OR(D118="E",D118="EA",D118="EC",D118="ECA",D118="ECR"),L118*'DADOS BASE PROPOSTA'!$H$33,0)</f>
        <v>0</v>
      </c>
      <c r="O118" s="123">
        <f t="shared" si="49"/>
        <v>0</v>
      </c>
      <c r="R118" s="123"/>
      <c r="T118" s="113">
        <v>0</v>
      </c>
      <c r="U118" s="118">
        <f t="shared" si="51"/>
        <v>0</v>
      </c>
      <c r="V118" s="123">
        <f>'DADOS BASE PROPOSTA'!$H$48*U118</f>
        <v>0</v>
      </c>
      <c r="W118" s="123"/>
      <c r="X118" s="123">
        <f t="shared" si="50"/>
        <v>0</v>
      </c>
      <c r="Z118" s="128">
        <v>699.5</v>
      </c>
      <c r="AB118" s="51">
        <v>0.61899999999999999</v>
      </c>
      <c r="AC118" s="51">
        <f t="shared" si="52"/>
        <v>432.9905</v>
      </c>
      <c r="AD118" s="132">
        <f t="shared" si="53"/>
        <v>-0.19158184425827118</v>
      </c>
      <c r="AF118" s="51">
        <f t="shared" si="54"/>
        <v>726.54964475852046</v>
      </c>
      <c r="AG118" s="123">
        <f t="shared" si="55"/>
        <v>508221.47650858504</v>
      </c>
      <c r="AI118" s="128">
        <v>0</v>
      </c>
      <c r="AJ118" s="123">
        <f>IF($AI$11&gt;0,(AI118/$AI$11)*'DADOS BASE PROPOSTA'!$H$41,0)</f>
        <v>0</v>
      </c>
      <c r="AL118" s="123">
        <v>0</v>
      </c>
      <c r="AM118" s="123">
        <f>(AL118/$AL$11)*'DADOS BASE PROPOSTA'!$H$42</f>
        <v>0</v>
      </c>
      <c r="AO118" s="123"/>
      <c r="AP118" s="123"/>
      <c r="AQ118" s="123"/>
      <c r="AS118" s="123"/>
      <c r="AT118" s="123"/>
      <c r="AU118" s="123"/>
      <c r="AW118" s="123"/>
      <c r="AX118" s="123"/>
      <c r="AY118" s="123"/>
      <c r="AZ118" s="49"/>
    </row>
    <row r="119" spans="1:52" x14ac:dyDescent="0.25">
      <c r="A119" s="49"/>
      <c r="B119" s="2" t="s">
        <v>177</v>
      </c>
      <c r="C119" s="2" t="s">
        <v>185</v>
      </c>
      <c r="D119" s="50" t="s">
        <v>93</v>
      </c>
      <c r="F119" s="113">
        <v>0</v>
      </c>
      <c r="G119" s="118">
        <f t="shared" si="47"/>
        <v>0</v>
      </c>
      <c r="H119" s="123">
        <f>'DADOS BASE PROPOSTA'!$H$17*G119</f>
        <v>0</v>
      </c>
      <c r="I119" s="123">
        <f>IF(D119="P",IF(H119&lt;'DADOS BASE PROPOSTA'!$H$22,IF('DADOS BASE PROPOSTA'!$H$22-H119&gt;'DADOS BASE PROPOSTA'!$H$23,'DADOS BASE PROPOSTA'!$H$23,'DADOS BASE PROPOSTA'!$H$22-H119),0),0)</f>
        <v>0</v>
      </c>
      <c r="J119" s="123">
        <f t="shared" si="48"/>
        <v>0</v>
      </c>
      <c r="L119" s="113">
        <v>0</v>
      </c>
      <c r="M119" s="123">
        <f>IF(D119="E",'DADOS BASE PROPOSTA'!$H$28,IF(D119="EA",'DADOS BASE PROPOSTA'!$H$29,IF(D119="EC",'DADOS BASE PROPOSTA'!$H$30,IF(D119="ECA",'DADOS BASE PROPOSTA'!$H$31,0))))</f>
        <v>2005589.23</v>
      </c>
      <c r="N119" s="123">
        <f>IF(OR(D119="E",D119="EA",D119="EC",D119="ECA",D119="ECR"),L119*'DADOS BASE PROPOSTA'!$H$33,0)</f>
        <v>0</v>
      </c>
      <c r="O119" s="123">
        <f t="shared" si="49"/>
        <v>2005589.23</v>
      </c>
      <c r="R119" s="123"/>
      <c r="T119" s="113">
        <v>0</v>
      </c>
      <c r="U119" s="118">
        <f t="shared" si="51"/>
        <v>0</v>
      </c>
      <c r="V119" s="123">
        <f>'DADOS BASE PROPOSTA'!$H$48*U119</f>
        <v>0</v>
      </c>
      <c r="W119" s="123"/>
      <c r="X119" s="123">
        <f t="shared" si="50"/>
        <v>0</v>
      </c>
      <c r="Z119" s="128">
        <v>0</v>
      </c>
      <c r="AB119" s="51">
        <v>0.59799999999999998</v>
      </c>
      <c r="AC119" s="51">
        <f t="shared" si="52"/>
        <v>0</v>
      </c>
      <c r="AD119" s="132">
        <f t="shared" si="53"/>
        <v>-0.22833184425827122</v>
      </c>
      <c r="AF119" s="51">
        <f t="shared" si="54"/>
        <v>748.95742108839238</v>
      </c>
      <c r="AG119" s="123">
        <f t="shared" si="55"/>
        <v>0</v>
      </c>
      <c r="AI119" s="128">
        <v>0</v>
      </c>
      <c r="AJ119" s="123">
        <f>IF($AI$11&gt;0,(AI119/$AI$11)*'DADOS BASE PROPOSTA'!$H$41,0)</f>
        <v>0</v>
      </c>
      <c r="AL119" s="123">
        <v>0</v>
      </c>
      <c r="AM119" s="123">
        <f>(AL119/$AL$11)*'DADOS BASE PROPOSTA'!$H$42</f>
        <v>0</v>
      </c>
      <c r="AO119" s="123"/>
      <c r="AP119" s="123"/>
      <c r="AQ119" s="123"/>
      <c r="AS119" s="123"/>
      <c r="AT119" s="123"/>
      <c r="AU119" s="123"/>
      <c r="AW119" s="123"/>
      <c r="AX119" s="123"/>
      <c r="AY119" s="123"/>
      <c r="AZ119" s="49"/>
    </row>
    <row r="120" spans="1:52" x14ac:dyDescent="0.25">
      <c r="A120" s="49"/>
      <c r="B120" s="2" t="s">
        <v>177</v>
      </c>
      <c r="C120" s="2" t="s">
        <v>186</v>
      </c>
      <c r="D120" s="50" t="s">
        <v>93</v>
      </c>
      <c r="F120" s="113">
        <v>0</v>
      </c>
      <c r="G120" s="118">
        <f t="shared" si="47"/>
        <v>0</v>
      </c>
      <c r="H120" s="123">
        <f>'DADOS BASE PROPOSTA'!$H$17*G120</f>
        <v>0</v>
      </c>
      <c r="I120" s="123">
        <f>IF(D120="P",IF(H120&lt;'DADOS BASE PROPOSTA'!$H$22,IF('DADOS BASE PROPOSTA'!$H$22-H120&gt;'DADOS BASE PROPOSTA'!$H$23,'DADOS BASE PROPOSTA'!$H$23,'DADOS BASE PROPOSTA'!$H$22-H120),0),0)</f>
        <v>0</v>
      </c>
      <c r="J120" s="123">
        <f t="shared" si="48"/>
        <v>0</v>
      </c>
      <c r="L120" s="113">
        <v>382.64534915964572</v>
      </c>
      <c r="M120" s="123">
        <f>IF(D120="E",'DADOS BASE PROPOSTA'!$H$28,IF(D120="EA",'DADOS BASE PROPOSTA'!$H$29,IF(D120="EC",'DADOS BASE PROPOSTA'!$H$30,IF(D120="ECA",'DADOS BASE PROPOSTA'!$H$31,0))))</f>
        <v>2005589.23</v>
      </c>
      <c r="N120" s="123">
        <f>IF(OR(D120="E",D120="EA",D120="EC",D120="ECA",D120="ECR"),L120*'DADOS BASE PROPOSTA'!$H$33,0)</f>
        <v>255224.44788948371</v>
      </c>
      <c r="O120" s="123">
        <f t="shared" si="49"/>
        <v>2260813.6778894835</v>
      </c>
      <c r="R120" s="123"/>
      <c r="T120" s="113">
        <v>0</v>
      </c>
      <c r="U120" s="118">
        <f t="shared" si="51"/>
        <v>0</v>
      </c>
      <c r="V120" s="123">
        <f>'DADOS BASE PROPOSTA'!$H$48*U120</f>
        <v>0</v>
      </c>
      <c r="W120" s="123"/>
      <c r="X120" s="123">
        <f t="shared" si="50"/>
        <v>0</v>
      </c>
      <c r="Z120" s="128">
        <v>699.5</v>
      </c>
      <c r="AB120" s="51">
        <v>0.62</v>
      </c>
      <c r="AC120" s="51">
        <f t="shared" si="52"/>
        <v>433.69</v>
      </c>
      <c r="AD120" s="132">
        <f t="shared" si="53"/>
        <v>-0.18983184425827118</v>
      </c>
      <c r="AF120" s="51">
        <f t="shared" si="54"/>
        <v>725.4826077904313</v>
      </c>
      <c r="AG120" s="123">
        <f t="shared" si="55"/>
        <v>507475.0841494067</v>
      </c>
      <c r="AI120" s="128">
        <v>0</v>
      </c>
      <c r="AJ120" s="123">
        <f>IF($AI$11&gt;0,(AI120/$AI$11)*'DADOS BASE PROPOSTA'!$H$41,0)</f>
        <v>0</v>
      </c>
      <c r="AL120" s="123">
        <v>0</v>
      </c>
      <c r="AM120" s="123">
        <f>(AL120/$AL$11)*'DADOS BASE PROPOSTA'!$H$42</f>
        <v>0</v>
      </c>
      <c r="AO120" s="123"/>
      <c r="AP120" s="123"/>
      <c r="AQ120" s="123"/>
      <c r="AS120" s="123"/>
      <c r="AT120" s="123"/>
      <c r="AU120" s="123"/>
      <c r="AW120" s="123"/>
      <c r="AX120" s="123"/>
      <c r="AY120" s="123"/>
      <c r="AZ120" s="49"/>
    </row>
    <row r="121" spans="1:52" x14ac:dyDescent="0.25">
      <c r="A121" s="49"/>
      <c r="B121" s="2" t="s">
        <v>177</v>
      </c>
      <c r="C121" s="2" t="s">
        <v>187</v>
      </c>
      <c r="D121" s="50" t="s">
        <v>89</v>
      </c>
      <c r="F121" s="113">
        <v>1245.0406841558149</v>
      </c>
      <c r="G121" s="118">
        <f t="shared" si="47"/>
        <v>1.1029528346781269E-3</v>
      </c>
      <c r="H121" s="123">
        <f>'DADOS BASE PROPOSTA'!$H$17*G121</f>
        <v>2506141.2525696619</v>
      </c>
      <c r="I121" s="123">
        <f>IF(D121="P",IF(H121&lt;'DADOS BASE PROPOSTA'!$H$22,IF('DADOS BASE PROPOSTA'!$H$22-H121&gt;'DADOS BASE PROPOSTA'!$H$23,'DADOS BASE PROPOSTA'!$H$23,'DADOS BASE PROPOSTA'!$H$22-H121),0),0)</f>
        <v>647640.14743033797</v>
      </c>
      <c r="J121" s="123">
        <f t="shared" si="48"/>
        <v>3153781.4</v>
      </c>
      <c r="L121" s="113">
        <v>0</v>
      </c>
      <c r="M121" s="123">
        <f>IF(D121="E",'DADOS BASE PROPOSTA'!$H$28,IF(D121="EA",'DADOS BASE PROPOSTA'!$H$29,IF(D121="EC",'DADOS BASE PROPOSTA'!$H$30,IF(D121="ECA",'DADOS BASE PROPOSTA'!$H$31,0))))</f>
        <v>0</v>
      </c>
      <c r="N121" s="123">
        <f>IF(OR(D121="E",D121="EA",D121="EC",D121="ECA",D121="ECR"),L121*'DADOS BASE PROPOSTA'!$H$33,0)</f>
        <v>0</v>
      </c>
      <c r="O121" s="123">
        <f t="shared" si="49"/>
        <v>0</v>
      </c>
      <c r="R121" s="123"/>
      <c r="T121" s="113">
        <v>0</v>
      </c>
      <c r="U121" s="118">
        <f t="shared" si="51"/>
        <v>0</v>
      </c>
      <c r="V121" s="123">
        <f>'DADOS BASE PROPOSTA'!$H$48*U121</f>
        <v>0</v>
      </c>
      <c r="W121" s="123"/>
      <c r="X121" s="123">
        <f t="shared" si="50"/>
        <v>0</v>
      </c>
      <c r="Z121" s="128">
        <v>868.5</v>
      </c>
      <c r="AB121" s="51">
        <v>0.61199999999999999</v>
      </c>
      <c r="AC121" s="51">
        <f t="shared" si="52"/>
        <v>531.52199999999993</v>
      </c>
      <c r="AD121" s="132">
        <f t="shared" si="53"/>
        <v>-0.20383184425827119</v>
      </c>
      <c r="AF121" s="51">
        <f t="shared" si="54"/>
        <v>734.01890353514443</v>
      </c>
      <c r="AG121" s="123">
        <f t="shared" si="55"/>
        <v>637495.4177202729</v>
      </c>
      <c r="AI121" s="128">
        <v>0</v>
      </c>
      <c r="AJ121" s="123">
        <f>IF($AI$11&gt;0,(AI121/$AI$11)*'DADOS BASE PROPOSTA'!$H$41,0)</f>
        <v>0</v>
      </c>
      <c r="AL121" s="123">
        <v>0</v>
      </c>
      <c r="AM121" s="123">
        <f>(AL121/$AL$11)*'DADOS BASE PROPOSTA'!$H$42</f>
        <v>0</v>
      </c>
      <c r="AO121" s="123"/>
      <c r="AP121" s="123"/>
      <c r="AQ121" s="123"/>
      <c r="AS121" s="123"/>
      <c r="AT121" s="123"/>
      <c r="AU121" s="123"/>
      <c r="AW121" s="123"/>
      <c r="AX121" s="123"/>
      <c r="AY121" s="123"/>
      <c r="AZ121" s="49"/>
    </row>
    <row r="122" spans="1:52" x14ac:dyDescent="0.25">
      <c r="A122" s="49"/>
      <c r="B122" s="2" t="s">
        <v>177</v>
      </c>
      <c r="C122" s="2" t="s">
        <v>188</v>
      </c>
      <c r="D122" s="50" t="s">
        <v>93</v>
      </c>
      <c r="F122" s="113">
        <v>0</v>
      </c>
      <c r="G122" s="118">
        <f t="shared" si="47"/>
        <v>0</v>
      </c>
      <c r="H122" s="123">
        <f>'DADOS BASE PROPOSTA'!$H$17*G122</f>
        <v>0</v>
      </c>
      <c r="I122" s="123">
        <f>IF(D122="P",IF(H122&lt;'DADOS BASE PROPOSTA'!$H$22,IF('DADOS BASE PROPOSTA'!$H$22-H122&gt;'DADOS BASE PROPOSTA'!$H$23,'DADOS BASE PROPOSTA'!$H$23,'DADOS BASE PROPOSTA'!$H$22-H122),0),0)</f>
        <v>0</v>
      </c>
      <c r="J122" s="123">
        <f t="shared" si="48"/>
        <v>0</v>
      </c>
      <c r="L122" s="113">
        <v>1188.01312521922</v>
      </c>
      <c r="M122" s="123">
        <f>IF(D122="E",'DADOS BASE PROPOSTA'!$H$28,IF(D122="EA",'DADOS BASE PROPOSTA'!$H$29,IF(D122="EC",'DADOS BASE PROPOSTA'!$H$30,IF(D122="ECA",'DADOS BASE PROPOSTA'!$H$31,0))))</f>
        <v>2005589.23</v>
      </c>
      <c r="N122" s="123">
        <f>IF(OR(D122="E",D122="EA",D122="EC",D122="ECA",D122="ECR"),L122*'DADOS BASE PROPOSTA'!$H$33,0)</f>
        <v>792404.75452121976</v>
      </c>
      <c r="O122" s="123">
        <f t="shared" si="49"/>
        <v>2797993.9845212195</v>
      </c>
      <c r="R122" s="123"/>
      <c r="T122" s="113">
        <v>0</v>
      </c>
      <c r="U122" s="118">
        <f t="shared" si="51"/>
        <v>0</v>
      </c>
      <c r="V122" s="123">
        <f>'DADOS BASE PROPOSTA'!$H$48*U122</f>
        <v>0</v>
      </c>
      <c r="W122" s="123"/>
      <c r="X122" s="123">
        <f t="shared" si="50"/>
        <v>0</v>
      </c>
      <c r="Z122" s="128">
        <v>595</v>
      </c>
      <c r="AB122" s="51">
        <v>0.68200000000000005</v>
      </c>
      <c r="AC122" s="51">
        <f t="shared" si="52"/>
        <v>405.79</v>
      </c>
      <c r="AD122" s="132">
        <f t="shared" si="53"/>
        <v>-8.1331844258271085E-2</v>
      </c>
      <c r="AF122" s="51">
        <f t="shared" si="54"/>
        <v>659.32631576890458</v>
      </c>
      <c r="AG122" s="123">
        <f t="shared" si="55"/>
        <v>392299.15788249823</v>
      </c>
      <c r="AI122" s="128">
        <v>0</v>
      </c>
      <c r="AJ122" s="123">
        <f>IF($AI$11&gt;0,(AI122/$AI$11)*'DADOS BASE PROPOSTA'!$H$41,0)</f>
        <v>0</v>
      </c>
      <c r="AL122" s="123">
        <v>0</v>
      </c>
      <c r="AM122" s="123">
        <f>(AL122/$AL$11)*'DADOS BASE PROPOSTA'!$H$42</f>
        <v>0</v>
      </c>
      <c r="AO122" s="123"/>
      <c r="AP122" s="123"/>
      <c r="AQ122" s="123"/>
      <c r="AS122" s="123"/>
      <c r="AT122" s="123"/>
      <c r="AU122" s="123"/>
      <c r="AW122" s="123"/>
      <c r="AX122" s="123"/>
      <c r="AY122" s="123"/>
      <c r="AZ122" s="49"/>
    </row>
    <row r="123" spans="1:52" x14ac:dyDescent="0.25">
      <c r="A123" s="49"/>
      <c r="B123" s="2" t="s">
        <v>177</v>
      </c>
      <c r="C123" s="2" t="s">
        <v>189</v>
      </c>
      <c r="D123" s="50" t="s">
        <v>89</v>
      </c>
      <c r="F123" s="113">
        <v>2620.116545829806</v>
      </c>
      <c r="G123" s="118">
        <f t="shared" si="47"/>
        <v>2.3211008348449961E-3</v>
      </c>
      <c r="H123" s="123">
        <f>'DADOS BASE PROPOSTA'!$H$17*G123</f>
        <v>5274030.1948419167</v>
      </c>
      <c r="I123" s="123">
        <f>IF(D123="P",IF(H123&lt;'DADOS BASE PROPOSTA'!$H$22,IF('DADOS BASE PROPOSTA'!$H$22-H123&gt;'DADOS BASE PROPOSTA'!$H$23,'DADOS BASE PROPOSTA'!$H$23,'DADOS BASE PROPOSTA'!$H$22-H123),0),0)</f>
        <v>0</v>
      </c>
      <c r="J123" s="123">
        <f t="shared" si="48"/>
        <v>5274030.1948419167</v>
      </c>
      <c r="L123" s="113">
        <v>0</v>
      </c>
      <c r="M123" s="123">
        <f>IF(D123="E",'DADOS BASE PROPOSTA'!$H$28,IF(D123="EA",'DADOS BASE PROPOSTA'!$H$29,IF(D123="EC",'DADOS BASE PROPOSTA'!$H$30,IF(D123="ECA",'DADOS BASE PROPOSTA'!$H$31,0))))</f>
        <v>0</v>
      </c>
      <c r="N123" s="123">
        <f>IF(OR(D123="E",D123="EA",D123="EC",D123="ECA",D123="ECR"),L123*'DADOS BASE PROPOSTA'!$H$33,0)</f>
        <v>0</v>
      </c>
      <c r="O123" s="123">
        <f t="shared" si="49"/>
        <v>0</v>
      </c>
      <c r="R123" s="123"/>
      <c r="T123" s="113">
        <v>0</v>
      </c>
      <c r="U123" s="118">
        <f t="shared" si="51"/>
        <v>0</v>
      </c>
      <c r="V123" s="123">
        <f>'DADOS BASE PROPOSTA'!$H$48*U123</f>
        <v>0</v>
      </c>
      <c r="W123" s="123"/>
      <c r="X123" s="123">
        <f t="shared" si="50"/>
        <v>0</v>
      </c>
      <c r="Z123" s="128">
        <v>1311</v>
      </c>
      <c r="AB123" s="51">
        <v>0.627</v>
      </c>
      <c r="AC123" s="51">
        <f t="shared" si="52"/>
        <v>821.99699999999996</v>
      </c>
      <c r="AD123" s="132">
        <f t="shared" si="53"/>
        <v>-0.17758184425827117</v>
      </c>
      <c r="AF123" s="51">
        <f t="shared" si="54"/>
        <v>718.01334901380733</v>
      </c>
      <c r="AG123" s="123">
        <f t="shared" si="55"/>
        <v>941315.50055710145</v>
      </c>
      <c r="AI123" s="128">
        <v>0</v>
      </c>
      <c r="AJ123" s="123">
        <f>IF($AI$11&gt;0,(AI123/$AI$11)*'DADOS BASE PROPOSTA'!$H$41,0)</f>
        <v>0</v>
      </c>
      <c r="AL123" s="123">
        <v>0</v>
      </c>
      <c r="AM123" s="123">
        <f>(AL123/$AL$11)*'DADOS BASE PROPOSTA'!$H$42</f>
        <v>0</v>
      </c>
      <c r="AO123" s="123"/>
      <c r="AP123" s="123"/>
      <c r="AQ123" s="123"/>
      <c r="AS123" s="123"/>
      <c r="AT123" s="123"/>
      <c r="AU123" s="123"/>
      <c r="AW123" s="123"/>
      <c r="AX123" s="123"/>
      <c r="AY123" s="123"/>
      <c r="AZ123" s="49"/>
    </row>
    <row r="124" spans="1:52" x14ac:dyDescent="0.25">
      <c r="A124" s="49"/>
      <c r="B124" s="2" t="s">
        <v>177</v>
      </c>
      <c r="C124" s="2" t="s">
        <v>190</v>
      </c>
      <c r="D124" s="50" t="s">
        <v>89</v>
      </c>
      <c r="F124" s="113">
        <v>1525.9295528420989</v>
      </c>
      <c r="G124" s="118">
        <f t="shared" si="47"/>
        <v>1.3517858068770477E-3</v>
      </c>
      <c r="H124" s="123">
        <f>'DADOS BASE PROPOSTA'!$H$17*G124</f>
        <v>3071542.1990291923</v>
      </c>
      <c r="I124" s="123">
        <f>IF(D124="P",IF(H124&lt;'DADOS BASE PROPOSTA'!$H$22,IF('DADOS BASE PROPOSTA'!$H$22-H124&gt;'DADOS BASE PROPOSTA'!$H$23,'DADOS BASE PROPOSTA'!$H$23,'DADOS BASE PROPOSTA'!$H$22-H124),0),0)</f>
        <v>82239.200970807578</v>
      </c>
      <c r="J124" s="123">
        <f t="shared" si="48"/>
        <v>3153781.4</v>
      </c>
      <c r="L124" s="113">
        <v>0</v>
      </c>
      <c r="M124" s="123">
        <f>IF(D124="E",'DADOS BASE PROPOSTA'!$H$28,IF(D124="EA",'DADOS BASE PROPOSTA'!$H$29,IF(D124="EC",'DADOS BASE PROPOSTA'!$H$30,IF(D124="ECA",'DADOS BASE PROPOSTA'!$H$31,0))))</f>
        <v>0</v>
      </c>
      <c r="N124" s="123">
        <f>IF(OR(D124="E",D124="EA",D124="EC",D124="ECA",D124="ECR"),L124*'DADOS BASE PROPOSTA'!$H$33,0)</f>
        <v>0</v>
      </c>
      <c r="O124" s="123">
        <f t="shared" si="49"/>
        <v>0</v>
      </c>
      <c r="R124" s="123"/>
      <c r="T124" s="113">
        <v>0</v>
      </c>
      <c r="U124" s="118">
        <f t="shared" si="51"/>
        <v>0</v>
      </c>
      <c r="V124" s="123">
        <f>'DADOS BASE PROPOSTA'!$H$48*U124</f>
        <v>0</v>
      </c>
      <c r="W124" s="123"/>
      <c r="X124" s="123">
        <f t="shared" si="50"/>
        <v>0</v>
      </c>
      <c r="Z124" s="128">
        <v>846.5</v>
      </c>
      <c r="AB124" s="51">
        <v>0.64400000000000002</v>
      </c>
      <c r="AC124" s="51">
        <f t="shared" si="52"/>
        <v>545.14599999999996</v>
      </c>
      <c r="AD124" s="132">
        <f t="shared" si="53"/>
        <v>-0.14783184425827114</v>
      </c>
      <c r="AF124" s="51">
        <f t="shared" si="54"/>
        <v>699.87372055629191</v>
      </c>
      <c r="AG124" s="123">
        <f t="shared" si="55"/>
        <v>592443.10445090116</v>
      </c>
      <c r="AI124" s="128">
        <v>0</v>
      </c>
      <c r="AJ124" s="123">
        <f>IF($AI$11&gt;0,(AI124/$AI$11)*'DADOS BASE PROPOSTA'!$H$41,0)</f>
        <v>0</v>
      </c>
      <c r="AL124" s="123">
        <v>0</v>
      </c>
      <c r="AM124" s="123">
        <f>(AL124/$AL$11)*'DADOS BASE PROPOSTA'!$H$42</f>
        <v>0</v>
      </c>
      <c r="AO124" s="123"/>
      <c r="AP124" s="123"/>
      <c r="AQ124" s="123"/>
      <c r="AS124" s="123"/>
      <c r="AT124" s="123"/>
      <c r="AU124" s="123"/>
      <c r="AW124" s="123"/>
      <c r="AX124" s="123"/>
      <c r="AY124" s="123"/>
      <c r="AZ124" s="49"/>
    </row>
    <row r="125" spans="1:52" x14ac:dyDescent="0.25">
      <c r="A125" s="49"/>
      <c r="B125" s="2" t="s">
        <v>177</v>
      </c>
      <c r="C125" s="2" t="s">
        <v>191</v>
      </c>
      <c r="D125" s="50" t="s">
        <v>89</v>
      </c>
      <c r="F125" s="113">
        <v>4571.3478244166063</v>
      </c>
      <c r="G125" s="118">
        <f t="shared" si="47"/>
        <v>4.0496516342023309E-3</v>
      </c>
      <c r="H125" s="123">
        <f>'DADOS BASE PROPOSTA'!$H$17*G125</f>
        <v>9201661.8480085544</v>
      </c>
      <c r="I125" s="123">
        <f>IF(D125="P",IF(H125&lt;'DADOS BASE PROPOSTA'!$H$22,IF('DADOS BASE PROPOSTA'!$H$22-H125&gt;'DADOS BASE PROPOSTA'!$H$23,'DADOS BASE PROPOSTA'!$H$23,'DADOS BASE PROPOSTA'!$H$22-H125),0),0)</f>
        <v>0</v>
      </c>
      <c r="J125" s="123">
        <f t="shared" si="48"/>
        <v>9201661.8480085544</v>
      </c>
      <c r="L125" s="113">
        <v>0</v>
      </c>
      <c r="M125" s="123">
        <f>IF(D125="E",'DADOS BASE PROPOSTA'!$H$28,IF(D125="EA",'DADOS BASE PROPOSTA'!$H$29,IF(D125="EC",'DADOS BASE PROPOSTA'!$H$30,IF(D125="ECA",'DADOS BASE PROPOSTA'!$H$31,0))))</f>
        <v>0</v>
      </c>
      <c r="N125" s="123">
        <f>IF(OR(D125="E",D125="EA",D125="EC",D125="ECA",D125="ECR"),L125*'DADOS BASE PROPOSTA'!$H$33,0)</f>
        <v>0</v>
      </c>
      <c r="O125" s="123">
        <f t="shared" si="49"/>
        <v>0</v>
      </c>
      <c r="R125" s="123"/>
      <c r="T125" s="113">
        <v>63.851139005692467</v>
      </c>
      <c r="U125" s="118">
        <f t="shared" si="51"/>
        <v>3.3497299173086925E-4</v>
      </c>
      <c r="V125" s="123">
        <f>'DADOS BASE PROPOSTA'!$H$48*U125</f>
        <v>30243.210733993066</v>
      </c>
      <c r="W125" s="123"/>
      <c r="X125" s="123">
        <f t="shared" si="50"/>
        <v>30243.210733993066</v>
      </c>
      <c r="Z125" s="128">
        <v>1382.5</v>
      </c>
      <c r="AB125" s="51">
        <v>0.71299999999999997</v>
      </c>
      <c r="AC125" s="51">
        <f t="shared" si="52"/>
        <v>985.72249999999997</v>
      </c>
      <c r="AD125" s="132">
        <f t="shared" si="53"/>
        <v>-2.7081844258271232E-2</v>
      </c>
      <c r="AF125" s="51">
        <f t="shared" si="54"/>
        <v>626.24816975814133</v>
      </c>
      <c r="AG125" s="123">
        <f t="shared" si="55"/>
        <v>865788.09469063045</v>
      </c>
      <c r="AI125" s="128">
        <v>135.5</v>
      </c>
      <c r="AJ125" s="123">
        <f>IF($AI$11&gt;0,(AI125/$AI$11)*'DADOS BASE PROPOSTA'!$H$41,0)</f>
        <v>837119.29222474457</v>
      </c>
      <c r="AL125" s="123">
        <v>4.5</v>
      </c>
      <c r="AM125" s="123">
        <f>(AL125/$AL$11)*'DADOS BASE PROPOSTA'!$H$42</f>
        <v>2571.8814642609359</v>
      </c>
      <c r="AO125" s="123"/>
      <c r="AP125" s="123"/>
      <c r="AQ125" s="123"/>
      <c r="AS125" s="123"/>
      <c r="AT125" s="123"/>
      <c r="AU125" s="123"/>
      <c r="AW125" s="123"/>
      <c r="AX125" s="123"/>
      <c r="AY125" s="123"/>
      <c r="AZ125" s="49"/>
    </row>
    <row r="126" spans="1:52" x14ac:dyDescent="0.25">
      <c r="A126" s="49"/>
      <c r="B126" s="2" t="s">
        <v>177</v>
      </c>
      <c r="C126" s="2" t="s">
        <v>192</v>
      </c>
      <c r="D126" s="50" t="s">
        <v>89</v>
      </c>
      <c r="F126" s="113">
        <v>11921.586285040999</v>
      </c>
      <c r="G126" s="118">
        <f t="shared" si="47"/>
        <v>1.0561058408995959E-2</v>
      </c>
      <c r="H126" s="123">
        <f>'DADOS BASE PROPOSTA'!$H$17*G126</f>
        <v>23996950.11192973</v>
      </c>
      <c r="I126" s="123">
        <f>IF(D126="P",IF(H126&lt;'DADOS BASE PROPOSTA'!$H$22,IF('DADOS BASE PROPOSTA'!$H$22-H126&gt;'DADOS BASE PROPOSTA'!$H$23,'DADOS BASE PROPOSTA'!$H$23,'DADOS BASE PROPOSTA'!$H$22-H126),0),0)</f>
        <v>0</v>
      </c>
      <c r="J126" s="123">
        <f t="shared" si="48"/>
        <v>23996950.11192973</v>
      </c>
      <c r="L126" s="113">
        <v>0</v>
      </c>
      <c r="M126" s="123">
        <f>IF(D126="E",'DADOS BASE PROPOSTA'!$H$28,IF(D126="EA",'DADOS BASE PROPOSTA'!$H$29,IF(D126="EC",'DADOS BASE PROPOSTA'!$H$30,IF(D126="ECA",'DADOS BASE PROPOSTA'!$H$31,0))))</f>
        <v>0</v>
      </c>
      <c r="N126" s="123">
        <f>IF(OR(D126="E",D126="EA",D126="EC",D126="ECA",D126="ECR"),L126*'DADOS BASE PROPOSTA'!$H$33,0)</f>
        <v>0</v>
      </c>
      <c r="O126" s="123">
        <f t="shared" si="49"/>
        <v>0</v>
      </c>
      <c r="R126" s="123"/>
      <c r="T126" s="113">
        <v>2117.3183733966121</v>
      </c>
      <c r="U126" s="118">
        <f t="shared" si="51"/>
        <v>1.1107781020479058E-2</v>
      </c>
      <c r="V126" s="123">
        <f>'DADOS BASE PROPOSTA'!$H$48*U126</f>
        <v>1002871.7851357412</v>
      </c>
      <c r="W126" s="123"/>
      <c r="X126" s="123">
        <f t="shared" si="50"/>
        <v>1002871.7851357412</v>
      </c>
      <c r="Z126" s="128">
        <v>6147</v>
      </c>
      <c r="AB126" s="51">
        <v>0.754</v>
      </c>
      <c r="AC126" s="51">
        <f t="shared" si="52"/>
        <v>4634.8379999999997</v>
      </c>
      <c r="AD126" s="132">
        <f t="shared" si="53"/>
        <v>4.4668155741728832E-2</v>
      </c>
      <c r="AF126" s="51">
        <f t="shared" si="54"/>
        <v>582.49965406648664</v>
      </c>
      <c r="AG126" s="123">
        <f t="shared" si="55"/>
        <v>3580625.3735466935</v>
      </c>
      <c r="AI126" s="128">
        <v>0</v>
      </c>
      <c r="AJ126" s="123">
        <f>IF($AI$11&gt;0,(AI126/$AI$11)*'DADOS BASE PROPOSTA'!$H$41,0)</f>
        <v>0</v>
      </c>
      <c r="AL126" s="123">
        <v>448.75</v>
      </c>
      <c r="AM126" s="123">
        <f>(AL126/$AL$11)*'DADOS BASE PROPOSTA'!$H$42</f>
        <v>256473.73490824332</v>
      </c>
      <c r="AO126" s="123"/>
      <c r="AP126" s="123"/>
      <c r="AQ126" s="123"/>
      <c r="AS126" s="123"/>
      <c r="AT126" s="123"/>
      <c r="AU126" s="123"/>
      <c r="AW126" s="123"/>
      <c r="AX126" s="123"/>
      <c r="AY126" s="123"/>
      <c r="AZ126" s="49"/>
    </row>
    <row r="127" spans="1:52" x14ac:dyDescent="0.25">
      <c r="A127" s="49"/>
      <c r="B127" s="2" t="s">
        <v>177</v>
      </c>
      <c r="C127" s="2" t="s">
        <v>193</v>
      </c>
      <c r="D127" s="50" t="s">
        <v>93</v>
      </c>
      <c r="F127" s="113">
        <v>0</v>
      </c>
      <c r="G127" s="118">
        <f t="shared" si="47"/>
        <v>0</v>
      </c>
      <c r="H127" s="123">
        <f>'DADOS BASE PROPOSTA'!$H$17*G127</f>
        <v>0</v>
      </c>
      <c r="I127" s="123">
        <f>IF(D127="P",IF(H127&lt;'DADOS BASE PROPOSTA'!$H$22,IF('DADOS BASE PROPOSTA'!$H$22-H127&gt;'DADOS BASE PROPOSTA'!$H$23,'DADOS BASE PROPOSTA'!$H$23,'DADOS BASE PROPOSTA'!$H$22-H127),0),0)</f>
        <v>0</v>
      </c>
      <c r="J127" s="123">
        <f t="shared" si="48"/>
        <v>0</v>
      </c>
      <c r="L127" s="113">
        <v>0</v>
      </c>
      <c r="M127" s="123">
        <f>IF(D127="E",'DADOS BASE PROPOSTA'!$H$28,IF(D127="EA",'DADOS BASE PROPOSTA'!$H$29,IF(D127="EC",'DADOS BASE PROPOSTA'!$H$30,IF(D127="ECA",'DADOS BASE PROPOSTA'!$H$31,0))))</f>
        <v>2005589.23</v>
      </c>
      <c r="N127" s="123">
        <f>IF(OR(D127="E",D127="EA",D127="EC",D127="ECA",D127="ECR"),L127*'DADOS BASE PROPOSTA'!$H$33,0)</f>
        <v>0</v>
      </c>
      <c r="O127" s="123">
        <f t="shared" si="49"/>
        <v>2005589.23</v>
      </c>
      <c r="R127" s="123"/>
      <c r="T127" s="113">
        <v>0</v>
      </c>
      <c r="U127" s="118">
        <f t="shared" si="51"/>
        <v>0</v>
      </c>
      <c r="V127" s="123">
        <f>'DADOS BASE PROPOSTA'!$H$48*U127</f>
        <v>0</v>
      </c>
      <c r="W127" s="123"/>
      <c r="X127" s="123">
        <f t="shared" si="50"/>
        <v>0</v>
      </c>
      <c r="Z127" s="128">
        <v>0</v>
      </c>
      <c r="AB127" s="51">
        <v>0.65800000000000003</v>
      </c>
      <c r="AC127" s="51">
        <f t="shared" si="52"/>
        <v>0</v>
      </c>
      <c r="AD127" s="132">
        <f t="shared" si="53"/>
        <v>-0.12333184425827112</v>
      </c>
      <c r="AF127" s="51">
        <f t="shared" si="54"/>
        <v>684.93520300304397</v>
      </c>
      <c r="AG127" s="123">
        <f t="shared" si="55"/>
        <v>0</v>
      </c>
      <c r="AI127" s="128">
        <v>0</v>
      </c>
      <c r="AJ127" s="123">
        <f>IF($AI$11&gt;0,(AI127/$AI$11)*'DADOS BASE PROPOSTA'!$H$41,0)</f>
        <v>0</v>
      </c>
      <c r="AL127" s="123">
        <v>0</v>
      </c>
      <c r="AM127" s="123">
        <f>(AL127/$AL$11)*'DADOS BASE PROPOSTA'!$H$42</f>
        <v>0</v>
      </c>
      <c r="AO127" s="123"/>
      <c r="AP127" s="123"/>
      <c r="AQ127" s="123"/>
      <c r="AS127" s="123"/>
      <c r="AT127" s="123"/>
      <c r="AU127" s="123"/>
      <c r="AW127" s="123"/>
      <c r="AX127" s="123"/>
      <c r="AY127" s="123"/>
      <c r="AZ127" s="49"/>
    </row>
    <row r="128" spans="1:52" x14ac:dyDescent="0.25">
      <c r="A128" s="49"/>
      <c r="B128" s="2" t="s">
        <v>177</v>
      </c>
      <c r="C128" s="2" t="s">
        <v>194</v>
      </c>
      <c r="D128" s="50" t="s">
        <v>89</v>
      </c>
      <c r="F128" s="113">
        <v>3342.2495268398388</v>
      </c>
      <c r="G128" s="118">
        <f t="shared" si="47"/>
        <v>2.9608217922044134E-3</v>
      </c>
      <c r="H128" s="123">
        <f>'DADOS BASE PROPOSTA'!$H$17*G128</f>
        <v>6727611.0107792206</v>
      </c>
      <c r="I128" s="123">
        <f>IF(D128="P",IF(H128&lt;'DADOS BASE PROPOSTA'!$H$22,IF('DADOS BASE PROPOSTA'!$H$22-H128&gt;'DADOS BASE PROPOSTA'!$H$23,'DADOS BASE PROPOSTA'!$H$23,'DADOS BASE PROPOSTA'!$H$22-H128),0),0)</f>
        <v>0</v>
      </c>
      <c r="J128" s="123">
        <f t="shared" si="48"/>
        <v>6727611.0107792206</v>
      </c>
      <c r="L128" s="113">
        <v>0</v>
      </c>
      <c r="M128" s="123">
        <f>IF(D128="E",'DADOS BASE PROPOSTA'!$H$28,IF(D128="EA",'DADOS BASE PROPOSTA'!$H$29,IF(D128="EC",'DADOS BASE PROPOSTA'!$H$30,IF(D128="ECA",'DADOS BASE PROPOSTA'!$H$31,0))))</f>
        <v>0</v>
      </c>
      <c r="N128" s="123">
        <f>IF(OR(D128="E",D128="EA",D128="EC",D128="ECA",D128="ECR"),L128*'DADOS BASE PROPOSTA'!$H$33,0)</f>
        <v>0</v>
      </c>
      <c r="O128" s="123">
        <f t="shared" si="49"/>
        <v>0</v>
      </c>
      <c r="R128" s="123"/>
      <c r="T128" s="113">
        <v>11.443566913874051</v>
      </c>
      <c r="U128" s="118">
        <f t="shared" si="51"/>
        <v>6.0034729292315924E-5</v>
      </c>
      <c r="V128" s="123">
        <f>'DADOS BASE PROPOSTA'!$H$48*U128</f>
        <v>5420.2667503548982</v>
      </c>
      <c r="W128" s="123"/>
      <c r="X128" s="123">
        <f t="shared" si="50"/>
        <v>5420.2667503548982</v>
      </c>
      <c r="Z128" s="128">
        <v>1816.5</v>
      </c>
      <c r="AB128" s="51">
        <v>0.67700000000000005</v>
      </c>
      <c r="AC128" s="51">
        <f t="shared" si="52"/>
        <v>1229.7705000000001</v>
      </c>
      <c r="AD128" s="132">
        <f t="shared" si="53"/>
        <v>-9.0081844258271093E-2</v>
      </c>
      <c r="AF128" s="51">
        <f t="shared" si="54"/>
        <v>664.66150060935024</v>
      </c>
      <c r="AG128" s="123">
        <f t="shared" si="55"/>
        <v>1207357.6158568847</v>
      </c>
      <c r="AI128" s="128">
        <v>148.5</v>
      </c>
      <c r="AJ128" s="123">
        <f>IF($AI$11&gt;0,(AI128/$AI$11)*'DADOS BASE PROPOSTA'!$H$41,0)</f>
        <v>917433.32026106701</v>
      </c>
      <c r="AL128" s="123">
        <v>7.25</v>
      </c>
      <c r="AM128" s="123">
        <f>(AL128/$AL$11)*'DADOS BASE PROPOSTA'!$H$42</f>
        <v>4143.5868035315079</v>
      </c>
      <c r="AO128" s="123"/>
      <c r="AP128" s="123"/>
      <c r="AQ128" s="123"/>
      <c r="AS128" s="123"/>
      <c r="AT128" s="123"/>
      <c r="AU128" s="123"/>
      <c r="AW128" s="123"/>
      <c r="AX128" s="123"/>
      <c r="AY128" s="123"/>
      <c r="AZ128" s="49"/>
    </row>
    <row r="129" spans="1:52" x14ac:dyDescent="0.25">
      <c r="A129" s="49"/>
      <c r="B129" s="2" t="s">
        <v>177</v>
      </c>
      <c r="C129" s="2" t="s">
        <v>195</v>
      </c>
      <c r="D129" s="50" t="s">
        <v>93</v>
      </c>
      <c r="F129" s="113">
        <v>0</v>
      </c>
      <c r="G129" s="118">
        <f t="shared" si="47"/>
        <v>0</v>
      </c>
      <c r="H129" s="123">
        <f>'DADOS BASE PROPOSTA'!$H$17*G129</f>
        <v>0</v>
      </c>
      <c r="I129" s="123">
        <f>IF(D129="P",IF(H129&lt;'DADOS BASE PROPOSTA'!$H$22,IF('DADOS BASE PROPOSTA'!$H$22-H129&gt;'DADOS BASE PROPOSTA'!$H$23,'DADOS BASE PROPOSTA'!$H$23,'DADOS BASE PROPOSTA'!$H$22-H129),0),0)</f>
        <v>0</v>
      </c>
      <c r="J129" s="123">
        <f t="shared" si="48"/>
        <v>0</v>
      </c>
      <c r="L129" s="113">
        <v>118.16297665801019</v>
      </c>
      <c r="M129" s="123">
        <f>IF(D129="E",'DADOS BASE PROPOSTA'!$H$28,IF(D129="EA",'DADOS BASE PROPOSTA'!$H$29,IF(D129="EC",'DADOS BASE PROPOSTA'!$H$30,IF(D129="ECA",'DADOS BASE PROPOSTA'!$H$31,0))))</f>
        <v>2005589.23</v>
      </c>
      <c r="N129" s="123">
        <f>IF(OR(D129="E",D129="EA",D129="EC",D129="ECA",D129="ECR"),L129*'DADOS BASE PROPOSTA'!$H$33,0)</f>
        <v>78814.705430892805</v>
      </c>
      <c r="O129" s="123">
        <f t="shared" si="49"/>
        <v>2084403.9354308927</v>
      </c>
      <c r="R129" s="123"/>
      <c r="T129" s="113">
        <v>0</v>
      </c>
      <c r="U129" s="118">
        <f t="shared" si="51"/>
        <v>0</v>
      </c>
      <c r="V129" s="123">
        <f>'DADOS BASE PROPOSTA'!$H$48*U129</f>
        <v>0</v>
      </c>
      <c r="W129" s="123"/>
      <c r="X129" s="123">
        <f t="shared" si="50"/>
        <v>0</v>
      </c>
      <c r="Z129" s="128">
        <v>160</v>
      </c>
      <c r="AB129" s="51">
        <v>0.64</v>
      </c>
      <c r="AC129" s="51">
        <f t="shared" si="52"/>
        <v>102.4</v>
      </c>
      <c r="AD129" s="132">
        <f t="shared" si="53"/>
        <v>-0.15483184425827115</v>
      </c>
      <c r="AF129" s="51">
        <f t="shared" si="54"/>
        <v>704.14186842864842</v>
      </c>
      <c r="AG129" s="123">
        <f t="shared" si="55"/>
        <v>112662.69894858374</v>
      </c>
      <c r="AI129" s="128">
        <v>0</v>
      </c>
      <c r="AJ129" s="123">
        <f>IF($AI$11&gt;0,(AI129/$AI$11)*'DADOS BASE PROPOSTA'!$H$41,0)</f>
        <v>0</v>
      </c>
      <c r="AL129" s="123">
        <v>0</v>
      </c>
      <c r="AM129" s="123">
        <f>(AL129/$AL$11)*'DADOS BASE PROPOSTA'!$H$42</f>
        <v>0</v>
      </c>
      <c r="AO129" s="123"/>
      <c r="AP129" s="123"/>
      <c r="AQ129" s="123"/>
      <c r="AS129" s="123"/>
      <c r="AT129" s="123"/>
      <c r="AU129" s="123"/>
      <c r="AW129" s="123"/>
      <c r="AX129" s="123"/>
      <c r="AY129" s="123"/>
      <c r="AZ129" s="49"/>
    </row>
    <row r="130" spans="1:52" x14ac:dyDescent="0.25">
      <c r="A130" s="49"/>
      <c r="B130" s="2" t="s">
        <v>177</v>
      </c>
      <c r="C130" s="2" t="s">
        <v>196</v>
      </c>
      <c r="D130" s="50" t="s">
        <v>93</v>
      </c>
      <c r="F130" s="113">
        <v>0</v>
      </c>
      <c r="G130" s="118">
        <f t="shared" si="47"/>
        <v>0</v>
      </c>
      <c r="H130" s="123">
        <f>'DADOS BASE PROPOSTA'!$H$17*G130</f>
        <v>0</v>
      </c>
      <c r="I130" s="123">
        <f>IF(D130="P",IF(H130&lt;'DADOS BASE PROPOSTA'!$H$22,IF('DADOS BASE PROPOSTA'!$H$22-H130&gt;'DADOS BASE PROPOSTA'!$H$23,'DADOS BASE PROPOSTA'!$H$23,'DADOS BASE PROPOSTA'!$H$22-H130),0),0)</f>
        <v>0</v>
      </c>
      <c r="J130" s="123">
        <f t="shared" si="48"/>
        <v>0</v>
      </c>
      <c r="L130" s="113">
        <v>586.31315509988053</v>
      </c>
      <c r="M130" s="123">
        <f>IF(D130="E",'DADOS BASE PROPOSTA'!$H$28,IF(D130="EA",'DADOS BASE PROPOSTA'!$H$29,IF(D130="EC",'DADOS BASE PROPOSTA'!$H$30,IF(D130="ECA",'DADOS BASE PROPOSTA'!$H$31,0))))</f>
        <v>2005589.23</v>
      </c>
      <c r="N130" s="123">
        <f>IF(OR(D130="E",D130="EA",D130="EC",D130="ECA",D130="ECR"),L130*'DADOS BASE PROPOSTA'!$H$33,0)</f>
        <v>391070.87445162033</v>
      </c>
      <c r="O130" s="123">
        <f t="shared" si="49"/>
        <v>2396660.1044516205</v>
      </c>
      <c r="R130" s="123"/>
      <c r="T130" s="113">
        <v>0</v>
      </c>
      <c r="U130" s="118">
        <f t="shared" si="51"/>
        <v>0</v>
      </c>
      <c r="V130" s="123">
        <f>'DADOS BASE PROPOSTA'!$H$48*U130</f>
        <v>0</v>
      </c>
      <c r="W130" s="123"/>
      <c r="X130" s="123">
        <f t="shared" si="50"/>
        <v>0</v>
      </c>
      <c r="Z130" s="128">
        <v>391.5</v>
      </c>
      <c r="AB130" s="51">
        <v>0.621</v>
      </c>
      <c r="AC130" s="51">
        <f t="shared" si="52"/>
        <v>243.1215</v>
      </c>
      <c r="AD130" s="132">
        <f t="shared" si="53"/>
        <v>-0.18808184425827118</v>
      </c>
      <c r="AF130" s="51">
        <f t="shared" si="54"/>
        <v>724.41557082234215</v>
      </c>
      <c r="AG130" s="123">
        <f t="shared" si="55"/>
        <v>283608.69597694697</v>
      </c>
      <c r="AI130" s="128">
        <v>0</v>
      </c>
      <c r="AJ130" s="123">
        <f>IF($AI$11&gt;0,(AI130/$AI$11)*'DADOS BASE PROPOSTA'!$H$41,0)</f>
        <v>0</v>
      </c>
      <c r="AL130" s="123">
        <v>0</v>
      </c>
      <c r="AM130" s="123">
        <f>(AL130/$AL$11)*'DADOS BASE PROPOSTA'!$H$42</f>
        <v>0</v>
      </c>
      <c r="AO130" s="123"/>
      <c r="AP130" s="123"/>
      <c r="AQ130" s="123"/>
      <c r="AS130" s="123"/>
      <c r="AT130" s="123"/>
      <c r="AU130" s="123"/>
      <c r="AW130" s="123"/>
      <c r="AX130" s="123"/>
      <c r="AY130" s="123"/>
      <c r="AZ130" s="49"/>
    </row>
    <row r="131" spans="1:52" x14ac:dyDescent="0.25">
      <c r="A131" s="49"/>
      <c r="B131" s="2" t="s">
        <v>177</v>
      </c>
      <c r="C131" s="2" t="s">
        <v>197</v>
      </c>
      <c r="D131" s="50" t="s">
        <v>89</v>
      </c>
      <c r="F131" s="113">
        <v>2843.741869746857</v>
      </c>
      <c r="G131" s="118">
        <f t="shared" si="47"/>
        <v>2.5192053530819743E-3</v>
      </c>
      <c r="H131" s="123">
        <f>'DADOS BASE PROPOSTA'!$H$17*G131</f>
        <v>5724165.4044939382</v>
      </c>
      <c r="I131" s="123">
        <f>IF(D131="P",IF(H131&lt;'DADOS BASE PROPOSTA'!$H$22,IF('DADOS BASE PROPOSTA'!$H$22-H131&gt;'DADOS BASE PROPOSTA'!$H$23,'DADOS BASE PROPOSTA'!$H$23,'DADOS BASE PROPOSTA'!$H$22-H131),0),0)</f>
        <v>0</v>
      </c>
      <c r="J131" s="123">
        <f t="shared" si="48"/>
        <v>5724165.4044939382</v>
      </c>
      <c r="L131" s="113">
        <v>0</v>
      </c>
      <c r="M131" s="123">
        <f>IF(D131="E",'DADOS BASE PROPOSTA'!$H$28,IF(D131="EA",'DADOS BASE PROPOSTA'!$H$29,IF(D131="EC",'DADOS BASE PROPOSTA'!$H$30,IF(D131="ECA",'DADOS BASE PROPOSTA'!$H$31,0))))</f>
        <v>0</v>
      </c>
      <c r="N131" s="123">
        <f>IF(OR(D131="E",D131="EA",D131="EC",D131="ECA",D131="ECR"),L131*'DADOS BASE PROPOSTA'!$H$33,0)</f>
        <v>0</v>
      </c>
      <c r="O131" s="123">
        <f t="shared" si="49"/>
        <v>0</v>
      </c>
      <c r="R131" s="123"/>
      <c r="T131" s="113">
        <v>616.83880724317464</v>
      </c>
      <c r="U131" s="118">
        <f t="shared" si="51"/>
        <v>3.2360321819713536E-3</v>
      </c>
      <c r="V131" s="123">
        <f>'DADOS BASE PROPOSTA'!$H$48*U131</f>
        <v>292166.8481857013</v>
      </c>
      <c r="W131" s="123"/>
      <c r="X131" s="123">
        <f t="shared" si="50"/>
        <v>292166.8481857013</v>
      </c>
      <c r="Z131" s="128">
        <v>1336.5</v>
      </c>
      <c r="AB131" s="51">
        <v>0.69399999999999995</v>
      </c>
      <c r="AC131" s="51">
        <f t="shared" si="52"/>
        <v>927.53099999999995</v>
      </c>
      <c r="AD131" s="132">
        <f t="shared" si="53"/>
        <v>-6.0331844258271261E-2</v>
      </c>
      <c r="AF131" s="51">
        <f t="shared" si="54"/>
        <v>646.52187215183505</v>
      </c>
      <c r="AG131" s="123">
        <f t="shared" si="55"/>
        <v>864076.4821309275</v>
      </c>
      <c r="AI131" s="128">
        <v>0</v>
      </c>
      <c r="AJ131" s="123">
        <f>IF($AI$11&gt;0,(AI131/$AI$11)*'DADOS BASE PROPOSTA'!$H$41,0)</f>
        <v>0</v>
      </c>
      <c r="AL131" s="123">
        <v>175.25</v>
      </c>
      <c r="AM131" s="123">
        <f>(AL131/$AL$11)*'DADOS BASE PROPOSTA'!$H$42</f>
        <v>100160.49480260645</v>
      </c>
      <c r="AO131" s="123"/>
      <c r="AP131" s="123"/>
      <c r="AQ131" s="123"/>
      <c r="AS131" s="123"/>
      <c r="AT131" s="123"/>
      <c r="AU131" s="123"/>
      <c r="AW131" s="123"/>
      <c r="AX131" s="123"/>
      <c r="AY131" s="123"/>
      <c r="AZ131" s="49"/>
    </row>
    <row r="132" spans="1:52" x14ac:dyDescent="0.25">
      <c r="A132" s="49"/>
      <c r="B132" s="2" t="s">
        <v>177</v>
      </c>
      <c r="C132" s="2" t="s">
        <v>198</v>
      </c>
      <c r="D132" s="50" t="s">
        <v>89</v>
      </c>
      <c r="F132" s="113">
        <v>3107.0794934675</v>
      </c>
      <c r="G132" s="118">
        <f t="shared" si="47"/>
        <v>2.7524900820521132E-3</v>
      </c>
      <c r="H132" s="123">
        <f>'DADOS BASE PROPOSTA'!$H$17*G132</f>
        <v>6254237.4660406262</v>
      </c>
      <c r="I132" s="123">
        <f>IF(D132="P",IF(H132&lt;'DADOS BASE PROPOSTA'!$H$22,IF('DADOS BASE PROPOSTA'!$H$22-H132&gt;'DADOS BASE PROPOSTA'!$H$23,'DADOS BASE PROPOSTA'!$H$23,'DADOS BASE PROPOSTA'!$H$22-H132),0),0)</f>
        <v>0</v>
      </c>
      <c r="J132" s="123">
        <f t="shared" si="48"/>
        <v>6254237.4660406262</v>
      </c>
      <c r="L132" s="113">
        <v>0</v>
      </c>
      <c r="M132" s="123">
        <f>IF(D132="E",'DADOS BASE PROPOSTA'!$H$28,IF(D132="EA",'DADOS BASE PROPOSTA'!$H$29,IF(D132="EC",'DADOS BASE PROPOSTA'!$H$30,IF(D132="ECA",'DADOS BASE PROPOSTA'!$H$31,0))))</f>
        <v>0</v>
      </c>
      <c r="N132" s="123">
        <f>IF(OR(D132="E",D132="EA",D132="EC",D132="ECA",D132="ECR"),L132*'DADOS BASE PROPOSTA'!$H$33,0)</f>
        <v>0</v>
      </c>
      <c r="O132" s="123">
        <f t="shared" si="49"/>
        <v>0</v>
      </c>
      <c r="R132" s="123"/>
      <c r="T132" s="113">
        <v>0</v>
      </c>
      <c r="U132" s="118">
        <f t="shared" si="51"/>
        <v>0</v>
      </c>
      <c r="V132" s="123">
        <f>'DADOS BASE PROPOSTA'!$H$48*U132</f>
        <v>0</v>
      </c>
      <c r="W132" s="123"/>
      <c r="X132" s="123">
        <f t="shared" si="50"/>
        <v>0</v>
      </c>
      <c r="Z132" s="128">
        <v>1530</v>
      </c>
      <c r="AB132" s="51">
        <v>0.68200000000000005</v>
      </c>
      <c r="AC132" s="51">
        <f t="shared" si="52"/>
        <v>1043.46</v>
      </c>
      <c r="AD132" s="132">
        <f t="shared" si="53"/>
        <v>-8.1331844258271085E-2</v>
      </c>
      <c r="AF132" s="51">
        <f t="shared" si="54"/>
        <v>659.32631576890458</v>
      </c>
      <c r="AG132" s="123">
        <f t="shared" si="55"/>
        <v>1008769.263126424</v>
      </c>
      <c r="AI132" s="128">
        <v>0</v>
      </c>
      <c r="AJ132" s="123">
        <f>IF($AI$11&gt;0,(AI132/$AI$11)*'DADOS BASE PROPOSTA'!$H$41,0)</f>
        <v>0</v>
      </c>
      <c r="AL132" s="123">
        <v>0</v>
      </c>
      <c r="AM132" s="123">
        <f>(AL132/$AL$11)*'DADOS BASE PROPOSTA'!$H$42</f>
        <v>0</v>
      </c>
      <c r="AO132" s="123"/>
      <c r="AP132" s="123"/>
      <c r="AQ132" s="123"/>
      <c r="AS132" s="123"/>
      <c r="AT132" s="123"/>
      <c r="AU132" s="123"/>
      <c r="AW132" s="123"/>
      <c r="AX132" s="123"/>
      <c r="AY132" s="123"/>
      <c r="AZ132" s="49"/>
    </row>
    <row r="133" spans="1:52" x14ac:dyDescent="0.25">
      <c r="A133" s="49"/>
      <c r="B133" s="2" t="s">
        <v>177</v>
      </c>
      <c r="C133" s="2" t="s">
        <v>199</v>
      </c>
      <c r="D133" s="50" t="s">
        <v>89</v>
      </c>
      <c r="F133" s="113">
        <v>3346.1870686347429</v>
      </c>
      <c r="G133" s="118">
        <f t="shared" si="47"/>
        <v>2.9643099696909968E-3</v>
      </c>
      <c r="H133" s="123">
        <f>'DADOS BASE PROPOSTA'!$H$17*G133</f>
        <v>6735536.8850510446</v>
      </c>
      <c r="I133" s="123">
        <f>IF(D133="P",IF(H133&lt;'DADOS BASE PROPOSTA'!$H$22,IF('DADOS BASE PROPOSTA'!$H$22-H133&gt;'DADOS BASE PROPOSTA'!$H$23,'DADOS BASE PROPOSTA'!$H$23,'DADOS BASE PROPOSTA'!$H$22-H133),0),0)</f>
        <v>0</v>
      </c>
      <c r="J133" s="123">
        <f t="shared" si="48"/>
        <v>6735536.8850510446</v>
      </c>
      <c r="L133" s="113">
        <v>0</v>
      </c>
      <c r="M133" s="123">
        <f>IF(D133="E",'DADOS BASE PROPOSTA'!$H$28,IF(D133="EA",'DADOS BASE PROPOSTA'!$H$29,IF(D133="EC",'DADOS BASE PROPOSTA'!$H$30,IF(D133="ECA",'DADOS BASE PROPOSTA'!$H$31,0))))</f>
        <v>0</v>
      </c>
      <c r="N133" s="123">
        <f>IF(OR(D133="E",D133="EA",D133="EC",D133="ECA",D133="ECR"),L133*'DADOS BASE PROPOSTA'!$H$33,0)</f>
        <v>0</v>
      </c>
      <c r="O133" s="123">
        <f t="shared" si="49"/>
        <v>0</v>
      </c>
      <c r="R133" s="123"/>
      <c r="T133" s="113">
        <v>362.47670894294652</v>
      </c>
      <c r="U133" s="118">
        <f t="shared" si="51"/>
        <v>1.9016091101609555E-3</v>
      </c>
      <c r="V133" s="123">
        <f>'DADOS BASE PROPOSTA'!$H$48*U133</f>
        <v>171687.76728866927</v>
      </c>
      <c r="W133" s="123"/>
      <c r="X133" s="123">
        <f t="shared" si="50"/>
        <v>171687.76728866927</v>
      </c>
      <c r="Z133" s="128">
        <v>1799</v>
      </c>
      <c r="AB133" s="51">
        <v>0.68600000000000005</v>
      </c>
      <c r="AC133" s="51">
        <f t="shared" si="52"/>
        <v>1234.114</v>
      </c>
      <c r="AD133" s="132">
        <f t="shared" si="53"/>
        <v>-7.4331844258271079E-2</v>
      </c>
      <c r="AF133" s="51">
        <f t="shared" si="54"/>
        <v>655.05816789654796</v>
      </c>
      <c r="AG133" s="123">
        <f t="shared" si="55"/>
        <v>1178449.6440458898</v>
      </c>
      <c r="AI133" s="128">
        <v>0</v>
      </c>
      <c r="AJ133" s="123">
        <f>IF($AI$11&gt;0,(AI133/$AI$11)*'DADOS BASE PROPOSTA'!$H$41,0)</f>
        <v>0</v>
      </c>
      <c r="AL133" s="123">
        <v>62</v>
      </c>
      <c r="AM133" s="123">
        <f>(AL133/$AL$11)*'DADOS BASE PROPOSTA'!$H$42</f>
        <v>35434.811285372896</v>
      </c>
      <c r="AO133" s="123"/>
      <c r="AP133" s="123"/>
      <c r="AQ133" s="123"/>
      <c r="AS133" s="123"/>
      <c r="AT133" s="123"/>
      <c r="AU133" s="123"/>
      <c r="AW133" s="123"/>
      <c r="AX133" s="123"/>
      <c r="AY133" s="123"/>
      <c r="AZ133" s="49"/>
    </row>
    <row r="134" spans="1:52" x14ac:dyDescent="0.25">
      <c r="A134" s="49"/>
      <c r="B134" s="2" t="s">
        <v>177</v>
      </c>
      <c r="C134" s="2" t="s">
        <v>200</v>
      </c>
      <c r="D134" s="50" t="s">
        <v>93</v>
      </c>
      <c r="F134" s="113">
        <v>0</v>
      </c>
      <c r="G134" s="118">
        <f t="shared" si="47"/>
        <v>0</v>
      </c>
      <c r="H134" s="123">
        <f>'DADOS BASE PROPOSTA'!$H$17*G134</f>
        <v>0</v>
      </c>
      <c r="I134" s="123">
        <f>IF(D134="P",IF(H134&lt;'DADOS BASE PROPOSTA'!$H$22,IF('DADOS BASE PROPOSTA'!$H$22-H134&gt;'DADOS BASE PROPOSTA'!$H$23,'DADOS BASE PROPOSTA'!$H$23,'DADOS BASE PROPOSTA'!$H$22-H134),0),0)</f>
        <v>0</v>
      </c>
      <c r="J134" s="123">
        <f t="shared" si="48"/>
        <v>0</v>
      </c>
      <c r="L134" s="113">
        <v>1071.3241874380219</v>
      </c>
      <c r="M134" s="123">
        <f>IF(D134="E",'DADOS BASE PROPOSTA'!$H$28,IF(D134="EA",'DADOS BASE PROPOSTA'!$H$29,IF(D134="EC",'DADOS BASE PROPOSTA'!$H$30,IF(D134="ECA",'DADOS BASE PROPOSTA'!$H$31,0))))</f>
        <v>2005589.23</v>
      </c>
      <c r="N134" s="123">
        <f>IF(OR(D134="E",D134="EA",D134="EC",D134="ECA",D134="ECR"),L134*'DADOS BASE PROPOSTA'!$H$33,0)</f>
        <v>714573.23302116059</v>
      </c>
      <c r="O134" s="123">
        <f t="shared" si="49"/>
        <v>2720162.4630211606</v>
      </c>
      <c r="R134" s="123"/>
      <c r="T134" s="113">
        <v>0</v>
      </c>
      <c r="U134" s="118">
        <f t="shared" si="51"/>
        <v>0</v>
      </c>
      <c r="V134" s="123">
        <f>'DADOS BASE PROPOSTA'!$H$48*U134</f>
        <v>0</v>
      </c>
      <c r="W134" s="123"/>
      <c r="X134" s="123">
        <f t="shared" si="50"/>
        <v>0</v>
      </c>
      <c r="Z134" s="128">
        <v>611.5</v>
      </c>
      <c r="AB134" s="51">
        <v>0.61</v>
      </c>
      <c r="AC134" s="51">
        <f t="shared" si="52"/>
        <v>373.01499999999999</v>
      </c>
      <c r="AD134" s="132">
        <f t="shared" si="53"/>
        <v>-0.2073318442582712</v>
      </c>
      <c r="AF134" s="51">
        <f t="shared" si="54"/>
        <v>736.15297747132263</v>
      </c>
      <c r="AG134" s="123">
        <f t="shared" si="55"/>
        <v>450157.54572371376</v>
      </c>
      <c r="AI134" s="128">
        <v>0</v>
      </c>
      <c r="AJ134" s="123">
        <f>IF($AI$11&gt;0,(AI134/$AI$11)*'DADOS BASE PROPOSTA'!$H$41,0)</f>
        <v>0</v>
      </c>
      <c r="AL134" s="123">
        <v>0</v>
      </c>
      <c r="AM134" s="123">
        <f>(AL134/$AL$11)*'DADOS BASE PROPOSTA'!$H$42</f>
        <v>0</v>
      </c>
      <c r="AO134" s="123"/>
      <c r="AP134" s="123"/>
      <c r="AQ134" s="123"/>
      <c r="AS134" s="123"/>
      <c r="AT134" s="123"/>
      <c r="AU134" s="123"/>
      <c r="AW134" s="123"/>
      <c r="AX134" s="123"/>
      <c r="AY134" s="123"/>
      <c r="AZ134" s="49"/>
    </row>
    <row r="135" spans="1:52" x14ac:dyDescent="0.25">
      <c r="A135" s="49"/>
      <c r="B135" s="2" t="s">
        <v>177</v>
      </c>
      <c r="C135" s="2" t="s">
        <v>201</v>
      </c>
      <c r="D135" s="50" t="s">
        <v>93</v>
      </c>
      <c r="F135" s="113">
        <v>0</v>
      </c>
      <c r="G135" s="118">
        <f t="shared" si="47"/>
        <v>0</v>
      </c>
      <c r="H135" s="123">
        <f>'DADOS BASE PROPOSTA'!$H$17*G135</f>
        <v>0</v>
      </c>
      <c r="I135" s="123">
        <f>IF(D135="P",IF(H135&lt;'DADOS BASE PROPOSTA'!$H$22,IF('DADOS BASE PROPOSTA'!$H$22-H135&gt;'DADOS BASE PROPOSTA'!$H$23,'DADOS BASE PROPOSTA'!$H$23,'DADOS BASE PROPOSTA'!$H$22-H135),0),0)</f>
        <v>0</v>
      </c>
      <c r="J135" s="123">
        <f t="shared" si="48"/>
        <v>0</v>
      </c>
      <c r="L135" s="113">
        <v>0</v>
      </c>
      <c r="M135" s="123">
        <f>IF(D135="E",'DADOS BASE PROPOSTA'!$H$28,IF(D135="EA",'DADOS BASE PROPOSTA'!$H$29,IF(D135="EC",'DADOS BASE PROPOSTA'!$H$30,IF(D135="ECA",'DADOS BASE PROPOSTA'!$H$31,0))))</f>
        <v>2005589.23</v>
      </c>
      <c r="N135" s="123">
        <f>IF(OR(D135="E",D135="EA",D135="EC",D135="ECA",D135="ECR"),L135*'DADOS BASE PROPOSTA'!$H$33,0)</f>
        <v>0</v>
      </c>
      <c r="O135" s="123">
        <f t="shared" si="49"/>
        <v>2005589.23</v>
      </c>
      <c r="R135" s="123"/>
      <c r="T135" s="113">
        <v>0</v>
      </c>
      <c r="U135" s="118">
        <f t="shared" si="51"/>
        <v>0</v>
      </c>
      <c r="V135" s="123">
        <f>'DADOS BASE PROPOSTA'!$H$48*U135</f>
        <v>0</v>
      </c>
      <c r="W135" s="123"/>
      <c r="X135" s="123">
        <f t="shared" si="50"/>
        <v>0</v>
      </c>
      <c r="Z135" s="128">
        <v>0</v>
      </c>
      <c r="AB135" s="51">
        <v>0.63700000000000001</v>
      </c>
      <c r="AC135" s="51">
        <f t="shared" si="52"/>
        <v>0</v>
      </c>
      <c r="AD135" s="132">
        <f t="shared" si="53"/>
        <v>-0.16008184425827116</v>
      </c>
      <c r="AF135" s="51">
        <f t="shared" si="54"/>
        <v>707.34297933291589</v>
      </c>
      <c r="AG135" s="123">
        <f t="shared" si="55"/>
        <v>0</v>
      </c>
      <c r="AI135" s="128">
        <v>0</v>
      </c>
      <c r="AJ135" s="123">
        <f>IF($AI$11&gt;0,(AI135/$AI$11)*'DADOS BASE PROPOSTA'!$H$41,0)</f>
        <v>0</v>
      </c>
      <c r="AL135" s="123">
        <v>0</v>
      </c>
      <c r="AM135" s="123">
        <f>(AL135/$AL$11)*'DADOS BASE PROPOSTA'!$H$42</f>
        <v>0</v>
      </c>
      <c r="AO135" s="123"/>
      <c r="AP135" s="123"/>
      <c r="AQ135" s="123"/>
      <c r="AS135" s="123"/>
      <c r="AT135" s="123"/>
      <c r="AU135" s="123"/>
      <c r="AW135" s="123"/>
      <c r="AX135" s="123"/>
      <c r="AY135" s="123"/>
      <c r="AZ135" s="49"/>
    </row>
    <row r="136" spans="1:52" x14ac:dyDescent="0.25">
      <c r="A136" s="49"/>
      <c r="B136" s="2" t="s">
        <v>177</v>
      </c>
      <c r="C136" s="2" t="s">
        <v>202</v>
      </c>
      <c r="D136" s="50" t="s">
        <v>89</v>
      </c>
      <c r="F136" s="113">
        <v>1989.329132352643</v>
      </c>
      <c r="G136" s="118">
        <f t="shared" si="47"/>
        <v>1.7623008095706001E-3</v>
      </c>
      <c r="H136" s="123">
        <f>'DADOS BASE PROPOSTA'!$H$17*G136</f>
        <v>4004318.7881108942</v>
      </c>
      <c r="I136" s="123">
        <f>IF(D136="P",IF(H136&lt;'DADOS BASE PROPOSTA'!$H$22,IF('DADOS BASE PROPOSTA'!$H$22-H136&gt;'DADOS BASE PROPOSTA'!$H$23,'DADOS BASE PROPOSTA'!$H$23,'DADOS BASE PROPOSTA'!$H$22-H136),0),0)</f>
        <v>0</v>
      </c>
      <c r="J136" s="123">
        <f t="shared" si="48"/>
        <v>4004318.7881108942</v>
      </c>
      <c r="L136" s="113">
        <v>0</v>
      </c>
      <c r="M136" s="123">
        <f>IF(D136="E",'DADOS BASE PROPOSTA'!$H$28,IF(D136="EA",'DADOS BASE PROPOSTA'!$H$29,IF(D136="EC",'DADOS BASE PROPOSTA'!$H$30,IF(D136="ECA",'DADOS BASE PROPOSTA'!$H$31,0))))</f>
        <v>0</v>
      </c>
      <c r="N136" s="123">
        <f>IF(OR(D136="E",D136="EA",D136="EC",D136="ECA",D136="ECR"),L136*'DADOS BASE PROPOSTA'!$H$33,0)</f>
        <v>0</v>
      </c>
      <c r="O136" s="123">
        <f t="shared" si="49"/>
        <v>0</v>
      </c>
      <c r="R136" s="123"/>
      <c r="T136" s="113">
        <v>1447.7279696098381</v>
      </c>
      <c r="U136" s="118">
        <f t="shared" si="51"/>
        <v>7.5950057703658208E-3</v>
      </c>
      <c r="V136" s="123">
        <f>'DADOS BASE PROPOSTA'!$H$48*U136</f>
        <v>685719.04514503351</v>
      </c>
      <c r="W136" s="123"/>
      <c r="X136" s="123">
        <f t="shared" si="50"/>
        <v>685719.04514503351</v>
      </c>
      <c r="Z136" s="128">
        <v>912</v>
      </c>
      <c r="AB136" s="51">
        <v>0.65900000000000003</v>
      </c>
      <c r="AC136" s="51">
        <f t="shared" si="52"/>
        <v>601.00800000000004</v>
      </c>
      <c r="AD136" s="132">
        <f t="shared" si="53"/>
        <v>-0.12158184425827112</v>
      </c>
      <c r="AF136" s="51">
        <f t="shared" si="54"/>
        <v>683.86816603495481</v>
      </c>
      <c r="AG136" s="123">
        <f t="shared" si="55"/>
        <v>623687.76742387877</v>
      </c>
      <c r="AI136" s="128">
        <v>0</v>
      </c>
      <c r="AJ136" s="123">
        <f>IF($AI$11&gt;0,(AI136/$AI$11)*'DADOS BASE PROPOSTA'!$H$41,0)</f>
        <v>0</v>
      </c>
      <c r="AL136" s="123">
        <v>408.25</v>
      </c>
      <c r="AM136" s="123">
        <f>(AL136/$AL$11)*'DADOS BASE PROPOSTA'!$H$42</f>
        <v>233326.80172989488</v>
      </c>
      <c r="AO136" s="123"/>
      <c r="AP136" s="123"/>
      <c r="AQ136" s="123"/>
      <c r="AS136" s="123"/>
      <c r="AT136" s="123"/>
      <c r="AU136" s="123"/>
      <c r="AW136" s="123"/>
      <c r="AX136" s="123"/>
      <c r="AY136" s="123"/>
      <c r="AZ136" s="49"/>
    </row>
    <row r="137" spans="1:52" x14ac:dyDescent="0.25">
      <c r="A137" s="49"/>
      <c r="B137" s="2" t="s">
        <v>177</v>
      </c>
      <c r="C137" s="2" t="s">
        <v>203</v>
      </c>
      <c r="D137" s="50" t="s">
        <v>89</v>
      </c>
      <c r="F137" s="113">
        <v>3776.79342734898</v>
      </c>
      <c r="G137" s="118">
        <f t="shared" si="47"/>
        <v>3.3457742142078903E-3</v>
      </c>
      <c r="H137" s="123">
        <f>'DADOS BASE PROPOSTA'!$H$17*G137</f>
        <v>7602304.0300333565</v>
      </c>
      <c r="I137" s="123">
        <f>IF(D137="P",IF(H137&lt;'DADOS BASE PROPOSTA'!$H$22,IF('DADOS BASE PROPOSTA'!$H$22-H137&gt;'DADOS BASE PROPOSTA'!$H$23,'DADOS BASE PROPOSTA'!$H$23,'DADOS BASE PROPOSTA'!$H$22-H137),0),0)</f>
        <v>0</v>
      </c>
      <c r="J137" s="123">
        <f t="shared" si="48"/>
        <v>7602304.0300333565</v>
      </c>
      <c r="L137" s="113">
        <v>0</v>
      </c>
      <c r="M137" s="123">
        <f>IF(D137="E",'DADOS BASE PROPOSTA'!$H$28,IF(D137="EA",'DADOS BASE PROPOSTA'!$H$29,IF(D137="EC",'DADOS BASE PROPOSTA'!$H$30,IF(D137="ECA",'DADOS BASE PROPOSTA'!$H$31,0))))</f>
        <v>0</v>
      </c>
      <c r="N137" s="123">
        <f>IF(OR(D137="E",D137="EA",D137="EC",D137="ECA",D137="ECR"),L137*'DADOS BASE PROPOSTA'!$H$33,0)</f>
        <v>0</v>
      </c>
      <c r="O137" s="123">
        <f t="shared" si="49"/>
        <v>0</v>
      </c>
      <c r="R137" s="123"/>
      <c r="T137" s="113">
        <v>0</v>
      </c>
      <c r="U137" s="118">
        <f t="shared" si="51"/>
        <v>0</v>
      </c>
      <c r="V137" s="123">
        <f>'DADOS BASE PROPOSTA'!$H$48*U137</f>
        <v>0</v>
      </c>
      <c r="W137" s="123"/>
      <c r="X137" s="123">
        <f t="shared" si="50"/>
        <v>0</v>
      </c>
      <c r="Z137" s="128">
        <v>2076.5</v>
      </c>
      <c r="AB137" s="51">
        <v>0.71399999999999997</v>
      </c>
      <c r="AC137" s="51">
        <f t="shared" si="52"/>
        <v>1482.6209999999999</v>
      </c>
      <c r="AD137" s="132">
        <f t="shared" si="53"/>
        <v>-2.533184425827123E-2</v>
      </c>
      <c r="AF137" s="51">
        <f t="shared" si="54"/>
        <v>625.18113279005217</v>
      </c>
      <c r="AG137" s="123">
        <f t="shared" si="55"/>
        <v>1298188.6222385434</v>
      </c>
      <c r="AI137" s="128">
        <v>0</v>
      </c>
      <c r="AJ137" s="123">
        <f>IF($AI$11&gt;0,(AI137/$AI$11)*'DADOS BASE PROPOSTA'!$H$41,0)</f>
        <v>0</v>
      </c>
      <c r="AL137" s="123">
        <v>0</v>
      </c>
      <c r="AM137" s="123">
        <f>(AL137/$AL$11)*'DADOS BASE PROPOSTA'!$H$42</f>
        <v>0</v>
      </c>
      <c r="AO137" s="123"/>
      <c r="AP137" s="123"/>
      <c r="AQ137" s="123"/>
      <c r="AS137" s="123"/>
      <c r="AT137" s="123"/>
      <c r="AU137" s="123"/>
      <c r="AW137" s="123"/>
      <c r="AX137" s="123"/>
      <c r="AY137" s="123"/>
      <c r="AZ137" s="49"/>
    </row>
    <row r="138" spans="1:52" x14ac:dyDescent="0.25">
      <c r="A138" s="49"/>
      <c r="B138" s="2" t="s">
        <v>177</v>
      </c>
      <c r="C138" s="2" t="s">
        <v>204</v>
      </c>
      <c r="D138" s="50" t="s">
        <v>93</v>
      </c>
      <c r="F138" s="113">
        <v>0</v>
      </c>
      <c r="G138" s="118">
        <f t="shared" si="47"/>
        <v>0</v>
      </c>
      <c r="H138" s="123">
        <f>'DADOS BASE PROPOSTA'!$H$17*G138</f>
        <v>0</v>
      </c>
      <c r="I138" s="123">
        <f>IF(D138="P",IF(H138&lt;'DADOS BASE PROPOSTA'!$H$22,IF('DADOS BASE PROPOSTA'!$H$22-H138&gt;'DADOS BASE PROPOSTA'!$H$23,'DADOS BASE PROPOSTA'!$H$23,'DADOS BASE PROPOSTA'!$H$22-H138),0),0)</f>
        <v>0</v>
      </c>
      <c r="J138" s="123">
        <f t="shared" si="48"/>
        <v>0</v>
      </c>
      <c r="L138" s="113">
        <v>646.5252517513328</v>
      </c>
      <c r="M138" s="123">
        <f>IF(D138="E",'DADOS BASE PROPOSTA'!$H$28,IF(D138="EA",'DADOS BASE PROPOSTA'!$H$29,IF(D138="EC",'DADOS BASE PROPOSTA'!$H$30,IF(D138="ECA",'DADOS BASE PROPOSTA'!$H$31,0))))</f>
        <v>2005589.23</v>
      </c>
      <c r="N138" s="123">
        <f>IF(OR(D138="E",D138="EA",D138="EC",D138="ECA",D138="ECR"),L138*'DADOS BASE PROPOSTA'!$H$33,0)</f>
        <v>431232.34291813895</v>
      </c>
      <c r="O138" s="123">
        <f t="shared" si="49"/>
        <v>2436821.5729181389</v>
      </c>
      <c r="R138" s="123"/>
      <c r="T138" s="113">
        <v>0</v>
      </c>
      <c r="U138" s="118">
        <f t="shared" si="51"/>
        <v>0</v>
      </c>
      <c r="V138" s="123">
        <f>'DADOS BASE PROPOSTA'!$H$48*U138</f>
        <v>0</v>
      </c>
      <c r="W138" s="123"/>
      <c r="X138" s="123">
        <f t="shared" si="50"/>
        <v>0</v>
      </c>
      <c r="Z138" s="128">
        <v>434.5</v>
      </c>
      <c r="AB138" s="51">
        <v>0.64500000000000002</v>
      </c>
      <c r="AC138" s="51">
        <f t="shared" si="52"/>
        <v>280.2525</v>
      </c>
      <c r="AD138" s="132">
        <f t="shared" si="53"/>
        <v>-0.14608184425827114</v>
      </c>
      <c r="AF138" s="51">
        <f t="shared" si="54"/>
        <v>698.80668358820276</v>
      </c>
      <c r="AG138" s="123">
        <f t="shared" si="55"/>
        <v>303631.50401907408</v>
      </c>
      <c r="AI138" s="128">
        <v>0</v>
      </c>
      <c r="AJ138" s="123">
        <f>IF($AI$11&gt;0,(AI138/$AI$11)*'DADOS BASE PROPOSTA'!$H$41,0)</f>
        <v>0</v>
      </c>
      <c r="AL138" s="123">
        <v>0</v>
      </c>
      <c r="AM138" s="123">
        <f>(AL138/$AL$11)*'DADOS BASE PROPOSTA'!$H$42</f>
        <v>0</v>
      </c>
      <c r="AO138" s="123"/>
      <c r="AP138" s="123"/>
      <c r="AQ138" s="123"/>
      <c r="AS138" s="123"/>
      <c r="AT138" s="123"/>
      <c r="AU138" s="123"/>
      <c r="AW138" s="123"/>
      <c r="AX138" s="123"/>
      <c r="AY138" s="123"/>
      <c r="AZ138" s="49"/>
    </row>
    <row r="139" spans="1:52" x14ac:dyDescent="0.25">
      <c r="A139" s="49"/>
      <c r="B139" s="2" t="s">
        <v>177</v>
      </c>
      <c r="C139" s="2" t="s">
        <v>205</v>
      </c>
      <c r="D139" s="50" t="s">
        <v>89</v>
      </c>
      <c r="F139" s="113">
        <v>639.91542867629323</v>
      </c>
      <c r="G139" s="118">
        <f t="shared" si="47"/>
        <v>5.6688632347090193E-4</v>
      </c>
      <c r="H139" s="123">
        <f>'DADOS BASE PROPOSTA'!$H$17*G139</f>
        <v>1288085.180163281</v>
      </c>
      <c r="I139" s="123">
        <f>IF(D139="P",IF(H139&lt;'DADOS BASE PROPOSTA'!$H$22,IF('DADOS BASE PROPOSTA'!$H$22-H139&gt;'DADOS BASE PROPOSTA'!$H$23,'DADOS BASE PROPOSTA'!$H$23,'DADOS BASE PROPOSTA'!$H$22-H139),0),0)</f>
        <v>1576890.7</v>
      </c>
      <c r="J139" s="123">
        <f t="shared" si="48"/>
        <v>2864975.8801632812</v>
      </c>
      <c r="L139" s="113">
        <v>0</v>
      </c>
      <c r="M139" s="123">
        <f>IF(D139="E",'DADOS BASE PROPOSTA'!$H$28,IF(D139="EA",'DADOS BASE PROPOSTA'!$H$29,IF(D139="EC",'DADOS BASE PROPOSTA'!$H$30,IF(D139="ECA",'DADOS BASE PROPOSTA'!$H$31,0))))</f>
        <v>0</v>
      </c>
      <c r="N139" s="123">
        <f>IF(OR(D139="E",D139="EA",D139="EC",D139="ECA",D139="ECR"),L139*'DADOS BASE PROPOSTA'!$H$33,0)</f>
        <v>0</v>
      </c>
      <c r="O139" s="123">
        <f t="shared" si="49"/>
        <v>0</v>
      </c>
      <c r="R139" s="123"/>
      <c r="T139" s="113">
        <v>0</v>
      </c>
      <c r="U139" s="118">
        <f t="shared" si="51"/>
        <v>0</v>
      </c>
      <c r="V139" s="123">
        <f>'DADOS BASE PROPOSTA'!$H$48*U139</f>
        <v>0</v>
      </c>
      <c r="W139" s="123"/>
      <c r="X139" s="123">
        <f t="shared" si="50"/>
        <v>0</v>
      </c>
      <c r="Z139" s="128">
        <v>270</v>
      </c>
      <c r="AB139" s="51">
        <v>0.63300000000000001</v>
      </c>
      <c r="AC139" s="51">
        <f t="shared" si="52"/>
        <v>170.91</v>
      </c>
      <c r="AD139" s="132">
        <f t="shared" si="53"/>
        <v>-0.16708184425827116</v>
      </c>
      <c r="AF139" s="51">
        <f t="shared" si="54"/>
        <v>711.6111272052724</v>
      </c>
      <c r="AG139" s="123">
        <f t="shared" si="55"/>
        <v>192135.00434542354</v>
      </c>
      <c r="AI139" s="128">
        <v>0</v>
      </c>
      <c r="AJ139" s="123">
        <f>IF($AI$11&gt;0,(AI139/$AI$11)*'DADOS BASE PROPOSTA'!$H$41,0)</f>
        <v>0</v>
      </c>
      <c r="AL139" s="123">
        <v>0</v>
      </c>
      <c r="AM139" s="123">
        <f>(AL139/$AL$11)*'DADOS BASE PROPOSTA'!$H$42</f>
        <v>0</v>
      </c>
      <c r="AO139" s="123"/>
      <c r="AP139" s="123"/>
      <c r="AQ139" s="123"/>
      <c r="AS139" s="123"/>
      <c r="AT139" s="123"/>
      <c r="AU139" s="123"/>
      <c r="AW139" s="123"/>
      <c r="AX139" s="123"/>
      <c r="AY139" s="123"/>
      <c r="AZ139" s="49"/>
    </row>
    <row r="140" spans="1:52" x14ac:dyDescent="0.25">
      <c r="A140" s="49"/>
      <c r="B140" s="2" t="s">
        <v>177</v>
      </c>
      <c r="C140" s="2" t="s">
        <v>206</v>
      </c>
      <c r="D140" s="50" t="s">
        <v>89</v>
      </c>
      <c r="F140" s="113">
        <v>880.37100477780314</v>
      </c>
      <c r="G140" s="118">
        <f t="shared" si="47"/>
        <v>7.7990037405604063E-4</v>
      </c>
      <c r="H140" s="123">
        <f>'DADOS BASE PROPOSTA'!$H$17*G140</f>
        <v>1772097.9890193981</v>
      </c>
      <c r="I140" s="123">
        <f>IF(D140="P",IF(H140&lt;'DADOS BASE PROPOSTA'!$H$22,IF('DADOS BASE PROPOSTA'!$H$22-H140&gt;'DADOS BASE PROPOSTA'!$H$23,'DADOS BASE PROPOSTA'!$H$23,'DADOS BASE PROPOSTA'!$H$22-H140),0),0)</f>
        <v>1381683.4109806018</v>
      </c>
      <c r="J140" s="123">
        <f t="shared" si="48"/>
        <v>3153781.4</v>
      </c>
      <c r="L140" s="113">
        <v>0</v>
      </c>
      <c r="M140" s="123">
        <f>IF(D140="E",'DADOS BASE PROPOSTA'!$H$28,IF(D140="EA",'DADOS BASE PROPOSTA'!$H$29,IF(D140="EC",'DADOS BASE PROPOSTA'!$H$30,IF(D140="ECA",'DADOS BASE PROPOSTA'!$H$31,0))))</f>
        <v>0</v>
      </c>
      <c r="N140" s="123">
        <f>IF(OR(D140="E",D140="EA",D140="EC",D140="ECA",D140="ECR"),L140*'DADOS BASE PROPOSTA'!$H$33,0)</f>
        <v>0</v>
      </c>
      <c r="O140" s="123">
        <f t="shared" si="49"/>
        <v>0</v>
      </c>
      <c r="R140" s="123"/>
      <c r="T140" s="113">
        <v>0</v>
      </c>
      <c r="U140" s="118">
        <f t="shared" si="51"/>
        <v>0</v>
      </c>
      <c r="V140" s="123">
        <f>'DADOS BASE PROPOSTA'!$H$48*U140</f>
        <v>0</v>
      </c>
      <c r="W140" s="123"/>
      <c r="X140" s="123">
        <f t="shared" si="50"/>
        <v>0</v>
      </c>
      <c r="Z140" s="128">
        <v>688.5</v>
      </c>
      <c r="AB140" s="51">
        <v>0.65700000000000003</v>
      </c>
      <c r="AC140" s="51">
        <f t="shared" si="52"/>
        <v>452.34450000000004</v>
      </c>
      <c r="AD140" s="132">
        <f t="shared" si="53"/>
        <v>-0.12508184425827112</v>
      </c>
      <c r="AF140" s="51">
        <f t="shared" si="54"/>
        <v>686.00223997113312</v>
      </c>
      <c r="AG140" s="123">
        <f t="shared" si="55"/>
        <v>472312.54222012515</v>
      </c>
      <c r="AI140" s="128">
        <v>0</v>
      </c>
      <c r="AJ140" s="123">
        <f>IF($AI$11&gt;0,(AI140/$AI$11)*'DADOS BASE PROPOSTA'!$H$41,0)</f>
        <v>0</v>
      </c>
      <c r="AL140" s="123">
        <v>0</v>
      </c>
      <c r="AM140" s="123">
        <f>(AL140/$AL$11)*'DADOS BASE PROPOSTA'!$H$42</f>
        <v>0</v>
      </c>
      <c r="AO140" s="123"/>
      <c r="AP140" s="123"/>
      <c r="AQ140" s="123"/>
      <c r="AS140" s="123"/>
      <c r="AT140" s="123"/>
      <c r="AU140" s="123"/>
      <c r="AW140" s="123"/>
      <c r="AX140" s="123"/>
      <c r="AY140" s="123"/>
      <c r="AZ140" s="49"/>
    </row>
    <row r="141" spans="1:52" x14ac:dyDescent="0.25">
      <c r="A141" s="49"/>
      <c r="B141" s="2" t="s">
        <v>177</v>
      </c>
      <c r="C141" s="2" t="s">
        <v>207</v>
      </c>
      <c r="D141" s="50" t="s">
        <v>93</v>
      </c>
      <c r="F141" s="113">
        <v>0</v>
      </c>
      <c r="G141" s="118">
        <f t="shared" si="47"/>
        <v>0</v>
      </c>
      <c r="H141" s="123">
        <f>'DADOS BASE PROPOSTA'!$H$17*G141</f>
        <v>0</v>
      </c>
      <c r="I141" s="123">
        <f>IF(D141="P",IF(H141&lt;'DADOS BASE PROPOSTA'!$H$22,IF('DADOS BASE PROPOSTA'!$H$22-H141&gt;'DADOS BASE PROPOSTA'!$H$23,'DADOS BASE PROPOSTA'!$H$23,'DADOS BASE PROPOSTA'!$H$22-H141),0),0)</f>
        <v>0</v>
      </c>
      <c r="J141" s="123">
        <f t="shared" si="48"/>
        <v>0</v>
      </c>
      <c r="L141" s="113">
        <v>908.26888603624445</v>
      </c>
      <c r="M141" s="123">
        <f>IF(D141="E",'DADOS BASE PROPOSTA'!$H$28,IF(D141="EA",'DADOS BASE PROPOSTA'!$H$29,IF(D141="EC",'DADOS BASE PROPOSTA'!$H$30,IF(D141="ECA",'DADOS BASE PROPOSTA'!$H$31,0))))</f>
        <v>2005589.23</v>
      </c>
      <c r="N141" s="123">
        <f>IF(OR(D141="E",D141="EA",D141="EC",D141="ECA",D141="ECR"),L141*'DADOS BASE PROPOSTA'!$H$33,0)</f>
        <v>605815.34698617505</v>
      </c>
      <c r="O141" s="123">
        <f t="shared" si="49"/>
        <v>2611404.576986175</v>
      </c>
      <c r="R141" s="123"/>
      <c r="T141" s="113">
        <v>0</v>
      </c>
      <c r="U141" s="118">
        <f t="shared" si="51"/>
        <v>0</v>
      </c>
      <c r="V141" s="123">
        <f>'DADOS BASE PROPOSTA'!$H$48*U141</f>
        <v>0</v>
      </c>
      <c r="W141" s="123"/>
      <c r="X141" s="123">
        <f t="shared" si="50"/>
        <v>0</v>
      </c>
      <c r="Z141" s="128">
        <v>345.5</v>
      </c>
      <c r="AB141" s="51">
        <v>0.64800000000000002</v>
      </c>
      <c r="AC141" s="51">
        <f t="shared" si="52"/>
        <v>223.88400000000001</v>
      </c>
      <c r="AD141" s="132">
        <f t="shared" si="53"/>
        <v>-0.14083184425827114</v>
      </c>
      <c r="AF141" s="51">
        <f t="shared" si="54"/>
        <v>695.60557268393541</v>
      </c>
      <c r="AG141" s="123">
        <f t="shared" si="55"/>
        <v>240331.72536229968</v>
      </c>
      <c r="AI141" s="128">
        <v>0</v>
      </c>
      <c r="AJ141" s="123">
        <f>IF($AI$11&gt;0,(AI141/$AI$11)*'DADOS BASE PROPOSTA'!$H$41,0)</f>
        <v>0</v>
      </c>
      <c r="AL141" s="123">
        <v>0</v>
      </c>
      <c r="AM141" s="123">
        <f>(AL141/$AL$11)*'DADOS BASE PROPOSTA'!$H$42</f>
        <v>0</v>
      </c>
      <c r="AO141" s="123"/>
      <c r="AP141" s="123"/>
      <c r="AQ141" s="123"/>
      <c r="AS141" s="123"/>
      <c r="AT141" s="123"/>
      <c r="AU141" s="123"/>
      <c r="AW141" s="123"/>
      <c r="AX141" s="123"/>
      <c r="AY141" s="123"/>
      <c r="AZ141" s="49"/>
    </row>
    <row r="142" spans="1:52" x14ac:dyDescent="0.25">
      <c r="A142" s="49"/>
      <c r="B142" s="2" t="s">
        <v>177</v>
      </c>
      <c r="C142" s="2" t="s">
        <v>208</v>
      </c>
      <c r="D142" s="50" t="s">
        <v>136</v>
      </c>
      <c r="F142" s="113">
        <v>0</v>
      </c>
      <c r="G142" s="118">
        <f>F13/$F$11</f>
        <v>0</v>
      </c>
      <c r="H142" s="123">
        <f>'DADOS BASE PROPOSTA'!$H$17*G142</f>
        <v>0</v>
      </c>
      <c r="I142" s="123">
        <f>IF(D142="P",IF(H142&lt;'DADOS BASE PROPOSTA'!$H$22,IF('DADOS BASE PROPOSTA'!$H$22-H142&gt;'DADOS BASE PROPOSTA'!$H$23,'DADOS BASE PROPOSTA'!$H$23,'DADOS BASE PROPOSTA'!$H$22-H142),0),0)</f>
        <v>0</v>
      </c>
      <c r="J142" s="123">
        <f t="shared" si="48"/>
        <v>0</v>
      </c>
      <c r="L142" s="113">
        <v>1796.824896812823</v>
      </c>
      <c r="M142" s="123">
        <f>IF(D142="E",'DADOS BASE PROPOSTA'!$H$28,IF(D142="EA",'DADOS BASE PROPOSTA'!$H$29,IF(D142="EC",'DADOS BASE PROPOSTA'!$H$30,IF(D142="ECA",'DADOS BASE PROPOSTA'!$H$31,0))))</f>
        <v>2117694.09</v>
      </c>
      <c r="N142" s="123">
        <f>IF(OR(D142="E",D142="EA",D142="EC",D142="ECA",D142="ECR"),L142*'DADOS BASE PROPOSTA'!$H$33,0)</f>
        <v>1198482.2061741529</v>
      </c>
      <c r="O142" s="123">
        <f t="shared" si="49"/>
        <v>3316176.2961741528</v>
      </c>
      <c r="R142" s="123"/>
      <c r="T142" s="113">
        <v>0</v>
      </c>
      <c r="U142" s="118">
        <f t="shared" si="51"/>
        <v>0</v>
      </c>
      <c r="V142" s="123">
        <f>'DADOS BASE PROPOSTA'!$H$48*U142</f>
        <v>0</v>
      </c>
      <c r="W142" s="123"/>
      <c r="X142" s="123">
        <f t="shared" si="50"/>
        <v>0</v>
      </c>
      <c r="Z142" s="128">
        <v>425</v>
      </c>
      <c r="AB142" s="51">
        <v>0.58699999999999997</v>
      </c>
      <c r="AC142" s="51">
        <f t="shared" si="52"/>
        <v>249.47499999999999</v>
      </c>
      <c r="AD142" s="132">
        <f t="shared" si="53"/>
        <v>-0.24758184425827123</v>
      </c>
      <c r="AF142" s="51">
        <f t="shared" si="54"/>
        <v>760.69482773737286</v>
      </c>
      <c r="AG142" s="123">
        <f t="shared" si="55"/>
        <v>323295.30178838345</v>
      </c>
      <c r="AI142" s="128">
        <v>21</v>
      </c>
      <c r="AJ142" s="123">
        <f>IF($AI$11&gt;0,(AI142/$AI$11)*'DADOS BASE PROPOSTA'!$H$41,0)</f>
        <v>129738.04528944382</v>
      </c>
      <c r="AL142" s="123">
        <v>0</v>
      </c>
      <c r="AM142" s="123">
        <f>(AL142/$AL$11)*'DADOS BASE PROPOSTA'!$H$42</f>
        <v>0</v>
      </c>
      <c r="AO142" s="123"/>
      <c r="AP142" s="123"/>
      <c r="AQ142" s="123"/>
      <c r="AS142" s="123"/>
      <c r="AT142" s="123"/>
      <c r="AU142" s="123"/>
      <c r="AW142" s="123"/>
      <c r="AX142" s="123"/>
      <c r="AY142" s="123"/>
      <c r="AZ142" s="49"/>
    </row>
    <row r="143" spans="1:52" x14ac:dyDescent="0.25">
      <c r="A143" s="49"/>
      <c r="F143" s="113"/>
      <c r="G143" s="118"/>
      <c r="H143" s="123"/>
      <c r="I143" s="123"/>
      <c r="J143" s="123"/>
      <c r="L143" s="113"/>
      <c r="M143" s="123"/>
      <c r="N143" s="123"/>
      <c r="O143" s="123"/>
      <c r="R143" s="123"/>
      <c r="T143" s="113"/>
      <c r="U143" s="118"/>
      <c r="V143" s="123"/>
      <c r="W143" s="123"/>
      <c r="X143" s="123"/>
      <c r="Z143" s="128"/>
      <c r="AD143" s="132"/>
      <c r="AG143" s="123"/>
      <c r="AI143" s="128"/>
      <c r="AJ143" s="123"/>
      <c r="AL143" s="123"/>
      <c r="AM143" s="123"/>
      <c r="AO143" s="123"/>
      <c r="AP143" s="123"/>
      <c r="AQ143" s="123"/>
      <c r="AS143" s="123"/>
      <c r="AT143" s="123"/>
      <c r="AU143" s="123"/>
      <c r="AW143" s="123"/>
      <c r="AX143" s="123"/>
      <c r="AY143" s="123"/>
      <c r="AZ143" s="49"/>
    </row>
    <row r="144" spans="1:52" x14ac:dyDescent="0.25">
      <c r="A144" s="49"/>
      <c r="B144" s="107" t="s">
        <v>209</v>
      </c>
      <c r="C144" s="107" t="s">
        <v>210</v>
      </c>
      <c r="D144" s="107" t="s">
        <v>84</v>
      </c>
      <c r="E144" s="107"/>
      <c r="F144" s="114">
        <f>SUM(F145:F156)</f>
        <v>11474.229986213582</v>
      </c>
      <c r="G144" s="119">
        <f>SUM(G145:G156)</f>
        <v>1.0164755778743064E-2</v>
      </c>
      <c r="H144" s="124">
        <f>SUM(H145:H156)</f>
        <v>23096467.027838029</v>
      </c>
      <c r="I144" s="124">
        <f>SUM(I145:I156)</f>
        <v>49581.998241810128</v>
      </c>
      <c r="J144" s="124">
        <f>SUM(J145:J156)</f>
        <v>23146049.026079841</v>
      </c>
      <c r="K144" s="108"/>
      <c r="L144" s="114">
        <f>SUM(L145:L156)</f>
        <v>1969.1695921285745</v>
      </c>
      <c r="M144" s="124">
        <f>SUM(M145:M156)</f>
        <v>11021916.170000002</v>
      </c>
      <c r="N144" s="124">
        <f>SUM(N145:N156)</f>
        <v>1313436.1179497591</v>
      </c>
      <c r="O144" s="124">
        <f>SUM(O145:O156)</f>
        <v>12335352.28794976</v>
      </c>
      <c r="P144" s="108"/>
      <c r="Q144" s="109"/>
      <c r="R144" s="124">
        <f>SUM(R145:R156)</f>
        <v>5941210.4500000002</v>
      </c>
      <c r="S144" s="108"/>
      <c r="T144" s="114">
        <f>SUM(T145:T156)</f>
        <v>4061.6837046253258</v>
      </c>
      <c r="U144" s="119">
        <f>SUM(U145:U156)</f>
        <v>2.1308223520986352E-2</v>
      </c>
      <c r="V144" s="124">
        <f>SUM(V145:V156)</f>
        <v>1923824.040207929</v>
      </c>
      <c r="W144" s="124">
        <f>SUM(W145:W156)</f>
        <v>244676.20587804879</v>
      </c>
      <c r="X144" s="124">
        <f>SUM(X145:X156)</f>
        <v>2168500.2460859781</v>
      </c>
      <c r="Y144" s="108"/>
      <c r="Z144" s="129">
        <f>SUM(Z145:Z156)</f>
        <v>9524.5</v>
      </c>
      <c r="AA144" s="108"/>
      <c r="AB144" s="108"/>
      <c r="AC144" s="108"/>
      <c r="AD144" s="133"/>
      <c r="AE144" s="108"/>
      <c r="AF144" s="108"/>
      <c r="AG144" s="124">
        <f>SUM(AG145:AG156)</f>
        <v>4836608.402976702</v>
      </c>
      <c r="AH144" s="108"/>
      <c r="AI144" s="129">
        <f>SUM(AI145:AI156)</f>
        <v>180</v>
      </c>
      <c r="AJ144" s="124">
        <f>SUM(AJ145:AJ156)</f>
        <v>1112040.3881952327</v>
      </c>
      <c r="AK144" s="108"/>
      <c r="AL144" s="124">
        <f>SUM(AL145:AL156)</f>
        <v>1253</v>
      </c>
      <c r="AM144" s="124">
        <f>SUM(AM145:AM156)</f>
        <v>716126.10549310059</v>
      </c>
      <c r="AN144" s="108"/>
      <c r="AO144" s="124"/>
      <c r="AP144" s="124"/>
      <c r="AQ144" s="124">
        <f>SUM(AQ145:AQ156)</f>
        <v>617970.8638613862</v>
      </c>
      <c r="AR144" s="107"/>
      <c r="AS144" s="124"/>
      <c r="AT144" s="124"/>
      <c r="AU144" s="124">
        <f>SUM(AU145:AU156)</f>
        <v>617970.8638613862</v>
      </c>
      <c r="AV144" s="107"/>
      <c r="AW144" s="124"/>
      <c r="AX144" s="124"/>
      <c r="AY144" s="124">
        <f>SUM(AY145:AY156)</f>
        <v>617970.8638613862</v>
      </c>
      <c r="AZ144" s="49"/>
    </row>
    <row r="145" spans="1:52" x14ac:dyDescent="0.25">
      <c r="A145" s="49"/>
      <c r="B145" s="2" t="s">
        <v>209</v>
      </c>
      <c r="C145" s="2" t="s">
        <v>35</v>
      </c>
      <c r="D145" s="50" t="s">
        <v>85</v>
      </c>
      <c r="F145" s="113">
        <v>0</v>
      </c>
      <c r="G145" s="118">
        <f t="shared" ref="G145:G156" si="56">F145/$F$11</f>
        <v>0</v>
      </c>
      <c r="H145" s="123">
        <f>'DADOS BASE PROPOSTA'!$H$17*G145</f>
        <v>0</v>
      </c>
      <c r="I145" s="123">
        <f>IF(D145="P",IF(H145&lt;'DADOS BASE PROPOSTA'!$H$22,IF('DADOS BASE PROPOSTA'!$H$22-H145&gt;'DADOS BASE PROPOSTA'!$H$23,'DADOS BASE PROPOSTA'!$H$23,'DADOS BASE PROPOSTA'!$H$22-H145),0),0)</f>
        <v>0</v>
      </c>
      <c r="J145" s="123">
        <f t="shared" ref="J145:J156" si="57">H145+I145</f>
        <v>0</v>
      </c>
      <c r="L145" s="113"/>
      <c r="M145" s="123">
        <f>IF(D145="E",'DADOS BASE PROPOSTA'!$H$28,IF(D145="EA",'DADOS BASE PROPOSTA'!$H$29,IF(D145="EC",'DADOS BASE PROPOSTA'!$H$30,IF(D145="ECA",'DADOS BASE PROPOSTA'!$H$31,0))))</f>
        <v>0</v>
      </c>
      <c r="N145" s="123">
        <f>IF(OR(D145="E",D145="EA",D145="EC",D145="ECA"),L145*'DADOS BASE PROPOSTA'!$H$33,0)</f>
        <v>0</v>
      </c>
      <c r="O145" s="123">
        <f t="shared" ref="O145:O156" si="58">M145+N145</f>
        <v>0</v>
      </c>
      <c r="Q145" s="77">
        <v>11</v>
      </c>
      <c r="R145" s="123">
        <f>IF(D145="R",('DADOS BASE PROPOSTA'!$H$36+('DADOS BASE PROPOSTA'!$H$37*Q145)),0)</f>
        <v>5941210.4500000002</v>
      </c>
      <c r="T145" s="113"/>
      <c r="U145" s="118"/>
      <c r="V145" s="123"/>
      <c r="W145" s="123">
        <f>'DADOS BASE PROPOSTA'!$H$47/41</f>
        <v>244676.20587804879</v>
      </c>
      <c r="X145" s="123">
        <f t="shared" ref="X145:X156" si="59">V145+W145</f>
        <v>244676.20587804879</v>
      </c>
      <c r="Z145" s="128"/>
      <c r="AD145" s="132"/>
      <c r="AG145" s="123"/>
      <c r="AI145" s="128"/>
      <c r="AJ145" s="123"/>
      <c r="AL145" s="123"/>
      <c r="AM145" s="123"/>
      <c r="AO145" s="123">
        <f>'DADOS BASE PROPOSTA'!$H$52/41</f>
        <v>354295.5</v>
      </c>
      <c r="AP145" s="123">
        <f>'DADOS BASE PROPOSTA'!$H$53*(Q145/$Q$11)</f>
        <v>263675.36386138614</v>
      </c>
      <c r="AQ145" s="123">
        <f>AO145+AP145</f>
        <v>617970.8638613862</v>
      </c>
      <c r="AS145" s="123">
        <f>'DADOS BASE PROPOSTA'!$H$56/41</f>
        <v>354295.5</v>
      </c>
      <c r="AT145" s="123">
        <f>'DADOS BASE PROPOSTA'!$H$57*(Q145/$Q$11)</f>
        <v>263675.36386138614</v>
      </c>
      <c r="AU145" s="123">
        <f>AS145+AT145</f>
        <v>617970.8638613862</v>
      </c>
      <c r="AW145" s="123">
        <f>'DADOS BASE PROPOSTA'!$H$60/41</f>
        <v>354295.5</v>
      </c>
      <c r="AX145" s="123">
        <f>'DADOS BASE PROPOSTA'!$H$61*(Q145/$Q$11)</f>
        <v>263675.36386138614</v>
      </c>
      <c r="AY145" s="123">
        <f>AW145+AX145</f>
        <v>617970.8638613862</v>
      </c>
      <c r="AZ145" s="49"/>
    </row>
    <row r="146" spans="1:52" x14ac:dyDescent="0.25">
      <c r="A146" s="49"/>
      <c r="B146" s="2" t="s">
        <v>209</v>
      </c>
      <c r="C146" s="2" t="s">
        <v>211</v>
      </c>
      <c r="D146" s="50" t="s">
        <v>87</v>
      </c>
      <c r="F146" s="113">
        <v>0</v>
      </c>
      <c r="G146" s="118">
        <f t="shared" si="56"/>
        <v>0</v>
      </c>
      <c r="H146" s="123">
        <f>'DADOS BASE PROPOSTA'!$H$17*G146</f>
        <v>0</v>
      </c>
      <c r="I146" s="123">
        <f>IF(D146="P",IF(H146&lt;'DADOS BASE PROPOSTA'!$H$22,IF('DADOS BASE PROPOSTA'!$H$22-H146&gt;'DADOS BASE PROPOSTA'!$H$23,'DADOS BASE PROPOSTA'!$H$23,'DADOS BASE PROPOSTA'!$H$22-H146),0),0)</f>
        <v>0</v>
      </c>
      <c r="J146" s="123">
        <f t="shared" si="57"/>
        <v>0</v>
      </c>
      <c r="L146" s="113">
        <v>0.25439560439560438</v>
      </c>
      <c r="M146" s="123">
        <f>IF(D146="E",'DADOS BASE PROPOSTA'!$H$28,IF(D146="EA",'DADOS BASE PROPOSTA'!$H$29,IF(D146="EC",'DADOS BASE PROPOSTA'!$H$30,IF(D146="ECA",'DADOS BASE PROPOSTA'!$H$31,0))))</f>
        <v>993970.02</v>
      </c>
      <c r="N146" s="123">
        <f>IF(OR(D146="E",D146="EA",D146="EC",D146="ECA",D146="ECR"),L146*'DADOS BASE PROPOSTA'!$H$33,0)</f>
        <v>169.68186813186813</v>
      </c>
      <c r="O146" s="123">
        <f t="shared" si="58"/>
        <v>994139.70186813187</v>
      </c>
      <c r="R146" s="123"/>
      <c r="T146" s="113">
        <v>0</v>
      </c>
      <c r="U146" s="118">
        <f t="shared" ref="U146:U156" si="60">T146/$T$11</f>
        <v>0</v>
      </c>
      <c r="V146" s="123">
        <f>'DADOS BASE PROPOSTA'!$H$48*U146</f>
        <v>0</v>
      </c>
      <c r="W146" s="123"/>
      <c r="X146" s="123">
        <f t="shared" si="59"/>
        <v>0</v>
      </c>
      <c r="Z146" s="128">
        <v>79</v>
      </c>
      <c r="AB146" s="51">
        <v>0.82399999999999995</v>
      </c>
      <c r="AC146" s="51">
        <f t="shared" ref="AC146:AC156" si="61">Z146*AB146</f>
        <v>65.095999999999989</v>
      </c>
      <c r="AD146" s="132">
        <f t="shared" ref="AD146:AD156" si="62">(AB146-$AC$12)*$AD$12</f>
        <v>0.16716815574172875</v>
      </c>
      <c r="AF146" s="51">
        <f t="shared" ref="AF146:AF156" si="63">$AF$11-(AD146*$AF$11)</f>
        <v>507.8070663002469</v>
      </c>
      <c r="AG146" s="123">
        <f t="shared" ref="AG146:AG156" si="64">Z146*AF146</f>
        <v>40116.758237719507</v>
      </c>
      <c r="AI146" s="128">
        <v>0</v>
      </c>
      <c r="AJ146" s="123">
        <f>IF($AI$11&gt;0,(AI146/$AI$11)*'DADOS BASE PROPOSTA'!$H$41,0)</f>
        <v>0</v>
      </c>
      <c r="AL146" s="123">
        <v>0</v>
      </c>
      <c r="AM146" s="123">
        <f>(AL146/$AL$11)*'DADOS BASE PROPOSTA'!$H$42</f>
        <v>0</v>
      </c>
      <c r="AO146" s="123"/>
      <c r="AP146" s="123"/>
      <c r="AQ146" s="123"/>
      <c r="AS146" s="123"/>
      <c r="AT146" s="123"/>
      <c r="AU146" s="123"/>
      <c r="AW146" s="123"/>
      <c r="AX146" s="123"/>
      <c r="AY146" s="123"/>
      <c r="AZ146" s="49"/>
    </row>
    <row r="147" spans="1:52" x14ac:dyDescent="0.25">
      <c r="A147" s="49"/>
      <c r="B147" s="2" t="s">
        <v>209</v>
      </c>
      <c r="C147" s="2" t="s">
        <v>212</v>
      </c>
      <c r="D147" s="50" t="s">
        <v>89</v>
      </c>
      <c r="F147" s="113">
        <v>1670.68005650432</v>
      </c>
      <c r="G147" s="118">
        <f t="shared" si="56"/>
        <v>1.4800169404994674E-3</v>
      </c>
      <c r="H147" s="123">
        <f>'DADOS BASE PROPOSTA'!$H$17*G147</f>
        <v>3362910.3552465905</v>
      </c>
      <c r="I147" s="123">
        <f>IF(D147="P",IF(H147&lt;'DADOS BASE PROPOSTA'!$H$22,IF('DADOS BASE PROPOSTA'!$H$22-H147&gt;'DADOS BASE PROPOSTA'!$H$23,'DADOS BASE PROPOSTA'!$H$23,'DADOS BASE PROPOSTA'!$H$22-H147),0),0)</f>
        <v>0</v>
      </c>
      <c r="J147" s="123">
        <f t="shared" si="57"/>
        <v>3362910.3552465905</v>
      </c>
      <c r="L147" s="113">
        <v>0</v>
      </c>
      <c r="M147" s="123">
        <f>IF(D147="E",'DADOS BASE PROPOSTA'!$H$28,IF(D147="EA",'DADOS BASE PROPOSTA'!$H$29,IF(D147="EC",'DADOS BASE PROPOSTA'!$H$30,IF(D147="ECA",'DADOS BASE PROPOSTA'!$H$31,0))))</f>
        <v>0</v>
      </c>
      <c r="N147" s="123">
        <f>IF(OR(D147="E",D147="EA",D147="EC",D147="ECA",D147="ECR"),L147*'DADOS BASE PROPOSTA'!$H$33,0)</f>
        <v>0</v>
      </c>
      <c r="O147" s="123">
        <f t="shared" si="58"/>
        <v>0</v>
      </c>
      <c r="R147" s="123"/>
      <c r="T147" s="113">
        <v>148.88772850409299</v>
      </c>
      <c r="U147" s="118">
        <f t="shared" si="60"/>
        <v>7.8108814698799858E-4</v>
      </c>
      <c r="V147" s="123">
        <f>'DADOS BASE PROPOSTA'!$H$48*U147</f>
        <v>70520.949492434156</v>
      </c>
      <c r="W147" s="123"/>
      <c r="X147" s="123">
        <f t="shared" si="59"/>
        <v>70520.949492434156</v>
      </c>
      <c r="Z147" s="128">
        <v>1582.5</v>
      </c>
      <c r="AB147" s="51">
        <v>0.82399999999999995</v>
      </c>
      <c r="AC147" s="51">
        <f t="shared" si="61"/>
        <v>1303.98</v>
      </c>
      <c r="AD147" s="132">
        <f t="shared" si="62"/>
        <v>0.16716815574172875</v>
      </c>
      <c r="AF147" s="51">
        <f t="shared" si="63"/>
        <v>507.8070663002469</v>
      </c>
      <c r="AG147" s="123">
        <f t="shared" si="64"/>
        <v>803604.68242014071</v>
      </c>
      <c r="AI147" s="128">
        <v>0</v>
      </c>
      <c r="AJ147" s="123">
        <f>IF($AI$11&gt;0,(AI147/$AI$11)*'DADOS BASE PROPOSTA'!$H$41,0)</f>
        <v>0</v>
      </c>
      <c r="AL147" s="123">
        <v>65.125</v>
      </c>
      <c r="AM147" s="123">
        <f>(AL147/$AL$11)*'DADOS BASE PROPOSTA'!$H$42</f>
        <v>37220.840079998539</v>
      </c>
      <c r="AO147" s="123"/>
      <c r="AP147" s="123"/>
      <c r="AQ147" s="123"/>
      <c r="AS147" s="123"/>
      <c r="AT147" s="123"/>
      <c r="AU147" s="123"/>
      <c r="AW147" s="123"/>
      <c r="AX147" s="123"/>
      <c r="AY147" s="123"/>
      <c r="AZ147" s="49"/>
    </row>
    <row r="148" spans="1:52" x14ac:dyDescent="0.25">
      <c r="A148" s="49"/>
      <c r="B148" s="2" t="s">
        <v>209</v>
      </c>
      <c r="C148" s="2" t="s">
        <v>213</v>
      </c>
      <c r="D148" s="50" t="s">
        <v>93</v>
      </c>
      <c r="F148" s="113">
        <v>0</v>
      </c>
      <c r="G148" s="118">
        <f t="shared" si="56"/>
        <v>0</v>
      </c>
      <c r="H148" s="123">
        <f>'DADOS BASE PROPOSTA'!$H$17*G148</f>
        <v>0</v>
      </c>
      <c r="I148" s="123">
        <f>IF(D148="P",IF(H148&lt;'DADOS BASE PROPOSTA'!$H$22,IF('DADOS BASE PROPOSTA'!$H$22-H148&gt;'DADOS BASE PROPOSTA'!$H$23,'DADOS BASE PROPOSTA'!$H$23,'DADOS BASE PROPOSTA'!$H$22-H148),0),0)</f>
        <v>0</v>
      </c>
      <c r="J148" s="123">
        <f t="shared" si="57"/>
        <v>0</v>
      </c>
      <c r="L148" s="113">
        <v>195.54419164866709</v>
      </c>
      <c r="M148" s="123">
        <f>IF(D148="E",'DADOS BASE PROPOSTA'!$H$28,IF(D148="EA",'DADOS BASE PROPOSTA'!$H$29,IF(D148="EC",'DADOS BASE PROPOSTA'!$H$30,IF(D148="ECA",'DADOS BASE PROPOSTA'!$H$31,0))))</f>
        <v>2005589.23</v>
      </c>
      <c r="N148" s="123">
        <f>IF(OR(D148="E",D148="EA",D148="EC",D148="ECA",D148="ECR"),L148*'DADOS BASE PROPOSTA'!$H$33,0)</f>
        <v>130427.97582966095</v>
      </c>
      <c r="O148" s="123">
        <f t="shared" si="58"/>
        <v>2136017.2058296609</v>
      </c>
      <c r="R148" s="123"/>
      <c r="T148" s="113">
        <v>323.97629407276918</v>
      </c>
      <c r="U148" s="118">
        <f t="shared" si="60"/>
        <v>1.6996299543812412E-3</v>
      </c>
      <c r="V148" s="123">
        <f>'DADOS BASE PROPOSTA'!$H$48*U148</f>
        <v>153451.97418619812</v>
      </c>
      <c r="W148" s="123"/>
      <c r="X148" s="123">
        <f t="shared" si="59"/>
        <v>153451.97418619812</v>
      </c>
      <c r="Z148" s="128">
        <v>329.5</v>
      </c>
      <c r="AB148" s="51">
        <v>0.82399999999999995</v>
      </c>
      <c r="AC148" s="51">
        <f t="shared" si="61"/>
        <v>271.50799999999998</v>
      </c>
      <c r="AD148" s="132">
        <f t="shared" si="62"/>
        <v>0.16716815574172875</v>
      </c>
      <c r="AF148" s="51">
        <f t="shared" si="63"/>
        <v>507.8070663002469</v>
      </c>
      <c r="AG148" s="123">
        <f t="shared" si="64"/>
        <v>167322.42834593134</v>
      </c>
      <c r="AI148" s="128">
        <v>0</v>
      </c>
      <c r="AJ148" s="123">
        <f>IF($AI$11&gt;0,(AI148/$AI$11)*'DADOS BASE PROPOSTA'!$H$41,0)</f>
        <v>0</v>
      </c>
      <c r="AL148" s="123">
        <v>62.625</v>
      </c>
      <c r="AM148" s="123">
        <f>(AL148/$AL$11)*'DADOS BASE PROPOSTA'!$H$42</f>
        <v>35792.017044298023</v>
      </c>
      <c r="AO148" s="123"/>
      <c r="AP148" s="123"/>
      <c r="AQ148" s="123"/>
      <c r="AS148" s="123"/>
      <c r="AT148" s="123"/>
      <c r="AU148" s="123"/>
      <c r="AW148" s="123"/>
      <c r="AX148" s="123"/>
      <c r="AY148" s="123"/>
      <c r="AZ148" s="49"/>
    </row>
    <row r="149" spans="1:52" x14ac:dyDescent="0.25">
      <c r="A149" s="49"/>
      <c r="B149" s="2" t="s">
        <v>209</v>
      </c>
      <c r="C149" s="2" t="s">
        <v>214</v>
      </c>
      <c r="D149" s="50" t="s">
        <v>93</v>
      </c>
      <c r="F149" s="113">
        <v>0</v>
      </c>
      <c r="G149" s="118">
        <f t="shared" si="56"/>
        <v>0</v>
      </c>
      <c r="H149" s="123">
        <f>'DADOS BASE PROPOSTA'!$H$17*G149</f>
        <v>0</v>
      </c>
      <c r="I149" s="123">
        <f>IF(D149="P",IF(H149&lt;'DADOS BASE PROPOSTA'!$H$22,IF('DADOS BASE PROPOSTA'!$H$22-H149&gt;'DADOS BASE PROPOSTA'!$H$23,'DADOS BASE PROPOSTA'!$H$23,'DADOS BASE PROPOSTA'!$H$22-H149),0),0)</f>
        <v>0</v>
      </c>
      <c r="J149" s="123">
        <f t="shared" si="57"/>
        <v>0</v>
      </c>
      <c r="L149" s="113">
        <v>282.45860418173629</v>
      </c>
      <c r="M149" s="123">
        <f>IF(D149="E",'DADOS BASE PROPOSTA'!$H$28,IF(D149="EA",'DADOS BASE PROPOSTA'!$H$29,IF(D149="EC",'DADOS BASE PROPOSTA'!$H$30,IF(D149="ECA",'DADOS BASE PROPOSTA'!$H$31,0))))</f>
        <v>2005589.23</v>
      </c>
      <c r="N149" s="123">
        <f>IF(OR(D149="E",D149="EA",D149="EC",D149="ECA",D149="ECR"),L149*'DADOS BASE PROPOSTA'!$H$33,0)</f>
        <v>188399.8889892181</v>
      </c>
      <c r="O149" s="123">
        <f t="shared" si="58"/>
        <v>2193989.118989218</v>
      </c>
      <c r="R149" s="123"/>
      <c r="T149" s="113">
        <v>0</v>
      </c>
      <c r="U149" s="118">
        <f t="shared" si="60"/>
        <v>0</v>
      </c>
      <c r="V149" s="123">
        <f>'DADOS BASE PROPOSTA'!$H$48*U149</f>
        <v>0</v>
      </c>
      <c r="W149" s="123"/>
      <c r="X149" s="123">
        <f t="shared" si="59"/>
        <v>0</v>
      </c>
      <c r="Z149" s="128">
        <v>484.5</v>
      </c>
      <c r="AB149" s="51">
        <v>0.82399999999999995</v>
      </c>
      <c r="AC149" s="51">
        <f t="shared" si="61"/>
        <v>399.22799999999995</v>
      </c>
      <c r="AD149" s="132">
        <f t="shared" si="62"/>
        <v>0.16716815574172875</v>
      </c>
      <c r="AF149" s="51">
        <f t="shared" si="63"/>
        <v>507.8070663002469</v>
      </c>
      <c r="AG149" s="123">
        <f t="shared" si="64"/>
        <v>246032.52362246963</v>
      </c>
      <c r="AI149" s="128">
        <v>0</v>
      </c>
      <c r="AJ149" s="123">
        <f>IF($AI$11&gt;0,(AI149/$AI$11)*'DADOS BASE PROPOSTA'!$H$41,0)</f>
        <v>0</v>
      </c>
      <c r="AL149" s="123">
        <v>0</v>
      </c>
      <c r="AM149" s="123">
        <f>(AL149/$AL$11)*'DADOS BASE PROPOSTA'!$H$42</f>
        <v>0</v>
      </c>
      <c r="AO149" s="123"/>
      <c r="AP149" s="123"/>
      <c r="AQ149" s="123"/>
      <c r="AS149" s="123"/>
      <c r="AT149" s="123"/>
      <c r="AU149" s="123"/>
      <c r="AW149" s="123"/>
      <c r="AX149" s="123"/>
      <c r="AY149" s="123"/>
      <c r="AZ149" s="49"/>
    </row>
    <row r="150" spans="1:52" x14ac:dyDescent="0.25">
      <c r="A150" s="49"/>
      <c r="B150" s="2" t="s">
        <v>209</v>
      </c>
      <c r="C150" s="2" t="s">
        <v>215</v>
      </c>
      <c r="D150" s="50" t="s">
        <v>89</v>
      </c>
      <c r="F150" s="113">
        <v>1785.797530445883</v>
      </c>
      <c r="G150" s="118">
        <f t="shared" si="56"/>
        <v>1.5819968563533194E-3</v>
      </c>
      <c r="H150" s="123">
        <f>'DADOS BASE PROPOSTA'!$H$17*G150</f>
        <v>3594630.2130857571</v>
      </c>
      <c r="I150" s="123">
        <f>IF(D150="P",IF(H150&lt;'DADOS BASE PROPOSTA'!$H$22,IF('DADOS BASE PROPOSTA'!$H$22-H150&gt;'DADOS BASE PROPOSTA'!$H$23,'DADOS BASE PROPOSTA'!$H$23,'DADOS BASE PROPOSTA'!$H$22-H150),0),0)</f>
        <v>0</v>
      </c>
      <c r="J150" s="123">
        <f t="shared" si="57"/>
        <v>3594630.2130857571</v>
      </c>
      <c r="L150" s="113">
        <v>0</v>
      </c>
      <c r="M150" s="123">
        <f>IF(D150="E",'DADOS BASE PROPOSTA'!$H$28,IF(D150="EA",'DADOS BASE PROPOSTA'!$H$29,IF(D150="EC",'DADOS BASE PROPOSTA'!$H$30,IF(D150="ECA",'DADOS BASE PROPOSTA'!$H$31,0))))</f>
        <v>0</v>
      </c>
      <c r="N150" s="123">
        <f>IF(OR(D150="E",D150="EA",D150="EC",D150="ECA",D150="ECR"),L150*'DADOS BASE PROPOSTA'!$H$33,0)</f>
        <v>0</v>
      </c>
      <c r="O150" s="123">
        <f t="shared" si="58"/>
        <v>0</v>
      </c>
      <c r="R150" s="123"/>
      <c r="T150" s="113">
        <v>281.46263652789798</v>
      </c>
      <c r="U150" s="118">
        <f t="shared" si="60"/>
        <v>1.4765967042467754E-3</v>
      </c>
      <c r="V150" s="123">
        <f>'DADOS BASE PROPOSTA'!$H$48*U150</f>
        <v>133315.30122743183</v>
      </c>
      <c r="W150" s="123"/>
      <c r="X150" s="123">
        <f t="shared" si="59"/>
        <v>133315.30122743183</v>
      </c>
      <c r="Z150" s="128">
        <v>996</v>
      </c>
      <c r="AB150" s="51">
        <v>0.82399999999999995</v>
      </c>
      <c r="AC150" s="51">
        <f t="shared" si="61"/>
        <v>820.70399999999995</v>
      </c>
      <c r="AD150" s="132">
        <f t="shared" si="62"/>
        <v>0.16716815574172875</v>
      </c>
      <c r="AF150" s="51">
        <f t="shared" si="63"/>
        <v>507.8070663002469</v>
      </c>
      <c r="AG150" s="123">
        <f t="shared" si="64"/>
        <v>505775.83803504589</v>
      </c>
      <c r="AI150" s="128">
        <v>0</v>
      </c>
      <c r="AJ150" s="123">
        <f>IF($AI$11&gt;0,(AI150/$AI$11)*'DADOS BASE PROPOSTA'!$H$41,0)</f>
        <v>0</v>
      </c>
      <c r="AL150" s="123">
        <v>113.5</v>
      </c>
      <c r="AM150" s="123">
        <f>(AL150/$AL$11)*'DADOS BASE PROPOSTA'!$H$42</f>
        <v>64868.565820803597</v>
      </c>
      <c r="AO150" s="123"/>
      <c r="AP150" s="123"/>
      <c r="AQ150" s="123"/>
      <c r="AS150" s="123"/>
      <c r="AT150" s="123"/>
      <c r="AU150" s="123"/>
      <c r="AW150" s="123"/>
      <c r="AX150" s="123"/>
      <c r="AY150" s="123"/>
      <c r="AZ150" s="49"/>
    </row>
    <row r="151" spans="1:52" x14ac:dyDescent="0.25">
      <c r="A151" s="49"/>
      <c r="B151" s="2" t="s">
        <v>209</v>
      </c>
      <c r="C151" s="2" t="s">
        <v>216</v>
      </c>
      <c r="D151" s="50" t="s">
        <v>89</v>
      </c>
      <c r="F151" s="113">
        <v>4433.9846409076899</v>
      </c>
      <c r="G151" s="118">
        <f t="shared" si="56"/>
        <v>3.9279647571712423E-3</v>
      </c>
      <c r="H151" s="123">
        <f>'DADOS BASE PROPOSTA'!$H$17*G151</f>
        <v>8925163.6217603032</v>
      </c>
      <c r="I151" s="123">
        <f>IF(D151="P",IF(H151&lt;'DADOS BASE PROPOSTA'!$H$22,IF('DADOS BASE PROPOSTA'!$H$22-H151&gt;'DADOS BASE PROPOSTA'!$H$23,'DADOS BASE PROPOSTA'!$H$23,'DADOS BASE PROPOSTA'!$H$22-H151),0),0)</f>
        <v>0</v>
      </c>
      <c r="J151" s="123">
        <f t="shared" si="57"/>
        <v>8925163.6217603032</v>
      </c>
      <c r="L151" s="113">
        <v>0</v>
      </c>
      <c r="M151" s="123">
        <f>IF(D151="E",'DADOS BASE PROPOSTA'!$H$28,IF(D151="EA",'DADOS BASE PROPOSTA'!$H$29,IF(D151="EC",'DADOS BASE PROPOSTA'!$H$30,IF(D151="ECA",'DADOS BASE PROPOSTA'!$H$31,0))))</f>
        <v>0</v>
      </c>
      <c r="N151" s="123">
        <f>IF(OR(D151="E",D151="EA",D151="EC",D151="ECA",D151="ECR"),L151*'DADOS BASE PROPOSTA'!$H$33,0)</f>
        <v>0</v>
      </c>
      <c r="O151" s="123">
        <f t="shared" si="58"/>
        <v>0</v>
      </c>
      <c r="R151" s="123"/>
      <c r="T151" s="113">
        <v>385.27104415277222</v>
      </c>
      <c r="U151" s="118">
        <f t="shared" si="60"/>
        <v>2.0211917327837233E-3</v>
      </c>
      <c r="V151" s="123">
        <f>'DADOS BASE PROPOSTA'!$H$48*U151</f>
        <v>182484.34655142255</v>
      </c>
      <c r="W151" s="123"/>
      <c r="X151" s="123">
        <f t="shared" si="59"/>
        <v>182484.34655142255</v>
      </c>
      <c r="Z151" s="128">
        <v>1367</v>
      </c>
      <c r="AB151" s="51">
        <v>0.82399999999999995</v>
      </c>
      <c r="AC151" s="51">
        <f t="shared" si="61"/>
        <v>1126.4079999999999</v>
      </c>
      <c r="AD151" s="132">
        <f t="shared" si="62"/>
        <v>0.16716815574172875</v>
      </c>
      <c r="AF151" s="51">
        <f t="shared" si="63"/>
        <v>507.8070663002469</v>
      </c>
      <c r="AG151" s="123">
        <f t="shared" si="64"/>
        <v>694172.25963243749</v>
      </c>
      <c r="AI151" s="128">
        <v>180</v>
      </c>
      <c r="AJ151" s="123">
        <f>IF($AI$11&gt;0,(AI151/$AI$11)*'DADOS BASE PROPOSTA'!$H$41,0)</f>
        <v>1112040.3881952327</v>
      </c>
      <c r="AL151" s="123">
        <v>132.375</v>
      </c>
      <c r="AM151" s="123">
        <f>(AL151/$AL$11)*'DADOS BASE PROPOSTA'!$H$42</f>
        <v>75656.17974034253</v>
      </c>
      <c r="AO151" s="123"/>
      <c r="AP151" s="123"/>
      <c r="AQ151" s="123"/>
      <c r="AS151" s="123"/>
      <c r="AT151" s="123"/>
      <c r="AU151" s="123"/>
      <c r="AW151" s="123"/>
      <c r="AX151" s="123"/>
      <c r="AY151" s="123"/>
      <c r="AZ151" s="49"/>
    </row>
    <row r="152" spans="1:52" x14ac:dyDescent="0.25">
      <c r="A152" s="49"/>
      <c r="B152" s="2" t="s">
        <v>209</v>
      </c>
      <c r="C152" s="2" t="s">
        <v>217</v>
      </c>
      <c r="D152" s="50" t="s">
        <v>93</v>
      </c>
      <c r="F152" s="113">
        <v>0</v>
      </c>
      <c r="G152" s="118">
        <f t="shared" si="56"/>
        <v>0</v>
      </c>
      <c r="H152" s="123">
        <f>'DADOS BASE PROPOSTA'!$H$17*G152</f>
        <v>0</v>
      </c>
      <c r="I152" s="123">
        <f>IF(D152="P",IF(H152&lt;'DADOS BASE PROPOSTA'!$H$22,IF('DADOS BASE PROPOSTA'!$H$22-H152&gt;'DADOS BASE PROPOSTA'!$H$23,'DADOS BASE PROPOSTA'!$H$23,'DADOS BASE PROPOSTA'!$H$22-H152),0),0)</f>
        <v>0</v>
      </c>
      <c r="J152" s="123">
        <f t="shared" si="57"/>
        <v>0</v>
      </c>
      <c r="L152" s="113">
        <v>516.76531564263769</v>
      </c>
      <c r="M152" s="123">
        <f>IF(D152="E",'DADOS BASE PROPOSTA'!$H$28,IF(D152="EA",'DADOS BASE PROPOSTA'!$H$29,IF(D152="EC",'DADOS BASE PROPOSTA'!$H$30,IF(D152="ECA",'DADOS BASE PROPOSTA'!$H$31,0))))</f>
        <v>2005589.23</v>
      </c>
      <c r="N152" s="123">
        <f>IF(OR(D152="E",D152="EA",D152="EC",D152="ECA",D152="ECR"),L152*'DADOS BASE PROPOSTA'!$H$33,0)</f>
        <v>344682.46553363936</v>
      </c>
      <c r="O152" s="123">
        <f t="shared" si="58"/>
        <v>2350271.6955336393</v>
      </c>
      <c r="R152" s="123"/>
      <c r="T152" s="113">
        <v>103.35188443882519</v>
      </c>
      <c r="U152" s="118">
        <f t="shared" si="60"/>
        <v>5.4220003700184414E-4</v>
      </c>
      <c r="V152" s="123">
        <f>'DADOS BASE PROPOSTA'!$H$48*U152</f>
        <v>48952.812267922534</v>
      </c>
      <c r="W152" s="123"/>
      <c r="X152" s="123">
        <f t="shared" si="59"/>
        <v>48952.812267922534</v>
      </c>
      <c r="Z152" s="128">
        <v>724</v>
      </c>
      <c r="AB152" s="51">
        <v>0.82399999999999995</v>
      </c>
      <c r="AC152" s="51">
        <f t="shared" si="61"/>
        <v>596.57600000000002</v>
      </c>
      <c r="AD152" s="132">
        <f t="shared" si="62"/>
        <v>0.16716815574172875</v>
      </c>
      <c r="AF152" s="51">
        <f t="shared" si="63"/>
        <v>507.8070663002469</v>
      </c>
      <c r="AG152" s="123">
        <f t="shared" si="64"/>
        <v>367652.31600137876</v>
      </c>
      <c r="AI152" s="128">
        <v>0</v>
      </c>
      <c r="AJ152" s="123">
        <f>IF($AI$11&gt;0,(AI152/$AI$11)*'DADOS BASE PROPOSTA'!$H$41,0)</f>
        <v>0</v>
      </c>
      <c r="AL152" s="123">
        <v>34.125</v>
      </c>
      <c r="AM152" s="123">
        <f>(AL152/$AL$11)*'DADOS BASE PROPOSTA'!$H$42</f>
        <v>19503.434437312095</v>
      </c>
      <c r="AO152" s="123"/>
      <c r="AP152" s="123"/>
      <c r="AQ152" s="123"/>
      <c r="AS152" s="123"/>
      <c r="AT152" s="123"/>
      <c r="AU152" s="123"/>
      <c r="AW152" s="123"/>
      <c r="AX152" s="123"/>
      <c r="AY152" s="123"/>
      <c r="AZ152" s="49"/>
    </row>
    <row r="153" spans="1:52" x14ac:dyDescent="0.25">
      <c r="A153" s="49"/>
      <c r="B153" s="2" t="s">
        <v>209</v>
      </c>
      <c r="C153" s="2" t="s">
        <v>218</v>
      </c>
      <c r="D153" s="50" t="s">
        <v>89</v>
      </c>
      <c r="F153" s="113">
        <v>1542.1535170686309</v>
      </c>
      <c r="G153" s="118">
        <f t="shared" si="56"/>
        <v>1.3661582427027114E-3</v>
      </c>
      <c r="H153" s="123">
        <f>'DADOS BASE PROPOSTA'!$H$17*G153</f>
        <v>3104199.4017581898</v>
      </c>
      <c r="I153" s="123">
        <f>IF(D153="P",IF(H153&lt;'DADOS BASE PROPOSTA'!$H$22,IF('DADOS BASE PROPOSTA'!$H$22-H153&gt;'DADOS BASE PROPOSTA'!$H$23,'DADOS BASE PROPOSTA'!$H$23,'DADOS BASE PROPOSTA'!$H$22-H153),0),0)</f>
        <v>49581.998241810128</v>
      </c>
      <c r="J153" s="123">
        <f t="shared" si="57"/>
        <v>3153781.4</v>
      </c>
      <c r="L153" s="113">
        <v>0</v>
      </c>
      <c r="M153" s="123">
        <f>IF(D153="E",'DADOS BASE PROPOSTA'!$H$28,IF(D153="EA",'DADOS BASE PROPOSTA'!$H$29,IF(D153="EC",'DADOS BASE PROPOSTA'!$H$30,IF(D153="ECA",'DADOS BASE PROPOSTA'!$H$31,0))))</f>
        <v>0</v>
      </c>
      <c r="N153" s="123">
        <f>IF(OR(D153="E",D153="EA",D153="EC",D153="ECA",D153="ECR"),L153*'DADOS BASE PROPOSTA'!$H$33,0)</f>
        <v>0</v>
      </c>
      <c r="O153" s="123">
        <f t="shared" si="58"/>
        <v>0</v>
      </c>
      <c r="R153" s="123"/>
      <c r="T153" s="113">
        <v>277.87970581487389</v>
      </c>
      <c r="U153" s="118">
        <f t="shared" si="60"/>
        <v>1.4578000932732563E-3</v>
      </c>
      <c r="V153" s="123">
        <f>'DADOS BASE PROPOSTA'!$H$48*U153</f>
        <v>131618.23943203263</v>
      </c>
      <c r="W153" s="123"/>
      <c r="X153" s="123">
        <f t="shared" si="59"/>
        <v>131618.23943203263</v>
      </c>
      <c r="Z153" s="128">
        <v>1062</v>
      </c>
      <c r="AB153" s="51">
        <v>0.82399999999999995</v>
      </c>
      <c r="AC153" s="51">
        <f t="shared" si="61"/>
        <v>875.08799999999997</v>
      </c>
      <c r="AD153" s="132">
        <f t="shared" si="62"/>
        <v>0.16716815574172875</v>
      </c>
      <c r="AF153" s="51">
        <f t="shared" si="63"/>
        <v>507.8070663002469</v>
      </c>
      <c r="AG153" s="123">
        <f t="shared" si="64"/>
        <v>539291.1044108622</v>
      </c>
      <c r="AI153" s="128">
        <v>0</v>
      </c>
      <c r="AJ153" s="123">
        <f>IF($AI$11&gt;0,(AI153/$AI$11)*'DADOS BASE PROPOSTA'!$H$41,0)</f>
        <v>0</v>
      </c>
      <c r="AL153" s="123">
        <v>72.625</v>
      </c>
      <c r="AM153" s="123">
        <f>(AL153/$AL$11)*'DADOS BASE PROPOSTA'!$H$42</f>
        <v>41507.309187100102</v>
      </c>
      <c r="AO153" s="123"/>
      <c r="AP153" s="123"/>
      <c r="AQ153" s="123"/>
      <c r="AS153" s="123"/>
      <c r="AT153" s="123"/>
      <c r="AU153" s="123"/>
      <c r="AW153" s="123"/>
      <c r="AX153" s="123"/>
      <c r="AY153" s="123"/>
      <c r="AZ153" s="49"/>
    </row>
    <row r="154" spans="1:52" x14ac:dyDescent="0.25">
      <c r="A154" s="49"/>
      <c r="B154" s="2" t="s">
        <v>209</v>
      </c>
      <c r="C154" s="2" t="s">
        <v>219</v>
      </c>
      <c r="D154" s="50" t="s">
        <v>93</v>
      </c>
      <c r="F154" s="113">
        <v>0</v>
      </c>
      <c r="G154" s="118">
        <f t="shared" si="56"/>
        <v>0</v>
      </c>
      <c r="H154" s="123">
        <f>'DADOS BASE PROPOSTA'!$H$17*G154</f>
        <v>0</v>
      </c>
      <c r="I154" s="123">
        <f>IF(D154="P",IF(H154&lt;'DADOS BASE PROPOSTA'!$H$22,IF('DADOS BASE PROPOSTA'!$H$22-H154&gt;'DADOS BASE PROPOSTA'!$H$23,'DADOS BASE PROPOSTA'!$H$23,'DADOS BASE PROPOSTA'!$H$22-H154),0),0)</f>
        <v>0</v>
      </c>
      <c r="J154" s="123">
        <f t="shared" si="57"/>
        <v>0</v>
      </c>
      <c r="L154" s="113">
        <v>639.72902277601509</v>
      </c>
      <c r="M154" s="123">
        <f>IF(D154="E",'DADOS BASE PROPOSTA'!$H$28,IF(D154="EA",'DADOS BASE PROPOSTA'!$H$29,IF(D154="EC",'DADOS BASE PROPOSTA'!$H$30,IF(D154="ECA",'DADOS BASE PROPOSTA'!$H$31,0))))</f>
        <v>2005589.23</v>
      </c>
      <c r="N154" s="123">
        <f>IF(OR(D154="E",D154="EA",D154="EC",D154="ECA",D154="ECR"),L154*'DADOS BASE PROPOSTA'!$H$33,0)</f>
        <v>426699.25819160207</v>
      </c>
      <c r="O154" s="123">
        <f t="shared" si="58"/>
        <v>2432288.4881916018</v>
      </c>
      <c r="R154" s="123"/>
      <c r="T154" s="113">
        <v>118.36099719157571</v>
      </c>
      <c r="U154" s="118">
        <f t="shared" si="60"/>
        <v>6.2094017351791396E-4</v>
      </c>
      <c r="V154" s="123">
        <f>'DADOS BASE PROPOSTA'!$H$48*U154</f>
        <v>56061.906435705947</v>
      </c>
      <c r="W154" s="123"/>
      <c r="X154" s="123">
        <f t="shared" si="59"/>
        <v>56061.906435705947</v>
      </c>
      <c r="Z154" s="128">
        <v>953.5</v>
      </c>
      <c r="AB154" s="51">
        <v>0.82399999999999995</v>
      </c>
      <c r="AC154" s="51">
        <f t="shared" si="61"/>
        <v>785.68399999999997</v>
      </c>
      <c r="AD154" s="132">
        <f t="shared" si="62"/>
        <v>0.16716815574172875</v>
      </c>
      <c r="AF154" s="51">
        <f t="shared" si="63"/>
        <v>507.8070663002469</v>
      </c>
      <c r="AG154" s="123">
        <f t="shared" si="64"/>
        <v>484194.03771728545</v>
      </c>
      <c r="AI154" s="128">
        <v>0</v>
      </c>
      <c r="AJ154" s="123">
        <f>IF($AI$11&gt;0,(AI154/$AI$11)*'DADOS BASE PROPOSTA'!$H$41,0)</f>
        <v>0</v>
      </c>
      <c r="AL154" s="123">
        <v>27</v>
      </c>
      <c r="AM154" s="123">
        <f>(AL154/$AL$11)*'DADOS BASE PROPOSTA'!$H$42</f>
        <v>15431.288785565615</v>
      </c>
      <c r="AO154" s="123"/>
      <c r="AP154" s="123"/>
      <c r="AQ154" s="123"/>
      <c r="AS154" s="123"/>
      <c r="AT154" s="123"/>
      <c r="AU154" s="123"/>
      <c r="AW154" s="123"/>
      <c r="AX154" s="123"/>
      <c r="AY154" s="123"/>
      <c r="AZ154" s="49"/>
    </row>
    <row r="155" spans="1:52" x14ac:dyDescent="0.25">
      <c r="A155" s="49"/>
      <c r="B155" s="2" t="s">
        <v>209</v>
      </c>
      <c r="C155" s="2" t="s">
        <v>220</v>
      </c>
      <c r="D155" s="50" t="s">
        <v>89</v>
      </c>
      <c r="F155" s="113">
        <v>2041.6142412870599</v>
      </c>
      <c r="G155" s="118">
        <f t="shared" si="56"/>
        <v>1.808618982016323E-3</v>
      </c>
      <c r="H155" s="123">
        <f>'DADOS BASE PROPOSTA'!$H$17*G155</f>
        <v>4109563.4359871899</v>
      </c>
      <c r="I155" s="123">
        <f>IF(D155="P",IF(H155&lt;'DADOS BASE PROPOSTA'!$H$22,IF('DADOS BASE PROPOSTA'!$H$22-H155&gt;'DADOS BASE PROPOSTA'!$H$23,'DADOS BASE PROPOSTA'!$H$23,'DADOS BASE PROPOSTA'!$H$22-H155),0),0)</f>
        <v>0</v>
      </c>
      <c r="J155" s="123">
        <f t="shared" si="57"/>
        <v>4109563.4359871899</v>
      </c>
      <c r="L155" s="113">
        <v>0</v>
      </c>
      <c r="M155" s="123">
        <f>IF(D155="E",'DADOS BASE PROPOSTA'!$H$28,IF(D155="EA",'DADOS BASE PROPOSTA'!$H$29,IF(D155="EC",'DADOS BASE PROPOSTA'!$H$30,IF(D155="ECA",'DADOS BASE PROPOSTA'!$H$31,0))))</f>
        <v>0</v>
      </c>
      <c r="N155" s="123">
        <f>IF(OR(D155="E",D155="EA",D155="EC",D155="ECA",D155="ECR"),L155*'DADOS BASE PROPOSTA'!$H$33,0)</f>
        <v>0</v>
      </c>
      <c r="O155" s="123">
        <f t="shared" si="58"/>
        <v>0</v>
      </c>
      <c r="R155" s="123"/>
      <c r="T155" s="113">
        <v>173.49283654920251</v>
      </c>
      <c r="U155" s="118">
        <f t="shared" si="60"/>
        <v>9.101703651297426E-4</v>
      </c>
      <c r="V155" s="123">
        <f>'DADOS BASE PROPOSTA'!$H$48*U155</f>
        <v>82175.204676113397</v>
      </c>
      <c r="W155" s="123"/>
      <c r="X155" s="123">
        <f t="shared" si="59"/>
        <v>82175.204676113397</v>
      </c>
      <c r="Z155" s="128">
        <v>1160</v>
      </c>
      <c r="AB155" s="51">
        <v>0.82399999999999995</v>
      </c>
      <c r="AC155" s="51">
        <f t="shared" si="61"/>
        <v>955.83999999999992</v>
      </c>
      <c r="AD155" s="132">
        <f t="shared" si="62"/>
        <v>0.16716815574172875</v>
      </c>
      <c r="AF155" s="51">
        <f t="shared" si="63"/>
        <v>507.8070663002469</v>
      </c>
      <c r="AG155" s="123">
        <f t="shared" si="64"/>
        <v>589056.19690828642</v>
      </c>
      <c r="AI155" s="128">
        <v>0</v>
      </c>
      <c r="AJ155" s="123">
        <f>IF($AI$11&gt;0,(AI155/$AI$11)*'DADOS BASE PROPOSTA'!$H$41,0)</f>
        <v>0</v>
      </c>
      <c r="AL155" s="123">
        <v>65.125</v>
      </c>
      <c r="AM155" s="123">
        <f>(AL155/$AL$11)*'DADOS BASE PROPOSTA'!$H$42</f>
        <v>37220.840079998539</v>
      </c>
      <c r="AO155" s="123"/>
      <c r="AP155" s="123"/>
      <c r="AQ155" s="123"/>
      <c r="AS155" s="123"/>
      <c r="AT155" s="123"/>
      <c r="AU155" s="123"/>
      <c r="AW155" s="123"/>
      <c r="AX155" s="123"/>
      <c r="AY155" s="123"/>
      <c r="AZ155" s="49"/>
    </row>
    <row r="156" spans="1:52" x14ac:dyDescent="0.25">
      <c r="A156" s="49"/>
      <c r="B156" s="2" t="s">
        <v>209</v>
      </c>
      <c r="C156" s="2" t="s">
        <v>221</v>
      </c>
      <c r="D156" s="50" t="s">
        <v>93</v>
      </c>
      <c r="F156" s="113">
        <v>0</v>
      </c>
      <c r="G156" s="118">
        <f t="shared" si="56"/>
        <v>0</v>
      </c>
      <c r="H156" s="123">
        <f>'DADOS BASE PROPOSTA'!$H$17*G156</f>
        <v>0</v>
      </c>
      <c r="I156" s="123">
        <f>IF(D156="P",IF(H156&lt;'DADOS BASE PROPOSTA'!$H$22,IF('DADOS BASE PROPOSTA'!$H$22-H156&gt;'DADOS BASE PROPOSTA'!$H$23,'DADOS BASE PROPOSTA'!$H$23,'DADOS BASE PROPOSTA'!$H$22-H156),0),0)</f>
        <v>0</v>
      </c>
      <c r="J156" s="123">
        <f t="shared" si="57"/>
        <v>0</v>
      </c>
      <c r="L156" s="113">
        <v>334.41806227512268</v>
      </c>
      <c r="M156" s="123">
        <f>IF(D156="E",'DADOS BASE PROPOSTA'!$H$28,IF(D156="EA",'DADOS BASE PROPOSTA'!$H$29,IF(D156="EC",'DADOS BASE PROPOSTA'!$H$30,IF(D156="ECA",'DADOS BASE PROPOSTA'!$H$31,0))))</f>
        <v>2005589.23</v>
      </c>
      <c r="N156" s="123">
        <f>IF(OR(D156="E",D156="EA",D156="EC",D156="ECA",D156="ECR"),L156*'DADOS BASE PROPOSTA'!$H$33,0)</f>
        <v>223056.84753750684</v>
      </c>
      <c r="O156" s="123">
        <f t="shared" si="58"/>
        <v>2228646.0775375068</v>
      </c>
      <c r="R156" s="123"/>
      <c r="T156" s="113">
        <v>2249.000577373316</v>
      </c>
      <c r="U156" s="118">
        <f t="shared" si="60"/>
        <v>1.179860631366386E-2</v>
      </c>
      <c r="V156" s="123">
        <f>'DADOS BASE PROPOSTA'!$H$48*U156</f>
        <v>1065243.3059386679</v>
      </c>
      <c r="W156" s="123"/>
      <c r="X156" s="123">
        <f t="shared" si="59"/>
        <v>1065243.3059386679</v>
      </c>
      <c r="Z156" s="128">
        <v>786.5</v>
      </c>
      <c r="AB156" s="51">
        <v>0.82399999999999995</v>
      </c>
      <c r="AC156" s="51">
        <f t="shared" si="61"/>
        <v>648.07599999999991</v>
      </c>
      <c r="AD156" s="132">
        <f t="shared" si="62"/>
        <v>0.16716815574172875</v>
      </c>
      <c r="AF156" s="51">
        <f t="shared" si="63"/>
        <v>507.8070663002469</v>
      </c>
      <c r="AG156" s="123">
        <f t="shared" si="64"/>
        <v>399390.25764514419</v>
      </c>
      <c r="AI156" s="128">
        <v>0</v>
      </c>
      <c r="AJ156" s="123">
        <f>IF($AI$11&gt;0,(AI156/$AI$11)*'DADOS BASE PROPOSTA'!$H$41,0)</f>
        <v>0</v>
      </c>
      <c r="AL156" s="123">
        <v>680.5</v>
      </c>
      <c r="AM156" s="123">
        <f>(AL156/$AL$11)*'DADOS BASE PROPOSTA'!$H$42</f>
        <v>388925.63031768153</v>
      </c>
      <c r="AO156" s="123"/>
      <c r="AP156" s="123"/>
      <c r="AQ156" s="123"/>
      <c r="AS156" s="123"/>
      <c r="AT156" s="123"/>
      <c r="AU156" s="123"/>
      <c r="AW156" s="123"/>
      <c r="AX156" s="123"/>
      <c r="AY156" s="123"/>
      <c r="AZ156" s="49"/>
    </row>
    <row r="157" spans="1:52" x14ac:dyDescent="0.25">
      <c r="A157" s="49"/>
      <c r="F157" s="113"/>
      <c r="G157" s="118"/>
      <c r="H157" s="123"/>
      <c r="I157" s="123"/>
      <c r="J157" s="123"/>
      <c r="L157" s="113"/>
      <c r="M157" s="123"/>
      <c r="N157" s="123"/>
      <c r="O157" s="123"/>
      <c r="R157" s="123"/>
      <c r="T157" s="113"/>
      <c r="U157" s="118"/>
      <c r="V157" s="123"/>
      <c r="W157" s="123"/>
      <c r="X157" s="123"/>
      <c r="Z157" s="128"/>
      <c r="AD157" s="132"/>
      <c r="AG157" s="123"/>
      <c r="AI157" s="128"/>
      <c r="AJ157" s="123"/>
      <c r="AL157" s="123"/>
      <c r="AM157" s="123"/>
      <c r="AO157" s="123"/>
      <c r="AP157" s="123"/>
      <c r="AQ157" s="123"/>
      <c r="AS157" s="123"/>
      <c r="AT157" s="123"/>
      <c r="AU157" s="123"/>
      <c r="AW157" s="123"/>
      <c r="AX157" s="123"/>
      <c r="AY157" s="123"/>
      <c r="AZ157" s="49"/>
    </row>
    <row r="158" spans="1:52" x14ac:dyDescent="0.25">
      <c r="A158" s="49"/>
      <c r="B158" s="107" t="s">
        <v>222</v>
      </c>
      <c r="C158" s="107" t="s">
        <v>223</v>
      </c>
      <c r="D158" s="107" t="s">
        <v>84</v>
      </c>
      <c r="E158" s="107"/>
      <c r="F158" s="114">
        <f>SUM(F159:F181)</f>
        <v>42067.938234174078</v>
      </c>
      <c r="G158" s="119">
        <f>SUM(G159:G181)</f>
        <v>3.7267016503887918E-2</v>
      </c>
      <c r="H158" s="124">
        <f>SUM(H159:H181)</f>
        <v>84678514.333610356</v>
      </c>
      <c r="I158" s="124">
        <f>SUM(I159:I181)</f>
        <v>3083794.8690872416</v>
      </c>
      <c r="J158" s="124">
        <f>SUM(J159:J181)</f>
        <v>87762309.20269759</v>
      </c>
      <c r="K158" s="108"/>
      <c r="L158" s="114">
        <f>SUM(L159:L181)</f>
        <v>998.99386008804061</v>
      </c>
      <c r="M158" s="124">
        <f>SUM(M159:M181)</f>
        <v>7234947.4299999997</v>
      </c>
      <c r="N158" s="124">
        <f>SUM(N159:N181)</f>
        <v>666328.90467872296</v>
      </c>
      <c r="O158" s="124">
        <f>SUM(O159:O181)</f>
        <v>7901276.3346787235</v>
      </c>
      <c r="P158" s="108"/>
      <c r="Q158" s="109"/>
      <c r="R158" s="124">
        <f>SUM(R159:R181)</f>
        <v>7567570.4500000002</v>
      </c>
      <c r="S158" s="108"/>
      <c r="T158" s="114">
        <f>SUM(T159:T181)</f>
        <v>2640.7859001126881</v>
      </c>
      <c r="U158" s="119">
        <f>SUM(U159:U181)</f>
        <v>1.3853972963623722E-2</v>
      </c>
      <c r="V158" s="124">
        <f>SUM(V159:V181)</f>
        <v>1250813.1526572355</v>
      </c>
      <c r="W158" s="124">
        <f>SUM(W159:W181)</f>
        <v>244676.20587804879</v>
      </c>
      <c r="X158" s="124">
        <f>SUM(X159:X181)</f>
        <v>1495489.3585352844</v>
      </c>
      <c r="Y158" s="108"/>
      <c r="Z158" s="129">
        <f>SUM(Z159:Z181)</f>
        <v>21373.5</v>
      </c>
      <c r="AA158" s="108"/>
      <c r="AB158" s="108"/>
      <c r="AC158" s="108"/>
      <c r="AD158" s="133"/>
      <c r="AE158" s="108"/>
      <c r="AF158" s="108"/>
      <c r="AG158" s="124">
        <f>SUM(AG159:AG181)</f>
        <v>12448445.663886722</v>
      </c>
      <c r="AH158" s="108"/>
      <c r="AI158" s="129">
        <f>SUM(AI159:AI181)</f>
        <v>658</v>
      </c>
      <c r="AJ158" s="124">
        <f>SUM(AJ159:AJ181)</f>
        <v>4065125.4190692394</v>
      </c>
      <c r="AK158" s="108"/>
      <c r="AL158" s="124">
        <f>SUM(AL159:AL181)</f>
        <v>1102.125</v>
      </c>
      <c r="AM158" s="124">
        <f>SUM(AM159:AM181)</f>
        <v>629896.63528857415</v>
      </c>
      <c r="AN158" s="108"/>
      <c r="AO158" s="124"/>
      <c r="AP158" s="124"/>
      <c r="AQ158" s="124">
        <f>SUM(AQ159:AQ181)</f>
        <v>857675.74009900994</v>
      </c>
      <c r="AR158" s="107"/>
      <c r="AS158" s="124"/>
      <c r="AT158" s="124"/>
      <c r="AU158" s="124">
        <f>SUM(AU159:AU181)</f>
        <v>857675.74009900994</v>
      </c>
      <c r="AV158" s="107"/>
      <c r="AW158" s="124"/>
      <c r="AX158" s="124"/>
      <c r="AY158" s="124">
        <f>SUM(AY159:AY181)</f>
        <v>857675.74009900994</v>
      </c>
      <c r="AZ158" s="49"/>
    </row>
    <row r="159" spans="1:52" x14ac:dyDescent="0.25">
      <c r="A159" s="49"/>
      <c r="B159" s="2" t="s">
        <v>222</v>
      </c>
      <c r="C159" s="2" t="s">
        <v>35</v>
      </c>
      <c r="D159" s="50" t="s">
        <v>85</v>
      </c>
      <c r="F159" s="113">
        <v>0</v>
      </c>
      <c r="G159" s="118">
        <f>F159/$F$11</f>
        <v>0</v>
      </c>
      <c r="H159" s="123">
        <f>'DADOS BASE PROPOSTA'!$H$17*G159</f>
        <v>0</v>
      </c>
      <c r="I159" s="123">
        <f>IF(D159="P",IF(H159&lt;'DADOS BASE PROPOSTA'!$H$22,IF('DADOS BASE PROPOSTA'!$H$22-H159&gt;'DADOS BASE PROPOSTA'!$H$23,'DADOS BASE PROPOSTA'!$H$23,'DADOS BASE PROPOSTA'!$H$22-H159),0),0)</f>
        <v>0</v>
      </c>
      <c r="J159" s="123">
        <f t="shared" ref="J159:J181" si="65">H159+I159</f>
        <v>0</v>
      </c>
      <c r="L159" s="113"/>
      <c r="M159" s="123">
        <f>IF(D159="E",'DADOS BASE PROPOSTA'!$H$28,IF(D159="EA",'DADOS BASE PROPOSTA'!$H$29,IF(D159="EC",'DADOS BASE PROPOSTA'!$H$30,IF(D159="ECA",'DADOS BASE PROPOSTA'!$H$31,0))))</f>
        <v>0</v>
      </c>
      <c r="N159" s="123">
        <f>IF(OR(D159="E",D159="EA",D159="EC",D159="ECA"),L159*'DADOS BASE PROPOSTA'!$H$33,0)</f>
        <v>0</v>
      </c>
      <c r="O159" s="123">
        <f t="shared" ref="O159:O181" si="66">M159+N159</f>
        <v>0</v>
      </c>
      <c r="Q159" s="77">
        <v>21</v>
      </c>
      <c r="R159" s="123">
        <f>IF(D159="R",('DADOS BASE PROPOSTA'!$H$36+('DADOS BASE PROPOSTA'!$H$37*Q159)),0)</f>
        <v>7567570.4500000002</v>
      </c>
      <c r="T159" s="113"/>
      <c r="U159" s="118"/>
      <c r="V159" s="123"/>
      <c r="W159" s="123">
        <f>'DADOS BASE PROPOSTA'!$H$47/41</f>
        <v>244676.20587804879</v>
      </c>
      <c r="X159" s="123">
        <f t="shared" ref="X159:X181" si="67">V159+W159</f>
        <v>244676.20587804879</v>
      </c>
      <c r="Z159" s="128"/>
      <c r="AD159" s="132"/>
      <c r="AG159" s="123"/>
      <c r="AI159" s="128"/>
      <c r="AJ159" s="123"/>
      <c r="AL159" s="123"/>
      <c r="AM159" s="123"/>
      <c r="AO159" s="123">
        <f>'DADOS BASE PROPOSTA'!$H$52/41</f>
        <v>354295.5</v>
      </c>
      <c r="AP159" s="123">
        <f>'DADOS BASE PROPOSTA'!$H$53*(Q159/$Q$11)</f>
        <v>503380.24009900994</v>
      </c>
      <c r="AQ159" s="123">
        <f>AO159+AP159</f>
        <v>857675.74009900994</v>
      </c>
      <c r="AS159" s="123">
        <f>'DADOS BASE PROPOSTA'!$H$56/41</f>
        <v>354295.5</v>
      </c>
      <c r="AT159" s="123">
        <f>'DADOS BASE PROPOSTA'!$H$57*(Q159/$Q$11)</f>
        <v>503380.24009900994</v>
      </c>
      <c r="AU159" s="123">
        <f>AS159+AT159</f>
        <v>857675.74009900994</v>
      </c>
      <c r="AW159" s="123">
        <f>'DADOS BASE PROPOSTA'!$H$60/41</f>
        <v>354295.5</v>
      </c>
      <c r="AX159" s="123">
        <f>'DADOS BASE PROPOSTA'!$H$61*(Q159/$Q$11)</f>
        <v>503380.24009900994</v>
      </c>
      <c r="AY159" s="123">
        <f>AW159+AX159</f>
        <v>857675.74009900994</v>
      </c>
      <c r="AZ159" s="49"/>
    </row>
    <row r="160" spans="1:52" x14ac:dyDescent="0.25">
      <c r="A160" s="49"/>
      <c r="B160" s="2" t="s">
        <v>222</v>
      </c>
      <c r="C160" s="2" t="s">
        <v>224</v>
      </c>
      <c r="D160" s="50" t="s">
        <v>89</v>
      </c>
      <c r="F160" s="113">
        <v>4408.9865989452264</v>
      </c>
      <c r="G160" s="118">
        <f>F160/$F$11</f>
        <v>3.9058195681868388E-3</v>
      </c>
      <c r="H160" s="123">
        <f>'DADOS BASE PROPOSTA'!$H$17*G160</f>
        <v>8874845.085994482</v>
      </c>
      <c r="I160" s="123">
        <f>IF(D160="P",IF(H160&lt;'DADOS BASE PROPOSTA'!$H$22,IF('DADOS BASE PROPOSTA'!$H$22-H160&gt;'DADOS BASE PROPOSTA'!$H$23,'DADOS BASE PROPOSTA'!$H$23,'DADOS BASE PROPOSTA'!$H$22-H160),0),0)</f>
        <v>0</v>
      </c>
      <c r="J160" s="123">
        <f t="shared" si="65"/>
        <v>8874845.085994482</v>
      </c>
      <c r="L160" s="113">
        <v>0</v>
      </c>
      <c r="M160" s="123">
        <f>IF(D160="E",'DADOS BASE PROPOSTA'!$H$28,IF(D160="EA",'DADOS BASE PROPOSTA'!$H$29,IF(D160="EC",'DADOS BASE PROPOSTA'!$H$30,IF(D160="ECA",'DADOS BASE PROPOSTA'!$H$31,0))))</f>
        <v>0</v>
      </c>
      <c r="N160" s="123">
        <f>IF(OR(D160="E",D160="EA",D160="EC",D160="ECA",D160="ECR"),L160*'DADOS BASE PROPOSTA'!$H$33,0)</f>
        <v>0</v>
      </c>
      <c r="O160" s="123">
        <f t="shared" si="66"/>
        <v>0</v>
      </c>
      <c r="R160" s="123"/>
      <c r="T160" s="113">
        <v>0</v>
      </c>
      <c r="U160" s="118">
        <f t="shared" ref="U160:U181" si="68">T160/$T$11</f>
        <v>0</v>
      </c>
      <c r="V160" s="123">
        <f>'DADOS BASE PROPOSTA'!$H$48*U160</f>
        <v>0</v>
      </c>
      <c r="W160" s="123"/>
      <c r="X160" s="123">
        <f t="shared" si="67"/>
        <v>0</v>
      </c>
      <c r="Z160" s="128">
        <v>1148</v>
      </c>
      <c r="AB160" s="51">
        <v>0.72099999999999997</v>
      </c>
      <c r="AC160" s="51">
        <f t="shared" ref="AC160:AC181" si="69">Z160*AB160</f>
        <v>827.70799999999997</v>
      </c>
      <c r="AD160" s="132">
        <f t="shared" ref="AD160:AD181" si="70">(AB160-$AC$12)*$AD$12</f>
        <v>-1.3081844258271219E-2</v>
      </c>
      <c r="AF160" s="51">
        <f t="shared" ref="AF160:AF181" si="71">$AF$11-(AD160*$AF$11)</f>
        <v>617.7118740134282</v>
      </c>
      <c r="AG160" s="123">
        <f t="shared" ref="AG160:AG181" si="72">Z160*AF160</f>
        <v>709133.23136741563</v>
      </c>
      <c r="AI160" s="128">
        <v>100</v>
      </c>
      <c r="AJ160" s="123">
        <f>IF($AI$11&gt;0,(AI160/$AI$11)*'DADOS BASE PROPOSTA'!$H$41,0)</f>
        <v>617800.21566401818</v>
      </c>
      <c r="AL160" s="123">
        <v>0</v>
      </c>
      <c r="AM160" s="123">
        <f>(AL160/$AL$11)*'DADOS BASE PROPOSTA'!$H$42</f>
        <v>0</v>
      </c>
      <c r="AO160" s="123"/>
      <c r="AP160" s="123"/>
      <c r="AQ160" s="123"/>
      <c r="AS160" s="123"/>
      <c r="AT160" s="123"/>
      <c r="AU160" s="123"/>
      <c r="AW160" s="123"/>
      <c r="AX160" s="123"/>
      <c r="AY160" s="123"/>
      <c r="AZ160" s="49"/>
    </row>
    <row r="161" spans="1:52" x14ac:dyDescent="0.25">
      <c r="A161" s="49"/>
      <c r="B161" s="2" t="s">
        <v>222</v>
      </c>
      <c r="C161" s="2" t="s">
        <v>225</v>
      </c>
      <c r="D161" s="50" t="s">
        <v>89</v>
      </c>
      <c r="F161" s="113">
        <v>1599.3203787271509</v>
      </c>
      <c r="G161" s="118">
        <f>F161/$F$11</f>
        <v>1.4168010473261353E-3</v>
      </c>
      <c r="H161" s="123">
        <f>'DADOS BASE PROPOSTA'!$H$17*G161</f>
        <v>3219270.5252207145</v>
      </c>
      <c r="I161" s="123">
        <f>IF(D161="P",IF(H161&lt;'DADOS BASE PROPOSTA'!$H$22,IF('DADOS BASE PROPOSTA'!$H$22-H161&gt;'DADOS BASE PROPOSTA'!$H$23,'DADOS BASE PROPOSTA'!$H$23,'DADOS BASE PROPOSTA'!$H$22-H161),0),0)</f>
        <v>0</v>
      </c>
      <c r="J161" s="123">
        <f t="shared" si="65"/>
        <v>3219270.5252207145</v>
      </c>
      <c r="L161" s="113">
        <v>0</v>
      </c>
      <c r="M161" s="123">
        <f>IF(D161="E",'DADOS BASE PROPOSTA'!$H$28,IF(D161="EA",'DADOS BASE PROPOSTA'!$H$29,IF(D161="EC",'DADOS BASE PROPOSTA'!$H$30,IF(D161="ECA",'DADOS BASE PROPOSTA'!$H$31,0))))</f>
        <v>0</v>
      </c>
      <c r="N161" s="123">
        <f>IF(OR(D161="E",D161="EA",D161="EC",D161="ECA",D161="ECR"),L161*'DADOS BASE PROPOSTA'!$H$33,0)</f>
        <v>0</v>
      </c>
      <c r="O161" s="123">
        <f t="shared" si="66"/>
        <v>0</v>
      </c>
      <c r="R161" s="123"/>
      <c r="T161" s="113">
        <v>2.8125000000000001E-2</v>
      </c>
      <c r="U161" s="118">
        <f t="shared" si="68"/>
        <v>1.4754811799975542E-7</v>
      </c>
      <c r="V161" s="123">
        <f>'DADOS BASE PROPOSTA'!$H$48*U161</f>
        <v>13.321458554055285</v>
      </c>
      <c r="W161" s="123"/>
      <c r="X161" s="123">
        <f t="shared" si="67"/>
        <v>13.321458554055285</v>
      </c>
      <c r="Z161" s="128">
        <v>882</v>
      </c>
      <c r="AB161" s="51">
        <v>0.752</v>
      </c>
      <c r="AC161" s="51">
        <f t="shared" si="69"/>
        <v>663.26400000000001</v>
      </c>
      <c r="AD161" s="132">
        <f t="shared" si="70"/>
        <v>4.1168155741728829E-2</v>
      </c>
      <c r="AF161" s="51">
        <f t="shared" si="71"/>
        <v>584.63372800266484</v>
      </c>
      <c r="AG161" s="123">
        <f t="shared" si="72"/>
        <v>515646.94809835037</v>
      </c>
      <c r="AI161" s="128">
        <v>0</v>
      </c>
      <c r="AJ161" s="123">
        <f>IF($AI$11&gt;0,(AI161/$AI$11)*'DADOS BASE PROPOSTA'!$H$41,0)</f>
        <v>0</v>
      </c>
      <c r="AL161" s="123">
        <v>0.125</v>
      </c>
      <c r="AM161" s="123">
        <f>(AL161/$AL$11)*'DADOS BASE PROPOSTA'!$H$42</f>
        <v>71.441151785025994</v>
      </c>
      <c r="AO161" s="123"/>
      <c r="AP161" s="123"/>
      <c r="AQ161" s="123"/>
      <c r="AS161" s="123"/>
      <c r="AT161" s="123"/>
      <c r="AU161" s="123"/>
      <c r="AW161" s="123"/>
      <c r="AX161" s="123"/>
      <c r="AY161" s="123"/>
      <c r="AZ161" s="49"/>
    </row>
    <row r="162" spans="1:52" x14ac:dyDescent="0.25">
      <c r="A162" s="49"/>
      <c r="B162" s="2" t="s">
        <v>222</v>
      </c>
      <c r="C162" s="2" t="s">
        <v>226</v>
      </c>
      <c r="D162" s="50" t="s">
        <v>87</v>
      </c>
      <c r="F162" s="113">
        <v>0</v>
      </c>
      <c r="G162" s="118">
        <f>F162/$F$11</f>
        <v>0</v>
      </c>
      <c r="H162" s="123">
        <f>'DADOS BASE PROPOSTA'!$H$17*G162</f>
        <v>0</v>
      </c>
      <c r="I162" s="123">
        <f>IF(D162="P",IF(H162&lt;'DADOS BASE PROPOSTA'!$H$22,IF('DADOS BASE PROPOSTA'!$H$22-H162&gt;'DADOS BASE PROPOSTA'!$H$23,'DADOS BASE PROPOSTA'!$H$23,'DADOS BASE PROPOSTA'!$H$22-H162),0),0)</f>
        <v>0</v>
      </c>
      <c r="J162" s="123">
        <f t="shared" si="65"/>
        <v>0</v>
      </c>
      <c r="L162" s="113">
        <v>77.628149278687914</v>
      </c>
      <c r="M162" s="123">
        <f>IF(D162="E",'DADOS BASE PROPOSTA'!$H$28,IF(D162="EA",'DADOS BASE PROPOSTA'!$H$29,IF(D162="EC",'DADOS BASE PROPOSTA'!$H$30,IF(D162="ECA",'DADOS BASE PROPOSTA'!$H$31,0))))</f>
        <v>993970.02</v>
      </c>
      <c r="N162" s="123">
        <f>IF(OR(D162="E",D162="EA",D162="EC",D162="ECA",D162="ECR"),L162*'DADOS BASE PROPOSTA'!$H$33,0)</f>
        <v>51777.975568884838</v>
      </c>
      <c r="O162" s="123">
        <f t="shared" si="66"/>
        <v>1045747.9955688849</v>
      </c>
      <c r="R162" s="123"/>
      <c r="T162" s="113">
        <v>0</v>
      </c>
      <c r="U162" s="118">
        <f t="shared" si="68"/>
        <v>0</v>
      </c>
      <c r="V162" s="123">
        <f>'DADOS BASE PROPOSTA'!$H$48*U162</f>
        <v>0</v>
      </c>
      <c r="W162" s="123"/>
      <c r="X162" s="123">
        <f t="shared" si="67"/>
        <v>0</v>
      </c>
      <c r="Z162" s="128">
        <v>102.5</v>
      </c>
      <c r="AB162" s="51">
        <v>0.68600000000000005</v>
      </c>
      <c r="AC162" s="51">
        <f t="shared" si="69"/>
        <v>70.315000000000012</v>
      </c>
      <c r="AD162" s="132">
        <f t="shared" si="70"/>
        <v>-7.4331844258271079E-2</v>
      </c>
      <c r="AF162" s="51">
        <f t="shared" si="71"/>
        <v>655.05816789654796</v>
      </c>
      <c r="AG162" s="123">
        <f t="shared" si="72"/>
        <v>67143.462209396166</v>
      </c>
      <c r="AI162" s="128">
        <v>0</v>
      </c>
      <c r="AJ162" s="123">
        <f>IF($AI$11&gt;0,(AI162/$AI$11)*'DADOS BASE PROPOSTA'!$H$41,0)</f>
        <v>0</v>
      </c>
      <c r="AL162" s="123">
        <v>0</v>
      </c>
      <c r="AM162" s="123">
        <f>(AL162/$AL$11)*'DADOS BASE PROPOSTA'!$H$42</f>
        <v>0</v>
      </c>
      <c r="AO162" s="123"/>
      <c r="AP162" s="123"/>
      <c r="AQ162" s="123"/>
      <c r="AS162" s="123"/>
      <c r="AT162" s="123"/>
      <c r="AU162" s="123"/>
      <c r="AW162" s="123"/>
      <c r="AX162" s="123"/>
      <c r="AY162" s="123"/>
      <c r="AZ162" s="49"/>
    </row>
    <row r="163" spans="1:52" x14ac:dyDescent="0.25">
      <c r="A163" s="49"/>
      <c r="B163" s="2" t="s">
        <v>222</v>
      </c>
      <c r="C163" s="2" t="s">
        <v>227</v>
      </c>
      <c r="D163" s="50" t="s">
        <v>136</v>
      </c>
      <c r="F163" s="113">
        <v>0</v>
      </c>
      <c r="G163" s="118">
        <f>F13/$F$11</f>
        <v>0</v>
      </c>
      <c r="H163" s="123">
        <f>'DADOS BASE PROPOSTA'!$H$17*G163</f>
        <v>0</v>
      </c>
      <c r="I163" s="123">
        <f>IF(D163="P",IF(H163&lt;'DADOS BASE PROPOSTA'!$H$22,IF('DADOS BASE PROPOSTA'!$H$22-H163&gt;'DADOS BASE PROPOSTA'!$H$23,'DADOS BASE PROPOSTA'!$H$23,'DADOS BASE PROPOSTA'!$H$22-H163),0),0)</f>
        <v>0</v>
      </c>
      <c r="J163" s="123">
        <f t="shared" si="65"/>
        <v>0</v>
      </c>
      <c r="L163" s="113">
        <v>108.5803088600742</v>
      </c>
      <c r="M163" s="123">
        <f>IF(D163="E",'DADOS BASE PROPOSTA'!$H$28,IF(D163="EA",'DADOS BASE PROPOSTA'!$H$29,IF(D163="EC",'DADOS BASE PROPOSTA'!$H$30,IF(D163="ECA",'DADOS BASE PROPOSTA'!$H$31,0))))</f>
        <v>2117694.09</v>
      </c>
      <c r="N163" s="123">
        <f>IF(OR(D163="E",D163="EA",D163="EC",D163="ECA",D163="ECR"),L163*'DADOS BASE PROPOSTA'!$H$33,0)</f>
        <v>72423.066009669492</v>
      </c>
      <c r="O163" s="123">
        <f t="shared" si="66"/>
        <v>2190117.1560096694</v>
      </c>
      <c r="R163" s="123"/>
      <c r="T163" s="113">
        <v>0</v>
      </c>
      <c r="U163" s="118">
        <f t="shared" si="68"/>
        <v>0</v>
      </c>
      <c r="V163" s="123">
        <f>'DADOS BASE PROPOSTA'!$H$48*U163</f>
        <v>0</v>
      </c>
      <c r="W163" s="123"/>
      <c r="X163" s="123">
        <f t="shared" si="67"/>
        <v>0</v>
      </c>
      <c r="Z163" s="128">
        <v>164</v>
      </c>
      <c r="AB163" s="51">
        <v>0.68300000000000005</v>
      </c>
      <c r="AC163" s="51">
        <f t="shared" si="69"/>
        <v>112.01200000000001</v>
      </c>
      <c r="AD163" s="132">
        <f t="shared" si="70"/>
        <v>-7.9581844258271084E-2</v>
      </c>
      <c r="AF163" s="51">
        <f t="shared" si="71"/>
        <v>658.25927880081542</v>
      </c>
      <c r="AG163" s="123">
        <f t="shared" si="72"/>
        <v>107954.52172333373</v>
      </c>
      <c r="AI163" s="128">
        <v>0</v>
      </c>
      <c r="AJ163" s="123">
        <f>IF($AI$11&gt;0,(AI163/$AI$11)*'DADOS BASE PROPOSTA'!$H$41,0)</f>
        <v>0</v>
      </c>
      <c r="AL163" s="123">
        <v>0</v>
      </c>
      <c r="AM163" s="123">
        <f>(AL163/$AL$11)*'DADOS BASE PROPOSTA'!$H$42</f>
        <v>0</v>
      </c>
      <c r="AO163" s="123"/>
      <c r="AP163" s="123"/>
      <c r="AQ163" s="123"/>
      <c r="AS163" s="123"/>
      <c r="AT163" s="123"/>
      <c r="AU163" s="123"/>
      <c r="AW163" s="123"/>
      <c r="AX163" s="123"/>
      <c r="AY163" s="123"/>
      <c r="AZ163" s="49"/>
    </row>
    <row r="164" spans="1:52" x14ac:dyDescent="0.25">
      <c r="A164" s="49"/>
      <c r="B164" s="2" t="s">
        <v>222</v>
      </c>
      <c r="C164" s="2" t="s">
        <v>228</v>
      </c>
      <c r="D164" s="50" t="s">
        <v>89</v>
      </c>
      <c r="F164" s="113">
        <v>2218.687627891667</v>
      </c>
      <c r="G164" s="118">
        <f t="shared" ref="G164:G181" si="73">F164/$F$11</f>
        <v>1.9654842123553863E-3</v>
      </c>
      <c r="H164" s="123">
        <f>'DADOS BASE PROPOSTA'!$H$17*G164</f>
        <v>4465994.293668692</v>
      </c>
      <c r="I164" s="123">
        <f>IF(D164="P",IF(H164&lt;'DADOS BASE PROPOSTA'!$H$22,IF('DADOS BASE PROPOSTA'!$H$22-H164&gt;'DADOS BASE PROPOSTA'!$H$23,'DADOS BASE PROPOSTA'!$H$23,'DADOS BASE PROPOSTA'!$H$22-H164),0),0)</f>
        <v>0</v>
      </c>
      <c r="J164" s="123">
        <f t="shared" si="65"/>
        <v>4465994.293668692</v>
      </c>
      <c r="L164" s="113">
        <v>0</v>
      </c>
      <c r="M164" s="123">
        <f>IF(D164="E",'DADOS BASE PROPOSTA'!$H$28,IF(D164="EA",'DADOS BASE PROPOSTA'!$H$29,IF(D164="EC",'DADOS BASE PROPOSTA'!$H$30,IF(D164="ECA",'DADOS BASE PROPOSTA'!$H$31,0))))</f>
        <v>0</v>
      </c>
      <c r="N164" s="123">
        <f>IF(OR(D164="E",D164="EA",D164="EC",D164="ECA",D164="ECR"),L164*'DADOS BASE PROPOSTA'!$H$33,0)</f>
        <v>0</v>
      </c>
      <c r="O164" s="123">
        <f t="shared" si="66"/>
        <v>0</v>
      </c>
      <c r="R164" s="123"/>
      <c r="T164" s="113">
        <v>202.113668755627</v>
      </c>
      <c r="U164" s="118">
        <f t="shared" si="68"/>
        <v>1.0603196958904439E-3</v>
      </c>
      <c r="V164" s="123">
        <f>'DADOS BASE PROPOSTA'!$H$48*U164</f>
        <v>95731.515076840675</v>
      </c>
      <c r="W164" s="123"/>
      <c r="X164" s="123">
        <f t="shared" si="67"/>
        <v>95731.515076840675</v>
      </c>
      <c r="Z164" s="128">
        <v>1217</v>
      </c>
      <c r="AB164" s="51">
        <v>0.746</v>
      </c>
      <c r="AC164" s="51">
        <f t="shared" si="69"/>
        <v>907.88199999999995</v>
      </c>
      <c r="AD164" s="132">
        <f t="shared" si="70"/>
        <v>3.066815574172882E-2</v>
      </c>
      <c r="AF164" s="51">
        <f t="shared" si="71"/>
        <v>591.03594981119977</v>
      </c>
      <c r="AG164" s="123">
        <f t="shared" si="72"/>
        <v>719290.75092023017</v>
      </c>
      <c r="AI164" s="128">
        <v>0</v>
      </c>
      <c r="AJ164" s="123">
        <f>IF($AI$11&gt;0,(AI164/$AI$11)*'DADOS BASE PROPOSTA'!$H$41,0)</f>
        <v>0</v>
      </c>
      <c r="AL164" s="123">
        <v>50.5</v>
      </c>
      <c r="AM164" s="123">
        <f>(AL164/$AL$11)*'DADOS BASE PROPOSTA'!$H$42</f>
        <v>28862.225321150505</v>
      </c>
      <c r="AO164" s="123"/>
      <c r="AP164" s="123"/>
      <c r="AQ164" s="123"/>
      <c r="AS164" s="123"/>
      <c r="AT164" s="123"/>
      <c r="AU164" s="123"/>
      <c r="AW164" s="123"/>
      <c r="AX164" s="123"/>
      <c r="AY164" s="123"/>
      <c r="AZ164" s="49"/>
    </row>
    <row r="165" spans="1:52" x14ac:dyDescent="0.25">
      <c r="A165" s="49"/>
      <c r="B165" s="2" t="s">
        <v>222</v>
      </c>
      <c r="C165" s="2" t="s">
        <v>229</v>
      </c>
      <c r="D165" s="50" t="s">
        <v>89</v>
      </c>
      <c r="F165" s="113">
        <v>2679.6960492091998</v>
      </c>
      <c r="G165" s="118">
        <f t="shared" si="73"/>
        <v>2.3738809431396689E-3</v>
      </c>
      <c r="H165" s="123">
        <f>'DADOS BASE PROPOSTA'!$H$17*G165</f>
        <v>5393957.7226141952</v>
      </c>
      <c r="I165" s="123">
        <f>IF(D165="P",IF(H165&lt;'DADOS BASE PROPOSTA'!$H$22,IF('DADOS BASE PROPOSTA'!$H$22-H165&gt;'DADOS BASE PROPOSTA'!$H$23,'DADOS BASE PROPOSTA'!$H$23,'DADOS BASE PROPOSTA'!$H$22-H165),0),0)</f>
        <v>0</v>
      </c>
      <c r="J165" s="123">
        <f t="shared" si="65"/>
        <v>5393957.7226141952</v>
      </c>
      <c r="L165" s="113">
        <v>0</v>
      </c>
      <c r="M165" s="123">
        <f>IF(D165="E",'DADOS BASE PROPOSTA'!$H$28,IF(D165="EA",'DADOS BASE PROPOSTA'!$H$29,IF(D165="EC",'DADOS BASE PROPOSTA'!$H$30,IF(D165="ECA",'DADOS BASE PROPOSTA'!$H$31,0))))</f>
        <v>0</v>
      </c>
      <c r="N165" s="123">
        <f>IF(OR(D165="E",D165="EA",D165="EC",D165="ECA",D165="ECR"),L165*'DADOS BASE PROPOSTA'!$H$33,0)</f>
        <v>0</v>
      </c>
      <c r="O165" s="123">
        <f t="shared" si="66"/>
        <v>0</v>
      </c>
      <c r="R165" s="123"/>
      <c r="T165" s="113">
        <v>0</v>
      </c>
      <c r="U165" s="118">
        <f t="shared" si="68"/>
        <v>0</v>
      </c>
      <c r="V165" s="123">
        <f>'DADOS BASE PROPOSTA'!$H$48*U165</f>
        <v>0</v>
      </c>
      <c r="W165" s="123"/>
      <c r="X165" s="123">
        <f t="shared" si="67"/>
        <v>0</v>
      </c>
      <c r="Z165" s="128">
        <v>1941.5</v>
      </c>
      <c r="AB165" s="51">
        <v>0.71799999999999997</v>
      </c>
      <c r="AC165" s="51">
        <f t="shared" si="69"/>
        <v>1393.9969999999998</v>
      </c>
      <c r="AD165" s="132">
        <f t="shared" si="70"/>
        <v>-1.8331844258271224E-2</v>
      </c>
      <c r="AF165" s="51">
        <f t="shared" si="71"/>
        <v>620.91298491769567</v>
      </c>
      <c r="AG165" s="123">
        <f t="shared" si="72"/>
        <v>1205502.560217706</v>
      </c>
      <c r="AI165" s="128">
        <v>0</v>
      </c>
      <c r="AJ165" s="123">
        <f>IF($AI$11&gt;0,(AI165/$AI$11)*'DADOS BASE PROPOSTA'!$H$41,0)</f>
        <v>0</v>
      </c>
      <c r="AL165" s="123">
        <v>0</v>
      </c>
      <c r="AM165" s="123">
        <f>(AL165/$AL$11)*'DADOS BASE PROPOSTA'!$H$42</f>
        <v>0</v>
      </c>
      <c r="AO165" s="123"/>
      <c r="AP165" s="123"/>
      <c r="AQ165" s="123"/>
      <c r="AS165" s="123"/>
      <c r="AT165" s="123"/>
      <c r="AU165" s="123"/>
      <c r="AW165" s="123"/>
      <c r="AX165" s="123"/>
      <c r="AY165" s="123"/>
      <c r="AZ165" s="49"/>
    </row>
    <row r="166" spans="1:52" x14ac:dyDescent="0.25">
      <c r="A166" s="49"/>
      <c r="B166" s="2" t="s">
        <v>222</v>
      </c>
      <c r="C166" s="2" t="s">
        <v>230</v>
      </c>
      <c r="D166" s="50" t="s">
        <v>93</v>
      </c>
      <c r="F166" s="113">
        <v>0</v>
      </c>
      <c r="G166" s="118">
        <f t="shared" si="73"/>
        <v>0</v>
      </c>
      <c r="H166" s="123">
        <f>'DADOS BASE PROPOSTA'!$H$17*G166</f>
        <v>0</v>
      </c>
      <c r="I166" s="123">
        <f>IF(D166="P",IF(H166&lt;'DADOS BASE PROPOSTA'!$H$22,IF('DADOS BASE PROPOSTA'!$H$22-H166&gt;'DADOS BASE PROPOSTA'!$H$23,'DADOS BASE PROPOSTA'!$H$23,'DADOS BASE PROPOSTA'!$H$22-H166),0),0)</f>
        <v>0</v>
      </c>
      <c r="J166" s="123">
        <f t="shared" si="65"/>
        <v>0</v>
      </c>
      <c r="L166" s="113">
        <v>190.4232572472975</v>
      </c>
      <c r="M166" s="123">
        <f>IF(D166="E",'DADOS BASE PROPOSTA'!$H$28,IF(D166="EA",'DADOS BASE PROPOSTA'!$H$29,IF(D166="EC",'DADOS BASE PROPOSTA'!$H$30,IF(D166="ECA",'DADOS BASE PROPOSTA'!$H$31,0))))</f>
        <v>2005589.23</v>
      </c>
      <c r="N166" s="123">
        <f>IF(OR(D166="E",D166="EA",D166="EC",D166="ECA",D166="ECR"),L166*'DADOS BASE PROPOSTA'!$H$33,0)</f>
        <v>127012.31258394744</v>
      </c>
      <c r="O166" s="123">
        <f t="shared" si="66"/>
        <v>2132601.5425839475</v>
      </c>
      <c r="R166" s="123"/>
      <c r="T166" s="113">
        <v>0</v>
      </c>
      <c r="U166" s="118">
        <f t="shared" si="68"/>
        <v>0</v>
      </c>
      <c r="V166" s="123">
        <f>'DADOS BASE PROPOSTA'!$H$48*U166</f>
        <v>0</v>
      </c>
      <c r="W166" s="123"/>
      <c r="X166" s="123">
        <f t="shared" si="67"/>
        <v>0</v>
      </c>
      <c r="Z166" s="128">
        <v>144.5</v>
      </c>
      <c r="AB166" s="51">
        <v>0.67100000000000004</v>
      </c>
      <c r="AC166" s="51">
        <f t="shared" si="69"/>
        <v>96.959500000000006</v>
      </c>
      <c r="AD166" s="132">
        <f t="shared" si="70"/>
        <v>-0.1005818442582711</v>
      </c>
      <c r="AF166" s="51">
        <f t="shared" si="71"/>
        <v>671.06372241788517</v>
      </c>
      <c r="AG166" s="123">
        <f t="shared" si="72"/>
        <v>96968.707889384401</v>
      </c>
      <c r="AI166" s="128">
        <v>0</v>
      </c>
      <c r="AJ166" s="123">
        <f>IF($AI$11&gt;0,(AI166/$AI$11)*'DADOS BASE PROPOSTA'!$H$41,0)</f>
        <v>0</v>
      </c>
      <c r="AL166" s="123">
        <v>0</v>
      </c>
      <c r="AM166" s="123">
        <f>(AL166/$AL$11)*'DADOS BASE PROPOSTA'!$H$42</f>
        <v>0</v>
      </c>
      <c r="AO166" s="123"/>
      <c r="AP166" s="123"/>
      <c r="AQ166" s="123"/>
      <c r="AS166" s="123"/>
      <c r="AT166" s="123"/>
      <c r="AU166" s="123"/>
      <c r="AW166" s="123"/>
      <c r="AX166" s="123"/>
      <c r="AY166" s="123"/>
      <c r="AZ166" s="49"/>
    </row>
    <row r="167" spans="1:52" x14ac:dyDescent="0.25">
      <c r="A167" s="49"/>
      <c r="B167" s="2" t="s">
        <v>222</v>
      </c>
      <c r="C167" s="2" t="s">
        <v>231</v>
      </c>
      <c r="D167" s="50" t="s">
        <v>89</v>
      </c>
      <c r="F167" s="113">
        <v>2010.031240606912</v>
      </c>
      <c r="G167" s="118">
        <f t="shared" si="73"/>
        <v>1.780640329936026E-3</v>
      </c>
      <c r="H167" s="123">
        <f>'DADOS BASE PROPOSTA'!$H$17*G167</f>
        <v>4045990.042850947</v>
      </c>
      <c r="I167" s="123">
        <f>IF(D167="P",IF(H167&lt;'DADOS BASE PROPOSTA'!$H$22,IF('DADOS BASE PROPOSTA'!$H$22-H167&gt;'DADOS BASE PROPOSTA'!$H$23,'DADOS BASE PROPOSTA'!$H$23,'DADOS BASE PROPOSTA'!$H$22-H167),0),0)</f>
        <v>0</v>
      </c>
      <c r="J167" s="123">
        <f t="shared" si="65"/>
        <v>4045990.042850947</v>
      </c>
      <c r="L167" s="113">
        <v>0</v>
      </c>
      <c r="M167" s="123">
        <f>IF(D167="E",'DADOS BASE PROPOSTA'!$H$28,IF(D167="EA",'DADOS BASE PROPOSTA'!$H$29,IF(D167="EC",'DADOS BASE PROPOSTA'!$H$30,IF(D167="ECA",'DADOS BASE PROPOSTA'!$H$31,0))))</f>
        <v>0</v>
      </c>
      <c r="N167" s="123">
        <f>IF(OR(D167="E",D167="EA",D167="EC",D167="ECA",D167="ECR"),L167*'DADOS BASE PROPOSTA'!$H$33,0)</f>
        <v>0</v>
      </c>
      <c r="O167" s="123">
        <f t="shared" si="66"/>
        <v>0</v>
      </c>
      <c r="R167" s="123"/>
      <c r="T167" s="113">
        <v>1158.6705803988921</v>
      </c>
      <c r="U167" s="118">
        <f t="shared" si="68"/>
        <v>6.0785658140281177E-3</v>
      </c>
      <c r="V167" s="123">
        <f>'DADOS BASE PROPOSTA'!$H$48*U167</f>
        <v>548806.47518531629</v>
      </c>
      <c r="W167" s="123"/>
      <c r="X167" s="123">
        <f t="shared" si="67"/>
        <v>548806.47518531629</v>
      </c>
      <c r="Z167" s="128">
        <v>1192</v>
      </c>
      <c r="AB167" s="51">
        <v>0.746</v>
      </c>
      <c r="AC167" s="51">
        <f t="shared" si="69"/>
        <v>889.23199999999997</v>
      </c>
      <c r="AD167" s="132">
        <f t="shared" si="70"/>
        <v>3.066815574172882E-2</v>
      </c>
      <c r="AF167" s="51">
        <f t="shared" si="71"/>
        <v>591.03594981119977</v>
      </c>
      <c r="AG167" s="123">
        <f t="shared" si="72"/>
        <v>704514.85217495018</v>
      </c>
      <c r="AI167" s="128">
        <v>0</v>
      </c>
      <c r="AJ167" s="123">
        <f>IF($AI$11&gt;0,(AI167/$AI$11)*'DADOS BASE PROPOSTA'!$H$41,0)</f>
        <v>0</v>
      </c>
      <c r="AL167" s="123">
        <v>369.125</v>
      </c>
      <c r="AM167" s="123">
        <f>(AL167/$AL$11)*'DADOS BASE PROPOSTA'!$H$42</f>
        <v>210965.72122118177</v>
      </c>
      <c r="AO167" s="123"/>
      <c r="AP167" s="123"/>
      <c r="AQ167" s="123"/>
      <c r="AS167" s="123"/>
      <c r="AT167" s="123"/>
      <c r="AU167" s="123"/>
      <c r="AW167" s="123"/>
      <c r="AX167" s="123"/>
      <c r="AY167" s="123"/>
      <c r="AZ167" s="49"/>
    </row>
    <row r="168" spans="1:52" x14ac:dyDescent="0.25">
      <c r="A168" s="49"/>
      <c r="B168" s="2" t="s">
        <v>222</v>
      </c>
      <c r="C168" s="2" t="s">
        <v>232</v>
      </c>
      <c r="D168" s="50" t="s">
        <v>89</v>
      </c>
      <c r="F168" s="113">
        <v>1176.8843141904831</v>
      </c>
      <c r="G168" s="118">
        <f t="shared" si="73"/>
        <v>1.0425746780353146E-3</v>
      </c>
      <c r="H168" s="123">
        <f>'DADOS BASE PROPOSTA'!$H$17*G168</f>
        <v>2368949.3579037189</v>
      </c>
      <c r="I168" s="123">
        <f>IF(D168="P",IF(H168&lt;'DADOS BASE PROPOSTA'!$H$22,IF('DADOS BASE PROPOSTA'!$H$22-H168&gt;'DADOS BASE PROPOSTA'!$H$23,'DADOS BASE PROPOSTA'!$H$23,'DADOS BASE PROPOSTA'!$H$22-H168),0),0)</f>
        <v>784832.04209628096</v>
      </c>
      <c r="J168" s="123">
        <f t="shared" si="65"/>
        <v>3153781.4</v>
      </c>
      <c r="L168" s="113">
        <v>0</v>
      </c>
      <c r="M168" s="123">
        <f>IF(D168="E",'DADOS BASE PROPOSTA'!$H$28,IF(D168="EA",'DADOS BASE PROPOSTA'!$H$29,IF(D168="EC",'DADOS BASE PROPOSTA'!$H$30,IF(D168="ECA",'DADOS BASE PROPOSTA'!$H$31,0))))</f>
        <v>0</v>
      </c>
      <c r="N168" s="123">
        <f>IF(OR(D168="E",D168="EA",D168="EC",D168="ECA",D168="ECR"),L168*'DADOS BASE PROPOSTA'!$H$33,0)</f>
        <v>0</v>
      </c>
      <c r="O168" s="123">
        <f t="shared" si="66"/>
        <v>0</v>
      </c>
      <c r="R168" s="123"/>
      <c r="T168" s="113">
        <v>227.3795877935041</v>
      </c>
      <c r="U168" s="118">
        <f t="shared" si="68"/>
        <v>1.1928686311285933E-3</v>
      </c>
      <c r="V168" s="123">
        <f>'DADOS BASE PROPOSTA'!$H$48*U168</f>
        <v>107698.76461615431</v>
      </c>
      <c r="W168" s="123"/>
      <c r="X168" s="123">
        <f t="shared" si="67"/>
        <v>107698.76461615431</v>
      </c>
      <c r="Z168" s="128">
        <v>1106</v>
      </c>
      <c r="AB168" s="51">
        <v>0.73099999999999998</v>
      </c>
      <c r="AC168" s="51">
        <f t="shared" si="69"/>
        <v>808.48599999999999</v>
      </c>
      <c r="AD168" s="132">
        <f t="shared" si="70"/>
        <v>4.4181557417287964E-3</v>
      </c>
      <c r="AF168" s="51">
        <f t="shared" si="71"/>
        <v>607.04150433253687</v>
      </c>
      <c r="AG168" s="123">
        <f t="shared" si="72"/>
        <v>671387.90379178582</v>
      </c>
      <c r="AI168" s="128">
        <v>0</v>
      </c>
      <c r="AJ168" s="123">
        <f>IF($AI$11&gt;0,(AI168/$AI$11)*'DADOS BASE PROPOSTA'!$H$41,0)</f>
        <v>0</v>
      </c>
      <c r="AL168" s="123">
        <v>121.875</v>
      </c>
      <c r="AM168" s="123">
        <f>(AL168/$AL$11)*'DADOS BASE PROPOSTA'!$H$42</f>
        <v>69655.122990400341</v>
      </c>
      <c r="AO168" s="123"/>
      <c r="AP168" s="123"/>
      <c r="AQ168" s="123"/>
      <c r="AS168" s="123"/>
      <c r="AT168" s="123"/>
      <c r="AU168" s="123"/>
      <c r="AW168" s="123"/>
      <c r="AX168" s="123"/>
      <c r="AY168" s="123"/>
      <c r="AZ168" s="49"/>
    </row>
    <row r="169" spans="1:52" x14ac:dyDescent="0.25">
      <c r="A169" s="49"/>
      <c r="B169" s="2" t="s">
        <v>222</v>
      </c>
      <c r="C169" s="2" t="s">
        <v>233</v>
      </c>
      <c r="D169" s="50" t="s">
        <v>89</v>
      </c>
      <c r="F169" s="113">
        <v>1292.9861056594871</v>
      </c>
      <c r="G169" s="118">
        <f t="shared" si="73"/>
        <v>1.1454265780909123E-3</v>
      </c>
      <c r="H169" s="123">
        <f>'DADOS BASE PROPOSTA'!$H$17*G169</f>
        <v>2602650.5475921496</v>
      </c>
      <c r="I169" s="123">
        <f>IF(D169="P",IF(H169&lt;'DADOS BASE PROPOSTA'!$H$22,IF('DADOS BASE PROPOSTA'!$H$22-H169&gt;'DADOS BASE PROPOSTA'!$H$23,'DADOS BASE PROPOSTA'!$H$23,'DADOS BASE PROPOSTA'!$H$22-H169),0),0)</f>
        <v>551130.85240785033</v>
      </c>
      <c r="J169" s="123">
        <f t="shared" si="65"/>
        <v>3153781.4</v>
      </c>
      <c r="L169" s="113">
        <v>0</v>
      </c>
      <c r="M169" s="123">
        <f>IF(D169="E",'DADOS BASE PROPOSTA'!$H$28,IF(D169="EA",'DADOS BASE PROPOSTA'!$H$29,IF(D169="EC",'DADOS BASE PROPOSTA'!$H$30,IF(D169="ECA",'DADOS BASE PROPOSTA'!$H$31,0))))</f>
        <v>0</v>
      </c>
      <c r="N169" s="123">
        <f>IF(OR(D169="E",D169="EA",D169="EC",D169="ECA",D169="ECR"),L169*'DADOS BASE PROPOSTA'!$H$33,0)</f>
        <v>0</v>
      </c>
      <c r="O169" s="123">
        <f t="shared" si="66"/>
        <v>0</v>
      </c>
      <c r="R169" s="123"/>
      <c r="T169" s="113">
        <v>0</v>
      </c>
      <c r="U169" s="118">
        <f t="shared" si="68"/>
        <v>0</v>
      </c>
      <c r="V169" s="123">
        <f>'DADOS BASE PROPOSTA'!$H$48*U169</f>
        <v>0</v>
      </c>
      <c r="W169" s="123"/>
      <c r="X169" s="123">
        <f t="shared" si="67"/>
        <v>0</v>
      </c>
      <c r="Z169" s="128">
        <v>431</v>
      </c>
      <c r="AB169" s="51">
        <v>0.64700000000000002</v>
      </c>
      <c r="AC169" s="51">
        <f t="shared" si="69"/>
        <v>278.85700000000003</v>
      </c>
      <c r="AD169" s="132">
        <f t="shared" si="70"/>
        <v>-0.14258184425827114</v>
      </c>
      <c r="AF169" s="51">
        <f t="shared" si="71"/>
        <v>696.67260965202445</v>
      </c>
      <c r="AG169" s="123">
        <f t="shared" si="72"/>
        <v>300265.89476002252</v>
      </c>
      <c r="AI169" s="128">
        <v>0</v>
      </c>
      <c r="AJ169" s="123">
        <f>IF($AI$11&gt;0,(AI169/$AI$11)*'DADOS BASE PROPOSTA'!$H$41,0)</f>
        <v>0</v>
      </c>
      <c r="AL169" s="123">
        <v>0</v>
      </c>
      <c r="AM169" s="123">
        <f>(AL169/$AL$11)*'DADOS BASE PROPOSTA'!$H$42</f>
        <v>0</v>
      </c>
      <c r="AO169" s="123"/>
      <c r="AP169" s="123"/>
      <c r="AQ169" s="123"/>
      <c r="AS169" s="123"/>
      <c r="AT169" s="123"/>
      <c r="AU169" s="123"/>
      <c r="AW169" s="123"/>
      <c r="AX169" s="123"/>
      <c r="AY169" s="123"/>
      <c r="AZ169" s="49"/>
    </row>
    <row r="170" spans="1:52" x14ac:dyDescent="0.25">
      <c r="A170" s="49"/>
      <c r="B170" s="2" t="s">
        <v>222</v>
      </c>
      <c r="C170" s="2" t="s">
        <v>234</v>
      </c>
      <c r="D170" s="50" t="s">
        <v>89</v>
      </c>
      <c r="F170" s="113">
        <v>4482.3000657006714</v>
      </c>
      <c r="G170" s="118">
        <f t="shared" si="73"/>
        <v>3.9707662779667093E-3</v>
      </c>
      <c r="H170" s="123">
        <f>'DADOS BASE PROPOSTA'!$H$17*G170</f>
        <v>9022417.6960648876</v>
      </c>
      <c r="I170" s="123">
        <f>IF(D170="P",IF(H170&lt;'DADOS BASE PROPOSTA'!$H$22,IF('DADOS BASE PROPOSTA'!$H$22-H170&gt;'DADOS BASE PROPOSTA'!$H$23,'DADOS BASE PROPOSTA'!$H$23,'DADOS BASE PROPOSTA'!$H$22-H170),0),0)</f>
        <v>0</v>
      </c>
      <c r="J170" s="123">
        <f t="shared" si="65"/>
        <v>9022417.6960648876</v>
      </c>
      <c r="L170" s="113">
        <v>0</v>
      </c>
      <c r="M170" s="123">
        <f>IF(D170="E",'DADOS BASE PROPOSTA'!$H$28,IF(D170="EA",'DADOS BASE PROPOSTA'!$H$29,IF(D170="EC",'DADOS BASE PROPOSTA'!$H$30,IF(D170="ECA",'DADOS BASE PROPOSTA'!$H$31,0))))</f>
        <v>0</v>
      </c>
      <c r="N170" s="123">
        <f>IF(OR(D170="E",D170="EA",D170="EC",D170="ECA",D170="ECR"),L170*'DADOS BASE PROPOSTA'!$H$33,0)</f>
        <v>0</v>
      </c>
      <c r="O170" s="123">
        <f t="shared" si="66"/>
        <v>0</v>
      </c>
      <c r="R170" s="123"/>
      <c r="T170" s="113">
        <v>0</v>
      </c>
      <c r="U170" s="118">
        <f t="shared" si="68"/>
        <v>0</v>
      </c>
      <c r="V170" s="123">
        <f>'DADOS BASE PROPOSTA'!$H$48*U170</f>
        <v>0</v>
      </c>
      <c r="W170" s="123"/>
      <c r="X170" s="123">
        <f t="shared" si="67"/>
        <v>0</v>
      </c>
      <c r="Z170" s="128">
        <v>1131.5</v>
      </c>
      <c r="AB170" s="51">
        <v>0.746</v>
      </c>
      <c r="AC170" s="51">
        <f t="shared" si="69"/>
        <v>844.09900000000005</v>
      </c>
      <c r="AD170" s="132">
        <f t="shared" si="70"/>
        <v>3.066815574172882E-2</v>
      </c>
      <c r="AF170" s="51">
        <f t="shared" si="71"/>
        <v>591.03594981119977</v>
      </c>
      <c r="AG170" s="123">
        <f t="shared" si="72"/>
        <v>668757.17721137253</v>
      </c>
      <c r="AI170" s="128">
        <v>168</v>
      </c>
      <c r="AJ170" s="123">
        <f>IF($AI$11&gt;0,(AI170/$AI$11)*'DADOS BASE PROPOSTA'!$H$41,0)</f>
        <v>1037904.3623155506</v>
      </c>
      <c r="AL170" s="123">
        <v>0</v>
      </c>
      <c r="AM170" s="123">
        <f>(AL170/$AL$11)*'DADOS BASE PROPOSTA'!$H$42</f>
        <v>0</v>
      </c>
      <c r="AO170" s="123"/>
      <c r="AP170" s="123"/>
      <c r="AQ170" s="123"/>
      <c r="AS170" s="123"/>
      <c r="AT170" s="123"/>
      <c r="AU170" s="123"/>
      <c r="AW170" s="123"/>
      <c r="AX170" s="123"/>
      <c r="AY170" s="123"/>
      <c r="AZ170" s="49"/>
    </row>
    <row r="171" spans="1:52" x14ac:dyDescent="0.25">
      <c r="A171" s="49"/>
      <c r="B171" s="2" t="s">
        <v>222</v>
      </c>
      <c r="C171" s="2" t="s">
        <v>235</v>
      </c>
      <c r="D171" s="50" t="s">
        <v>89</v>
      </c>
      <c r="F171" s="113">
        <v>1304.4777002842229</v>
      </c>
      <c r="G171" s="118">
        <f t="shared" si="73"/>
        <v>1.1556067168025385E-3</v>
      </c>
      <c r="H171" s="123">
        <f>'DADOS BASE PROPOSTA'!$H$17*G171</f>
        <v>2625781.9678849611</v>
      </c>
      <c r="I171" s="123">
        <f>IF(D171="P",IF(H171&lt;'DADOS BASE PROPOSTA'!$H$22,IF('DADOS BASE PROPOSTA'!$H$22-H171&gt;'DADOS BASE PROPOSTA'!$H$23,'DADOS BASE PROPOSTA'!$H$23,'DADOS BASE PROPOSTA'!$H$22-H171),0),0)</f>
        <v>527999.43211503886</v>
      </c>
      <c r="J171" s="123">
        <f t="shared" si="65"/>
        <v>3153781.4</v>
      </c>
      <c r="L171" s="113">
        <v>0</v>
      </c>
      <c r="M171" s="123">
        <f>IF(D171="E",'DADOS BASE PROPOSTA'!$H$28,IF(D171="EA",'DADOS BASE PROPOSTA'!$H$29,IF(D171="EC",'DADOS BASE PROPOSTA'!$H$30,IF(D171="ECA",'DADOS BASE PROPOSTA'!$H$31,0))))</f>
        <v>0</v>
      </c>
      <c r="N171" s="123">
        <f>IF(OR(D171="E",D171="EA",D171="EC",D171="ECA",D171="ECR"),L171*'DADOS BASE PROPOSTA'!$H$33,0)</f>
        <v>0</v>
      </c>
      <c r="O171" s="123">
        <f t="shared" si="66"/>
        <v>0</v>
      </c>
      <c r="R171" s="123"/>
      <c r="T171" s="113">
        <v>0.95625000000000004</v>
      </c>
      <c r="U171" s="118">
        <f t="shared" si="68"/>
        <v>5.016636011991684E-6</v>
      </c>
      <c r="V171" s="123">
        <f>'DADOS BASE PROPOSTA'!$H$48*U171</f>
        <v>452.92959083787969</v>
      </c>
      <c r="W171" s="123"/>
      <c r="X171" s="123">
        <f t="shared" si="67"/>
        <v>452.92959083787969</v>
      </c>
      <c r="Z171" s="128">
        <v>1016</v>
      </c>
      <c r="AB171" s="51">
        <v>0.72399999999999998</v>
      </c>
      <c r="AC171" s="51">
        <f t="shared" si="69"/>
        <v>735.58399999999995</v>
      </c>
      <c r="AD171" s="132">
        <f t="shared" si="70"/>
        <v>-7.8318442582712144E-3</v>
      </c>
      <c r="AF171" s="51">
        <f t="shared" si="71"/>
        <v>614.51076310916085</v>
      </c>
      <c r="AG171" s="123">
        <f t="shared" si="72"/>
        <v>624342.93531890737</v>
      </c>
      <c r="AI171" s="128">
        <v>0</v>
      </c>
      <c r="AJ171" s="123">
        <f>IF($AI$11&gt;0,(AI171/$AI$11)*'DADOS BASE PROPOSTA'!$H$41,0)</f>
        <v>0</v>
      </c>
      <c r="AL171" s="123">
        <v>4.25</v>
      </c>
      <c r="AM171" s="123">
        <f>(AL171/$AL$11)*'DADOS BASE PROPOSTA'!$H$42</f>
        <v>2428.9991606908839</v>
      </c>
      <c r="AO171" s="123"/>
      <c r="AP171" s="123"/>
      <c r="AQ171" s="123"/>
      <c r="AS171" s="123"/>
      <c r="AT171" s="123"/>
      <c r="AU171" s="123"/>
      <c r="AW171" s="123"/>
      <c r="AX171" s="123"/>
      <c r="AY171" s="123"/>
      <c r="AZ171" s="49"/>
    </row>
    <row r="172" spans="1:52" x14ac:dyDescent="0.25">
      <c r="A172" s="49"/>
      <c r="B172" s="2" t="s">
        <v>222</v>
      </c>
      <c r="C172" s="2" t="s">
        <v>236</v>
      </c>
      <c r="D172" s="103" t="s">
        <v>136</v>
      </c>
      <c r="F172" s="113">
        <v>0</v>
      </c>
      <c r="G172" s="118">
        <f t="shared" si="73"/>
        <v>0</v>
      </c>
      <c r="H172" s="123">
        <f>'DADOS BASE PROPOSTA'!$H$17*G172</f>
        <v>0</v>
      </c>
      <c r="I172" s="123">
        <f>IF(D172="P",IF(H172&lt;'DADOS BASE PROPOSTA'!$H$22,IF('DADOS BASE PROPOSTA'!$H$22-H172&gt;'DADOS BASE PROPOSTA'!$H$23,'DADOS BASE PROPOSTA'!$H$23,'DADOS BASE PROPOSTA'!$H$22-H172),0),0)</f>
        <v>0</v>
      </c>
      <c r="J172" s="123">
        <f t="shared" si="65"/>
        <v>0</v>
      </c>
      <c r="L172" s="113">
        <v>621.07643041626659</v>
      </c>
      <c r="M172" s="123">
        <f>IF(D172="E",'DADOS BASE PROPOSTA'!$H$28,IF(D172="EA",'DADOS BASE PROPOSTA'!$H$29,IF(D172="EC",'DADOS BASE PROPOSTA'!$H$30,IF(D172="ECA",'DADOS BASE PROPOSTA'!$H$31,0))))</f>
        <v>2117694.09</v>
      </c>
      <c r="N172" s="123">
        <f>IF(OR(D172="E",D172="EA",D172="EC",D172="ECA",D172="ECR"),L172*'DADOS BASE PROPOSTA'!$H$33,0)</f>
        <v>414257.97908764979</v>
      </c>
      <c r="O172" s="123">
        <f t="shared" si="66"/>
        <v>2531952.0690876497</v>
      </c>
      <c r="R172" s="123"/>
      <c r="T172" s="113">
        <v>0</v>
      </c>
      <c r="U172" s="118">
        <f t="shared" si="68"/>
        <v>0</v>
      </c>
      <c r="V172" s="123">
        <f>'DADOS BASE PROPOSTA'!$H$48*U172</f>
        <v>0</v>
      </c>
      <c r="W172" s="123"/>
      <c r="X172" s="123">
        <f t="shared" si="67"/>
        <v>0</v>
      </c>
      <c r="Z172" s="128">
        <v>229.5</v>
      </c>
      <c r="AB172" s="51">
        <v>0.66700000000000004</v>
      </c>
      <c r="AC172" s="51">
        <f t="shared" si="69"/>
        <v>153.07650000000001</v>
      </c>
      <c r="AD172" s="132">
        <f t="shared" si="70"/>
        <v>-0.10758184425827111</v>
      </c>
      <c r="AF172" s="51">
        <f t="shared" si="71"/>
        <v>675.33187029024168</v>
      </c>
      <c r="AG172" s="123">
        <f t="shared" si="72"/>
        <v>154988.66423161046</v>
      </c>
      <c r="AI172" s="128">
        <v>0</v>
      </c>
      <c r="AJ172" s="123">
        <f>IF($AI$11&gt;0,(AI172/$AI$11)*'DADOS BASE PROPOSTA'!$H$41,0)</f>
        <v>0</v>
      </c>
      <c r="AL172" s="123">
        <v>0</v>
      </c>
      <c r="AM172" s="123">
        <f>(AL172/$AL$11)*'DADOS BASE PROPOSTA'!$H$42</f>
        <v>0</v>
      </c>
      <c r="AO172" s="123"/>
      <c r="AP172" s="123"/>
      <c r="AQ172" s="123"/>
      <c r="AS172" s="123"/>
      <c r="AT172" s="123"/>
      <c r="AU172" s="123"/>
      <c r="AW172" s="123"/>
      <c r="AX172" s="123"/>
      <c r="AY172" s="123"/>
      <c r="AZ172" s="49"/>
    </row>
    <row r="173" spans="1:52" x14ac:dyDescent="0.25">
      <c r="A173" s="49"/>
      <c r="B173" s="2" t="s">
        <v>222</v>
      </c>
      <c r="C173" s="2" t="s">
        <v>237</v>
      </c>
      <c r="D173" s="50" t="s">
        <v>89</v>
      </c>
      <c r="F173" s="113">
        <v>1633.6043920915599</v>
      </c>
      <c r="G173" s="118">
        <f t="shared" si="73"/>
        <v>1.4471724642650579E-3</v>
      </c>
      <c r="H173" s="123">
        <f>'DADOS BASE PROPOSTA'!$H$17*G173</f>
        <v>3288280.7843147395</v>
      </c>
      <c r="I173" s="123">
        <f>IF(D173="P",IF(H173&lt;'DADOS BASE PROPOSTA'!$H$22,IF('DADOS BASE PROPOSTA'!$H$22-H173&gt;'DADOS BASE PROPOSTA'!$H$23,'DADOS BASE PROPOSTA'!$H$23,'DADOS BASE PROPOSTA'!$H$22-H173),0),0)</f>
        <v>0</v>
      </c>
      <c r="J173" s="123">
        <f t="shared" si="65"/>
        <v>3288280.7843147395</v>
      </c>
      <c r="L173" s="113">
        <v>0</v>
      </c>
      <c r="M173" s="123">
        <f>IF(D173="E",'DADOS BASE PROPOSTA'!$H$28,IF(D173="EA",'DADOS BASE PROPOSTA'!$H$29,IF(D173="EC",'DADOS BASE PROPOSTA'!$H$30,IF(D173="ECA",'DADOS BASE PROPOSTA'!$H$31,0))))</f>
        <v>0</v>
      </c>
      <c r="N173" s="123">
        <f>IF(OR(D173="E",D173="EA",D173="EC",D173="ECA",D173="ECR"),L173*'DADOS BASE PROPOSTA'!$H$33,0)</f>
        <v>0</v>
      </c>
      <c r="O173" s="123">
        <f t="shared" si="66"/>
        <v>0</v>
      </c>
      <c r="R173" s="123"/>
      <c r="T173" s="113">
        <v>0</v>
      </c>
      <c r="U173" s="118">
        <f t="shared" si="68"/>
        <v>0</v>
      </c>
      <c r="V173" s="123">
        <f>'DADOS BASE PROPOSTA'!$H$48*U173</f>
        <v>0</v>
      </c>
      <c r="W173" s="123"/>
      <c r="X173" s="123">
        <f t="shared" si="67"/>
        <v>0</v>
      </c>
      <c r="Z173" s="128">
        <v>927.5</v>
      </c>
      <c r="AB173" s="51">
        <v>0.71199999999999997</v>
      </c>
      <c r="AC173" s="51">
        <f t="shared" si="69"/>
        <v>660.38</v>
      </c>
      <c r="AD173" s="132">
        <f t="shared" si="70"/>
        <v>-2.8831844258271233E-2</v>
      </c>
      <c r="AF173" s="51">
        <f t="shared" si="71"/>
        <v>627.31520672623049</v>
      </c>
      <c r="AG173" s="123">
        <f t="shared" si="72"/>
        <v>581834.85423857882</v>
      </c>
      <c r="AI173" s="128">
        <v>0</v>
      </c>
      <c r="AJ173" s="123">
        <f>IF($AI$11&gt;0,(AI173/$AI$11)*'DADOS BASE PROPOSTA'!$H$41,0)</f>
        <v>0</v>
      </c>
      <c r="AL173" s="123">
        <v>0</v>
      </c>
      <c r="AM173" s="123">
        <f>(AL173/$AL$11)*'DADOS BASE PROPOSTA'!$H$42</f>
        <v>0</v>
      </c>
      <c r="AO173" s="123"/>
      <c r="AP173" s="123"/>
      <c r="AQ173" s="123"/>
      <c r="AS173" s="123"/>
      <c r="AT173" s="123"/>
      <c r="AU173" s="123"/>
      <c r="AW173" s="123"/>
      <c r="AX173" s="123"/>
      <c r="AY173" s="123"/>
      <c r="AZ173" s="49"/>
    </row>
    <row r="174" spans="1:52" x14ac:dyDescent="0.25">
      <c r="A174" s="49"/>
      <c r="B174" s="2" t="s">
        <v>222</v>
      </c>
      <c r="C174" s="2" t="s">
        <v>238</v>
      </c>
      <c r="D174" s="50" t="s">
        <v>89</v>
      </c>
      <c r="F174" s="113">
        <v>1776.263067899396</v>
      </c>
      <c r="G174" s="118">
        <f t="shared" si="73"/>
        <v>1.573550495823414E-3</v>
      </c>
      <c r="H174" s="123">
        <f>'DADOS BASE PROPOSTA'!$H$17*G174</f>
        <v>3575438.3021603464</v>
      </c>
      <c r="I174" s="123">
        <f>IF(D174="P",IF(H174&lt;'DADOS BASE PROPOSTA'!$H$22,IF('DADOS BASE PROPOSTA'!$H$22-H174&gt;'DADOS BASE PROPOSTA'!$H$23,'DADOS BASE PROPOSTA'!$H$23,'DADOS BASE PROPOSTA'!$H$22-H174),0),0)</f>
        <v>0</v>
      </c>
      <c r="J174" s="123">
        <f t="shared" si="65"/>
        <v>3575438.3021603464</v>
      </c>
      <c r="L174" s="113">
        <v>0</v>
      </c>
      <c r="M174" s="123">
        <f>IF(D174="E",'DADOS BASE PROPOSTA'!$H$28,IF(D174="EA",'DADOS BASE PROPOSTA'!$H$29,IF(D174="EC",'DADOS BASE PROPOSTA'!$H$30,IF(D174="ECA",'DADOS BASE PROPOSTA'!$H$31,0))))</f>
        <v>0</v>
      </c>
      <c r="N174" s="123">
        <f>IF(OR(D174="E",D174="EA",D174="EC",D174="ECA",D174="ECR"),L174*'DADOS BASE PROPOSTA'!$H$33,0)</f>
        <v>0</v>
      </c>
      <c r="O174" s="123">
        <f t="shared" si="66"/>
        <v>0</v>
      </c>
      <c r="R174" s="123"/>
      <c r="T174" s="113">
        <v>84.832417582417577</v>
      </c>
      <c r="U174" s="118">
        <f t="shared" si="68"/>
        <v>4.4504403767662486E-4</v>
      </c>
      <c r="V174" s="123">
        <f>'DADOS BASE PROPOSTA'!$H$48*U174</f>
        <v>40181.032350737303</v>
      </c>
      <c r="W174" s="123"/>
      <c r="X174" s="123">
        <f t="shared" si="67"/>
        <v>40181.032350737303</v>
      </c>
      <c r="Z174" s="128">
        <v>520.5</v>
      </c>
      <c r="AB174" s="51">
        <v>0.72699999999999998</v>
      </c>
      <c r="AC174" s="51">
        <f t="shared" si="69"/>
        <v>378.40350000000001</v>
      </c>
      <c r="AD174" s="132">
        <f t="shared" si="70"/>
        <v>-2.5818442582712098E-3</v>
      </c>
      <c r="AF174" s="51">
        <f t="shared" si="71"/>
        <v>611.30965220489338</v>
      </c>
      <c r="AG174" s="123">
        <f t="shared" si="72"/>
        <v>318186.673972647</v>
      </c>
      <c r="AI174" s="128">
        <v>0</v>
      </c>
      <c r="AJ174" s="123">
        <f>IF($AI$11&gt;0,(AI174/$AI$11)*'DADOS BASE PROPOSTA'!$H$41,0)</f>
        <v>0</v>
      </c>
      <c r="AL174" s="123">
        <v>36.375</v>
      </c>
      <c r="AM174" s="123">
        <f>(AL174/$AL$11)*'DADOS BASE PROPOSTA'!$H$42</f>
        <v>20789.375169442563</v>
      </c>
      <c r="AO174" s="123"/>
      <c r="AP174" s="123"/>
      <c r="AQ174" s="123"/>
      <c r="AS174" s="123"/>
      <c r="AT174" s="123"/>
      <c r="AU174" s="123"/>
      <c r="AW174" s="123"/>
      <c r="AX174" s="123"/>
      <c r="AY174" s="123"/>
      <c r="AZ174" s="49"/>
    </row>
    <row r="175" spans="1:52" x14ac:dyDescent="0.25">
      <c r="A175" s="49"/>
      <c r="B175" s="2" t="s">
        <v>222</v>
      </c>
      <c r="C175" s="2" t="s">
        <v>239</v>
      </c>
      <c r="D175" s="50" t="s">
        <v>89</v>
      </c>
      <c r="F175" s="113">
        <v>3736.724211134434</v>
      </c>
      <c r="G175" s="118">
        <f t="shared" si="73"/>
        <v>3.3102778194558347E-3</v>
      </c>
      <c r="H175" s="123">
        <f>'DADOS BASE PROPOSTA'!$H$17*G175</f>
        <v>7521648.7414220488</v>
      </c>
      <c r="I175" s="123">
        <f>IF(D175="P",IF(H175&lt;'DADOS BASE PROPOSTA'!$H$22,IF('DADOS BASE PROPOSTA'!$H$22-H175&gt;'DADOS BASE PROPOSTA'!$H$23,'DADOS BASE PROPOSTA'!$H$23,'DADOS BASE PROPOSTA'!$H$22-H175),0),0)</f>
        <v>0</v>
      </c>
      <c r="J175" s="123">
        <f t="shared" si="65"/>
        <v>7521648.7414220488</v>
      </c>
      <c r="L175" s="113">
        <v>0</v>
      </c>
      <c r="M175" s="123">
        <f>IF(D175="E",'DADOS BASE PROPOSTA'!$H$28,IF(D175="EA",'DADOS BASE PROPOSTA'!$H$29,IF(D175="EC",'DADOS BASE PROPOSTA'!$H$30,IF(D175="ECA",'DADOS BASE PROPOSTA'!$H$31,0))))</f>
        <v>0</v>
      </c>
      <c r="N175" s="123">
        <f>IF(OR(D175="E",D175="EA",D175="EC",D175="ECA",D175="ECR"),L175*'DADOS BASE PROPOSTA'!$H$33,0)</f>
        <v>0</v>
      </c>
      <c r="O175" s="123">
        <f t="shared" si="66"/>
        <v>0</v>
      </c>
      <c r="R175" s="123"/>
      <c r="T175" s="113">
        <v>0</v>
      </c>
      <c r="U175" s="118">
        <f t="shared" si="68"/>
        <v>0</v>
      </c>
      <c r="V175" s="123">
        <f>'DADOS BASE PROPOSTA'!$H$48*U175</f>
        <v>0</v>
      </c>
      <c r="W175" s="123"/>
      <c r="X175" s="123">
        <f t="shared" si="67"/>
        <v>0</v>
      </c>
      <c r="Z175" s="128">
        <v>1024.5</v>
      </c>
      <c r="AB175" s="51">
        <v>0.71399999999999997</v>
      </c>
      <c r="AC175" s="51">
        <f t="shared" si="69"/>
        <v>731.49299999999994</v>
      </c>
      <c r="AD175" s="132">
        <f t="shared" si="70"/>
        <v>-2.533184425827123E-2</v>
      </c>
      <c r="AF175" s="51">
        <f t="shared" si="71"/>
        <v>625.18113279005217</v>
      </c>
      <c r="AG175" s="123">
        <f t="shared" si="72"/>
        <v>640498.07054340851</v>
      </c>
      <c r="AI175" s="128">
        <v>390</v>
      </c>
      <c r="AJ175" s="123">
        <f>IF($AI$11&gt;0,(AI175/$AI$11)*'DADOS BASE PROPOSTA'!$H$41,0)</f>
        <v>2409420.8410896705</v>
      </c>
      <c r="AL175" s="123">
        <v>0</v>
      </c>
      <c r="AM175" s="123">
        <f>(AL175/$AL$11)*'DADOS BASE PROPOSTA'!$H$42</f>
        <v>0</v>
      </c>
      <c r="AO175" s="123"/>
      <c r="AP175" s="123"/>
      <c r="AQ175" s="123"/>
      <c r="AS175" s="123"/>
      <c r="AT175" s="123"/>
      <c r="AU175" s="123"/>
      <c r="AW175" s="123"/>
      <c r="AX175" s="123"/>
      <c r="AY175" s="123"/>
      <c r="AZ175" s="49"/>
    </row>
    <row r="176" spans="1:52" x14ac:dyDescent="0.25">
      <c r="A176" s="49"/>
      <c r="B176" s="2" t="s">
        <v>222</v>
      </c>
      <c r="C176" s="2" t="s">
        <v>240</v>
      </c>
      <c r="D176" s="50" t="s">
        <v>89</v>
      </c>
      <c r="F176" s="113">
        <v>1895.5890589623459</v>
      </c>
      <c r="G176" s="118">
        <f t="shared" si="73"/>
        <v>1.6792586399575911E-3</v>
      </c>
      <c r="H176" s="123">
        <f>'DADOS BASE PROPOSTA'!$H$17*G176</f>
        <v>3815629.480257778</v>
      </c>
      <c r="I176" s="123">
        <f>IF(D176="P",IF(H176&lt;'DADOS BASE PROPOSTA'!$H$22,IF('DADOS BASE PROPOSTA'!$H$22-H176&gt;'DADOS BASE PROPOSTA'!$H$23,'DADOS BASE PROPOSTA'!$H$23,'DADOS BASE PROPOSTA'!$H$22-H176),0),0)</f>
        <v>0</v>
      </c>
      <c r="J176" s="123">
        <f t="shared" si="65"/>
        <v>3815629.480257778</v>
      </c>
      <c r="L176" s="113">
        <v>0</v>
      </c>
      <c r="M176" s="123">
        <f>IF(D176="E",'DADOS BASE PROPOSTA'!$H$28,IF(D176="EA",'DADOS BASE PROPOSTA'!$H$29,IF(D176="EC",'DADOS BASE PROPOSTA'!$H$30,IF(D176="ECA",'DADOS BASE PROPOSTA'!$H$31,0))))</f>
        <v>0</v>
      </c>
      <c r="N176" s="123">
        <f>IF(OR(D176="E",D176="EA",D176="EC",D176="ECA",D176="ECR"),L176*'DADOS BASE PROPOSTA'!$H$33,0)</f>
        <v>0</v>
      </c>
      <c r="O176" s="123">
        <f t="shared" si="66"/>
        <v>0</v>
      </c>
      <c r="R176" s="123"/>
      <c r="T176" s="113">
        <v>0</v>
      </c>
      <c r="U176" s="118">
        <f t="shared" si="68"/>
        <v>0</v>
      </c>
      <c r="V176" s="123">
        <f>'DADOS BASE PROPOSTA'!$H$48*U176</f>
        <v>0</v>
      </c>
      <c r="W176" s="123"/>
      <c r="X176" s="123">
        <f t="shared" si="67"/>
        <v>0</v>
      </c>
      <c r="Z176" s="128">
        <v>882</v>
      </c>
      <c r="AB176" s="51">
        <v>0.73499999999999999</v>
      </c>
      <c r="AC176" s="51">
        <f t="shared" si="69"/>
        <v>648.27</v>
      </c>
      <c r="AD176" s="132">
        <f t="shared" si="70"/>
        <v>1.1418155741728803E-2</v>
      </c>
      <c r="AF176" s="51">
        <f t="shared" si="71"/>
        <v>602.77335646018025</v>
      </c>
      <c r="AG176" s="123">
        <f t="shared" si="72"/>
        <v>531646.10039787902</v>
      </c>
      <c r="AI176" s="128">
        <v>0</v>
      </c>
      <c r="AJ176" s="123">
        <f>IF($AI$11&gt;0,(AI176/$AI$11)*'DADOS BASE PROPOSTA'!$H$41,0)</f>
        <v>0</v>
      </c>
      <c r="AL176" s="123">
        <v>0</v>
      </c>
      <c r="AM176" s="123">
        <f>(AL176/$AL$11)*'DADOS BASE PROPOSTA'!$H$42</f>
        <v>0</v>
      </c>
      <c r="AO176" s="123"/>
      <c r="AP176" s="123"/>
      <c r="AQ176" s="123"/>
      <c r="AS176" s="123"/>
      <c r="AT176" s="123"/>
      <c r="AU176" s="123"/>
      <c r="AW176" s="123"/>
      <c r="AX176" s="123"/>
      <c r="AY176" s="123"/>
      <c r="AZ176" s="49"/>
    </row>
    <row r="177" spans="1:52" x14ac:dyDescent="0.25">
      <c r="A177" s="49"/>
      <c r="B177" s="2" t="s">
        <v>222</v>
      </c>
      <c r="C177" s="2" t="s">
        <v>241</v>
      </c>
      <c r="D177" s="50" t="s">
        <v>89</v>
      </c>
      <c r="F177" s="113">
        <v>2260.8834522568809</v>
      </c>
      <c r="G177" s="118">
        <f t="shared" si="73"/>
        <v>2.0028645202340395E-3</v>
      </c>
      <c r="H177" s="123">
        <f>'DADOS BASE PROPOSTA'!$H$17*G177</f>
        <v>4550930.2298783176</v>
      </c>
      <c r="I177" s="123">
        <f>IF(D177="P",IF(H177&lt;'DADOS BASE PROPOSTA'!$H$22,IF('DADOS BASE PROPOSTA'!$H$22-H177&gt;'DADOS BASE PROPOSTA'!$H$23,'DADOS BASE PROPOSTA'!$H$23,'DADOS BASE PROPOSTA'!$H$22-H177),0),0)</f>
        <v>0</v>
      </c>
      <c r="J177" s="123">
        <f t="shared" si="65"/>
        <v>4550930.2298783176</v>
      </c>
      <c r="L177" s="113">
        <v>0</v>
      </c>
      <c r="M177" s="123">
        <f>IF(D177="E",'DADOS BASE PROPOSTA'!$H$28,IF(D177="EA",'DADOS BASE PROPOSTA'!$H$29,IF(D177="EC",'DADOS BASE PROPOSTA'!$H$30,IF(D177="ECA",'DADOS BASE PROPOSTA'!$H$31,0))))</f>
        <v>0</v>
      </c>
      <c r="N177" s="123">
        <f>IF(OR(D177="E",D177="EA",D177="EC",D177="ECA",D177="ECR"),L177*'DADOS BASE PROPOSTA'!$H$33,0)</f>
        <v>0</v>
      </c>
      <c r="O177" s="123">
        <f t="shared" si="66"/>
        <v>0</v>
      </c>
      <c r="R177" s="123"/>
      <c r="T177" s="113">
        <v>272.61022639867952</v>
      </c>
      <c r="U177" s="118">
        <f t="shared" si="68"/>
        <v>1.4301555858706632E-3</v>
      </c>
      <c r="V177" s="123">
        <f>'DADOS BASE PROPOSTA'!$H$48*U177</f>
        <v>129122.34070690266</v>
      </c>
      <c r="W177" s="123"/>
      <c r="X177" s="123">
        <f t="shared" si="67"/>
        <v>129122.34070690266</v>
      </c>
      <c r="Z177" s="128">
        <v>1520</v>
      </c>
      <c r="AB177" s="51">
        <v>0.73899999999999999</v>
      </c>
      <c r="AC177" s="51">
        <f t="shared" si="69"/>
        <v>1123.28</v>
      </c>
      <c r="AD177" s="132">
        <f t="shared" si="70"/>
        <v>1.8418155741728809E-2</v>
      </c>
      <c r="AF177" s="51">
        <f t="shared" si="71"/>
        <v>598.50520858782374</v>
      </c>
      <c r="AG177" s="123">
        <f t="shared" si="72"/>
        <v>909727.91705349204</v>
      </c>
      <c r="AI177" s="128">
        <v>0</v>
      </c>
      <c r="AJ177" s="123">
        <f>IF($AI$11&gt;0,(AI177/$AI$11)*'DADOS BASE PROPOSTA'!$H$41,0)</f>
        <v>0</v>
      </c>
      <c r="AL177" s="123">
        <v>91.25</v>
      </c>
      <c r="AM177" s="123">
        <f>(AL177/$AL$11)*'DADOS BASE PROPOSTA'!$H$42</f>
        <v>52152.04080306898</v>
      </c>
      <c r="AO177" s="123"/>
      <c r="AP177" s="123"/>
      <c r="AQ177" s="123"/>
      <c r="AS177" s="123"/>
      <c r="AT177" s="123"/>
      <c r="AU177" s="123"/>
      <c r="AW177" s="123"/>
      <c r="AX177" s="123"/>
      <c r="AY177" s="123"/>
      <c r="AZ177" s="49"/>
    </row>
    <row r="178" spans="1:52" x14ac:dyDescent="0.25">
      <c r="A178" s="49"/>
      <c r="B178" s="2" t="s">
        <v>222</v>
      </c>
      <c r="C178" s="2" t="s">
        <v>242</v>
      </c>
      <c r="D178" s="50" t="s">
        <v>89</v>
      </c>
      <c r="F178" s="113">
        <v>1575.9480727748769</v>
      </c>
      <c r="G178" s="118">
        <f t="shared" si="73"/>
        <v>1.396096060387894E-3</v>
      </c>
      <c r="H178" s="123">
        <f>'DADOS BASE PROPOSTA'!$H$17*G178</f>
        <v>3172224.4319804851</v>
      </c>
      <c r="I178" s="123">
        <f>IF(D178="P",IF(H178&lt;'DADOS BASE PROPOSTA'!$H$22,IF('DADOS BASE PROPOSTA'!$H$22-H178&gt;'DADOS BASE PROPOSTA'!$H$23,'DADOS BASE PROPOSTA'!$H$23,'DADOS BASE PROPOSTA'!$H$22-H178),0),0)</f>
        <v>0</v>
      </c>
      <c r="J178" s="123">
        <f t="shared" si="65"/>
        <v>3172224.4319804851</v>
      </c>
      <c r="L178" s="113">
        <v>0</v>
      </c>
      <c r="M178" s="123">
        <f>IF(D178="E",'DADOS BASE PROPOSTA'!$H$28,IF(D178="EA",'DADOS BASE PROPOSTA'!$H$29,IF(D178="EC",'DADOS BASE PROPOSTA'!$H$30,IF(D178="ECA",'DADOS BASE PROPOSTA'!$H$31,0))))</f>
        <v>0</v>
      </c>
      <c r="N178" s="123">
        <f>IF(OR(D178="E",D178="EA",D178="EC",D178="ECA",D178="ECR"),L178*'DADOS BASE PROPOSTA'!$H$33,0)</f>
        <v>0</v>
      </c>
      <c r="O178" s="123">
        <f t="shared" si="66"/>
        <v>0</v>
      </c>
      <c r="R178" s="123"/>
      <c r="T178" s="113">
        <v>0</v>
      </c>
      <c r="U178" s="118">
        <f t="shared" si="68"/>
        <v>0</v>
      </c>
      <c r="V178" s="123">
        <f>'DADOS BASE PROPOSTA'!$H$48*U178</f>
        <v>0</v>
      </c>
      <c r="W178" s="123"/>
      <c r="X178" s="123">
        <f t="shared" si="67"/>
        <v>0</v>
      </c>
      <c r="Z178" s="128">
        <v>615</v>
      </c>
      <c r="AB178" s="51">
        <v>0.72799999999999998</v>
      </c>
      <c r="AC178" s="51">
        <f t="shared" si="69"/>
        <v>447.71999999999997</v>
      </c>
      <c r="AD178" s="132">
        <f t="shared" si="70"/>
        <v>-8.3184425827120823E-4</v>
      </c>
      <c r="AF178" s="51">
        <f t="shared" si="71"/>
        <v>610.24261523680423</v>
      </c>
      <c r="AG178" s="123">
        <f t="shared" si="72"/>
        <v>375299.20837063459</v>
      </c>
      <c r="AI178" s="128">
        <v>0</v>
      </c>
      <c r="AJ178" s="123">
        <f>IF($AI$11&gt;0,(AI178/$AI$11)*'DADOS BASE PROPOSTA'!$H$41,0)</f>
        <v>0</v>
      </c>
      <c r="AL178" s="123">
        <v>0</v>
      </c>
      <c r="AM178" s="123">
        <f>(AL178/$AL$11)*'DADOS BASE PROPOSTA'!$H$42</f>
        <v>0</v>
      </c>
      <c r="AO178" s="123"/>
      <c r="AP178" s="123"/>
      <c r="AQ178" s="123"/>
      <c r="AS178" s="123"/>
      <c r="AT178" s="123"/>
      <c r="AU178" s="123"/>
      <c r="AW178" s="123"/>
      <c r="AX178" s="123"/>
      <c r="AY178" s="123"/>
      <c r="AZ178" s="49"/>
    </row>
    <row r="179" spans="1:52" x14ac:dyDescent="0.25">
      <c r="A179" s="49"/>
      <c r="B179" s="2" t="s">
        <v>222</v>
      </c>
      <c r="C179" s="2" t="s">
        <v>243</v>
      </c>
      <c r="D179" s="50" t="s">
        <v>89</v>
      </c>
      <c r="F179" s="113">
        <v>960.77785170130971</v>
      </c>
      <c r="G179" s="118">
        <f t="shared" si="73"/>
        <v>8.5113094577181033E-4</v>
      </c>
      <c r="H179" s="123">
        <f>'DADOS BASE PROPOSTA'!$H$17*G179</f>
        <v>1933948.8575319287</v>
      </c>
      <c r="I179" s="123">
        <f>IF(D179="P",IF(H179&lt;'DADOS BASE PROPOSTA'!$H$22,IF('DADOS BASE PROPOSTA'!$H$22-H179&gt;'DADOS BASE PROPOSTA'!$H$23,'DADOS BASE PROPOSTA'!$H$23,'DADOS BASE PROPOSTA'!$H$22-H179),0),0)</f>
        <v>1219832.5424680712</v>
      </c>
      <c r="J179" s="123">
        <f t="shared" si="65"/>
        <v>3153781.4</v>
      </c>
      <c r="L179" s="113">
        <v>0</v>
      </c>
      <c r="M179" s="123">
        <f>IF(D179="E",'DADOS BASE PROPOSTA'!$H$28,IF(D179="EA",'DADOS BASE PROPOSTA'!$H$29,IF(D179="EC",'DADOS BASE PROPOSTA'!$H$30,IF(D179="ECA",'DADOS BASE PROPOSTA'!$H$31,0))))</f>
        <v>0</v>
      </c>
      <c r="N179" s="123">
        <f>IF(OR(D179="E",D179="EA",D179="EC",D179="ECA",D179="ECR"),L179*'DADOS BASE PROPOSTA'!$H$33,0)</f>
        <v>0</v>
      </c>
      <c r="O179" s="123">
        <f t="shared" si="66"/>
        <v>0</v>
      </c>
      <c r="R179" s="123"/>
      <c r="T179" s="113">
        <v>0</v>
      </c>
      <c r="U179" s="118">
        <f t="shared" si="68"/>
        <v>0</v>
      </c>
      <c r="V179" s="123">
        <f>'DADOS BASE PROPOSTA'!$H$48*U179</f>
        <v>0</v>
      </c>
      <c r="W179" s="123"/>
      <c r="X179" s="123">
        <f t="shared" si="67"/>
        <v>0</v>
      </c>
      <c r="Z179" s="128">
        <v>660.5</v>
      </c>
      <c r="AB179" s="51">
        <v>0.8</v>
      </c>
      <c r="AC179" s="51">
        <f t="shared" si="69"/>
        <v>528.4</v>
      </c>
      <c r="AD179" s="132">
        <f t="shared" si="70"/>
        <v>0.1251681557417289</v>
      </c>
      <c r="AF179" s="51">
        <f t="shared" si="71"/>
        <v>533.41595353438618</v>
      </c>
      <c r="AG179" s="123">
        <f t="shared" si="72"/>
        <v>352321.23730946204</v>
      </c>
      <c r="AI179" s="128">
        <v>0</v>
      </c>
      <c r="AJ179" s="123">
        <f>IF($AI$11&gt;0,(AI179/$AI$11)*'DADOS BASE PROPOSTA'!$H$41,0)</f>
        <v>0</v>
      </c>
      <c r="AL179" s="123">
        <v>0</v>
      </c>
      <c r="AM179" s="123">
        <f>(AL179/$AL$11)*'DADOS BASE PROPOSTA'!$H$42</f>
        <v>0</v>
      </c>
      <c r="AO179" s="123"/>
      <c r="AP179" s="123"/>
      <c r="AQ179" s="123"/>
      <c r="AS179" s="123"/>
      <c r="AT179" s="123"/>
      <c r="AU179" s="123"/>
      <c r="AW179" s="123"/>
      <c r="AX179" s="123"/>
      <c r="AY179" s="123"/>
      <c r="AZ179" s="49"/>
    </row>
    <row r="180" spans="1:52" x14ac:dyDescent="0.25">
      <c r="A180" s="49"/>
      <c r="B180" s="2" t="s">
        <v>222</v>
      </c>
      <c r="C180" s="2" t="s">
        <v>244</v>
      </c>
      <c r="D180" s="50" t="s">
        <v>89</v>
      </c>
      <c r="F180" s="113">
        <v>7054.778046138259</v>
      </c>
      <c r="G180" s="118">
        <f t="shared" si="73"/>
        <v>6.2496652061527491E-3</v>
      </c>
      <c r="H180" s="123">
        <f>'DADOS BASE PROPOSTA'!$H$17*G180</f>
        <v>14200556.266269954</v>
      </c>
      <c r="I180" s="123">
        <f>IF(D180="P",IF(H180&lt;'DADOS BASE PROPOSTA'!$H$22,IF('DADOS BASE PROPOSTA'!$H$22-H180&gt;'DADOS BASE PROPOSTA'!$H$23,'DADOS BASE PROPOSTA'!$H$23,'DADOS BASE PROPOSTA'!$H$22-H180),0),0)</f>
        <v>0</v>
      </c>
      <c r="J180" s="123">
        <f t="shared" si="65"/>
        <v>14200556.266269954</v>
      </c>
      <c r="L180" s="113">
        <v>0</v>
      </c>
      <c r="M180" s="123">
        <f>IF(D180="E",'DADOS BASE PROPOSTA'!$H$28,IF(D180="EA",'DADOS BASE PROPOSTA'!$H$29,IF(D180="EC",'DADOS BASE PROPOSTA'!$H$30,IF(D180="ECA",'DADOS BASE PROPOSTA'!$H$31,0))))</f>
        <v>0</v>
      </c>
      <c r="N180" s="123">
        <f>IF(OR(D180="E",D180="EA",D180="EC",D180="ECA",D180="ECR"),L180*'DADOS BASE PROPOSTA'!$H$33,0)</f>
        <v>0</v>
      </c>
      <c r="O180" s="123">
        <f t="shared" si="66"/>
        <v>0</v>
      </c>
      <c r="R180" s="123"/>
      <c r="T180" s="113">
        <v>351.27620622170201</v>
      </c>
      <c r="U180" s="118">
        <f t="shared" si="68"/>
        <v>1.8428495333726615E-3</v>
      </c>
      <c r="V180" s="123">
        <f>'DADOS BASE PROPOSTA'!$H$48*U180</f>
        <v>166382.62834517975</v>
      </c>
      <c r="W180" s="123"/>
      <c r="X180" s="123">
        <f t="shared" si="67"/>
        <v>166382.62834517975</v>
      </c>
      <c r="Z180" s="128">
        <v>4498</v>
      </c>
      <c r="AB180" s="51">
        <v>0.84499999999999997</v>
      </c>
      <c r="AC180" s="51">
        <f t="shared" si="69"/>
        <v>3800.81</v>
      </c>
      <c r="AD180" s="132">
        <f t="shared" si="70"/>
        <v>0.20391815574172878</v>
      </c>
      <c r="AF180" s="51">
        <f t="shared" si="71"/>
        <v>485.39928997037492</v>
      </c>
      <c r="AG180" s="123">
        <f t="shared" si="72"/>
        <v>2183326.0062867464</v>
      </c>
      <c r="AI180" s="128">
        <v>0</v>
      </c>
      <c r="AJ180" s="123">
        <f>IF($AI$11&gt;0,(AI180/$AI$11)*'DADOS BASE PROPOSTA'!$H$41,0)</f>
        <v>0</v>
      </c>
      <c r="AL180" s="123">
        <v>156.625</v>
      </c>
      <c r="AM180" s="123">
        <f>(AL180/$AL$11)*'DADOS BASE PROPOSTA'!$H$42</f>
        <v>89515.76318663756</v>
      </c>
      <c r="AO180" s="123"/>
      <c r="AP180" s="123"/>
      <c r="AQ180" s="123"/>
      <c r="AS180" s="123"/>
      <c r="AT180" s="123"/>
      <c r="AU180" s="123"/>
      <c r="AW180" s="123"/>
      <c r="AX180" s="123"/>
      <c r="AY180" s="123"/>
      <c r="AZ180" s="49"/>
    </row>
    <row r="181" spans="1:52" x14ac:dyDescent="0.25">
      <c r="A181" s="49"/>
      <c r="B181" s="2" t="s">
        <v>222</v>
      </c>
      <c r="C181" s="2" t="s">
        <v>245</v>
      </c>
      <c r="D181" s="50" t="s">
        <v>246</v>
      </c>
      <c r="F181" s="113">
        <v>0</v>
      </c>
      <c r="G181" s="118">
        <f t="shared" si="73"/>
        <v>0</v>
      </c>
      <c r="H181" s="123">
        <f>'DADOS BASE PROPOSTA'!$H$17*G181</f>
        <v>0</v>
      </c>
      <c r="I181" s="123">
        <f>IF(D181="P",IF(H181&lt;'DADOS BASE PROPOSTA'!$H$22,IF('DADOS BASE PROPOSTA'!$H$22-H181&gt;'DADOS BASE PROPOSTA'!$H$23,'DADOS BASE PROPOSTA'!$H$23,'DADOS BASE PROPOSTA'!$H$22-H181),0),0)</f>
        <v>0</v>
      </c>
      <c r="J181" s="123">
        <f t="shared" si="65"/>
        <v>0</v>
      </c>
      <c r="L181" s="113">
        <v>1.285714285714286</v>
      </c>
      <c r="M181" s="123">
        <f>IF(D181="E",'DADOS BASE PROPOSTA'!$H$28,IF(D181="EA",'DADOS BASE PROPOSTA'!$H$29,IF(D181="EC",'DADOS BASE PROPOSTA'!$H$30,IF(D181="ECA",'DADOS BASE PROPOSTA'!$H$31,0))))</f>
        <v>0</v>
      </c>
      <c r="N181" s="123">
        <f>IF(OR(D181="E",D181="EA",D181="EC",D181="ECA",D181="ECR"),L181*'DADOS BASE PROPOSTA'!$H$33,0)</f>
        <v>857.57142857142878</v>
      </c>
      <c r="O181" s="123">
        <f t="shared" si="66"/>
        <v>857.57142857142878</v>
      </c>
      <c r="R181" s="123"/>
      <c r="T181" s="113">
        <v>342.91883796186579</v>
      </c>
      <c r="U181" s="118">
        <f t="shared" si="68"/>
        <v>1.7990054815266267E-3</v>
      </c>
      <c r="V181" s="123">
        <f>'DADOS BASE PROPOSTA'!$H$48*U181</f>
        <v>162424.14532671272</v>
      </c>
      <c r="W181" s="123"/>
      <c r="X181" s="123">
        <f t="shared" si="67"/>
        <v>162424.14532671272</v>
      </c>
      <c r="Z181" s="128">
        <v>20</v>
      </c>
      <c r="AB181" s="51">
        <v>0.84499999999999997</v>
      </c>
      <c r="AC181" s="51">
        <f t="shared" si="69"/>
        <v>16.899999999999999</v>
      </c>
      <c r="AD181" s="132">
        <f t="shared" si="70"/>
        <v>0.20391815574172878</v>
      </c>
      <c r="AF181" s="51">
        <f t="shared" si="71"/>
        <v>485.39928997037492</v>
      </c>
      <c r="AG181" s="123">
        <f t="shared" si="72"/>
        <v>9707.9857994074991</v>
      </c>
      <c r="AI181" s="128">
        <v>0</v>
      </c>
      <c r="AJ181" s="123">
        <f>IF($AI$11&gt;0,(AI181/$AI$11)*'DADOS BASE PROPOSTA'!$H$41,0)</f>
        <v>0</v>
      </c>
      <c r="AL181" s="123">
        <v>272</v>
      </c>
      <c r="AM181" s="123">
        <f>(AL181/$AL$11)*'DADOS BASE PROPOSTA'!$H$42</f>
        <v>155455.94628421657</v>
      </c>
      <c r="AO181" s="123"/>
      <c r="AP181" s="123"/>
      <c r="AQ181" s="123"/>
      <c r="AS181" s="123"/>
      <c r="AT181" s="123"/>
      <c r="AU181" s="123"/>
      <c r="AW181" s="123"/>
      <c r="AX181" s="123"/>
      <c r="AY181" s="123"/>
      <c r="AZ181" s="49"/>
    </row>
    <row r="182" spans="1:52" x14ac:dyDescent="0.25">
      <c r="A182" s="49"/>
      <c r="F182" s="113"/>
      <c r="G182" s="118"/>
      <c r="H182" s="123"/>
      <c r="I182" s="123"/>
      <c r="J182" s="123"/>
      <c r="L182" s="113"/>
      <c r="M182" s="123"/>
      <c r="N182" s="123"/>
      <c r="O182" s="123"/>
      <c r="R182" s="123"/>
      <c r="T182" s="113"/>
      <c r="U182" s="118"/>
      <c r="V182" s="123"/>
      <c r="W182" s="123"/>
      <c r="X182" s="123"/>
      <c r="Z182" s="128"/>
      <c r="AD182" s="132"/>
      <c r="AG182" s="123"/>
      <c r="AI182" s="128"/>
      <c r="AJ182" s="123"/>
      <c r="AL182" s="123"/>
      <c r="AM182" s="123"/>
      <c r="AO182" s="123"/>
      <c r="AP182" s="123"/>
      <c r="AQ182" s="123"/>
      <c r="AS182" s="123"/>
      <c r="AT182" s="123"/>
      <c r="AU182" s="123"/>
      <c r="AW182" s="123"/>
      <c r="AX182" s="123"/>
      <c r="AY182" s="123"/>
      <c r="AZ182" s="49"/>
    </row>
    <row r="183" spans="1:52" x14ac:dyDescent="0.25">
      <c r="A183" s="49"/>
      <c r="B183" s="107" t="s">
        <v>247</v>
      </c>
      <c r="C183" s="107" t="s">
        <v>248</v>
      </c>
      <c r="D183" s="107" t="s">
        <v>84</v>
      </c>
      <c r="E183" s="107"/>
      <c r="F183" s="114">
        <f>SUM(F184:F198)</f>
        <v>20232.243116013888</v>
      </c>
      <c r="G183" s="119">
        <f>SUM(G184:G198)</f>
        <v>1.7923277673319648E-2</v>
      </c>
      <c r="H183" s="124">
        <f>SUM(H184:H198)</f>
        <v>40725463.633697078</v>
      </c>
      <c r="I183" s="124">
        <f>SUM(I184:I198)</f>
        <v>77984.221714037936</v>
      </c>
      <c r="J183" s="124">
        <f>SUM(J184:J198)</f>
        <v>40803447.855411112</v>
      </c>
      <c r="K183" s="108"/>
      <c r="L183" s="114">
        <f>SUM(L184:L198)</f>
        <v>5257.5741524461146</v>
      </c>
      <c r="M183" s="124">
        <f>SUM(M184:M198)</f>
        <v>12033535.380000001</v>
      </c>
      <c r="N183" s="124">
        <f>SUM(N184:N198)</f>
        <v>3506801.9596815575</v>
      </c>
      <c r="O183" s="124">
        <f>SUM(O184:O198)</f>
        <v>15540337.339681558</v>
      </c>
      <c r="P183" s="108"/>
      <c r="Q183" s="109"/>
      <c r="R183" s="124">
        <f>SUM(R184:R198)</f>
        <v>6429118.4500000002</v>
      </c>
      <c r="S183" s="108"/>
      <c r="T183" s="114">
        <f>SUM(T184:T198)</f>
        <v>3580.2321887304502</v>
      </c>
      <c r="U183" s="119">
        <f>SUM(U184:U198)</f>
        <v>1.8782454095975933E-2</v>
      </c>
      <c r="V183" s="124">
        <f>SUM(V184:V198)</f>
        <v>1695783.6343490609</v>
      </c>
      <c r="W183" s="124">
        <f>SUM(W184:W198)</f>
        <v>244676.20587804879</v>
      </c>
      <c r="X183" s="124">
        <f>SUM(X184:X198)</f>
        <v>1940459.8402271096</v>
      </c>
      <c r="Y183" s="108"/>
      <c r="Z183" s="129">
        <f>SUM(Z184:Z198)</f>
        <v>13632</v>
      </c>
      <c r="AA183" s="108"/>
      <c r="AB183" s="108"/>
      <c r="AC183" s="108"/>
      <c r="AD183" s="133"/>
      <c r="AE183" s="108"/>
      <c r="AF183" s="108"/>
      <c r="AG183" s="124">
        <f>SUM(AG184:AG198)</f>
        <v>7891340.8439010475</v>
      </c>
      <c r="AH183" s="108"/>
      <c r="AI183" s="129">
        <f>SUM(AI184:AI198)</f>
        <v>0</v>
      </c>
      <c r="AJ183" s="124">
        <f>SUM(AJ184:AJ198)</f>
        <v>0</v>
      </c>
      <c r="AK183" s="108"/>
      <c r="AL183" s="124">
        <f>SUM(AL184:AL198)</f>
        <v>854.875</v>
      </c>
      <c r="AM183" s="124">
        <f>SUM(AM184:AM198)</f>
        <v>488586.03705779277</v>
      </c>
      <c r="AN183" s="108"/>
      <c r="AO183" s="124"/>
      <c r="AP183" s="124"/>
      <c r="AQ183" s="124">
        <f>SUM(AQ184:AQ198)</f>
        <v>689882.32673267322</v>
      </c>
      <c r="AR183" s="107"/>
      <c r="AS183" s="124"/>
      <c r="AT183" s="124"/>
      <c r="AU183" s="124">
        <f>SUM(AU184:AU198)</f>
        <v>689882.32673267322</v>
      </c>
      <c r="AV183" s="107"/>
      <c r="AW183" s="124"/>
      <c r="AX183" s="124"/>
      <c r="AY183" s="124">
        <f>SUM(AY184:AY198)</f>
        <v>689882.32673267322</v>
      </c>
      <c r="AZ183" s="49"/>
    </row>
    <row r="184" spans="1:52" x14ac:dyDescent="0.25">
      <c r="A184" s="49"/>
      <c r="B184" s="2" t="s">
        <v>247</v>
      </c>
      <c r="C184" s="2" t="s">
        <v>35</v>
      </c>
      <c r="D184" s="50" t="s">
        <v>85</v>
      </c>
      <c r="F184" s="113">
        <v>0</v>
      </c>
      <c r="G184" s="118">
        <f t="shared" ref="G184:G198" si="74">F184/$F$11</f>
        <v>0</v>
      </c>
      <c r="H184" s="123">
        <f>'DADOS BASE PROPOSTA'!$H$17*G184</f>
        <v>0</v>
      </c>
      <c r="I184" s="123">
        <f>IF(D184="P",IF(H184&lt;'DADOS BASE PROPOSTA'!$H$22,IF('DADOS BASE PROPOSTA'!$H$22-H184&gt;'DADOS BASE PROPOSTA'!$H$23,'DADOS BASE PROPOSTA'!$H$23,'DADOS BASE PROPOSTA'!$H$22-H184),0),0)</f>
        <v>0</v>
      </c>
      <c r="J184" s="123">
        <f t="shared" ref="J184:J198" si="75">H184+I184</f>
        <v>0</v>
      </c>
      <c r="L184" s="113"/>
      <c r="M184" s="123">
        <f>IF(D184="E",'DADOS BASE PROPOSTA'!$H$28,IF(D184="EA",'DADOS BASE PROPOSTA'!$H$29,IF(D184="EC",'DADOS BASE PROPOSTA'!$H$30,IF(D184="ECA",'DADOS BASE PROPOSTA'!$H$31,0))))</f>
        <v>0</v>
      </c>
      <c r="N184" s="123">
        <f>IF(OR(D184="E",D184="EA",D184="EC",D184="ECA"),L184*'DADOS BASE PROPOSTA'!$H$33,0)</f>
        <v>0</v>
      </c>
      <c r="O184" s="123">
        <f t="shared" ref="O184:O198" si="76">M184+N184</f>
        <v>0</v>
      </c>
      <c r="Q184" s="77">
        <v>14</v>
      </c>
      <c r="R184" s="123">
        <f>IF(D184="R",('DADOS BASE PROPOSTA'!$H$36+('DADOS BASE PROPOSTA'!$H$37*Q184)),0)</f>
        <v>6429118.4500000002</v>
      </c>
      <c r="T184" s="113"/>
      <c r="U184" s="118"/>
      <c r="V184" s="123"/>
      <c r="W184" s="123">
        <f>'DADOS BASE PROPOSTA'!$H$47/41</f>
        <v>244676.20587804879</v>
      </c>
      <c r="X184" s="123">
        <f t="shared" ref="X184:X198" si="77">V184+W184</f>
        <v>244676.20587804879</v>
      </c>
      <c r="Z184" s="128"/>
      <c r="AD184" s="132"/>
      <c r="AG184" s="123"/>
      <c r="AI184" s="128"/>
      <c r="AJ184" s="123"/>
      <c r="AL184" s="123"/>
      <c r="AM184" s="123"/>
      <c r="AO184" s="123">
        <f>'DADOS BASE PROPOSTA'!$H$52/41</f>
        <v>354295.5</v>
      </c>
      <c r="AP184" s="123">
        <f>'DADOS BASE PROPOSTA'!$H$53*(Q184/$Q$11)</f>
        <v>335586.82673267327</v>
      </c>
      <c r="AQ184" s="123">
        <f>AO184+AP184</f>
        <v>689882.32673267322</v>
      </c>
      <c r="AS184" s="123">
        <f>'DADOS BASE PROPOSTA'!$H$56/41</f>
        <v>354295.5</v>
      </c>
      <c r="AT184" s="123">
        <f>'DADOS BASE PROPOSTA'!$H$57*(Q184/$Q$11)</f>
        <v>335586.82673267327</v>
      </c>
      <c r="AU184" s="123">
        <f>AS184+AT184</f>
        <v>689882.32673267322</v>
      </c>
      <c r="AW184" s="123">
        <f>'DADOS BASE PROPOSTA'!$H$60/41</f>
        <v>354295.5</v>
      </c>
      <c r="AX184" s="123">
        <f>'DADOS BASE PROPOSTA'!$H$61*(Q184/$Q$11)</f>
        <v>335586.82673267327</v>
      </c>
      <c r="AY184" s="123">
        <f>AW184+AX184</f>
        <v>689882.32673267322</v>
      </c>
      <c r="AZ184" s="49"/>
    </row>
    <row r="185" spans="1:52" x14ac:dyDescent="0.25">
      <c r="A185" s="49"/>
      <c r="B185" s="2" t="s">
        <v>247</v>
      </c>
      <c r="C185" s="2" t="s">
        <v>249</v>
      </c>
      <c r="D185" s="50" t="s">
        <v>93</v>
      </c>
      <c r="F185" s="113">
        <v>0</v>
      </c>
      <c r="G185" s="118">
        <f t="shared" si="74"/>
        <v>0</v>
      </c>
      <c r="H185" s="123">
        <f>'DADOS BASE PROPOSTA'!$H$17*G185</f>
        <v>0</v>
      </c>
      <c r="I185" s="123">
        <f>IF(D185="P",IF(H185&lt;'DADOS BASE PROPOSTA'!$H$22,IF('DADOS BASE PROPOSTA'!$H$22-H185&gt;'DADOS BASE PROPOSTA'!$H$23,'DADOS BASE PROPOSTA'!$H$23,'DADOS BASE PROPOSTA'!$H$22-H185),0),0)</f>
        <v>0</v>
      </c>
      <c r="J185" s="123">
        <f t="shared" si="75"/>
        <v>0</v>
      </c>
      <c r="L185" s="113">
        <v>912.3360295455434</v>
      </c>
      <c r="M185" s="123">
        <f>IF(D185="E",'DADOS BASE PROPOSTA'!$H$28,IF(D185="EA",'DADOS BASE PROPOSTA'!$H$29,IF(D185="EC",'DADOS BASE PROPOSTA'!$H$30,IF(D185="ECA",'DADOS BASE PROPOSTA'!$H$31,0))))</f>
        <v>2005589.23</v>
      </c>
      <c r="N185" s="123">
        <f>IF(OR(D185="E",D185="EA",D185="EC",D185="ECA",D185="ECR"),L185*'DADOS BASE PROPOSTA'!$H$33,0)</f>
        <v>608528.1317068775</v>
      </c>
      <c r="O185" s="123">
        <f t="shared" si="76"/>
        <v>2614117.3617068776</v>
      </c>
      <c r="R185" s="123"/>
      <c r="T185" s="113">
        <v>258.70630733944961</v>
      </c>
      <c r="U185" s="118">
        <f t="shared" ref="U185:U198" si="78">T185/$T$11</f>
        <v>1.3572134671147413E-3</v>
      </c>
      <c r="V185" s="123">
        <f>'DADOS BASE PROPOSTA'!$H$48*U185</f>
        <v>122536.72358738371</v>
      </c>
      <c r="W185" s="123"/>
      <c r="X185" s="123">
        <f t="shared" si="77"/>
        <v>122536.72358738371</v>
      </c>
      <c r="Z185" s="128">
        <v>363.5</v>
      </c>
      <c r="AB185" s="51">
        <v>0.68600000000000005</v>
      </c>
      <c r="AC185" s="51">
        <f t="shared" ref="AC185:AC198" si="79">Z185*AB185</f>
        <v>249.36100000000002</v>
      </c>
      <c r="AD185" s="132">
        <f t="shared" ref="AD185:AD198" si="80">(AB185-$AC$12)*$AD$12</f>
        <v>-7.4331844258271079E-2</v>
      </c>
      <c r="AF185" s="51">
        <f t="shared" ref="AF185:AF198" si="81">$AF$11-(AD185*$AF$11)</f>
        <v>655.05816789654796</v>
      </c>
      <c r="AG185" s="123">
        <f t="shared" ref="AG185:AG198" si="82">Z185*AF185</f>
        <v>238113.6440303952</v>
      </c>
      <c r="AI185" s="128">
        <v>0</v>
      </c>
      <c r="AJ185" s="123">
        <f>IF($AI$11&gt;0,(AI185/$AI$11)*'DADOS BASE PROPOSTA'!$H$41,0)</f>
        <v>0</v>
      </c>
      <c r="AL185" s="123">
        <v>38.125</v>
      </c>
      <c r="AM185" s="123">
        <f>(AL185/$AL$11)*'DADOS BASE PROPOSTA'!$H$42</f>
        <v>21789.551294432928</v>
      </c>
      <c r="AO185" s="123"/>
      <c r="AP185" s="123"/>
      <c r="AQ185" s="123"/>
      <c r="AS185" s="123"/>
      <c r="AT185" s="123"/>
      <c r="AU185" s="123"/>
      <c r="AW185" s="123"/>
      <c r="AX185" s="123"/>
      <c r="AY185" s="123"/>
      <c r="AZ185" s="49"/>
    </row>
    <row r="186" spans="1:52" x14ac:dyDescent="0.25">
      <c r="A186" s="49"/>
      <c r="B186" s="2" t="s">
        <v>247</v>
      </c>
      <c r="C186" s="2" t="s">
        <v>250</v>
      </c>
      <c r="D186" s="50" t="s">
        <v>89</v>
      </c>
      <c r="F186" s="113">
        <v>1589.6755328581989</v>
      </c>
      <c r="G186" s="118">
        <f t="shared" si="74"/>
        <v>1.4082569007560118E-3</v>
      </c>
      <c r="H186" s="123">
        <f>'DADOS BASE PROPOSTA'!$H$17*G186</f>
        <v>3199856.4238066343</v>
      </c>
      <c r="I186" s="123">
        <f>IF(D186="P",IF(H186&lt;'DADOS BASE PROPOSTA'!$H$22,IF('DADOS BASE PROPOSTA'!$H$22-H186&gt;'DADOS BASE PROPOSTA'!$H$23,'DADOS BASE PROPOSTA'!$H$23,'DADOS BASE PROPOSTA'!$H$22-H186),0),0)</f>
        <v>0</v>
      </c>
      <c r="J186" s="123">
        <f t="shared" si="75"/>
        <v>3199856.4238066343</v>
      </c>
      <c r="L186" s="113">
        <v>0</v>
      </c>
      <c r="M186" s="123">
        <f>IF(D186="E",'DADOS BASE PROPOSTA'!$H$28,IF(D186="EA",'DADOS BASE PROPOSTA'!$H$29,IF(D186="EC",'DADOS BASE PROPOSTA'!$H$30,IF(D186="ECA",'DADOS BASE PROPOSTA'!$H$31,0))))</f>
        <v>0</v>
      </c>
      <c r="N186" s="123">
        <f>IF(OR(D186="E",D186="EA",D186="EC",D186="ECA",D186="ECR"),L186*'DADOS BASE PROPOSTA'!$H$33,0)</f>
        <v>0</v>
      </c>
      <c r="O186" s="123">
        <f t="shared" si="76"/>
        <v>0</v>
      </c>
      <c r="R186" s="123"/>
      <c r="T186" s="113">
        <v>333.32586346356021</v>
      </c>
      <c r="U186" s="118">
        <f t="shared" si="78"/>
        <v>1.7486792474557065E-3</v>
      </c>
      <c r="V186" s="123">
        <f>'DADOS BASE PROPOSTA'!$H$48*U186</f>
        <v>157880.41511553808</v>
      </c>
      <c r="W186" s="123"/>
      <c r="X186" s="123">
        <f t="shared" si="77"/>
        <v>157880.41511553808</v>
      </c>
      <c r="Z186" s="128">
        <v>966</v>
      </c>
      <c r="AB186" s="51">
        <v>0.73699999999999999</v>
      </c>
      <c r="AC186" s="51">
        <f t="shared" si="79"/>
        <v>711.94200000000001</v>
      </c>
      <c r="AD186" s="132">
        <f t="shared" si="80"/>
        <v>1.4918155741728806E-2</v>
      </c>
      <c r="AF186" s="51">
        <f t="shared" si="81"/>
        <v>600.63928252400194</v>
      </c>
      <c r="AG186" s="123">
        <f t="shared" si="82"/>
        <v>580217.54691818589</v>
      </c>
      <c r="AI186" s="128">
        <v>0</v>
      </c>
      <c r="AJ186" s="123">
        <f>IF($AI$11&gt;0,(AI186/$AI$11)*'DADOS BASE PROPOSTA'!$H$41,0)</f>
        <v>0</v>
      </c>
      <c r="AL186" s="123">
        <v>79</v>
      </c>
      <c r="AM186" s="123">
        <f>(AL186/$AL$11)*'DADOS BASE PROPOSTA'!$H$42</f>
        <v>45150.807928136426</v>
      </c>
      <c r="AO186" s="123"/>
      <c r="AP186" s="123"/>
      <c r="AQ186" s="123"/>
      <c r="AS186" s="123"/>
      <c r="AT186" s="123"/>
      <c r="AU186" s="123"/>
      <c r="AW186" s="123"/>
      <c r="AX186" s="123"/>
      <c r="AY186" s="123"/>
      <c r="AZ186" s="49"/>
    </row>
    <row r="187" spans="1:52" x14ac:dyDescent="0.25">
      <c r="A187" s="49"/>
      <c r="B187" s="2" t="s">
        <v>247</v>
      </c>
      <c r="C187" s="2" t="s">
        <v>251</v>
      </c>
      <c r="D187" s="50" t="s">
        <v>93</v>
      </c>
      <c r="F187" s="113">
        <v>0</v>
      </c>
      <c r="G187" s="118">
        <f t="shared" si="74"/>
        <v>0</v>
      </c>
      <c r="H187" s="123">
        <f>'DADOS BASE PROPOSTA'!$H$17*G187</f>
        <v>0</v>
      </c>
      <c r="I187" s="123">
        <f>IF(D187="P",IF(H187&lt;'DADOS BASE PROPOSTA'!$H$22,IF('DADOS BASE PROPOSTA'!$H$22-H187&gt;'DADOS BASE PROPOSTA'!$H$23,'DADOS BASE PROPOSTA'!$H$23,'DADOS BASE PROPOSTA'!$H$22-H187),0),0)</f>
        <v>0</v>
      </c>
      <c r="J187" s="123">
        <f t="shared" si="75"/>
        <v>0</v>
      </c>
      <c r="L187" s="113">
        <v>1860.891276721854</v>
      </c>
      <c r="M187" s="123">
        <f>IF(D187="E",'DADOS BASE PROPOSTA'!$H$28,IF(D187="EA",'DADOS BASE PROPOSTA'!$H$29,IF(D187="EC",'DADOS BASE PROPOSTA'!$H$30,IF(D187="ECA",'DADOS BASE PROPOSTA'!$H$31,0))))</f>
        <v>2005589.23</v>
      </c>
      <c r="N187" s="123">
        <f>IF(OR(D187="E",D187="EA",D187="EC",D187="ECA",D187="ECR"),L187*'DADOS BASE PROPOSTA'!$H$33,0)</f>
        <v>1241214.4815734767</v>
      </c>
      <c r="O187" s="123">
        <f t="shared" si="76"/>
        <v>3246803.7115734769</v>
      </c>
      <c r="R187" s="123"/>
      <c r="T187" s="113">
        <v>402.04675599859621</v>
      </c>
      <c r="U187" s="118">
        <f t="shared" si="78"/>
        <v>2.1091997225066578E-3</v>
      </c>
      <c r="V187" s="123">
        <f>'DADOS BASE PROPOSTA'!$H$48*U187</f>
        <v>190430.19366498411</v>
      </c>
      <c r="W187" s="123"/>
      <c r="X187" s="123">
        <f t="shared" si="77"/>
        <v>190430.19366498411</v>
      </c>
      <c r="Z187" s="128">
        <v>713</v>
      </c>
      <c r="AB187" s="51">
        <v>0.71799999999999997</v>
      </c>
      <c r="AC187" s="51">
        <f t="shared" si="79"/>
        <v>511.93399999999997</v>
      </c>
      <c r="AD187" s="132">
        <f t="shared" si="80"/>
        <v>-1.8331844258271224E-2</v>
      </c>
      <c r="AF187" s="51">
        <f t="shared" si="81"/>
        <v>620.91298491769567</v>
      </c>
      <c r="AG187" s="123">
        <f t="shared" si="82"/>
        <v>442710.95824631699</v>
      </c>
      <c r="AI187" s="128">
        <v>0</v>
      </c>
      <c r="AJ187" s="123">
        <f>IF($AI$11&gt;0,(AI187/$AI$11)*'DADOS BASE PROPOSTA'!$H$41,0)</f>
        <v>0</v>
      </c>
      <c r="AL187" s="123">
        <v>108.75</v>
      </c>
      <c r="AM187" s="123">
        <f>(AL187/$AL$11)*'DADOS BASE PROPOSTA'!$H$42</f>
        <v>62153.80205297262</v>
      </c>
      <c r="AO187" s="123"/>
      <c r="AP187" s="123"/>
      <c r="AQ187" s="123"/>
      <c r="AS187" s="123"/>
      <c r="AT187" s="123"/>
      <c r="AU187" s="123"/>
      <c r="AW187" s="123"/>
      <c r="AX187" s="123"/>
      <c r="AY187" s="123"/>
      <c r="AZ187" s="49"/>
    </row>
    <row r="188" spans="1:52" x14ac:dyDescent="0.25">
      <c r="A188" s="49"/>
      <c r="B188" s="2" t="s">
        <v>247</v>
      </c>
      <c r="C188" s="2" t="s">
        <v>252</v>
      </c>
      <c r="D188" s="50" t="s">
        <v>93</v>
      </c>
      <c r="F188" s="113">
        <v>0</v>
      </c>
      <c r="G188" s="118">
        <f t="shared" si="74"/>
        <v>0</v>
      </c>
      <c r="H188" s="123">
        <f>'DADOS BASE PROPOSTA'!$H$17*G188</f>
        <v>0</v>
      </c>
      <c r="I188" s="123">
        <f>IF(D188="P",IF(H188&lt;'DADOS BASE PROPOSTA'!$H$22,IF('DADOS BASE PROPOSTA'!$H$22-H188&gt;'DADOS BASE PROPOSTA'!$H$23,'DADOS BASE PROPOSTA'!$H$23,'DADOS BASE PROPOSTA'!$H$22-H188),0),0)</f>
        <v>0</v>
      </c>
      <c r="J188" s="123">
        <f t="shared" si="75"/>
        <v>0</v>
      </c>
      <c r="L188" s="113">
        <v>1058.399408433527</v>
      </c>
      <c r="M188" s="123">
        <f>IF(D188="E",'DADOS BASE PROPOSTA'!$H$28,IF(D188="EA",'DADOS BASE PROPOSTA'!$H$29,IF(D188="EC",'DADOS BASE PROPOSTA'!$H$30,IF(D188="ECA",'DADOS BASE PROPOSTA'!$H$31,0))))</f>
        <v>2005589.23</v>
      </c>
      <c r="N188" s="123">
        <f>IF(OR(D188="E",D188="EA",D188="EC",D188="ECA",D188="ECR"),L188*'DADOS BASE PROPOSTA'!$H$33,0)</f>
        <v>705952.40542516252</v>
      </c>
      <c r="O188" s="123">
        <f t="shared" si="76"/>
        <v>2711541.6354251625</v>
      </c>
      <c r="R188" s="123"/>
      <c r="T188" s="113">
        <v>17.381307965084559</v>
      </c>
      <c r="U188" s="118">
        <f t="shared" si="78"/>
        <v>9.1185041017684802E-5</v>
      </c>
      <c r="V188" s="123">
        <f>'DADOS BASE PROPOSTA'!$H$48*U188</f>
        <v>8232.6888416762649</v>
      </c>
      <c r="W188" s="123"/>
      <c r="X188" s="123">
        <f t="shared" si="77"/>
        <v>8232.6888416762649</v>
      </c>
      <c r="Z188" s="128">
        <v>341.5</v>
      </c>
      <c r="AB188" s="51">
        <v>0.70899999999999996</v>
      </c>
      <c r="AC188" s="51">
        <f t="shared" si="79"/>
        <v>242.12349999999998</v>
      </c>
      <c r="AD188" s="132">
        <f t="shared" si="80"/>
        <v>-3.4081844258271238E-2</v>
      </c>
      <c r="AF188" s="51">
        <f t="shared" si="81"/>
        <v>630.51631763049795</v>
      </c>
      <c r="AG188" s="123">
        <f t="shared" si="82"/>
        <v>215321.32247081504</v>
      </c>
      <c r="AI188" s="128">
        <v>0</v>
      </c>
      <c r="AJ188" s="123">
        <f>IF($AI$11&gt;0,(AI188/$AI$11)*'DADOS BASE PROPOSTA'!$H$41,0)</f>
        <v>0</v>
      </c>
      <c r="AL188" s="123">
        <v>10.5</v>
      </c>
      <c r="AM188" s="123">
        <f>(AL188/$AL$11)*'DADOS BASE PROPOSTA'!$H$42</f>
        <v>6001.0567499421832</v>
      </c>
      <c r="AO188" s="123"/>
      <c r="AP188" s="123"/>
      <c r="AQ188" s="123"/>
      <c r="AS188" s="123"/>
      <c r="AT188" s="123"/>
      <c r="AU188" s="123"/>
      <c r="AW188" s="123"/>
      <c r="AX188" s="123"/>
      <c r="AY188" s="123"/>
      <c r="AZ188" s="49"/>
    </row>
    <row r="189" spans="1:52" x14ac:dyDescent="0.25">
      <c r="A189" s="49"/>
      <c r="B189" s="2" t="s">
        <v>247</v>
      </c>
      <c r="C189" s="2" t="s">
        <v>253</v>
      </c>
      <c r="D189" s="50" t="s">
        <v>89</v>
      </c>
      <c r="F189" s="113">
        <v>1875.639686792922</v>
      </c>
      <c r="G189" s="118">
        <f t="shared" si="74"/>
        <v>1.6615859511335837E-3</v>
      </c>
      <c r="H189" s="123">
        <f>'DADOS BASE PROPOSTA'!$H$17*G189</f>
        <v>3775473.4072933369</v>
      </c>
      <c r="I189" s="123">
        <f>IF(D189="P",IF(H189&lt;'DADOS BASE PROPOSTA'!$H$22,IF('DADOS BASE PROPOSTA'!$H$22-H189&gt;'DADOS BASE PROPOSTA'!$H$23,'DADOS BASE PROPOSTA'!$H$23,'DADOS BASE PROPOSTA'!$H$22-H189),0),0)</f>
        <v>0</v>
      </c>
      <c r="J189" s="123">
        <f t="shared" si="75"/>
        <v>3775473.4072933369</v>
      </c>
      <c r="L189" s="113">
        <v>0</v>
      </c>
      <c r="M189" s="123">
        <f>IF(D189="E",'DADOS BASE PROPOSTA'!$H$28,IF(D189="EA",'DADOS BASE PROPOSTA'!$H$29,IF(D189="EC",'DADOS BASE PROPOSTA'!$H$30,IF(D189="ECA",'DADOS BASE PROPOSTA'!$H$31,0))))</f>
        <v>0</v>
      </c>
      <c r="N189" s="123">
        <f>IF(OR(D189="E",D189="EA",D189="EC",D189="ECA",D189="ECR"),L189*'DADOS BASE PROPOSTA'!$H$33,0)</f>
        <v>0</v>
      </c>
      <c r="O189" s="123">
        <f t="shared" si="76"/>
        <v>0</v>
      </c>
      <c r="R189" s="123"/>
      <c r="T189" s="113">
        <v>224.235500638785</v>
      </c>
      <c r="U189" s="118">
        <f t="shared" si="78"/>
        <v>1.1763742616172686E-3</v>
      </c>
      <c r="V189" s="123">
        <f>'DADOS BASE PROPOSTA'!$H$48*U189</f>
        <v>106209.56188826353</v>
      </c>
      <c r="W189" s="123"/>
      <c r="X189" s="123">
        <f t="shared" si="77"/>
        <v>106209.56188826353</v>
      </c>
      <c r="Z189" s="128">
        <v>912</v>
      </c>
      <c r="AB189" s="51">
        <v>0.74399999999999999</v>
      </c>
      <c r="AC189" s="51">
        <f t="shared" si="79"/>
        <v>678.52800000000002</v>
      </c>
      <c r="AD189" s="132">
        <f t="shared" si="80"/>
        <v>2.7168155741728817E-2</v>
      </c>
      <c r="AF189" s="51">
        <f t="shared" si="81"/>
        <v>593.17002374737797</v>
      </c>
      <c r="AG189" s="123">
        <f t="shared" si="82"/>
        <v>540971.06165760872</v>
      </c>
      <c r="AI189" s="128">
        <v>0</v>
      </c>
      <c r="AJ189" s="123">
        <f>IF($AI$11&gt;0,(AI189/$AI$11)*'DADOS BASE PROPOSTA'!$H$41,0)</f>
        <v>0</v>
      </c>
      <c r="AL189" s="123">
        <v>56.75</v>
      </c>
      <c r="AM189" s="123">
        <f>(AL189/$AL$11)*'DADOS BASE PROPOSTA'!$H$42</f>
        <v>32434.282910401798</v>
      </c>
      <c r="AO189" s="123"/>
      <c r="AP189" s="123"/>
      <c r="AQ189" s="123"/>
      <c r="AS189" s="123"/>
      <c r="AT189" s="123"/>
      <c r="AU189" s="123"/>
      <c r="AW189" s="123"/>
      <c r="AX189" s="123"/>
      <c r="AY189" s="123"/>
      <c r="AZ189" s="49"/>
    </row>
    <row r="190" spans="1:52" x14ac:dyDescent="0.25">
      <c r="A190" s="49"/>
      <c r="B190" s="2" t="s">
        <v>247</v>
      </c>
      <c r="C190" s="2" t="s">
        <v>254</v>
      </c>
      <c r="D190" s="50" t="s">
        <v>89</v>
      </c>
      <c r="F190" s="113">
        <v>8219.9572594317669</v>
      </c>
      <c r="G190" s="118">
        <f t="shared" si="74"/>
        <v>7.2818706051927624E-3</v>
      </c>
      <c r="H190" s="123">
        <f>'DADOS BASE PROPOSTA'!$H$17*G190</f>
        <v>16545944.437301062</v>
      </c>
      <c r="I190" s="123">
        <f>IF(D190="P",IF(H190&lt;'DADOS BASE PROPOSTA'!$H$22,IF('DADOS BASE PROPOSTA'!$H$22-H190&gt;'DADOS BASE PROPOSTA'!$H$23,'DADOS BASE PROPOSTA'!$H$23,'DADOS BASE PROPOSTA'!$H$22-H190),0),0)</f>
        <v>0</v>
      </c>
      <c r="J190" s="123">
        <f t="shared" si="75"/>
        <v>16545944.437301062</v>
      </c>
      <c r="L190" s="113">
        <v>0</v>
      </c>
      <c r="M190" s="123">
        <f>IF(D190="E",'DADOS BASE PROPOSTA'!$H$28,IF(D190="EA",'DADOS BASE PROPOSTA'!$H$29,IF(D190="EC",'DADOS BASE PROPOSTA'!$H$30,IF(D190="ECA",'DADOS BASE PROPOSTA'!$H$31,0))))</f>
        <v>0</v>
      </c>
      <c r="N190" s="123">
        <f>IF(OR(D190="E",D190="EA",D190="EC",D190="ECA",D190="ECR"),L190*'DADOS BASE PROPOSTA'!$H$33,0)</f>
        <v>0</v>
      </c>
      <c r="O190" s="123">
        <f t="shared" si="76"/>
        <v>0</v>
      </c>
      <c r="R190" s="123"/>
      <c r="T190" s="113">
        <v>397.78655855519412</v>
      </c>
      <c r="U190" s="118">
        <f t="shared" si="78"/>
        <v>2.0868500650815429E-3</v>
      </c>
      <c r="V190" s="123">
        <f>'DADOS BASE PROPOSTA'!$H$48*U190</f>
        <v>188412.34322322858</v>
      </c>
      <c r="W190" s="123"/>
      <c r="X190" s="123">
        <f t="shared" si="77"/>
        <v>188412.34322322858</v>
      </c>
      <c r="Z190" s="128">
        <v>5095.5</v>
      </c>
      <c r="AB190" s="51">
        <v>0.79900000000000004</v>
      </c>
      <c r="AC190" s="51">
        <f t="shared" si="79"/>
        <v>4071.3045000000002</v>
      </c>
      <c r="AD190" s="132">
        <f t="shared" si="80"/>
        <v>0.1234181557417289</v>
      </c>
      <c r="AF190" s="51">
        <f t="shared" si="81"/>
        <v>534.48299050247533</v>
      </c>
      <c r="AG190" s="123">
        <f t="shared" si="82"/>
        <v>2723458.0781053631</v>
      </c>
      <c r="AI190" s="128">
        <v>0</v>
      </c>
      <c r="AJ190" s="123">
        <f>IF($AI$11&gt;0,(AI190/$AI$11)*'DADOS BASE PROPOSTA'!$H$41,0)</f>
        <v>0</v>
      </c>
      <c r="AL190" s="123">
        <v>155.25</v>
      </c>
      <c r="AM190" s="123">
        <f>(AL190/$AL$11)*'DADOS BASE PROPOSTA'!$H$42</f>
        <v>88729.910517002281</v>
      </c>
      <c r="AO190" s="123"/>
      <c r="AP190" s="123"/>
      <c r="AQ190" s="123"/>
      <c r="AS190" s="123"/>
      <c r="AT190" s="123"/>
      <c r="AU190" s="123"/>
      <c r="AW190" s="123"/>
      <c r="AX190" s="123"/>
      <c r="AY190" s="123"/>
      <c r="AZ190" s="49"/>
    </row>
    <row r="191" spans="1:52" x14ac:dyDescent="0.25">
      <c r="A191" s="49"/>
      <c r="B191" s="2" t="s">
        <v>247</v>
      </c>
      <c r="C191" s="2" t="s">
        <v>255</v>
      </c>
      <c r="D191" s="50" t="s">
        <v>93</v>
      </c>
      <c r="F191" s="113">
        <v>0</v>
      </c>
      <c r="G191" s="118">
        <f t="shared" si="74"/>
        <v>0</v>
      </c>
      <c r="H191" s="123">
        <f>'DADOS BASE PROPOSTA'!$H$17*G191</f>
        <v>0</v>
      </c>
      <c r="I191" s="123">
        <f>IF(D191="P",IF(H191&lt;'DADOS BASE PROPOSTA'!$H$22,IF('DADOS BASE PROPOSTA'!$H$22-H191&gt;'DADOS BASE PROPOSTA'!$H$23,'DADOS BASE PROPOSTA'!$H$23,'DADOS BASE PROPOSTA'!$H$22-H191),0),0)</f>
        <v>0</v>
      </c>
      <c r="J191" s="123">
        <f t="shared" si="75"/>
        <v>0</v>
      </c>
      <c r="L191" s="113">
        <v>453.38485503044609</v>
      </c>
      <c r="M191" s="123">
        <f>IF(D191="E",'DADOS BASE PROPOSTA'!$H$28,IF(D191="EA",'DADOS BASE PROPOSTA'!$H$29,IF(D191="EC",'DADOS BASE PROPOSTA'!$H$30,IF(D191="ECA",'DADOS BASE PROPOSTA'!$H$31,0))))</f>
        <v>2005589.23</v>
      </c>
      <c r="N191" s="123">
        <f>IF(OR(D191="E",D191="EA",D191="EC",D191="ECA",D191="ECR"),L191*'DADOS BASE PROPOSTA'!$H$33,0)</f>
        <v>302407.69830530754</v>
      </c>
      <c r="O191" s="123">
        <f t="shared" si="76"/>
        <v>2307996.9283053074</v>
      </c>
      <c r="R191" s="123"/>
      <c r="T191" s="113">
        <v>381.51409374117083</v>
      </c>
      <c r="U191" s="118">
        <f t="shared" si="78"/>
        <v>2.0014821874450497E-3</v>
      </c>
      <c r="V191" s="123">
        <f>'DADOS BASE PROPOSTA'!$H$48*U191</f>
        <v>180704.86000216781</v>
      </c>
      <c r="W191" s="123"/>
      <c r="X191" s="123">
        <f t="shared" si="77"/>
        <v>180704.86000216781</v>
      </c>
      <c r="Z191" s="128">
        <v>270.5</v>
      </c>
      <c r="AB191" s="51">
        <v>0.79900000000000004</v>
      </c>
      <c r="AC191" s="51">
        <f t="shared" si="79"/>
        <v>216.12950000000001</v>
      </c>
      <c r="AD191" s="132">
        <f t="shared" si="80"/>
        <v>0.1234181557417289</v>
      </c>
      <c r="AF191" s="51">
        <f t="shared" si="81"/>
        <v>534.48299050247533</v>
      </c>
      <c r="AG191" s="123">
        <f t="shared" si="82"/>
        <v>144577.64893091959</v>
      </c>
      <c r="AI191" s="128">
        <v>0</v>
      </c>
      <c r="AJ191" s="123">
        <f>IF($AI$11&gt;0,(AI191/$AI$11)*'DADOS BASE PROPOSTA'!$H$41,0)</f>
        <v>0</v>
      </c>
      <c r="AL191" s="123">
        <v>69.5</v>
      </c>
      <c r="AM191" s="123">
        <f>(AL191/$AL$11)*'DADOS BASE PROPOSTA'!$H$42</f>
        <v>39721.280392474451</v>
      </c>
      <c r="AO191" s="123"/>
      <c r="AP191" s="123"/>
      <c r="AQ191" s="123"/>
      <c r="AS191" s="123"/>
      <c r="AT191" s="123"/>
      <c r="AU191" s="123"/>
      <c r="AW191" s="123"/>
      <c r="AX191" s="123"/>
      <c r="AY191" s="123"/>
      <c r="AZ191" s="49"/>
    </row>
    <row r="192" spans="1:52" x14ac:dyDescent="0.25">
      <c r="A192" s="49"/>
      <c r="B192" s="2" t="s">
        <v>247</v>
      </c>
      <c r="C192" s="2" t="s">
        <v>256</v>
      </c>
      <c r="D192" s="50" t="s">
        <v>89</v>
      </c>
      <c r="F192" s="113">
        <v>1528.043409066079</v>
      </c>
      <c r="G192" s="118">
        <f t="shared" si="74"/>
        <v>1.3536584233658185E-3</v>
      </c>
      <c r="H192" s="123">
        <f>'DADOS BASE PROPOSTA'!$H$17*G192</f>
        <v>3075797.178285962</v>
      </c>
      <c r="I192" s="123">
        <f>IF(D192="P",IF(H192&lt;'DADOS BASE PROPOSTA'!$H$22,IF('DADOS BASE PROPOSTA'!$H$22-H192&gt;'DADOS BASE PROPOSTA'!$H$23,'DADOS BASE PROPOSTA'!$H$23,'DADOS BASE PROPOSTA'!$H$22-H192),0),0)</f>
        <v>77984.221714037936</v>
      </c>
      <c r="J192" s="123">
        <f t="shared" si="75"/>
        <v>3153781.4</v>
      </c>
      <c r="L192" s="113">
        <v>0</v>
      </c>
      <c r="M192" s="123">
        <f>IF(D192="E",'DADOS BASE PROPOSTA'!$H$28,IF(D192="EA",'DADOS BASE PROPOSTA'!$H$29,IF(D192="EC",'DADOS BASE PROPOSTA'!$H$30,IF(D192="ECA",'DADOS BASE PROPOSTA'!$H$31,0))))</f>
        <v>0</v>
      </c>
      <c r="N192" s="123">
        <f>IF(OR(D192="E",D192="EA",D192="EC",D192="ECA",D192="ECR"),L192*'DADOS BASE PROPOSTA'!$H$33,0)</f>
        <v>0</v>
      </c>
      <c r="O192" s="123">
        <f t="shared" si="76"/>
        <v>0</v>
      </c>
      <c r="R192" s="123"/>
      <c r="T192" s="113">
        <v>295.4913930175548</v>
      </c>
      <c r="U192" s="118">
        <f t="shared" si="78"/>
        <v>1.5501937395508011E-3</v>
      </c>
      <c r="V192" s="123">
        <f>'DADOS BASE PROPOSTA'!$H$48*U192</f>
        <v>139960.04782803264</v>
      </c>
      <c r="W192" s="123"/>
      <c r="X192" s="123">
        <f t="shared" si="77"/>
        <v>139960.04782803264</v>
      </c>
      <c r="Z192" s="128">
        <v>612</v>
      </c>
      <c r="AB192" s="51">
        <v>0.72</v>
      </c>
      <c r="AC192" s="51">
        <f t="shared" si="79"/>
        <v>440.64</v>
      </c>
      <c r="AD192" s="132">
        <f t="shared" si="80"/>
        <v>-1.4831844258271221E-2</v>
      </c>
      <c r="AF192" s="51">
        <f t="shared" si="81"/>
        <v>618.77891098151736</v>
      </c>
      <c r="AG192" s="123">
        <f t="shared" si="82"/>
        <v>378692.69352068863</v>
      </c>
      <c r="AI192" s="128">
        <v>0</v>
      </c>
      <c r="AJ192" s="123">
        <f>IF($AI$11&gt;0,(AI192/$AI$11)*'DADOS BASE PROPOSTA'!$H$41,0)</f>
        <v>0</v>
      </c>
      <c r="AL192" s="123">
        <v>84</v>
      </c>
      <c r="AM192" s="123">
        <f>(AL192/$AL$11)*'DADOS BASE PROPOSTA'!$H$42</f>
        <v>48008.453999537465</v>
      </c>
      <c r="AO192" s="123"/>
      <c r="AP192" s="123"/>
      <c r="AQ192" s="123"/>
      <c r="AS192" s="123"/>
      <c r="AT192" s="123"/>
      <c r="AU192" s="123"/>
      <c r="AW192" s="123"/>
      <c r="AX192" s="123"/>
      <c r="AY192" s="123"/>
      <c r="AZ192" s="49"/>
    </row>
    <row r="193" spans="1:52" x14ac:dyDescent="0.25">
      <c r="A193" s="49"/>
      <c r="B193" s="2" t="s">
        <v>247</v>
      </c>
      <c r="C193" s="2" t="s">
        <v>257</v>
      </c>
      <c r="D193" s="50" t="s">
        <v>89</v>
      </c>
      <c r="F193" s="113">
        <v>1684.050242854182</v>
      </c>
      <c r="G193" s="118">
        <f t="shared" si="74"/>
        <v>1.4918612803049205E-3</v>
      </c>
      <c r="H193" s="123">
        <f>'DADOS BASE PROPOSTA'!$H$17*G193</f>
        <v>3389823.1911019529</v>
      </c>
      <c r="I193" s="123">
        <f>IF(D193="P",IF(H193&lt;'DADOS BASE PROPOSTA'!$H$22,IF('DADOS BASE PROPOSTA'!$H$22-H193&gt;'DADOS BASE PROPOSTA'!$H$23,'DADOS BASE PROPOSTA'!$H$23,'DADOS BASE PROPOSTA'!$H$22-H193),0),0)</f>
        <v>0</v>
      </c>
      <c r="J193" s="123">
        <f t="shared" si="75"/>
        <v>3389823.1911019529</v>
      </c>
      <c r="L193" s="113">
        <v>0</v>
      </c>
      <c r="M193" s="123">
        <f>IF(D193="E",'DADOS BASE PROPOSTA'!$H$28,IF(D193="EA",'DADOS BASE PROPOSTA'!$H$29,IF(D193="EC",'DADOS BASE PROPOSTA'!$H$30,IF(D193="ECA",'DADOS BASE PROPOSTA'!$H$31,0))))</f>
        <v>0</v>
      </c>
      <c r="N193" s="123">
        <f>IF(OR(D193="E",D193="EA",D193="EC",D193="ECA",D193="ECR"),L193*'DADOS BASE PROPOSTA'!$H$33,0)</f>
        <v>0</v>
      </c>
      <c r="O193" s="123">
        <f t="shared" si="76"/>
        <v>0</v>
      </c>
      <c r="R193" s="123"/>
      <c r="T193" s="113">
        <v>182.69005540242111</v>
      </c>
      <c r="U193" s="118">
        <f t="shared" si="78"/>
        <v>9.5842040362305011E-4</v>
      </c>
      <c r="V193" s="123">
        <f>'DADOS BASE PROPOSTA'!$H$48*U193</f>
        <v>86531.484490005925</v>
      </c>
      <c r="W193" s="123"/>
      <c r="X193" s="123">
        <f t="shared" si="77"/>
        <v>86531.484490005925</v>
      </c>
      <c r="Z193" s="128">
        <v>760</v>
      </c>
      <c r="AB193" s="51">
        <v>0.752</v>
      </c>
      <c r="AC193" s="51">
        <f t="shared" si="79"/>
        <v>571.52</v>
      </c>
      <c r="AD193" s="132">
        <f t="shared" si="80"/>
        <v>4.1168155741728829E-2</v>
      </c>
      <c r="AF193" s="51">
        <f t="shared" si="81"/>
        <v>584.63372800266484</v>
      </c>
      <c r="AG193" s="123">
        <f t="shared" si="82"/>
        <v>444321.63328202529</v>
      </c>
      <c r="AI193" s="128">
        <v>0</v>
      </c>
      <c r="AJ193" s="123">
        <f>IF($AI$11&gt;0,(AI193/$AI$11)*'DADOS BASE PROPOSTA'!$H$41,0)</f>
        <v>0</v>
      </c>
      <c r="AL193" s="123">
        <v>34.875</v>
      </c>
      <c r="AM193" s="123">
        <f>(AL193/$AL$11)*'DADOS BASE PROPOSTA'!$H$42</f>
        <v>19932.081348022253</v>
      </c>
      <c r="AO193" s="123"/>
      <c r="AP193" s="123"/>
      <c r="AQ193" s="123"/>
      <c r="AS193" s="123"/>
      <c r="AT193" s="123"/>
      <c r="AU193" s="123"/>
      <c r="AW193" s="123"/>
      <c r="AX193" s="123"/>
      <c r="AY193" s="123"/>
      <c r="AZ193" s="49"/>
    </row>
    <row r="194" spans="1:52" x14ac:dyDescent="0.25">
      <c r="A194" s="49"/>
      <c r="B194" s="2" t="s">
        <v>247</v>
      </c>
      <c r="C194" s="2" t="s">
        <v>258</v>
      </c>
      <c r="D194" s="50" t="s">
        <v>89</v>
      </c>
      <c r="F194" s="113">
        <v>1806.8154567405511</v>
      </c>
      <c r="G194" s="118">
        <f t="shared" si="74"/>
        <v>1.6006161526387883E-3</v>
      </c>
      <c r="H194" s="123">
        <f>'DADOS BASE PROPOSTA'!$H$17*G194</f>
        <v>3636937.1776700118</v>
      </c>
      <c r="I194" s="123">
        <f>IF(D194="P",IF(H194&lt;'DADOS BASE PROPOSTA'!$H$22,IF('DADOS BASE PROPOSTA'!$H$22-H194&gt;'DADOS BASE PROPOSTA'!$H$23,'DADOS BASE PROPOSTA'!$H$23,'DADOS BASE PROPOSTA'!$H$22-H194),0),0)</f>
        <v>0</v>
      </c>
      <c r="J194" s="123">
        <f t="shared" si="75"/>
        <v>3636937.1776700118</v>
      </c>
      <c r="L194" s="113">
        <v>0</v>
      </c>
      <c r="M194" s="123">
        <f>IF(D194="E",'DADOS BASE PROPOSTA'!$H$28,IF(D194="EA",'DADOS BASE PROPOSTA'!$H$29,IF(D194="EC",'DADOS BASE PROPOSTA'!$H$30,IF(D194="ECA",'DADOS BASE PROPOSTA'!$H$31,0))))</f>
        <v>0</v>
      </c>
      <c r="N194" s="123">
        <f>IF(OR(D194="E",D194="EA",D194="EC",D194="ECA",D194="ECR"),L194*'DADOS BASE PROPOSTA'!$H$33,0)</f>
        <v>0</v>
      </c>
      <c r="O194" s="123">
        <f t="shared" si="76"/>
        <v>0</v>
      </c>
      <c r="R194" s="123"/>
      <c r="T194" s="113">
        <v>168.0451567708902</v>
      </c>
      <c r="U194" s="118">
        <f t="shared" si="78"/>
        <v>8.8159099095177617E-4</v>
      </c>
      <c r="V194" s="123">
        <f>'DADOS BASE PROPOSTA'!$H$48*U194</f>
        <v>79594.901018067088</v>
      </c>
      <c r="W194" s="123"/>
      <c r="X194" s="123">
        <f t="shared" si="77"/>
        <v>79594.901018067088</v>
      </c>
      <c r="Z194" s="128">
        <v>1044.5</v>
      </c>
      <c r="AB194" s="51">
        <v>0.75700000000000001</v>
      </c>
      <c r="AC194" s="51">
        <f t="shared" si="79"/>
        <v>790.68650000000002</v>
      </c>
      <c r="AD194" s="132">
        <f t="shared" si="80"/>
        <v>4.9918155741728837E-2</v>
      </c>
      <c r="AF194" s="51">
        <f t="shared" si="81"/>
        <v>579.29854316221918</v>
      </c>
      <c r="AG194" s="123">
        <f t="shared" si="82"/>
        <v>605077.3283329379</v>
      </c>
      <c r="AI194" s="128">
        <v>0</v>
      </c>
      <c r="AJ194" s="123">
        <f>IF($AI$11&gt;0,(AI194/$AI$11)*'DADOS BASE PROPOSTA'!$H$41,0)</f>
        <v>0</v>
      </c>
      <c r="AL194" s="123">
        <v>33.125</v>
      </c>
      <c r="AM194" s="123">
        <f>(AL194/$AL$11)*'DADOS BASE PROPOSTA'!$H$42</f>
        <v>18931.905223031888</v>
      </c>
      <c r="AO194" s="123"/>
      <c r="AP194" s="123"/>
      <c r="AQ194" s="123"/>
      <c r="AS194" s="123"/>
      <c r="AT194" s="123"/>
      <c r="AU194" s="123"/>
      <c r="AW194" s="123"/>
      <c r="AX194" s="123"/>
      <c r="AY194" s="123"/>
      <c r="AZ194" s="49"/>
    </row>
    <row r="195" spans="1:52" x14ac:dyDescent="0.25">
      <c r="A195" s="49"/>
      <c r="B195" s="2" t="s">
        <v>247</v>
      </c>
      <c r="C195" s="2" t="s">
        <v>259</v>
      </c>
      <c r="D195" s="50" t="s">
        <v>89</v>
      </c>
      <c r="F195" s="113">
        <v>1597.625148312979</v>
      </c>
      <c r="G195" s="118">
        <f t="shared" si="74"/>
        <v>1.4152992817898459E-3</v>
      </c>
      <c r="H195" s="123">
        <f>'DADOS BASE PROPOSTA'!$H$17*G195</f>
        <v>3215858.1974730091</v>
      </c>
      <c r="I195" s="123">
        <f>IF(D195="P",IF(H195&lt;'DADOS BASE PROPOSTA'!$H$22,IF('DADOS BASE PROPOSTA'!$H$22-H195&gt;'DADOS BASE PROPOSTA'!$H$23,'DADOS BASE PROPOSTA'!$H$23,'DADOS BASE PROPOSTA'!$H$22-H195),0),0)</f>
        <v>0</v>
      </c>
      <c r="J195" s="123">
        <f t="shared" si="75"/>
        <v>3215858.1974730091</v>
      </c>
      <c r="L195" s="113">
        <v>0</v>
      </c>
      <c r="M195" s="123">
        <f>IF(D195="E",'DADOS BASE PROPOSTA'!$H$28,IF(D195="EA",'DADOS BASE PROPOSTA'!$H$29,IF(D195="EC",'DADOS BASE PROPOSTA'!$H$30,IF(D195="ECA",'DADOS BASE PROPOSTA'!$H$31,0))))</f>
        <v>0</v>
      </c>
      <c r="N195" s="123">
        <f>IF(OR(D195="E",D195="EA",D195="EC",D195="ECA",D195="ECR"),L195*'DADOS BASE PROPOSTA'!$H$33,0)</f>
        <v>0</v>
      </c>
      <c r="O195" s="123">
        <f t="shared" si="76"/>
        <v>0</v>
      </c>
      <c r="R195" s="123"/>
      <c r="T195" s="113">
        <v>216.20754034836131</v>
      </c>
      <c r="U195" s="118">
        <f t="shared" si="78"/>
        <v>1.134258335138023E-3</v>
      </c>
      <c r="V195" s="123">
        <f>'DADOS BASE PROPOSTA'!$H$48*U195</f>
        <v>102407.10356710867</v>
      </c>
      <c r="W195" s="123"/>
      <c r="X195" s="123">
        <f t="shared" si="77"/>
        <v>102407.10356710867</v>
      </c>
      <c r="Z195" s="128">
        <v>787</v>
      </c>
      <c r="AB195" s="51">
        <v>0.70099999999999996</v>
      </c>
      <c r="AC195" s="51">
        <f t="shared" si="79"/>
        <v>551.68700000000001</v>
      </c>
      <c r="AD195" s="132">
        <f t="shared" si="80"/>
        <v>-4.808184425827125E-2</v>
      </c>
      <c r="AF195" s="51">
        <f t="shared" si="81"/>
        <v>639.05261337521108</v>
      </c>
      <c r="AG195" s="123">
        <f t="shared" si="82"/>
        <v>502934.40672629111</v>
      </c>
      <c r="AI195" s="128">
        <v>0</v>
      </c>
      <c r="AJ195" s="123">
        <f>IF($AI$11&gt;0,(AI195/$AI$11)*'DADOS BASE PROPOSTA'!$H$41,0)</f>
        <v>0</v>
      </c>
      <c r="AL195" s="123">
        <v>60.75</v>
      </c>
      <c r="AM195" s="123">
        <f>(AL195/$AL$11)*'DADOS BASE PROPOSTA'!$H$42</f>
        <v>34720.399767522635</v>
      </c>
      <c r="AO195" s="123"/>
      <c r="AP195" s="123"/>
      <c r="AQ195" s="123"/>
      <c r="AS195" s="123"/>
      <c r="AT195" s="123"/>
      <c r="AU195" s="123"/>
      <c r="AW195" s="123"/>
      <c r="AX195" s="123"/>
      <c r="AY195" s="123"/>
      <c r="AZ195" s="49"/>
    </row>
    <row r="196" spans="1:52" x14ac:dyDescent="0.25">
      <c r="A196" s="49"/>
      <c r="B196" s="2" t="s">
        <v>247</v>
      </c>
      <c r="C196" s="2" t="s">
        <v>260</v>
      </c>
      <c r="D196" s="50" t="s">
        <v>93</v>
      </c>
      <c r="F196" s="113">
        <v>0</v>
      </c>
      <c r="G196" s="118">
        <f t="shared" si="74"/>
        <v>0</v>
      </c>
      <c r="H196" s="123">
        <f>'DADOS BASE PROPOSTA'!$H$17*G196</f>
        <v>0</v>
      </c>
      <c r="I196" s="123">
        <f>IF(D196="P",IF(H196&lt;'DADOS BASE PROPOSTA'!$H$22,IF('DADOS BASE PROPOSTA'!$H$22-H196&gt;'DADOS BASE PROPOSTA'!$H$23,'DADOS BASE PROPOSTA'!$H$23,'DADOS BASE PROPOSTA'!$H$22-H196),0),0)</f>
        <v>0</v>
      </c>
      <c r="J196" s="123">
        <f t="shared" si="75"/>
        <v>0</v>
      </c>
      <c r="L196" s="113">
        <v>452.73822139453921</v>
      </c>
      <c r="M196" s="123">
        <f>IF(D196="E",'DADOS BASE PROPOSTA'!$H$28,IF(D196="EA",'DADOS BASE PROPOSTA'!$H$29,IF(D196="EC",'DADOS BASE PROPOSTA'!$H$30,IF(D196="ECA",'DADOS BASE PROPOSTA'!$H$31,0))))</f>
        <v>2005589.23</v>
      </c>
      <c r="N196" s="123">
        <f>IF(OR(D196="E",D196="EA",D196="EC",D196="ECA",D196="ECR"),L196*'DADOS BASE PROPOSTA'!$H$33,0)</f>
        <v>301976.39367015765</v>
      </c>
      <c r="O196" s="123">
        <f t="shared" si="76"/>
        <v>2307565.6236701575</v>
      </c>
      <c r="R196" s="123"/>
      <c r="T196" s="113">
        <v>220.69716103833451</v>
      </c>
      <c r="U196" s="118">
        <f t="shared" si="78"/>
        <v>1.1578115825456071E-3</v>
      </c>
      <c r="V196" s="123">
        <f>'DADOS BASE PROPOSTA'!$H$48*U196</f>
        <v>104533.62075626091</v>
      </c>
      <c r="W196" s="123"/>
      <c r="X196" s="123">
        <f t="shared" si="77"/>
        <v>104533.62075626091</v>
      </c>
      <c r="Z196" s="128">
        <v>449</v>
      </c>
      <c r="AB196" s="51">
        <v>0.70099999999999996</v>
      </c>
      <c r="AC196" s="51">
        <f t="shared" si="79"/>
        <v>314.74899999999997</v>
      </c>
      <c r="AD196" s="132">
        <f t="shared" si="80"/>
        <v>-4.808184425827125E-2</v>
      </c>
      <c r="AF196" s="51">
        <f t="shared" si="81"/>
        <v>639.05261337521108</v>
      </c>
      <c r="AG196" s="123">
        <f t="shared" si="82"/>
        <v>286934.62340546976</v>
      </c>
      <c r="AI196" s="128">
        <v>0</v>
      </c>
      <c r="AJ196" s="123">
        <f>IF($AI$11&gt;0,(AI196/$AI$11)*'DADOS BASE PROPOSTA'!$H$41,0)</f>
        <v>0</v>
      </c>
      <c r="AL196" s="123">
        <v>35</v>
      </c>
      <c r="AM196" s="123">
        <f>(AL196/$AL$11)*'DADOS BASE PROPOSTA'!$H$42</f>
        <v>20003.522499807277</v>
      </c>
      <c r="AO196" s="123"/>
      <c r="AP196" s="123"/>
      <c r="AQ196" s="123"/>
      <c r="AS196" s="123"/>
      <c r="AT196" s="123"/>
      <c r="AU196" s="123"/>
      <c r="AW196" s="123"/>
      <c r="AX196" s="123"/>
      <c r="AY196" s="123"/>
      <c r="AZ196" s="49"/>
    </row>
    <row r="197" spans="1:52" x14ac:dyDescent="0.25">
      <c r="A197" s="49"/>
      <c r="B197" s="2" t="s">
        <v>247</v>
      </c>
      <c r="C197" s="2" t="s">
        <v>261</v>
      </c>
      <c r="D197" s="50" t="s">
        <v>89</v>
      </c>
      <c r="F197" s="113">
        <v>1930.43637995721</v>
      </c>
      <c r="G197" s="118">
        <f t="shared" si="74"/>
        <v>1.7101290781379179E-3</v>
      </c>
      <c r="H197" s="123">
        <f>'DADOS BASE PROPOSTA'!$H$17*G197</f>
        <v>3885773.6207651063</v>
      </c>
      <c r="I197" s="123">
        <f>IF(D197="P",IF(H197&lt;'DADOS BASE PROPOSTA'!$H$22,IF('DADOS BASE PROPOSTA'!$H$22-H197&gt;'DADOS BASE PROPOSTA'!$H$23,'DADOS BASE PROPOSTA'!$H$23,'DADOS BASE PROPOSTA'!$H$22-H197),0),0)</f>
        <v>0</v>
      </c>
      <c r="J197" s="123">
        <f t="shared" si="75"/>
        <v>3885773.6207651063</v>
      </c>
      <c r="L197" s="113">
        <v>0</v>
      </c>
      <c r="M197" s="123">
        <f>IF(D197="E",'DADOS BASE PROPOSTA'!$H$28,IF(D197="EA",'DADOS BASE PROPOSTA'!$H$29,IF(D197="EC",'DADOS BASE PROPOSTA'!$H$30,IF(D197="ECA",'DADOS BASE PROPOSTA'!$H$31,0))))</f>
        <v>0</v>
      </c>
      <c r="N197" s="123">
        <f>IF(OR(D197="E",D197="EA",D197="EC",D197="ECA",D197="ECR"),L197*'DADOS BASE PROPOSTA'!$H$33,0)</f>
        <v>0</v>
      </c>
      <c r="O197" s="123">
        <f t="shared" si="76"/>
        <v>0</v>
      </c>
      <c r="R197" s="123"/>
      <c r="T197" s="113">
        <v>152.42628729502459</v>
      </c>
      <c r="U197" s="118">
        <f t="shared" si="78"/>
        <v>7.9965197596696563E-4</v>
      </c>
      <c r="V197" s="123">
        <f>'DADOS BASE PROPOSTA'!$H$48*U197</f>
        <v>72196.994444415774</v>
      </c>
      <c r="W197" s="123"/>
      <c r="X197" s="123">
        <f t="shared" si="77"/>
        <v>72196.994444415774</v>
      </c>
      <c r="Z197" s="128">
        <v>970.5</v>
      </c>
      <c r="AB197" s="51">
        <v>0.73699999999999999</v>
      </c>
      <c r="AC197" s="51">
        <f t="shared" si="79"/>
        <v>715.25850000000003</v>
      </c>
      <c r="AD197" s="132">
        <f t="shared" si="80"/>
        <v>1.4918155741728806E-2</v>
      </c>
      <c r="AF197" s="51">
        <f t="shared" si="81"/>
        <v>600.63928252400194</v>
      </c>
      <c r="AG197" s="123">
        <f t="shared" si="82"/>
        <v>582920.42368954385</v>
      </c>
      <c r="AI197" s="128">
        <v>0</v>
      </c>
      <c r="AJ197" s="123">
        <f>IF($AI$11&gt;0,(AI197/$AI$11)*'DADOS BASE PROPOSTA'!$H$41,0)</f>
        <v>0</v>
      </c>
      <c r="AL197" s="123">
        <v>39.25</v>
      </c>
      <c r="AM197" s="123">
        <f>(AL197/$AL$11)*'DADOS BASE PROPOSTA'!$H$42</f>
        <v>22432.521660498165</v>
      </c>
      <c r="AO197" s="123"/>
      <c r="AP197" s="123"/>
      <c r="AQ197" s="123"/>
      <c r="AS197" s="123"/>
      <c r="AT197" s="123"/>
      <c r="AU197" s="123"/>
      <c r="AW197" s="123"/>
      <c r="AX197" s="123"/>
      <c r="AY197" s="123"/>
      <c r="AZ197" s="49"/>
    </row>
    <row r="198" spans="1:52" x14ac:dyDescent="0.25">
      <c r="A198" s="49"/>
      <c r="B198" s="2" t="s">
        <v>247</v>
      </c>
      <c r="C198" s="2" t="s">
        <v>262</v>
      </c>
      <c r="D198" s="50" t="s">
        <v>93</v>
      </c>
      <c r="F198" s="113">
        <v>0</v>
      </c>
      <c r="G198" s="118">
        <f t="shared" si="74"/>
        <v>0</v>
      </c>
      <c r="H198" s="123">
        <f>'DADOS BASE PROPOSTA'!$H$17*G198</f>
        <v>0</v>
      </c>
      <c r="I198" s="123">
        <f>IF(D198="P",IF(H198&lt;'DADOS BASE PROPOSTA'!$H$22,IF('DADOS BASE PROPOSTA'!$H$22-H198&gt;'DADOS BASE PROPOSTA'!$H$23,'DADOS BASE PROPOSTA'!$H$23,'DADOS BASE PROPOSTA'!$H$22-H198),0),0)</f>
        <v>0</v>
      </c>
      <c r="J198" s="123">
        <f t="shared" si="75"/>
        <v>0</v>
      </c>
      <c r="L198" s="113">
        <v>519.82436132020359</v>
      </c>
      <c r="M198" s="123">
        <f>IF(D198="E",'DADOS BASE PROPOSTA'!$H$28,IF(D198="EA",'DADOS BASE PROPOSTA'!$H$29,IF(D198="EC",'DADOS BASE PROPOSTA'!$H$30,IF(D198="ECA",'DADOS BASE PROPOSTA'!$H$31,0))))</f>
        <v>2005589.23</v>
      </c>
      <c r="N198" s="123">
        <f>IF(OR(D198="E",D198="EA",D198="EC",D198="ECA",D198="ECR"),L198*'DADOS BASE PROPOSTA'!$H$33,0)</f>
        <v>346722.84900057578</v>
      </c>
      <c r="O198" s="123">
        <f t="shared" si="76"/>
        <v>2352312.0790005759</v>
      </c>
      <c r="R198" s="123"/>
      <c r="T198" s="113">
        <v>329.67820715602357</v>
      </c>
      <c r="U198" s="118">
        <f t="shared" si="78"/>
        <v>1.7295430759610587E-3</v>
      </c>
      <c r="V198" s="123">
        <f>'DADOS BASE PROPOSTA'!$H$48*U198</f>
        <v>156152.69592192784</v>
      </c>
      <c r="W198" s="123"/>
      <c r="X198" s="123">
        <f t="shared" si="77"/>
        <v>156152.69592192784</v>
      </c>
      <c r="Z198" s="128">
        <v>347</v>
      </c>
      <c r="AB198" s="51">
        <v>0.746</v>
      </c>
      <c r="AC198" s="51">
        <f t="shared" si="79"/>
        <v>258.86200000000002</v>
      </c>
      <c r="AD198" s="132">
        <f t="shared" si="80"/>
        <v>3.066815574172882E-2</v>
      </c>
      <c r="AF198" s="51">
        <f t="shared" si="81"/>
        <v>591.03594981119977</v>
      </c>
      <c r="AG198" s="123">
        <f t="shared" si="82"/>
        <v>205089.47458448631</v>
      </c>
      <c r="AI198" s="128">
        <v>0</v>
      </c>
      <c r="AJ198" s="123">
        <f>IF($AI$11&gt;0,(AI198/$AI$11)*'DADOS BASE PROPOSTA'!$H$41,0)</f>
        <v>0</v>
      </c>
      <c r="AL198" s="123">
        <v>50</v>
      </c>
      <c r="AM198" s="123">
        <f>(AL198/$AL$11)*'DADOS BASE PROPOSTA'!$H$42</f>
        <v>28576.460714010398</v>
      </c>
      <c r="AO198" s="123"/>
      <c r="AP198" s="123"/>
      <c r="AQ198" s="123"/>
      <c r="AS198" s="123"/>
      <c r="AT198" s="123"/>
      <c r="AU198" s="123"/>
      <c r="AW198" s="123"/>
      <c r="AX198" s="123"/>
      <c r="AY198" s="123"/>
      <c r="AZ198" s="49"/>
    </row>
    <row r="199" spans="1:52" x14ac:dyDescent="0.25">
      <c r="A199" s="49"/>
      <c r="F199" s="113"/>
      <c r="G199" s="118"/>
      <c r="H199" s="123"/>
      <c r="I199" s="123"/>
      <c r="J199" s="123"/>
      <c r="L199" s="113"/>
      <c r="M199" s="123"/>
      <c r="N199" s="123"/>
      <c r="O199" s="123"/>
      <c r="R199" s="123"/>
      <c r="T199" s="113"/>
      <c r="U199" s="118"/>
      <c r="V199" s="123"/>
      <c r="W199" s="123"/>
      <c r="X199" s="123"/>
      <c r="Z199" s="128"/>
      <c r="AD199" s="132"/>
      <c r="AG199" s="123"/>
      <c r="AI199" s="128"/>
      <c r="AJ199" s="123"/>
      <c r="AL199" s="123"/>
      <c r="AM199" s="123"/>
      <c r="AO199" s="123"/>
      <c r="AP199" s="123"/>
      <c r="AQ199" s="123"/>
      <c r="AS199" s="123"/>
      <c r="AT199" s="123"/>
      <c r="AU199" s="123"/>
      <c r="AW199" s="123"/>
      <c r="AX199" s="123"/>
      <c r="AY199" s="123"/>
      <c r="AZ199" s="49"/>
    </row>
    <row r="200" spans="1:52" x14ac:dyDescent="0.25">
      <c r="A200" s="49"/>
      <c r="B200" s="107" t="s">
        <v>247</v>
      </c>
      <c r="C200" s="107" t="s">
        <v>263</v>
      </c>
      <c r="D200" s="107" t="s">
        <v>84</v>
      </c>
      <c r="E200" s="107"/>
      <c r="F200" s="114">
        <f>SUM(F201:F213)</f>
        <v>28592.771299129501</v>
      </c>
      <c r="G200" s="119">
        <f>SUM(G201:G213)</f>
        <v>2.5329676818602286E-2</v>
      </c>
      <c r="H200" s="124">
        <f>SUM(H201:H213)</f>
        <v>57554363.154505938</v>
      </c>
      <c r="I200" s="124">
        <f>SUM(I201:I213)</f>
        <v>0</v>
      </c>
      <c r="J200" s="124">
        <f>SUM(J201:J213)</f>
        <v>57554363.154505938</v>
      </c>
      <c r="K200" s="108"/>
      <c r="L200" s="114">
        <f>SUM(L201:L213)</f>
        <v>4059.6258045970894</v>
      </c>
      <c r="M200" s="124">
        <f>SUM(M201:M213)</f>
        <v>10216857.49</v>
      </c>
      <c r="N200" s="124">
        <f>SUM(N201:N213)</f>
        <v>2707770.4116662587</v>
      </c>
      <c r="O200" s="124">
        <f>SUM(O201:O213)</f>
        <v>12924627.901666258</v>
      </c>
      <c r="P200" s="108"/>
      <c r="Q200" s="109"/>
      <c r="R200" s="124">
        <f>SUM(R201:R213)</f>
        <v>6103846.4500000002</v>
      </c>
      <c r="S200" s="108"/>
      <c r="T200" s="114">
        <f>SUM(T201:T213)</f>
        <v>18450.345877421605</v>
      </c>
      <c r="U200" s="119">
        <f>SUM(U201:U213)</f>
        <v>9.6793379934510343E-2</v>
      </c>
      <c r="V200" s="124">
        <f>SUM(V201:V213)</f>
        <v>8739040.6369442381</v>
      </c>
      <c r="W200" s="124">
        <f>SUM(W201:W213)</f>
        <v>244676.20587804879</v>
      </c>
      <c r="X200" s="124">
        <f>SUM(X201:X213)</f>
        <v>8983716.8428222872</v>
      </c>
      <c r="Y200" s="108"/>
      <c r="Z200" s="129">
        <f>SUM(Z201:Z213)</f>
        <v>14205</v>
      </c>
      <c r="AA200" s="108"/>
      <c r="AB200" s="108"/>
      <c r="AC200" s="108"/>
      <c r="AD200" s="133"/>
      <c r="AE200" s="108"/>
      <c r="AF200" s="108"/>
      <c r="AG200" s="124">
        <f>SUM(AG201:AG213)</f>
        <v>8431645.0865950901</v>
      </c>
      <c r="AH200" s="108"/>
      <c r="AI200" s="129">
        <f>SUM(AI201:AI213)</f>
        <v>423</v>
      </c>
      <c r="AJ200" s="124">
        <f>SUM(AJ201:AJ213)</f>
        <v>2613294.9122587969</v>
      </c>
      <c r="AK200" s="108"/>
      <c r="AL200" s="124">
        <f>SUM(AL201:AL213)</f>
        <v>5838.125</v>
      </c>
      <c r="AM200" s="124">
        <f>SUM(AM201:AM213)</f>
        <v>3336658.9941196386</v>
      </c>
      <c r="AN200" s="108"/>
      <c r="AO200" s="124"/>
      <c r="AP200" s="124"/>
      <c r="AQ200" s="124">
        <f>SUM(AQ201:AQ213)</f>
        <v>641941.35148514854</v>
      </c>
      <c r="AR200" s="107"/>
      <c r="AS200" s="124"/>
      <c r="AT200" s="124"/>
      <c r="AU200" s="124">
        <f>SUM(AU201:AU213)</f>
        <v>641941.35148514854</v>
      </c>
      <c r="AV200" s="107"/>
      <c r="AW200" s="124"/>
      <c r="AX200" s="124"/>
      <c r="AY200" s="124">
        <f>SUM(AY201:AY213)</f>
        <v>641941.35148514854</v>
      </c>
      <c r="AZ200" s="49"/>
    </row>
    <row r="201" spans="1:52" x14ac:dyDescent="0.25">
      <c r="A201" s="49"/>
      <c r="B201" s="2" t="s">
        <v>247</v>
      </c>
      <c r="C201" s="2" t="s">
        <v>35</v>
      </c>
      <c r="D201" s="50" t="s">
        <v>85</v>
      </c>
      <c r="F201" s="113">
        <v>0</v>
      </c>
      <c r="G201" s="118">
        <f>F201/$F$11</f>
        <v>0</v>
      </c>
      <c r="H201" s="123">
        <f>'DADOS BASE PROPOSTA'!$H$17*G201</f>
        <v>0</v>
      </c>
      <c r="I201" s="123">
        <f>IF(D201="P",IF(H201&lt;'DADOS BASE PROPOSTA'!$H$22,IF('DADOS BASE PROPOSTA'!$H$22-H201&gt;'DADOS BASE PROPOSTA'!$H$23,'DADOS BASE PROPOSTA'!$H$23,'DADOS BASE PROPOSTA'!$H$22-H201),0),0)</f>
        <v>0</v>
      </c>
      <c r="J201" s="123">
        <f t="shared" ref="J201:J213" si="83">H201+I201</f>
        <v>0</v>
      </c>
      <c r="L201" s="113"/>
      <c r="M201" s="123">
        <f>IF(D201="E",'DADOS BASE PROPOSTA'!$H$28,IF(D201="EA",'DADOS BASE PROPOSTA'!$H$29,IF(D201="EC",'DADOS BASE PROPOSTA'!$H$30,IF(D201="ECA",'DADOS BASE PROPOSTA'!$H$31,0))))</f>
        <v>0</v>
      </c>
      <c r="N201" s="123">
        <f>IF(OR(D201="E",D201="EA",D201="EC",D201="ECA"),L201*'DADOS BASE PROPOSTA'!$H$33,0)</f>
        <v>0</v>
      </c>
      <c r="O201" s="123">
        <f t="shared" ref="O201:O213" si="84">M201+N201</f>
        <v>0</v>
      </c>
      <c r="Q201" s="77">
        <v>12</v>
      </c>
      <c r="R201" s="123">
        <f>IF(D201="R",('DADOS BASE PROPOSTA'!$H$36+('DADOS BASE PROPOSTA'!$H$37*Q201)),0)</f>
        <v>6103846.4500000002</v>
      </c>
      <c r="T201" s="113"/>
      <c r="U201" s="118"/>
      <c r="V201" s="123"/>
      <c r="W201" s="123">
        <f>'DADOS BASE PROPOSTA'!$H$47/41</f>
        <v>244676.20587804879</v>
      </c>
      <c r="X201" s="123">
        <f t="shared" ref="X201:X213" si="85">V201+W201</f>
        <v>244676.20587804879</v>
      </c>
      <c r="Z201" s="128"/>
      <c r="AD201" s="132"/>
      <c r="AG201" s="123"/>
      <c r="AI201" s="128"/>
      <c r="AJ201" s="123"/>
      <c r="AL201" s="123"/>
      <c r="AM201" s="123"/>
      <c r="AO201" s="123">
        <f>'DADOS BASE PROPOSTA'!$H$52/41</f>
        <v>354295.5</v>
      </c>
      <c r="AP201" s="123">
        <f>'DADOS BASE PROPOSTA'!$H$53*(Q201/$Q$11)</f>
        <v>287645.85148514854</v>
      </c>
      <c r="AQ201" s="123">
        <f>AO201+AP201</f>
        <v>641941.35148514854</v>
      </c>
      <c r="AS201" s="123">
        <f>'DADOS BASE PROPOSTA'!$H$56/41</f>
        <v>354295.5</v>
      </c>
      <c r="AT201" s="123">
        <f>'DADOS BASE PROPOSTA'!$H$57*(Q201/$Q$11)</f>
        <v>287645.85148514854</v>
      </c>
      <c r="AU201" s="123">
        <f>AS201+AT201</f>
        <v>641941.35148514854</v>
      </c>
      <c r="AW201" s="123">
        <f>'DADOS BASE PROPOSTA'!$H$60/41</f>
        <v>354295.5</v>
      </c>
      <c r="AX201" s="123">
        <f>'DADOS BASE PROPOSTA'!$H$61*(Q201/$Q$11)</f>
        <v>287645.85148514854</v>
      </c>
      <c r="AY201" s="123">
        <f>AW201+AX201</f>
        <v>641941.35148514854</v>
      </c>
      <c r="AZ201" s="49"/>
    </row>
    <row r="202" spans="1:52" x14ac:dyDescent="0.25">
      <c r="A202" s="49"/>
      <c r="B202" s="2" t="s">
        <v>247</v>
      </c>
      <c r="C202" s="2" t="s">
        <v>264</v>
      </c>
      <c r="D202" s="50" t="s">
        <v>87</v>
      </c>
      <c r="F202" s="113">
        <v>0</v>
      </c>
      <c r="G202" s="118">
        <f>F202/$F$11</f>
        <v>0</v>
      </c>
      <c r="H202" s="123">
        <f>'DADOS BASE PROPOSTA'!$H$17*G202</f>
        <v>0</v>
      </c>
      <c r="I202" s="123">
        <f>IF(D202="P",IF(H202&lt;'DADOS BASE PROPOSTA'!$H$22,IF('DADOS BASE PROPOSTA'!$H$22-H202&gt;'DADOS BASE PROPOSTA'!$H$23,'DADOS BASE PROPOSTA'!$H$23,'DADOS BASE PROPOSTA'!$H$22-H202),0),0)</f>
        <v>0</v>
      </c>
      <c r="J202" s="123">
        <f t="shared" si="83"/>
        <v>0</v>
      </c>
      <c r="L202" s="113">
        <v>516.12930870523883</v>
      </c>
      <c r="M202" s="123">
        <f>IF(D202="E",'DADOS BASE PROPOSTA'!$H$28,IF(D202="EA",'DADOS BASE PROPOSTA'!$H$29,IF(D202="EC",'DADOS BASE PROPOSTA'!$H$30,IF(D202="ECA",'DADOS BASE PROPOSTA'!$H$31,0))))</f>
        <v>993970.02</v>
      </c>
      <c r="N202" s="123">
        <f>IF(OR(D202="E",D202="EA",D202="EC",D202="ECA",D202="ECR"),L202*'DADOS BASE PROPOSTA'!$H$33,0)</f>
        <v>344258.24890639429</v>
      </c>
      <c r="O202" s="123">
        <f t="shared" si="84"/>
        <v>1338228.2689063943</v>
      </c>
      <c r="R202" s="123"/>
      <c r="T202" s="113">
        <v>0</v>
      </c>
      <c r="U202" s="118">
        <f t="shared" ref="U202:U213" si="86">T202/$T$11</f>
        <v>0</v>
      </c>
      <c r="V202" s="123">
        <f>'DADOS BASE PROPOSTA'!$H$48*U202</f>
        <v>0</v>
      </c>
      <c r="W202" s="123"/>
      <c r="X202" s="123">
        <f t="shared" si="85"/>
        <v>0</v>
      </c>
      <c r="Z202" s="128">
        <v>186</v>
      </c>
      <c r="AB202" s="51">
        <v>0.76600000000000001</v>
      </c>
      <c r="AC202" s="51">
        <f t="shared" ref="AC202:AC213" si="87">Z202*AB202</f>
        <v>142.476</v>
      </c>
      <c r="AD202" s="132">
        <f t="shared" ref="AD202:AD213" si="88">(AB202-$AC$12)*$AD$12</f>
        <v>6.5668155741728851E-2</v>
      </c>
      <c r="AF202" s="51">
        <f t="shared" ref="AF202:AF213" si="89">$AF$11-(AD202*$AF$11)</f>
        <v>569.69521044941689</v>
      </c>
      <c r="AG202" s="123">
        <f t="shared" ref="AG202:AG213" si="90">Z202*AF202</f>
        <v>105963.30914359154</v>
      </c>
      <c r="AI202" s="128">
        <v>0</v>
      </c>
      <c r="AJ202" s="123">
        <f>IF($AI$11&gt;0,(AI202/$AI$11)*'DADOS BASE PROPOSTA'!$H$41,0)</f>
        <v>0</v>
      </c>
      <c r="AL202" s="123">
        <v>0</v>
      </c>
      <c r="AM202" s="123">
        <f>(AL202/$AL$11)*'DADOS BASE PROPOSTA'!$H$42</f>
        <v>0</v>
      </c>
      <c r="AO202" s="123"/>
      <c r="AP202" s="123"/>
      <c r="AQ202" s="123"/>
      <c r="AS202" s="123"/>
      <c r="AT202" s="123"/>
      <c r="AU202" s="123"/>
      <c r="AW202" s="123"/>
      <c r="AX202" s="123"/>
      <c r="AY202" s="123"/>
      <c r="AZ202" s="49"/>
    </row>
    <row r="203" spans="1:52" x14ac:dyDescent="0.25">
      <c r="A203" s="49"/>
      <c r="B203" s="2" t="s">
        <v>247</v>
      </c>
      <c r="C203" s="2" t="s">
        <v>265</v>
      </c>
      <c r="D203" s="50" t="s">
        <v>87</v>
      </c>
      <c r="F203" s="113">
        <v>0</v>
      </c>
      <c r="G203" s="118">
        <f>F203/$F$11</f>
        <v>0</v>
      </c>
      <c r="H203" s="123">
        <f>'DADOS BASE PROPOSTA'!$H$17*G203</f>
        <v>0</v>
      </c>
      <c r="I203" s="123">
        <f>IF(D203="P",IF(H203&lt;'DADOS BASE PROPOSTA'!$H$22,IF('DADOS BASE PROPOSTA'!$H$22-H203&gt;'DADOS BASE PROPOSTA'!$H$23,'DADOS BASE PROPOSTA'!$H$23,'DADOS BASE PROPOSTA'!$H$22-H203),0),0)</f>
        <v>0</v>
      </c>
      <c r="J203" s="123">
        <f t="shared" si="83"/>
        <v>0</v>
      </c>
      <c r="L203" s="113">
        <v>578.31544767664082</v>
      </c>
      <c r="M203" s="123">
        <f>IF(D203="E",'DADOS BASE PROPOSTA'!$H$28,IF(D203="EA",'DADOS BASE PROPOSTA'!$H$29,IF(D203="EC",'DADOS BASE PROPOSTA'!$H$30,IF(D203="ECA",'DADOS BASE PROPOSTA'!$H$31,0))))</f>
        <v>993970.02</v>
      </c>
      <c r="N203" s="123">
        <f>IF(OR(D203="E",D203="EA",D203="EC",D203="ECA",D203="ECR"),L203*'DADOS BASE PROPOSTA'!$H$33,0)</f>
        <v>385736.40360031941</v>
      </c>
      <c r="O203" s="123">
        <f t="shared" si="84"/>
        <v>1379706.4236003193</v>
      </c>
      <c r="R203" s="123"/>
      <c r="T203" s="113">
        <v>0</v>
      </c>
      <c r="U203" s="118">
        <f t="shared" si="86"/>
        <v>0</v>
      </c>
      <c r="V203" s="123">
        <f>'DADOS BASE PROPOSTA'!$H$48*U203</f>
        <v>0</v>
      </c>
      <c r="W203" s="123"/>
      <c r="X203" s="123">
        <f t="shared" si="85"/>
        <v>0</v>
      </c>
      <c r="Z203" s="128">
        <v>285.5</v>
      </c>
      <c r="AB203" s="51">
        <v>0.69899999999999995</v>
      </c>
      <c r="AC203" s="51">
        <f t="shared" si="87"/>
        <v>199.56449999999998</v>
      </c>
      <c r="AD203" s="132">
        <f t="shared" si="88"/>
        <v>-5.1581844258271253E-2</v>
      </c>
      <c r="AF203" s="51">
        <f t="shared" si="89"/>
        <v>641.18668731138928</v>
      </c>
      <c r="AG203" s="123">
        <f t="shared" si="90"/>
        <v>183058.79922740164</v>
      </c>
      <c r="AI203" s="128">
        <v>0</v>
      </c>
      <c r="AJ203" s="123">
        <f>IF($AI$11&gt;0,(AI203/$AI$11)*'DADOS BASE PROPOSTA'!$H$41,0)</f>
        <v>0</v>
      </c>
      <c r="AL203" s="123">
        <v>0</v>
      </c>
      <c r="AM203" s="123">
        <f>(AL203/$AL$11)*'DADOS BASE PROPOSTA'!$H$42</f>
        <v>0</v>
      </c>
      <c r="AO203" s="123"/>
      <c r="AP203" s="123"/>
      <c r="AQ203" s="123"/>
      <c r="AS203" s="123"/>
      <c r="AT203" s="123"/>
      <c r="AU203" s="123"/>
      <c r="AW203" s="123"/>
      <c r="AX203" s="123"/>
      <c r="AY203" s="123"/>
      <c r="AZ203" s="49"/>
    </row>
    <row r="204" spans="1:52" x14ac:dyDescent="0.25">
      <c r="A204" s="49"/>
      <c r="B204" s="2" t="s">
        <v>247</v>
      </c>
      <c r="C204" s="2" t="s">
        <v>266</v>
      </c>
      <c r="D204" s="50" t="s">
        <v>87</v>
      </c>
      <c r="F204" s="113">
        <v>0</v>
      </c>
      <c r="G204" s="118">
        <f>F204/$F$11</f>
        <v>0</v>
      </c>
      <c r="H204" s="123">
        <f>'DADOS BASE PROPOSTA'!$H$17*G204</f>
        <v>0</v>
      </c>
      <c r="I204" s="123">
        <f>IF(D204="P",IF(H204&lt;'DADOS BASE PROPOSTA'!$H$22,IF('DADOS BASE PROPOSTA'!$H$22-H204&gt;'DADOS BASE PROPOSTA'!$H$23,'DADOS BASE PROPOSTA'!$H$23,'DADOS BASE PROPOSTA'!$H$22-H204),0),0)</f>
        <v>0</v>
      </c>
      <c r="J204" s="123">
        <f t="shared" si="83"/>
        <v>0</v>
      </c>
      <c r="L204" s="113">
        <v>488.00045913911327</v>
      </c>
      <c r="M204" s="123">
        <f>IF(D204="E",'DADOS BASE PROPOSTA'!$H$28,IF(D204="EA",'DADOS BASE PROPOSTA'!$H$29,IF(D204="EC",'DADOS BASE PROPOSTA'!$H$30,IF(D204="ECA",'DADOS BASE PROPOSTA'!$H$31,0))))</f>
        <v>993970.02</v>
      </c>
      <c r="N204" s="123">
        <f>IF(OR(D204="E",D204="EA",D204="EC",D204="ECA",D204="ECR"),L204*'DADOS BASE PROPOSTA'!$H$33,0)</f>
        <v>325496.30624578858</v>
      </c>
      <c r="O204" s="123">
        <f t="shared" si="84"/>
        <v>1319466.3262457885</v>
      </c>
      <c r="R204" s="123"/>
      <c r="T204" s="113">
        <v>1.703571428571429</v>
      </c>
      <c r="U204" s="118">
        <f t="shared" si="86"/>
        <v>8.9372002902709012E-6</v>
      </c>
      <c r="V204" s="123">
        <f>'DADOS BASE PROPOSTA'!$H$48*U204</f>
        <v>806.89977527420604</v>
      </c>
      <c r="W204" s="123"/>
      <c r="X204" s="123">
        <f t="shared" si="85"/>
        <v>806.89977527420604</v>
      </c>
      <c r="Z204" s="128">
        <v>179</v>
      </c>
      <c r="AB204" s="51">
        <v>0.70599999999999996</v>
      </c>
      <c r="AC204" s="51">
        <f t="shared" si="87"/>
        <v>126.374</v>
      </c>
      <c r="AD204" s="132">
        <f t="shared" si="88"/>
        <v>-3.9331844258271242E-2</v>
      </c>
      <c r="AF204" s="51">
        <f t="shared" si="89"/>
        <v>633.7174285347653</v>
      </c>
      <c r="AG204" s="123">
        <f t="shared" si="90"/>
        <v>113435.41970772299</v>
      </c>
      <c r="AI204" s="128">
        <v>0</v>
      </c>
      <c r="AJ204" s="123">
        <f>IF($AI$11&gt;0,(AI204/$AI$11)*'DADOS BASE PROPOSTA'!$H$41,0)</f>
        <v>0</v>
      </c>
      <c r="AL204" s="123">
        <v>6.625</v>
      </c>
      <c r="AM204" s="123">
        <f>(AL204/$AL$11)*'DADOS BASE PROPOSTA'!$H$42</f>
        <v>3786.3810446063776</v>
      </c>
      <c r="AO204" s="123"/>
      <c r="AP204" s="123"/>
      <c r="AQ204" s="123"/>
      <c r="AS204" s="123"/>
      <c r="AT204" s="123"/>
      <c r="AU204" s="123"/>
      <c r="AW204" s="123"/>
      <c r="AX204" s="123"/>
      <c r="AY204" s="123"/>
      <c r="AZ204" s="49"/>
    </row>
    <row r="205" spans="1:52" x14ac:dyDescent="0.25">
      <c r="A205" s="49"/>
      <c r="B205" s="2" t="s">
        <v>247</v>
      </c>
      <c r="C205" s="2" t="s">
        <v>267</v>
      </c>
      <c r="D205" s="50" t="s">
        <v>87</v>
      </c>
      <c r="F205" s="113">
        <v>0</v>
      </c>
      <c r="G205" s="118">
        <f>F205/$F$11</f>
        <v>0</v>
      </c>
      <c r="H205" s="123">
        <f>'DADOS BASE PROPOSTA'!$H$17*G205</f>
        <v>0</v>
      </c>
      <c r="I205" s="123">
        <f>IF(D205="P",IF(H205&lt;'DADOS BASE PROPOSTA'!$H$22,IF('DADOS BASE PROPOSTA'!$H$22-H205&gt;'DADOS BASE PROPOSTA'!$H$23,'DADOS BASE PROPOSTA'!$H$23,'DADOS BASE PROPOSTA'!$H$22-H205),0),0)</f>
        <v>0</v>
      </c>
      <c r="J205" s="123">
        <f t="shared" si="83"/>
        <v>0</v>
      </c>
      <c r="L205" s="113">
        <v>335.40717227847801</v>
      </c>
      <c r="M205" s="123">
        <f>IF(D205="E",'DADOS BASE PROPOSTA'!$H$28,IF(D205="EA",'DADOS BASE PROPOSTA'!$H$29,IF(D205="EC",'DADOS BASE PROPOSTA'!$H$30,IF(D205="ECA",'DADOS BASE PROPOSTA'!$H$31,0))))</f>
        <v>993970.02</v>
      </c>
      <c r="N205" s="123">
        <f>IF(OR(D205="E",D205="EA",D205="EC",D205="ECA",D205="ECR"),L205*'DADOS BASE PROPOSTA'!$H$33,0)</f>
        <v>223716.58390974483</v>
      </c>
      <c r="O205" s="123">
        <f t="shared" si="84"/>
        <v>1217686.6039097449</v>
      </c>
      <c r="R205" s="123"/>
      <c r="T205" s="113">
        <v>0</v>
      </c>
      <c r="U205" s="118">
        <f t="shared" si="86"/>
        <v>0</v>
      </c>
      <c r="V205" s="123">
        <f>'DADOS BASE PROPOSTA'!$H$48*U205</f>
        <v>0</v>
      </c>
      <c r="W205" s="123"/>
      <c r="X205" s="123">
        <f t="shared" si="85"/>
        <v>0</v>
      </c>
      <c r="Z205" s="128">
        <v>259</v>
      </c>
      <c r="AB205" s="51">
        <v>0.70099999999999996</v>
      </c>
      <c r="AC205" s="51">
        <f t="shared" si="87"/>
        <v>181.559</v>
      </c>
      <c r="AD205" s="132">
        <f t="shared" si="88"/>
        <v>-4.808184425827125E-2</v>
      </c>
      <c r="AF205" s="51">
        <f t="shared" si="89"/>
        <v>639.05261337521108</v>
      </c>
      <c r="AG205" s="123">
        <f t="shared" si="90"/>
        <v>165514.62686417968</v>
      </c>
      <c r="AI205" s="128">
        <v>0</v>
      </c>
      <c r="AJ205" s="123">
        <f>IF($AI$11&gt;0,(AI205/$AI$11)*'DADOS BASE PROPOSTA'!$H$41,0)</f>
        <v>0</v>
      </c>
      <c r="AL205" s="123">
        <v>0</v>
      </c>
      <c r="AM205" s="123">
        <f>(AL205/$AL$11)*'DADOS BASE PROPOSTA'!$H$42</f>
        <v>0</v>
      </c>
      <c r="AO205" s="123"/>
      <c r="AP205" s="123"/>
      <c r="AQ205" s="123"/>
      <c r="AS205" s="123"/>
      <c r="AT205" s="123"/>
      <c r="AU205" s="123"/>
      <c r="AW205" s="123"/>
      <c r="AX205" s="123"/>
      <c r="AY205" s="123"/>
      <c r="AZ205" s="49"/>
    </row>
    <row r="206" spans="1:52" x14ac:dyDescent="0.25">
      <c r="A206" s="49"/>
      <c r="B206" s="2" t="s">
        <v>247</v>
      </c>
      <c r="C206" s="2" t="s">
        <v>268</v>
      </c>
      <c r="D206" s="50" t="s">
        <v>136</v>
      </c>
      <c r="F206" s="113">
        <v>0</v>
      </c>
      <c r="G206" s="118">
        <f>F13/$F$11</f>
        <v>0</v>
      </c>
      <c r="H206" s="123">
        <f>'DADOS BASE PROPOSTA'!$H$17*G206</f>
        <v>0</v>
      </c>
      <c r="I206" s="123">
        <f>IF(D206="P",IF(H206&lt;'DADOS BASE PROPOSTA'!$H$22,IF('DADOS BASE PROPOSTA'!$H$22-H206&gt;'DADOS BASE PROPOSTA'!$H$23,'DADOS BASE PROPOSTA'!$H$23,'DADOS BASE PROPOSTA'!$H$22-H206),0),0)</f>
        <v>0</v>
      </c>
      <c r="J206" s="123">
        <f t="shared" si="83"/>
        <v>0</v>
      </c>
      <c r="L206" s="113">
        <v>368.18006343801733</v>
      </c>
      <c r="M206" s="123">
        <f>IF(D206="E",'DADOS BASE PROPOSTA'!$H$28,IF(D206="EA",'DADOS BASE PROPOSTA'!$H$29,IF(D206="EC",'DADOS BASE PROPOSTA'!$H$30,IF(D206="ECA",'DADOS BASE PROPOSTA'!$H$31,0))))</f>
        <v>2117694.09</v>
      </c>
      <c r="N206" s="123">
        <f>IF(OR(D206="E",D206="EA",D206="EC",D206="ECA",D206="ECR"),L206*'DADOS BASE PROPOSTA'!$H$33,0)</f>
        <v>245576.10231315755</v>
      </c>
      <c r="O206" s="123">
        <f t="shared" si="84"/>
        <v>2363270.1923131575</v>
      </c>
      <c r="R206" s="123"/>
      <c r="T206" s="113">
        <v>701.49072241471981</v>
      </c>
      <c r="U206" s="118">
        <f t="shared" si="86"/>
        <v>3.6801292759673157E-3</v>
      </c>
      <c r="V206" s="123">
        <f>'DADOS BASE PROPOSTA'!$H$48*U206</f>
        <v>332262.38523384859</v>
      </c>
      <c r="W206" s="123"/>
      <c r="X206" s="123">
        <f t="shared" si="85"/>
        <v>332262.38523384859</v>
      </c>
      <c r="Z206" s="128">
        <v>285.5</v>
      </c>
      <c r="AB206" s="51">
        <v>0.69199999999999995</v>
      </c>
      <c r="AC206" s="51">
        <f t="shared" si="87"/>
        <v>197.56599999999997</v>
      </c>
      <c r="AD206" s="132">
        <f t="shared" si="88"/>
        <v>-6.3831844258271264E-2</v>
      </c>
      <c r="AF206" s="51">
        <f t="shared" si="89"/>
        <v>648.65594608801325</v>
      </c>
      <c r="AG206" s="123">
        <f t="shared" si="90"/>
        <v>185191.27260812779</v>
      </c>
      <c r="AI206" s="128">
        <v>0</v>
      </c>
      <c r="AJ206" s="123">
        <f>IF($AI$11&gt;0,(AI206/$AI$11)*'DADOS BASE PROPOSTA'!$H$41,0)</f>
        <v>0</v>
      </c>
      <c r="AL206" s="123">
        <v>106.625</v>
      </c>
      <c r="AM206" s="123">
        <f>(AL206/$AL$11)*'DADOS BASE PROPOSTA'!$H$42</f>
        <v>60939.302472627176</v>
      </c>
      <c r="AO206" s="123"/>
      <c r="AP206" s="123"/>
      <c r="AQ206" s="123"/>
      <c r="AS206" s="123"/>
      <c r="AT206" s="123"/>
      <c r="AU206" s="123"/>
      <c r="AW206" s="123"/>
      <c r="AX206" s="123"/>
      <c r="AY206" s="123"/>
      <c r="AZ206" s="49"/>
    </row>
    <row r="207" spans="1:52" x14ac:dyDescent="0.25">
      <c r="A207" s="49"/>
      <c r="B207" s="2" t="s">
        <v>247</v>
      </c>
      <c r="C207" s="2" t="s">
        <v>269</v>
      </c>
      <c r="D207" s="50" t="s">
        <v>89</v>
      </c>
      <c r="F207" s="113">
        <v>5170.9921843478687</v>
      </c>
      <c r="G207" s="118">
        <f t="shared" ref="G207:G213" si="91">F207/$F$11</f>
        <v>4.5808627464186177E-3</v>
      </c>
      <c r="H207" s="123">
        <f>'DADOS BASE PROPOSTA'!$H$17*G207</f>
        <v>10408685.430786831</v>
      </c>
      <c r="I207" s="123">
        <f>IF(D207="P",IF(H207&lt;'DADOS BASE PROPOSTA'!$H$22,IF('DADOS BASE PROPOSTA'!$H$22-H207&gt;'DADOS BASE PROPOSTA'!$H$23,'DADOS BASE PROPOSTA'!$H$23,'DADOS BASE PROPOSTA'!$H$22-H207),0),0)</f>
        <v>0</v>
      </c>
      <c r="J207" s="123">
        <f t="shared" si="83"/>
        <v>10408685.430786831</v>
      </c>
      <c r="L207" s="113">
        <v>0</v>
      </c>
      <c r="M207" s="123">
        <f>IF(D207="E",'DADOS BASE PROPOSTA'!$H$28,IF(D207="EA",'DADOS BASE PROPOSTA'!$H$29,IF(D207="EC",'DADOS BASE PROPOSTA'!$H$30,IF(D207="ECA",'DADOS BASE PROPOSTA'!$H$31,0))))</f>
        <v>0</v>
      </c>
      <c r="N207" s="123">
        <f>IF(OR(D207="E",D207="EA",D207="EC",D207="ECA",D207="ECR"),L207*'DADOS BASE PROPOSTA'!$H$33,0)</f>
        <v>0</v>
      </c>
      <c r="O207" s="123">
        <f t="shared" si="84"/>
        <v>0</v>
      </c>
      <c r="R207" s="123"/>
      <c r="T207" s="113">
        <v>2972.9665549531478</v>
      </c>
      <c r="U207" s="118">
        <f t="shared" si="86"/>
        <v>1.559664426878412E-2</v>
      </c>
      <c r="V207" s="123">
        <f>'DADOS BASE PROPOSTA'!$H$48*U207</f>
        <v>1408151.1375786981</v>
      </c>
      <c r="W207" s="123"/>
      <c r="X207" s="123">
        <f t="shared" si="85"/>
        <v>1408151.1375786981</v>
      </c>
      <c r="Z207" s="128">
        <v>2090.5</v>
      </c>
      <c r="AB207" s="51">
        <v>0.77500000000000002</v>
      </c>
      <c r="AC207" s="51">
        <f t="shared" si="87"/>
        <v>1620.1375</v>
      </c>
      <c r="AD207" s="132">
        <f t="shared" si="88"/>
        <v>8.1418155741728865E-2</v>
      </c>
      <c r="AF207" s="51">
        <f t="shared" si="89"/>
        <v>560.09187773661461</v>
      </c>
      <c r="AG207" s="123">
        <f t="shared" si="90"/>
        <v>1170872.0704083929</v>
      </c>
      <c r="AI207" s="128">
        <v>148.5</v>
      </c>
      <c r="AJ207" s="123">
        <f>IF($AI$11&gt;0,(AI207/$AI$11)*'DADOS BASE PROPOSTA'!$H$41,0)</f>
        <v>917433.32026106701</v>
      </c>
      <c r="AL207" s="123">
        <v>1369.125</v>
      </c>
      <c r="AM207" s="123">
        <f>(AL207/$AL$11)*'DADOS BASE PROPOSTA'!$H$42</f>
        <v>782494.93550138967</v>
      </c>
      <c r="AO207" s="123"/>
      <c r="AP207" s="123"/>
      <c r="AQ207" s="123"/>
      <c r="AS207" s="123"/>
      <c r="AT207" s="123"/>
      <c r="AU207" s="123"/>
      <c r="AW207" s="123"/>
      <c r="AX207" s="123"/>
      <c r="AY207" s="123"/>
      <c r="AZ207" s="49"/>
    </row>
    <row r="208" spans="1:52" x14ac:dyDescent="0.25">
      <c r="A208" s="49"/>
      <c r="B208" s="2" t="s">
        <v>247</v>
      </c>
      <c r="C208" s="2" t="s">
        <v>270</v>
      </c>
      <c r="D208" s="50" t="s">
        <v>89</v>
      </c>
      <c r="F208" s="113">
        <v>3432.3322582567512</v>
      </c>
      <c r="G208" s="118">
        <f t="shared" si="91"/>
        <v>3.0406240068920399E-3</v>
      </c>
      <c r="H208" s="123">
        <f>'DADOS BASE PROPOSTA'!$H$17*G208</f>
        <v>6908938.45832456</v>
      </c>
      <c r="I208" s="123">
        <f>IF(D208="P",IF(H208&lt;'DADOS BASE PROPOSTA'!$H$22,IF('DADOS BASE PROPOSTA'!$H$22-H208&gt;'DADOS BASE PROPOSTA'!$H$23,'DADOS BASE PROPOSTA'!$H$23,'DADOS BASE PROPOSTA'!$H$22-H208),0),0)</f>
        <v>0</v>
      </c>
      <c r="J208" s="123">
        <f t="shared" si="83"/>
        <v>6908938.45832456</v>
      </c>
      <c r="L208" s="113">
        <v>0</v>
      </c>
      <c r="M208" s="123">
        <f>IF(D208="E",'DADOS BASE PROPOSTA'!$H$28,IF(D208="EA",'DADOS BASE PROPOSTA'!$H$29,IF(D208="EC",'DADOS BASE PROPOSTA'!$H$30,IF(D208="ECA",'DADOS BASE PROPOSTA'!$H$31,0))))</f>
        <v>0</v>
      </c>
      <c r="N208" s="123">
        <f>IF(OR(D208="E",D208="EA",D208="EC",D208="ECA",D208="ECR"),L208*'DADOS BASE PROPOSTA'!$H$33,0)</f>
        <v>0</v>
      </c>
      <c r="O208" s="123">
        <f t="shared" si="84"/>
        <v>0</v>
      </c>
      <c r="R208" s="123"/>
      <c r="T208" s="113">
        <v>2734.117038627784</v>
      </c>
      <c r="U208" s="118">
        <f t="shared" si="86"/>
        <v>1.4343602611221124E-2</v>
      </c>
      <c r="V208" s="123">
        <f>'DADOS BASE PROPOSTA'!$H$48*U208</f>
        <v>1295019.6199828053</v>
      </c>
      <c r="W208" s="123"/>
      <c r="X208" s="123">
        <f t="shared" si="85"/>
        <v>1295019.6199828053</v>
      </c>
      <c r="Z208" s="128">
        <v>1191</v>
      </c>
      <c r="AB208" s="51">
        <v>0.74299999999999999</v>
      </c>
      <c r="AC208" s="51">
        <f t="shared" si="87"/>
        <v>884.91300000000001</v>
      </c>
      <c r="AD208" s="132">
        <f t="shared" si="88"/>
        <v>2.5418155741728815E-2</v>
      </c>
      <c r="AF208" s="51">
        <f t="shared" si="89"/>
        <v>594.23706071546712</v>
      </c>
      <c r="AG208" s="123">
        <f t="shared" si="90"/>
        <v>707736.33931212139</v>
      </c>
      <c r="AI208" s="128">
        <v>0</v>
      </c>
      <c r="AJ208" s="123">
        <f>IF($AI$11&gt;0,(AI208/$AI$11)*'DADOS BASE PROPOSTA'!$H$41,0)</f>
        <v>0</v>
      </c>
      <c r="AL208" s="123">
        <v>892.5</v>
      </c>
      <c r="AM208" s="123">
        <f>(AL208/$AL$11)*'DADOS BASE PROPOSTA'!$H$42</f>
        <v>510089.82374508557</v>
      </c>
      <c r="AO208" s="123"/>
      <c r="AP208" s="123"/>
      <c r="AQ208" s="123"/>
      <c r="AS208" s="123"/>
      <c r="AT208" s="123"/>
      <c r="AU208" s="123"/>
      <c r="AW208" s="123"/>
      <c r="AX208" s="123"/>
      <c r="AY208" s="123"/>
      <c r="AZ208" s="49"/>
    </row>
    <row r="209" spans="1:52" x14ac:dyDescent="0.25">
      <c r="A209" s="49"/>
      <c r="B209" s="2" t="s">
        <v>247</v>
      </c>
      <c r="C209" s="2" t="s">
        <v>271</v>
      </c>
      <c r="D209" s="50" t="s">
        <v>89</v>
      </c>
      <c r="F209" s="113">
        <v>4434.353555441493</v>
      </c>
      <c r="G209" s="118">
        <f t="shared" si="91"/>
        <v>3.9282915700505246E-3</v>
      </c>
      <c r="H209" s="123">
        <f>'DADOS BASE PROPOSTA'!$H$17*G209</f>
        <v>8925906.2094874382</v>
      </c>
      <c r="I209" s="123">
        <f>IF(D209="P",IF(H209&lt;'DADOS BASE PROPOSTA'!$H$22,IF('DADOS BASE PROPOSTA'!$H$22-H209&gt;'DADOS BASE PROPOSTA'!$H$23,'DADOS BASE PROPOSTA'!$H$23,'DADOS BASE PROPOSTA'!$H$22-H209),0),0)</f>
        <v>0</v>
      </c>
      <c r="J209" s="123">
        <f t="shared" si="83"/>
        <v>8925906.2094874382</v>
      </c>
      <c r="L209" s="113">
        <v>0</v>
      </c>
      <c r="M209" s="123">
        <f>IF(D209="E",'DADOS BASE PROPOSTA'!$H$28,IF(D209="EA",'DADOS BASE PROPOSTA'!$H$29,IF(D209="EC",'DADOS BASE PROPOSTA'!$H$30,IF(D209="ECA",'DADOS BASE PROPOSTA'!$H$31,0))))</f>
        <v>0</v>
      </c>
      <c r="N209" s="123">
        <f>IF(OR(D209="E",D209="EA",D209="EC",D209="ECA",D209="ECR"),L209*'DADOS BASE PROPOSTA'!$H$33,0)</f>
        <v>0</v>
      </c>
      <c r="O209" s="123">
        <f t="shared" si="84"/>
        <v>0</v>
      </c>
      <c r="R209" s="123"/>
      <c r="T209" s="113">
        <v>2604.0130041638349</v>
      </c>
      <c r="U209" s="118">
        <f t="shared" si="86"/>
        <v>1.3661056640400467E-2</v>
      </c>
      <c r="V209" s="123">
        <f>'DADOS BASE PROPOSTA'!$H$48*U209</f>
        <v>1233395.6021045162</v>
      </c>
      <c r="W209" s="123"/>
      <c r="X209" s="123">
        <f t="shared" si="85"/>
        <v>1233395.6021045162</v>
      </c>
      <c r="Z209" s="128">
        <v>1646.5</v>
      </c>
      <c r="AB209" s="51">
        <v>0.73399999999999999</v>
      </c>
      <c r="AC209" s="51">
        <f t="shared" si="87"/>
        <v>1208.5309999999999</v>
      </c>
      <c r="AD209" s="132">
        <f t="shared" si="88"/>
        <v>9.6681557417288011E-3</v>
      </c>
      <c r="AF209" s="51">
        <f t="shared" si="89"/>
        <v>603.84039342826941</v>
      </c>
      <c r="AG209" s="123">
        <f t="shared" si="90"/>
        <v>994223.20777964557</v>
      </c>
      <c r="AI209" s="128">
        <v>22.5</v>
      </c>
      <c r="AJ209" s="123">
        <f>IF($AI$11&gt;0,(AI209/$AI$11)*'DADOS BASE PROPOSTA'!$H$41,0)</f>
        <v>139005.04852440409</v>
      </c>
      <c r="AL209" s="123">
        <v>869</v>
      </c>
      <c r="AM209" s="123">
        <f>(AL209/$AL$11)*'DADOS BASE PROPOSTA'!$H$42</f>
        <v>496658.88720950071</v>
      </c>
      <c r="AO209" s="123"/>
      <c r="AP209" s="123"/>
      <c r="AQ209" s="123"/>
      <c r="AS209" s="123"/>
      <c r="AT209" s="123"/>
      <c r="AU209" s="123"/>
      <c r="AW209" s="123"/>
      <c r="AX209" s="123"/>
      <c r="AY209" s="123"/>
      <c r="AZ209" s="49"/>
    </row>
    <row r="210" spans="1:52" x14ac:dyDescent="0.25">
      <c r="A210" s="49"/>
      <c r="B210" s="2" t="s">
        <v>247</v>
      </c>
      <c r="C210" s="2" t="s">
        <v>272</v>
      </c>
      <c r="D210" s="103" t="s">
        <v>136</v>
      </c>
      <c r="F210" s="113">
        <v>0</v>
      </c>
      <c r="G210" s="118">
        <f t="shared" si="91"/>
        <v>0</v>
      </c>
      <c r="H210" s="123">
        <f>'DADOS BASE PROPOSTA'!$H$17*G210</f>
        <v>0</v>
      </c>
      <c r="I210" s="123">
        <f>IF(D210="P",IF(H210&lt;'DADOS BASE PROPOSTA'!$H$22,IF('DADOS BASE PROPOSTA'!$H$22-H210&gt;'DADOS BASE PROPOSTA'!$H$23,'DADOS BASE PROPOSTA'!$H$23,'DADOS BASE PROPOSTA'!$H$22-H210),0),0)</f>
        <v>0</v>
      </c>
      <c r="J210" s="123">
        <f t="shared" si="83"/>
        <v>0</v>
      </c>
      <c r="L210" s="113">
        <v>520.42003730560407</v>
      </c>
      <c r="M210" s="123">
        <f>IF(D210="E",'DADOS BASE PROPOSTA'!$H$28,IF(D210="EA",'DADOS BASE PROPOSTA'!$H$29,IF(D210="EC",'DADOS BASE PROPOSTA'!$H$30,IF(D210="ECA",'DADOS BASE PROPOSTA'!$H$31,0))))</f>
        <v>2117694.09</v>
      </c>
      <c r="N210" s="123">
        <f>IF(OR(D210="E",D210="EA",D210="EC",D210="ECA",D210="ECR"),L210*'DADOS BASE PROPOSTA'!$H$33,0)</f>
        <v>347120.16488283791</v>
      </c>
      <c r="O210" s="123">
        <f t="shared" si="84"/>
        <v>2464814.2548828376</v>
      </c>
      <c r="R210" s="123"/>
      <c r="T210" s="113">
        <v>118.5400250716332</v>
      </c>
      <c r="U210" s="118">
        <f t="shared" si="86"/>
        <v>6.2187938158091735E-4</v>
      </c>
      <c r="V210" s="123">
        <f>'DADOS BASE PROPOSTA'!$H$48*U210</f>
        <v>56146.703324033282</v>
      </c>
      <c r="W210" s="123"/>
      <c r="X210" s="123">
        <f t="shared" si="85"/>
        <v>56146.703324033282</v>
      </c>
      <c r="Z210" s="128">
        <v>242.5</v>
      </c>
      <c r="AB210" s="51">
        <v>0.65900000000000003</v>
      </c>
      <c r="AC210" s="51">
        <f t="shared" si="87"/>
        <v>159.8075</v>
      </c>
      <c r="AD210" s="132">
        <f t="shared" si="88"/>
        <v>-0.12158184425827112</v>
      </c>
      <c r="AF210" s="51">
        <f t="shared" si="89"/>
        <v>683.86816603495481</v>
      </c>
      <c r="AG210" s="123">
        <f t="shared" si="90"/>
        <v>165838.03026347654</v>
      </c>
      <c r="AI210" s="128">
        <v>0</v>
      </c>
      <c r="AJ210" s="123">
        <f>IF($AI$11&gt;0,(AI210/$AI$11)*'DADOS BASE PROPOSTA'!$H$41,0)</f>
        <v>0</v>
      </c>
      <c r="AL210" s="123">
        <v>16</v>
      </c>
      <c r="AM210" s="123">
        <f>(AL210/$AL$11)*'DADOS BASE PROPOSTA'!$H$42</f>
        <v>9144.4674284833272</v>
      </c>
      <c r="AO210" s="123"/>
      <c r="AP210" s="123"/>
      <c r="AQ210" s="123"/>
      <c r="AS210" s="123"/>
      <c r="AT210" s="123"/>
      <c r="AU210" s="123"/>
      <c r="AW210" s="123"/>
      <c r="AX210" s="123"/>
      <c r="AY210" s="123"/>
      <c r="AZ210" s="49"/>
    </row>
    <row r="211" spans="1:52" x14ac:dyDescent="0.25">
      <c r="A211" s="49"/>
      <c r="B211" s="2" t="s">
        <v>247</v>
      </c>
      <c r="C211" s="2" t="s">
        <v>273</v>
      </c>
      <c r="D211" s="50" t="s">
        <v>89</v>
      </c>
      <c r="F211" s="113">
        <v>9322.7998443459164</v>
      </c>
      <c r="G211" s="118">
        <f t="shared" si="91"/>
        <v>8.2588534224727998E-3</v>
      </c>
      <c r="H211" s="123">
        <f>'DADOS BASE PROPOSTA'!$H$17*G211</f>
        <v>18765855.266173232</v>
      </c>
      <c r="I211" s="123">
        <f>IF(D211="P",IF(H211&lt;'DADOS BASE PROPOSTA'!$H$22,IF('DADOS BASE PROPOSTA'!$H$22-H211&gt;'DADOS BASE PROPOSTA'!$H$23,'DADOS BASE PROPOSTA'!$H$23,'DADOS BASE PROPOSTA'!$H$22-H211),0),0)</f>
        <v>0</v>
      </c>
      <c r="J211" s="123">
        <f t="shared" si="83"/>
        <v>18765855.266173232</v>
      </c>
      <c r="L211" s="113">
        <v>0</v>
      </c>
      <c r="M211" s="123">
        <f>IF(D211="E",'DADOS BASE PROPOSTA'!$H$28,IF(D211="EA",'DADOS BASE PROPOSTA'!$H$29,IF(D211="EC",'DADOS BASE PROPOSTA'!$H$30,IF(D211="ECA",'DADOS BASE PROPOSTA'!$H$31,0))))</f>
        <v>0</v>
      </c>
      <c r="N211" s="123">
        <f>IF(OR(D211="E",D211="EA",D211="EC",D211="ECA",D211="ECR"),L211*'DADOS BASE PROPOSTA'!$H$33,0)</f>
        <v>0</v>
      </c>
      <c r="O211" s="123">
        <f t="shared" si="84"/>
        <v>0</v>
      </c>
      <c r="R211" s="123"/>
      <c r="T211" s="113">
        <v>5009.4828483688671</v>
      </c>
      <c r="U211" s="118">
        <f t="shared" si="86"/>
        <v>2.6280525028582417E-2</v>
      </c>
      <c r="V211" s="123">
        <f>'DADOS BASE PROPOSTA'!$H$48*U211</f>
        <v>2372750.867263882</v>
      </c>
      <c r="W211" s="123"/>
      <c r="X211" s="123">
        <f t="shared" si="85"/>
        <v>2372750.867263882</v>
      </c>
      <c r="Z211" s="128">
        <v>5277</v>
      </c>
      <c r="AB211" s="51">
        <v>0.754</v>
      </c>
      <c r="AC211" s="51">
        <f t="shared" si="87"/>
        <v>3978.8580000000002</v>
      </c>
      <c r="AD211" s="132">
        <f t="shared" si="88"/>
        <v>4.4668155741728832E-2</v>
      </c>
      <c r="AF211" s="51">
        <f t="shared" si="89"/>
        <v>582.49965406648664</v>
      </c>
      <c r="AG211" s="123">
        <f t="shared" si="90"/>
        <v>3073850.6745088501</v>
      </c>
      <c r="AI211" s="128">
        <v>0</v>
      </c>
      <c r="AJ211" s="123">
        <f>IF($AI$11&gt;0,(AI211/$AI$11)*'DADOS BASE PROPOSTA'!$H$41,0)</f>
        <v>0</v>
      </c>
      <c r="AL211" s="123">
        <v>1114.875</v>
      </c>
      <c r="AM211" s="123">
        <f>(AL211/$AL$11)*'DADOS BASE PROPOSTA'!$H$42</f>
        <v>637183.63277064683</v>
      </c>
      <c r="AO211" s="123"/>
      <c r="AP211" s="123"/>
      <c r="AQ211" s="123"/>
      <c r="AS211" s="123"/>
      <c r="AT211" s="123"/>
      <c r="AU211" s="123"/>
      <c r="AW211" s="123"/>
      <c r="AX211" s="123"/>
      <c r="AY211" s="123"/>
      <c r="AZ211" s="49"/>
    </row>
    <row r="212" spans="1:52" x14ac:dyDescent="0.25">
      <c r="A212" s="49"/>
      <c r="B212" s="2" t="s">
        <v>247</v>
      </c>
      <c r="C212" s="2" t="s">
        <v>274</v>
      </c>
      <c r="D212" s="50" t="s">
        <v>93</v>
      </c>
      <c r="F212" s="113">
        <v>0</v>
      </c>
      <c r="G212" s="118">
        <f t="shared" si="91"/>
        <v>0</v>
      </c>
      <c r="H212" s="123">
        <f>'DADOS BASE PROPOSTA'!$H$17*G212</f>
        <v>0</v>
      </c>
      <c r="I212" s="123">
        <f>IF(D212="P",IF(H212&lt;'DADOS BASE PROPOSTA'!$H$22,IF('DADOS BASE PROPOSTA'!$H$22-H212&gt;'DADOS BASE PROPOSTA'!$H$23,'DADOS BASE PROPOSTA'!$H$23,'DADOS BASE PROPOSTA'!$H$22-H212),0),0)</f>
        <v>0</v>
      </c>
      <c r="J212" s="123">
        <f t="shared" si="83"/>
        <v>0</v>
      </c>
      <c r="L212" s="113">
        <v>1253.173316053997</v>
      </c>
      <c r="M212" s="123">
        <f>IF(D212="E",'DADOS BASE PROPOSTA'!$H$28,IF(D212="EA",'DADOS BASE PROPOSTA'!$H$29,IF(D212="EC",'DADOS BASE PROPOSTA'!$H$30,IF(D212="ECA",'DADOS BASE PROPOSTA'!$H$31,0))))</f>
        <v>2005589.23</v>
      </c>
      <c r="N212" s="123">
        <f>IF(OR(D212="E",D212="EA",D212="EC",D212="ECA",D212="ECR"),L212*'DADOS BASE PROPOSTA'!$H$33,0)</f>
        <v>835866.60180801607</v>
      </c>
      <c r="O212" s="123">
        <f t="shared" si="84"/>
        <v>2841455.8318080162</v>
      </c>
      <c r="R212" s="123"/>
      <c r="T212" s="113">
        <v>1248.4776852673169</v>
      </c>
      <c r="U212" s="118">
        <f t="shared" si="86"/>
        <v>6.5497078338091937E-3</v>
      </c>
      <c r="V212" s="123">
        <f>'DADOS BASE PROPOSTA'!$H$48*U212</f>
        <v>591343.77742049564</v>
      </c>
      <c r="W212" s="123"/>
      <c r="X212" s="123">
        <f t="shared" si="85"/>
        <v>591343.77742049564</v>
      </c>
      <c r="Z212" s="128">
        <v>373.5</v>
      </c>
      <c r="AB212" s="51">
        <v>0.69899999999999995</v>
      </c>
      <c r="AC212" s="51">
        <f t="shared" si="87"/>
        <v>261.07650000000001</v>
      </c>
      <c r="AD212" s="132">
        <f t="shared" si="88"/>
        <v>-5.1581844258271253E-2</v>
      </c>
      <c r="AF212" s="51">
        <f t="shared" si="89"/>
        <v>641.18668731138928</v>
      </c>
      <c r="AG212" s="123">
        <f t="shared" si="90"/>
        <v>239483.22771080388</v>
      </c>
      <c r="AI212" s="128">
        <v>0</v>
      </c>
      <c r="AJ212" s="123">
        <f>IF($AI$11&gt;0,(AI212/$AI$11)*'DADOS BASE PROPOSTA'!$H$41,0)</f>
        <v>0</v>
      </c>
      <c r="AL212" s="123">
        <v>211.625</v>
      </c>
      <c r="AM212" s="123">
        <f>(AL212/$AL$11)*'DADOS BASE PROPOSTA'!$H$42</f>
        <v>120949.86997204901</v>
      </c>
      <c r="AO212" s="123"/>
      <c r="AP212" s="123"/>
      <c r="AQ212" s="123"/>
      <c r="AS212" s="123"/>
      <c r="AT212" s="123"/>
      <c r="AU212" s="123"/>
      <c r="AW212" s="123"/>
      <c r="AX212" s="123"/>
      <c r="AY212" s="123"/>
      <c r="AZ212" s="49"/>
    </row>
    <row r="213" spans="1:52" x14ac:dyDescent="0.25">
      <c r="A213" s="49"/>
      <c r="B213" s="2" t="s">
        <v>247</v>
      </c>
      <c r="C213" s="2" t="s">
        <v>275</v>
      </c>
      <c r="D213" s="50" t="s">
        <v>89</v>
      </c>
      <c r="F213" s="113">
        <v>6232.2934567374732</v>
      </c>
      <c r="G213" s="118">
        <f t="shared" si="91"/>
        <v>5.5210450727683023E-3</v>
      </c>
      <c r="H213" s="123">
        <f>'DADOS BASE PROPOSTA'!$H$17*G213</f>
        <v>12544977.789733868</v>
      </c>
      <c r="I213" s="123">
        <f>IF(D213="P",IF(H213&lt;'DADOS BASE PROPOSTA'!$H$22,IF('DADOS BASE PROPOSTA'!$H$22-H213&gt;'DADOS BASE PROPOSTA'!$H$23,'DADOS BASE PROPOSTA'!$H$23,'DADOS BASE PROPOSTA'!$H$22-H213),0),0)</f>
        <v>0</v>
      </c>
      <c r="J213" s="123">
        <f t="shared" si="83"/>
        <v>12544977.789733868</v>
      </c>
      <c r="L213" s="113">
        <v>0</v>
      </c>
      <c r="M213" s="123">
        <f>IF(D213="E",'DADOS BASE PROPOSTA'!$H$28,IF(D213="EA",'DADOS BASE PROPOSTA'!$H$29,IF(D213="EC",'DADOS BASE PROPOSTA'!$H$30,IF(D213="ECA",'DADOS BASE PROPOSTA'!$H$31,0))))</f>
        <v>0</v>
      </c>
      <c r="N213" s="123">
        <f>IF(OR(D213="E",D213="EA",D213="EC",D213="ECA",D213="ECR"),L213*'DADOS BASE PROPOSTA'!$H$33,0)</f>
        <v>0</v>
      </c>
      <c r="O213" s="123">
        <f t="shared" si="84"/>
        <v>0</v>
      </c>
      <c r="R213" s="123"/>
      <c r="T213" s="113">
        <v>3059.554427125729</v>
      </c>
      <c r="U213" s="118">
        <f t="shared" si="86"/>
        <v>1.6050897693874529E-2</v>
      </c>
      <c r="V213" s="123">
        <f>'DADOS BASE PROPOSTA'!$H$48*U213</f>
        <v>1449163.6442606847</v>
      </c>
      <c r="W213" s="123"/>
      <c r="X213" s="123">
        <f t="shared" si="85"/>
        <v>1449163.6442606847</v>
      </c>
      <c r="Z213" s="128">
        <v>2189</v>
      </c>
      <c r="AB213" s="51">
        <v>0.73199999999999998</v>
      </c>
      <c r="AC213" s="51">
        <f t="shared" si="87"/>
        <v>1602.348</v>
      </c>
      <c r="AD213" s="132">
        <f t="shared" si="88"/>
        <v>6.168155741728798E-3</v>
      </c>
      <c r="AF213" s="51">
        <f t="shared" si="89"/>
        <v>605.97446736444772</v>
      </c>
      <c r="AG213" s="123">
        <f t="shared" si="90"/>
        <v>1326478.109060776</v>
      </c>
      <c r="AI213" s="128">
        <v>252</v>
      </c>
      <c r="AJ213" s="123">
        <f>IF($AI$11&gt;0,(AI213/$AI$11)*'DADOS BASE PROPOSTA'!$H$41,0)</f>
        <v>1556856.5434733257</v>
      </c>
      <c r="AL213" s="123">
        <v>1251.75</v>
      </c>
      <c r="AM213" s="123">
        <f>(AL213/$AL$11)*'DADOS BASE PROPOSTA'!$H$42</f>
        <v>715411.69397525035</v>
      </c>
      <c r="AO213" s="123"/>
      <c r="AP213" s="123"/>
      <c r="AQ213" s="123"/>
      <c r="AS213" s="123"/>
      <c r="AT213" s="123"/>
      <c r="AU213" s="123"/>
      <c r="AW213" s="123"/>
      <c r="AX213" s="123"/>
      <c r="AY213" s="123"/>
      <c r="AZ213" s="49"/>
    </row>
    <row r="214" spans="1:52" x14ac:dyDescent="0.25">
      <c r="A214" s="49"/>
      <c r="F214" s="113"/>
      <c r="G214" s="118"/>
      <c r="H214" s="123"/>
      <c r="I214" s="123"/>
      <c r="J214" s="123"/>
      <c r="L214" s="113"/>
      <c r="M214" s="123"/>
      <c r="N214" s="123"/>
      <c r="O214" s="123"/>
      <c r="R214" s="123"/>
      <c r="T214" s="113"/>
      <c r="U214" s="118"/>
      <c r="V214" s="123"/>
      <c r="W214" s="123"/>
      <c r="X214" s="123"/>
      <c r="Z214" s="128"/>
      <c r="AD214" s="132"/>
      <c r="AG214" s="123"/>
      <c r="AI214" s="128"/>
      <c r="AJ214" s="123"/>
      <c r="AL214" s="123"/>
      <c r="AM214" s="123"/>
      <c r="AO214" s="123"/>
      <c r="AP214" s="123"/>
      <c r="AQ214" s="123"/>
      <c r="AS214" s="123"/>
      <c r="AT214" s="123"/>
      <c r="AU214" s="123"/>
      <c r="AW214" s="123"/>
      <c r="AX214" s="123"/>
      <c r="AY214" s="123"/>
      <c r="AZ214" s="49"/>
    </row>
    <row r="215" spans="1:52" x14ac:dyDescent="0.25">
      <c r="A215" s="49"/>
      <c r="B215" s="107" t="s">
        <v>276</v>
      </c>
      <c r="C215" s="107" t="s">
        <v>277</v>
      </c>
      <c r="D215" s="107" t="s">
        <v>84</v>
      </c>
      <c r="E215" s="107"/>
      <c r="F215" s="114">
        <f>SUM(F216:F244)</f>
        <v>55853.830946784634</v>
      </c>
      <c r="G215" s="119">
        <f>SUM(G216:G244)</f>
        <v>4.94796209909871E-2</v>
      </c>
      <c r="H215" s="124">
        <f>SUM(H216:H244)</f>
        <v>112428125.14572497</v>
      </c>
      <c r="I215" s="124">
        <f>SUM(I216:I244)</f>
        <v>2268945.3834775435</v>
      </c>
      <c r="J215" s="124">
        <f>SUM(J216:J244)</f>
        <v>114697070.52920251</v>
      </c>
      <c r="K215" s="108"/>
      <c r="L215" s="114">
        <f>SUM(L216:L244)</f>
        <v>889.72344097758662</v>
      </c>
      <c r="M215" s="124">
        <f>SUM(M216:M244)</f>
        <v>17021034.670000002</v>
      </c>
      <c r="N215" s="124">
        <f>SUM(N216:N244)</f>
        <v>593445.53513205028</v>
      </c>
      <c r="O215" s="124">
        <f>SUM(O216:O244)</f>
        <v>17614480.205132052</v>
      </c>
      <c r="P215" s="108"/>
      <c r="Q215" s="109"/>
      <c r="R215" s="124">
        <f>SUM(R216:R244)</f>
        <v>8706022.4499999993</v>
      </c>
      <c r="S215" s="108"/>
      <c r="T215" s="114">
        <f>SUM(T216:T244)</f>
        <v>7523.6980220931009</v>
      </c>
      <c r="U215" s="119">
        <f>SUM(U216:U244)</f>
        <v>3.9470488304295795E-2</v>
      </c>
      <c r="V215" s="124">
        <f>SUM(V216:V244)</f>
        <v>3563613.5599836791</v>
      </c>
      <c r="W215" s="124">
        <f>SUM(W216:W244)</f>
        <v>244676.20587804879</v>
      </c>
      <c r="X215" s="124">
        <f>SUM(X216:X244)</f>
        <v>3808289.7658617282</v>
      </c>
      <c r="Y215" s="108"/>
      <c r="Z215" s="129">
        <f>SUM(Z216:Z244)</f>
        <v>25069</v>
      </c>
      <c r="AA215" s="108"/>
      <c r="AB215" s="108"/>
      <c r="AC215" s="108"/>
      <c r="AD215" s="133"/>
      <c r="AE215" s="108"/>
      <c r="AF215" s="108"/>
      <c r="AG215" s="124">
        <f>SUM(AG216:AG244)</f>
        <v>16627921.060262905</v>
      </c>
      <c r="AH215" s="108"/>
      <c r="AI215" s="129">
        <f>SUM(AI216:AI244)</f>
        <v>157</v>
      </c>
      <c r="AJ215" s="124">
        <f>SUM(AJ216:AJ244)</f>
        <v>969946.33859250857</v>
      </c>
      <c r="AK215" s="108"/>
      <c r="AL215" s="124">
        <f>SUM(AL216:AL244)</f>
        <v>2134.375</v>
      </c>
      <c r="AM215" s="124">
        <f>SUM(AM216:AM244)</f>
        <v>1219857.6667293187</v>
      </c>
      <c r="AN215" s="108"/>
      <c r="AO215" s="124"/>
      <c r="AP215" s="124"/>
      <c r="AQ215" s="124">
        <f>SUM(AQ216:AQ244)</f>
        <v>1025469.1534653465</v>
      </c>
      <c r="AR215" s="107"/>
      <c r="AS215" s="124"/>
      <c r="AT215" s="124"/>
      <c r="AU215" s="124">
        <f>SUM(AU216:AU244)</f>
        <v>1025469.1534653465</v>
      </c>
      <c r="AV215" s="107"/>
      <c r="AW215" s="124"/>
      <c r="AX215" s="124"/>
      <c r="AY215" s="124">
        <f>SUM(AY216:AY244)</f>
        <v>1025469.1534653465</v>
      </c>
      <c r="AZ215" s="49"/>
    </row>
    <row r="216" spans="1:52" x14ac:dyDescent="0.25">
      <c r="A216" s="49"/>
      <c r="B216" s="2" t="s">
        <v>276</v>
      </c>
      <c r="C216" s="2" t="s">
        <v>35</v>
      </c>
      <c r="D216" s="50" t="s">
        <v>85</v>
      </c>
      <c r="F216" s="113">
        <v>0</v>
      </c>
      <c r="G216" s="118">
        <f t="shared" ref="G216:G244" si="92">F216/$F$11</f>
        <v>0</v>
      </c>
      <c r="H216" s="123">
        <f>'DADOS BASE PROPOSTA'!$H$17*G216</f>
        <v>0</v>
      </c>
      <c r="I216" s="123">
        <f>IF(D216="P",IF(H216&lt;'DADOS BASE PROPOSTA'!$H$22,IF('DADOS BASE PROPOSTA'!$H$22-H216&gt;'DADOS BASE PROPOSTA'!$H$23,'DADOS BASE PROPOSTA'!$H$23,'DADOS BASE PROPOSTA'!$H$22-H216),0),0)</f>
        <v>0</v>
      </c>
      <c r="J216" s="123">
        <f t="shared" ref="J216:J244" si="93">H216+I216</f>
        <v>0</v>
      </c>
      <c r="L216" s="113"/>
      <c r="M216" s="123">
        <f>IF(D216="E",'DADOS BASE PROPOSTA'!$H$28,IF(D216="EA",'DADOS BASE PROPOSTA'!$H$29,IF(D216="EC",'DADOS BASE PROPOSTA'!$H$30,IF(D216="ECA",'DADOS BASE PROPOSTA'!$H$31,0))))</f>
        <v>0</v>
      </c>
      <c r="N216" s="123">
        <f>IF(OR(D216="E",D216="EA",D216="EC",D216="ECA"),L216*'DADOS BASE PROPOSTA'!$H$33,0)</f>
        <v>0</v>
      </c>
      <c r="O216" s="123">
        <f t="shared" ref="O216:O244" si="94">M216+N216</f>
        <v>0</v>
      </c>
      <c r="Q216" s="77">
        <v>28</v>
      </c>
      <c r="R216" s="123">
        <f>IF(D216="R",('DADOS BASE PROPOSTA'!$H$36+('DADOS BASE PROPOSTA'!$H$37*Q216)),0)</f>
        <v>8706022.4499999993</v>
      </c>
      <c r="T216" s="113"/>
      <c r="U216" s="118"/>
      <c r="V216" s="123"/>
      <c r="W216" s="123">
        <f>'DADOS BASE PROPOSTA'!$H$47/41</f>
        <v>244676.20587804879</v>
      </c>
      <c r="X216" s="123">
        <f t="shared" ref="X216:X244" si="95">V216+W216</f>
        <v>244676.20587804879</v>
      </c>
      <c r="Z216" s="128"/>
      <c r="AD216" s="132"/>
      <c r="AG216" s="123"/>
      <c r="AI216" s="128"/>
      <c r="AJ216" s="123"/>
      <c r="AL216" s="123"/>
      <c r="AM216" s="123"/>
      <c r="AO216" s="123">
        <f>'DADOS BASE PROPOSTA'!$H$52/41</f>
        <v>354295.5</v>
      </c>
      <c r="AP216" s="123">
        <f>'DADOS BASE PROPOSTA'!$H$53*(Q216/$Q$11)</f>
        <v>671173.65346534655</v>
      </c>
      <c r="AQ216" s="123">
        <f>AO216+AP216</f>
        <v>1025469.1534653465</v>
      </c>
      <c r="AS216" s="123">
        <f>'DADOS BASE PROPOSTA'!$H$56/41</f>
        <v>354295.5</v>
      </c>
      <c r="AT216" s="123">
        <f>'DADOS BASE PROPOSTA'!$H$57*(Q216/$Q$11)</f>
        <v>671173.65346534655</v>
      </c>
      <c r="AU216" s="123">
        <f>AS216+AT216</f>
        <v>1025469.1534653465</v>
      </c>
      <c r="AW216" s="123">
        <f>'DADOS BASE PROPOSTA'!$H$60/41</f>
        <v>354295.5</v>
      </c>
      <c r="AX216" s="123">
        <f>'DADOS BASE PROPOSTA'!$H$61*(Q216/$Q$11)</f>
        <v>671173.65346534655</v>
      </c>
      <c r="AY216" s="123">
        <f>AW216+AX216</f>
        <v>1025469.1534653465</v>
      </c>
      <c r="AZ216" s="49"/>
    </row>
    <row r="217" spans="1:52" x14ac:dyDescent="0.25">
      <c r="A217" s="49"/>
      <c r="B217" s="2" t="s">
        <v>276</v>
      </c>
      <c r="C217" s="2" t="s">
        <v>278</v>
      </c>
      <c r="D217" s="50" t="s">
        <v>89</v>
      </c>
      <c r="F217" s="113">
        <v>2700.2980725594512</v>
      </c>
      <c r="G217" s="118">
        <f t="shared" si="92"/>
        <v>2.3921318005963245E-3</v>
      </c>
      <c r="H217" s="123">
        <f>'DADOS BASE PROPOSTA'!$H$17*G217</f>
        <v>5435427.5165426368</v>
      </c>
      <c r="I217" s="123">
        <f>IF(D217="P",IF(H217&lt;'DADOS BASE PROPOSTA'!$H$22,IF('DADOS BASE PROPOSTA'!$H$22-H217&gt;'DADOS BASE PROPOSTA'!$H$23,'DADOS BASE PROPOSTA'!$H$23,'DADOS BASE PROPOSTA'!$H$22-H217),0),0)</f>
        <v>0</v>
      </c>
      <c r="J217" s="123">
        <f t="shared" si="93"/>
        <v>5435427.5165426368</v>
      </c>
      <c r="L217" s="113">
        <v>0</v>
      </c>
      <c r="M217" s="123">
        <f>IF(D217="E",'DADOS BASE PROPOSTA'!$H$28,IF(D217="EA",'DADOS BASE PROPOSTA'!$H$29,IF(D217="EC",'DADOS BASE PROPOSTA'!$H$30,IF(D217="ECA",'DADOS BASE PROPOSTA'!$H$31,0))))</f>
        <v>0</v>
      </c>
      <c r="N217" s="123">
        <f>IF(OR(D217="E",D217="EA",D217="EC",D217="ECA",D217="ECR"),L217*'DADOS BASE PROPOSTA'!$H$33,0)</f>
        <v>0</v>
      </c>
      <c r="O217" s="123">
        <f t="shared" si="94"/>
        <v>0</v>
      </c>
      <c r="R217" s="123"/>
      <c r="T217" s="113">
        <v>0</v>
      </c>
      <c r="U217" s="118">
        <f t="shared" ref="U217:U244" si="96">T217/$T$11</f>
        <v>0</v>
      </c>
      <c r="V217" s="123">
        <f>'DADOS BASE PROPOSTA'!$H$48*U217</f>
        <v>0</v>
      </c>
      <c r="W217" s="123"/>
      <c r="X217" s="123">
        <f t="shared" si="95"/>
        <v>0</v>
      </c>
      <c r="Z217" s="128">
        <v>799</v>
      </c>
      <c r="AB217" s="51">
        <v>0.67200000000000004</v>
      </c>
      <c r="AC217" s="51">
        <f t="shared" ref="AC217:AC244" si="97">Z217*AB217</f>
        <v>536.928</v>
      </c>
      <c r="AD217" s="132">
        <f t="shared" ref="AD217:AD244" si="98">(AB217-$AC$12)*$AD$12</f>
        <v>-9.8831844258271101E-2</v>
      </c>
      <c r="AF217" s="51">
        <f t="shared" ref="AF217:AF244" si="99">$AF$11-(AD217*$AF$11)</f>
        <v>669.99668544979602</v>
      </c>
      <c r="AG217" s="123">
        <f t="shared" ref="AG217:AG244" si="100">Z217*AF217</f>
        <v>535327.351674387</v>
      </c>
      <c r="AI217" s="128">
        <v>0</v>
      </c>
      <c r="AJ217" s="123">
        <f>IF($AI$11&gt;0,(AI217/$AI$11)*'DADOS BASE PROPOSTA'!$H$41,0)</f>
        <v>0</v>
      </c>
      <c r="AL217" s="123">
        <v>0</v>
      </c>
      <c r="AM217" s="123">
        <f>(AL217/$AL$11)*'DADOS BASE PROPOSTA'!$H$42</f>
        <v>0</v>
      </c>
      <c r="AO217" s="123"/>
      <c r="AP217" s="123"/>
      <c r="AQ217" s="123"/>
      <c r="AS217" s="123"/>
      <c r="AT217" s="123"/>
      <c r="AU217" s="123"/>
      <c r="AW217" s="123"/>
      <c r="AX217" s="123"/>
      <c r="AY217" s="123"/>
      <c r="AZ217" s="49"/>
    </row>
    <row r="218" spans="1:52" x14ac:dyDescent="0.25">
      <c r="A218" s="49"/>
      <c r="B218" s="2" t="s">
        <v>276</v>
      </c>
      <c r="C218" s="2" t="s">
        <v>279</v>
      </c>
      <c r="D218" s="50" t="s">
        <v>89</v>
      </c>
      <c r="F218" s="113">
        <v>799.82785242117041</v>
      </c>
      <c r="G218" s="118">
        <f t="shared" si="92"/>
        <v>7.0854905249991495E-4</v>
      </c>
      <c r="H218" s="123">
        <f>'DADOS BASE PROPOSTA'!$H$17*G218</f>
        <v>1609972.751425396</v>
      </c>
      <c r="I218" s="123">
        <f>IF(D218="P",IF(H218&lt;'DADOS BASE PROPOSTA'!$H$22,IF('DADOS BASE PROPOSTA'!$H$22-H218&gt;'DADOS BASE PROPOSTA'!$H$23,'DADOS BASE PROPOSTA'!$H$23,'DADOS BASE PROPOSTA'!$H$22-H218),0),0)</f>
        <v>1543808.648574604</v>
      </c>
      <c r="J218" s="123">
        <f t="shared" si="93"/>
        <v>3153781.4</v>
      </c>
      <c r="L218" s="113">
        <v>0</v>
      </c>
      <c r="M218" s="123">
        <f>IF(D218="E",'DADOS BASE PROPOSTA'!$H$28,IF(D218="EA",'DADOS BASE PROPOSTA'!$H$29,IF(D218="EC",'DADOS BASE PROPOSTA'!$H$30,IF(D218="ECA",'DADOS BASE PROPOSTA'!$H$31,0))))</f>
        <v>0</v>
      </c>
      <c r="N218" s="123">
        <f>IF(OR(D218="E",D218="EA",D218="EC",D218="ECA",D218="ECR"),L218*'DADOS BASE PROPOSTA'!$H$33,0)</f>
        <v>0</v>
      </c>
      <c r="O218" s="123">
        <f t="shared" si="94"/>
        <v>0</v>
      </c>
      <c r="R218" s="123"/>
      <c r="T218" s="113">
        <v>0</v>
      </c>
      <c r="U218" s="118">
        <f t="shared" si="96"/>
        <v>0</v>
      </c>
      <c r="V218" s="123">
        <f>'DADOS BASE PROPOSTA'!$H$48*U218</f>
        <v>0</v>
      </c>
      <c r="W218" s="123"/>
      <c r="X218" s="123">
        <f t="shared" si="95"/>
        <v>0</v>
      </c>
      <c r="Z218" s="128">
        <v>441</v>
      </c>
      <c r="AB218" s="51">
        <v>0.57299999999999995</v>
      </c>
      <c r="AC218" s="51">
        <f t="shared" si="97"/>
        <v>252.69299999999998</v>
      </c>
      <c r="AD218" s="132">
        <f t="shared" si="98"/>
        <v>-0.27208184425827125</v>
      </c>
      <c r="AF218" s="51">
        <f t="shared" si="99"/>
        <v>775.63334529062081</v>
      </c>
      <c r="AG218" s="123">
        <f t="shared" si="100"/>
        <v>342054.30527316377</v>
      </c>
      <c r="AI218" s="128">
        <v>0</v>
      </c>
      <c r="AJ218" s="123">
        <f>IF($AI$11&gt;0,(AI218/$AI$11)*'DADOS BASE PROPOSTA'!$H$41,0)</f>
        <v>0</v>
      </c>
      <c r="AL218" s="123">
        <v>0</v>
      </c>
      <c r="AM218" s="123">
        <f>(AL218/$AL$11)*'DADOS BASE PROPOSTA'!$H$42</f>
        <v>0</v>
      </c>
      <c r="AO218" s="123"/>
      <c r="AP218" s="123"/>
      <c r="AQ218" s="123"/>
      <c r="AS218" s="123"/>
      <c r="AT218" s="123"/>
      <c r="AU218" s="123"/>
      <c r="AW218" s="123"/>
      <c r="AX218" s="123"/>
      <c r="AY218" s="123"/>
      <c r="AZ218" s="49"/>
    </row>
    <row r="219" spans="1:52" x14ac:dyDescent="0.25">
      <c r="A219" s="49"/>
      <c r="B219" s="2" t="s">
        <v>276</v>
      </c>
      <c r="C219" s="2" t="s">
        <v>280</v>
      </c>
      <c r="D219" s="50" t="s">
        <v>93</v>
      </c>
      <c r="F219" s="113">
        <v>0</v>
      </c>
      <c r="G219" s="118">
        <f t="shared" si="92"/>
        <v>0</v>
      </c>
      <c r="H219" s="123">
        <f>'DADOS BASE PROPOSTA'!$H$17*G219</f>
        <v>0</v>
      </c>
      <c r="I219" s="123">
        <f>IF(D219="P",IF(H219&lt;'DADOS BASE PROPOSTA'!$H$22,IF('DADOS BASE PROPOSTA'!$H$22-H219&gt;'DADOS BASE PROPOSTA'!$H$23,'DADOS BASE PROPOSTA'!$H$23,'DADOS BASE PROPOSTA'!$H$22-H219),0),0)</f>
        <v>0</v>
      </c>
      <c r="J219" s="123">
        <f t="shared" si="93"/>
        <v>0</v>
      </c>
      <c r="L219" s="113">
        <v>0</v>
      </c>
      <c r="M219" s="123">
        <f>IF(D219="E",'DADOS BASE PROPOSTA'!$H$28,IF(D219="EA",'DADOS BASE PROPOSTA'!$H$29,IF(D219="EC",'DADOS BASE PROPOSTA'!$H$30,IF(D219="ECA",'DADOS BASE PROPOSTA'!$H$31,0))))</f>
        <v>2005589.23</v>
      </c>
      <c r="N219" s="123">
        <f>IF(OR(D219="E",D219="EA",D219="EC",D219="ECA",D219="ECR"),L219*'DADOS BASE PROPOSTA'!$H$33,0)</f>
        <v>0</v>
      </c>
      <c r="O219" s="123">
        <f t="shared" si="94"/>
        <v>2005589.23</v>
      </c>
      <c r="R219" s="123"/>
      <c r="T219" s="113">
        <v>0</v>
      </c>
      <c r="U219" s="118">
        <f t="shared" si="96"/>
        <v>0</v>
      </c>
      <c r="V219" s="123">
        <f>'DADOS BASE PROPOSTA'!$H$48*U219</f>
        <v>0</v>
      </c>
      <c r="W219" s="123"/>
      <c r="X219" s="123">
        <f t="shared" si="95"/>
        <v>0</v>
      </c>
      <c r="Z219" s="128">
        <v>0</v>
      </c>
      <c r="AB219" s="51">
        <v>0.52100000000000002</v>
      </c>
      <c r="AC219" s="51">
        <f t="shared" si="97"/>
        <v>0</v>
      </c>
      <c r="AD219" s="132">
        <f t="shared" si="98"/>
        <v>-0.36308184425827117</v>
      </c>
      <c r="AF219" s="51">
        <f t="shared" si="99"/>
        <v>831.11926763125609</v>
      </c>
      <c r="AG219" s="123">
        <f t="shared" si="100"/>
        <v>0</v>
      </c>
      <c r="AI219" s="128">
        <v>0</v>
      </c>
      <c r="AJ219" s="123">
        <f>IF($AI$11&gt;0,(AI219/$AI$11)*'DADOS BASE PROPOSTA'!$H$41,0)</f>
        <v>0</v>
      </c>
      <c r="AL219" s="123">
        <v>0</v>
      </c>
      <c r="AM219" s="123">
        <f>(AL219/$AL$11)*'DADOS BASE PROPOSTA'!$H$42</f>
        <v>0</v>
      </c>
      <c r="AO219" s="123"/>
      <c r="AP219" s="123"/>
      <c r="AQ219" s="123"/>
      <c r="AS219" s="123"/>
      <c r="AT219" s="123"/>
      <c r="AU219" s="123"/>
      <c r="AW219" s="123"/>
      <c r="AX219" s="123"/>
      <c r="AY219" s="123"/>
      <c r="AZ219" s="49"/>
    </row>
    <row r="220" spans="1:52" x14ac:dyDescent="0.25">
      <c r="A220" s="49"/>
      <c r="B220" s="2" t="s">
        <v>276</v>
      </c>
      <c r="C220" s="2" t="s">
        <v>281</v>
      </c>
      <c r="D220" s="50" t="s">
        <v>87</v>
      </c>
      <c r="F220" s="113">
        <v>0</v>
      </c>
      <c r="G220" s="118">
        <f t="shared" si="92"/>
        <v>0</v>
      </c>
      <c r="H220" s="123">
        <f>'DADOS BASE PROPOSTA'!$H$17*G220</f>
        <v>0</v>
      </c>
      <c r="I220" s="123">
        <f>IF(D220="P",IF(H220&lt;'DADOS BASE PROPOSTA'!$H$22,IF('DADOS BASE PROPOSTA'!$H$22-H220&gt;'DADOS BASE PROPOSTA'!$H$23,'DADOS BASE PROPOSTA'!$H$23,'DADOS BASE PROPOSTA'!$H$22-H220),0),0)</f>
        <v>0</v>
      </c>
      <c r="J220" s="123">
        <f t="shared" si="93"/>
        <v>0</v>
      </c>
      <c r="L220" s="113">
        <v>0</v>
      </c>
      <c r="M220" s="123">
        <f>IF(D220="E",'DADOS BASE PROPOSTA'!$H$28,IF(D220="EA",'DADOS BASE PROPOSTA'!$H$29,IF(D220="EC",'DADOS BASE PROPOSTA'!$H$30,IF(D220="ECA",'DADOS BASE PROPOSTA'!$H$31,0))))</f>
        <v>993970.02</v>
      </c>
      <c r="N220" s="123">
        <f>IF(OR(D220="E",D220="EA",D220="EC",D220="ECA",D220="ECR"),L220*'DADOS BASE PROPOSTA'!$H$33,0)</f>
        <v>0</v>
      </c>
      <c r="O220" s="123">
        <f t="shared" si="94"/>
        <v>993970.02</v>
      </c>
      <c r="R220" s="123"/>
      <c r="T220" s="113">
        <v>0</v>
      </c>
      <c r="U220" s="118">
        <f t="shared" si="96"/>
        <v>0</v>
      </c>
      <c r="V220" s="123">
        <f>'DADOS BASE PROPOSTA'!$H$48*U220</f>
        <v>0</v>
      </c>
      <c r="W220" s="123"/>
      <c r="X220" s="123">
        <f t="shared" si="95"/>
        <v>0</v>
      </c>
      <c r="Z220" s="128">
        <v>0</v>
      </c>
      <c r="AB220" s="51">
        <v>0.63400000000000001</v>
      </c>
      <c r="AC220" s="51">
        <f t="shared" si="97"/>
        <v>0</v>
      </c>
      <c r="AD220" s="132">
        <f t="shared" si="98"/>
        <v>-0.16533184425827116</v>
      </c>
      <c r="AF220" s="51">
        <f t="shared" si="99"/>
        <v>710.54409023718335</v>
      </c>
      <c r="AG220" s="123">
        <f t="shared" si="100"/>
        <v>0</v>
      </c>
      <c r="AI220" s="128">
        <v>0</v>
      </c>
      <c r="AJ220" s="123">
        <f>IF($AI$11&gt;0,(AI220/$AI$11)*'DADOS BASE PROPOSTA'!$H$41,0)</f>
        <v>0</v>
      </c>
      <c r="AL220" s="123">
        <v>0</v>
      </c>
      <c r="AM220" s="123">
        <f>(AL220/$AL$11)*'DADOS BASE PROPOSTA'!$H$42</f>
        <v>0</v>
      </c>
      <c r="AO220" s="123"/>
      <c r="AP220" s="123"/>
      <c r="AQ220" s="123"/>
      <c r="AS220" s="123"/>
      <c r="AT220" s="123"/>
      <c r="AU220" s="123"/>
      <c r="AW220" s="123"/>
      <c r="AX220" s="123"/>
      <c r="AY220" s="123"/>
      <c r="AZ220" s="49"/>
    </row>
    <row r="221" spans="1:52" x14ac:dyDescent="0.25">
      <c r="A221" s="49"/>
      <c r="B221" s="2" t="s">
        <v>276</v>
      </c>
      <c r="C221" s="2" t="s">
        <v>282</v>
      </c>
      <c r="D221" s="50" t="s">
        <v>87</v>
      </c>
      <c r="F221" s="113">
        <v>0</v>
      </c>
      <c r="G221" s="118">
        <f t="shared" si="92"/>
        <v>0</v>
      </c>
      <c r="H221" s="123">
        <f>'DADOS BASE PROPOSTA'!$H$17*G221</f>
        <v>0</v>
      </c>
      <c r="I221" s="123">
        <f>IF(D221="P",IF(H221&lt;'DADOS BASE PROPOSTA'!$H$22,IF('DADOS BASE PROPOSTA'!$H$22-H221&gt;'DADOS BASE PROPOSTA'!$H$23,'DADOS BASE PROPOSTA'!$H$23,'DADOS BASE PROPOSTA'!$H$22-H221),0),0)</f>
        <v>0</v>
      </c>
      <c r="J221" s="123">
        <f t="shared" si="93"/>
        <v>0</v>
      </c>
      <c r="L221" s="113">
        <v>4.5380434782608692</v>
      </c>
      <c r="M221" s="123">
        <f>IF(D221="E",'DADOS BASE PROPOSTA'!$H$28,IF(D221="EA",'DADOS BASE PROPOSTA'!$H$29,IF(D221="EC",'DADOS BASE PROPOSTA'!$H$30,IF(D221="ECA",'DADOS BASE PROPOSTA'!$H$31,0))))</f>
        <v>993970.02</v>
      </c>
      <c r="N221" s="123">
        <f>IF(OR(D221="E",D221="EA",D221="EC",D221="ECA",D221="ECR"),L221*'DADOS BASE PROPOSTA'!$H$33,0)</f>
        <v>3026.8749999999995</v>
      </c>
      <c r="O221" s="123">
        <f t="shared" si="94"/>
        <v>996996.89500000002</v>
      </c>
      <c r="R221" s="123"/>
      <c r="T221" s="113">
        <v>0</v>
      </c>
      <c r="U221" s="118">
        <f t="shared" si="96"/>
        <v>0</v>
      </c>
      <c r="V221" s="123">
        <f>'DADOS BASE PROPOSTA'!$H$48*U221</f>
        <v>0</v>
      </c>
      <c r="W221" s="123"/>
      <c r="X221" s="123">
        <f t="shared" si="95"/>
        <v>0</v>
      </c>
      <c r="Z221" s="128">
        <v>40</v>
      </c>
      <c r="AB221" s="51">
        <v>0.68400000000000005</v>
      </c>
      <c r="AC221" s="51">
        <f t="shared" si="97"/>
        <v>27.360000000000003</v>
      </c>
      <c r="AD221" s="132">
        <f t="shared" si="98"/>
        <v>-7.7831844258271082E-2</v>
      </c>
      <c r="AF221" s="51">
        <f t="shared" si="99"/>
        <v>657.19224183272627</v>
      </c>
      <c r="AG221" s="123">
        <f t="shared" si="100"/>
        <v>26287.689673309051</v>
      </c>
      <c r="AI221" s="128">
        <v>0</v>
      </c>
      <c r="AJ221" s="123">
        <f>IF($AI$11&gt;0,(AI221/$AI$11)*'DADOS BASE PROPOSTA'!$H$41,0)</f>
        <v>0</v>
      </c>
      <c r="AL221" s="123">
        <v>0</v>
      </c>
      <c r="AM221" s="123">
        <f>(AL221/$AL$11)*'DADOS BASE PROPOSTA'!$H$42</f>
        <v>0</v>
      </c>
      <c r="AO221" s="123"/>
      <c r="AP221" s="123"/>
      <c r="AQ221" s="123"/>
      <c r="AS221" s="123"/>
      <c r="AT221" s="123"/>
      <c r="AU221" s="123"/>
      <c r="AW221" s="123"/>
      <c r="AX221" s="123"/>
      <c r="AY221" s="123"/>
      <c r="AZ221" s="49"/>
    </row>
    <row r="222" spans="1:52" x14ac:dyDescent="0.25">
      <c r="A222" s="49"/>
      <c r="B222" s="2" t="s">
        <v>276</v>
      </c>
      <c r="C222" s="2" t="s">
        <v>283</v>
      </c>
      <c r="D222" s="50" t="s">
        <v>87</v>
      </c>
      <c r="F222" s="113">
        <v>0</v>
      </c>
      <c r="G222" s="118">
        <f t="shared" si="92"/>
        <v>0</v>
      </c>
      <c r="H222" s="123">
        <f>'DADOS BASE PROPOSTA'!$H$17*G222</f>
        <v>0</v>
      </c>
      <c r="I222" s="123">
        <f>IF(D222="P",IF(H222&lt;'DADOS BASE PROPOSTA'!$H$22,IF('DADOS BASE PROPOSTA'!$H$22-H222&gt;'DADOS BASE PROPOSTA'!$H$23,'DADOS BASE PROPOSTA'!$H$23,'DADOS BASE PROPOSTA'!$H$22-H222),0),0)</f>
        <v>0</v>
      </c>
      <c r="J222" s="123">
        <f t="shared" si="93"/>
        <v>0</v>
      </c>
      <c r="L222" s="113">
        <v>0</v>
      </c>
      <c r="M222" s="123">
        <f>IF(D222="E",'DADOS BASE PROPOSTA'!$H$28,IF(D222="EA",'DADOS BASE PROPOSTA'!$H$29,IF(D222="EC",'DADOS BASE PROPOSTA'!$H$30,IF(D222="ECA",'DADOS BASE PROPOSTA'!$H$31,0))))</f>
        <v>993970.02</v>
      </c>
      <c r="N222" s="123">
        <f>IF(OR(D222="E",D222="EA",D222="EC",D222="ECA",D222="ECR"),L222*'DADOS BASE PROPOSTA'!$H$33,0)</f>
        <v>0</v>
      </c>
      <c r="O222" s="123">
        <f t="shared" si="94"/>
        <v>993970.02</v>
      </c>
      <c r="R222" s="123"/>
      <c r="T222" s="113">
        <v>0</v>
      </c>
      <c r="U222" s="118">
        <f t="shared" si="96"/>
        <v>0</v>
      </c>
      <c r="V222" s="123">
        <f>'DADOS BASE PROPOSTA'!$H$48*U222</f>
        <v>0</v>
      </c>
      <c r="W222" s="123"/>
      <c r="X222" s="123">
        <f t="shared" si="95"/>
        <v>0</v>
      </c>
      <c r="Z222" s="128">
        <v>0</v>
      </c>
      <c r="AB222" s="51">
        <v>0.63200000000000001</v>
      </c>
      <c r="AC222" s="51">
        <f t="shared" si="97"/>
        <v>0</v>
      </c>
      <c r="AD222" s="132">
        <f t="shared" si="98"/>
        <v>-0.16883184425827116</v>
      </c>
      <c r="AF222" s="51">
        <f t="shared" si="99"/>
        <v>712.67816417336155</v>
      </c>
      <c r="AG222" s="123">
        <f t="shared" si="100"/>
        <v>0</v>
      </c>
      <c r="AI222" s="128">
        <v>0</v>
      </c>
      <c r="AJ222" s="123">
        <f>IF($AI$11&gt;0,(AI222/$AI$11)*'DADOS BASE PROPOSTA'!$H$41,0)</f>
        <v>0</v>
      </c>
      <c r="AL222" s="123">
        <v>0</v>
      </c>
      <c r="AM222" s="123">
        <f>(AL222/$AL$11)*'DADOS BASE PROPOSTA'!$H$42</f>
        <v>0</v>
      </c>
      <c r="AO222" s="123"/>
      <c r="AP222" s="123"/>
      <c r="AQ222" s="123"/>
      <c r="AS222" s="123"/>
      <c r="AT222" s="123"/>
      <c r="AU222" s="123"/>
      <c r="AW222" s="123"/>
      <c r="AX222" s="123"/>
      <c r="AY222" s="123"/>
      <c r="AZ222" s="49"/>
    </row>
    <row r="223" spans="1:52" x14ac:dyDescent="0.25">
      <c r="A223" s="49"/>
      <c r="B223" s="2" t="s">
        <v>276</v>
      </c>
      <c r="C223" s="2" t="s">
        <v>284</v>
      </c>
      <c r="D223" s="50" t="s">
        <v>89</v>
      </c>
      <c r="F223" s="113">
        <v>1522.6582168950481</v>
      </c>
      <c r="G223" s="118">
        <f t="shared" si="92"/>
        <v>1.3488878057900948E-3</v>
      </c>
      <c r="H223" s="123">
        <f>'DADOS BASE PROPOSTA'!$H$17*G223</f>
        <v>3064957.3298982074</v>
      </c>
      <c r="I223" s="123">
        <f>IF(D223="P",IF(H223&lt;'DADOS BASE PROPOSTA'!$H$22,IF('DADOS BASE PROPOSTA'!$H$22-H223&gt;'DADOS BASE PROPOSTA'!$H$23,'DADOS BASE PROPOSTA'!$H$23,'DADOS BASE PROPOSTA'!$H$22-H223),0),0)</f>
        <v>88824.070101792458</v>
      </c>
      <c r="J223" s="123">
        <f t="shared" si="93"/>
        <v>3153781.4</v>
      </c>
      <c r="L223" s="113">
        <v>0</v>
      </c>
      <c r="M223" s="123">
        <f>IF(D223="E",'DADOS BASE PROPOSTA'!$H$28,IF(D223="EA",'DADOS BASE PROPOSTA'!$H$29,IF(D223="EC",'DADOS BASE PROPOSTA'!$H$30,IF(D223="ECA",'DADOS BASE PROPOSTA'!$H$31,0))))</f>
        <v>0</v>
      </c>
      <c r="N223" s="123">
        <f>IF(OR(D223="E",D223="EA",D223="EC",D223="ECA",D223="ECR"),L223*'DADOS BASE PROPOSTA'!$H$33,0)</f>
        <v>0</v>
      </c>
      <c r="O223" s="123">
        <f t="shared" si="94"/>
        <v>0</v>
      </c>
      <c r="R223" s="123"/>
      <c r="T223" s="113">
        <v>0</v>
      </c>
      <c r="U223" s="118">
        <f t="shared" si="96"/>
        <v>0</v>
      </c>
      <c r="V223" s="123">
        <f>'DADOS BASE PROPOSTA'!$H$48*U223</f>
        <v>0</v>
      </c>
      <c r="W223" s="123"/>
      <c r="X223" s="123">
        <f t="shared" si="95"/>
        <v>0</v>
      </c>
      <c r="Z223" s="128">
        <v>689</v>
      </c>
      <c r="AB223" s="51">
        <v>0.65100000000000002</v>
      </c>
      <c r="AC223" s="51">
        <f t="shared" si="97"/>
        <v>448.53900000000004</v>
      </c>
      <c r="AD223" s="132">
        <f t="shared" si="98"/>
        <v>-0.13558184425827113</v>
      </c>
      <c r="AF223" s="51">
        <f t="shared" si="99"/>
        <v>692.40446177966794</v>
      </c>
      <c r="AG223" s="123">
        <f t="shared" si="100"/>
        <v>477066.67416619119</v>
      </c>
      <c r="AI223" s="128">
        <v>0</v>
      </c>
      <c r="AJ223" s="123">
        <f>IF($AI$11&gt;0,(AI223/$AI$11)*'DADOS BASE PROPOSTA'!$H$41,0)</f>
        <v>0</v>
      </c>
      <c r="AL223" s="123">
        <v>0</v>
      </c>
      <c r="AM223" s="123">
        <f>(AL223/$AL$11)*'DADOS BASE PROPOSTA'!$H$42</f>
        <v>0</v>
      </c>
      <c r="AO223" s="123"/>
      <c r="AP223" s="123"/>
      <c r="AQ223" s="123"/>
      <c r="AS223" s="123"/>
      <c r="AT223" s="123"/>
      <c r="AU223" s="123"/>
      <c r="AW223" s="123"/>
      <c r="AX223" s="123"/>
      <c r="AY223" s="123"/>
      <c r="AZ223" s="49"/>
    </row>
    <row r="224" spans="1:52" x14ac:dyDescent="0.25">
      <c r="A224" s="49"/>
      <c r="B224" s="2" t="s">
        <v>276</v>
      </c>
      <c r="C224" s="2" t="s">
        <v>285</v>
      </c>
      <c r="D224" s="50" t="s">
        <v>89</v>
      </c>
      <c r="F224" s="113">
        <v>1927.619627585259</v>
      </c>
      <c r="G224" s="118">
        <f t="shared" si="92"/>
        <v>1.7076337821586253E-3</v>
      </c>
      <c r="H224" s="123">
        <f>'DADOS BASE PROPOSTA'!$H$17*G224</f>
        <v>3880103.7824960006</v>
      </c>
      <c r="I224" s="123">
        <f>IF(D224="P",IF(H224&lt;'DADOS BASE PROPOSTA'!$H$22,IF('DADOS BASE PROPOSTA'!$H$22-H224&gt;'DADOS BASE PROPOSTA'!$H$23,'DADOS BASE PROPOSTA'!$H$23,'DADOS BASE PROPOSTA'!$H$22-H224),0),0)</f>
        <v>0</v>
      </c>
      <c r="J224" s="123">
        <f t="shared" si="93"/>
        <v>3880103.7824960006</v>
      </c>
      <c r="L224" s="113">
        <v>0</v>
      </c>
      <c r="M224" s="123">
        <f>IF(D224="E",'DADOS BASE PROPOSTA'!$H$28,IF(D224="EA",'DADOS BASE PROPOSTA'!$H$29,IF(D224="EC",'DADOS BASE PROPOSTA'!$H$30,IF(D224="ECA",'DADOS BASE PROPOSTA'!$H$31,0))))</f>
        <v>0</v>
      </c>
      <c r="N224" s="123">
        <f>IF(OR(D224="E",D224="EA",D224="EC",D224="ECA",D224="ECR"),L224*'DADOS BASE PROPOSTA'!$H$33,0)</f>
        <v>0</v>
      </c>
      <c r="O224" s="123">
        <f t="shared" si="94"/>
        <v>0</v>
      </c>
      <c r="R224" s="123"/>
      <c r="T224" s="113">
        <v>8.449142654220779</v>
      </c>
      <c r="U224" s="118">
        <f t="shared" si="96"/>
        <v>4.4325514572150548E-5</v>
      </c>
      <c r="V224" s="123">
        <f>'DADOS BASE PROPOSTA'!$H$48*U224</f>
        <v>4001.9521310400987</v>
      </c>
      <c r="W224" s="123"/>
      <c r="X224" s="123">
        <f t="shared" si="95"/>
        <v>4001.9521310400987</v>
      </c>
      <c r="Z224" s="128">
        <v>749</v>
      </c>
      <c r="AB224" s="51">
        <v>0.60599999999999998</v>
      </c>
      <c r="AC224" s="51">
        <f t="shared" si="97"/>
        <v>453.89400000000001</v>
      </c>
      <c r="AD224" s="132">
        <f t="shared" si="98"/>
        <v>-0.2143318442582712</v>
      </c>
      <c r="AF224" s="51">
        <f t="shared" si="99"/>
        <v>740.42112534367925</v>
      </c>
      <c r="AG224" s="123">
        <f t="shared" si="100"/>
        <v>554575.4228824157</v>
      </c>
      <c r="AI224" s="128">
        <v>0</v>
      </c>
      <c r="AJ224" s="123">
        <f>IF($AI$11&gt;0,(AI224/$AI$11)*'DADOS BASE PROPOSTA'!$H$41,0)</f>
        <v>0</v>
      </c>
      <c r="AL224" s="123">
        <v>13.5</v>
      </c>
      <c r="AM224" s="123">
        <f>(AL224/$AL$11)*'DADOS BASE PROPOSTA'!$H$42</f>
        <v>7715.6443927828077</v>
      </c>
      <c r="AO224" s="123"/>
      <c r="AP224" s="123"/>
      <c r="AQ224" s="123"/>
      <c r="AS224" s="123"/>
      <c r="AT224" s="123"/>
      <c r="AU224" s="123"/>
      <c r="AW224" s="123"/>
      <c r="AX224" s="123"/>
      <c r="AY224" s="123"/>
      <c r="AZ224" s="49"/>
    </row>
    <row r="225" spans="1:52" x14ac:dyDescent="0.25">
      <c r="A225" s="49"/>
      <c r="B225" s="2" t="s">
        <v>276</v>
      </c>
      <c r="C225" s="2" t="s">
        <v>286</v>
      </c>
      <c r="D225" s="50" t="s">
        <v>89</v>
      </c>
      <c r="F225" s="113">
        <v>1852.0110505596019</v>
      </c>
      <c r="G225" s="118">
        <f t="shared" si="92"/>
        <v>1.6406538871096765E-3</v>
      </c>
      <c r="H225" s="123">
        <f>'DADOS BASE PROPOSTA'!$H$17*G225</f>
        <v>3727911.3470652113</v>
      </c>
      <c r="I225" s="123">
        <f>IF(D225="P",IF(H225&lt;'DADOS BASE PROPOSTA'!$H$22,IF('DADOS BASE PROPOSTA'!$H$22-H225&gt;'DADOS BASE PROPOSTA'!$H$23,'DADOS BASE PROPOSTA'!$H$23,'DADOS BASE PROPOSTA'!$H$22-H225),0),0)</f>
        <v>0</v>
      </c>
      <c r="J225" s="123">
        <f t="shared" si="93"/>
        <v>3727911.3470652113</v>
      </c>
      <c r="L225" s="113">
        <v>0</v>
      </c>
      <c r="M225" s="123">
        <f>IF(D225="E",'DADOS BASE PROPOSTA'!$H$28,IF(D225="EA",'DADOS BASE PROPOSTA'!$H$29,IF(D225="EC",'DADOS BASE PROPOSTA'!$H$30,IF(D225="ECA",'DADOS BASE PROPOSTA'!$H$31,0))))</f>
        <v>0</v>
      </c>
      <c r="N225" s="123">
        <f>IF(OR(D225="E",D225="EA",D225="EC",D225="ECA",D225="ECR"),L225*'DADOS BASE PROPOSTA'!$H$33,0)</f>
        <v>0</v>
      </c>
      <c r="O225" s="123">
        <f t="shared" si="94"/>
        <v>0</v>
      </c>
      <c r="R225" s="123"/>
      <c r="T225" s="113">
        <v>0</v>
      </c>
      <c r="U225" s="118">
        <f t="shared" si="96"/>
        <v>0</v>
      </c>
      <c r="V225" s="123">
        <f>'DADOS BASE PROPOSTA'!$H$48*U225</f>
        <v>0</v>
      </c>
      <c r="W225" s="123"/>
      <c r="X225" s="123">
        <f t="shared" si="95"/>
        <v>0</v>
      </c>
      <c r="Z225" s="128">
        <v>718</v>
      </c>
      <c r="AB225" s="51">
        <v>0.56999999999999995</v>
      </c>
      <c r="AC225" s="51">
        <f t="shared" si="97"/>
        <v>409.26</v>
      </c>
      <c r="AD225" s="132">
        <f t="shared" si="98"/>
        <v>-0.27733184425827129</v>
      </c>
      <c r="AF225" s="51">
        <f t="shared" si="99"/>
        <v>778.83445619488828</v>
      </c>
      <c r="AG225" s="123">
        <f t="shared" si="100"/>
        <v>559203.13954792975</v>
      </c>
      <c r="AI225" s="128">
        <v>0</v>
      </c>
      <c r="AJ225" s="123">
        <f>IF($AI$11&gt;0,(AI225/$AI$11)*'DADOS BASE PROPOSTA'!$H$41,0)</f>
        <v>0</v>
      </c>
      <c r="AL225" s="123">
        <v>0</v>
      </c>
      <c r="AM225" s="123">
        <f>(AL225/$AL$11)*'DADOS BASE PROPOSTA'!$H$42</f>
        <v>0</v>
      </c>
      <c r="AO225" s="123"/>
      <c r="AP225" s="123"/>
      <c r="AQ225" s="123"/>
      <c r="AS225" s="123"/>
      <c r="AT225" s="123"/>
      <c r="AU225" s="123"/>
      <c r="AW225" s="123"/>
      <c r="AX225" s="123"/>
      <c r="AY225" s="123"/>
      <c r="AZ225" s="49"/>
    </row>
    <row r="226" spans="1:52" x14ac:dyDescent="0.25">
      <c r="A226" s="49"/>
      <c r="B226" s="2" t="s">
        <v>276</v>
      </c>
      <c r="C226" s="2" t="s">
        <v>287</v>
      </c>
      <c r="D226" s="50" t="s">
        <v>89</v>
      </c>
      <c r="F226" s="113">
        <v>3696.047410507741</v>
      </c>
      <c r="G226" s="118">
        <f t="shared" si="92"/>
        <v>3.2742431796823819E-3</v>
      </c>
      <c r="H226" s="123">
        <f>'DADOS BASE PROPOSTA'!$H$17*G226</f>
        <v>7439770.4467041316</v>
      </c>
      <c r="I226" s="123">
        <f>IF(D226="P",IF(H226&lt;'DADOS BASE PROPOSTA'!$H$22,IF('DADOS BASE PROPOSTA'!$H$22-H226&gt;'DADOS BASE PROPOSTA'!$H$23,'DADOS BASE PROPOSTA'!$H$23,'DADOS BASE PROPOSTA'!$H$22-H226),0),0)</f>
        <v>0</v>
      </c>
      <c r="J226" s="123">
        <f t="shared" si="93"/>
        <v>7439770.4467041316</v>
      </c>
      <c r="L226" s="113">
        <v>0</v>
      </c>
      <c r="M226" s="123">
        <f>IF(D226="E",'DADOS BASE PROPOSTA'!$H$28,IF(D226="EA",'DADOS BASE PROPOSTA'!$H$29,IF(D226="EC",'DADOS BASE PROPOSTA'!$H$30,IF(D226="ECA",'DADOS BASE PROPOSTA'!$H$31,0))))</f>
        <v>0</v>
      </c>
      <c r="N226" s="123">
        <f>IF(OR(D226="E",D226="EA",D226="EC",D226="ECA",D226="ECR"),L226*'DADOS BASE PROPOSTA'!$H$33,0)</f>
        <v>0</v>
      </c>
      <c r="O226" s="123">
        <f t="shared" si="94"/>
        <v>0</v>
      </c>
      <c r="R226" s="123"/>
      <c r="T226" s="113">
        <v>657.31035366074707</v>
      </c>
      <c r="U226" s="118">
        <f t="shared" si="96"/>
        <v>3.4483521999785554E-3</v>
      </c>
      <c r="V226" s="123">
        <f>'DADOS BASE PROPOSTA'!$H$48*U226</f>
        <v>311336.27141130896</v>
      </c>
      <c r="W226" s="123"/>
      <c r="X226" s="123">
        <f t="shared" si="95"/>
        <v>311336.27141130896</v>
      </c>
      <c r="Z226" s="128">
        <v>1689.5</v>
      </c>
      <c r="AB226" s="51">
        <v>0.55600000000000005</v>
      </c>
      <c r="AC226" s="51">
        <f t="shared" si="97"/>
        <v>939.36200000000008</v>
      </c>
      <c r="AD226" s="132">
        <f t="shared" si="98"/>
        <v>-0.30183184425827109</v>
      </c>
      <c r="AF226" s="51">
        <f t="shared" si="99"/>
        <v>793.77297374813611</v>
      </c>
      <c r="AG226" s="123">
        <f t="shared" si="100"/>
        <v>1341079.4391474759</v>
      </c>
      <c r="AI226" s="128">
        <v>0</v>
      </c>
      <c r="AJ226" s="123">
        <f>IF($AI$11&gt;0,(AI226/$AI$11)*'DADOS BASE PROPOSTA'!$H$41,0)</f>
        <v>0</v>
      </c>
      <c r="AL226" s="123">
        <v>288.5</v>
      </c>
      <c r="AM226" s="123">
        <f>(AL226/$AL$11)*'DADOS BASE PROPOSTA'!$H$42</f>
        <v>164886.17831983999</v>
      </c>
      <c r="AO226" s="123"/>
      <c r="AP226" s="123"/>
      <c r="AQ226" s="123"/>
      <c r="AS226" s="123"/>
      <c r="AT226" s="123"/>
      <c r="AU226" s="123"/>
      <c r="AW226" s="123"/>
      <c r="AX226" s="123"/>
      <c r="AY226" s="123"/>
      <c r="AZ226" s="49"/>
    </row>
    <row r="227" spans="1:52" x14ac:dyDescent="0.25">
      <c r="A227" s="49"/>
      <c r="B227" s="2" t="s">
        <v>276</v>
      </c>
      <c r="C227" s="2" t="s">
        <v>288</v>
      </c>
      <c r="D227" s="50" t="s">
        <v>89</v>
      </c>
      <c r="F227" s="113">
        <v>3055.253295469839</v>
      </c>
      <c r="G227" s="118">
        <f t="shared" si="92"/>
        <v>2.7065784482239639E-3</v>
      </c>
      <c r="H227" s="123">
        <f>'DADOS BASE PROPOSTA'!$H$17*G227</f>
        <v>6149916.5595685234</v>
      </c>
      <c r="I227" s="123">
        <f>IF(D227="P",IF(H227&lt;'DADOS BASE PROPOSTA'!$H$22,IF('DADOS BASE PROPOSTA'!$H$22-H227&gt;'DADOS BASE PROPOSTA'!$H$23,'DADOS BASE PROPOSTA'!$H$23,'DADOS BASE PROPOSTA'!$H$22-H227),0),0)</f>
        <v>0</v>
      </c>
      <c r="J227" s="123">
        <f t="shared" si="93"/>
        <v>6149916.5595685234</v>
      </c>
      <c r="L227" s="113">
        <v>0</v>
      </c>
      <c r="M227" s="123">
        <f>IF(D227="E",'DADOS BASE PROPOSTA'!$H$28,IF(D227="EA",'DADOS BASE PROPOSTA'!$H$29,IF(D227="EC",'DADOS BASE PROPOSTA'!$H$30,IF(D227="ECA",'DADOS BASE PROPOSTA'!$H$31,0))))</f>
        <v>0</v>
      </c>
      <c r="N227" s="123">
        <f>IF(OR(D227="E",D227="EA",D227="EC",D227="ECA",D227="ECR"),L227*'DADOS BASE PROPOSTA'!$H$33,0)</f>
        <v>0</v>
      </c>
      <c r="O227" s="123">
        <f t="shared" si="94"/>
        <v>0</v>
      </c>
      <c r="R227" s="123"/>
      <c r="T227" s="113">
        <v>12.172425756987581</v>
      </c>
      <c r="U227" s="118">
        <f t="shared" si="96"/>
        <v>6.3858435979920552E-5</v>
      </c>
      <c r="V227" s="123">
        <f>'DADOS BASE PROPOSTA'!$H$48*U227</f>
        <v>5765.4920968542247</v>
      </c>
      <c r="W227" s="123"/>
      <c r="X227" s="123">
        <f t="shared" si="95"/>
        <v>5765.4920968542247</v>
      </c>
      <c r="Z227" s="128">
        <v>1069</v>
      </c>
      <c r="AB227" s="51">
        <v>0.624</v>
      </c>
      <c r="AC227" s="51">
        <f t="shared" si="97"/>
        <v>667.05600000000004</v>
      </c>
      <c r="AD227" s="132">
        <f t="shared" si="98"/>
        <v>-0.18283184425827118</v>
      </c>
      <c r="AF227" s="51">
        <f t="shared" si="99"/>
        <v>721.21445991807468</v>
      </c>
      <c r="AG227" s="123">
        <f t="shared" si="100"/>
        <v>770978.25765242183</v>
      </c>
      <c r="AI227" s="128">
        <v>36</v>
      </c>
      <c r="AJ227" s="123">
        <f>IF($AI$11&gt;0,(AI227/$AI$11)*'DADOS BASE PROPOSTA'!$H$41,0)</f>
        <v>222408.07763904656</v>
      </c>
      <c r="AL227" s="123">
        <v>21.5</v>
      </c>
      <c r="AM227" s="123">
        <f>(AL227/$AL$11)*'DADOS BASE PROPOSTA'!$H$42</f>
        <v>12287.878107024471</v>
      </c>
      <c r="AO227" s="123"/>
      <c r="AP227" s="123"/>
      <c r="AQ227" s="123"/>
      <c r="AS227" s="123"/>
      <c r="AT227" s="123"/>
      <c r="AU227" s="123"/>
      <c r="AW227" s="123"/>
      <c r="AX227" s="123"/>
      <c r="AY227" s="123"/>
      <c r="AZ227" s="49"/>
    </row>
    <row r="228" spans="1:52" x14ac:dyDescent="0.25">
      <c r="A228" s="49"/>
      <c r="B228" s="2" t="s">
        <v>276</v>
      </c>
      <c r="C228" s="2" t="s">
        <v>289</v>
      </c>
      <c r="D228" s="50" t="s">
        <v>89</v>
      </c>
      <c r="F228" s="113">
        <v>4511.763720103384</v>
      </c>
      <c r="G228" s="118">
        <f t="shared" si="92"/>
        <v>3.9968674500464657E-3</v>
      </c>
      <c r="H228" s="123">
        <f>'DADOS BASE PROPOSTA'!$H$17*G228</f>
        <v>9081725.0590207893</v>
      </c>
      <c r="I228" s="123">
        <f>IF(D228="P",IF(H228&lt;'DADOS BASE PROPOSTA'!$H$22,IF('DADOS BASE PROPOSTA'!$H$22-H228&gt;'DADOS BASE PROPOSTA'!$H$23,'DADOS BASE PROPOSTA'!$H$23,'DADOS BASE PROPOSTA'!$H$22-H228),0),0)</f>
        <v>0</v>
      </c>
      <c r="J228" s="123">
        <f t="shared" si="93"/>
        <v>9081725.0590207893</v>
      </c>
      <c r="L228" s="113">
        <v>0</v>
      </c>
      <c r="M228" s="123">
        <f>IF(D228="E",'DADOS BASE PROPOSTA'!$H$28,IF(D228="EA",'DADOS BASE PROPOSTA'!$H$29,IF(D228="EC",'DADOS BASE PROPOSTA'!$H$30,IF(D228="ECA",'DADOS BASE PROPOSTA'!$H$31,0))))</f>
        <v>0</v>
      </c>
      <c r="N228" s="123">
        <f>IF(OR(D228="E",D228="EA",D228="EC",D228="ECA",D228="ECR"),L228*'DADOS BASE PROPOSTA'!$H$33,0)</f>
        <v>0</v>
      </c>
      <c r="O228" s="123">
        <f t="shared" si="94"/>
        <v>0</v>
      </c>
      <c r="R228" s="123"/>
      <c r="T228" s="113">
        <v>0</v>
      </c>
      <c r="U228" s="118">
        <f t="shared" si="96"/>
        <v>0</v>
      </c>
      <c r="V228" s="123">
        <f>'DADOS BASE PROPOSTA'!$H$48*U228</f>
        <v>0</v>
      </c>
      <c r="W228" s="123"/>
      <c r="X228" s="123">
        <f t="shared" si="95"/>
        <v>0</v>
      </c>
      <c r="Z228" s="128">
        <v>1729.5</v>
      </c>
      <c r="AB228" s="51">
        <v>0.59499999999999997</v>
      </c>
      <c r="AC228" s="51">
        <f t="shared" si="97"/>
        <v>1029.0525</v>
      </c>
      <c r="AD228" s="132">
        <f t="shared" si="98"/>
        <v>-0.23358184425827122</v>
      </c>
      <c r="AF228" s="51">
        <f t="shared" si="99"/>
        <v>752.15853199265985</v>
      </c>
      <c r="AG228" s="123">
        <f t="shared" si="100"/>
        <v>1300858.1810813053</v>
      </c>
      <c r="AI228" s="128">
        <v>52.5</v>
      </c>
      <c r="AJ228" s="123">
        <f>IF($AI$11&gt;0,(AI228/$AI$11)*'DADOS BASE PROPOSTA'!$H$41,0)</f>
        <v>324345.11322360951</v>
      </c>
      <c r="AL228" s="123">
        <v>0</v>
      </c>
      <c r="AM228" s="123">
        <f>(AL228/$AL$11)*'DADOS BASE PROPOSTA'!$H$42</f>
        <v>0</v>
      </c>
      <c r="AO228" s="123"/>
      <c r="AP228" s="123"/>
      <c r="AQ228" s="123"/>
      <c r="AS228" s="123"/>
      <c r="AT228" s="123"/>
      <c r="AU228" s="123"/>
      <c r="AW228" s="123"/>
      <c r="AX228" s="123"/>
      <c r="AY228" s="123"/>
      <c r="AZ228" s="49"/>
    </row>
    <row r="229" spans="1:52" x14ac:dyDescent="0.25">
      <c r="A229" s="49"/>
      <c r="B229" s="2" t="s">
        <v>276</v>
      </c>
      <c r="C229" s="2" t="s">
        <v>290</v>
      </c>
      <c r="D229" s="50" t="s">
        <v>93</v>
      </c>
      <c r="F229" s="113">
        <v>0</v>
      </c>
      <c r="G229" s="118">
        <f t="shared" si="92"/>
        <v>0</v>
      </c>
      <c r="H229" s="123">
        <f>'DADOS BASE PROPOSTA'!$H$17*G229</f>
        <v>0</v>
      </c>
      <c r="I229" s="123">
        <f>IF(D229="P",IF(H229&lt;'DADOS BASE PROPOSTA'!$H$22,IF('DADOS BASE PROPOSTA'!$H$22-H229&gt;'DADOS BASE PROPOSTA'!$H$23,'DADOS BASE PROPOSTA'!$H$23,'DADOS BASE PROPOSTA'!$H$22-H229),0),0)</f>
        <v>0</v>
      </c>
      <c r="J229" s="123">
        <f t="shared" si="93"/>
        <v>0</v>
      </c>
      <c r="L229" s="113">
        <v>803.02463430668138</v>
      </c>
      <c r="M229" s="123">
        <f>IF(D229="E",'DADOS BASE PROPOSTA'!$H$28,IF(D229="EA",'DADOS BASE PROPOSTA'!$H$29,IF(D229="EC",'DADOS BASE PROPOSTA'!$H$30,IF(D229="ECA",'DADOS BASE PROPOSTA'!$H$31,0))))</f>
        <v>2005589.23</v>
      </c>
      <c r="N229" s="123">
        <f>IF(OR(D229="E",D229="EA",D229="EC",D229="ECA",D229="ECR"),L229*'DADOS BASE PROPOSTA'!$H$33,0)</f>
        <v>535617.43108255649</v>
      </c>
      <c r="O229" s="123">
        <f t="shared" si="94"/>
        <v>2541206.6610825565</v>
      </c>
      <c r="R229" s="123"/>
      <c r="T229" s="113">
        <v>0</v>
      </c>
      <c r="U229" s="118">
        <f t="shared" si="96"/>
        <v>0</v>
      </c>
      <c r="V229" s="123">
        <f>'DADOS BASE PROPOSTA'!$H$48*U229</f>
        <v>0</v>
      </c>
      <c r="W229" s="123"/>
      <c r="X229" s="123">
        <f t="shared" si="95"/>
        <v>0</v>
      </c>
      <c r="Z229" s="128">
        <v>281</v>
      </c>
      <c r="AB229" s="51">
        <v>0.56399999999999995</v>
      </c>
      <c r="AC229" s="51">
        <f t="shared" si="97"/>
        <v>158.48399999999998</v>
      </c>
      <c r="AD229" s="132">
        <f t="shared" si="98"/>
        <v>-0.28783184425827124</v>
      </c>
      <c r="AF229" s="51">
        <f t="shared" si="99"/>
        <v>785.23667800342309</v>
      </c>
      <c r="AG229" s="123">
        <f t="shared" si="100"/>
        <v>220651.50651896189</v>
      </c>
      <c r="AI229" s="128">
        <v>0</v>
      </c>
      <c r="AJ229" s="123">
        <f>IF($AI$11&gt;0,(AI229/$AI$11)*'DADOS BASE PROPOSTA'!$H$41,0)</f>
        <v>0</v>
      </c>
      <c r="AL229" s="123">
        <v>0</v>
      </c>
      <c r="AM229" s="123">
        <f>(AL229/$AL$11)*'DADOS BASE PROPOSTA'!$H$42</f>
        <v>0</v>
      </c>
      <c r="AO229" s="123"/>
      <c r="AP229" s="123"/>
      <c r="AQ229" s="123"/>
      <c r="AS229" s="123"/>
      <c r="AT229" s="123"/>
      <c r="AU229" s="123"/>
      <c r="AW229" s="123"/>
      <c r="AX229" s="123"/>
      <c r="AY229" s="123"/>
      <c r="AZ229" s="49"/>
    </row>
    <row r="230" spans="1:52" x14ac:dyDescent="0.25">
      <c r="A230" s="49"/>
      <c r="B230" s="2" t="s">
        <v>276</v>
      </c>
      <c r="C230" s="2" t="s">
        <v>291</v>
      </c>
      <c r="D230" s="50" t="s">
        <v>93</v>
      </c>
      <c r="F230" s="113">
        <v>0</v>
      </c>
      <c r="G230" s="118">
        <f t="shared" si="92"/>
        <v>0</v>
      </c>
      <c r="H230" s="123">
        <f>'DADOS BASE PROPOSTA'!$H$17*G230</f>
        <v>0</v>
      </c>
      <c r="I230" s="123">
        <f>IF(D230="P",IF(H230&lt;'DADOS BASE PROPOSTA'!$H$22,IF('DADOS BASE PROPOSTA'!$H$22-H230&gt;'DADOS BASE PROPOSTA'!$H$23,'DADOS BASE PROPOSTA'!$H$23,'DADOS BASE PROPOSTA'!$H$22-H230),0),0)</f>
        <v>0</v>
      </c>
      <c r="J230" s="123">
        <f t="shared" si="93"/>
        <v>0</v>
      </c>
      <c r="L230" s="113">
        <v>36.554843526039178</v>
      </c>
      <c r="M230" s="123">
        <f>IF(D230="E",'DADOS BASE PROPOSTA'!$H$28,IF(D230="EA",'DADOS BASE PROPOSTA'!$H$29,IF(D230="EC",'DADOS BASE PROPOSTA'!$H$30,IF(D230="ECA",'DADOS BASE PROPOSTA'!$H$31,0))))</f>
        <v>2005589.23</v>
      </c>
      <c r="N230" s="123">
        <f>IF(OR(D230="E",D230="EA",D230="EC",D230="ECA",D230="ECR"),L230*'DADOS BASE PROPOSTA'!$H$33,0)</f>
        <v>24382.080631868132</v>
      </c>
      <c r="O230" s="123">
        <f t="shared" si="94"/>
        <v>2029971.3106318682</v>
      </c>
      <c r="R230" s="123"/>
      <c r="T230" s="113">
        <v>0</v>
      </c>
      <c r="U230" s="118">
        <f t="shared" si="96"/>
        <v>0</v>
      </c>
      <c r="V230" s="123">
        <f>'DADOS BASE PROPOSTA'!$H$48*U230</f>
        <v>0</v>
      </c>
      <c r="W230" s="123"/>
      <c r="X230" s="123">
        <f t="shared" si="95"/>
        <v>0</v>
      </c>
      <c r="Z230" s="128">
        <v>372.5</v>
      </c>
      <c r="AB230" s="51">
        <v>0.60899999999999999</v>
      </c>
      <c r="AC230" s="51">
        <f t="shared" si="97"/>
        <v>226.85249999999999</v>
      </c>
      <c r="AD230" s="132">
        <f t="shared" si="98"/>
        <v>-0.2090818442582712</v>
      </c>
      <c r="AF230" s="51">
        <f t="shared" si="99"/>
        <v>737.22001443941178</v>
      </c>
      <c r="AG230" s="123">
        <f t="shared" si="100"/>
        <v>274614.4553786809</v>
      </c>
      <c r="AI230" s="128">
        <v>0</v>
      </c>
      <c r="AJ230" s="123">
        <f>IF($AI$11&gt;0,(AI230/$AI$11)*'DADOS BASE PROPOSTA'!$H$41,0)</f>
        <v>0</v>
      </c>
      <c r="AL230" s="123">
        <v>0</v>
      </c>
      <c r="AM230" s="123">
        <f>(AL230/$AL$11)*'DADOS BASE PROPOSTA'!$H$42</f>
        <v>0</v>
      </c>
      <c r="AO230" s="123"/>
      <c r="AP230" s="123"/>
      <c r="AQ230" s="123"/>
      <c r="AS230" s="123"/>
      <c r="AT230" s="123"/>
      <c r="AU230" s="123"/>
      <c r="AW230" s="123"/>
      <c r="AX230" s="123"/>
      <c r="AY230" s="123"/>
      <c r="AZ230" s="49"/>
    </row>
    <row r="231" spans="1:52" x14ac:dyDescent="0.25">
      <c r="A231" s="49"/>
      <c r="B231" s="2" t="s">
        <v>276</v>
      </c>
      <c r="C231" s="2" t="s">
        <v>292</v>
      </c>
      <c r="D231" s="50" t="s">
        <v>89</v>
      </c>
      <c r="F231" s="113">
        <v>3174.457208407719</v>
      </c>
      <c r="G231" s="118">
        <f t="shared" si="92"/>
        <v>2.812178446161947E-3</v>
      </c>
      <c r="H231" s="123">
        <f>'DADOS BASE PROPOSTA'!$H$17*G231</f>
        <v>6389862.006719836</v>
      </c>
      <c r="I231" s="123">
        <f>IF(D231="P",IF(H231&lt;'DADOS BASE PROPOSTA'!$H$22,IF('DADOS BASE PROPOSTA'!$H$22-H231&gt;'DADOS BASE PROPOSTA'!$H$23,'DADOS BASE PROPOSTA'!$H$23,'DADOS BASE PROPOSTA'!$H$22-H231),0),0)</f>
        <v>0</v>
      </c>
      <c r="J231" s="123">
        <f t="shared" si="93"/>
        <v>6389862.006719836</v>
      </c>
      <c r="L231" s="113">
        <v>0</v>
      </c>
      <c r="M231" s="123">
        <f>IF(D231="E",'DADOS BASE PROPOSTA'!$H$28,IF(D231="EA",'DADOS BASE PROPOSTA'!$H$29,IF(D231="EC",'DADOS BASE PROPOSTA'!$H$30,IF(D231="ECA",'DADOS BASE PROPOSTA'!$H$31,0))))</f>
        <v>0</v>
      </c>
      <c r="N231" s="123">
        <f>IF(OR(D231="E",D231="EA",D231="EC",D231="ECA",D231="ECR"),L231*'DADOS BASE PROPOSTA'!$H$33,0)</f>
        <v>0</v>
      </c>
      <c r="O231" s="123">
        <f t="shared" si="94"/>
        <v>0</v>
      </c>
      <c r="R231" s="123"/>
      <c r="T231" s="113">
        <v>0</v>
      </c>
      <c r="U231" s="118">
        <f t="shared" si="96"/>
        <v>0</v>
      </c>
      <c r="V231" s="123">
        <f>'DADOS BASE PROPOSTA'!$H$48*U231</f>
        <v>0</v>
      </c>
      <c r="W231" s="123"/>
      <c r="X231" s="123">
        <f t="shared" si="95"/>
        <v>0</v>
      </c>
      <c r="Z231" s="128">
        <v>1373.5</v>
      </c>
      <c r="AB231" s="51">
        <v>0.73099999999999998</v>
      </c>
      <c r="AC231" s="51">
        <f t="shared" si="97"/>
        <v>1004.0285</v>
      </c>
      <c r="AD231" s="132">
        <f t="shared" si="98"/>
        <v>4.4181557417287964E-3</v>
      </c>
      <c r="AF231" s="51">
        <f t="shared" si="99"/>
        <v>607.04150433253687</v>
      </c>
      <c r="AG231" s="123">
        <f t="shared" si="100"/>
        <v>833771.50620073942</v>
      </c>
      <c r="AI231" s="128">
        <v>0</v>
      </c>
      <c r="AJ231" s="123">
        <f>IF($AI$11&gt;0,(AI231/$AI$11)*'DADOS BASE PROPOSTA'!$H$41,0)</f>
        <v>0</v>
      </c>
      <c r="AL231" s="123">
        <v>0</v>
      </c>
      <c r="AM231" s="123">
        <f>(AL231/$AL$11)*'DADOS BASE PROPOSTA'!$H$42</f>
        <v>0</v>
      </c>
      <c r="AO231" s="123"/>
      <c r="AP231" s="123"/>
      <c r="AQ231" s="123"/>
      <c r="AS231" s="123"/>
      <c r="AT231" s="123"/>
      <c r="AU231" s="123"/>
      <c r="AW231" s="123"/>
      <c r="AX231" s="123"/>
      <c r="AY231" s="123"/>
      <c r="AZ231" s="49"/>
    </row>
    <row r="232" spans="1:52" x14ac:dyDescent="0.25">
      <c r="A232" s="49"/>
      <c r="B232" s="2" t="s">
        <v>276</v>
      </c>
      <c r="C232" s="2" t="s">
        <v>293</v>
      </c>
      <c r="D232" s="50" t="s">
        <v>93</v>
      </c>
      <c r="F232" s="113">
        <v>0</v>
      </c>
      <c r="G232" s="118">
        <f t="shared" si="92"/>
        <v>0</v>
      </c>
      <c r="H232" s="123">
        <f>'DADOS BASE PROPOSTA'!$H$17*G232</f>
        <v>0</v>
      </c>
      <c r="I232" s="123">
        <f>IF(D232="P",IF(H232&lt;'DADOS BASE PROPOSTA'!$H$22,IF('DADOS BASE PROPOSTA'!$H$22-H232&gt;'DADOS BASE PROPOSTA'!$H$23,'DADOS BASE PROPOSTA'!$H$23,'DADOS BASE PROPOSTA'!$H$22-H232),0),0)</f>
        <v>0</v>
      </c>
      <c r="J232" s="123">
        <f t="shared" si="93"/>
        <v>0</v>
      </c>
      <c r="L232" s="113">
        <v>0</v>
      </c>
      <c r="M232" s="123">
        <f>IF(D232="E",'DADOS BASE PROPOSTA'!$H$28,IF(D232="EA",'DADOS BASE PROPOSTA'!$H$29,IF(D232="EC",'DADOS BASE PROPOSTA'!$H$30,IF(D232="ECA",'DADOS BASE PROPOSTA'!$H$31,0))))</f>
        <v>2005589.23</v>
      </c>
      <c r="N232" s="123">
        <f>IF(OR(D232="E",D232="EA",D232="EC",D232="ECA",D232="ECR"),L232*'DADOS BASE PROPOSTA'!$H$33,0)</f>
        <v>0</v>
      </c>
      <c r="O232" s="123">
        <f t="shared" si="94"/>
        <v>2005589.23</v>
      </c>
      <c r="R232" s="123"/>
      <c r="T232" s="113">
        <v>0</v>
      </c>
      <c r="U232" s="118">
        <f t="shared" si="96"/>
        <v>0</v>
      </c>
      <c r="V232" s="123">
        <f>'DADOS BASE PROPOSTA'!$H$48*U232</f>
        <v>0</v>
      </c>
      <c r="W232" s="123"/>
      <c r="X232" s="123">
        <f t="shared" si="95"/>
        <v>0</v>
      </c>
      <c r="Z232" s="128">
        <v>0</v>
      </c>
      <c r="AB232" s="51">
        <v>0.59899999999999998</v>
      </c>
      <c r="AC232" s="51">
        <f t="shared" si="97"/>
        <v>0</v>
      </c>
      <c r="AD232" s="132">
        <f t="shared" si="98"/>
        <v>-0.22658184425827121</v>
      </c>
      <c r="AF232" s="51">
        <f t="shared" si="99"/>
        <v>747.89038412030322</v>
      </c>
      <c r="AG232" s="123">
        <f t="shared" si="100"/>
        <v>0</v>
      </c>
      <c r="AI232" s="128">
        <v>0</v>
      </c>
      <c r="AJ232" s="123">
        <f>IF($AI$11&gt;0,(AI232/$AI$11)*'DADOS BASE PROPOSTA'!$H$41,0)</f>
        <v>0</v>
      </c>
      <c r="AL232" s="123">
        <v>0</v>
      </c>
      <c r="AM232" s="123">
        <f>(AL232/$AL$11)*'DADOS BASE PROPOSTA'!$H$42</f>
        <v>0</v>
      </c>
      <c r="AO232" s="123"/>
      <c r="AP232" s="123"/>
      <c r="AQ232" s="123"/>
      <c r="AS232" s="123"/>
      <c r="AT232" s="123"/>
      <c r="AU232" s="123"/>
      <c r="AW232" s="123"/>
      <c r="AX232" s="123"/>
      <c r="AY232" s="123"/>
      <c r="AZ232" s="49"/>
    </row>
    <row r="233" spans="1:52" x14ac:dyDescent="0.25">
      <c r="A233" s="49"/>
      <c r="B233" s="2" t="s">
        <v>276</v>
      </c>
      <c r="C233" s="2" t="s">
        <v>294</v>
      </c>
      <c r="D233" s="50" t="s">
        <v>93</v>
      </c>
      <c r="F233" s="113">
        <v>0</v>
      </c>
      <c r="G233" s="118">
        <f t="shared" si="92"/>
        <v>0</v>
      </c>
      <c r="H233" s="123">
        <f>'DADOS BASE PROPOSTA'!$H$17*G233</f>
        <v>0</v>
      </c>
      <c r="I233" s="123">
        <f>IF(D233="P",IF(H233&lt;'DADOS BASE PROPOSTA'!$H$22,IF('DADOS BASE PROPOSTA'!$H$22-H233&gt;'DADOS BASE PROPOSTA'!$H$23,'DADOS BASE PROPOSTA'!$H$23,'DADOS BASE PROPOSTA'!$H$22-H233),0),0)</f>
        <v>0</v>
      </c>
      <c r="J233" s="123">
        <f t="shared" si="93"/>
        <v>0</v>
      </c>
      <c r="L233" s="113">
        <v>1.9780219780219781</v>
      </c>
      <c r="M233" s="123">
        <f>IF(D233="E",'DADOS BASE PROPOSTA'!$H$28,IF(D233="EA",'DADOS BASE PROPOSTA'!$H$29,IF(D233="EC",'DADOS BASE PROPOSTA'!$H$30,IF(D233="ECA",'DADOS BASE PROPOSTA'!$H$31,0))))</f>
        <v>2005589.23</v>
      </c>
      <c r="N233" s="123">
        <f>IF(OR(D233="E",D233="EA",D233="EC",D233="ECA",D233="ECR"),L233*'DADOS BASE PROPOSTA'!$H$33,0)</f>
        <v>1319.3406593406594</v>
      </c>
      <c r="O233" s="123">
        <f t="shared" si="94"/>
        <v>2006908.5706593406</v>
      </c>
      <c r="R233" s="123"/>
      <c r="T233" s="113">
        <v>0</v>
      </c>
      <c r="U233" s="118">
        <f t="shared" si="96"/>
        <v>0</v>
      </c>
      <c r="V233" s="123">
        <f>'DADOS BASE PROPOSTA'!$H$48*U233</f>
        <v>0</v>
      </c>
      <c r="W233" s="123"/>
      <c r="X233" s="123">
        <f t="shared" si="95"/>
        <v>0</v>
      </c>
      <c r="Z233" s="128">
        <v>20</v>
      </c>
      <c r="AB233" s="51">
        <v>0.68200000000000005</v>
      </c>
      <c r="AC233" s="51">
        <f t="shared" si="97"/>
        <v>13.64</v>
      </c>
      <c r="AD233" s="132">
        <f t="shared" si="98"/>
        <v>-8.1331844258271085E-2</v>
      </c>
      <c r="AF233" s="51">
        <f t="shared" si="99"/>
        <v>659.32631576890458</v>
      </c>
      <c r="AG233" s="123">
        <f t="shared" si="100"/>
        <v>13186.526315378091</v>
      </c>
      <c r="AI233" s="128">
        <v>0</v>
      </c>
      <c r="AJ233" s="123">
        <f>IF($AI$11&gt;0,(AI233/$AI$11)*'DADOS BASE PROPOSTA'!$H$41,0)</f>
        <v>0</v>
      </c>
      <c r="AL233" s="123">
        <v>0</v>
      </c>
      <c r="AM233" s="123">
        <f>(AL233/$AL$11)*'DADOS BASE PROPOSTA'!$H$42</f>
        <v>0</v>
      </c>
      <c r="AO233" s="123"/>
      <c r="AP233" s="123"/>
      <c r="AQ233" s="123"/>
      <c r="AS233" s="123"/>
      <c r="AT233" s="123"/>
      <c r="AU233" s="123"/>
      <c r="AW233" s="123"/>
      <c r="AX233" s="123"/>
      <c r="AY233" s="123"/>
      <c r="AZ233" s="49"/>
    </row>
    <row r="234" spans="1:52" x14ac:dyDescent="0.25">
      <c r="A234" s="49"/>
      <c r="B234" s="2" t="s">
        <v>276</v>
      </c>
      <c r="C234" s="2" t="s">
        <v>295</v>
      </c>
      <c r="D234" s="50" t="s">
        <v>89</v>
      </c>
      <c r="F234" s="113">
        <v>1391.294713997182</v>
      </c>
      <c r="G234" s="118">
        <f t="shared" si="92"/>
        <v>1.2325159074752304E-3</v>
      </c>
      <c r="H234" s="123">
        <f>'DADOS BASE PROPOSTA'!$H$17*G234</f>
        <v>2800535.8552557006</v>
      </c>
      <c r="I234" s="123">
        <f>IF(D234="P",IF(H234&lt;'DADOS BASE PROPOSTA'!$H$22,IF('DADOS BASE PROPOSTA'!$H$22-H234&gt;'DADOS BASE PROPOSTA'!$H$23,'DADOS BASE PROPOSTA'!$H$23,'DADOS BASE PROPOSTA'!$H$22-H234),0),0)</f>
        <v>353245.54474429926</v>
      </c>
      <c r="J234" s="123">
        <f t="shared" si="93"/>
        <v>3153781.4</v>
      </c>
      <c r="L234" s="113">
        <v>0</v>
      </c>
      <c r="M234" s="123">
        <f>IF(D234="E",'DADOS BASE PROPOSTA'!$H$28,IF(D234="EA",'DADOS BASE PROPOSTA'!$H$29,IF(D234="EC",'DADOS BASE PROPOSTA'!$H$30,IF(D234="ECA",'DADOS BASE PROPOSTA'!$H$31,0))))</f>
        <v>0</v>
      </c>
      <c r="N234" s="123">
        <f>IF(OR(D234="E",D234="EA",D234="EC",D234="ECA",D234="ECR"),L234*'DADOS BASE PROPOSTA'!$H$33,0)</f>
        <v>0</v>
      </c>
      <c r="O234" s="123">
        <f t="shared" si="94"/>
        <v>0</v>
      </c>
      <c r="R234" s="123"/>
      <c r="T234" s="113">
        <v>6.4286954977766797</v>
      </c>
      <c r="U234" s="118">
        <f t="shared" si="96"/>
        <v>3.3725935000549329E-5</v>
      </c>
      <c r="V234" s="123">
        <f>'DADOS BASE PROPOSTA'!$H$48*U234</f>
        <v>3044.9635779652922</v>
      </c>
      <c r="W234" s="123"/>
      <c r="X234" s="123">
        <f t="shared" si="95"/>
        <v>3044.9635779652922</v>
      </c>
      <c r="Z234" s="128">
        <v>741</v>
      </c>
      <c r="AB234" s="51">
        <v>0.63700000000000001</v>
      </c>
      <c r="AC234" s="51">
        <f t="shared" si="97"/>
        <v>472.017</v>
      </c>
      <c r="AD234" s="132">
        <f t="shared" si="98"/>
        <v>-0.16008184425827116</v>
      </c>
      <c r="AF234" s="51">
        <f t="shared" si="99"/>
        <v>707.34297933291589</v>
      </c>
      <c r="AG234" s="123">
        <f t="shared" si="100"/>
        <v>524141.14768569067</v>
      </c>
      <c r="AI234" s="128">
        <v>0</v>
      </c>
      <c r="AJ234" s="123">
        <f>IF($AI$11&gt;0,(AI234/$AI$11)*'DADOS BASE PROPOSTA'!$H$41,0)</f>
        <v>0</v>
      </c>
      <c r="AL234" s="123">
        <v>10.5</v>
      </c>
      <c r="AM234" s="123">
        <f>(AL234/$AL$11)*'DADOS BASE PROPOSTA'!$H$42</f>
        <v>6001.0567499421832</v>
      </c>
      <c r="AO234" s="123"/>
      <c r="AP234" s="123"/>
      <c r="AQ234" s="123"/>
      <c r="AS234" s="123"/>
      <c r="AT234" s="123"/>
      <c r="AU234" s="123"/>
      <c r="AW234" s="123"/>
      <c r="AX234" s="123"/>
      <c r="AY234" s="123"/>
      <c r="AZ234" s="49"/>
    </row>
    <row r="235" spans="1:52" x14ac:dyDescent="0.25">
      <c r="A235" s="49"/>
      <c r="B235" s="2" t="s">
        <v>276</v>
      </c>
      <c r="C235" s="2" t="s">
        <v>147</v>
      </c>
      <c r="D235" s="50" t="s">
        <v>89</v>
      </c>
      <c r="F235" s="113">
        <v>2620.5585808730261</v>
      </c>
      <c r="G235" s="118">
        <f t="shared" si="92"/>
        <v>2.3214924234976008E-3</v>
      </c>
      <c r="H235" s="123">
        <f>'DADOS BASE PROPOSTA'!$H$17*G235</f>
        <v>5274919.9667754713</v>
      </c>
      <c r="I235" s="123">
        <f>IF(D235="P",IF(H235&lt;'DADOS BASE PROPOSTA'!$H$22,IF('DADOS BASE PROPOSTA'!$H$22-H235&gt;'DADOS BASE PROPOSTA'!$H$23,'DADOS BASE PROPOSTA'!$H$23,'DADOS BASE PROPOSTA'!$H$22-H235),0),0)</f>
        <v>0</v>
      </c>
      <c r="J235" s="123">
        <f t="shared" si="93"/>
        <v>5274919.9667754713</v>
      </c>
      <c r="L235" s="113">
        <v>0</v>
      </c>
      <c r="M235" s="123">
        <f>IF(D235="E",'DADOS BASE PROPOSTA'!$H$28,IF(D235="EA",'DADOS BASE PROPOSTA'!$H$29,IF(D235="EC",'DADOS BASE PROPOSTA'!$H$30,IF(D235="ECA",'DADOS BASE PROPOSTA'!$H$31,0))))</f>
        <v>0</v>
      </c>
      <c r="N235" s="123">
        <f>IF(OR(D235="E",D235="EA",D235="EC",D235="ECA",D235="ECR"),L235*'DADOS BASE PROPOSTA'!$H$33,0)</f>
        <v>0</v>
      </c>
      <c r="O235" s="123">
        <f t="shared" si="94"/>
        <v>0</v>
      </c>
      <c r="R235" s="123"/>
      <c r="T235" s="113">
        <v>0</v>
      </c>
      <c r="U235" s="118">
        <f t="shared" si="96"/>
        <v>0</v>
      </c>
      <c r="V235" s="123">
        <f>'DADOS BASE PROPOSTA'!$H$48*U235</f>
        <v>0</v>
      </c>
      <c r="W235" s="123"/>
      <c r="X235" s="123">
        <f t="shared" si="95"/>
        <v>0</v>
      </c>
      <c r="Z235" s="128">
        <v>1437.5</v>
      </c>
      <c r="AB235" s="51">
        <v>0.67400000000000004</v>
      </c>
      <c r="AC235" s="51">
        <f t="shared" si="97"/>
        <v>968.87500000000011</v>
      </c>
      <c r="AD235" s="132">
        <f t="shared" si="98"/>
        <v>-9.5331844258271098E-2</v>
      </c>
      <c r="AF235" s="51">
        <f t="shared" si="99"/>
        <v>667.86261151361771</v>
      </c>
      <c r="AG235" s="123">
        <f t="shared" si="100"/>
        <v>960052.50405082549</v>
      </c>
      <c r="AI235" s="128">
        <v>0</v>
      </c>
      <c r="AJ235" s="123">
        <f>IF($AI$11&gt;0,(AI235/$AI$11)*'DADOS BASE PROPOSTA'!$H$41,0)</f>
        <v>0</v>
      </c>
      <c r="AL235" s="123">
        <v>0</v>
      </c>
      <c r="AM235" s="123">
        <f>(AL235/$AL$11)*'DADOS BASE PROPOSTA'!$H$42</f>
        <v>0</v>
      </c>
      <c r="AO235" s="123"/>
      <c r="AP235" s="123"/>
      <c r="AQ235" s="123"/>
      <c r="AS235" s="123"/>
      <c r="AT235" s="123"/>
      <c r="AU235" s="123"/>
      <c r="AW235" s="123"/>
      <c r="AX235" s="123"/>
      <c r="AY235" s="123"/>
      <c r="AZ235" s="49"/>
    </row>
    <row r="236" spans="1:52" x14ac:dyDescent="0.25">
      <c r="A236" s="49"/>
      <c r="B236" s="2" t="s">
        <v>276</v>
      </c>
      <c r="C236" s="2" t="s">
        <v>296</v>
      </c>
      <c r="D236" s="50" t="s">
        <v>89</v>
      </c>
      <c r="F236" s="113">
        <v>1426.1590672319619</v>
      </c>
      <c r="G236" s="118">
        <f t="shared" si="92"/>
        <v>1.2634014341241792E-3</v>
      </c>
      <c r="H236" s="123">
        <f>'DADOS BASE PROPOSTA'!$H$17*G236</f>
        <v>2870714.2799431523</v>
      </c>
      <c r="I236" s="123">
        <f>IF(D236="P",IF(H236&lt;'DADOS BASE PROPOSTA'!$H$22,IF('DADOS BASE PROPOSTA'!$H$22-H236&gt;'DADOS BASE PROPOSTA'!$H$23,'DADOS BASE PROPOSTA'!$H$23,'DADOS BASE PROPOSTA'!$H$22-H236),0),0)</f>
        <v>283067.12005684758</v>
      </c>
      <c r="J236" s="123">
        <f t="shared" si="93"/>
        <v>3153781.4</v>
      </c>
      <c r="L236" s="113">
        <v>0</v>
      </c>
      <c r="M236" s="123">
        <f>IF(D236="E",'DADOS BASE PROPOSTA'!$H$28,IF(D236="EA",'DADOS BASE PROPOSTA'!$H$29,IF(D236="EC",'DADOS BASE PROPOSTA'!$H$30,IF(D236="ECA",'DADOS BASE PROPOSTA'!$H$31,0))))</f>
        <v>0</v>
      </c>
      <c r="N236" s="123">
        <f>IF(OR(D236="E",D236="EA",D236="EC",D236="ECA",D236="ECR"),L236*'DADOS BASE PROPOSTA'!$H$33,0)</f>
        <v>0</v>
      </c>
      <c r="O236" s="123">
        <f t="shared" si="94"/>
        <v>0</v>
      </c>
      <c r="R236" s="123"/>
      <c r="T236" s="113">
        <v>0</v>
      </c>
      <c r="U236" s="118">
        <f t="shared" si="96"/>
        <v>0</v>
      </c>
      <c r="V236" s="123">
        <f>'DADOS BASE PROPOSTA'!$H$48*U236</f>
        <v>0</v>
      </c>
      <c r="W236" s="123"/>
      <c r="X236" s="123">
        <f t="shared" si="95"/>
        <v>0</v>
      </c>
      <c r="Z236" s="128">
        <v>583</v>
      </c>
      <c r="AB236" s="51">
        <v>0.61499999999999999</v>
      </c>
      <c r="AC236" s="51">
        <f t="shared" si="97"/>
        <v>358.54500000000002</v>
      </c>
      <c r="AD236" s="132">
        <f t="shared" si="98"/>
        <v>-0.19858184425827119</v>
      </c>
      <c r="AF236" s="51">
        <f t="shared" si="99"/>
        <v>730.81779263087697</v>
      </c>
      <c r="AG236" s="123">
        <f t="shared" si="100"/>
        <v>426066.77310380124</v>
      </c>
      <c r="AI236" s="128">
        <v>0</v>
      </c>
      <c r="AJ236" s="123">
        <f>IF($AI$11&gt;0,(AI236/$AI$11)*'DADOS BASE PROPOSTA'!$H$41,0)</f>
        <v>0</v>
      </c>
      <c r="AL236" s="123">
        <v>0</v>
      </c>
      <c r="AM236" s="123">
        <f>(AL236/$AL$11)*'DADOS BASE PROPOSTA'!$H$42</f>
        <v>0</v>
      </c>
      <c r="AO236" s="123"/>
      <c r="AP236" s="123"/>
      <c r="AQ236" s="123"/>
      <c r="AS236" s="123"/>
      <c r="AT236" s="123"/>
      <c r="AU236" s="123"/>
      <c r="AW236" s="123"/>
      <c r="AX236" s="123"/>
      <c r="AY236" s="123"/>
      <c r="AZ236" s="49"/>
    </row>
    <row r="237" spans="1:52" x14ac:dyDescent="0.25">
      <c r="A237" s="49"/>
      <c r="B237" s="2" t="s">
        <v>276</v>
      </c>
      <c r="C237" s="2" t="s">
        <v>297</v>
      </c>
      <c r="D237" s="50" t="s">
        <v>93</v>
      </c>
      <c r="F237" s="113">
        <v>0</v>
      </c>
      <c r="G237" s="118">
        <f t="shared" si="92"/>
        <v>0</v>
      </c>
      <c r="H237" s="123">
        <f>'DADOS BASE PROPOSTA'!$H$17*G237</f>
        <v>0</v>
      </c>
      <c r="I237" s="123">
        <f>IF(D237="P",IF(H237&lt;'DADOS BASE PROPOSTA'!$H$22,IF('DADOS BASE PROPOSTA'!$H$22-H237&gt;'DADOS BASE PROPOSTA'!$H$23,'DADOS BASE PROPOSTA'!$H$23,'DADOS BASE PROPOSTA'!$H$22-H237),0),0)</f>
        <v>0</v>
      </c>
      <c r="J237" s="123">
        <f t="shared" si="93"/>
        <v>0</v>
      </c>
      <c r="L237" s="113">
        <v>39.229862571526382</v>
      </c>
      <c r="M237" s="123">
        <f>IF(D237="E",'DADOS BASE PROPOSTA'!$H$28,IF(D237="EA",'DADOS BASE PROPOSTA'!$H$29,IF(D237="EC",'DADOS BASE PROPOSTA'!$H$30,IF(D237="ECA",'DADOS BASE PROPOSTA'!$H$31,0))))</f>
        <v>2005589.23</v>
      </c>
      <c r="N237" s="123">
        <f>IF(OR(D237="E",D237="EA",D237="EC",D237="ECA",D237="ECR"),L237*'DADOS BASE PROPOSTA'!$H$33,0)</f>
        <v>26166.318335208096</v>
      </c>
      <c r="O237" s="123">
        <f t="shared" si="94"/>
        <v>2031755.5483352081</v>
      </c>
      <c r="R237" s="123"/>
      <c r="T237" s="113">
        <v>0</v>
      </c>
      <c r="U237" s="118">
        <f t="shared" si="96"/>
        <v>0</v>
      </c>
      <c r="V237" s="123">
        <f>'DADOS BASE PROPOSTA'!$H$48*U237</f>
        <v>0</v>
      </c>
      <c r="W237" s="123"/>
      <c r="X237" s="123">
        <f t="shared" si="95"/>
        <v>0</v>
      </c>
      <c r="Z237" s="128">
        <v>255</v>
      </c>
      <c r="AB237" s="51">
        <v>0.70799999999999996</v>
      </c>
      <c r="AC237" s="51">
        <f t="shared" si="97"/>
        <v>180.54</v>
      </c>
      <c r="AD237" s="132">
        <f t="shared" si="98"/>
        <v>-3.5831844258271239E-2</v>
      </c>
      <c r="AF237" s="51">
        <f t="shared" si="99"/>
        <v>631.58335459858699</v>
      </c>
      <c r="AG237" s="123">
        <f t="shared" si="100"/>
        <v>161053.75542263969</v>
      </c>
      <c r="AI237" s="128">
        <v>0</v>
      </c>
      <c r="AJ237" s="123">
        <f>IF($AI$11&gt;0,(AI237/$AI$11)*'DADOS BASE PROPOSTA'!$H$41,0)</f>
        <v>0</v>
      </c>
      <c r="AL237" s="123">
        <v>0</v>
      </c>
      <c r="AM237" s="123">
        <f>(AL237/$AL$11)*'DADOS BASE PROPOSTA'!$H$42</f>
        <v>0</v>
      </c>
      <c r="AO237" s="123"/>
      <c r="AP237" s="123"/>
      <c r="AQ237" s="123"/>
      <c r="AS237" s="123"/>
      <c r="AT237" s="123"/>
      <c r="AU237" s="123"/>
      <c r="AW237" s="123"/>
      <c r="AX237" s="123"/>
      <c r="AY237" s="123"/>
      <c r="AZ237" s="49"/>
    </row>
    <row r="238" spans="1:52" x14ac:dyDescent="0.25">
      <c r="A238" s="49"/>
      <c r="B238" s="2" t="s">
        <v>276</v>
      </c>
      <c r="C238" s="2" t="s">
        <v>298</v>
      </c>
      <c r="D238" s="50" t="s">
        <v>89</v>
      </c>
      <c r="F238" s="113">
        <v>2453.4556354361562</v>
      </c>
      <c r="G238" s="118">
        <f t="shared" si="92"/>
        <v>2.1734597770964696E-3</v>
      </c>
      <c r="H238" s="123">
        <f>'DADOS BASE PROPOSTA'!$H$17*G238</f>
        <v>4938558.6009866986</v>
      </c>
      <c r="I238" s="123">
        <f>IF(D238="P",IF(H238&lt;'DADOS BASE PROPOSTA'!$H$22,IF('DADOS BASE PROPOSTA'!$H$22-H238&gt;'DADOS BASE PROPOSTA'!$H$23,'DADOS BASE PROPOSTA'!$H$23,'DADOS BASE PROPOSTA'!$H$22-H238),0),0)</f>
        <v>0</v>
      </c>
      <c r="J238" s="123">
        <f t="shared" si="93"/>
        <v>4938558.6009866986</v>
      </c>
      <c r="L238" s="113">
        <v>0</v>
      </c>
      <c r="M238" s="123">
        <f>IF(D238="E",'DADOS BASE PROPOSTA'!$H$28,IF(D238="EA",'DADOS BASE PROPOSTA'!$H$29,IF(D238="EC",'DADOS BASE PROPOSTA'!$H$30,IF(D238="ECA",'DADOS BASE PROPOSTA'!$H$31,0))))</f>
        <v>0</v>
      </c>
      <c r="N238" s="123">
        <f>IF(OR(D238="E",D238="EA",D238="EC",D238="ECA",D238="ECR"),L238*'DADOS BASE PROPOSTA'!$H$33,0)</f>
        <v>0</v>
      </c>
      <c r="O238" s="123">
        <f t="shared" si="94"/>
        <v>0</v>
      </c>
      <c r="R238" s="123"/>
      <c r="T238" s="113">
        <v>176.3539784498918</v>
      </c>
      <c r="U238" s="118">
        <f t="shared" si="96"/>
        <v>9.2518035989514521E-4</v>
      </c>
      <c r="V238" s="123">
        <f>'DADOS BASE PROPOSTA'!$H$48*U238</f>
        <v>83530.389858239738</v>
      </c>
      <c r="W238" s="123"/>
      <c r="X238" s="123">
        <f t="shared" si="95"/>
        <v>83530.389858239738</v>
      </c>
      <c r="Z238" s="128">
        <v>1254</v>
      </c>
      <c r="AB238" s="51">
        <v>0.76800000000000002</v>
      </c>
      <c r="AC238" s="51">
        <f t="shared" si="97"/>
        <v>963.072</v>
      </c>
      <c r="AD238" s="132">
        <f t="shared" si="98"/>
        <v>6.9168155741728854E-2</v>
      </c>
      <c r="AF238" s="51">
        <f t="shared" si="99"/>
        <v>567.56113651323858</v>
      </c>
      <c r="AG238" s="123">
        <f t="shared" si="100"/>
        <v>711721.66518760123</v>
      </c>
      <c r="AI238" s="128">
        <v>0</v>
      </c>
      <c r="AJ238" s="123">
        <f>IF($AI$11&gt;0,(AI238/$AI$11)*'DADOS BASE PROPOSTA'!$H$41,0)</f>
        <v>0</v>
      </c>
      <c r="AL238" s="123">
        <v>85.375</v>
      </c>
      <c r="AM238" s="123">
        <f>(AL238/$AL$11)*'DADOS BASE PROPOSTA'!$H$42</f>
        <v>48794.306669172751</v>
      </c>
      <c r="AO238" s="123"/>
      <c r="AP238" s="123"/>
      <c r="AQ238" s="123"/>
      <c r="AS238" s="123"/>
      <c r="AT238" s="123"/>
      <c r="AU238" s="123"/>
      <c r="AW238" s="123"/>
      <c r="AX238" s="123"/>
      <c r="AY238" s="123"/>
      <c r="AZ238" s="49"/>
    </row>
    <row r="239" spans="1:52" x14ac:dyDescent="0.25">
      <c r="A239" s="49"/>
      <c r="B239" s="2" t="s">
        <v>276</v>
      </c>
      <c r="C239" s="2" t="s">
        <v>299</v>
      </c>
      <c r="D239" s="50" t="s">
        <v>89</v>
      </c>
      <c r="F239" s="113">
        <v>6701.8049835304346</v>
      </c>
      <c r="G239" s="118">
        <f t="shared" si="92"/>
        <v>5.9369745086336641E-3</v>
      </c>
      <c r="H239" s="123">
        <f>'DADOS BASE PROPOSTA'!$H$17*G239</f>
        <v>13490057.111901263</v>
      </c>
      <c r="I239" s="123">
        <f>IF(D239="P",IF(H239&lt;'DADOS BASE PROPOSTA'!$H$22,IF('DADOS BASE PROPOSTA'!$H$22-H239&gt;'DADOS BASE PROPOSTA'!$H$23,'DADOS BASE PROPOSTA'!$H$23,'DADOS BASE PROPOSTA'!$H$22-H239),0),0)</f>
        <v>0</v>
      </c>
      <c r="J239" s="123">
        <f t="shared" si="93"/>
        <v>13490057.111901263</v>
      </c>
      <c r="L239" s="113">
        <v>0</v>
      </c>
      <c r="M239" s="123">
        <f>IF(D239="E",'DADOS BASE PROPOSTA'!$H$28,IF(D239="EA",'DADOS BASE PROPOSTA'!$H$29,IF(D239="EC",'DADOS BASE PROPOSTA'!$H$30,IF(D239="ECA",'DADOS BASE PROPOSTA'!$H$31,0))))</f>
        <v>0</v>
      </c>
      <c r="N239" s="123">
        <f>IF(OR(D239="E",D239="EA",D239="EC",D239="ECA",D239="ECR"),L239*'DADOS BASE PROPOSTA'!$H$33,0)</f>
        <v>0</v>
      </c>
      <c r="O239" s="123">
        <f t="shared" si="94"/>
        <v>0</v>
      </c>
      <c r="R239" s="123"/>
      <c r="T239" s="113">
        <v>3472.9651043628819</v>
      </c>
      <c r="U239" s="118">
        <f t="shared" si="96"/>
        <v>1.8219714312091285E-2</v>
      </c>
      <c r="V239" s="123">
        <f>'DADOS BASE PROPOSTA'!$H$48*U239</f>
        <v>1644976.3803537928</v>
      </c>
      <c r="W239" s="123"/>
      <c r="X239" s="123">
        <f t="shared" si="95"/>
        <v>1644976.3803537928</v>
      </c>
      <c r="Z239" s="128">
        <v>2238</v>
      </c>
      <c r="AB239" s="51">
        <v>0.76800000000000002</v>
      </c>
      <c r="AC239" s="51">
        <f t="shared" si="97"/>
        <v>1718.7840000000001</v>
      </c>
      <c r="AD239" s="132">
        <f t="shared" si="98"/>
        <v>6.9168155741728854E-2</v>
      </c>
      <c r="AF239" s="51">
        <f t="shared" si="99"/>
        <v>567.56113651323858</v>
      </c>
      <c r="AG239" s="123">
        <f t="shared" si="100"/>
        <v>1270201.823516628</v>
      </c>
      <c r="AI239" s="128">
        <v>58.5</v>
      </c>
      <c r="AJ239" s="123">
        <f>IF($AI$11&gt;0,(AI239/$AI$11)*'DADOS BASE PROPOSTA'!$H$41,0)</f>
        <v>361413.12616345065</v>
      </c>
      <c r="AL239" s="123">
        <v>509.125</v>
      </c>
      <c r="AM239" s="123">
        <f>(AL239/$AL$11)*'DADOS BASE PROPOSTA'!$H$42</f>
        <v>290979.81122041086</v>
      </c>
      <c r="AO239" s="123"/>
      <c r="AP239" s="123"/>
      <c r="AQ239" s="123"/>
      <c r="AS239" s="123"/>
      <c r="AT239" s="123"/>
      <c r="AU239" s="123"/>
      <c r="AW239" s="123"/>
      <c r="AX239" s="123"/>
      <c r="AY239" s="123"/>
      <c r="AZ239" s="49"/>
    </row>
    <row r="240" spans="1:52" x14ac:dyDescent="0.25">
      <c r="A240" s="49"/>
      <c r="B240" s="2" t="s">
        <v>276</v>
      </c>
      <c r="C240" s="2" t="s">
        <v>300</v>
      </c>
      <c r="D240" s="50" t="s">
        <v>89</v>
      </c>
      <c r="F240" s="113">
        <v>11343.16055651784</v>
      </c>
      <c r="G240" s="118">
        <f t="shared" si="92"/>
        <v>1.0048644393097392E-2</v>
      </c>
      <c r="H240" s="123">
        <f>'DADOS BASE PROPOSTA'!$H$17*G240</f>
        <v>22832637.492874678</v>
      </c>
      <c r="I240" s="123">
        <f>IF(D240="P",IF(H240&lt;'DADOS BASE PROPOSTA'!$H$22,IF('DADOS BASE PROPOSTA'!$H$22-H240&gt;'DADOS BASE PROPOSTA'!$H$23,'DADOS BASE PROPOSTA'!$H$23,'DADOS BASE PROPOSTA'!$H$22-H240),0),0)</f>
        <v>0</v>
      </c>
      <c r="J240" s="123">
        <f t="shared" si="93"/>
        <v>22832637.492874678</v>
      </c>
      <c r="L240" s="113">
        <v>0</v>
      </c>
      <c r="M240" s="123">
        <f>IF(D240="E",'DADOS BASE PROPOSTA'!$H$28,IF(D240="EA",'DADOS BASE PROPOSTA'!$H$29,IF(D240="EC",'DADOS BASE PROPOSTA'!$H$30,IF(D240="ECA",'DADOS BASE PROPOSTA'!$H$31,0))))</f>
        <v>0</v>
      </c>
      <c r="N240" s="123">
        <f>IF(OR(D240="E",D240="EA",D240="EC",D240="ECA",D240="ECR"),L240*'DADOS BASE PROPOSTA'!$H$33,0)</f>
        <v>0</v>
      </c>
      <c r="O240" s="123">
        <f t="shared" si="94"/>
        <v>0</v>
      </c>
      <c r="R240" s="123"/>
      <c r="T240" s="113">
        <v>2693.410539067283</v>
      </c>
      <c r="U240" s="118">
        <f t="shared" si="96"/>
        <v>1.4130049992536331E-2</v>
      </c>
      <c r="V240" s="123">
        <f>'DADOS BASE PROPOSTA'!$H$48*U240</f>
        <v>1275738.9107641072</v>
      </c>
      <c r="W240" s="123"/>
      <c r="X240" s="123">
        <f t="shared" si="95"/>
        <v>1275738.9107641072</v>
      </c>
      <c r="Z240" s="128">
        <v>5782</v>
      </c>
      <c r="AB240" s="51">
        <v>0.76800000000000002</v>
      </c>
      <c r="AC240" s="51">
        <f t="shared" si="97"/>
        <v>4440.576</v>
      </c>
      <c r="AD240" s="132">
        <f t="shared" si="98"/>
        <v>6.9168155741728854E-2</v>
      </c>
      <c r="AF240" s="51">
        <f t="shared" si="99"/>
        <v>567.56113651323858</v>
      </c>
      <c r="AG240" s="123">
        <f t="shared" si="100"/>
        <v>3281638.4913195455</v>
      </c>
      <c r="AI240" s="128">
        <v>0</v>
      </c>
      <c r="AJ240" s="123">
        <f>IF($AI$11&gt;0,(AI240/$AI$11)*'DADOS BASE PROPOSTA'!$H$41,0)</f>
        <v>0</v>
      </c>
      <c r="AL240" s="123">
        <v>1056.375</v>
      </c>
      <c r="AM240" s="123">
        <f>(AL240/$AL$11)*'DADOS BASE PROPOSTA'!$H$42</f>
        <v>603749.17373525468</v>
      </c>
      <c r="AO240" s="123"/>
      <c r="AP240" s="123"/>
      <c r="AQ240" s="123"/>
      <c r="AS240" s="123"/>
      <c r="AT240" s="123"/>
      <c r="AU240" s="123"/>
      <c r="AW240" s="123"/>
      <c r="AX240" s="123"/>
      <c r="AY240" s="123"/>
      <c r="AZ240" s="49"/>
    </row>
    <row r="241" spans="1:52" x14ac:dyDescent="0.25">
      <c r="A241" s="49"/>
      <c r="B241" s="2" t="s">
        <v>276</v>
      </c>
      <c r="C241" s="2" t="s">
        <v>301</v>
      </c>
      <c r="D241" s="50" t="s">
        <v>89</v>
      </c>
      <c r="F241" s="113">
        <v>2275.876749401687</v>
      </c>
      <c r="G241" s="118">
        <f t="shared" si="92"/>
        <v>2.0161467364679998E-3</v>
      </c>
      <c r="H241" s="123">
        <f>'DADOS BASE PROPOSTA'!$H$17*G241</f>
        <v>4581110.2239659093</v>
      </c>
      <c r="I241" s="123">
        <f>IF(D241="P",IF(H241&lt;'DADOS BASE PROPOSTA'!$H$22,IF('DADOS BASE PROPOSTA'!$H$22-H241&gt;'DADOS BASE PROPOSTA'!$H$23,'DADOS BASE PROPOSTA'!$H$23,'DADOS BASE PROPOSTA'!$H$22-H241),0),0)</f>
        <v>0</v>
      </c>
      <c r="J241" s="123">
        <f t="shared" si="93"/>
        <v>4581110.2239659093</v>
      </c>
      <c r="L241" s="113">
        <v>0</v>
      </c>
      <c r="M241" s="123">
        <f>IF(D241="E",'DADOS BASE PROPOSTA'!$H$28,IF(D241="EA",'DADOS BASE PROPOSTA'!$H$29,IF(D241="EC",'DADOS BASE PROPOSTA'!$H$30,IF(D241="ECA",'DADOS BASE PROPOSTA'!$H$31,0))))</f>
        <v>0</v>
      </c>
      <c r="N241" s="123">
        <f>IF(OR(D241="E",D241="EA",D241="EC",D241="ECA",D241="ECR"),L241*'DADOS BASE PROPOSTA'!$H$33,0)</f>
        <v>0</v>
      </c>
      <c r="O241" s="123">
        <f t="shared" si="94"/>
        <v>0</v>
      </c>
      <c r="R241" s="123"/>
      <c r="T241" s="113">
        <v>0</v>
      </c>
      <c r="U241" s="118">
        <f t="shared" si="96"/>
        <v>0</v>
      </c>
      <c r="V241" s="123">
        <f>'DADOS BASE PROPOSTA'!$H$48*U241</f>
        <v>0</v>
      </c>
      <c r="W241" s="123"/>
      <c r="X241" s="123">
        <f t="shared" si="95"/>
        <v>0</v>
      </c>
      <c r="Z241" s="128">
        <v>597.5</v>
      </c>
      <c r="AB241" s="51">
        <v>0.61</v>
      </c>
      <c r="AC241" s="51">
        <f t="shared" si="97"/>
        <v>364.47499999999997</v>
      </c>
      <c r="AD241" s="132">
        <f t="shared" si="98"/>
        <v>-0.2073318442582712</v>
      </c>
      <c r="AF241" s="51">
        <f t="shared" si="99"/>
        <v>736.15297747132263</v>
      </c>
      <c r="AG241" s="123">
        <f t="shared" si="100"/>
        <v>439851.4040391153</v>
      </c>
      <c r="AI241" s="128">
        <v>10</v>
      </c>
      <c r="AJ241" s="123">
        <f>IF($AI$11&gt;0,(AI241/$AI$11)*'DADOS BASE PROPOSTA'!$H$41,0)</f>
        <v>61780.021566401818</v>
      </c>
      <c r="AL241" s="123">
        <v>0</v>
      </c>
      <c r="AM241" s="123">
        <f>(AL241/$AL$11)*'DADOS BASE PROPOSTA'!$H$42</f>
        <v>0</v>
      </c>
      <c r="AO241" s="123"/>
      <c r="AP241" s="123"/>
      <c r="AQ241" s="123"/>
      <c r="AS241" s="123"/>
      <c r="AT241" s="123"/>
      <c r="AU241" s="123"/>
      <c r="AW241" s="123"/>
      <c r="AX241" s="123"/>
      <c r="AY241" s="123"/>
      <c r="AZ241" s="49"/>
    </row>
    <row r="242" spans="1:52" x14ac:dyDescent="0.25">
      <c r="A242" s="49"/>
      <c r="B242" s="2" t="s">
        <v>276</v>
      </c>
      <c r="C242" s="2" t="s">
        <v>302</v>
      </c>
      <c r="D242" s="50" t="s">
        <v>89</v>
      </c>
      <c r="F242" s="113">
        <v>2065.8827514634781</v>
      </c>
      <c r="G242" s="118">
        <f t="shared" si="92"/>
        <v>1.8301178956125837E-3</v>
      </c>
      <c r="H242" s="123">
        <f>'DADOS BASE PROPOSTA'!$H$17*G242</f>
        <v>4158413.497889196</v>
      </c>
      <c r="I242" s="123">
        <f>IF(D242="P",IF(H242&lt;'DADOS BASE PROPOSTA'!$H$22,IF('DADOS BASE PROPOSTA'!$H$22-H242&gt;'DADOS BASE PROPOSTA'!$H$23,'DADOS BASE PROPOSTA'!$H$23,'DADOS BASE PROPOSTA'!$H$22-H242),0),0)</f>
        <v>0</v>
      </c>
      <c r="J242" s="123">
        <f t="shared" si="93"/>
        <v>4158413.497889196</v>
      </c>
      <c r="L242" s="113">
        <v>0</v>
      </c>
      <c r="M242" s="123">
        <f>IF(D242="E",'DADOS BASE PROPOSTA'!$H$28,IF(D242="EA",'DADOS BASE PROPOSTA'!$H$29,IF(D242="EC",'DADOS BASE PROPOSTA'!$H$30,IF(D242="ECA",'DADOS BASE PROPOSTA'!$H$31,0))))</f>
        <v>0</v>
      </c>
      <c r="N242" s="123">
        <f>IF(OR(D242="E",D242="EA",D242="EC",D242="ECA",D242="ECR"),L242*'DADOS BASE PROPOSTA'!$H$33,0)</f>
        <v>0</v>
      </c>
      <c r="O242" s="123">
        <f t="shared" si="94"/>
        <v>0</v>
      </c>
      <c r="R242" s="123"/>
      <c r="T242" s="113">
        <v>0</v>
      </c>
      <c r="U242" s="118">
        <f t="shared" si="96"/>
        <v>0</v>
      </c>
      <c r="V242" s="123">
        <f>'DADOS BASE PROPOSTA'!$H$48*U242</f>
        <v>0</v>
      </c>
      <c r="W242" s="123"/>
      <c r="X242" s="123">
        <f t="shared" si="95"/>
        <v>0</v>
      </c>
      <c r="Z242" s="128">
        <v>985</v>
      </c>
      <c r="AB242" s="51">
        <v>0.64900000000000002</v>
      </c>
      <c r="AC242" s="51">
        <f t="shared" si="97"/>
        <v>639.26499999999999</v>
      </c>
      <c r="AD242" s="132">
        <f t="shared" si="98"/>
        <v>-0.13908184425827114</v>
      </c>
      <c r="AF242" s="51">
        <f t="shared" si="99"/>
        <v>694.53853571584625</v>
      </c>
      <c r="AG242" s="123">
        <f t="shared" si="100"/>
        <v>684120.45768010861</v>
      </c>
      <c r="AI242" s="128">
        <v>0</v>
      </c>
      <c r="AJ242" s="123">
        <f>IF($AI$11&gt;0,(AI242/$AI$11)*'DADOS BASE PROPOSTA'!$H$41,0)</f>
        <v>0</v>
      </c>
      <c r="AL242" s="123">
        <v>0</v>
      </c>
      <c r="AM242" s="123">
        <f>(AL242/$AL$11)*'DADOS BASE PROPOSTA'!$H$42</f>
        <v>0</v>
      </c>
      <c r="AO242" s="123"/>
      <c r="AP242" s="123"/>
      <c r="AQ242" s="123"/>
      <c r="AS242" s="123"/>
      <c r="AT242" s="123"/>
      <c r="AU242" s="123"/>
      <c r="AW242" s="123"/>
      <c r="AX242" s="123"/>
      <c r="AY242" s="123"/>
      <c r="AZ242" s="49"/>
    </row>
    <row r="243" spans="1:52" x14ac:dyDescent="0.25">
      <c r="A243" s="49"/>
      <c r="B243" s="2" t="s">
        <v>276</v>
      </c>
      <c r="C243" s="2" t="s">
        <v>303</v>
      </c>
      <c r="D243" s="50" t="s">
        <v>93</v>
      </c>
      <c r="F243" s="113">
        <v>0</v>
      </c>
      <c r="G243" s="118">
        <f t="shared" si="92"/>
        <v>0</v>
      </c>
      <c r="H243" s="123">
        <f>'DADOS BASE PROPOSTA'!$H$17*G243</f>
        <v>0</v>
      </c>
      <c r="I243" s="123">
        <f>IF(D243="P",IF(H243&lt;'DADOS BASE PROPOSTA'!$H$22,IF('DADOS BASE PROPOSTA'!$H$22-H243&gt;'DADOS BASE PROPOSTA'!$H$23,'DADOS BASE PROPOSTA'!$H$23,'DADOS BASE PROPOSTA'!$H$22-H243),0),0)</f>
        <v>0</v>
      </c>
      <c r="J243" s="123">
        <f t="shared" si="93"/>
        <v>0</v>
      </c>
      <c r="L243" s="113">
        <v>4.3980351170568559</v>
      </c>
      <c r="M243" s="123">
        <f>IF(D243="E",'DADOS BASE PROPOSTA'!$H$28,IF(D243="EA",'DADOS BASE PROPOSTA'!$H$29,IF(D243="EC",'DADOS BASE PROPOSTA'!$H$30,IF(D243="ECA",'DADOS BASE PROPOSTA'!$H$31,0))))</f>
        <v>2005589.23</v>
      </c>
      <c r="N243" s="123">
        <f>IF(OR(D243="E",D243="EA",D243="EC",D243="ECA",D243="ECR"),L243*'DADOS BASE PROPOSTA'!$H$33,0)</f>
        <v>2933.4894230769228</v>
      </c>
      <c r="O243" s="123">
        <f t="shared" si="94"/>
        <v>2008522.7194230768</v>
      </c>
      <c r="R243" s="123"/>
      <c r="T243" s="113">
        <v>0</v>
      </c>
      <c r="U243" s="118">
        <f t="shared" si="96"/>
        <v>0</v>
      </c>
      <c r="V243" s="123">
        <f>'DADOS BASE PROPOSTA'!$H$48*U243</f>
        <v>0</v>
      </c>
      <c r="W243" s="123"/>
      <c r="X243" s="123">
        <f t="shared" si="95"/>
        <v>0</v>
      </c>
      <c r="Z243" s="128">
        <v>80.5</v>
      </c>
      <c r="AB243" s="51">
        <v>0.61799999999999999</v>
      </c>
      <c r="AC243" s="51">
        <f t="shared" si="97"/>
        <v>49.749000000000002</v>
      </c>
      <c r="AD243" s="132">
        <f t="shared" si="98"/>
        <v>-0.19333184425827118</v>
      </c>
      <c r="AF243" s="51">
        <f t="shared" si="99"/>
        <v>727.61668172660961</v>
      </c>
      <c r="AG243" s="123">
        <f t="shared" si="100"/>
        <v>58573.142878992076</v>
      </c>
      <c r="AI243" s="128">
        <v>0</v>
      </c>
      <c r="AJ243" s="123">
        <f>IF($AI$11&gt;0,(AI243/$AI$11)*'DADOS BASE PROPOSTA'!$H$41,0)</f>
        <v>0</v>
      </c>
      <c r="AL243" s="123">
        <v>0</v>
      </c>
      <c r="AM243" s="123">
        <f>(AL243/$AL$11)*'DADOS BASE PROPOSTA'!$H$42</f>
        <v>0</v>
      </c>
      <c r="AO243" s="123"/>
      <c r="AP243" s="123"/>
      <c r="AQ243" s="123"/>
      <c r="AS243" s="123"/>
      <c r="AT243" s="123"/>
      <c r="AU243" s="123"/>
      <c r="AW243" s="123"/>
      <c r="AX243" s="123"/>
      <c r="AY243" s="123"/>
      <c r="AZ243" s="49"/>
    </row>
    <row r="244" spans="1:52" x14ac:dyDescent="0.25">
      <c r="A244" s="49"/>
      <c r="B244" s="2" t="s">
        <v>276</v>
      </c>
      <c r="C244" s="2" t="s">
        <v>304</v>
      </c>
      <c r="D244" s="50" t="s">
        <v>89</v>
      </c>
      <c r="F244" s="113">
        <v>2335.7014538236549</v>
      </c>
      <c r="G244" s="118">
        <f t="shared" si="92"/>
        <v>2.0691440627125875E-3</v>
      </c>
      <c r="H244" s="123">
        <f>'DADOS BASE PROPOSTA'!$H$17*G244</f>
        <v>4701531.3166921586</v>
      </c>
      <c r="I244" s="123">
        <f>IF(D244="P",IF(H244&lt;'DADOS BASE PROPOSTA'!$H$22,IF('DADOS BASE PROPOSTA'!$H$22-H244&gt;'DADOS BASE PROPOSTA'!$H$23,'DADOS BASE PROPOSTA'!$H$23,'DADOS BASE PROPOSTA'!$H$22-H244),0),0)</f>
        <v>0</v>
      </c>
      <c r="J244" s="123">
        <f t="shared" si="93"/>
        <v>4701531.3166921586</v>
      </c>
      <c r="L244" s="113">
        <v>0</v>
      </c>
      <c r="M244" s="123">
        <f>IF(D244="E",'DADOS BASE PROPOSTA'!$H$28,IF(D244="EA",'DADOS BASE PROPOSTA'!$H$29,IF(D244="EC",'DADOS BASE PROPOSTA'!$H$30,IF(D244="ECA",'DADOS BASE PROPOSTA'!$H$31,0))))</f>
        <v>0</v>
      </c>
      <c r="N244" s="123">
        <f>IF(OR(D244="E",D244="EA",D244="EC",D244="ECA",D244="ECR"),L244*'DADOS BASE PROPOSTA'!$H$33,0)</f>
        <v>0</v>
      </c>
      <c r="O244" s="123">
        <f t="shared" si="94"/>
        <v>0</v>
      </c>
      <c r="R244" s="123"/>
      <c r="T244" s="113">
        <v>496.60778264331208</v>
      </c>
      <c r="U244" s="118">
        <f t="shared" si="96"/>
        <v>2.6052815542418595E-3</v>
      </c>
      <c r="V244" s="123">
        <f>'DADOS BASE PROPOSTA'!$H$48*U244</f>
        <v>235219.19979037077</v>
      </c>
      <c r="W244" s="123"/>
      <c r="X244" s="123">
        <f t="shared" si="95"/>
        <v>235219.19979037077</v>
      </c>
      <c r="Z244" s="128">
        <v>1144.5</v>
      </c>
      <c r="AB244" s="51">
        <v>0.59499999999999997</v>
      </c>
      <c r="AC244" s="51">
        <f t="shared" si="97"/>
        <v>680.97749999999996</v>
      </c>
      <c r="AD244" s="132">
        <f t="shared" si="98"/>
        <v>-0.23358184425827122</v>
      </c>
      <c r="AF244" s="51">
        <f t="shared" si="99"/>
        <v>752.15853199265985</v>
      </c>
      <c r="AG244" s="123">
        <f t="shared" si="100"/>
        <v>860845.43986559915</v>
      </c>
      <c r="AI244" s="128">
        <v>0</v>
      </c>
      <c r="AJ244" s="123">
        <f>IF($AI$11&gt;0,(AI244/$AI$11)*'DADOS BASE PROPOSTA'!$H$41,0)</f>
        <v>0</v>
      </c>
      <c r="AL244" s="123">
        <v>149.5</v>
      </c>
      <c r="AM244" s="123">
        <f>(AL244/$AL$11)*'DADOS BASE PROPOSTA'!$H$42</f>
        <v>85443.617534891091</v>
      </c>
      <c r="AO244" s="123"/>
      <c r="AP244" s="123"/>
      <c r="AQ244" s="123"/>
      <c r="AS244" s="123"/>
      <c r="AT244" s="123"/>
      <c r="AU244" s="123"/>
      <c r="AW244" s="123"/>
      <c r="AX244" s="123"/>
      <c r="AY244" s="123"/>
      <c r="AZ244" s="49"/>
    </row>
    <row r="245" spans="1:52" x14ac:dyDescent="0.25">
      <c r="A245" s="49"/>
      <c r="F245" s="113"/>
      <c r="G245" s="118"/>
      <c r="H245" s="123"/>
      <c r="I245" s="123"/>
      <c r="J245" s="123"/>
      <c r="L245" s="113"/>
      <c r="M245" s="123"/>
      <c r="N245" s="123"/>
      <c r="O245" s="123"/>
      <c r="R245" s="123"/>
      <c r="T245" s="113"/>
      <c r="U245" s="118"/>
      <c r="V245" s="123"/>
      <c r="W245" s="123"/>
      <c r="X245" s="123"/>
      <c r="Z245" s="128"/>
      <c r="AD245" s="132"/>
      <c r="AG245" s="123"/>
      <c r="AI245" s="128"/>
      <c r="AJ245" s="123"/>
      <c r="AL245" s="123"/>
      <c r="AM245" s="123"/>
      <c r="AO245" s="123"/>
      <c r="AP245" s="123"/>
      <c r="AQ245" s="123"/>
      <c r="AS245" s="123"/>
      <c r="AT245" s="123"/>
      <c r="AU245" s="123"/>
      <c r="AW245" s="123"/>
      <c r="AX245" s="123"/>
      <c r="AY245" s="123"/>
      <c r="AZ245" s="49"/>
    </row>
    <row r="246" spans="1:52" x14ac:dyDescent="0.25">
      <c r="A246" s="49"/>
      <c r="B246" s="107" t="s">
        <v>305</v>
      </c>
      <c r="C246" s="107" t="s">
        <v>306</v>
      </c>
      <c r="D246" s="107" t="s">
        <v>84</v>
      </c>
      <c r="E246" s="107"/>
      <c r="F246" s="114">
        <f>SUM(F247:F256)</f>
        <v>38473.147518688565</v>
      </c>
      <c r="G246" s="119">
        <f>SUM(G247:G256)</f>
        <v>3.4082474295608442E-2</v>
      </c>
      <c r="H246" s="124">
        <f>SUM(H247:H256)</f>
        <v>77442563.395556346</v>
      </c>
      <c r="I246" s="124">
        <f>SUM(I247:I256)</f>
        <v>0</v>
      </c>
      <c r="J246" s="124">
        <f>SUM(J247:J256)</f>
        <v>77442563.395556346</v>
      </c>
      <c r="K246" s="108"/>
      <c r="L246" s="114">
        <f>SUM(L247:L256)</f>
        <v>1416.708010288223</v>
      </c>
      <c r="M246" s="124">
        <f>SUM(M247:M256)</f>
        <v>2005589.23</v>
      </c>
      <c r="N246" s="124">
        <f>SUM(N247:N256)</f>
        <v>944944.24286224472</v>
      </c>
      <c r="O246" s="124">
        <f>SUM(O247:O256)</f>
        <v>2950533.4728622446</v>
      </c>
      <c r="P246" s="108"/>
      <c r="Q246" s="109"/>
      <c r="R246" s="124">
        <f>SUM(R247:R256)</f>
        <v>5615938.4500000002</v>
      </c>
      <c r="S246" s="108"/>
      <c r="T246" s="114">
        <f>SUM(T247:T256)</f>
        <v>691.25079611085687</v>
      </c>
      <c r="U246" s="119">
        <f>SUM(U247:U256)</f>
        <v>3.6264090322485182E-3</v>
      </c>
      <c r="V246" s="124">
        <f>SUM(V247:V256)</f>
        <v>327412.22509683552</v>
      </c>
      <c r="W246" s="124">
        <f>SUM(W247:W256)</f>
        <v>244676.20587804879</v>
      </c>
      <c r="X246" s="124">
        <f>SUM(X247:X256)</f>
        <v>572088.43097488431</v>
      </c>
      <c r="Y246" s="108"/>
      <c r="Z246" s="129">
        <f>SUM(Z247:Z256)</f>
        <v>16608</v>
      </c>
      <c r="AA246" s="108"/>
      <c r="AB246" s="108"/>
      <c r="AC246" s="108"/>
      <c r="AD246" s="133"/>
      <c r="AE246" s="108"/>
      <c r="AF246" s="108"/>
      <c r="AG246" s="124">
        <f>SUM(AG247:AG256)</f>
        <v>9176191.5765423048</v>
      </c>
      <c r="AH246" s="108"/>
      <c r="AI246" s="129">
        <f>SUM(AI247:AI256)</f>
        <v>0</v>
      </c>
      <c r="AJ246" s="124">
        <f>SUM(AJ247:AJ256)</f>
        <v>0</v>
      </c>
      <c r="AK246" s="108"/>
      <c r="AL246" s="124">
        <f>SUM(AL247:AL256)</f>
        <v>132</v>
      </c>
      <c r="AM246" s="124">
        <f>SUM(AM247:AM256)</f>
        <v>75441.856284987458</v>
      </c>
      <c r="AN246" s="108"/>
      <c r="AO246" s="124"/>
      <c r="AP246" s="124"/>
      <c r="AQ246" s="124">
        <f>SUM(AQ247:AQ256)</f>
        <v>570029.8886138614</v>
      </c>
      <c r="AR246" s="107"/>
      <c r="AS246" s="124"/>
      <c r="AT246" s="124"/>
      <c r="AU246" s="124">
        <f>SUM(AU247:AU256)</f>
        <v>570029.8886138614</v>
      </c>
      <c r="AV246" s="107"/>
      <c r="AW246" s="124"/>
      <c r="AX246" s="124"/>
      <c r="AY246" s="124">
        <f>SUM(AY247:AY256)</f>
        <v>570029.8886138614</v>
      </c>
      <c r="AZ246" s="49"/>
    </row>
    <row r="247" spans="1:52" x14ac:dyDescent="0.25">
      <c r="A247" s="49"/>
      <c r="B247" s="2" t="s">
        <v>305</v>
      </c>
      <c r="C247" s="103" t="s">
        <v>802</v>
      </c>
      <c r="D247" s="50" t="s">
        <v>85</v>
      </c>
      <c r="F247" s="113">
        <v>0</v>
      </c>
      <c r="G247" s="118">
        <f t="shared" ref="G247:G256" si="101">F247/$F$11</f>
        <v>0</v>
      </c>
      <c r="H247" s="123">
        <f>'DADOS BASE PROPOSTA'!$H$17*G247</f>
        <v>0</v>
      </c>
      <c r="I247" s="123">
        <f>IF(D247="P",IF(H247&lt;'DADOS BASE PROPOSTA'!$H$22,IF('DADOS BASE PROPOSTA'!$H$22-H247&gt;'DADOS BASE PROPOSTA'!$H$23,'DADOS BASE PROPOSTA'!$H$23,'DADOS BASE PROPOSTA'!$H$22-H247),0),0)</f>
        <v>0</v>
      </c>
      <c r="J247" s="123">
        <f t="shared" ref="J247:J256" si="102">H247+I247</f>
        <v>0</v>
      </c>
      <c r="L247" s="113"/>
      <c r="M247" s="123">
        <f>IF(D247="E",'DADOS BASE PROPOSTA'!$H$28,IF(D247="EA",'DADOS BASE PROPOSTA'!$H$29,IF(D247="EC",'DADOS BASE PROPOSTA'!$H$30,IF(D247="ECA",'DADOS BASE PROPOSTA'!$H$31,0))))</f>
        <v>0</v>
      </c>
      <c r="N247" s="123">
        <f>IF(OR(D247="E",D247="EA",D247="EC",D247="ECA"),L247*'DADOS BASE PROPOSTA'!$H$33,0)</f>
        <v>0</v>
      </c>
      <c r="O247" s="123">
        <f t="shared" ref="O247:O256" si="103">M247+N247</f>
        <v>0</v>
      </c>
      <c r="Q247" s="77">
        <v>9</v>
      </c>
      <c r="R247" s="123">
        <f>IF(D247="R",('DADOS BASE PROPOSTA'!$H$36+('DADOS BASE PROPOSTA'!$H$37*Q247)),0)</f>
        <v>5615938.4500000002</v>
      </c>
      <c r="T247" s="113"/>
      <c r="U247" s="118"/>
      <c r="V247" s="123"/>
      <c r="W247" s="123">
        <f>'DADOS BASE PROPOSTA'!$H$47/41</f>
        <v>244676.20587804879</v>
      </c>
      <c r="X247" s="123">
        <f t="shared" ref="X247:X256" si="104">V247+W247</f>
        <v>244676.20587804879</v>
      </c>
      <c r="Z247" s="128"/>
      <c r="AD247" s="132"/>
      <c r="AG247" s="123"/>
      <c r="AI247" s="128"/>
      <c r="AJ247" s="123"/>
      <c r="AL247" s="123"/>
      <c r="AM247" s="123"/>
      <c r="AO247" s="123">
        <f>'DADOS BASE PROPOSTA'!$H$52/41</f>
        <v>354295.5</v>
      </c>
      <c r="AP247" s="123">
        <f>'DADOS BASE PROPOSTA'!$H$53*(Q247/$Q$11)</f>
        <v>215734.38861386137</v>
      </c>
      <c r="AQ247" s="123">
        <f>AO247+AP247</f>
        <v>570029.8886138614</v>
      </c>
      <c r="AS247" s="123">
        <f>'DADOS BASE PROPOSTA'!$H$56/41</f>
        <v>354295.5</v>
      </c>
      <c r="AT247" s="123">
        <f>'DADOS BASE PROPOSTA'!$H$57*(Q247/$Q$11)</f>
        <v>215734.38861386137</v>
      </c>
      <c r="AU247" s="123">
        <f>AS247+AT247</f>
        <v>570029.8886138614</v>
      </c>
      <c r="AW247" s="123">
        <f>'DADOS BASE PROPOSTA'!$H$60/41</f>
        <v>354295.5</v>
      </c>
      <c r="AX247" s="123">
        <f>'DADOS BASE PROPOSTA'!$H$61*(Q247/$Q$11)</f>
        <v>215734.38861386137</v>
      </c>
      <c r="AY247" s="123">
        <f>AW247+AX247</f>
        <v>570029.8886138614</v>
      </c>
      <c r="AZ247" s="49"/>
    </row>
    <row r="248" spans="1:52" x14ac:dyDescent="0.25">
      <c r="A248" s="49"/>
      <c r="B248" s="2" t="s">
        <v>305</v>
      </c>
      <c r="C248" s="2" t="s">
        <v>307</v>
      </c>
      <c r="D248" s="50" t="s">
        <v>89</v>
      </c>
      <c r="F248" s="113">
        <v>3943.9811561206602</v>
      </c>
      <c r="G248" s="118">
        <f t="shared" si="101"/>
        <v>3.4938819682104457E-3</v>
      </c>
      <c r="H248" s="123">
        <f>'DADOS BASE PROPOSTA'!$H$17*G248</f>
        <v>7938836.0561190993</v>
      </c>
      <c r="I248" s="123">
        <f>IF(D248="P",IF(H248&lt;'DADOS BASE PROPOSTA'!$H$22,IF('DADOS BASE PROPOSTA'!$H$22-H248&gt;'DADOS BASE PROPOSTA'!$H$23,'DADOS BASE PROPOSTA'!$H$23,'DADOS BASE PROPOSTA'!$H$22-H248),0),0)</f>
        <v>0</v>
      </c>
      <c r="J248" s="123">
        <f t="shared" si="102"/>
        <v>7938836.0561190993</v>
      </c>
      <c r="L248" s="113">
        <v>0</v>
      </c>
      <c r="M248" s="123">
        <f>IF(D248="E",'DADOS BASE PROPOSTA'!$H$28,IF(D248="EA",'DADOS BASE PROPOSTA'!$H$29,IF(D248="EC",'DADOS BASE PROPOSTA'!$H$30,IF(D248="ECA",'DADOS BASE PROPOSTA'!$H$31,0))))</f>
        <v>0</v>
      </c>
      <c r="N248" s="123">
        <f>IF(OR(D248="E",D248="EA",D248="EC",D248="ECA",D248="ECR"),L248*'DADOS BASE PROPOSTA'!$H$33,0)</f>
        <v>0</v>
      </c>
      <c r="O248" s="123">
        <f t="shared" si="103"/>
        <v>0</v>
      </c>
      <c r="R248" s="152"/>
      <c r="T248" s="113">
        <v>0</v>
      </c>
      <c r="U248" s="118">
        <f t="shared" ref="U248:U256" si="105">T248/$T$11</f>
        <v>0</v>
      </c>
      <c r="V248" s="123">
        <f>'DADOS BASE PROPOSTA'!$H$48*U248</f>
        <v>0</v>
      </c>
      <c r="W248" s="123"/>
      <c r="X248" s="123">
        <f t="shared" si="104"/>
        <v>0</v>
      </c>
      <c r="Z248" s="128">
        <v>1509.5</v>
      </c>
      <c r="AB248" s="51">
        <v>0.77200000000000002</v>
      </c>
      <c r="AC248" s="51">
        <f t="shared" ref="AC248:AC256" si="106">Z248*AB248</f>
        <v>1165.3340000000001</v>
      </c>
      <c r="AD248" s="132">
        <f t="shared" ref="AD248:AD256" si="107">(AB248-$AC$12)*$AD$12</f>
        <v>7.616815574172886E-2</v>
      </c>
      <c r="AF248" s="51">
        <f t="shared" ref="AF248:AF256" si="108">$AF$11-(AD248*$AF$11)</f>
        <v>563.29298864088207</v>
      </c>
      <c r="AG248" s="123">
        <f t="shared" ref="AG248:AG256" si="109">Z248*AF248</f>
        <v>850290.76635341148</v>
      </c>
      <c r="AI248" s="128">
        <v>0</v>
      </c>
      <c r="AJ248" s="123">
        <f>IF($AI$11&gt;0,(AI248/$AI$11)*'DADOS BASE PROPOSTA'!$H$41,0)</f>
        <v>0</v>
      </c>
      <c r="AL248" s="123">
        <v>0</v>
      </c>
      <c r="AM248" s="123">
        <f>(AL248/$AL$11)*'DADOS BASE PROPOSTA'!$H$42</f>
        <v>0</v>
      </c>
      <c r="AO248" s="123"/>
      <c r="AP248" s="123"/>
      <c r="AQ248" s="123"/>
      <c r="AS248" s="123"/>
      <c r="AT248" s="123"/>
      <c r="AU248" s="123"/>
      <c r="AW248" s="123"/>
      <c r="AX248" s="123"/>
      <c r="AY248" s="123"/>
      <c r="AZ248" s="49"/>
    </row>
    <row r="249" spans="1:52" x14ac:dyDescent="0.25">
      <c r="A249" s="49"/>
      <c r="B249" s="2" t="s">
        <v>305</v>
      </c>
      <c r="C249" s="2" t="s">
        <v>308</v>
      </c>
      <c r="D249" s="50" t="s">
        <v>89</v>
      </c>
      <c r="F249" s="113">
        <v>20179.296417646059</v>
      </c>
      <c r="G249" s="118">
        <f t="shared" si="101"/>
        <v>1.7876373414049407E-2</v>
      </c>
      <c r="H249" s="123">
        <f>'DADOS BASE PROPOSTA'!$H$17*G249</f>
        <v>40618887.273056343</v>
      </c>
      <c r="I249" s="123">
        <f>IF(D249="P",IF(H249&lt;'DADOS BASE PROPOSTA'!$H$22,IF('DADOS BASE PROPOSTA'!$H$22-H249&gt;'DADOS BASE PROPOSTA'!$H$23,'DADOS BASE PROPOSTA'!$H$23,'DADOS BASE PROPOSTA'!$H$22-H249),0),0)</f>
        <v>0</v>
      </c>
      <c r="J249" s="123">
        <f t="shared" si="102"/>
        <v>40618887.273056343</v>
      </c>
      <c r="L249" s="113">
        <v>0</v>
      </c>
      <c r="M249" s="123">
        <f>IF(D249="E",'DADOS BASE PROPOSTA'!$H$28,IF(D249="EA",'DADOS BASE PROPOSTA'!$H$29,IF(D249="EC",'DADOS BASE PROPOSTA'!$H$30,IF(D249="ECA",'DADOS BASE PROPOSTA'!$H$31,0))))</f>
        <v>0</v>
      </c>
      <c r="N249" s="123">
        <f>IF(OR(D249="E",D249="EA",D249="EC",D249="ECA",D249="ECR"),L249*'DADOS BASE PROPOSTA'!$H$33,0)</f>
        <v>0</v>
      </c>
      <c r="O249" s="123">
        <f t="shared" si="103"/>
        <v>0</v>
      </c>
      <c r="R249" s="123"/>
      <c r="T249" s="113">
        <v>691.25079611085687</v>
      </c>
      <c r="U249" s="118">
        <f t="shared" si="105"/>
        <v>3.6264090322485182E-3</v>
      </c>
      <c r="V249" s="123">
        <f>'DADOS BASE PROPOSTA'!$H$48*U249</f>
        <v>327412.22509683552</v>
      </c>
      <c r="W249" s="123"/>
      <c r="X249" s="123">
        <f t="shared" si="104"/>
        <v>327412.22509683552</v>
      </c>
      <c r="Z249" s="128">
        <v>9256</v>
      </c>
      <c r="AB249" s="51">
        <v>0.81</v>
      </c>
      <c r="AC249" s="51">
        <f t="shared" si="106"/>
        <v>7497.3600000000006</v>
      </c>
      <c r="AD249" s="132">
        <f t="shared" si="107"/>
        <v>0.14266815574172892</v>
      </c>
      <c r="AF249" s="51">
        <f t="shared" si="108"/>
        <v>522.74558385349474</v>
      </c>
      <c r="AG249" s="123">
        <f t="shared" si="109"/>
        <v>4838533.1241479469</v>
      </c>
      <c r="AI249" s="128">
        <v>0</v>
      </c>
      <c r="AJ249" s="123">
        <f>IF($AI$11&gt;0,(AI249/$AI$11)*'DADOS BASE PROPOSTA'!$H$41,0)</f>
        <v>0</v>
      </c>
      <c r="AL249" s="123">
        <v>132</v>
      </c>
      <c r="AM249" s="123">
        <f>(AL249/$AL$11)*'DADOS BASE PROPOSTA'!$H$42</f>
        <v>75441.856284987458</v>
      </c>
      <c r="AO249" s="123"/>
      <c r="AP249" s="123"/>
      <c r="AQ249" s="123"/>
      <c r="AS249" s="123"/>
      <c r="AT249" s="123"/>
      <c r="AU249" s="123"/>
      <c r="AW249" s="123"/>
      <c r="AX249" s="123"/>
      <c r="AY249" s="123"/>
      <c r="AZ249" s="49"/>
    </row>
    <row r="250" spans="1:52" x14ac:dyDescent="0.25">
      <c r="A250" s="49"/>
      <c r="B250" s="2" t="s">
        <v>305</v>
      </c>
      <c r="C250" s="2" t="s">
        <v>309</v>
      </c>
      <c r="D250" s="50" t="s">
        <v>93</v>
      </c>
      <c r="F250" s="113">
        <v>0</v>
      </c>
      <c r="G250" s="118">
        <f t="shared" si="101"/>
        <v>0</v>
      </c>
      <c r="H250" s="123">
        <f>'DADOS BASE PROPOSTA'!$H$17*G250</f>
        <v>0</v>
      </c>
      <c r="I250" s="123">
        <f>IF(D250="P",IF(H250&lt;'DADOS BASE PROPOSTA'!$H$22,IF('DADOS BASE PROPOSTA'!$H$22-H250&gt;'DADOS BASE PROPOSTA'!$H$23,'DADOS BASE PROPOSTA'!$H$23,'DADOS BASE PROPOSTA'!$H$22-H250),0),0)</f>
        <v>0</v>
      </c>
      <c r="J250" s="123">
        <f t="shared" si="102"/>
        <v>0</v>
      </c>
      <c r="L250" s="113">
        <v>1416.708010288223</v>
      </c>
      <c r="M250" s="123">
        <f>IF(D250="E",'DADOS BASE PROPOSTA'!$H$28,IF(D250="EA",'DADOS BASE PROPOSTA'!$H$29,IF(D250="EC",'DADOS BASE PROPOSTA'!$H$30,IF(D250="ECA",'DADOS BASE PROPOSTA'!$H$31,0))))</f>
        <v>2005589.23</v>
      </c>
      <c r="N250" s="123">
        <f>IF(OR(D250="E",D250="EA",D250="EC",D250="ECA",D250="ECR"),L250*'DADOS BASE PROPOSTA'!$H$33,0)</f>
        <v>944944.24286224472</v>
      </c>
      <c r="O250" s="123">
        <f t="shared" si="103"/>
        <v>2950533.4728622446</v>
      </c>
      <c r="R250" s="123"/>
      <c r="T250" s="113">
        <v>0</v>
      </c>
      <c r="U250" s="118">
        <f t="shared" si="105"/>
        <v>0</v>
      </c>
      <c r="V250" s="123">
        <f>'DADOS BASE PROPOSTA'!$H$48*U250</f>
        <v>0</v>
      </c>
      <c r="W250" s="123"/>
      <c r="X250" s="123">
        <f t="shared" si="104"/>
        <v>0</v>
      </c>
      <c r="Z250" s="128">
        <v>396</v>
      </c>
      <c r="AB250" s="51">
        <v>0.75600000000000001</v>
      </c>
      <c r="AC250" s="51">
        <f t="shared" si="106"/>
        <v>299.37599999999998</v>
      </c>
      <c r="AD250" s="132">
        <f t="shared" si="107"/>
        <v>4.8168155741728835E-2</v>
      </c>
      <c r="AF250" s="51">
        <f t="shared" si="108"/>
        <v>580.36558013030833</v>
      </c>
      <c r="AG250" s="123">
        <f t="shared" si="109"/>
        <v>229824.76973160211</v>
      </c>
      <c r="AI250" s="128">
        <v>0</v>
      </c>
      <c r="AJ250" s="123">
        <f>IF($AI$11&gt;0,(AI250/$AI$11)*'DADOS BASE PROPOSTA'!$H$41,0)</f>
        <v>0</v>
      </c>
      <c r="AL250" s="123">
        <v>0</v>
      </c>
      <c r="AM250" s="123">
        <f>(AL250/$AL$11)*'DADOS BASE PROPOSTA'!$H$42</f>
        <v>0</v>
      </c>
      <c r="AO250" s="123"/>
      <c r="AP250" s="123"/>
      <c r="AQ250" s="123"/>
      <c r="AS250" s="123"/>
      <c r="AT250" s="123"/>
      <c r="AU250" s="123"/>
      <c r="AW250" s="123"/>
      <c r="AX250" s="123"/>
      <c r="AY250" s="123"/>
      <c r="AZ250" s="49"/>
    </row>
    <row r="251" spans="1:52" x14ac:dyDescent="0.25">
      <c r="A251" s="49"/>
      <c r="B251" s="2" t="s">
        <v>305</v>
      </c>
      <c r="C251" s="2" t="s">
        <v>310</v>
      </c>
      <c r="D251" s="50" t="s">
        <v>89</v>
      </c>
      <c r="F251" s="113">
        <v>2258.5642041918418</v>
      </c>
      <c r="G251" s="118">
        <f t="shared" si="101"/>
        <v>2.0008099518490784E-3</v>
      </c>
      <c r="H251" s="123">
        <f>'DADOS BASE PROPOSTA'!$H$17*G251</f>
        <v>4546261.8175728368</v>
      </c>
      <c r="I251" s="123">
        <f>IF(D251="P",IF(H251&lt;'DADOS BASE PROPOSTA'!$H$22,IF('DADOS BASE PROPOSTA'!$H$22-H251&gt;'DADOS BASE PROPOSTA'!$H$23,'DADOS BASE PROPOSTA'!$H$23,'DADOS BASE PROPOSTA'!$H$22-H251),0),0)</f>
        <v>0</v>
      </c>
      <c r="J251" s="123">
        <f t="shared" si="102"/>
        <v>4546261.8175728368</v>
      </c>
      <c r="L251" s="113">
        <v>0</v>
      </c>
      <c r="M251" s="123">
        <f>IF(D251="E",'DADOS BASE PROPOSTA'!$H$28,IF(D251="EA",'DADOS BASE PROPOSTA'!$H$29,IF(D251="EC",'DADOS BASE PROPOSTA'!$H$30,IF(D251="ECA",'DADOS BASE PROPOSTA'!$H$31,0))))</f>
        <v>0</v>
      </c>
      <c r="N251" s="123">
        <f>IF(OR(D251="E",D251="EA",D251="EC",D251="ECA",D251="ECR"),L251*'DADOS BASE PROPOSTA'!$H$33,0)</f>
        <v>0</v>
      </c>
      <c r="O251" s="123">
        <f t="shared" si="103"/>
        <v>0</v>
      </c>
      <c r="R251" s="123"/>
      <c r="T251" s="113">
        <v>0</v>
      </c>
      <c r="U251" s="118">
        <f t="shared" si="105"/>
        <v>0</v>
      </c>
      <c r="V251" s="123">
        <f>'DADOS BASE PROPOSTA'!$H$48*U251</f>
        <v>0</v>
      </c>
      <c r="W251" s="123"/>
      <c r="X251" s="123">
        <f t="shared" si="104"/>
        <v>0</v>
      </c>
      <c r="Z251" s="128">
        <v>750.5</v>
      </c>
      <c r="AB251" s="51">
        <v>0.71299999999999997</v>
      </c>
      <c r="AC251" s="51">
        <f t="shared" si="106"/>
        <v>535.10649999999998</v>
      </c>
      <c r="AD251" s="132">
        <f t="shared" si="107"/>
        <v>-2.7081844258271232E-2</v>
      </c>
      <c r="AF251" s="51">
        <f t="shared" si="108"/>
        <v>626.24816975814133</v>
      </c>
      <c r="AG251" s="123">
        <f t="shared" si="109"/>
        <v>469999.25140348508</v>
      </c>
      <c r="AI251" s="128">
        <v>0</v>
      </c>
      <c r="AJ251" s="123">
        <f>IF($AI$11&gt;0,(AI251/$AI$11)*'DADOS BASE PROPOSTA'!$H$41,0)</f>
        <v>0</v>
      </c>
      <c r="AL251" s="123">
        <v>0</v>
      </c>
      <c r="AM251" s="123">
        <f>(AL251/$AL$11)*'DADOS BASE PROPOSTA'!$H$42</f>
        <v>0</v>
      </c>
      <c r="AO251" s="123"/>
      <c r="AP251" s="123"/>
      <c r="AQ251" s="123"/>
      <c r="AS251" s="123"/>
      <c r="AT251" s="123"/>
      <c r="AU251" s="123"/>
      <c r="AW251" s="123"/>
      <c r="AX251" s="123"/>
      <c r="AY251" s="123"/>
      <c r="AZ251" s="49"/>
    </row>
    <row r="252" spans="1:52" x14ac:dyDescent="0.25">
      <c r="A252" s="49"/>
      <c r="B252" s="2" t="s">
        <v>305</v>
      </c>
      <c r="C252" s="2" t="s">
        <v>311</v>
      </c>
      <c r="D252" s="50" t="s">
        <v>89</v>
      </c>
      <c r="F252" s="113">
        <v>2401.9018663672159</v>
      </c>
      <c r="G252" s="118">
        <f t="shared" si="101"/>
        <v>2.1277894817747682E-3</v>
      </c>
      <c r="H252" s="123">
        <f>'DADOS BASE PROPOSTA'!$H$17*G252</f>
        <v>4834786.0664556492</v>
      </c>
      <c r="I252" s="123">
        <f>IF(D252="P",IF(H252&lt;'DADOS BASE PROPOSTA'!$H$22,IF('DADOS BASE PROPOSTA'!$H$22-H252&gt;'DADOS BASE PROPOSTA'!$H$23,'DADOS BASE PROPOSTA'!$H$23,'DADOS BASE PROPOSTA'!$H$22-H252),0),0)</f>
        <v>0</v>
      </c>
      <c r="J252" s="123">
        <f t="shared" si="102"/>
        <v>4834786.0664556492</v>
      </c>
      <c r="L252" s="113">
        <v>0</v>
      </c>
      <c r="M252" s="123">
        <f>IF(D252="E",'DADOS BASE PROPOSTA'!$H$28,IF(D252="EA",'DADOS BASE PROPOSTA'!$H$29,IF(D252="EC",'DADOS BASE PROPOSTA'!$H$30,IF(D252="ECA",'DADOS BASE PROPOSTA'!$H$31,0))))</f>
        <v>0</v>
      </c>
      <c r="N252" s="123">
        <f>IF(OR(D252="E",D252="EA",D252="EC",D252="ECA",D252="ECR"),L252*'DADOS BASE PROPOSTA'!$H$33,0)</f>
        <v>0</v>
      </c>
      <c r="O252" s="123">
        <f t="shared" si="103"/>
        <v>0</v>
      </c>
      <c r="R252" s="123"/>
      <c r="T252" s="113">
        <v>0</v>
      </c>
      <c r="U252" s="118">
        <f t="shared" si="105"/>
        <v>0</v>
      </c>
      <c r="V252" s="123">
        <f>'DADOS BASE PROPOSTA'!$H$48*U252</f>
        <v>0</v>
      </c>
      <c r="W252" s="123"/>
      <c r="X252" s="123">
        <f t="shared" si="104"/>
        <v>0</v>
      </c>
      <c r="Z252" s="128">
        <v>951.5</v>
      </c>
      <c r="AB252" s="51">
        <v>0.76400000000000001</v>
      </c>
      <c r="AC252" s="51">
        <f t="shared" si="106"/>
        <v>726.94600000000003</v>
      </c>
      <c r="AD252" s="132">
        <f t="shared" si="107"/>
        <v>6.2168155741728848E-2</v>
      </c>
      <c r="AF252" s="51">
        <f t="shared" si="108"/>
        <v>571.8292843855952</v>
      </c>
      <c r="AG252" s="123">
        <f t="shared" si="109"/>
        <v>544095.56409289385</v>
      </c>
      <c r="AI252" s="128">
        <v>0</v>
      </c>
      <c r="AJ252" s="123">
        <f>IF($AI$11&gt;0,(AI252/$AI$11)*'DADOS BASE PROPOSTA'!$H$41,0)</f>
        <v>0</v>
      </c>
      <c r="AL252" s="123">
        <v>0</v>
      </c>
      <c r="AM252" s="123">
        <f>(AL252/$AL$11)*'DADOS BASE PROPOSTA'!$H$42</f>
        <v>0</v>
      </c>
      <c r="AO252" s="123"/>
      <c r="AP252" s="123"/>
      <c r="AQ252" s="123"/>
      <c r="AS252" s="123"/>
      <c r="AT252" s="123"/>
      <c r="AU252" s="123"/>
      <c r="AW252" s="123"/>
      <c r="AX252" s="123"/>
      <c r="AY252" s="123"/>
      <c r="AZ252" s="49"/>
    </row>
    <row r="253" spans="1:52" x14ac:dyDescent="0.25">
      <c r="A253" s="49"/>
      <c r="B253" s="2" t="s">
        <v>305</v>
      </c>
      <c r="C253" s="2" t="s">
        <v>312</v>
      </c>
      <c r="D253" s="50" t="s">
        <v>89</v>
      </c>
      <c r="F253" s="113">
        <v>3005.6226234903588</v>
      </c>
      <c r="G253" s="118">
        <f t="shared" si="101"/>
        <v>2.6626117802721742E-3</v>
      </c>
      <c r="H253" s="123">
        <f>'DADOS BASE PROPOSTA'!$H$17*G253</f>
        <v>6050015.0254071206</v>
      </c>
      <c r="I253" s="123">
        <f>IF(D253="P",IF(H253&lt;'DADOS BASE PROPOSTA'!$H$22,IF('DADOS BASE PROPOSTA'!$H$22-H253&gt;'DADOS BASE PROPOSTA'!$H$23,'DADOS BASE PROPOSTA'!$H$23,'DADOS BASE PROPOSTA'!$H$22-H253),0),0)</f>
        <v>0</v>
      </c>
      <c r="J253" s="123">
        <f t="shared" si="102"/>
        <v>6050015.0254071206</v>
      </c>
      <c r="L253" s="113">
        <v>0</v>
      </c>
      <c r="M253" s="123">
        <f>IF(D253="E",'DADOS BASE PROPOSTA'!$H$28,IF(D253="EA",'DADOS BASE PROPOSTA'!$H$29,IF(D253="EC",'DADOS BASE PROPOSTA'!$H$30,IF(D253="ECA",'DADOS BASE PROPOSTA'!$H$31,0))))</f>
        <v>0</v>
      </c>
      <c r="N253" s="123">
        <f>IF(OR(D253="E",D253="EA",D253="EC",D253="ECA",D253="ECR"),L253*'DADOS BASE PROPOSTA'!$H$33,0)</f>
        <v>0</v>
      </c>
      <c r="O253" s="123">
        <f t="shared" si="103"/>
        <v>0</v>
      </c>
      <c r="R253" s="123"/>
      <c r="T253" s="113">
        <v>0</v>
      </c>
      <c r="U253" s="118">
        <f t="shared" si="105"/>
        <v>0</v>
      </c>
      <c r="V253" s="123">
        <f>'DADOS BASE PROPOSTA'!$H$48*U253</f>
        <v>0</v>
      </c>
      <c r="W253" s="123"/>
      <c r="X253" s="123">
        <f t="shared" si="104"/>
        <v>0</v>
      </c>
      <c r="Z253" s="128">
        <v>1159.5</v>
      </c>
      <c r="AB253" s="51">
        <v>0.72599999999999998</v>
      </c>
      <c r="AC253" s="51">
        <f t="shared" si="106"/>
        <v>841.79700000000003</v>
      </c>
      <c r="AD253" s="132">
        <f t="shared" si="107"/>
        <v>-4.3318442582712113E-3</v>
      </c>
      <c r="AF253" s="51">
        <f t="shared" si="108"/>
        <v>612.37668917298254</v>
      </c>
      <c r="AG253" s="123">
        <f t="shared" si="109"/>
        <v>710050.77109607321</v>
      </c>
      <c r="AI253" s="128">
        <v>0</v>
      </c>
      <c r="AJ253" s="123">
        <f>IF($AI$11&gt;0,(AI253/$AI$11)*'DADOS BASE PROPOSTA'!$H$41,0)</f>
        <v>0</v>
      </c>
      <c r="AL253" s="123">
        <v>0</v>
      </c>
      <c r="AM253" s="123">
        <f>(AL253/$AL$11)*'DADOS BASE PROPOSTA'!$H$42</f>
        <v>0</v>
      </c>
      <c r="AO253" s="123"/>
      <c r="AP253" s="123"/>
      <c r="AQ253" s="123"/>
      <c r="AS253" s="123"/>
      <c r="AT253" s="123"/>
      <c r="AU253" s="123"/>
      <c r="AW253" s="123"/>
      <c r="AX253" s="123"/>
      <c r="AY253" s="123"/>
      <c r="AZ253" s="49"/>
    </row>
    <row r="254" spans="1:52" x14ac:dyDescent="0.25">
      <c r="A254" s="49"/>
      <c r="B254" s="2" t="s">
        <v>305</v>
      </c>
      <c r="C254" s="2" t="s">
        <v>313</v>
      </c>
      <c r="D254" s="50" t="s">
        <v>89</v>
      </c>
      <c r="F254" s="113">
        <v>1684.5625442728119</v>
      </c>
      <c r="G254" s="118">
        <f t="shared" si="101"/>
        <v>1.4923151163193399E-3</v>
      </c>
      <c r="H254" s="123">
        <f>'DADOS BASE PROPOSTA'!$H$17*G254</f>
        <v>3390854.4021581993</v>
      </c>
      <c r="I254" s="123">
        <f>IF(D254="P",IF(H254&lt;'DADOS BASE PROPOSTA'!$H$22,IF('DADOS BASE PROPOSTA'!$H$22-H254&gt;'DADOS BASE PROPOSTA'!$H$23,'DADOS BASE PROPOSTA'!$H$23,'DADOS BASE PROPOSTA'!$H$22-H254),0),0)</f>
        <v>0</v>
      </c>
      <c r="J254" s="123">
        <f t="shared" si="102"/>
        <v>3390854.4021581993</v>
      </c>
      <c r="L254" s="113">
        <v>0</v>
      </c>
      <c r="M254" s="123">
        <f>IF(D254="E",'DADOS BASE PROPOSTA'!$H$28,IF(D254="EA",'DADOS BASE PROPOSTA'!$H$29,IF(D254="EC",'DADOS BASE PROPOSTA'!$H$30,IF(D254="ECA",'DADOS BASE PROPOSTA'!$H$31,0))))</f>
        <v>0</v>
      </c>
      <c r="N254" s="123">
        <f>IF(OR(D254="E",D254="EA",D254="EC",D254="ECA",D254="ECR"),L254*'DADOS BASE PROPOSTA'!$H$33,0)</f>
        <v>0</v>
      </c>
      <c r="O254" s="123">
        <f t="shared" si="103"/>
        <v>0</v>
      </c>
      <c r="R254" s="123"/>
      <c r="T254" s="113">
        <v>0</v>
      </c>
      <c r="U254" s="118">
        <f t="shared" si="105"/>
        <v>0</v>
      </c>
      <c r="V254" s="123">
        <f>'DADOS BASE PROPOSTA'!$H$48*U254</f>
        <v>0</v>
      </c>
      <c r="W254" s="123"/>
      <c r="X254" s="123">
        <f t="shared" si="104"/>
        <v>0</v>
      </c>
      <c r="Z254" s="128">
        <v>720.5</v>
      </c>
      <c r="AB254" s="51">
        <v>0.66700000000000004</v>
      </c>
      <c r="AC254" s="51">
        <f t="shared" si="106"/>
        <v>480.57350000000002</v>
      </c>
      <c r="AD254" s="132">
        <f t="shared" si="107"/>
        <v>-0.10758184425827111</v>
      </c>
      <c r="AF254" s="51">
        <f t="shared" si="108"/>
        <v>675.33187029024168</v>
      </c>
      <c r="AG254" s="123">
        <f t="shared" si="109"/>
        <v>486576.61254411913</v>
      </c>
      <c r="AI254" s="128">
        <v>0</v>
      </c>
      <c r="AJ254" s="123">
        <f>IF($AI$11&gt;0,(AI254/$AI$11)*'DADOS BASE PROPOSTA'!$H$41,0)</f>
        <v>0</v>
      </c>
      <c r="AL254" s="123">
        <v>0</v>
      </c>
      <c r="AM254" s="123">
        <f>(AL254/$AL$11)*'DADOS BASE PROPOSTA'!$H$42</f>
        <v>0</v>
      </c>
      <c r="AO254" s="123"/>
      <c r="AP254" s="123"/>
      <c r="AQ254" s="123"/>
      <c r="AS254" s="123"/>
      <c r="AT254" s="123"/>
      <c r="AU254" s="123"/>
      <c r="AW254" s="123"/>
      <c r="AX254" s="123"/>
      <c r="AY254" s="123"/>
      <c r="AZ254" s="49"/>
    </row>
    <row r="255" spans="1:52" x14ac:dyDescent="0.25">
      <c r="A255" s="49"/>
      <c r="B255" s="2" t="s">
        <v>305</v>
      </c>
      <c r="C255" s="2" t="s">
        <v>314</v>
      </c>
      <c r="D255" s="50" t="s">
        <v>89</v>
      </c>
      <c r="F255" s="113">
        <v>2556.5607229110042</v>
      </c>
      <c r="G255" s="118">
        <f t="shared" si="101"/>
        <v>2.2647981967539978E-3</v>
      </c>
      <c r="H255" s="123">
        <f>'DADOS BASE PROPOSTA'!$H$17*G255</f>
        <v>5146098.737111425</v>
      </c>
      <c r="I255" s="123">
        <f>IF(D255="P",IF(H255&lt;'DADOS BASE PROPOSTA'!$H$22,IF('DADOS BASE PROPOSTA'!$H$22-H255&gt;'DADOS BASE PROPOSTA'!$H$23,'DADOS BASE PROPOSTA'!$H$23,'DADOS BASE PROPOSTA'!$H$22-H255),0),0)</f>
        <v>0</v>
      </c>
      <c r="J255" s="123">
        <f t="shared" si="102"/>
        <v>5146098.737111425</v>
      </c>
      <c r="L255" s="113">
        <v>0</v>
      </c>
      <c r="M255" s="123">
        <f>IF(D255="E",'DADOS BASE PROPOSTA'!$H$28,IF(D255="EA",'DADOS BASE PROPOSTA'!$H$29,IF(D255="EC",'DADOS BASE PROPOSTA'!$H$30,IF(D255="ECA",'DADOS BASE PROPOSTA'!$H$31,0))))</f>
        <v>0</v>
      </c>
      <c r="N255" s="123">
        <f>IF(OR(D255="E",D255="EA",D255="EC",D255="ECA",D255="ECR"),L255*'DADOS BASE PROPOSTA'!$H$33,0)</f>
        <v>0</v>
      </c>
      <c r="O255" s="123">
        <f t="shared" si="103"/>
        <v>0</v>
      </c>
      <c r="R255" s="123"/>
      <c r="T255" s="113">
        <v>0</v>
      </c>
      <c r="U255" s="118">
        <f t="shared" si="105"/>
        <v>0</v>
      </c>
      <c r="V255" s="123">
        <f>'DADOS BASE PROPOSTA'!$H$48*U255</f>
        <v>0</v>
      </c>
      <c r="W255" s="123"/>
      <c r="X255" s="123">
        <f t="shared" si="104"/>
        <v>0</v>
      </c>
      <c r="Z255" s="128">
        <v>995.5</v>
      </c>
      <c r="AB255" s="51">
        <v>0.77</v>
      </c>
      <c r="AC255" s="51">
        <f t="shared" si="106"/>
        <v>766.53499999999997</v>
      </c>
      <c r="AD255" s="132">
        <f t="shared" si="107"/>
        <v>7.2668155741728857E-2</v>
      </c>
      <c r="AF255" s="51">
        <f t="shared" si="108"/>
        <v>565.42706257706038</v>
      </c>
      <c r="AG255" s="123">
        <f t="shared" si="109"/>
        <v>562882.64079546358</v>
      </c>
      <c r="AI255" s="128">
        <v>0</v>
      </c>
      <c r="AJ255" s="123">
        <f>IF($AI$11&gt;0,(AI255/$AI$11)*'DADOS BASE PROPOSTA'!$H$41,0)</f>
        <v>0</v>
      </c>
      <c r="AL255" s="123">
        <v>0</v>
      </c>
      <c r="AM255" s="123">
        <f>(AL255/$AL$11)*'DADOS BASE PROPOSTA'!$H$42</f>
        <v>0</v>
      </c>
      <c r="AO255" s="123"/>
      <c r="AP255" s="123"/>
      <c r="AQ255" s="123"/>
      <c r="AS255" s="123"/>
      <c r="AT255" s="123"/>
      <c r="AU255" s="123"/>
      <c r="AW255" s="123"/>
      <c r="AX255" s="123"/>
      <c r="AY255" s="123"/>
      <c r="AZ255" s="49"/>
    </row>
    <row r="256" spans="1:52" x14ac:dyDescent="0.25">
      <c r="A256" s="49"/>
      <c r="B256" s="2" t="s">
        <v>305</v>
      </c>
      <c r="C256" s="2" t="s">
        <v>315</v>
      </c>
      <c r="D256" s="50" t="s">
        <v>89</v>
      </c>
      <c r="F256" s="113">
        <v>2442.657983688619</v>
      </c>
      <c r="G256" s="118">
        <f t="shared" si="101"/>
        <v>2.1638943863792272E-3</v>
      </c>
      <c r="H256" s="123">
        <f>'DADOS BASE PROPOSTA'!$H$17*G256</f>
        <v>4916824.0176756876</v>
      </c>
      <c r="I256" s="123">
        <f>IF(D256="P",IF(H256&lt;'DADOS BASE PROPOSTA'!$H$22,IF('DADOS BASE PROPOSTA'!$H$22-H256&gt;'DADOS BASE PROPOSTA'!$H$23,'DADOS BASE PROPOSTA'!$H$23,'DADOS BASE PROPOSTA'!$H$22-H256),0),0)</f>
        <v>0</v>
      </c>
      <c r="J256" s="123">
        <f t="shared" si="102"/>
        <v>4916824.0176756876</v>
      </c>
      <c r="L256" s="113">
        <v>0</v>
      </c>
      <c r="M256" s="123">
        <f>IF(D256="E",'DADOS BASE PROPOSTA'!$H$28,IF(D256="EA",'DADOS BASE PROPOSTA'!$H$29,IF(D256="EC",'DADOS BASE PROPOSTA'!$H$30,IF(D256="ECA",'DADOS BASE PROPOSTA'!$H$31,0))))</f>
        <v>0</v>
      </c>
      <c r="N256" s="123">
        <f>IF(OR(D256="E",D256="EA",D256="EC",D256="ECA",D256="ECR"),L256*'DADOS BASE PROPOSTA'!$H$33,0)</f>
        <v>0</v>
      </c>
      <c r="O256" s="123">
        <f t="shared" si="103"/>
        <v>0</v>
      </c>
      <c r="R256" s="123"/>
      <c r="T256" s="113">
        <v>0</v>
      </c>
      <c r="U256" s="118">
        <f t="shared" si="105"/>
        <v>0</v>
      </c>
      <c r="V256" s="123">
        <f>'DADOS BASE PROPOSTA'!$H$48*U256</f>
        <v>0</v>
      </c>
      <c r="W256" s="123"/>
      <c r="X256" s="123">
        <f t="shared" si="104"/>
        <v>0</v>
      </c>
      <c r="Z256" s="128">
        <v>869</v>
      </c>
      <c r="AB256" s="51">
        <v>0.77800000000000002</v>
      </c>
      <c r="AC256" s="51">
        <f t="shared" si="106"/>
        <v>676.08199999999999</v>
      </c>
      <c r="AD256" s="132">
        <f t="shared" si="107"/>
        <v>8.6668155741728869E-2</v>
      </c>
      <c r="AF256" s="51">
        <f t="shared" si="108"/>
        <v>556.89076683234725</v>
      </c>
      <c r="AG256" s="123">
        <f t="shared" si="109"/>
        <v>483938.07637730974</v>
      </c>
      <c r="AI256" s="128">
        <v>0</v>
      </c>
      <c r="AJ256" s="123">
        <f>IF($AI$11&gt;0,(AI256/$AI$11)*'DADOS BASE PROPOSTA'!$H$41,0)</f>
        <v>0</v>
      </c>
      <c r="AL256" s="123">
        <v>0</v>
      </c>
      <c r="AM256" s="123">
        <f>(AL256/$AL$11)*'DADOS BASE PROPOSTA'!$H$42</f>
        <v>0</v>
      </c>
      <c r="AO256" s="123"/>
      <c r="AP256" s="123"/>
      <c r="AQ256" s="123"/>
      <c r="AS256" s="123"/>
      <c r="AT256" s="123"/>
      <c r="AU256" s="123"/>
      <c r="AW256" s="123"/>
      <c r="AX256" s="123"/>
      <c r="AY256" s="123"/>
      <c r="AZ256" s="49"/>
    </row>
    <row r="257" spans="1:52" x14ac:dyDescent="0.25">
      <c r="A257" s="49"/>
      <c r="F257" s="113"/>
      <c r="G257" s="118"/>
      <c r="H257" s="123"/>
      <c r="I257" s="123"/>
      <c r="J257" s="123"/>
      <c r="L257" s="113"/>
      <c r="M257" s="123"/>
      <c r="N257" s="123"/>
      <c r="O257" s="123"/>
      <c r="R257" s="123"/>
      <c r="T257" s="113"/>
      <c r="U257" s="118"/>
      <c r="V257" s="123"/>
      <c r="W257" s="123"/>
      <c r="X257" s="123"/>
      <c r="Z257" s="128"/>
      <c r="AD257" s="132"/>
      <c r="AG257" s="123"/>
      <c r="AI257" s="128"/>
      <c r="AJ257" s="123"/>
      <c r="AL257" s="123"/>
      <c r="AM257" s="123"/>
      <c r="AO257" s="123"/>
      <c r="AP257" s="123"/>
      <c r="AQ257" s="123"/>
      <c r="AS257" s="123"/>
      <c r="AT257" s="123"/>
      <c r="AU257" s="123"/>
      <c r="AW257" s="123"/>
      <c r="AX257" s="123"/>
      <c r="AY257" s="123"/>
      <c r="AZ257" s="49"/>
    </row>
    <row r="258" spans="1:52" x14ac:dyDescent="0.25">
      <c r="A258" s="49"/>
      <c r="B258" s="107" t="s">
        <v>305</v>
      </c>
      <c r="C258" s="107" t="s">
        <v>316</v>
      </c>
      <c r="D258" s="107" t="s">
        <v>84</v>
      </c>
      <c r="E258" s="107"/>
      <c r="F258" s="114">
        <f>SUM(F259:F276)</f>
        <v>25753.937906577725</v>
      </c>
      <c r="G258" s="119">
        <f>SUM(G259:G276)</f>
        <v>2.2814819772290648E-2</v>
      </c>
      <c r="H258" s="124">
        <f>SUM(H259:H276)</f>
        <v>51840078.01926136</v>
      </c>
      <c r="I258" s="124">
        <f>SUM(I259:I276)</f>
        <v>1576890.7</v>
      </c>
      <c r="J258" s="124">
        <f>SUM(J259:J276)</f>
        <v>53416968.719261363</v>
      </c>
      <c r="K258" s="108"/>
      <c r="L258" s="114">
        <f>SUM(L259:L276)</f>
        <v>4669.4976239286425</v>
      </c>
      <c r="M258" s="124">
        <f>SUM(M259:M276)</f>
        <v>9974998.5800000001</v>
      </c>
      <c r="N258" s="124">
        <f>SUM(N259:N276)</f>
        <v>3114554.9151604045</v>
      </c>
      <c r="O258" s="124">
        <f>SUM(O259:O276)</f>
        <v>13089553.495160405</v>
      </c>
      <c r="P258" s="108"/>
      <c r="Q258" s="109"/>
      <c r="R258" s="124">
        <f>SUM(R259:R276)</f>
        <v>6917026.4500000002</v>
      </c>
      <c r="S258" s="108"/>
      <c r="T258" s="114">
        <f>SUM(T259:T276)</f>
        <v>1547.5081158245521</v>
      </c>
      <c r="U258" s="119">
        <f>SUM(U259:U276)</f>
        <v>8.1184679139292525E-3</v>
      </c>
      <c r="V258" s="124">
        <f>SUM(V259:V276)</f>
        <v>732980.09696074517</v>
      </c>
      <c r="W258" s="124">
        <f>SUM(W259:W276)</f>
        <v>244676.20587804879</v>
      </c>
      <c r="X258" s="124">
        <f>SUM(X259:X276)</f>
        <v>977656.30283879396</v>
      </c>
      <c r="Y258" s="108"/>
      <c r="Z258" s="129">
        <f>SUM(Z259:Z276)</f>
        <v>13824</v>
      </c>
      <c r="AA258" s="108"/>
      <c r="AB258" s="108"/>
      <c r="AC258" s="108"/>
      <c r="AD258" s="133"/>
      <c r="AE258" s="108"/>
      <c r="AF258" s="108"/>
      <c r="AG258" s="124">
        <f>SUM(AG259:AG276)</f>
        <v>8380924.6686289841</v>
      </c>
      <c r="AH258" s="108"/>
      <c r="AI258" s="129">
        <f>SUM(AI259:AI276)</f>
        <v>384.5</v>
      </c>
      <c r="AJ258" s="124">
        <f>SUM(AJ259:AJ276)</f>
        <v>2375441.8292281497</v>
      </c>
      <c r="AK258" s="108"/>
      <c r="AL258" s="124">
        <f>SUM(AL259:AL276)</f>
        <v>344.375</v>
      </c>
      <c r="AM258" s="124">
        <f>SUM(AM259:AM276)</f>
        <v>196820.37316774664</v>
      </c>
      <c r="AN258" s="108"/>
      <c r="AO258" s="124"/>
      <c r="AP258" s="124"/>
      <c r="AQ258" s="124">
        <f>SUM(AQ259:AQ276)</f>
        <v>761793.78960396047</v>
      </c>
      <c r="AR258" s="107"/>
      <c r="AS258" s="124"/>
      <c r="AT258" s="124"/>
      <c r="AU258" s="124">
        <f>SUM(AU259:AU276)</f>
        <v>761793.78960396047</v>
      </c>
      <c r="AV258" s="107"/>
      <c r="AW258" s="124"/>
      <c r="AX258" s="124"/>
      <c r="AY258" s="124">
        <f>SUM(AY259:AY276)</f>
        <v>761793.78960396047</v>
      </c>
      <c r="AZ258" s="49"/>
    </row>
    <row r="259" spans="1:52" x14ac:dyDescent="0.25">
      <c r="A259" s="49"/>
      <c r="B259" s="2" t="s">
        <v>305</v>
      </c>
      <c r="C259" s="2" t="s">
        <v>35</v>
      </c>
      <c r="D259" s="50" t="s">
        <v>85</v>
      </c>
      <c r="F259" s="113">
        <v>0</v>
      </c>
      <c r="G259" s="118">
        <f t="shared" ref="G259:G276" si="110">F259/$F$11</f>
        <v>0</v>
      </c>
      <c r="H259" s="123">
        <f>'DADOS BASE PROPOSTA'!$H$17*G259</f>
        <v>0</v>
      </c>
      <c r="I259" s="123">
        <f>IF(D259="P",IF(H259&lt;'DADOS BASE PROPOSTA'!$H$22,IF('DADOS BASE PROPOSTA'!$H$22-H259&gt;'DADOS BASE PROPOSTA'!$H$23,'DADOS BASE PROPOSTA'!$H$23,'DADOS BASE PROPOSTA'!$H$22-H259),0),0)</f>
        <v>0</v>
      </c>
      <c r="J259" s="123">
        <f t="shared" ref="J259:J276" si="111">H259+I259</f>
        <v>0</v>
      </c>
      <c r="L259" s="113"/>
      <c r="M259" s="123">
        <f>IF(D259="E",'DADOS BASE PROPOSTA'!$H$28,IF(D259="EA",'DADOS BASE PROPOSTA'!$H$29,IF(D259="EC",'DADOS BASE PROPOSTA'!$H$30,IF(D259="ECA",'DADOS BASE PROPOSTA'!$H$31,0))))</f>
        <v>0</v>
      </c>
      <c r="N259" s="123">
        <f>IF(OR(D259="E",D259="EA",D259="EC",D259="ECA"),L259*'DADOS BASE PROPOSTA'!$H$33,0)</f>
        <v>0</v>
      </c>
      <c r="O259" s="123">
        <f t="shared" ref="O259:O276" si="112">M259+N259</f>
        <v>0</v>
      </c>
      <c r="Q259" s="77">
        <v>17</v>
      </c>
      <c r="R259" s="123">
        <f>IF(D259="R",('DADOS BASE PROPOSTA'!$H$36+('DADOS BASE PROPOSTA'!$H$37*Q259)),0)</f>
        <v>6917026.4500000002</v>
      </c>
      <c r="T259" s="113"/>
      <c r="U259" s="118"/>
      <c r="V259" s="123"/>
      <c r="W259" s="123">
        <f>'DADOS BASE PROPOSTA'!$H$47/41</f>
        <v>244676.20587804879</v>
      </c>
      <c r="X259" s="123">
        <f t="shared" ref="X259:X276" si="113">V259+W259</f>
        <v>244676.20587804879</v>
      </c>
      <c r="Z259" s="128"/>
      <c r="AD259" s="132"/>
      <c r="AG259" s="123"/>
      <c r="AI259" s="128"/>
      <c r="AJ259" s="123"/>
      <c r="AL259" s="123"/>
      <c r="AM259" s="123"/>
      <c r="AO259" s="123">
        <f>'DADOS BASE PROPOSTA'!$H$52/41</f>
        <v>354295.5</v>
      </c>
      <c r="AP259" s="123">
        <f>'DADOS BASE PROPOSTA'!$H$53*(Q259/$Q$11)</f>
        <v>407498.28960396041</v>
      </c>
      <c r="AQ259" s="123">
        <f>AO259+AP259</f>
        <v>761793.78960396047</v>
      </c>
      <c r="AS259" s="123">
        <f>'DADOS BASE PROPOSTA'!$H$56/41</f>
        <v>354295.5</v>
      </c>
      <c r="AT259" s="123">
        <f>'DADOS BASE PROPOSTA'!$H$57*(Q259/$Q$11)</f>
        <v>407498.28960396041</v>
      </c>
      <c r="AU259" s="123">
        <f>AS259+AT259</f>
        <v>761793.78960396047</v>
      </c>
      <c r="AW259" s="123">
        <f>'DADOS BASE PROPOSTA'!$H$60/41</f>
        <v>354295.5</v>
      </c>
      <c r="AX259" s="123">
        <f>'DADOS BASE PROPOSTA'!$H$61*(Q259/$Q$11)</f>
        <v>407498.28960396041</v>
      </c>
      <c r="AY259" s="123">
        <f>AW259+AX259</f>
        <v>761793.78960396047</v>
      </c>
      <c r="AZ259" s="49"/>
    </row>
    <row r="260" spans="1:52" x14ac:dyDescent="0.25">
      <c r="A260" s="49"/>
      <c r="B260" s="2" t="s">
        <v>305</v>
      </c>
      <c r="C260" s="2" t="s">
        <v>317</v>
      </c>
      <c r="D260" s="50" t="s">
        <v>87</v>
      </c>
      <c r="F260" s="113">
        <v>0</v>
      </c>
      <c r="G260" s="118">
        <f t="shared" si="110"/>
        <v>0</v>
      </c>
      <c r="H260" s="123">
        <f>'DADOS BASE PROPOSTA'!$H$17*G260</f>
        <v>0</v>
      </c>
      <c r="I260" s="123">
        <f>IF(D260="P",IF(H260&lt;'DADOS BASE PROPOSTA'!$H$22,IF('DADOS BASE PROPOSTA'!$H$22-H260&gt;'DADOS BASE PROPOSTA'!$H$23,'DADOS BASE PROPOSTA'!$H$23,'DADOS BASE PROPOSTA'!$H$22-H260),0),0)</f>
        <v>0</v>
      </c>
      <c r="J260" s="123">
        <f t="shared" si="111"/>
        <v>0</v>
      </c>
      <c r="L260" s="113">
        <v>0</v>
      </c>
      <c r="M260" s="123">
        <f>IF(D260="E",'DADOS BASE PROPOSTA'!$H$28,IF(D260="EA",'DADOS BASE PROPOSTA'!$H$29,IF(D260="EC",'DADOS BASE PROPOSTA'!$H$30,IF(D260="ECA",'DADOS BASE PROPOSTA'!$H$31,0))))</f>
        <v>993970.02</v>
      </c>
      <c r="N260" s="123">
        <f>IF(OR(D260="E",D260="EA",D260="EC",D260="ECA",D260="ECR"),L260*'DADOS BASE PROPOSTA'!$H$33,0)</f>
        <v>0</v>
      </c>
      <c r="O260" s="123">
        <f t="shared" si="112"/>
        <v>993970.02</v>
      </c>
      <c r="R260" s="123"/>
      <c r="T260" s="113">
        <v>0</v>
      </c>
      <c r="U260" s="118">
        <f t="shared" ref="U260:U276" si="114">T260/$T$11</f>
        <v>0</v>
      </c>
      <c r="V260" s="123">
        <f>'DADOS BASE PROPOSTA'!$H$48*U260</f>
        <v>0</v>
      </c>
      <c r="W260" s="123"/>
      <c r="X260" s="123">
        <f t="shared" si="113"/>
        <v>0</v>
      </c>
      <c r="Z260" s="128">
        <v>0</v>
      </c>
      <c r="AB260" s="51">
        <v>0.749</v>
      </c>
      <c r="AC260" s="51">
        <f t="shared" ref="AC260:AC276" si="115">Z260*AB260</f>
        <v>0</v>
      </c>
      <c r="AD260" s="132">
        <f t="shared" ref="AD260:AD276" si="116">(AB260-$AC$12)*$AD$12</f>
        <v>3.5918155741728824E-2</v>
      </c>
      <c r="AF260" s="51">
        <f t="shared" ref="AF260:AF276" si="117">$AF$11-(AD260*$AF$11)</f>
        <v>587.8348389069323</v>
      </c>
      <c r="AG260" s="123">
        <f t="shared" ref="AG260:AG276" si="118">Z260*AF260</f>
        <v>0</v>
      </c>
      <c r="AI260" s="128">
        <v>0</v>
      </c>
      <c r="AJ260" s="123">
        <f>IF($AI$11&gt;0,(AI260/$AI$11)*'DADOS BASE PROPOSTA'!$H$41,0)</f>
        <v>0</v>
      </c>
      <c r="AL260" s="123">
        <v>0</v>
      </c>
      <c r="AM260" s="123">
        <f>(AL260/$AL$11)*'DADOS BASE PROPOSTA'!$H$42</f>
        <v>0</v>
      </c>
      <c r="AO260" s="123"/>
      <c r="AP260" s="123"/>
      <c r="AQ260" s="123"/>
      <c r="AS260" s="123"/>
      <c r="AT260" s="123"/>
      <c r="AU260" s="123"/>
      <c r="AW260" s="123"/>
      <c r="AX260" s="123"/>
      <c r="AY260" s="123"/>
      <c r="AZ260" s="49"/>
    </row>
    <row r="261" spans="1:52" x14ac:dyDescent="0.25">
      <c r="A261" s="49"/>
      <c r="B261" s="2" t="s">
        <v>305</v>
      </c>
      <c r="C261" s="2" t="s">
        <v>318</v>
      </c>
      <c r="D261" s="50" t="s">
        <v>87</v>
      </c>
      <c r="F261" s="113">
        <v>0</v>
      </c>
      <c r="G261" s="118">
        <f t="shared" si="110"/>
        <v>0</v>
      </c>
      <c r="H261" s="123">
        <f>'DADOS BASE PROPOSTA'!$H$17*G261</f>
        <v>0</v>
      </c>
      <c r="I261" s="123">
        <f>IF(D261="P",IF(H261&lt;'DADOS BASE PROPOSTA'!$H$22,IF('DADOS BASE PROPOSTA'!$H$22-H261&gt;'DADOS BASE PROPOSTA'!$H$23,'DADOS BASE PROPOSTA'!$H$23,'DADOS BASE PROPOSTA'!$H$22-H261),0),0)</f>
        <v>0</v>
      </c>
      <c r="J261" s="123">
        <f t="shared" si="111"/>
        <v>0</v>
      </c>
      <c r="L261" s="113">
        <v>819.10301633900542</v>
      </c>
      <c r="M261" s="123">
        <f>IF(D261="E",'DADOS BASE PROPOSTA'!$H$28,IF(D261="EA",'DADOS BASE PROPOSTA'!$H$29,IF(D261="EC",'DADOS BASE PROPOSTA'!$H$30,IF(D261="ECA",'DADOS BASE PROPOSTA'!$H$31,0))))</f>
        <v>993970.02</v>
      </c>
      <c r="N261" s="123">
        <f>IF(OR(D261="E",D261="EA",D261="EC",D261="ECA",D261="ECR"),L261*'DADOS BASE PROPOSTA'!$H$33,0)</f>
        <v>546341.71189811663</v>
      </c>
      <c r="O261" s="123">
        <f t="shared" si="112"/>
        <v>1540311.7318981166</v>
      </c>
      <c r="R261" s="123"/>
      <c r="T261" s="113">
        <v>0</v>
      </c>
      <c r="U261" s="118">
        <f t="shared" si="114"/>
        <v>0</v>
      </c>
      <c r="V261" s="123">
        <f>'DADOS BASE PROPOSTA'!$H$48*U261</f>
        <v>0</v>
      </c>
      <c r="W261" s="123"/>
      <c r="X261" s="123">
        <f t="shared" si="113"/>
        <v>0</v>
      </c>
      <c r="Z261" s="128">
        <v>332</v>
      </c>
      <c r="AB261" s="51">
        <v>0.76100000000000001</v>
      </c>
      <c r="AC261" s="51">
        <f t="shared" si="115"/>
        <v>252.65200000000002</v>
      </c>
      <c r="AD261" s="132">
        <f t="shared" si="116"/>
        <v>5.6918155741728843E-2</v>
      </c>
      <c r="AF261" s="51">
        <f t="shared" si="117"/>
        <v>575.03039528986255</v>
      </c>
      <c r="AG261" s="123">
        <f t="shared" si="118"/>
        <v>190910.09123623438</v>
      </c>
      <c r="AI261" s="128">
        <v>0</v>
      </c>
      <c r="AJ261" s="123">
        <f>IF($AI$11&gt;0,(AI261/$AI$11)*'DADOS BASE PROPOSTA'!$H$41,0)</f>
        <v>0</v>
      </c>
      <c r="AL261" s="123">
        <v>0</v>
      </c>
      <c r="AM261" s="123">
        <f>(AL261/$AL$11)*'DADOS BASE PROPOSTA'!$H$42</f>
        <v>0</v>
      </c>
      <c r="AO261" s="123"/>
      <c r="AP261" s="123"/>
      <c r="AQ261" s="123"/>
      <c r="AS261" s="123"/>
      <c r="AT261" s="123"/>
      <c r="AU261" s="123"/>
      <c r="AW261" s="123"/>
      <c r="AX261" s="123"/>
      <c r="AY261" s="123"/>
      <c r="AZ261" s="49"/>
    </row>
    <row r="262" spans="1:52" x14ac:dyDescent="0.25">
      <c r="A262" s="49"/>
      <c r="B262" s="2" t="s">
        <v>305</v>
      </c>
      <c r="C262" s="2" t="s">
        <v>319</v>
      </c>
      <c r="D262" s="50" t="s">
        <v>87</v>
      </c>
      <c r="F262" s="113">
        <v>0</v>
      </c>
      <c r="G262" s="118">
        <f t="shared" si="110"/>
        <v>0</v>
      </c>
      <c r="H262" s="123">
        <f>'DADOS BASE PROPOSTA'!$H$17*G262</f>
        <v>0</v>
      </c>
      <c r="I262" s="123">
        <f>IF(D262="P",IF(H262&lt;'DADOS BASE PROPOSTA'!$H$22,IF('DADOS BASE PROPOSTA'!$H$22-H262&gt;'DADOS BASE PROPOSTA'!$H$23,'DADOS BASE PROPOSTA'!$H$23,'DADOS BASE PROPOSTA'!$H$22-H262),0),0)</f>
        <v>0</v>
      </c>
      <c r="J262" s="123">
        <f t="shared" si="111"/>
        <v>0</v>
      </c>
      <c r="L262" s="113">
        <v>48.954877669500313</v>
      </c>
      <c r="M262" s="123">
        <f>IF(D262="E",'DADOS BASE PROPOSTA'!$H$28,IF(D262="EA",'DADOS BASE PROPOSTA'!$H$29,IF(D262="EC",'DADOS BASE PROPOSTA'!$H$30,IF(D262="ECA",'DADOS BASE PROPOSTA'!$H$31,0))))</f>
        <v>993970.02</v>
      </c>
      <c r="N262" s="123">
        <f>IF(OR(D262="E",D262="EA",D262="EC",D262="ECA",D262="ECR"),L262*'DADOS BASE PROPOSTA'!$H$33,0)</f>
        <v>32652.90340555671</v>
      </c>
      <c r="O262" s="123">
        <f t="shared" si="112"/>
        <v>1026622.9234055567</v>
      </c>
      <c r="R262" s="123"/>
      <c r="T262" s="113">
        <v>0</v>
      </c>
      <c r="U262" s="118">
        <f t="shared" si="114"/>
        <v>0</v>
      </c>
      <c r="V262" s="123">
        <f>'DADOS BASE PROPOSTA'!$H$48*U262</f>
        <v>0</v>
      </c>
      <c r="W262" s="123"/>
      <c r="X262" s="123">
        <f t="shared" si="113"/>
        <v>0</v>
      </c>
      <c r="Z262" s="128">
        <v>23</v>
      </c>
      <c r="AB262" s="51">
        <v>0.77100000000000002</v>
      </c>
      <c r="AC262" s="51">
        <f t="shared" si="115"/>
        <v>17.733000000000001</v>
      </c>
      <c r="AD262" s="132">
        <f t="shared" si="116"/>
        <v>7.4418155741728859E-2</v>
      </c>
      <c r="AF262" s="51">
        <f t="shared" si="117"/>
        <v>564.36002560897123</v>
      </c>
      <c r="AG262" s="123">
        <f t="shared" si="118"/>
        <v>12980.280589006339</v>
      </c>
      <c r="AI262" s="128">
        <v>0</v>
      </c>
      <c r="AJ262" s="123">
        <f>IF($AI$11&gt;0,(AI262/$AI$11)*'DADOS BASE PROPOSTA'!$H$41,0)</f>
        <v>0</v>
      </c>
      <c r="AL262" s="123">
        <v>0</v>
      </c>
      <c r="AM262" s="123">
        <f>(AL262/$AL$11)*'DADOS BASE PROPOSTA'!$H$42</f>
        <v>0</v>
      </c>
      <c r="AO262" s="123"/>
      <c r="AP262" s="123"/>
      <c r="AQ262" s="123"/>
      <c r="AS262" s="123"/>
      <c r="AT262" s="123"/>
      <c r="AU262" s="123"/>
      <c r="AW262" s="123"/>
      <c r="AX262" s="123"/>
      <c r="AY262" s="123"/>
      <c r="AZ262" s="49"/>
    </row>
    <row r="263" spans="1:52" x14ac:dyDescent="0.25">
      <c r="A263" s="49"/>
      <c r="B263" s="2" t="s">
        <v>305</v>
      </c>
      <c r="C263" s="2" t="s">
        <v>320</v>
      </c>
      <c r="D263" s="50" t="s">
        <v>87</v>
      </c>
      <c r="F263" s="113">
        <v>0</v>
      </c>
      <c r="G263" s="118">
        <f t="shared" si="110"/>
        <v>0</v>
      </c>
      <c r="H263" s="123">
        <f>'DADOS BASE PROPOSTA'!$H$17*G263</f>
        <v>0</v>
      </c>
      <c r="I263" s="123">
        <f>IF(D263="P",IF(H263&lt;'DADOS BASE PROPOSTA'!$H$22,IF('DADOS BASE PROPOSTA'!$H$22-H263&gt;'DADOS BASE PROPOSTA'!$H$23,'DADOS BASE PROPOSTA'!$H$23,'DADOS BASE PROPOSTA'!$H$22-H263),0),0)</f>
        <v>0</v>
      </c>
      <c r="J263" s="123">
        <f t="shared" si="111"/>
        <v>0</v>
      </c>
      <c r="L263" s="113">
        <v>1175.0551672767781</v>
      </c>
      <c r="M263" s="123">
        <f>IF(D263="E",'DADOS BASE PROPOSTA'!$H$28,IF(D263="EA",'DADOS BASE PROPOSTA'!$H$29,IF(D263="EC",'DADOS BASE PROPOSTA'!$H$30,IF(D263="ECA",'DADOS BASE PROPOSTA'!$H$31,0))))</f>
        <v>993970.02</v>
      </c>
      <c r="N263" s="123">
        <f>IF(OR(D263="E",D263="EA",D263="EC",D263="ECA",D263="ECR"),L263*'DADOS BASE PROPOSTA'!$H$33,0)</f>
        <v>783761.79657361098</v>
      </c>
      <c r="O263" s="123">
        <f t="shared" si="112"/>
        <v>1777731.816573611</v>
      </c>
      <c r="R263" s="123"/>
      <c r="T263" s="113">
        <v>0</v>
      </c>
      <c r="U263" s="118">
        <f t="shared" si="114"/>
        <v>0</v>
      </c>
      <c r="V263" s="123">
        <f>'DADOS BASE PROPOSTA'!$H$48*U263</f>
        <v>0</v>
      </c>
      <c r="W263" s="123"/>
      <c r="X263" s="123">
        <f t="shared" si="113"/>
        <v>0</v>
      </c>
      <c r="Z263" s="128">
        <v>389.5</v>
      </c>
      <c r="AB263" s="51">
        <v>0.73</v>
      </c>
      <c r="AC263" s="51">
        <f t="shared" si="115"/>
        <v>284.33499999999998</v>
      </c>
      <c r="AD263" s="132">
        <f t="shared" si="116"/>
        <v>2.6681557417287949E-3</v>
      </c>
      <c r="AF263" s="51">
        <f t="shared" si="117"/>
        <v>608.10854130062592</v>
      </c>
      <c r="AG263" s="123">
        <f t="shared" si="118"/>
        <v>236858.27683659378</v>
      </c>
      <c r="AI263" s="128">
        <v>0</v>
      </c>
      <c r="AJ263" s="123">
        <f>IF($AI$11&gt;0,(AI263/$AI$11)*'DADOS BASE PROPOSTA'!$H$41,0)</f>
        <v>0</v>
      </c>
      <c r="AL263" s="123">
        <v>0</v>
      </c>
      <c r="AM263" s="123">
        <f>(AL263/$AL$11)*'DADOS BASE PROPOSTA'!$H$42</f>
        <v>0</v>
      </c>
      <c r="AO263" s="123"/>
      <c r="AP263" s="123"/>
      <c r="AQ263" s="123"/>
      <c r="AS263" s="123"/>
      <c r="AT263" s="123"/>
      <c r="AU263" s="123"/>
      <c r="AW263" s="123"/>
      <c r="AX263" s="123"/>
      <c r="AY263" s="123"/>
      <c r="AZ263" s="49"/>
    </row>
    <row r="264" spans="1:52" x14ac:dyDescent="0.25">
      <c r="A264" s="49"/>
      <c r="B264" s="2" t="s">
        <v>305</v>
      </c>
      <c r="C264" s="2" t="s">
        <v>321</v>
      </c>
      <c r="D264" s="50" t="s">
        <v>87</v>
      </c>
      <c r="F264" s="113">
        <v>0</v>
      </c>
      <c r="G264" s="118">
        <f t="shared" si="110"/>
        <v>0</v>
      </c>
      <c r="H264" s="123">
        <f>'DADOS BASE PROPOSTA'!$H$17*G264</f>
        <v>0</v>
      </c>
      <c r="I264" s="123">
        <f>IF(D264="P",IF(H264&lt;'DADOS BASE PROPOSTA'!$H$22,IF('DADOS BASE PROPOSTA'!$H$22-H264&gt;'DADOS BASE PROPOSTA'!$H$23,'DADOS BASE PROPOSTA'!$H$23,'DADOS BASE PROPOSTA'!$H$22-H264),0),0)</f>
        <v>0</v>
      </c>
      <c r="J264" s="123">
        <f t="shared" si="111"/>
        <v>0</v>
      </c>
      <c r="L264" s="113">
        <v>444.3669654055646</v>
      </c>
      <c r="M264" s="123">
        <f>IF(D264="E",'DADOS BASE PROPOSTA'!$H$28,IF(D264="EA",'DADOS BASE PROPOSTA'!$H$29,IF(D264="EC",'DADOS BASE PROPOSTA'!$H$30,IF(D264="ECA",'DADOS BASE PROPOSTA'!$H$31,0))))</f>
        <v>993970.02</v>
      </c>
      <c r="N264" s="123">
        <f>IF(OR(D264="E",D264="EA",D264="EC",D264="ECA",D264="ECR"),L264*'DADOS BASE PROPOSTA'!$H$33,0)</f>
        <v>296392.7659255116</v>
      </c>
      <c r="O264" s="123">
        <f t="shared" si="112"/>
        <v>1290362.7859255117</v>
      </c>
      <c r="R264" s="123"/>
      <c r="T264" s="113">
        <v>0</v>
      </c>
      <c r="U264" s="118">
        <f t="shared" si="114"/>
        <v>0</v>
      </c>
      <c r="V264" s="123">
        <f>'DADOS BASE PROPOSTA'!$H$48*U264</f>
        <v>0</v>
      </c>
      <c r="W264" s="123"/>
      <c r="X264" s="123">
        <f t="shared" si="113"/>
        <v>0</v>
      </c>
      <c r="Z264" s="128">
        <v>166.5</v>
      </c>
      <c r="AB264" s="51">
        <v>0.73699999999999999</v>
      </c>
      <c r="AC264" s="51">
        <f t="shared" si="115"/>
        <v>122.7105</v>
      </c>
      <c r="AD264" s="132">
        <f t="shared" si="116"/>
        <v>1.4918155741728806E-2</v>
      </c>
      <c r="AF264" s="51">
        <f t="shared" si="117"/>
        <v>600.63928252400194</v>
      </c>
      <c r="AG264" s="123">
        <f t="shared" si="118"/>
        <v>100006.44054024632</v>
      </c>
      <c r="AI264" s="128">
        <v>0</v>
      </c>
      <c r="AJ264" s="123">
        <f>IF($AI$11&gt;0,(AI264/$AI$11)*'DADOS BASE PROPOSTA'!$H$41,0)</f>
        <v>0</v>
      </c>
      <c r="AL264" s="123">
        <v>0</v>
      </c>
      <c r="AM264" s="123">
        <f>(AL264/$AL$11)*'DADOS BASE PROPOSTA'!$H$42</f>
        <v>0</v>
      </c>
      <c r="AO264" s="123"/>
      <c r="AP264" s="123"/>
      <c r="AQ264" s="123"/>
      <c r="AS264" s="123"/>
      <c r="AT264" s="123"/>
      <c r="AU264" s="123"/>
      <c r="AW264" s="123"/>
      <c r="AX264" s="123"/>
      <c r="AY264" s="123"/>
      <c r="AZ264" s="49"/>
    </row>
    <row r="265" spans="1:52" x14ac:dyDescent="0.25">
      <c r="A265" s="49"/>
      <c r="B265" s="2" t="s">
        <v>305</v>
      </c>
      <c r="C265" s="2" t="s">
        <v>322</v>
      </c>
      <c r="D265" s="50" t="s">
        <v>87</v>
      </c>
      <c r="F265" s="113">
        <v>0</v>
      </c>
      <c r="G265" s="118">
        <f t="shared" si="110"/>
        <v>0</v>
      </c>
      <c r="H265" s="123">
        <f>'DADOS BASE PROPOSTA'!$H$17*G265</f>
        <v>0</v>
      </c>
      <c r="I265" s="123">
        <f>IF(D265="P",IF(H265&lt;'DADOS BASE PROPOSTA'!$H$22,IF('DADOS BASE PROPOSTA'!$H$22-H265&gt;'DADOS BASE PROPOSTA'!$H$23,'DADOS BASE PROPOSTA'!$H$23,'DADOS BASE PROPOSTA'!$H$22-H265),0),0)</f>
        <v>0</v>
      </c>
      <c r="J265" s="123">
        <f t="shared" si="111"/>
        <v>0</v>
      </c>
      <c r="L265" s="113">
        <v>548.8379352422329</v>
      </c>
      <c r="M265" s="123">
        <f>IF(D265="E",'DADOS BASE PROPOSTA'!$H$28,IF(D265="EA",'DADOS BASE PROPOSTA'!$H$29,IF(D265="EC",'DADOS BASE PROPOSTA'!$H$30,IF(D265="ECA",'DADOS BASE PROPOSTA'!$H$31,0))))</f>
        <v>993970.02</v>
      </c>
      <c r="N265" s="123">
        <f>IF(OR(D265="E",D265="EA",D265="EC",D265="ECA",D265="ECR"),L265*'DADOS BASE PROPOSTA'!$H$33,0)</f>
        <v>366074.90280656936</v>
      </c>
      <c r="O265" s="123">
        <f t="shared" si="112"/>
        <v>1360044.9228065694</v>
      </c>
      <c r="R265" s="123"/>
      <c r="T265" s="113">
        <v>0</v>
      </c>
      <c r="U265" s="118">
        <f t="shared" si="114"/>
        <v>0</v>
      </c>
      <c r="V265" s="123">
        <f>'DADOS BASE PROPOSTA'!$H$48*U265</f>
        <v>0</v>
      </c>
      <c r="W265" s="123"/>
      <c r="X265" s="123">
        <f t="shared" si="113"/>
        <v>0</v>
      </c>
      <c r="Z265" s="128">
        <v>334</v>
      </c>
      <c r="AB265" s="51">
        <v>0.71699999999999997</v>
      </c>
      <c r="AC265" s="51">
        <f t="shared" si="115"/>
        <v>239.47799999999998</v>
      </c>
      <c r="AD265" s="132">
        <f t="shared" si="116"/>
        <v>-2.0081844258271225E-2</v>
      </c>
      <c r="AF265" s="51">
        <f t="shared" si="117"/>
        <v>621.98002188578482</v>
      </c>
      <c r="AG265" s="123">
        <f t="shared" si="118"/>
        <v>207741.32730985212</v>
      </c>
      <c r="AI265" s="128">
        <v>0</v>
      </c>
      <c r="AJ265" s="123">
        <f>IF($AI$11&gt;0,(AI265/$AI$11)*'DADOS BASE PROPOSTA'!$H$41,0)</f>
        <v>0</v>
      </c>
      <c r="AL265" s="123">
        <v>0</v>
      </c>
      <c r="AM265" s="123">
        <f>(AL265/$AL$11)*'DADOS BASE PROPOSTA'!$H$42</f>
        <v>0</v>
      </c>
      <c r="AO265" s="123"/>
      <c r="AP265" s="123"/>
      <c r="AQ265" s="123"/>
      <c r="AS265" s="123"/>
      <c r="AT265" s="123"/>
      <c r="AU265" s="123"/>
      <c r="AW265" s="123"/>
      <c r="AX265" s="123"/>
      <c r="AY265" s="123"/>
      <c r="AZ265" s="49"/>
    </row>
    <row r="266" spans="1:52" x14ac:dyDescent="0.25">
      <c r="A266" s="49"/>
      <c r="B266" s="2" t="s">
        <v>305</v>
      </c>
      <c r="C266" s="2" t="s">
        <v>323</v>
      </c>
      <c r="D266" s="50" t="s">
        <v>89</v>
      </c>
      <c r="F266" s="113">
        <v>5631.1659469954438</v>
      </c>
      <c r="G266" s="118">
        <f t="shared" si="110"/>
        <v>4.9885200723322528E-3</v>
      </c>
      <c r="H266" s="123">
        <f>'DADOS BASE PROPOSTA'!$H$17*G266</f>
        <v>11334968.776060196</v>
      </c>
      <c r="I266" s="123">
        <f>IF(D266="P",IF(H266&lt;'DADOS BASE PROPOSTA'!$H$22,IF('DADOS BASE PROPOSTA'!$H$22-H266&gt;'DADOS BASE PROPOSTA'!$H$23,'DADOS BASE PROPOSTA'!$H$23,'DADOS BASE PROPOSTA'!$H$22-H266),0),0)</f>
        <v>0</v>
      </c>
      <c r="J266" s="123">
        <f t="shared" si="111"/>
        <v>11334968.776060196</v>
      </c>
      <c r="L266" s="113">
        <v>0</v>
      </c>
      <c r="M266" s="123">
        <f>IF(D266="E",'DADOS BASE PROPOSTA'!$H$28,IF(D266="EA",'DADOS BASE PROPOSTA'!$H$29,IF(D266="EC",'DADOS BASE PROPOSTA'!$H$30,IF(D266="ECA",'DADOS BASE PROPOSTA'!$H$31,0))))</f>
        <v>0</v>
      </c>
      <c r="N266" s="123">
        <f>IF(OR(D266="E",D266="EA",D266="EC",D266="ECA",D266="ECR"),L266*'DADOS BASE PROPOSTA'!$H$33,0)</f>
        <v>0</v>
      </c>
      <c r="O266" s="123">
        <f t="shared" si="112"/>
        <v>0</v>
      </c>
      <c r="R266" s="123"/>
      <c r="T266" s="113">
        <v>94.986542552354365</v>
      </c>
      <c r="U266" s="118">
        <f t="shared" si="114"/>
        <v>4.98314154272127E-4</v>
      </c>
      <c r="V266" s="123">
        <f>'DADOS BASE PROPOSTA'!$H$48*U266</f>
        <v>44990.552526371466</v>
      </c>
      <c r="W266" s="123"/>
      <c r="X266" s="123">
        <f t="shared" si="113"/>
        <v>44990.552526371466</v>
      </c>
      <c r="Z266" s="128">
        <v>1898</v>
      </c>
      <c r="AB266" s="51">
        <v>0.74099999999999999</v>
      </c>
      <c r="AC266" s="51">
        <f t="shared" si="115"/>
        <v>1406.4179999999999</v>
      </c>
      <c r="AD266" s="132">
        <f t="shared" si="116"/>
        <v>2.1918155741728812E-2</v>
      </c>
      <c r="AF266" s="51">
        <f t="shared" si="117"/>
        <v>596.37113465164543</v>
      </c>
      <c r="AG266" s="123">
        <f t="shared" si="118"/>
        <v>1131912.4135688231</v>
      </c>
      <c r="AI266" s="128">
        <v>205</v>
      </c>
      <c r="AJ266" s="123">
        <f>IF($AI$11&gt;0,(AI266/$AI$11)*'DADOS BASE PROPOSTA'!$H$41,0)</f>
        <v>1266490.4421112372</v>
      </c>
      <c r="AL266" s="123">
        <v>13.5</v>
      </c>
      <c r="AM266" s="123">
        <f>(AL266/$AL$11)*'DADOS BASE PROPOSTA'!$H$42</f>
        <v>7715.6443927828077</v>
      </c>
      <c r="AO266" s="123"/>
      <c r="AP266" s="123"/>
      <c r="AQ266" s="123"/>
      <c r="AS266" s="123"/>
      <c r="AT266" s="123"/>
      <c r="AU266" s="123"/>
      <c r="AW266" s="123"/>
      <c r="AX266" s="123"/>
      <c r="AY266" s="123"/>
      <c r="AZ266" s="49"/>
    </row>
    <row r="267" spans="1:52" x14ac:dyDescent="0.25">
      <c r="A267" s="49"/>
      <c r="B267" s="2" t="s">
        <v>305</v>
      </c>
      <c r="C267" s="2" t="s">
        <v>324</v>
      </c>
      <c r="D267" s="50" t="s">
        <v>89</v>
      </c>
      <c r="F267" s="113">
        <v>1822.6874215688631</v>
      </c>
      <c r="G267" s="118">
        <f t="shared" si="110"/>
        <v>1.6146767603137642E-3</v>
      </c>
      <c r="H267" s="123">
        <f>'DADOS BASE PROPOSTA'!$H$17*G267</f>
        <v>3668885.8411327954</v>
      </c>
      <c r="I267" s="123">
        <f>IF(D267="P",IF(H267&lt;'DADOS BASE PROPOSTA'!$H$22,IF('DADOS BASE PROPOSTA'!$H$22-H267&gt;'DADOS BASE PROPOSTA'!$H$23,'DADOS BASE PROPOSTA'!$H$23,'DADOS BASE PROPOSTA'!$H$22-H267),0),0)</f>
        <v>0</v>
      </c>
      <c r="J267" s="123">
        <f t="shared" si="111"/>
        <v>3668885.8411327954</v>
      </c>
      <c r="L267" s="113">
        <v>0</v>
      </c>
      <c r="M267" s="123">
        <f>IF(D267="E",'DADOS BASE PROPOSTA'!$H$28,IF(D267="EA",'DADOS BASE PROPOSTA'!$H$29,IF(D267="EC",'DADOS BASE PROPOSTA'!$H$30,IF(D267="ECA",'DADOS BASE PROPOSTA'!$H$31,0))))</f>
        <v>0</v>
      </c>
      <c r="N267" s="123">
        <f>IF(OR(D267="E",D267="EA",D267="EC",D267="ECA",D267="ECR"),L267*'DADOS BASE PROPOSTA'!$H$33,0)</f>
        <v>0</v>
      </c>
      <c r="O267" s="123">
        <f t="shared" si="112"/>
        <v>0</v>
      </c>
      <c r="R267" s="123"/>
      <c r="T267" s="113">
        <v>255.54647874823641</v>
      </c>
      <c r="U267" s="118">
        <f t="shared" si="114"/>
        <v>1.3406365155828187E-3</v>
      </c>
      <c r="V267" s="123">
        <f>'DADOS BASE PROPOSTA'!$H$48*U267</f>
        <v>121040.06489882316</v>
      </c>
      <c r="W267" s="123"/>
      <c r="X267" s="123">
        <f t="shared" si="113"/>
        <v>121040.06489882316</v>
      </c>
      <c r="Z267" s="128">
        <v>712.5</v>
      </c>
      <c r="AB267" s="51">
        <v>0.749</v>
      </c>
      <c r="AC267" s="51">
        <f t="shared" si="115"/>
        <v>533.66250000000002</v>
      </c>
      <c r="AD267" s="132">
        <f t="shared" si="116"/>
        <v>3.5918155741728824E-2</v>
      </c>
      <c r="AF267" s="51">
        <f t="shared" si="117"/>
        <v>587.8348389069323</v>
      </c>
      <c r="AG267" s="123">
        <f t="shared" si="118"/>
        <v>418832.3227211893</v>
      </c>
      <c r="AI267" s="128">
        <v>0</v>
      </c>
      <c r="AJ267" s="123">
        <f>IF($AI$11&gt;0,(AI267/$AI$11)*'DADOS BASE PROPOSTA'!$H$41,0)</f>
        <v>0</v>
      </c>
      <c r="AL267" s="123">
        <v>43.75</v>
      </c>
      <c r="AM267" s="123">
        <f>(AL267/$AL$11)*'DADOS BASE PROPOSTA'!$H$42</f>
        <v>25004.403124759097</v>
      </c>
      <c r="AO267" s="123"/>
      <c r="AP267" s="123"/>
      <c r="AQ267" s="123"/>
      <c r="AS267" s="123"/>
      <c r="AT267" s="123"/>
      <c r="AU267" s="123"/>
      <c r="AW267" s="123"/>
      <c r="AX267" s="123"/>
      <c r="AY267" s="123"/>
      <c r="AZ267" s="49"/>
    </row>
    <row r="268" spans="1:52" x14ac:dyDescent="0.25">
      <c r="A268" s="49"/>
      <c r="B268" s="2" t="s">
        <v>305</v>
      </c>
      <c r="C268" s="2" t="s">
        <v>325</v>
      </c>
      <c r="D268" s="50" t="s">
        <v>89</v>
      </c>
      <c r="F268" s="113">
        <v>2878.1668760379321</v>
      </c>
      <c r="G268" s="118">
        <f t="shared" si="110"/>
        <v>2.5497016724036984E-3</v>
      </c>
      <c r="H268" s="123">
        <f>'DADOS BASE PROPOSTA'!$H$17*G268</f>
        <v>5793459.4681208879</v>
      </c>
      <c r="I268" s="123">
        <f>IF(D268="P",IF(H268&lt;'DADOS BASE PROPOSTA'!$H$22,IF('DADOS BASE PROPOSTA'!$H$22-H268&gt;'DADOS BASE PROPOSTA'!$H$23,'DADOS BASE PROPOSTA'!$H$23,'DADOS BASE PROPOSTA'!$H$22-H268),0),0)</f>
        <v>0</v>
      </c>
      <c r="J268" s="123">
        <f t="shared" si="111"/>
        <v>5793459.4681208879</v>
      </c>
      <c r="L268" s="113">
        <v>0</v>
      </c>
      <c r="M268" s="123">
        <f>IF(D268="E",'DADOS BASE PROPOSTA'!$H$28,IF(D268="EA",'DADOS BASE PROPOSTA'!$H$29,IF(D268="EC",'DADOS BASE PROPOSTA'!$H$30,IF(D268="ECA",'DADOS BASE PROPOSTA'!$H$31,0))))</f>
        <v>0</v>
      </c>
      <c r="N268" s="123">
        <f>IF(OR(D268="E",D268="EA",D268="EC",D268="ECA",D268="ECR"),L268*'DADOS BASE PROPOSTA'!$H$33,0)</f>
        <v>0</v>
      </c>
      <c r="O268" s="123">
        <f t="shared" si="112"/>
        <v>0</v>
      </c>
      <c r="R268" s="123"/>
      <c r="T268" s="113">
        <v>0</v>
      </c>
      <c r="U268" s="118">
        <f t="shared" si="114"/>
        <v>0</v>
      </c>
      <c r="V268" s="123">
        <f>'DADOS BASE PROPOSTA'!$H$48*U268</f>
        <v>0</v>
      </c>
      <c r="W268" s="123"/>
      <c r="X268" s="123">
        <f t="shared" si="113"/>
        <v>0</v>
      </c>
      <c r="Z268" s="128">
        <v>1252</v>
      </c>
      <c r="AB268" s="51">
        <v>0.753</v>
      </c>
      <c r="AC268" s="51">
        <f t="shared" si="115"/>
        <v>942.75599999999997</v>
      </c>
      <c r="AD268" s="132">
        <f t="shared" si="116"/>
        <v>4.2918155741728831E-2</v>
      </c>
      <c r="AF268" s="51">
        <f t="shared" si="117"/>
        <v>583.56669103457568</v>
      </c>
      <c r="AG268" s="123">
        <f t="shared" si="118"/>
        <v>730625.49717528874</v>
      </c>
      <c r="AI268" s="128">
        <v>0</v>
      </c>
      <c r="AJ268" s="123">
        <f>IF($AI$11&gt;0,(AI268/$AI$11)*'DADOS BASE PROPOSTA'!$H$41,0)</f>
        <v>0</v>
      </c>
      <c r="AL268" s="123">
        <v>0</v>
      </c>
      <c r="AM268" s="123">
        <f>(AL268/$AL$11)*'DADOS BASE PROPOSTA'!$H$42</f>
        <v>0</v>
      </c>
      <c r="AO268" s="123"/>
      <c r="AP268" s="123"/>
      <c r="AQ268" s="123"/>
      <c r="AS268" s="123"/>
      <c r="AT268" s="123"/>
      <c r="AU268" s="123"/>
      <c r="AW268" s="123"/>
      <c r="AX268" s="123"/>
      <c r="AY268" s="123"/>
      <c r="AZ268" s="49"/>
    </row>
    <row r="269" spans="1:52" x14ac:dyDescent="0.25">
      <c r="A269" s="49"/>
      <c r="B269" s="2" t="s">
        <v>305</v>
      </c>
      <c r="C269" s="2" t="s">
        <v>326</v>
      </c>
      <c r="D269" s="50" t="s">
        <v>89</v>
      </c>
      <c r="F269" s="113">
        <v>1567.271998947539</v>
      </c>
      <c r="G269" s="118">
        <f t="shared" si="110"/>
        <v>1.3884101266320608E-3</v>
      </c>
      <c r="H269" s="123">
        <f>'DADOS BASE PROPOSTA'!$H$17*G269</f>
        <v>3154760.3709214893</v>
      </c>
      <c r="I269" s="123">
        <f>IF(D269="P",IF(H269&lt;'DADOS BASE PROPOSTA'!$H$22,IF('DADOS BASE PROPOSTA'!$H$22-H269&gt;'DADOS BASE PROPOSTA'!$H$23,'DADOS BASE PROPOSTA'!$H$23,'DADOS BASE PROPOSTA'!$H$22-H269),0),0)</f>
        <v>0</v>
      </c>
      <c r="J269" s="123">
        <f t="shared" si="111"/>
        <v>3154760.3709214893</v>
      </c>
      <c r="L269" s="113">
        <v>0</v>
      </c>
      <c r="M269" s="123">
        <f>IF(D269="E",'DADOS BASE PROPOSTA'!$H$28,IF(D269="EA",'DADOS BASE PROPOSTA'!$H$29,IF(D269="EC",'DADOS BASE PROPOSTA'!$H$30,IF(D269="ECA",'DADOS BASE PROPOSTA'!$H$31,0))))</f>
        <v>0</v>
      </c>
      <c r="N269" s="123">
        <f>IF(OR(D269="E",D269="EA",D269="EC",D269="ECA",D269="ECR"),L269*'DADOS BASE PROPOSTA'!$H$33,0)</f>
        <v>0</v>
      </c>
      <c r="O269" s="123">
        <f t="shared" si="112"/>
        <v>0</v>
      </c>
      <c r="R269" s="123"/>
      <c r="T269" s="113">
        <v>0</v>
      </c>
      <c r="U269" s="118">
        <f t="shared" si="114"/>
        <v>0</v>
      </c>
      <c r="V269" s="123">
        <f>'DADOS BASE PROPOSTA'!$H$48*U269</f>
        <v>0</v>
      </c>
      <c r="W269" s="123"/>
      <c r="X269" s="123">
        <f t="shared" si="113"/>
        <v>0</v>
      </c>
      <c r="Z269" s="128">
        <v>967.5</v>
      </c>
      <c r="AB269" s="51">
        <v>0.755</v>
      </c>
      <c r="AC269" s="51">
        <f t="shared" si="115"/>
        <v>730.46249999999998</v>
      </c>
      <c r="AD269" s="132">
        <f t="shared" si="116"/>
        <v>4.6418155741728834E-2</v>
      </c>
      <c r="AF269" s="51">
        <f t="shared" si="117"/>
        <v>581.43261709839749</v>
      </c>
      <c r="AG269" s="123">
        <f t="shared" si="118"/>
        <v>562536.05704269954</v>
      </c>
      <c r="AI269" s="128">
        <v>0</v>
      </c>
      <c r="AJ269" s="123">
        <f>IF($AI$11&gt;0,(AI269/$AI$11)*'DADOS BASE PROPOSTA'!$H$41,0)</f>
        <v>0</v>
      </c>
      <c r="AL269" s="123">
        <v>0</v>
      </c>
      <c r="AM269" s="123">
        <f>(AL269/$AL$11)*'DADOS BASE PROPOSTA'!$H$42</f>
        <v>0</v>
      </c>
      <c r="AO269" s="123"/>
      <c r="AP269" s="123"/>
      <c r="AQ269" s="123"/>
      <c r="AS269" s="123"/>
      <c r="AT269" s="123"/>
      <c r="AU269" s="123"/>
      <c r="AW269" s="123"/>
      <c r="AX269" s="123"/>
      <c r="AY269" s="123"/>
      <c r="AZ269" s="49"/>
    </row>
    <row r="270" spans="1:52" x14ac:dyDescent="0.25">
      <c r="A270" s="49"/>
      <c r="B270" s="2" t="s">
        <v>305</v>
      </c>
      <c r="C270" s="2" t="s">
        <v>327</v>
      </c>
      <c r="D270" s="50" t="s">
        <v>89</v>
      </c>
      <c r="F270" s="113">
        <v>1944.5480992459229</v>
      </c>
      <c r="G270" s="118">
        <f t="shared" si="110"/>
        <v>1.7226303248760687E-3</v>
      </c>
      <c r="H270" s="123">
        <f>'DADOS BASE PROPOSTA'!$H$17*G270</f>
        <v>3914179.0875937711</v>
      </c>
      <c r="I270" s="123">
        <f>IF(D270="P",IF(H270&lt;'DADOS BASE PROPOSTA'!$H$22,IF('DADOS BASE PROPOSTA'!$H$22-H270&gt;'DADOS BASE PROPOSTA'!$H$23,'DADOS BASE PROPOSTA'!$H$23,'DADOS BASE PROPOSTA'!$H$22-H270),0),0)</f>
        <v>0</v>
      </c>
      <c r="J270" s="123">
        <f t="shared" si="111"/>
        <v>3914179.0875937711</v>
      </c>
      <c r="L270" s="113">
        <v>0</v>
      </c>
      <c r="M270" s="123">
        <f>IF(D270="E",'DADOS BASE PROPOSTA'!$H$28,IF(D270="EA",'DADOS BASE PROPOSTA'!$H$29,IF(D270="EC",'DADOS BASE PROPOSTA'!$H$30,IF(D270="ECA",'DADOS BASE PROPOSTA'!$H$31,0))))</f>
        <v>0</v>
      </c>
      <c r="N270" s="123">
        <f>IF(OR(D270="E",D270="EA",D270="EC",D270="ECA",D270="ECR"),L270*'DADOS BASE PROPOSTA'!$H$33,0)</f>
        <v>0</v>
      </c>
      <c r="O270" s="123">
        <f t="shared" si="112"/>
        <v>0</v>
      </c>
      <c r="R270" s="123"/>
      <c r="T270" s="113">
        <v>37.074558423913047</v>
      </c>
      <c r="U270" s="118">
        <f t="shared" si="114"/>
        <v>1.9449889141761239E-4</v>
      </c>
      <c r="V270" s="123">
        <f>'DADOS BASE PROPOSTA'!$H$48*U270</f>
        <v>17560.433545033207</v>
      </c>
      <c r="W270" s="123"/>
      <c r="X270" s="123">
        <f t="shared" si="113"/>
        <v>17560.433545033207</v>
      </c>
      <c r="Z270" s="128">
        <v>890</v>
      </c>
      <c r="AB270" s="51">
        <v>0.72699999999999998</v>
      </c>
      <c r="AC270" s="51">
        <f t="shared" si="115"/>
        <v>647.03</v>
      </c>
      <c r="AD270" s="132">
        <f t="shared" si="116"/>
        <v>-2.5818442582712098E-3</v>
      </c>
      <c r="AF270" s="51">
        <f t="shared" si="117"/>
        <v>611.30965220489338</v>
      </c>
      <c r="AG270" s="123">
        <f t="shared" si="118"/>
        <v>544065.59046235506</v>
      </c>
      <c r="AI270" s="128">
        <v>0</v>
      </c>
      <c r="AJ270" s="123">
        <f>IF($AI$11&gt;0,(AI270/$AI$11)*'DADOS BASE PROPOSTA'!$H$41,0)</f>
        <v>0</v>
      </c>
      <c r="AL270" s="123">
        <v>12.25</v>
      </c>
      <c r="AM270" s="123">
        <f>(AL270/$AL$11)*'DADOS BASE PROPOSTA'!$H$42</f>
        <v>7001.232874932547</v>
      </c>
      <c r="AO270" s="123"/>
      <c r="AP270" s="123"/>
      <c r="AQ270" s="123"/>
      <c r="AS270" s="123"/>
      <c r="AT270" s="123"/>
      <c r="AU270" s="123"/>
      <c r="AW270" s="123"/>
      <c r="AX270" s="123"/>
      <c r="AY270" s="123"/>
      <c r="AZ270" s="49"/>
    </row>
    <row r="271" spans="1:52" x14ac:dyDescent="0.25">
      <c r="A271" s="49"/>
      <c r="B271" s="2" t="s">
        <v>305</v>
      </c>
      <c r="C271" s="2" t="s">
        <v>328</v>
      </c>
      <c r="D271" s="50" t="s">
        <v>89</v>
      </c>
      <c r="F271" s="113">
        <v>1912.5732215914161</v>
      </c>
      <c r="G271" s="118">
        <f t="shared" si="110"/>
        <v>1.694304518019856E-3</v>
      </c>
      <c r="H271" s="123">
        <f>'DADOS BASE PROPOSTA'!$H$17*G271</f>
        <v>3849816.8856548355</v>
      </c>
      <c r="I271" s="123">
        <f>IF(D271="P",IF(H271&lt;'DADOS BASE PROPOSTA'!$H$22,IF('DADOS BASE PROPOSTA'!$H$22-H271&gt;'DADOS BASE PROPOSTA'!$H$23,'DADOS BASE PROPOSTA'!$H$23,'DADOS BASE PROPOSTA'!$H$22-H271),0),0)</f>
        <v>0</v>
      </c>
      <c r="J271" s="123">
        <f t="shared" si="111"/>
        <v>3849816.8856548355</v>
      </c>
      <c r="L271" s="113">
        <v>0</v>
      </c>
      <c r="M271" s="123">
        <f>IF(D271="E",'DADOS BASE PROPOSTA'!$H$28,IF(D271="EA",'DADOS BASE PROPOSTA'!$H$29,IF(D271="EC",'DADOS BASE PROPOSTA'!$H$30,IF(D271="ECA",'DADOS BASE PROPOSTA'!$H$31,0))))</f>
        <v>0</v>
      </c>
      <c r="N271" s="123">
        <f>IF(OR(D271="E",D271="EA",D271="EC",D271="ECA",D271="ECR"),L271*'DADOS BASE PROPOSTA'!$H$33,0)</f>
        <v>0</v>
      </c>
      <c r="O271" s="123">
        <f t="shared" si="112"/>
        <v>0</v>
      </c>
      <c r="R271" s="123"/>
      <c r="T271" s="113">
        <v>83.791527920081975</v>
      </c>
      <c r="U271" s="118">
        <f t="shared" si="114"/>
        <v>4.3958336885091754E-4</v>
      </c>
      <c r="V271" s="123">
        <f>'DADOS BASE PROPOSTA'!$H$48*U271</f>
        <v>39688.013026429806</v>
      </c>
      <c r="W271" s="123"/>
      <c r="X271" s="123">
        <f t="shared" si="113"/>
        <v>39688.013026429806</v>
      </c>
      <c r="Z271" s="128">
        <v>817</v>
      </c>
      <c r="AB271" s="51">
        <v>0.76400000000000001</v>
      </c>
      <c r="AC271" s="51">
        <f t="shared" si="115"/>
        <v>624.18799999999999</v>
      </c>
      <c r="AD271" s="132">
        <f t="shared" si="116"/>
        <v>6.2168155741728848E-2</v>
      </c>
      <c r="AF271" s="51">
        <f t="shared" si="117"/>
        <v>571.8292843855952</v>
      </c>
      <c r="AG271" s="123">
        <f t="shared" si="118"/>
        <v>467184.52534303127</v>
      </c>
      <c r="AI271" s="128">
        <v>0</v>
      </c>
      <c r="AJ271" s="123">
        <f>IF($AI$11&gt;0,(AI271/$AI$11)*'DADOS BASE PROPOSTA'!$H$41,0)</f>
        <v>0</v>
      </c>
      <c r="AL271" s="123">
        <v>23.5</v>
      </c>
      <c r="AM271" s="123">
        <f>(AL271/$AL$11)*'DADOS BASE PROPOSTA'!$H$42</f>
        <v>13430.936535584888</v>
      </c>
      <c r="AO271" s="123"/>
      <c r="AP271" s="123"/>
      <c r="AQ271" s="123"/>
      <c r="AS271" s="123"/>
      <c r="AT271" s="123"/>
      <c r="AU271" s="123"/>
      <c r="AW271" s="123"/>
      <c r="AX271" s="123"/>
      <c r="AY271" s="123"/>
      <c r="AZ271" s="49"/>
    </row>
    <row r="272" spans="1:52" x14ac:dyDescent="0.25">
      <c r="A272" s="49"/>
      <c r="B272" s="2" t="s">
        <v>305</v>
      </c>
      <c r="C272" s="2" t="s">
        <v>329</v>
      </c>
      <c r="D272" s="50" t="s">
        <v>89</v>
      </c>
      <c r="F272" s="113">
        <v>5997.8354800035686</v>
      </c>
      <c r="G272" s="118">
        <f t="shared" si="110"/>
        <v>5.313344157173808E-3</v>
      </c>
      <c r="H272" s="123">
        <f>'DADOS BASE PROPOSTA'!$H$17*G272</f>
        <v>12073037.543150472</v>
      </c>
      <c r="I272" s="123">
        <f>IF(D272="P",IF(H272&lt;'DADOS BASE PROPOSTA'!$H$22,IF('DADOS BASE PROPOSTA'!$H$22-H272&gt;'DADOS BASE PROPOSTA'!$H$23,'DADOS BASE PROPOSTA'!$H$23,'DADOS BASE PROPOSTA'!$H$22-H272),0),0)</f>
        <v>0</v>
      </c>
      <c r="J272" s="123">
        <f t="shared" si="111"/>
        <v>12073037.543150472</v>
      </c>
      <c r="L272" s="113">
        <v>0</v>
      </c>
      <c r="M272" s="123">
        <f>IF(D272="E",'DADOS BASE PROPOSTA'!$H$28,IF(D272="EA",'DADOS BASE PROPOSTA'!$H$29,IF(D272="EC",'DADOS BASE PROPOSTA'!$H$30,IF(D272="ECA",'DADOS BASE PROPOSTA'!$H$31,0))))</f>
        <v>0</v>
      </c>
      <c r="N272" s="123">
        <f>IF(OR(D272="E",D272="EA",D272="EC",D272="ECA",D272="ECR"),L272*'DADOS BASE PROPOSTA'!$H$33,0)</f>
        <v>0</v>
      </c>
      <c r="O272" s="123">
        <f t="shared" si="112"/>
        <v>0</v>
      </c>
      <c r="R272" s="123"/>
      <c r="T272" s="113">
        <v>848.95857663140816</v>
      </c>
      <c r="U272" s="118">
        <f t="shared" si="114"/>
        <v>4.4537685419276593E-3</v>
      </c>
      <c r="V272" s="123">
        <f>'DADOS BASE PROPOSTA'!$H$48*U272</f>
        <v>402110.80862951366</v>
      </c>
      <c r="W272" s="123"/>
      <c r="X272" s="123">
        <f t="shared" si="113"/>
        <v>402110.80862951366</v>
      </c>
      <c r="Z272" s="128">
        <v>3573</v>
      </c>
      <c r="AB272" s="51">
        <v>0.74099999999999999</v>
      </c>
      <c r="AC272" s="51">
        <f t="shared" si="115"/>
        <v>2647.5929999999998</v>
      </c>
      <c r="AD272" s="132">
        <f t="shared" si="116"/>
        <v>2.1918155741728812E-2</v>
      </c>
      <c r="AF272" s="51">
        <f t="shared" si="117"/>
        <v>596.37113465164543</v>
      </c>
      <c r="AG272" s="123">
        <f t="shared" si="118"/>
        <v>2130834.0641103289</v>
      </c>
      <c r="AI272" s="128">
        <v>19</v>
      </c>
      <c r="AJ272" s="123">
        <f>IF($AI$11&gt;0,(AI272/$AI$11)*'DADOS BASE PROPOSTA'!$H$41,0)</f>
        <v>117382.04097616344</v>
      </c>
      <c r="AL272" s="123">
        <v>197.75</v>
      </c>
      <c r="AM272" s="123">
        <f>(AL272/$AL$11)*'DADOS BASE PROPOSTA'!$H$42</f>
        <v>113019.90212391113</v>
      </c>
      <c r="AO272" s="123"/>
      <c r="AP272" s="123"/>
      <c r="AQ272" s="123"/>
      <c r="AS272" s="123"/>
      <c r="AT272" s="123"/>
      <c r="AU272" s="123"/>
      <c r="AW272" s="123"/>
      <c r="AX272" s="123"/>
      <c r="AY272" s="123"/>
      <c r="AZ272" s="49"/>
    </row>
    <row r="273" spans="1:52" x14ac:dyDescent="0.25">
      <c r="A273" s="49"/>
      <c r="B273" s="2" t="s">
        <v>305</v>
      </c>
      <c r="C273" s="2" t="s">
        <v>330</v>
      </c>
      <c r="D273" s="50" t="s">
        <v>89</v>
      </c>
      <c r="F273" s="113">
        <v>208.57247703217121</v>
      </c>
      <c r="G273" s="118">
        <f t="shared" si="110"/>
        <v>1.8476954826134975E-4</v>
      </c>
      <c r="H273" s="123">
        <f>'DADOS BASE PROPOSTA'!$H$17*G273</f>
        <v>419835.34794718883</v>
      </c>
      <c r="I273" s="123">
        <f>IF(D273="P",IF(H273&lt;'DADOS BASE PROPOSTA'!$H$22,IF('DADOS BASE PROPOSTA'!$H$22-H273&gt;'DADOS BASE PROPOSTA'!$H$23,'DADOS BASE PROPOSTA'!$H$23,'DADOS BASE PROPOSTA'!$H$22-H273),0),0)</f>
        <v>1576890.7</v>
      </c>
      <c r="J273" s="123">
        <f t="shared" si="111"/>
        <v>1996726.0479471888</v>
      </c>
      <c r="L273" s="113">
        <v>0</v>
      </c>
      <c r="M273" s="123">
        <f>IF(D273="E",'DADOS BASE PROPOSTA'!$H$28,IF(D273="EA",'DADOS BASE PROPOSTA'!$H$29,IF(D273="EC",'DADOS BASE PROPOSTA'!$H$30,IF(D273="ECA",'DADOS BASE PROPOSTA'!$H$31,0))))</f>
        <v>0</v>
      </c>
      <c r="N273" s="123">
        <f>IF(OR(D273="E",D273="EA",D273="EC",D273="ECA",D273="ECR"),L273*'DADOS BASE PROPOSTA'!$H$33,0)</f>
        <v>0</v>
      </c>
      <c r="O273" s="123">
        <f t="shared" si="112"/>
        <v>0</v>
      </c>
      <c r="R273" s="123"/>
      <c r="T273" s="113">
        <v>0</v>
      </c>
      <c r="U273" s="118">
        <f t="shared" si="114"/>
        <v>0</v>
      </c>
      <c r="V273" s="123">
        <f>'DADOS BASE PROPOSTA'!$H$48*U273</f>
        <v>0</v>
      </c>
      <c r="W273" s="123"/>
      <c r="X273" s="123">
        <f t="shared" si="113"/>
        <v>0</v>
      </c>
      <c r="Z273" s="128">
        <v>367.5</v>
      </c>
      <c r="AB273" s="51">
        <v>0.68400000000000005</v>
      </c>
      <c r="AC273" s="51">
        <f t="shared" si="115"/>
        <v>251.37000000000003</v>
      </c>
      <c r="AD273" s="132">
        <f t="shared" si="116"/>
        <v>-7.7831844258271082E-2</v>
      </c>
      <c r="AF273" s="51">
        <f t="shared" si="117"/>
        <v>657.19224183272627</v>
      </c>
      <c r="AG273" s="123">
        <f t="shared" si="118"/>
        <v>241518.14887352689</v>
      </c>
      <c r="AI273" s="128">
        <v>0</v>
      </c>
      <c r="AJ273" s="123">
        <f>IF($AI$11&gt;0,(AI273/$AI$11)*'DADOS BASE PROPOSTA'!$H$41,0)</f>
        <v>0</v>
      </c>
      <c r="AL273" s="123">
        <v>0</v>
      </c>
      <c r="AM273" s="123">
        <f>(AL273/$AL$11)*'DADOS BASE PROPOSTA'!$H$42</f>
        <v>0</v>
      </c>
      <c r="AO273" s="123"/>
      <c r="AP273" s="123"/>
      <c r="AQ273" s="123"/>
      <c r="AS273" s="123"/>
      <c r="AT273" s="123"/>
      <c r="AU273" s="123"/>
      <c r="AW273" s="123"/>
      <c r="AX273" s="123"/>
      <c r="AY273" s="123"/>
      <c r="AZ273" s="49"/>
    </row>
    <row r="274" spans="1:52" x14ac:dyDescent="0.25">
      <c r="A274" s="49"/>
      <c r="B274" s="2" t="s">
        <v>305</v>
      </c>
      <c r="C274" s="2" t="s">
        <v>331</v>
      </c>
      <c r="D274" s="50" t="s">
        <v>93</v>
      </c>
      <c r="F274" s="113">
        <v>0</v>
      </c>
      <c r="G274" s="118">
        <f t="shared" si="110"/>
        <v>0</v>
      </c>
      <c r="H274" s="123">
        <f>'DADOS BASE PROPOSTA'!$H$17*G274</f>
        <v>0</v>
      </c>
      <c r="I274" s="123">
        <f>IF(D274="P",IF(H274&lt;'DADOS BASE PROPOSTA'!$H$22,IF('DADOS BASE PROPOSTA'!$H$22-H274&gt;'DADOS BASE PROPOSTA'!$H$23,'DADOS BASE PROPOSTA'!$H$23,'DADOS BASE PROPOSTA'!$H$22-H274),0),0)</f>
        <v>0</v>
      </c>
      <c r="J274" s="123">
        <f t="shared" si="111"/>
        <v>0</v>
      </c>
      <c r="L274" s="113">
        <v>567.58680354416913</v>
      </c>
      <c r="M274" s="123">
        <f>IF(D274="E",'DADOS BASE PROPOSTA'!$H$28,IF(D274="EA",'DADOS BASE PROPOSTA'!$H$29,IF(D274="EC",'DADOS BASE PROPOSTA'!$H$30,IF(D274="ECA",'DADOS BASE PROPOSTA'!$H$31,0))))</f>
        <v>2005589.23</v>
      </c>
      <c r="N274" s="123">
        <f>IF(OR(D274="E",D274="EA",D274="EC",D274="ECA",D274="ECR"),L274*'DADOS BASE PROPOSTA'!$H$33,0)</f>
        <v>378580.39796396083</v>
      </c>
      <c r="O274" s="123">
        <f t="shared" si="112"/>
        <v>2384169.6279639606</v>
      </c>
      <c r="R274" s="123"/>
      <c r="T274" s="113">
        <v>0.39374999999999999</v>
      </c>
      <c r="U274" s="118">
        <f t="shared" si="114"/>
        <v>2.0656736519965756E-6</v>
      </c>
      <c r="V274" s="123">
        <f>'DADOS BASE PROPOSTA'!$H$48*U274</f>
        <v>186.50041975677397</v>
      </c>
      <c r="W274" s="123"/>
      <c r="X274" s="123">
        <f t="shared" si="113"/>
        <v>186.50041975677397</v>
      </c>
      <c r="Z274" s="128">
        <v>372.5</v>
      </c>
      <c r="AB274" s="51">
        <v>0.73099999999999998</v>
      </c>
      <c r="AC274" s="51">
        <f t="shared" si="115"/>
        <v>272.29750000000001</v>
      </c>
      <c r="AD274" s="132">
        <f t="shared" si="116"/>
        <v>4.4181557417287964E-3</v>
      </c>
      <c r="AF274" s="51">
        <f t="shared" si="117"/>
        <v>607.04150433253687</v>
      </c>
      <c r="AG274" s="123">
        <f t="shared" si="118"/>
        <v>226122.96036386999</v>
      </c>
      <c r="AI274" s="128">
        <v>0</v>
      </c>
      <c r="AJ274" s="123">
        <f>IF($AI$11&gt;0,(AI274/$AI$11)*'DADOS BASE PROPOSTA'!$H$41,0)</f>
        <v>0</v>
      </c>
      <c r="AL274" s="123">
        <v>1.5</v>
      </c>
      <c r="AM274" s="123">
        <f>(AL274/$AL$11)*'DADOS BASE PROPOSTA'!$H$42</f>
        <v>857.29382142031193</v>
      </c>
      <c r="AO274" s="123"/>
      <c r="AP274" s="123"/>
      <c r="AQ274" s="123"/>
      <c r="AS274" s="123"/>
      <c r="AT274" s="123"/>
      <c r="AU274" s="123"/>
      <c r="AW274" s="123"/>
      <c r="AX274" s="123"/>
      <c r="AY274" s="123"/>
      <c r="AZ274" s="49"/>
    </row>
    <row r="275" spans="1:52" x14ac:dyDescent="0.25">
      <c r="A275" s="49"/>
      <c r="B275" s="2" t="s">
        <v>305</v>
      </c>
      <c r="C275" s="2" t="s">
        <v>332</v>
      </c>
      <c r="D275" s="50" t="s">
        <v>93</v>
      </c>
      <c r="F275" s="113">
        <v>0</v>
      </c>
      <c r="G275" s="118">
        <f t="shared" si="110"/>
        <v>0</v>
      </c>
      <c r="H275" s="123">
        <f>'DADOS BASE PROPOSTA'!$H$17*G275</f>
        <v>0</v>
      </c>
      <c r="I275" s="123">
        <f>IF(D275="P",IF(H275&lt;'DADOS BASE PROPOSTA'!$H$22,IF('DADOS BASE PROPOSTA'!$H$22-H275&gt;'DADOS BASE PROPOSTA'!$H$23,'DADOS BASE PROPOSTA'!$H$23,'DADOS BASE PROPOSTA'!$H$22-H275),0),0)</f>
        <v>0</v>
      </c>
      <c r="J275" s="123">
        <f t="shared" si="111"/>
        <v>0</v>
      </c>
      <c r="L275" s="113">
        <v>1065.592858451392</v>
      </c>
      <c r="M275" s="123">
        <f>IF(D275="E",'DADOS BASE PROPOSTA'!$H$28,IF(D275="EA",'DADOS BASE PROPOSTA'!$H$29,IF(D275="EC",'DADOS BASE PROPOSTA'!$H$30,IF(D275="ECA",'DADOS BASE PROPOSTA'!$H$31,0))))</f>
        <v>2005589.23</v>
      </c>
      <c r="N275" s="123">
        <f>IF(OR(D275="E",D275="EA",D275="EC",D275="ECA",D275="ECR"),L275*'DADOS BASE PROPOSTA'!$H$33,0)</f>
        <v>710750.4365870785</v>
      </c>
      <c r="O275" s="123">
        <f t="shared" si="112"/>
        <v>2716339.6665870785</v>
      </c>
      <c r="R275" s="123"/>
      <c r="T275" s="113">
        <v>81.358979482957238</v>
      </c>
      <c r="U275" s="118">
        <f t="shared" si="114"/>
        <v>4.2682184195879302E-4</v>
      </c>
      <c r="V275" s="123">
        <f>'DADOS BASE PROPOSTA'!$H$48*U275</f>
        <v>38535.831935375965</v>
      </c>
      <c r="W275" s="123"/>
      <c r="X275" s="123">
        <f t="shared" si="113"/>
        <v>38535.831935375965</v>
      </c>
      <c r="Z275" s="128">
        <v>515.5</v>
      </c>
      <c r="AB275" s="51">
        <v>0.71499999999999997</v>
      </c>
      <c r="AC275" s="51">
        <f t="shared" si="115"/>
        <v>368.58249999999998</v>
      </c>
      <c r="AD275" s="132">
        <f t="shared" si="116"/>
        <v>-2.3581844258271228E-2</v>
      </c>
      <c r="AF275" s="51">
        <f t="shared" si="117"/>
        <v>624.11409582196302</v>
      </c>
      <c r="AG275" s="123">
        <f t="shared" si="118"/>
        <v>321730.81639622193</v>
      </c>
      <c r="AI275" s="128">
        <v>0</v>
      </c>
      <c r="AJ275" s="123">
        <f>IF($AI$11&gt;0,(AI275/$AI$11)*'DADOS BASE PROPOSTA'!$H$41,0)</f>
        <v>0</v>
      </c>
      <c r="AL275" s="123">
        <v>24.125</v>
      </c>
      <c r="AM275" s="123">
        <f>(AL275/$AL$11)*'DADOS BASE PROPOSTA'!$H$42</f>
        <v>13788.142294510017</v>
      </c>
      <c r="AO275" s="123"/>
      <c r="AP275" s="123"/>
      <c r="AQ275" s="123"/>
      <c r="AS275" s="123"/>
      <c r="AT275" s="123"/>
      <c r="AU275" s="123"/>
      <c r="AW275" s="123"/>
      <c r="AX275" s="123"/>
      <c r="AY275" s="123"/>
      <c r="AZ275" s="49"/>
    </row>
    <row r="276" spans="1:52" x14ac:dyDescent="0.25">
      <c r="A276" s="49"/>
      <c r="B276" s="2" t="s">
        <v>305</v>
      </c>
      <c r="C276" s="2" t="s">
        <v>333</v>
      </c>
      <c r="D276" s="50" t="s">
        <v>89</v>
      </c>
      <c r="F276" s="113">
        <v>3791.1163851548658</v>
      </c>
      <c r="G276" s="118">
        <f t="shared" si="110"/>
        <v>3.3584625922777915E-3</v>
      </c>
      <c r="H276" s="123">
        <f>'DADOS BASE PROPOSTA'!$H$17*G276</f>
        <v>7631134.6986797266</v>
      </c>
      <c r="I276" s="123">
        <f>IF(D276="P",IF(H276&lt;'DADOS BASE PROPOSTA'!$H$22,IF('DADOS BASE PROPOSTA'!$H$22-H276&gt;'DADOS BASE PROPOSTA'!$H$23,'DADOS BASE PROPOSTA'!$H$23,'DADOS BASE PROPOSTA'!$H$22-H276),0),0)</f>
        <v>0</v>
      </c>
      <c r="J276" s="123">
        <f t="shared" si="111"/>
        <v>7631134.6986797266</v>
      </c>
      <c r="L276" s="113">
        <v>0</v>
      </c>
      <c r="M276" s="123">
        <f>IF(D276="E",'DADOS BASE PROPOSTA'!$H$28,IF(D276="EA",'DADOS BASE PROPOSTA'!$H$29,IF(D276="EC",'DADOS BASE PROPOSTA'!$H$30,IF(D276="ECA",'DADOS BASE PROPOSTA'!$H$31,0))))</f>
        <v>0</v>
      </c>
      <c r="N276" s="123">
        <f>IF(OR(D276="E",D276="EA",D276="EC",D276="ECA",D276="ECR"),L276*'DADOS BASE PROPOSTA'!$H$33,0)</f>
        <v>0</v>
      </c>
      <c r="O276" s="123">
        <f t="shared" si="112"/>
        <v>0</v>
      </c>
      <c r="R276" s="123"/>
      <c r="T276" s="113">
        <v>145.39770206560101</v>
      </c>
      <c r="U276" s="118">
        <f t="shared" si="114"/>
        <v>7.6277892626732725E-4</v>
      </c>
      <c r="V276" s="123">
        <f>'DADOS BASE PROPOSTA'!$H$48*U276</f>
        <v>68867.891979441149</v>
      </c>
      <c r="W276" s="123"/>
      <c r="X276" s="123">
        <f t="shared" si="113"/>
        <v>68867.891979441149</v>
      </c>
      <c r="Z276" s="128">
        <v>1213.5</v>
      </c>
      <c r="AB276" s="51">
        <v>0.63800000000000001</v>
      </c>
      <c r="AC276" s="51">
        <f t="shared" si="115"/>
        <v>774.21299999999997</v>
      </c>
      <c r="AD276" s="132">
        <f t="shared" si="116"/>
        <v>-0.15833184425827115</v>
      </c>
      <c r="AF276" s="51">
        <f t="shared" si="117"/>
        <v>706.27594236482673</v>
      </c>
      <c r="AG276" s="123">
        <f t="shared" si="118"/>
        <v>857065.85605971725</v>
      </c>
      <c r="AI276" s="128">
        <v>160.5</v>
      </c>
      <c r="AJ276" s="123">
        <f>IF($AI$11&gt;0,(AI276/$AI$11)*'DADOS BASE PROPOSTA'!$H$41,0)</f>
        <v>991569.34614074917</v>
      </c>
      <c r="AL276" s="123">
        <v>28</v>
      </c>
      <c r="AM276" s="123">
        <f>(AL276/$AL$11)*'DADOS BASE PROPOSTA'!$H$42</f>
        <v>16002.817999845824</v>
      </c>
      <c r="AO276" s="123"/>
      <c r="AP276" s="123"/>
      <c r="AQ276" s="123"/>
      <c r="AS276" s="123"/>
      <c r="AT276" s="123"/>
      <c r="AU276" s="123"/>
      <c r="AW276" s="123"/>
      <c r="AX276" s="123"/>
      <c r="AY276" s="123"/>
      <c r="AZ276" s="49"/>
    </row>
    <row r="277" spans="1:52" x14ac:dyDescent="0.25">
      <c r="A277" s="49"/>
      <c r="F277" s="113"/>
      <c r="G277" s="118"/>
      <c r="H277" s="123"/>
      <c r="I277" s="123"/>
      <c r="J277" s="123"/>
      <c r="L277" s="113"/>
      <c r="M277" s="123"/>
      <c r="N277" s="123"/>
      <c r="O277" s="123"/>
      <c r="R277" s="123"/>
      <c r="T277" s="113"/>
      <c r="U277" s="118"/>
      <c r="V277" s="123"/>
      <c r="W277" s="123"/>
      <c r="X277" s="123"/>
      <c r="Z277" s="128"/>
      <c r="AD277" s="132"/>
      <c r="AG277" s="123"/>
      <c r="AI277" s="128"/>
      <c r="AJ277" s="123"/>
      <c r="AL277" s="123"/>
      <c r="AM277" s="123"/>
      <c r="AO277" s="123"/>
      <c r="AP277" s="123"/>
      <c r="AQ277" s="123"/>
      <c r="AS277" s="123"/>
      <c r="AT277" s="123"/>
      <c r="AU277" s="123"/>
      <c r="AW277" s="123"/>
      <c r="AX277" s="123"/>
      <c r="AY277" s="123"/>
      <c r="AZ277" s="49"/>
    </row>
    <row r="278" spans="1:52" x14ac:dyDescent="0.25">
      <c r="A278" s="49"/>
      <c r="B278" s="107" t="s">
        <v>305</v>
      </c>
      <c r="C278" s="107" t="s">
        <v>334</v>
      </c>
      <c r="D278" s="107" t="s">
        <v>84</v>
      </c>
      <c r="E278" s="107"/>
      <c r="F278" s="114">
        <f>SUM(F279:F292)</f>
        <v>20994.8176166595</v>
      </c>
      <c r="G278" s="119">
        <f>SUM(G279:G292)</f>
        <v>1.8598824840447462E-2</v>
      </c>
      <c r="H278" s="124">
        <f>SUM(H279:H292)</f>
        <v>42260449.147460818</v>
      </c>
      <c r="I278" s="124">
        <f>SUM(I279:I292)</f>
        <v>113392.78859850997</v>
      </c>
      <c r="J278" s="124">
        <f>SUM(J279:J292)</f>
        <v>42373841.936059326</v>
      </c>
      <c r="K278" s="108"/>
      <c r="L278" s="114">
        <f>SUM(L279:L292)</f>
        <v>766.99706259392678</v>
      </c>
      <c r="M278" s="124">
        <f>SUM(M279:M292)</f>
        <v>5999118.5</v>
      </c>
      <c r="N278" s="124">
        <f>SUM(N279:N292)</f>
        <v>511587.04075014917</v>
      </c>
      <c r="O278" s="124">
        <f>SUM(O279:O292)</f>
        <v>6510705.5407501487</v>
      </c>
      <c r="P278" s="108"/>
      <c r="Q278" s="109"/>
      <c r="R278" s="124">
        <f>SUM(R279:R292)</f>
        <v>5941210.4500000002</v>
      </c>
      <c r="S278" s="108"/>
      <c r="T278" s="114">
        <f>SUM(T279:T292)</f>
        <v>21328.770510416281</v>
      </c>
      <c r="U278" s="119">
        <f>SUM(U279:U292)</f>
        <v>0.11189404259771039</v>
      </c>
      <c r="V278" s="124">
        <f>SUM(V279:V292)</f>
        <v>10102411.817367716</v>
      </c>
      <c r="W278" s="124">
        <f>SUM(W279:W292)</f>
        <v>244676.20587804879</v>
      </c>
      <c r="X278" s="124">
        <f>SUM(X279:X292)</f>
        <v>10347088.023245765</v>
      </c>
      <c r="Y278" s="108"/>
      <c r="Z278" s="129">
        <f>SUM(Z279:Z292)</f>
        <v>9521</v>
      </c>
      <c r="AA278" s="108"/>
      <c r="AB278" s="108"/>
      <c r="AC278" s="108"/>
      <c r="AD278" s="133"/>
      <c r="AE278" s="108"/>
      <c r="AF278" s="108"/>
      <c r="AG278" s="124">
        <f>SUM(AG279:AG292)</f>
        <v>6254840.6742667723</v>
      </c>
      <c r="AH278" s="108"/>
      <c r="AI278" s="129">
        <f>SUM(AI279:AI292)</f>
        <v>281.5</v>
      </c>
      <c r="AJ278" s="124">
        <f>SUM(AJ279:AJ292)</f>
        <v>1739107.607094211</v>
      </c>
      <c r="AK278" s="108"/>
      <c r="AL278" s="124">
        <f>SUM(AL279:AL292)</f>
        <v>7893.75</v>
      </c>
      <c r="AM278" s="124">
        <f>SUM(AM279:AM292)</f>
        <v>4511508.7352243923</v>
      </c>
      <c r="AN278" s="108"/>
      <c r="AO278" s="124"/>
      <c r="AP278" s="124"/>
      <c r="AQ278" s="124">
        <f>SUM(AQ279:AQ292)</f>
        <v>617970.8638613862</v>
      </c>
      <c r="AR278" s="107"/>
      <c r="AS278" s="124"/>
      <c r="AT278" s="124"/>
      <c r="AU278" s="124">
        <f>SUM(AU279:AU292)</f>
        <v>617970.8638613862</v>
      </c>
      <c r="AV278" s="107"/>
      <c r="AW278" s="124"/>
      <c r="AX278" s="124"/>
      <c r="AY278" s="124">
        <f>SUM(AY279:AY292)</f>
        <v>617970.8638613862</v>
      </c>
      <c r="AZ278" s="49"/>
    </row>
    <row r="279" spans="1:52" x14ac:dyDescent="0.25">
      <c r="A279" s="49"/>
      <c r="B279" s="2" t="s">
        <v>305</v>
      </c>
      <c r="C279" s="2" t="s">
        <v>35</v>
      </c>
      <c r="D279" s="50" t="s">
        <v>85</v>
      </c>
      <c r="F279" s="113">
        <v>0</v>
      </c>
      <c r="G279" s="118">
        <f t="shared" ref="G279:G292" si="119">F279/$F$11</f>
        <v>0</v>
      </c>
      <c r="H279" s="123">
        <f>'DADOS BASE PROPOSTA'!$H$17*G279</f>
        <v>0</v>
      </c>
      <c r="I279" s="123">
        <f>IF(D279="P",IF(H279&lt;'DADOS BASE PROPOSTA'!$H$22,IF('DADOS BASE PROPOSTA'!$H$22-H279&gt;'DADOS BASE PROPOSTA'!$H$23,'DADOS BASE PROPOSTA'!$H$23,'DADOS BASE PROPOSTA'!$H$22-H279),0),0)</f>
        <v>0</v>
      </c>
      <c r="J279" s="123">
        <f t="shared" ref="J279:J292" si="120">H279+I279</f>
        <v>0</v>
      </c>
      <c r="L279" s="113"/>
      <c r="M279" s="123">
        <f>IF(D279="E",'DADOS BASE PROPOSTA'!$H$28,IF(D279="EA",'DADOS BASE PROPOSTA'!$H$29,IF(D279="EC",'DADOS BASE PROPOSTA'!$H$30,IF(D279="ECA",'DADOS BASE PROPOSTA'!$H$31,0))))</f>
        <v>0</v>
      </c>
      <c r="N279" s="123">
        <f>IF(OR(D279="E",D279="EA",D279="EC",D279="ECA"),L279*'DADOS BASE PROPOSTA'!$H$33,0)</f>
        <v>0</v>
      </c>
      <c r="O279" s="123">
        <f t="shared" ref="O279:O292" si="121">M279+N279</f>
        <v>0</v>
      </c>
      <c r="Q279" s="77">
        <v>11</v>
      </c>
      <c r="R279" s="123">
        <f>IF(D279="R",('DADOS BASE PROPOSTA'!$H$36+('DADOS BASE PROPOSTA'!$H$37*Q279)),0)</f>
        <v>5941210.4500000002</v>
      </c>
      <c r="T279" s="113"/>
      <c r="U279" s="118"/>
      <c r="V279" s="123"/>
      <c r="W279" s="123">
        <f>'DADOS BASE PROPOSTA'!$H$47/41</f>
        <v>244676.20587804879</v>
      </c>
      <c r="X279" s="123">
        <f t="shared" ref="X279:X292" si="122">V279+W279</f>
        <v>244676.20587804879</v>
      </c>
      <c r="Z279" s="128"/>
      <c r="AD279" s="132"/>
      <c r="AG279" s="123"/>
      <c r="AI279" s="128"/>
      <c r="AJ279" s="123"/>
      <c r="AL279" s="123"/>
      <c r="AM279" s="123"/>
      <c r="AO279" s="123">
        <f>'DADOS BASE PROPOSTA'!$H$52/41</f>
        <v>354295.5</v>
      </c>
      <c r="AP279" s="123">
        <f>'DADOS BASE PROPOSTA'!$H$53*(Q279/$Q$11)</f>
        <v>263675.36386138614</v>
      </c>
      <c r="AQ279" s="123">
        <f>AO279+AP279</f>
        <v>617970.8638613862</v>
      </c>
      <c r="AS279" s="123">
        <f>'DADOS BASE PROPOSTA'!$H$56/41</f>
        <v>354295.5</v>
      </c>
      <c r="AT279" s="123">
        <f>'DADOS BASE PROPOSTA'!$H$57*(Q279/$Q$11)</f>
        <v>263675.36386138614</v>
      </c>
      <c r="AU279" s="123">
        <f>AS279+AT279</f>
        <v>617970.8638613862</v>
      </c>
      <c r="AW279" s="123">
        <f>'DADOS BASE PROPOSTA'!$H$60/41</f>
        <v>354295.5</v>
      </c>
      <c r="AX279" s="123">
        <f>'DADOS BASE PROPOSTA'!$H$61*(Q279/$Q$11)</f>
        <v>263675.36386138614</v>
      </c>
      <c r="AY279" s="123">
        <f>AW279+AX279</f>
        <v>617970.8638613862</v>
      </c>
      <c r="AZ279" s="49"/>
    </row>
    <row r="280" spans="1:52" x14ac:dyDescent="0.25">
      <c r="A280" s="49"/>
      <c r="B280" s="2" t="s">
        <v>305</v>
      </c>
      <c r="C280" s="2" t="s">
        <v>335</v>
      </c>
      <c r="D280" s="50" t="s">
        <v>89</v>
      </c>
      <c r="F280" s="113">
        <v>2158.113654849129</v>
      </c>
      <c r="G280" s="118">
        <f t="shared" si="119"/>
        <v>1.9118231263160305E-3</v>
      </c>
      <c r="H280" s="123">
        <f>'DADOS BASE PROPOSTA'!$H$17*G280</f>
        <v>4344064.9988224935</v>
      </c>
      <c r="I280" s="123">
        <f>IF(D280="P",IF(H280&lt;'DADOS BASE PROPOSTA'!$H$22,IF('DADOS BASE PROPOSTA'!$H$22-H280&gt;'DADOS BASE PROPOSTA'!$H$23,'DADOS BASE PROPOSTA'!$H$23,'DADOS BASE PROPOSTA'!$H$22-H280),0),0)</f>
        <v>0</v>
      </c>
      <c r="J280" s="123">
        <f t="shared" si="120"/>
        <v>4344064.9988224935</v>
      </c>
      <c r="L280" s="113">
        <v>0</v>
      </c>
      <c r="M280" s="123">
        <f>IF(D280="E",'DADOS BASE PROPOSTA'!$H$28,IF(D280="EA",'DADOS BASE PROPOSTA'!$H$29,IF(D280="EC",'DADOS BASE PROPOSTA'!$H$30,IF(D280="ECA",'DADOS BASE PROPOSTA'!$H$31,0))))</f>
        <v>0</v>
      </c>
      <c r="N280" s="123">
        <f>IF(OR(D280="E",D280="EA",D280="EC",D280="ECA",D280="ECR"),L280*'DADOS BASE PROPOSTA'!$H$33,0)</f>
        <v>0</v>
      </c>
      <c r="O280" s="123">
        <f t="shared" si="121"/>
        <v>0</v>
      </c>
      <c r="R280" s="123"/>
      <c r="T280" s="113">
        <v>1394.0921383782511</v>
      </c>
      <c r="U280" s="118">
        <f t="shared" ref="U280:U292" si="123">T280/$T$11</f>
        <v>7.3136238697232197E-3</v>
      </c>
      <c r="V280" s="123">
        <f>'DADOS BASE PROPOSTA'!$H$48*U280</f>
        <v>660314.33393565076</v>
      </c>
      <c r="W280" s="123"/>
      <c r="X280" s="123">
        <f t="shared" si="122"/>
        <v>660314.33393565076</v>
      </c>
      <c r="Z280" s="128">
        <v>769</v>
      </c>
      <c r="AB280" s="51">
        <v>0.64200000000000002</v>
      </c>
      <c r="AC280" s="51">
        <f t="shared" ref="AC280:AC292" si="124">Z280*AB280</f>
        <v>493.69800000000004</v>
      </c>
      <c r="AD280" s="132">
        <f t="shared" ref="AD280:AD292" si="125">(AB280-$AC$12)*$AD$12</f>
        <v>-0.15133184425827115</v>
      </c>
      <c r="AF280" s="51">
        <f t="shared" ref="AF280:AF292" si="126">$AF$11-(AD280*$AF$11)</f>
        <v>702.00779449247023</v>
      </c>
      <c r="AG280" s="123">
        <f t="shared" ref="AG280:AG292" si="127">Z280*AF280</f>
        <v>539843.99396470957</v>
      </c>
      <c r="AI280" s="128">
        <v>0</v>
      </c>
      <c r="AJ280" s="123">
        <f>IF($AI$11&gt;0,(AI280/$AI$11)*'DADOS BASE PROPOSTA'!$H$41,0)</f>
        <v>0</v>
      </c>
      <c r="AL280" s="123">
        <v>410.5</v>
      </c>
      <c r="AM280" s="123">
        <f>(AL280/$AL$11)*'DADOS BASE PROPOSTA'!$H$42</f>
        <v>234612.74246202534</v>
      </c>
      <c r="AO280" s="123"/>
      <c r="AP280" s="123"/>
      <c r="AQ280" s="123"/>
      <c r="AS280" s="123"/>
      <c r="AT280" s="123"/>
      <c r="AU280" s="123"/>
      <c r="AW280" s="123"/>
      <c r="AX280" s="123"/>
      <c r="AY280" s="123"/>
      <c r="AZ280" s="49"/>
    </row>
    <row r="281" spans="1:52" x14ac:dyDescent="0.25">
      <c r="A281" s="49"/>
      <c r="B281" s="2" t="s">
        <v>305</v>
      </c>
      <c r="C281" s="2" t="s">
        <v>336</v>
      </c>
      <c r="D281" s="50" t="s">
        <v>89</v>
      </c>
      <c r="F281" s="113">
        <v>1510.4525784241041</v>
      </c>
      <c r="G281" s="118">
        <f t="shared" si="119"/>
        <v>1.3380751120991153E-3</v>
      </c>
      <c r="H281" s="123">
        <f>'DADOS BASE PROPOSTA'!$H$17*G281</f>
        <v>3040388.6114014899</v>
      </c>
      <c r="I281" s="123">
        <f>IF(D281="P",IF(H281&lt;'DADOS BASE PROPOSTA'!$H$22,IF('DADOS BASE PROPOSTA'!$H$22-H281&gt;'DADOS BASE PROPOSTA'!$H$23,'DADOS BASE PROPOSTA'!$H$23,'DADOS BASE PROPOSTA'!$H$22-H281),0),0)</f>
        <v>113392.78859850997</v>
      </c>
      <c r="J281" s="123">
        <f t="shared" si="120"/>
        <v>3153781.4</v>
      </c>
      <c r="L281" s="113">
        <v>0</v>
      </c>
      <c r="M281" s="123">
        <f>IF(D281="E",'DADOS BASE PROPOSTA'!$H$28,IF(D281="EA",'DADOS BASE PROPOSTA'!$H$29,IF(D281="EC",'DADOS BASE PROPOSTA'!$H$30,IF(D281="ECA",'DADOS BASE PROPOSTA'!$H$31,0))))</f>
        <v>0</v>
      </c>
      <c r="N281" s="123">
        <f>IF(OR(D281="E",D281="EA",D281="EC",D281="ECA",D281="ECR"),L281*'DADOS BASE PROPOSTA'!$H$33,0)</f>
        <v>0</v>
      </c>
      <c r="O281" s="123">
        <f t="shared" si="121"/>
        <v>0</v>
      </c>
      <c r="R281" s="123"/>
      <c r="T281" s="113">
        <v>1363.516246849955</v>
      </c>
      <c r="U281" s="118">
        <f t="shared" si="123"/>
        <v>7.15321799412625E-3</v>
      </c>
      <c r="V281" s="123">
        <f>'DADOS BASE PROPOSTA'!$H$48*U281</f>
        <v>645832.00605129567</v>
      </c>
      <c r="W281" s="123"/>
      <c r="X281" s="123">
        <f t="shared" si="122"/>
        <v>645832.00605129567</v>
      </c>
      <c r="Z281" s="128">
        <v>819.5</v>
      </c>
      <c r="AB281" s="51">
        <v>0.66300000000000003</v>
      </c>
      <c r="AC281" s="51">
        <f t="shared" si="124"/>
        <v>543.32850000000008</v>
      </c>
      <c r="AD281" s="132">
        <f t="shared" si="125"/>
        <v>-0.11458184425827111</v>
      </c>
      <c r="AF281" s="51">
        <f t="shared" si="126"/>
        <v>679.60001816259819</v>
      </c>
      <c r="AG281" s="123">
        <f t="shared" si="127"/>
        <v>556932.21488424926</v>
      </c>
      <c r="AI281" s="128">
        <v>0</v>
      </c>
      <c r="AJ281" s="123">
        <f>IF($AI$11&gt;0,(AI281/$AI$11)*'DADOS BASE PROPOSTA'!$H$41,0)</f>
        <v>0</v>
      </c>
      <c r="AL281" s="123">
        <v>515.625</v>
      </c>
      <c r="AM281" s="123">
        <f>(AL281/$AL$11)*'DADOS BASE PROPOSTA'!$H$42</f>
        <v>294694.75111323223</v>
      </c>
      <c r="AO281" s="123"/>
      <c r="AP281" s="123"/>
      <c r="AQ281" s="123"/>
      <c r="AS281" s="123"/>
      <c r="AT281" s="123"/>
      <c r="AU281" s="123"/>
      <c r="AW281" s="123"/>
      <c r="AX281" s="123"/>
      <c r="AY281" s="123"/>
      <c r="AZ281" s="49"/>
    </row>
    <row r="282" spans="1:52" x14ac:dyDescent="0.25">
      <c r="A282" s="49"/>
      <c r="B282" s="2" t="s">
        <v>305</v>
      </c>
      <c r="C282" s="2" t="s">
        <v>337</v>
      </c>
      <c r="D282" s="50" t="s">
        <v>89</v>
      </c>
      <c r="F282" s="113">
        <v>2662.9653480413558</v>
      </c>
      <c r="G282" s="118">
        <f t="shared" si="119"/>
        <v>2.3590596007417391E-3</v>
      </c>
      <c r="H282" s="123">
        <f>'DADOS BASE PROPOSTA'!$H$17*G282</f>
        <v>5360280.509560246</v>
      </c>
      <c r="I282" s="123">
        <f>IF(D282="P",IF(H282&lt;'DADOS BASE PROPOSTA'!$H$22,IF('DADOS BASE PROPOSTA'!$H$22-H282&gt;'DADOS BASE PROPOSTA'!$H$23,'DADOS BASE PROPOSTA'!$H$23,'DADOS BASE PROPOSTA'!$H$22-H282),0),0)</f>
        <v>0</v>
      </c>
      <c r="J282" s="123">
        <f t="shared" si="120"/>
        <v>5360280.509560246</v>
      </c>
      <c r="L282" s="113">
        <v>0</v>
      </c>
      <c r="M282" s="123">
        <f>IF(D282="E",'DADOS BASE PROPOSTA'!$H$28,IF(D282="EA",'DADOS BASE PROPOSTA'!$H$29,IF(D282="EC",'DADOS BASE PROPOSTA'!$H$30,IF(D282="ECA",'DADOS BASE PROPOSTA'!$H$31,0))))</f>
        <v>0</v>
      </c>
      <c r="N282" s="123">
        <f>IF(OR(D282="E",D282="EA",D282="EC",D282="ECA",D282="ECR"),L282*'DADOS BASE PROPOSTA'!$H$33,0)</f>
        <v>0</v>
      </c>
      <c r="O282" s="123">
        <f t="shared" si="121"/>
        <v>0</v>
      </c>
      <c r="R282" s="123"/>
      <c r="T282" s="113">
        <v>1669.2663137927309</v>
      </c>
      <c r="U282" s="118">
        <f t="shared" si="123"/>
        <v>8.757230330329123E-3</v>
      </c>
      <c r="V282" s="123">
        <f>'DADOS BASE PROPOSTA'!$H$48*U282</f>
        <v>790651.09386206244</v>
      </c>
      <c r="W282" s="123"/>
      <c r="X282" s="123">
        <f t="shared" si="122"/>
        <v>790651.09386206244</v>
      </c>
      <c r="Z282" s="128">
        <v>884.5</v>
      </c>
      <c r="AB282" s="51">
        <v>0.65600000000000003</v>
      </c>
      <c r="AC282" s="51">
        <f t="shared" si="124"/>
        <v>580.23199999999997</v>
      </c>
      <c r="AD282" s="132">
        <f t="shared" si="125"/>
        <v>-0.12683184425827113</v>
      </c>
      <c r="AF282" s="51">
        <f t="shared" si="126"/>
        <v>687.06927693922216</v>
      </c>
      <c r="AG282" s="123">
        <f t="shared" si="127"/>
        <v>607712.775452742</v>
      </c>
      <c r="AI282" s="128">
        <v>35</v>
      </c>
      <c r="AJ282" s="123">
        <f>IF($AI$11&gt;0,(AI282/$AI$11)*'DADOS BASE PROPOSTA'!$H$41,0)</f>
        <v>216230.07548240636</v>
      </c>
      <c r="AL282" s="123">
        <v>485.375</v>
      </c>
      <c r="AM282" s="123">
        <f>(AL282/$AL$11)*'DADOS BASE PROPOSTA'!$H$42</f>
        <v>277405.9923812559</v>
      </c>
      <c r="AO282" s="123"/>
      <c r="AP282" s="123"/>
      <c r="AQ282" s="123"/>
      <c r="AS282" s="123"/>
      <c r="AT282" s="123"/>
      <c r="AU282" s="123"/>
      <c r="AW282" s="123"/>
      <c r="AX282" s="123"/>
      <c r="AY282" s="123"/>
      <c r="AZ282" s="49"/>
    </row>
    <row r="283" spans="1:52" x14ac:dyDescent="0.25">
      <c r="A283" s="49"/>
      <c r="B283" s="2" t="s">
        <v>305</v>
      </c>
      <c r="C283" s="2" t="s">
        <v>338</v>
      </c>
      <c r="D283" s="50" t="s">
        <v>87</v>
      </c>
      <c r="F283" s="113">
        <v>0</v>
      </c>
      <c r="G283" s="118">
        <f t="shared" si="119"/>
        <v>0</v>
      </c>
      <c r="H283" s="123">
        <f>'DADOS BASE PROPOSTA'!$H$17*G283</f>
        <v>0</v>
      </c>
      <c r="I283" s="123">
        <f>IF(D283="P",IF(H283&lt;'DADOS BASE PROPOSTA'!$H$22,IF('DADOS BASE PROPOSTA'!$H$22-H283&gt;'DADOS BASE PROPOSTA'!$H$23,'DADOS BASE PROPOSTA'!$H$23,'DADOS BASE PROPOSTA'!$H$22-H283),0),0)</f>
        <v>0</v>
      </c>
      <c r="J283" s="123">
        <f t="shared" si="120"/>
        <v>0</v>
      </c>
      <c r="L283" s="113">
        <v>272.30235057580921</v>
      </c>
      <c r="M283" s="123">
        <f>IF(D283="E",'DADOS BASE PROPOSTA'!$H$28,IF(D283="EA",'DADOS BASE PROPOSTA'!$H$29,IF(D283="EC",'DADOS BASE PROPOSTA'!$H$30,IF(D283="ECA",'DADOS BASE PROPOSTA'!$H$31,0))))</f>
        <v>993970.02</v>
      </c>
      <c r="N283" s="123">
        <f>IF(OR(D283="E",D283="EA",D283="EC",D283="ECA",D283="ECR"),L283*'DADOS BASE PROPOSTA'!$H$33,0)</f>
        <v>181625.66783406475</v>
      </c>
      <c r="O283" s="123">
        <f t="shared" si="121"/>
        <v>1175595.6878340647</v>
      </c>
      <c r="R283" s="123"/>
      <c r="T283" s="113">
        <v>1439.1194749620811</v>
      </c>
      <c r="U283" s="118">
        <f t="shared" si="123"/>
        <v>7.5498442704871535E-3</v>
      </c>
      <c r="V283" s="123">
        <f>'DADOS BASE PROPOSTA'!$H$48*U283</f>
        <v>681641.61564590817</v>
      </c>
      <c r="W283" s="123"/>
      <c r="X283" s="123">
        <f t="shared" si="122"/>
        <v>681641.61564590817</v>
      </c>
      <c r="Z283" s="128">
        <v>334.5</v>
      </c>
      <c r="AB283" s="51">
        <v>0.69599999999999995</v>
      </c>
      <c r="AC283" s="51">
        <f t="shared" si="124"/>
        <v>232.81199999999998</v>
      </c>
      <c r="AD283" s="132">
        <f t="shared" si="125"/>
        <v>-5.6831844258271258E-2</v>
      </c>
      <c r="AF283" s="51">
        <f t="shared" si="126"/>
        <v>644.38779821565674</v>
      </c>
      <c r="AG283" s="123">
        <f t="shared" si="127"/>
        <v>215547.71850313718</v>
      </c>
      <c r="AI283" s="128">
        <v>0</v>
      </c>
      <c r="AJ283" s="123">
        <f>IF($AI$11&gt;0,(AI283/$AI$11)*'DADOS BASE PROPOSTA'!$H$41,0)</f>
        <v>0</v>
      </c>
      <c r="AL283" s="123">
        <v>360.25</v>
      </c>
      <c r="AM283" s="123">
        <f>(AL283/$AL$11)*'DADOS BASE PROPOSTA'!$H$42</f>
        <v>205893.39944444492</v>
      </c>
      <c r="AO283" s="123"/>
      <c r="AP283" s="123"/>
      <c r="AQ283" s="123"/>
      <c r="AS283" s="123"/>
      <c r="AT283" s="123"/>
      <c r="AU283" s="123"/>
      <c r="AW283" s="123"/>
      <c r="AX283" s="123"/>
      <c r="AY283" s="123"/>
      <c r="AZ283" s="49"/>
    </row>
    <row r="284" spans="1:52" x14ac:dyDescent="0.25">
      <c r="A284" s="49"/>
      <c r="B284" s="2" t="s">
        <v>305</v>
      </c>
      <c r="C284" s="2" t="s">
        <v>339</v>
      </c>
      <c r="D284" s="50" t="s">
        <v>87</v>
      </c>
      <c r="F284" s="113">
        <v>0</v>
      </c>
      <c r="G284" s="118">
        <f t="shared" si="119"/>
        <v>0</v>
      </c>
      <c r="H284" s="123">
        <f>'DADOS BASE PROPOSTA'!$H$17*G284</f>
        <v>0</v>
      </c>
      <c r="I284" s="123">
        <f>IF(D284="P",IF(H284&lt;'DADOS BASE PROPOSTA'!$H$22,IF('DADOS BASE PROPOSTA'!$H$22-H284&gt;'DADOS BASE PROPOSTA'!$H$23,'DADOS BASE PROPOSTA'!$H$23,'DADOS BASE PROPOSTA'!$H$22-H284),0),0)</f>
        <v>0</v>
      </c>
      <c r="J284" s="123">
        <f t="shared" si="120"/>
        <v>0</v>
      </c>
      <c r="L284" s="113">
        <v>80.336595857700388</v>
      </c>
      <c r="M284" s="123">
        <f>IF(D284="E",'DADOS BASE PROPOSTA'!$H$28,IF(D284="EA",'DADOS BASE PROPOSTA'!$H$29,IF(D284="EC",'DADOS BASE PROPOSTA'!$H$30,IF(D284="ECA",'DADOS BASE PROPOSTA'!$H$31,0))))</f>
        <v>993970.02</v>
      </c>
      <c r="N284" s="123">
        <f>IF(OR(D284="E",D284="EA",D284="EC",D284="ECA",D284="ECR"),L284*'DADOS BASE PROPOSTA'!$H$33,0)</f>
        <v>53584.509437086155</v>
      </c>
      <c r="O284" s="123">
        <f t="shared" si="121"/>
        <v>1047554.5294370862</v>
      </c>
      <c r="R284" s="123"/>
      <c r="T284" s="113">
        <v>1823.504111282037</v>
      </c>
      <c r="U284" s="118">
        <f t="shared" si="123"/>
        <v>9.5663857701148852E-3</v>
      </c>
      <c r="V284" s="123">
        <f>'DADOS BASE PROPOSTA'!$H$48*U284</f>
        <v>863706.11347886489</v>
      </c>
      <c r="W284" s="123"/>
      <c r="X284" s="123">
        <f t="shared" si="122"/>
        <v>863706.11347886489</v>
      </c>
      <c r="Z284" s="128">
        <v>93.5</v>
      </c>
      <c r="AB284" s="51">
        <v>0.65100000000000002</v>
      </c>
      <c r="AC284" s="51">
        <f t="shared" si="124"/>
        <v>60.868500000000004</v>
      </c>
      <c r="AD284" s="132">
        <f t="shared" si="125"/>
        <v>-0.13558184425827113</v>
      </c>
      <c r="AF284" s="51">
        <f t="shared" si="126"/>
        <v>692.40446177966794</v>
      </c>
      <c r="AG284" s="123">
        <f t="shared" si="127"/>
        <v>64739.817176398952</v>
      </c>
      <c r="AI284" s="128">
        <v>0</v>
      </c>
      <c r="AJ284" s="123">
        <f>IF($AI$11&gt;0,(AI284/$AI$11)*'DADOS BASE PROPOSTA'!$H$41,0)</f>
        <v>0</v>
      </c>
      <c r="AL284" s="123">
        <v>441.875</v>
      </c>
      <c r="AM284" s="123">
        <f>(AL284/$AL$11)*'DADOS BASE PROPOSTA'!$H$42</f>
        <v>252544.47156006689</v>
      </c>
      <c r="AO284" s="123"/>
      <c r="AP284" s="123"/>
      <c r="AQ284" s="123"/>
      <c r="AS284" s="123"/>
      <c r="AT284" s="123"/>
      <c r="AU284" s="123"/>
      <c r="AW284" s="123"/>
      <c r="AX284" s="123"/>
      <c r="AY284" s="123"/>
      <c r="AZ284" s="49"/>
    </row>
    <row r="285" spans="1:52" x14ac:dyDescent="0.25">
      <c r="A285" s="49"/>
      <c r="B285" s="2" t="s">
        <v>305</v>
      </c>
      <c r="C285" s="2" t="s">
        <v>340</v>
      </c>
      <c r="D285" s="50" t="s">
        <v>93</v>
      </c>
      <c r="F285" s="113">
        <v>0</v>
      </c>
      <c r="G285" s="118">
        <f t="shared" si="119"/>
        <v>0</v>
      </c>
      <c r="H285" s="123">
        <f>'DADOS BASE PROPOSTA'!$H$17*G285</f>
        <v>0</v>
      </c>
      <c r="I285" s="123">
        <f>IF(D285="P",IF(H285&lt;'DADOS BASE PROPOSTA'!$H$22,IF('DADOS BASE PROPOSTA'!$H$22-H285&gt;'DADOS BASE PROPOSTA'!$H$23,'DADOS BASE PROPOSTA'!$H$23,'DADOS BASE PROPOSTA'!$H$22-H285),0),0)</f>
        <v>0</v>
      </c>
      <c r="J285" s="123">
        <f t="shared" si="120"/>
        <v>0</v>
      </c>
      <c r="L285" s="113">
        <v>102.3184549723873</v>
      </c>
      <c r="M285" s="123">
        <f>IF(D285="E",'DADOS BASE PROPOSTA'!$H$28,IF(D285="EA",'DADOS BASE PROPOSTA'!$H$29,IF(D285="EC",'DADOS BASE PROPOSTA'!$H$30,IF(D285="ECA",'DADOS BASE PROPOSTA'!$H$31,0))))</f>
        <v>2005589.23</v>
      </c>
      <c r="N285" s="123">
        <f>IF(OR(D285="E",D285="EA",D285="EC",D285="ECA",D285="ECR"),L285*'DADOS BASE PROPOSTA'!$H$33,0)</f>
        <v>68246.409466582336</v>
      </c>
      <c r="O285" s="123">
        <f t="shared" si="121"/>
        <v>2073835.6394665823</v>
      </c>
      <c r="R285" s="123"/>
      <c r="T285" s="113">
        <v>1373.3969839696811</v>
      </c>
      <c r="U285" s="118">
        <f t="shared" si="123"/>
        <v>7.2050538756005932E-3</v>
      </c>
      <c r="V285" s="123">
        <f>'DADOS BASE PROPOSTA'!$H$48*U285</f>
        <v>650512.03556325822</v>
      </c>
      <c r="W285" s="123"/>
      <c r="X285" s="123">
        <f t="shared" si="122"/>
        <v>650512.03556325822</v>
      </c>
      <c r="Z285" s="128">
        <v>48.5</v>
      </c>
      <c r="AB285" s="51">
        <v>0.71599999999999997</v>
      </c>
      <c r="AC285" s="51">
        <f t="shared" si="124"/>
        <v>34.725999999999999</v>
      </c>
      <c r="AD285" s="132">
        <f t="shared" si="125"/>
        <v>-2.1831844258271227E-2</v>
      </c>
      <c r="AF285" s="51">
        <f t="shared" si="126"/>
        <v>623.04705885387398</v>
      </c>
      <c r="AG285" s="123">
        <f t="shared" si="127"/>
        <v>30217.782354412888</v>
      </c>
      <c r="AI285" s="128">
        <v>0</v>
      </c>
      <c r="AJ285" s="123">
        <f>IF($AI$11&gt;0,(AI285/$AI$11)*'DADOS BASE PROPOSTA'!$H$41,0)</f>
        <v>0</v>
      </c>
      <c r="AL285" s="123">
        <v>435</v>
      </c>
      <c r="AM285" s="123">
        <f>(AL285/$AL$11)*'DADOS BASE PROPOSTA'!$H$42</f>
        <v>248615.20821189048</v>
      </c>
      <c r="AO285" s="123"/>
      <c r="AP285" s="123"/>
      <c r="AQ285" s="123"/>
      <c r="AS285" s="123"/>
      <c r="AT285" s="123"/>
      <c r="AU285" s="123"/>
      <c r="AW285" s="123"/>
      <c r="AX285" s="123"/>
      <c r="AY285" s="123"/>
      <c r="AZ285" s="49"/>
    </row>
    <row r="286" spans="1:52" x14ac:dyDescent="0.25">
      <c r="A286" s="49"/>
      <c r="B286" s="2" t="s">
        <v>305</v>
      </c>
      <c r="C286" s="2" t="s">
        <v>341</v>
      </c>
      <c r="D286" s="50" t="s">
        <v>89</v>
      </c>
      <c r="F286" s="113">
        <v>5409.5984638732452</v>
      </c>
      <c r="G286" s="118">
        <f t="shared" si="119"/>
        <v>4.7922385478069525E-3</v>
      </c>
      <c r="H286" s="123">
        <f>'DADOS BASE PROPOSTA'!$H$17*G286</f>
        <v>10888975.792258969</v>
      </c>
      <c r="I286" s="123">
        <f>IF(D286="P",IF(H286&lt;'DADOS BASE PROPOSTA'!$H$22,IF('DADOS BASE PROPOSTA'!$H$22-H286&gt;'DADOS BASE PROPOSTA'!$H$23,'DADOS BASE PROPOSTA'!$H$23,'DADOS BASE PROPOSTA'!$H$22-H286),0),0)</f>
        <v>0</v>
      </c>
      <c r="J286" s="123">
        <f t="shared" si="120"/>
        <v>10888975.792258969</v>
      </c>
      <c r="L286" s="113">
        <v>0</v>
      </c>
      <c r="M286" s="123">
        <f>IF(D286="E",'DADOS BASE PROPOSTA'!$H$28,IF(D286="EA",'DADOS BASE PROPOSTA'!$H$29,IF(D286="EC",'DADOS BASE PROPOSTA'!$H$30,IF(D286="ECA",'DADOS BASE PROPOSTA'!$H$31,0))))</f>
        <v>0</v>
      </c>
      <c r="N286" s="123">
        <f>IF(OR(D286="E",D286="EA",D286="EC",D286="ECA",D286="ECR"),L286*'DADOS BASE PROPOSTA'!$H$33,0)</f>
        <v>0</v>
      </c>
      <c r="O286" s="123">
        <f t="shared" si="121"/>
        <v>0</v>
      </c>
      <c r="R286" s="123"/>
      <c r="T286" s="113">
        <v>3631.4077811310508</v>
      </c>
      <c r="U286" s="118">
        <f t="shared" si="123"/>
        <v>1.9050929201619708E-2</v>
      </c>
      <c r="V286" s="123">
        <f>'DADOS BASE PROPOSTA'!$H$48*U286</f>
        <v>1720023.0488608414</v>
      </c>
      <c r="W286" s="123"/>
      <c r="X286" s="123">
        <f t="shared" si="122"/>
        <v>1720023.0488608414</v>
      </c>
      <c r="Z286" s="128">
        <v>2366.5</v>
      </c>
      <c r="AB286" s="51">
        <v>0.65800000000000003</v>
      </c>
      <c r="AC286" s="51">
        <f t="shared" si="124"/>
        <v>1557.1570000000002</v>
      </c>
      <c r="AD286" s="132">
        <f t="shared" si="125"/>
        <v>-0.12333184425827112</v>
      </c>
      <c r="AF286" s="51">
        <f t="shared" si="126"/>
        <v>684.93520300304397</v>
      </c>
      <c r="AG286" s="123">
        <f t="shared" si="127"/>
        <v>1620899.1579067037</v>
      </c>
      <c r="AI286" s="128">
        <v>97.5</v>
      </c>
      <c r="AJ286" s="123">
        <f>IF($AI$11&gt;0,(AI286/$AI$11)*'DADOS BASE PROPOSTA'!$H$41,0)</f>
        <v>602355.21027241764</v>
      </c>
      <c r="AL286" s="123">
        <v>1502.875</v>
      </c>
      <c r="AM286" s="123">
        <f>(AL286/$AL$11)*'DADOS BASE PROPOSTA'!$H$42</f>
        <v>858936.96791136754</v>
      </c>
      <c r="AO286" s="123"/>
      <c r="AP286" s="123"/>
      <c r="AQ286" s="123"/>
      <c r="AS286" s="123"/>
      <c r="AT286" s="123"/>
      <c r="AU286" s="123"/>
      <c r="AW286" s="123"/>
      <c r="AX286" s="123"/>
      <c r="AY286" s="123"/>
      <c r="AZ286" s="49"/>
    </row>
    <row r="287" spans="1:52" x14ac:dyDescent="0.25">
      <c r="A287" s="49"/>
      <c r="B287" s="2" t="s">
        <v>305</v>
      </c>
      <c r="C287" s="2" t="s">
        <v>342</v>
      </c>
      <c r="D287" s="50" t="s">
        <v>89</v>
      </c>
      <c r="F287" s="113">
        <v>1871.218611558578</v>
      </c>
      <c r="G287" s="118">
        <f t="shared" si="119"/>
        <v>1.6576694225220298E-3</v>
      </c>
      <c r="H287" s="123">
        <f>'DADOS BASE PROPOSTA'!$H$17*G287</f>
        <v>3766574.2290042229</v>
      </c>
      <c r="I287" s="123">
        <f>IF(D287="P",IF(H287&lt;'DADOS BASE PROPOSTA'!$H$22,IF('DADOS BASE PROPOSTA'!$H$22-H287&gt;'DADOS BASE PROPOSTA'!$H$23,'DADOS BASE PROPOSTA'!$H$23,'DADOS BASE PROPOSTA'!$H$22-H287),0),0)</f>
        <v>0</v>
      </c>
      <c r="J287" s="123">
        <f t="shared" si="120"/>
        <v>3766574.2290042229</v>
      </c>
      <c r="L287" s="113">
        <v>0</v>
      </c>
      <c r="M287" s="123">
        <f>IF(D287="E",'DADOS BASE PROPOSTA'!$H$28,IF(D287="EA",'DADOS BASE PROPOSTA'!$H$29,IF(D287="EC",'DADOS BASE PROPOSTA'!$H$30,IF(D287="ECA",'DADOS BASE PROPOSTA'!$H$31,0))))</f>
        <v>0</v>
      </c>
      <c r="N287" s="123">
        <f>IF(OR(D287="E",D287="EA",D287="EC",D287="ECA",D287="ECR"),L287*'DADOS BASE PROPOSTA'!$H$33,0)</f>
        <v>0</v>
      </c>
      <c r="O287" s="123">
        <f t="shared" si="121"/>
        <v>0</v>
      </c>
      <c r="R287" s="123"/>
      <c r="T287" s="113">
        <v>2966.2006462844161</v>
      </c>
      <c r="U287" s="118">
        <f t="shared" si="123"/>
        <v>1.5561149261117291E-2</v>
      </c>
      <c r="V287" s="123">
        <f>'DADOS BASE PROPOSTA'!$H$48*U287</f>
        <v>1404946.4523551946</v>
      </c>
      <c r="W287" s="123"/>
      <c r="X287" s="123">
        <f t="shared" si="122"/>
        <v>1404946.4523551946</v>
      </c>
      <c r="Z287" s="128">
        <v>1073</v>
      </c>
      <c r="AB287" s="51">
        <v>0.77</v>
      </c>
      <c r="AC287" s="51">
        <f t="shared" si="124"/>
        <v>826.21</v>
      </c>
      <c r="AD287" s="132">
        <f t="shared" si="125"/>
        <v>7.2668155741728857E-2</v>
      </c>
      <c r="AF287" s="51">
        <f t="shared" si="126"/>
        <v>565.42706257706038</v>
      </c>
      <c r="AG287" s="123">
        <f t="shared" si="127"/>
        <v>606703.23814518575</v>
      </c>
      <c r="AI287" s="128">
        <v>0</v>
      </c>
      <c r="AJ287" s="123">
        <f>IF($AI$11&gt;0,(AI287/$AI$11)*'DADOS BASE PROPOSTA'!$H$41,0)</f>
        <v>0</v>
      </c>
      <c r="AL287" s="123">
        <v>1622.5</v>
      </c>
      <c r="AM287" s="123">
        <f>(AL287/$AL$11)*'DADOS BASE PROPOSTA'!$H$42</f>
        <v>927306.1501696374</v>
      </c>
      <c r="AO287" s="123"/>
      <c r="AP287" s="123"/>
      <c r="AQ287" s="123"/>
      <c r="AS287" s="123"/>
      <c r="AT287" s="123"/>
      <c r="AU287" s="123"/>
      <c r="AW287" s="123"/>
      <c r="AX287" s="123"/>
      <c r="AY287" s="123"/>
      <c r="AZ287" s="49"/>
    </row>
    <row r="288" spans="1:52" x14ac:dyDescent="0.25">
      <c r="A288" s="49"/>
      <c r="B288" s="2" t="s">
        <v>305</v>
      </c>
      <c r="C288" s="2" t="s">
        <v>343</v>
      </c>
      <c r="D288" s="50" t="s">
        <v>89</v>
      </c>
      <c r="F288" s="113">
        <v>1749.2976877100409</v>
      </c>
      <c r="G288" s="118">
        <f t="shared" si="119"/>
        <v>1.5496624872655342E-3</v>
      </c>
      <c r="H288" s="123">
        <f>'DADOS BASE PROPOSTA'!$H$17*G288</f>
        <v>3521159.7130798707</v>
      </c>
      <c r="I288" s="123">
        <f>IF(D288="P",IF(H288&lt;'DADOS BASE PROPOSTA'!$H$22,IF('DADOS BASE PROPOSTA'!$H$22-H288&gt;'DADOS BASE PROPOSTA'!$H$23,'DADOS BASE PROPOSTA'!$H$23,'DADOS BASE PROPOSTA'!$H$22-H288),0),0)</f>
        <v>0</v>
      </c>
      <c r="J288" s="123">
        <f t="shared" si="120"/>
        <v>3521159.7130798707</v>
      </c>
      <c r="L288" s="113">
        <v>0</v>
      </c>
      <c r="M288" s="123">
        <f>IF(D288="E",'DADOS BASE PROPOSTA'!$H$28,IF(D288="EA",'DADOS BASE PROPOSTA'!$H$29,IF(D288="EC",'DADOS BASE PROPOSTA'!$H$30,IF(D288="ECA",'DADOS BASE PROPOSTA'!$H$31,0))))</f>
        <v>0</v>
      </c>
      <c r="N288" s="123">
        <f>IF(OR(D288="E",D288="EA",D288="EC",D288="ECA",D288="ECR"),L288*'DADOS BASE PROPOSTA'!$H$33,0)</f>
        <v>0</v>
      </c>
      <c r="O288" s="123">
        <f t="shared" si="121"/>
        <v>0</v>
      </c>
      <c r="R288" s="123"/>
      <c r="T288" s="113">
        <v>690.30149894830652</v>
      </c>
      <c r="U288" s="118">
        <f t="shared" si="123"/>
        <v>3.6214288719016094E-3</v>
      </c>
      <c r="V288" s="123">
        <f>'DADOS BASE PROPOSTA'!$H$48*U288</f>
        <v>326962.58873038588</v>
      </c>
      <c r="W288" s="123"/>
      <c r="X288" s="123">
        <f t="shared" si="122"/>
        <v>326962.58873038588</v>
      </c>
      <c r="Z288" s="128">
        <v>1035</v>
      </c>
      <c r="AB288" s="51">
        <v>0.73099999999999998</v>
      </c>
      <c r="AC288" s="51">
        <f t="shared" si="124"/>
        <v>756.58500000000004</v>
      </c>
      <c r="AD288" s="132">
        <f t="shared" si="125"/>
        <v>4.4181557417287964E-3</v>
      </c>
      <c r="AF288" s="51">
        <f t="shared" si="126"/>
        <v>607.04150433253687</v>
      </c>
      <c r="AG288" s="123">
        <f t="shared" si="127"/>
        <v>628287.95698417572</v>
      </c>
      <c r="AI288" s="128">
        <v>0</v>
      </c>
      <c r="AJ288" s="123">
        <f>IF($AI$11&gt;0,(AI288/$AI$11)*'DADOS BASE PROPOSTA'!$H$41,0)</f>
        <v>0</v>
      </c>
      <c r="AL288" s="123">
        <v>273.25</v>
      </c>
      <c r="AM288" s="123">
        <f>(AL288/$AL$11)*'DADOS BASE PROPOSTA'!$H$42</f>
        <v>156170.35780206684</v>
      </c>
      <c r="AO288" s="123"/>
      <c r="AP288" s="123"/>
      <c r="AQ288" s="123"/>
      <c r="AS288" s="123"/>
      <c r="AT288" s="123"/>
      <c r="AU288" s="123"/>
      <c r="AW288" s="123"/>
      <c r="AX288" s="123"/>
      <c r="AY288" s="123"/>
      <c r="AZ288" s="49"/>
    </row>
    <row r="289" spans="1:52" x14ac:dyDescent="0.25">
      <c r="A289" s="49"/>
      <c r="B289" s="2" t="s">
        <v>305</v>
      </c>
      <c r="C289" s="2" t="s">
        <v>344</v>
      </c>
      <c r="D289" s="50" t="s">
        <v>89</v>
      </c>
      <c r="F289" s="113">
        <v>5633.171272203047</v>
      </c>
      <c r="G289" s="118">
        <f t="shared" si="119"/>
        <v>4.9902965436960604E-3</v>
      </c>
      <c r="H289" s="123">
        <f>'DADOS BASE PROPOSTA'!$H$17*G289</f>
        <v>11339005.293333527</v>
      </c>
      <c r="I289" s="123">
        <f>IF(D289="P",IF(H289&lt;'DADOS BASE PROPOSTA'!$H$22,IF('DADOS BASE PROPOSTA'!$H$22-H289&gt;'DADOS BASE PROPOSTA'!$H$23,'DADOS BASE PROPOSTA'!$H$23,'DADOS BASE PROPOSTA'!$H$22-H289),0),0)</f>
        <v>0</v>
      </c>
      <c r="J289" s="123">
        <f t="shared" si="120"/>
        <v>11339005.293333527</v>
      </c>
      <c r="L289" s="113">
        <v>0</v>
      </c>
      <c r="M289" s="123">
        <f>IF(D289="E",'DADOS BASE PROPOSTA'!$H$28,IF(D289="EA",'DADOS BASE PROPOSTA'!$H$29,IF(D289="EC",'DADOS BASE PROPOSTA'!$H$30,IF(D289="ECA",'DADOS BASE PROPOSTA'!$H$31,0))))</f>
        <v>0</v>
      </c>
      <c r="N289" s="123">
        <f>IF(OR(D289="E",D289="EA",D289="EC",D289="ECA",D289="ECR"),L289*'DADOS BASE PROPOSTA'!$H$33,0)</f>
        <v>0</v>
      </c>
      <c r="O289" s="123">
        <f t="shared" si="121"/>
        <v>0</v>
      </c>
      <c r="R289" s="123"/>
      <c r="T289" s="113">
        <v>3229.0877456779458</v>
      </c>
      <c r="U289" s="118">
        <f t="shared" si="123"/>
        <v>1.6940295812652578E-2</v>
      </c>
      <c r="V289" s="123">
        <f>'DADOS BASE PROPOSTA'!$H$48*U289</f>
        <v>1529463.4158740113</v>
      </c>
      <c r="W289" s="123"/>
      <c r="X289" s="123">
        <f t="shared" si="122"/>
        <v>1529463.4158740113</v>
      </c>
      <c r="Z289" s="128">
        <v>1868.5</v>
      </c>
      <c r="AB289" s="51">
        <v>0.67900000000000005</v>
      </c>
      <c r="AC289" s="51">
        <f t="shared" si="124"/>
        <v>1268.7115000000001</v>
      </c>
      <c r="AD289" s="132">
        <f t="shared" si="125"/>
        <v>-8.658184425827109E-2</v>
      </c>
      <c r="AF289" s="51">
        <f t="shared" si="126"/>
        <v>662.52742667317204</v>
      </c>
      <c r="AG289" s="123">
        <f t="shared" si="127"/>
        <v>1237932.496738822</v>
      </c>
      <c r="AI289" s="128">
        <v>149</v>
      </c>
      <c r="AJ289" s="123">
        <f>IF($AI$11&gt;0,(AI289/$AI$11)*'DADOS BASE PROPOSTA'!$H$41,0)</f>
        <v>920522.3213393871</v>
      </c>
      <c r="AL289" s="123">
        <v>1282.25</v>
      </c>
      <c r="AM289" s="123">
        <f>(AL289/$AL$11)*'DADOS BASE PROPOSTA'!$H$42</f>
        <v>732843.33501079667</v>
      </c>
      <c r="AO289" s="123"/>
      <c r="AP289" s="123"/>
      <c r="AQ289" s="123"/>
      <c r="AS289" s="123"/>
      <c r="AT289" s="123"/>
      <c r="AU289" s="123"/>
      <c r="AW289" s="123"/>
      <c r="AX289" s="123"/>
      <c r="AY289" s="123"/>
      <c r="AZ289" s="49"/>
    </row>
    <row r="290" spans="1:52" x14ac:dyDescent="0.25">
      <c r="A290" s="49"/>
      <c r="B290" s="2" t="s">
        <v>305</v>
      </c>
      <c r="C290" s="2" t="s">
        <v>345</v>
      </c>
      <c r="D290" s="50" t="s">
        <v>93</v>
      </c>
      <c r="F290" s="113">
        <v>0</v>
      </c>
      <c r="G290" s="118">
        <f t="shared" si="119"/>
        <v>0</v>
      </c>
      <c r="H290" s="123">
        <f>'DADOS BASE PROPOSTA'!$H$17*G290</f>
        <v>0</v>
      </c>
      <c r="I290" s="123">
        <f>IF(D290="P",IF(H290&lt;'DADOS BASE PROPOSTA'!$H$22,IF('DADOS BASE PROPOSTA'!$H$22-H290&gt;'DADOS BASE PROPOSTA'!$H$23,'DADOS BASE PROPOSTA'!$H$23,'DADOS BASE PROPOSTA'!$H$22-H290),0),0)</f>
        <v>0</v>
      </c>
      <c r="J290" s="123">
        <f t="shared" si="120"/>
        <v>0</v>
      </c>
      <c r="L290" s="113">
        <v>312.03966118802992</v>
      </c>
      <c r="M290" s="123">
        <f>IF(D290="E",'DADOS BASE PROPOSTA'!$H$28,IF(D290="EA",'DADOS BASE PROPOSTA'!$H$29,IF(D290="EC",'DADOS BASE PROPOSTA'!$H$30,IF(D290="ECA",'DADOS BASE PROPOSTA'!$H$31,0))))</f>
        <v>2005589.23</v>
      </c>
      <c r="N290" s="123">
        <f>IF(OR(D290="E",D290="EA",D290="EC",D290="ECA",D290="ECR"),L290*'DADOS BASE PROPOSTA'!$H$33,0)</f>
        <v>208130.45401241595</v>
      </c>
      <c r="O290" s="123">
        <f t="shared" si="121"/>
        <v>2213719.6840124158</v>
      </c>
      <c r="R290" s="123"/>
      <c r="T290" s="113">
        <v>785.55685983532317</v>
      </c>
      <c r="U290" s="118">
        <f t="shared" si="123"/>
        <v>4.1211532889066519E-3</v>
      </c>
      <c r="V290" s="123">
        <f>'DADOS BASE PROPOSTA'!$H$48*U290</f>
        <v>372080.46756089153</v>
      </c>
      <c r="W290" s="123"/>
      <c r="X290" s="123">
        <f t="shared" si="122"/>
        <v>372080.46756089153</v>
      </c>
      <c r="Z290" s="128">
        <v>228.5</v>
      </c>
      <c r="AB290" s="51">
        <v>0.70099999999999996</v>
      </c>
      <c r="AC290" s="51">
        <f t="shared" si="124"/>
        <v>160.17849999999999</v>
      </c>
      <c r="AD290" s="132">
        <f t="shared" si="125"/>
        <v>-4.808184425827125E-2</v>
      </c>
      <c r="AF290" s="51">
        <f t="shared" si="126"/>
        <v>639.05261337521108</v>
      </c>
      <c r="AG290" s="123">
        <f t="shared" si="127"/>
        <v>146023.52215623573</v>
      </c>
      <c r="AI290" s="128">
        <v>0</v>
      </c>
      <c r="AJ290" s="123">
        <f>IF($AI$11&gt;0,(AI290/$AI$11)*'DADOS BASE PROPOSTA'!$H$41,0)</f>
        <v>0</v>
      </c>
      <c r="AL290" s="123">
        <v>218.625</v>
      </c>
      <c r="AM290" s="123">
        <f>(AL290/$AL$11)*'DADOS BASE PROPOSTA'!$H$42</f>
        <v>124950.57447201047</v>
      </c>
      <c r="AO290" s="123"/>
      <c r="AP290" s="123"/>
      <c r="AQ290" s="123"/>
      <c r="AS290" s="123"/>
      <c r="AT290" s="123"/>
      <c r="AU290" s="123"/>
      <c r="AW290" s="123"/>
      <c r="AX290" s="123"/>
      <c r="AY290" s="123"/>
      <c r="AZ290" s="49"/>
    </row>
    <row r="291" spans="1:52" x14ac:dyDescent="0.25">
      <c r="A291" s="49"/>
      <c r="B291" s="2" t="s">
        <v>305</v>
      </c>
      <c r="C291" s="2" t="s">
        <v>346</v>
      </c>
      <c r="D291" s="50" t="s">
        <v>246</v>
      </c>
      <c r="F291" s="113">
        <v>0</v>
      </c>
      <c r="G291" s="118">
        <f t="shared" si="119"/>
        <v>0</v>
      </c>
      <c r="H291" s="123">
        <f>'DADOS BASE PROPOSTA'!$H$17*G291</f>
        <v>0</v>
      </c>
      <c r="I291" s="123">
        <f>IF(D291="P",IF(H291&lt;'DADOS BASE PROPOSTA'!$H$22,IF('DADOS BASE PROPOSTA'!$H$22-H291&gt;'DADOS BASE PROPOSTA'!$H$23,'DADOS BASE PROPOSTA'!$H$23,'DADOS BASE PROPOSTA'!$H$22-H291),0),0)</f>
        <v>0</v>
      </c>
      <c r="J291" s="123">
        <f t="shared" si="120"/>
        <v>0</v>
      </c>
      <c r="L291" s="113">
        <v>0</v>
      </c>
      <c r="M291" s="123">
        <f>IF(D291="E",'DADOS BASE PROPOSTA'!$H$28,IF(D291="EA",'DADOS BASE PROPOSTA'!$H$29,IF(D291="EC",'DADOS BASE PROPOSTA'!$H$30,IF(D291="ECA",'DADOS BASE PROPOSTA'!$H$31,0))))</f>
        <v>0</v>
      </c>
      <c r="N291" s="123">
        <f>IF(OR(D291="E",D291="EA",D291="EC",D291="ECA",D291="ECR"),L291*'DADOS BASE PROPOSTA'!$H$33,0)</f>
        <v>0</v>
      </c>
      <c r="O291" s="123">
        <f t="shared" si="121"/>
        <v>0</v>
      </c>
      <c r="R291" s="123"/>
      <c r="T291" s="113">
        <v>498.49034420262382</v>
      </c>
      <c r="U291" s="118">
        <f t="shared" si="123"/>
        <v>2.615157764556353E-3</v>
      </c>
      <c r="V291" s="123">
        <f>'DADOS BASE PROPOSTA'!$H$48*U291</f>
        <v>236110.87857393801</v>
      </c>
      <c r="W291" s="123"/>
      <c r="X291" s="123">
        <f t="shared" si="122"/>
        <v>236110.87857393801</v>
      </c>
      <c r="Z291" s="128">
        <v>0</v>
      </c>
      <c r="AB291" s="51">
        <v>0.68</v>
      </c>
      <c r="AC291" s="51">
        <f t="shared" si="124"/>
        <v>0</v>
      </c>
      <c r="AD291" s="132">
        <f t="shared" si="125"/>
        <v>-8.4831844258271089E-2</v>
      </c>
      <c r="AF291" s="51">
        <f t="shared" si="126"/>
        <v>661.46038970508289</v>
      </c>
      <c r="AG291" s="123">
        <f t="shared" si="127"/>
        <v>0</v>
      </c>
      <c r="AI291" s="128">
        <v>0</v>
      </c>
      <c r="AJ291" s="123">
        <f>IF($AI$11&gt;0,(AI291/$AI$11)*'DADOS BASE PROPOSTA'!$H$41,0)</f>
        <v>0</v>
      </c>
      <c r="AL291" s="123">
        <v>92.25</v>
      </c>
      <c r="AM291" s="123">
        <f>(AL291/$AL$11)*'DADOS BASE PROPOSTA'!$H$42</f>
        <v>52723.570017349186</v>
      </c>
      <c r="AO291" s="123"/>
      <c r="AP291" s="123"/>
      <c r="AQ291" s="123"/>
      <c r="AS291" s="123"/>
      <c r="AT291" s="123"/>
      <c r="AU291" s="123"/>
      <c r="AW291" s="123"/>
      <c r="AX291" s="123"/>
      <c r="AY291" s="123"/>
      <c r="AZ291" s="49"/>
    </row>
    <row r="292" spans="1:52" x14ac:dyDescent="0.25">
      <c r="A292" s="49"/>
      <c r="B292" s="2" t="s">
        <v>305</v>
      </c>
      <c r="C292" s="2" t="s">
        <v>245</v>
      </c>
      <c r="D292" s="50" t="s">
        <v>246</v>
      </c>
      <c r="F292" s="113">
        <v>0</v>
      </c>
      <c r="G292" s="118">
        <f t="shared" si="119"/>
        <v>0</v>
      </c>
      <c r="H292" s="123">
        <f>'DADOS BASE PROPOSTA'!$H$17*G292</f>
        <v>0</v>
      </c>
      <c r="I292" s="123">
        <f>IF(D292="P",IF(H292&lt;'DADOS BASE PROPOSTA'!$H$22,IF('DADOS BASE PROPOSTA'!$H$22-H292&gt;'DADOS BASE PROPOSTA'!$H$23,'DADOS BASE PROPOSTA'!$H$23,'DADOS BASE PROPOSTA'!$H$22-H292),0),0)</f>
        <v>0</v>
      </c>
      <c r="J292" s="123">
        <f t="shared" si="120"/>
        <v>0</v>
      </c>
      <c r="L292" s="113">
        <v>0</v>
      </c>
      <c r="M292" s="123">
        <f>IF(D292="E",'DADOS BASE PROPOSTA'!$H$28,IF(D292="EA",'DADOS BASE PROPOSTA'!$H$29,IF(D292="EC",'DADOS BASE PROPOSTA'!$H$30,IF(D292="ECA",'DADOS BASE PROPOSTA'!$H$31,0))))</f>
        <v>0</v>
      </c>
      <c r="N292" s="123">
        <f>IF(OR(D292="E",D292="EA",D292="EC",D292="ECA",D292="ECR"),L292*'DADOS BASE PROPOSTA'!$H$33,0)</f>
        <v>0</v>
      </c>
      <c r="O292" s="123">
        <f t="shared" si="121"/>
        <v>0</v>
      </c>
      <c r="R292" s="123"/>
      <c r="T292" s="113">
        <v>464.83036510187549</v>
      </c>
      <c r="U292" s="118">
        <f t="shared" si="123"/>
        <v>2.438572286574966E-3</v>
      </c>
      <c r="V292" s="123">
        <f>'DADOS BASE PROPOSTA'!$H$48*U292</f>
        <v>220167.76687541406</v>
      </c>
      <c r="W292" s="123"/>
      <c r="X292" s="123">
        <f t="shared" si="122"/>
        <v>220167.76687541406</v>
      </c>
      <c r="Z292" s="128">
        <v>0</v>
      </c>
      <c r="AB292" s="51">
        <v>0.77</v>
      </c>
      <c r="AC292" s="51">
        <f t="shared" si="124"/>
        <v>0</v>
      </c>
      <c r="AD292" s="132">
        <f t="shared" si="125"/>
        <v>7.2668155741728857E-2</v>
      </c>
      <c r="AF292" s="51">
        <f t="shared" si="126"/>
        <v>565.42706257706038</v>
      </c>
      <c r="AG292" s="123">
        <f t="shared" si="127"/>
        <v>0</v>
      </c>
      <c r="AI292" s="128">
        <v>0</v>
      </c>
      <c r="AJ292" s="123">
        <f>IF($AI$11&gt;0,(AI292/$AI$11)*'DADOS BASE PROPOSTA'!$H$41,0)</f>
        <v>0</v>
      </c>
      <c r="AL292" s="123">
        <v>253.375</v>
      </c>
      <c r="AM292" s="123">
        <f>(AL292/$AL$11)*'DADOS BASE PROPOSTA'!$H$42</f>
        <v>144811.21466824767</v>
      </c>
      <c r="AO292" s="123"/>
      <c r="AP292" s="123"/>
      <c r="AQ292" s="123"/>
      <c r="AS292" s="123"/>
      <c r="AT292" s="123"/>
      <c r="AU292" s="123"/>
      <c r="AW292" s="123"/>
      <c r="AX292" s="123"/>
      <c r="AY292" s="123"/>
      <c r="AZ292" s="49"/>
    </row>
    <row r="293" spans="1:52" x14ac:dyDescent="0.25">
      <c r="A293" s="49"/>
      <c r="F293" s="113"/>
      <c r="G293" s="118"/>
      <c r="H293" s="123"/>
      <c r="I293" s="123"/>
      <c r="J293" s="123"/>
      <c r="L293" s="113"/>
      <c r="M293" s="123"/>
      <c r="N293" s="123"/>
      <c r="O293" s="123"/>
      <c r="R293" s="123"/>
      <c r="T293" s="113"/>
      <c r="U293" s="118"/>
      <c r="V293" s="123"/>
      <c r="W293" s="123"/>
      <c r="X293" s="123"/>
      <c r="Z293" s="128"/>
      <c r="AD293" s="132"/>
      <c r="AG293" s="123"/>
      <c r="AI293" s="128"/>
      <c r="AJ293" s="123"/>
      <c r="AL293" s="123"/>
      <c r="AM293" s="123"/>
      <c r="AO293" s="123"/>
      <c r="AP293" s="123"/>
      <c r="AQ293" s="123"/>
      <c r="AS293" s="123"/>
      <c r="AT293" s="123"/>
      <c r="AU293" s="123"/>
      <c r="AW293" s="123"/>
      <c r="AX293" s="123"/>
      <c r="AY293" s="123"/>
      <c r="AZ293" s="49"/>
    </row>
    <row r="294" spans="1:52" x14ac:dyDescent="0.25">
      <c r="A294" s="49"/>
      <c r="B294" s="107" t="s">
        <v>305</v>
      </c>
      <c r="C294" s="107" t="s">
        <v>347</v>
      </c>
      <c r="D294" s="107" t="s">
        <v>84</v>
      </c>
      <c r="E294" s="107"/>
      <c r="F294" s="114">
        <f>SUM(F295:F305)</f>
        <v>22554.016354352447</v>
      </c>
      <c r="G294" s="119">
        <f>SUM(G295:G305)</f>
        <v>1.9980083051082589E-2</v>
      </c>
      <c r="H294" s="124">
        <f>SUM(H295:H305)</f>
        <v>45398958.858198762</v>
      </c>
      <c r="I294" s="124">
        <f>SUM(I295:I305)</f>
        <v>1987752.8687827559</v>
      </c>
      <c r="J294" s="124">
        <f>SUM(J295:J305)</f>
        <v>47386711.726981513</v>
      </c>
      <c r="K294" s="108"/>
      <c r="L294" s="114">
        <f>SUM(L295:L305)</f>
        <v>255.02789026445947</v>
      </c>
      <c r="M294" s="124">
        <f>SUM(M295:M305)</f>
        <v>4987499.29</v>
      </c>
      <c r="N294" s="124">
        <f>SUM(N295:N305)</f>
        <v>170103.60280639445</v>
      </c>
      <c r="O294" s="124">
        <f>SUM(O295:O305)</f>
        <v>5157602.892806394</v>
      </c>
      <c r="P294" s="108"/>
      <c r="Q294" s="109"/>
      <c r="R294" s="124">
        <f>SUM(R295:R305)</f>
        <v>5778574.4500000002</v>
      </c>
      <c r="S294" s="108"/>
      <c r="T294" s="114">
        <f>SUM(T295:T305)</f>
        <v>10275.985507759524</v>
      </c>
      <c r="U294" s="119">
        <f>SUM(U295:U305)</f>
        <v>5.3909415902673022E-2</v>
      </c>
      <c r="V294" s="124">
        <f>SUM(V295:V305)</f>
        <v>4867239.6459979108</v>
      </c>
      <c r="W294" s="124">
        <f>SUM(W295:W305)</f>
        <v>244676.20587804879</v>
      </c>
      <c r="X294" s="124">
        <f>SUM(X295:X305)</f>
        <v>5111915.8518759599</v>
      </c>
      <c r="Y294" s="108"/>
      <c r="Z294" s="129">
        <f>SUM(Z295:Z305)</f>
        <v>11385.5</v>
      </c>
      <c r="AA294" s="108"/>
      <c r="AB294" s="108"/>
      <c r="AC294" s="108"/>
      <c r="AD294" s="133"/>
      <c r="AE294" s="108"/>
      <c r="AF294" s="108"/>
      <c r="AG294" s="124">
        <f>SUM(AG295:AG305)</f>
        <v>6633371.3366589621</v>
      </c>
      <c r="AH294" s="108"/>
      <c r="AI294" s="129">
        <f>SUM(AI295:AI305)</f>
        <v>37.5</v>
      </c>
      <c r="AJ294" s="124">
        <f>SUM(AJ295:AJ305)</f>
        <v>231675.08087400682</v>
      </c>
      <c r="AK294" s="108"/>
      <c r="AL294" s="124">
        <f>SUM(AL295:AL305)</f>
        <v>2224.625</v>
      </c>
      <c r="AM294" s="124">
        <f>SUM(AM295:AM305)</f>
        <v>1271438.1783181075</v>
      </c>
      <c r="AN294" s="108"/>
      <c r="AO294" s="124"/>
      <c r="AP294" s="124"/>
      <c r="AQ294" s="124">
        <f>SUM(AQ295:AQ305)</f>
        <v>594000.37623762374</v>
      </c>
      <c r="AR294" s="107"/>
      <c r="AS294" s="124"/>
      <c r="AT294" s="124"/>
      <c r="AU294" s="124">
        <f>SUM(AU295:AU305)</f>
        <v>594000.37623762374</v>
      </c>
      <c r="AV294" s="107"/>
      <c r="AW294" s="124"/>
      <c r="AX294" s="124"/>
      <c r="AY294" s="124">
        <f>SUM(AY295:AY305)</f>
        <v>594000.37623762374</v>
      </c>
      <c r="AZ294" s="49"/>
    </row>
    <row r="295" spans="1:52" x14ac:dyDescent="0.25">
      <c r="A295" s="49"/>
      <c r="B295" s="2" t="s">
        <v>305</v>
      </c>
      <c r="C295" s="2" t="s">
        <v>35</v>
      </c>
      <c r="D295" s="50" t="s">
        <v>85</v>
      </c>
      <c r="F295" s="113">
        <v>0</v>
      </c>
      <c r="G295" s="118">
        <f t="shared" ref="G295:G305" si="128">F295/$F$11</f>
        <v>0</v>
      </c>
      <c r="H295" s="123">
        <f>'DADOS BASE PROPOSTA'!$H$17*G295</f>
        <v>0</v>
      </c>
      <c r="I295" s="123">
        <f>IF(D295="P",IF(H295&lt;'DADOS BASE PROPOSTA'!$H$22,IF('DADOS BASE PROPOSTA'!$H$22-H295&gt;'DADOS BASE PROPOSTA'!$H$23,'DADOS BASE PROPOSTA'!$H$23,'DADOS BASE PROPOSTA'!$H$22-H295),0),0)</f>
        <v>0</v>
      </c>
      <c r="J295" s="123">
        <f t="shared" ref="J295:J305" si="129">H295+I295</f>
        <v>0</v>
      </c>
      <c r="L295" s="113"/>
      <c r="M295" s="123">
        <f>IF(D295="E",'DADOS BASE PROPOSTA'!$H$28,IF(D295="EA",'DADOS BASE PROPOSTA'!$H$29,IF(D295="EC",'DADOS BASE PROPOSTA'!$H$30,IF(D295="ECA",'DADOS BASE PROPOSTA'!$H$31,0))))</f>
        <v>0</v>
      </c>
      <c r="N295" s="123">
        <f>IF(OR(D295="E",D295="EA",D295="EC",D295="ECA"),L295*'DADOS BASE PROPOSTA'!$H$33,0)</f>
        <v>0</v>
      </c>
      <c r="O295" s="123">
        <f t="shared" ref="O295:O305" si="130">M295+N295</f>
        <v>0</v>
      </c>
      <c r="Q295" s="77">
        <v>10</v>
      </c>
      <c r="R295" s="123">
        <f>IF(D295="R",('DADOS BASE PROPOSTA'!$H$36+('DADOS BASE PROPOSTA'!$H$37*Q295)),0)</f>
        <v>5778574.4500000002</v>
      </c>
      <c r="T295" s="113"/>
      <c r="U295" s="118"/>
      <c r="V295" s="123"/>
      <c r="W295" s="123">
        <f>'DADOS BASE PROPOSTA'!$H$47/41</f>
        <v>244676.20587804879</v>
      </c>
      <c r="X295" s="123">
        <f t="shared" ref="X295:X305" si="131">V295+W295</f>
        <v>244676.20587804879</v>
      </c>
      <c r="Z295" s="128"/>
      <c r="AD295" s="132"/>
      <c r="AG295" s="123"/>
      <c r="AI295" s="128"/>
      <c r="AJ295" s="123"/>
      <c r="AL295" s="123"/>
      <c r="AM295" s="123"/>
      <c r="AO295" s="123">
        <f>'DADOS BASE PROPOSTA'!$H$52/41</f>
        <v>354295.5</v>
      </c>
      <c r="AP295" s="123">
        <f>'DADOS BASE PROPOSTA'!$H$53*(Q295/$Q$11)</f>
        <v>239704.87623762374</v>
      </c>
      <c r="AQ295" s="123">
        <f>AO295+AP295</f>
        <v>594000.37623762374</v>
      </c>
      <c r="AS295" s="123">
        <f>'DADOS BASE PROPOSTA'!$H$56/41</f>
        <v>354295.5</v>
      </c>
      <c r="AT295" s="123">
        <f>'DADOS BASE PROPOSTA'!$H$57*(Q295/$Q$11)</f>
        <v>239704.87623762374</v>
      </c>
      <c r="AU295" s="123">
        <f>AS295+AT295</f>
        <v>594000.37623762374</v>
      </c>
      <c r="AW295" s="123">
        <f>'DADOS BASE PROPOSTA'!$H$60/41</f>
        <v>354295.5</v>
      </c>
      <c r="AX295" s="123">
        <f>'DADOS BASE PROPOSTA'!$H$61*(Q295/$Q$11)</f>
        <v>239704.87623762374</v>
      </c>
      <c r="AY295" s="123">
        <f>AW295+AX295</f>
        <v>594000.37623762374</v>
      </c>
      <c r="AZ295" s="49"/>
    </row>
    <row r="296" spans="1:52" x14ac:dyDescent="0.25">
      <c r="A296" s="49"/>
      <c r="B296" s="2" t="s">
        <v>305</v>
      </c>
      <c r="C296" s="2" t="s">
        <v>348</v>
      </c>
      <c r="D296" s="50" t="s">
        <v>87</v>
      </c>
      <c r="F296" s="113">
        <v>0</v>
      </c>
      <c r="G296" s="118">
        <f t="shared" si="128"/>
        <v>0</v>
      </c>
      <c r="H296" s="123">
        <f>'DADOS BASE PROPOSTA'!$H$17*G296</f>
        <v>0</v>
      </c>
      <c r="I296" s="123">
        <f>IF(D296="P",IF(H296&lt;'DADOS BASE PROPOSTA'!$H$22,IF('DADOS BASE PROPOSTA'!$H$22-H296&gt;'DADOS BASE PROPOSTA'!$H$23,'DADOS BASE PROPOSTA'!$H$23,'DADOS BASE PROPOSTA'!$H$22-H296),0),0)</f>
        <v>0</v>
      </c>
      <c r="J296" s="123">
        <f t="shared" si="129"/>
        <v>0</v>
      </c>
      <c r="L296" s="113">
        <v>209.03082037841199</v>
      </c>
      <c r="M296" s="123">
        <f>IF(D296="E",'DADOS BASE PROPOSTA'!$H$28,IF(D296="EA",'DADOS BASE PROPOSTA'!$H$29,IF(D296="EC",'DADOS BASE PROPOSTA'!$H$30,IF(D296="ECA",'DADOS BASE PROPOSTA'!$H$31,0))))</f>
        <v>993970.02</v>
      </c>
      <c r="N296" s="123">
        <f>IF(OR(D296="E",D296="EA",D296="EC",D296="ECA",D296="ECR"),L296*'DADOS BASE PROPOSTA'!$H$33,0)</f>
        <v>139423.5571924008</v>
      </c>
      <c r="O296" s="123">
        <f t="shared" si="130"/>
        <v>1133393.5771924008</v>
      </c>
      <c r="R296" s="123"/>
      <c r="T296" s="113">
        <v>0</v>
      </c>
      <c r="U296" s="118">
        <f t="shared" ref="U296:U305" si="132">T296/$T$11</f>
        <v>0</v>
      </c>
      <c r="V296" s="123">
        <f>'DADOS BASE PROPOSTA'!$H$48*U296</f>
        <v>0</v>
      </c>
      <c r="W296" s="123"/>
      <c r="X296" s="123">
        <f t="shared" si="131"/>
        <v>0</v>
      </c>
      <c r="Z296" s="128">
        <v>187</v>
      </c>
      <c r="AB296" s="51">
        <v>0.69199999999999995</v>
      </c>
      <c r="AC296" s="51">
        <f t="shared" ref="AC296:AC305" si="133">Z296*AB296</f>
        <v>129.404</v>
      </c>
      <c r="AD296" s="132">
        <f t="shared" ref="AD296:AD305" si="134">(AB296-$AC$12)*$AD$12</f>
        <v>-6.3831844258271264E-2</v>
      </c>
      <c r="AF296" s="51">
        <f t="shared" ref="AF296:AF305" si="135">$AF$11-(AD296*$AF$11)</f>
        <v>648.65594608801325</v>
      </c>
      <c r="AG296" s="123">
        <f t="shared" ref="AG296:AG305" si="136">Z296*AF296</f>
        <v>121298.66191845849</v>
      </c>
      <c r="AI296" s="128">
        <v>0</v>
      </c>
      <c r="AJ296" s="123">
        <f>IF($AI$11&gt;0,(AI296/$AI$11)*'DADOS BASE PROPOSTA'!$H$41,0)</f>
        <v>0</v>
      </c>
      <c r="AL296" s="123">
        <v>0</v>
      </c>
      <c r="AM296" s="123">
        <f>(AL296/$AL$11)*'DADOS BASE PROPOSTA'!$H$42</f>
        <v>0</v>
      </c>
      <c r="AO296" s="123"/>
      <c r="AP296" s="123"/>
      <c r="AQ296" s="123"/>
      <c r="AS296" s="123"/>
      <c r="AT296" s="123"/>
      <c r="AU296" s="123"/>
      <c r="AW296" s="123"/>
      <c r="AX296" s="123"/>
      <c r="AY296" s="123"/>
      <c r="AZ296" s="49"/>
    </row>
    <row r="297" spans="1:52" x14ac:dyDescent="0.25">
      <c r="A297" s="49"/>
      <c r="B297" s="2" t="s">
        <v>305</v>
      </c>
      <c r="C297" s="2" t="s">
        <v>349</v>
      </c>
      <c r="D297" s="50" t="s">
        <v>87</v>
      </c>
      <c r="F297" s="113">
        <v>0</v>
      </c>
      <c r="G297" s="118">
        <f t="shared" si="128"/>
        <v>0</v>
      </c>
      <c r="H297" s="123">
        <f>'DADOS BASE PROPOSTA'!$H$17*G297</f>
        <v>0</v>
      </c>
      <c r="I297" s="123">
        <f>IF(D297="P",IF(H297&lt;'DADOS BASE PROPOSTA'!$H$22,IF('DADOS BASE PROPOSTA'!$H$22-H297&gt;'DADOS BASE PROPOSTA'!$H$23,'DADOS BASE PROPOSTA'!$H$23,'DADOS BASE PROPOSTA'!$H$22-H297),0),0)</f>
        <v>0</v>
      </c>
      <c r="J297" s="123">
        <f t="shared" si="129"/>
        <v>0</v>
      </c>
      <c r="L297" s="113">
        <v>1.3186813186813191</v>
      </c>
      <c r="M297" s="123">
        <f>IF(D297="E",'DADOS BASE PROPOSTA'!$H$28,IF(D297="EA",'DADOS BASE PROPOSTA'!$H$29,IF(D297="EC",'DADOS BASE PROPOSTA'!$H$30,IF(D297="ECA",'DADOS BASE PROPOSTA'!$H$31,0))))</f>
        <v>993970.02</v>
      </c>
      <c r="N297" s="123">
        <f>IF(OR(D297="E",D297="EA",D297="EC",D297="ECA",D297="ECR"),L297*'DADOS BASE PROPOSTA'!$H$33,0)</f>
        <v>879.56043956043982</v>
      </c>
      <c r="O297" s="123">
        <f t="shared" si="130"/>
        <v>994849.58043956046</v>
      </c>
      <c r="R297" s="123"/>
      <c r="T297" s="113">
        <v>0</v>
      </c>
      <c r="U297" s="118">
        <f t="shared" si="132"/>
        <v>0</v>
      </c>
      <c r="V297" s="123">
        <f>'DADOS BASE PROPOSTA'!$H$48*U297</f>
        <v>0</v>
      </c>
      <c r="W297" s="123"/>
      <c r="X297" s="123">
        <f t="shared" si="131"/>
        <v>0</v>
      </c>
      <c r="Z297" s="128">
        <v>16</v>
      </c>
      <c r="AB297" s="51">
        <v>0.751</v>
      </c>
      <c r="AC297" s="51">
        <f t="shared" si="133"/>
        <v>12.016</v>
      </c>
      <c r="AD297" s="132">
        <f t="shared" si="134"/>
        <v>3.9418155741728828E-2</v>
      </c>
      <c r="AF297" s="51">
        <f t="shared" si="135"/>
        <v>585.70076497075399</v>
      </c>
      <c r="AG297" s="123">
        <f t="shared" si="136"/>
        <v>9371.2122395320639</v>
      </c>
      <c r="AI297" s="128">
        <v>0</v>
      </c>
      <c r="AJ297" s="123">
        <f>IF($AI$11&gt;0,(AI297/$AI$11)*'DADOS BASE PROPOSTA'!$H$41,0)</f>
        <v>0</v>
      </c>
      <c r="AL297" s="123">
        <v>0</v>
      </c>
      <c r="AM297" s="123">
        <f>(AL297/$AL$11)*'DADOS BASE PROPOSTA'!$H$42</f>
        <v>0</v>
      </c>
      <c r="AO297" s="123"/>
      <c r="AP297" s="123"/>
      <c r="AQ297" s="123"/>
      <c r="AS297" s="123"/>
      <c r="AT297" s="123"/>
      <c r="AU297" s="123"/>
      <c r="AW297" s="123"/>
      <c r="AX297" s="123"/>
      <c r="AY297" s="123"/>
      <c r="AZ297" s="49"/>
    </row>
    <row r="298" spans="1:52" x14ac:dyDescent="0.25">
      <c r="A298" s="49"/>
      <c r="B298" s="2" t="s">
        <v>305</v>
      </c>
      <c r="C298" s="2" t="s">
        <v>350</v>
      </c>
      <c r="D298" s="50" t="s">
        <v>87</v>
      </c>
      <c r="F298" s="113">
        <v>0</v>
      </c>
      <c r="G298" s="118">
        <f t="shared" si="128"/>
        <v>0</v>
      </c>
      <c r="H298" s="123">
        <f>'DADOS BASE PROPOSTA'!$H$17*G298</f>
        <v>0</v>
      </c>
      <c r="I298" s="123">
        <f>IF(D298="P",IF(H298&lt;'DADOS BASE PROPOSTA'!$H$22,IF('DADOS BASE PROPOSTA'!$H$22-H298&gt;'DADOS BASE PROPOSTA'!$H$23,'DADOS BASE PROPOSTA'!$H$23,'DADOS BASE PROPOSTA'!$H$22-H298),0),0)</f>
        <v>0</v>
      </c>
      <c r="J298" s="123">
        <f t="shared" si="129"/>
        <v>0</v>
      </c>
      <c r="L298" s="113">
        <v>0.32456895744800351</v>
      </c>
      <c r="M298" s="123">
        <f>IF(D298="E",'DADOS BASE PROPOSTA'!$H$28,IF(D298="EA",'DADOS BASE PROPOSTA'!$H$29,IF(D298="EC",'DADOS BASE PROPOSTA'!$H$30,IF(D298="ECA",'DADOS BASE PROPOSTA'!$H$31,0))))</f>
        <v>993970.02</v>
      </c>
      <c r="N298" s="123">
        <f>IF(OR(D298="E",D298="EA",D298="EC",D298="ECA",D298="ECR"),L298*'DADOS BASE PROPOSTA'!$H$33,0)</f>
        <v>216.48749461781836</v>
      </c>
      <c r="O298" s="123">
        <f t="shared" si="130"/>
        <v>994186.50749461784</v>
      </c>
      <c r="R298" s="123"/>
      <c r="T298" s="113">
        <v>0</v>
      </c>
      <c r="U298" s="118">
        <f t="shared" si="132"/>
        <v>0</v>
      </c>
      <c r="V298" s="123">
        <f>'DADOS BASE PROPOSTA'!$H$48*U298</f>
        <v>0</v>
      </c>
      <c r="W298" s="123"/>
      <c r="X298" s="123">
        <f t="shared" si="131"/>
        <v>0</v>
      </c>
      <c r="Z298" s="128">
        <v>12.5</v>
      </c>
      <c r="AB298" s="51">
        <v>0.72399999999999998</v>
      </c>
      <c r="AC298" s="51">
        <f t="shared" si="133"/>
        <v>9.0499999999999989</v>
      </c>
      <c r="AD298" s="132">
        <f t="shared" si="134"/>
        <v>-7.8318442582712144E-3</v>
      </c>
      <c r="AF298" s="51">
        <f t="shared" si="135"/>
        <v>614.51076310916085</v>
      </c>
      <c r="AG298" s="123">
        <f t="shared" si="136"/>
        <v>7681.3845388645104</v>
      </c>
      <c r="AI298" s="128">
        <v>0</v>
      </c>
      <c r="AJ298" s="123">
        <f>IF($AI$11&gt;0,(AI298/$AI$11)*'DADOS BASE PROPOSTA'!$H$41,0)</f>
        <v>0</v>
      </c>
      <c r="AL298" s="123">
        <v>0</v>
      </c>
      <c r="AM298" s="123">
        <f>(AL298/$AL$11)*'DADOS BASE PROPOSTA'!$H$42</f>
        <v>0</v>
      </c>
      <c r="AO298" s="123"/>
      <c r="AP298" s="123"/>
      <c r="AQ298" s="123"/>
      <c r="AS298" s="123"/>
      <c r="AT298" s="123"/>
      <c r="AU298" s="123"/>
      <c r="AW298" s="123"/>
      <c r="AX298" s="123"/>
      <c r="AY298" s="123"/>
      <c r="AZ298" s="49"/>
    </row>
    <row r="299" spans="1:52" x14ac:dyDescent="0.25">
      <c r="A299" s="49"/>
      <c r="B299" s="2" t="s">
        <v>305</v>
      </c>
      <c r="C299" s="2" t="s">
        <v>351</v>
      </c>
      <c r="D299" s="50" t="s">
        <v>89</v>
      </c>
      <c r="F299" s="113">
        <v>7035.2394858322568</v>
      </c>
      <c r="G299" s="118">
        <f t="shared" si="128"/>
        <v>6.2323564460862882E-3</v>
      </c>
      <c r="H299" s="123">
        <f>'DADOS BASE PROPOSTA'!$H$17*G299</f>
        <v>14161227.116129054</v>
      </c>
      <c r="I299" s="123">
        <f>IF(D299="P",IF(H299&lt;'DADOS BASE PROPOSTA'!$H$22,IF('DADOS BASE PROPOSTA'!$H$22-H299&gt;'DADOS BASE PROPOSTA'!$H$23,'DADOS BASE PROPOSTA'!$H$23,'DADOS BASE PROPOSTA'!$H$22-H299),0),0)</f>
        <v>0</v>
      </c>
      <c r="J299" s="123">
        <f t="shared" si="129"/>
        <v>14161227.116129054</v>
      </c>
      <c r="L299" s="113">
        <v>0</v>
      </c>
      <c r="M299" s="123">
        <f>IF(D299="E",'DADOS BASE PROPOSTA'!$H$28,IF(D299="EA",'DADOS BASE PROPOSTA'!$H$29,IF(D299="EC",'DADOS BASE PROPOSTA'!$H$30,IF(D299="ECA",'DADOS BASE PROPOSTA'!$H$31,0))))</f>
        <v>0</v>
      </c>
      <c r="N299" s="123">
        <f>IF(OR(D299="E",D299="EA",D299="EC",D299="ECA",D299="ECR"),L299*'DADOS BASE PROPOSTA'!$H$33,0)</f>
        <v>0</v>
      </c>
      <c r="O299" s="123">
        <f t="shared" si="130"/>
        <v>0</v>
      </c>
      <c r="R299" s="123"/>
      <c r="T299" s="113">
        <v>2567.660925592219</v>
      </c>
      <c r="U299" s="118">
        <f t="shared" si="132"/>
        <v>1.3470347990493936E-2</v>
      </c>
      <c r="V299" s="123">
        <f>'DADOS BASE PROPOSTA'!$H$48*U299</f>
        <v>1216177.3724851192</v>
      </c>
      <c r="W299" s="123"/>
      <c r="X299" s="123">
        <f t="shared" si="131"/>
        <v>1216177.3724851192</v>
      </c>
      <c r="Z299" s="128">
        <v>2759.5</v>
      </c>
      <c r="AB299" s="51">
        <v>0.76900000000000002</v>
      </c>
      <c r="AC299" s="51">
        <f t="shared" si="133"/>
        <v>2122.0554999999999</v>
      </c>
      <c r="AD299" s="132">
        <f t="shared" si="134"/>
        <v>7.0918155741728856E-2</v>
      </c>
      <c r="AF299" s="51">
        <f t="shared" si="135"/>
        <v>566.49409954514954</v>
      </c>
      <c r="AG299" s="123">
        <f t="shared" si="136"/>
        <v>1563240.4676948402</v>
      </c>
      <c r="AI299" s="128">
        <v>10</v>
      </c>
      <c r="AJ299" s="123">
        <f>IF($AI$11&gt;0,(AI299/$AI$11)*'DADOS BASE PROPOSTA'!$H$41,0)</f>
        <v>61780.021566401818</v>
      </c>
      <c r="AL299" s="123">
        <v>458.125</v>
      </c>
      <c r="AM299" s="123">
        <f>(AL299/$AL$11)*'DADOS BASE PROPOSTA'!$H$42</f>
        <v>261831.82129212026</v>
      </c>
      <c r="AO299" s="123"/>
      <c r="AP299" s="123"/>
      <c r="AQ299" s="123"/>
      <c r="AS299" s="123"/>
      <c r="AT299" s="123"/>
      <c r="AU299" s="123"/>
      <c r="AW299" s="123"/>
      <c r="AX299" s="123"/>
      <c r="AY299" s="123"/>
      <c r="AZ299" s="49"/>
    </row>
    <row r="300" spans="1:52" x14ac:dyDescent="0.25">
      <c r="A300" s="49"/>
      <c r="B300" s="2" t="s">
        <v>305</v>
      </c>
      <c r="C300" s="2" t="s">
        <v>352</v>
      </c>
      <c r="D300" s="50" t="s">
        <v>89</v>
      </c>
      <c r="F300" s="113">
        <v>5996.6417879289966</v>
      </c>
      <c r="G300" s="118">
        <f t="shared" si="128"/>
        <v>5.3122866928883945E-3</v>
      </c>
      <c r="H300" s="123">
        <f>'DADOS BASE PROPOSTA'!$H$17*G300</f>
        <v>12070634.761467094</v>
      </c>
      <c r="I300" s="123">
        <f>IF(D300="P",IF(H300&lt;'DADOS BASE PROPOSTA'!$H$22,IF('DADOS BASE PROPOSTA'!$H$22-H300&gt;'DADOS BASE PROPOSTA'!$H$23,'DADOS BASE PROPOSTA'!$H$23,'DADOS BASE PROPOSTA'!$H$22-H300),0),0)</f>
        <v>0</v>
      </c>
      <c r="J300" s="123">
        <f t="shared" si="129"/>
        <v>12070634.761467094</v>
      </c>
      <c r="L300" s="113">
        <v>0</v>
      </c>
      <c r="M300" s="123">
        <f>IF(D300="E",'DADOS BASE PROPOSTA'!$H$28,IF(D300="EA",'DADOS BASE PROPOSTA'!$H$29,IF(D300="EC",'DADOS BASE PROPOSTA'!$H$30,IF(D300="ECA",'DADOS BASE PROPOSTA'!$H$31,0))))</f>
        <v>0</v>
      </c>
      <c r="N300" s="123">
        <f>IF(OR(D300="E",D300="EA",D300="EC",D300="ECA",D300="ECR"),L300*'DADOS BASE PROPOSTA'!$H$33,0)</f>
        <v>0</v>
      </c>
      <c r="O300" s="123">
        <f t="shared" si="130"/>
        <v>0</v>
      </c>
      <c r="R300" s="123"/>
      <c r="T300" s="113">
        <v>2828.3477178487851</v>
      </c>
      <c r="U300" s="118">
        <f t="shared" si="132"/>
        <v>1.4837951389066364E-2</v>
      </c>
      <c r="V300" s="123">
        <f>'DADOS BASE PROPOSTA'!$H$48*U300</f>
        <v>1339652.1564366026</v>
      </c>
      <c r="W300" s="123"/>
      <c r="X300" s="123">
        <f t="shared" si="131"/>
        <v>1339652.1564366026</v>
      </c>
      <c r="Z300" s="128">
        <v>3550.5</v>
      </c>
      <c r="AB300" s="51">
        <v>0.77800000000000002</v>
      </c>
      <c r="AC300" s="51">
        <f t="shared" si="133"/>
        <v>2762.2890000000002</v>
      </c>
      <c r="AD300" s="132">
        <f t="shared" si="134"/>
        <v>8.6668155741728869E-2</v>
      </c>
      <c r="AF300" s="51">
        <f t="shared" si="135"/>
        <v>556.89076683234725</v>
      </c>
      <c r="AG300" s="123">
        <f t="shared" si="136"/>
        <v>1977240.667638249</v>
      </c>
      <c r="AI300" s="128">
        <v>0</v>
      </c>
      <c r="AJ300" s="123">
        <f>IF($AI$11&gt;0,(AI300/$AI$11)*'DADOS BASE PROPOSTA'!$H$41,0)</f>
        <v>0</v>
      </c>
      <c r="AL300" s="123">
        <v>891.75</v>
      </c>
      <c r="AM300" s="123">
        <f>(AL300/$AL$11)*'DADOS BASE PROPOSTA'!$H$42</f>
        <v>509661.17683437542</v>
      </c>
      <c r="AO300" s="123"/>
      <c r="AP300" s="123"/>
      <c r="AQ300" s="123"/>
      <c r="AS300" s="123"/>
      <c r="AT300" s="123"/>
      <c r="AU300" s="123"/>
      <c r="AW300" s="123"/>
      <c r="AX300" s="123"/>
      <c r="AY300" s="123"/>
      <c r="AZ300" s="49"/>
    </row>
    <row r="301" spans="1:52" x14ac:dyDescent="0.25">
      <c r="A301" s="49"/>
      <c r="B301" s="2" t="s">
        <v>305</v>
      </c>
      <c r="C301" s="2" t="s">
        <v>353</v>
      </c>
      <c r="D301" s="50" t="s">
        <v>93</v>
      </c>
      <c r="F301" s="113">
        <v>0</v>
      </c>
      <c r="G301" s="118">
        <f t="shared" si="128"/>
        <v>0</v>
      </c>
      <c r="H301" s="123">
        <f>'DADOS BASE PROPOSTA'!$H$17*G301</f>
        <v>0</v>
      </c>
      <c r="I301" s="123">
        <f>IF(D301="P",IF(H301&lt;'DADOS BASE PROPOSTA'!$H$22,IF('DADOS BASE PROPOSTA'!$H$22-H301&gt;'DADOS BASE PROPOSTA'!$H$23,'DADOS BASE PROPOSTA'!$H$23,'DADOS BASE PROPOSTA'!$H$22-H301),0),0)</f>
        <v>0</v>
      </c>
      <c r="J301" s="123">
        <f t="shared" si="129"/>
        <v>0</v>
      </c>
      <c r="L301" s="113">
        <v>44.353819609918148</v>
      </c>
      <c r="M301" s="123">
        <f>IF(D301="E",'DADOS BASE PROPOSTA'!$H$28,IF(D301="EA",'DADOS BASE PROPOSTA'!$H$29,IF(D301="EC",'DADOS BASE PROPOSTA'!$H$30,IF(D301="ECA",'DADOS BASE PROPOSTA'!$H$31,0))))</f>
        <v>2005589.23</v>
      </c>
      <c r="N301" s="123">
        <f>IF(OR(D301="E",D301="EA",D301="EC",D301="ECA",D301="ECR"),L301*'DADOS BASE PROPOSTA'!$H$33,0)</f>
        <v>29583.997679815406</v>
      </c>
      <c r="O301" s="123">
        <f t="shared" si="130"/>
        <v>2035173.2276798154</v>
      </c>
      <c r="R301" s="123"/>
      <c r="T301" s="113">
        <v>0</v>
      </c>
      <c r="U301" s="118">
        <f t="shared" si="132"/>
        <v>0</v>
      </c>
      <c r="V301" s="123">
        <f>'DADOS BASE PROPOSTA'!$H$48*U301</f>
        <v>0</v>
      </c>
      <c r="W301" s="123"/>
      <c r="X301" s="123">
        <f t="shared" si="131"/>
        <v>0</v>
      </c>
      <c r="Z301" s="128">
        <v>17.5</v>
      </c>
      <c r="AB301" s="51">
        <v>0.68899999999999995</v>
      </c>
      <c r="AC301" s="51">
        <f t="shared" si="133"/>
        <v>12.057499999999999</v>
      </c>
      <c r="AD301" s="132">
        <f t="shared" si="134"/>
        <v>-6.9081844258271269E-2</v>
      </c>
      <c r="AF301" s="51">
        <f t="shared" si="135"/>
        <v>651.85705699228072</v>
      </c>
      <c r="AG301" s="123">
        <f t="shared" si="136"/>
        <v>11407.498497364913</v>
      </c>
      <c r="AI301" s="128">
        <v>0</v>
      </c>
      <c r="AJ301" s="123">
        <f>IF($AI$11&gt;0,(AI301/$AI$11)*'DADOS BASE PROPOSTA'!$H$41,0)</f>
        <v>0</v>
      </c>
      <c r="AL301" s="123">
        <v>0</v>
      </c>
      <c r="AM301" s="123">
        <f>(AL301/$AL$11)*'DADOS BASE PROPOSTA'!$H$42</f>
        <v>0</v>
      </c>
      <c r="AO301" s="123"/>
      <c r="AP301" s="123"/>
      <c r="AQ301" s="123"/>
      <c r="AS301" s="123"/>
      <c r="AT301" s="123"/>
      <c r="AU301" s="123"/>
      <c r="AW301" s="123"/>
      <c r="AX301" s="123"/>
      <c r="AY301" s="123"/>
      <c r="AZ301" s="49"/>
    </row>
    <row r="302" spans="1:52" x14ac:dyDescent="0.25">
      <c r="A302" s="49"/>
      <c r="B302" s="2" t="s">
        <v>305</v>
      </c>
      <c r="C302" s="2" t="s">
        <v>354</v>
      </c>
      <c r="D302" s="50" t="s">
        <v>89</v>
      </c>
      <c r="F302" s="113">
        <v>2165.259275306832</v>
      </c>
      <c r="G302" s="118">
        <f t="shared" si="128"/>
        <v>1.9181532667199976E-3</v>
      </c>
      <c r="H302" s="123">
        <f>'DADOS BASE PROPOSTA'!$H$17*G302</f>
        <v>4358448.411695783</v>
      </c>
      <c r="I302" s="123">
        <f>IF(D302="P",IF(H302&lt;'DADOS BASE PROPOSTA'!$H$22,IF('DADOS BASE PROPOSTA'!$H$22-H302&gt;'DADOS BASE PROPOSTA'!$H$23,'DADOS BASE PROPOSTA'!$H$23,'DADOS BASE PROPOSTA'!$H$22-H302),0),0)</f>
        <v>0</v>
      </c>
      <c r="J302" s="123">
        <f t="shared" si="129"/>
        <v>4358448.411695783</v>
      </c>
      <c r="L302" s="113">
        <v>0</v>
      </c>
      <c r="M302" s="123">
        <f>IF(D302="E",'DADOS BASE PROPOSTA'!$H$28,IF(D302="EA",'DADOS BASE PROPOSTA'!$H$29,IF(D302="EC",'DADOS BASE PROPOSTA'!$H$30,IF(D302="ECA",'DADOS BASE PROPOSTA'!$H$31,0))))</f>
        <v>0</v>
      </c>
      <c r="N302" s="123">
        <f>IF(OR(D302="E",D302="EA",D302="EC",D302="ECA",D302="ECR"),L302*'DADOS BASE PROPOSTA'!$H$33,0)</f>
        <v>0</v>
      </c>
      <c r="O302" s="123">
        <f t="shared" si="130"/>
        <v>0</v>
      </c>
      <c r="R302" s="123"/>
      <c r="T302" s="113">
        <v>883.79125638178107</v>
      </c>
      <c r="U302" s="118">
        <f t="shared" si="132"/>
        <v>4.6365061896451957E-3</v>
      </c>
      <c r="V302" s="123">
        <f>'DADOS BASE PROPOSTA'!$H$48*U302</f>
        <v>418609.37217160338</v>
      </c>
      <c r="W302" s="123"/>
      <c r="X302" s="123">
        <f t="shared" si="131"/>
        <v>418609.37217160338</v>
      </c>
      <c r="Z302" s="128">
        <v>1050</v>
      </c>
      <c r="AB302" s="51">
        <v>0.73399999999999999</v>
      </c>
      <c r="AC302" s="51">
        <f t="shared" si="133"/>
        <v>770.69999999999993</v>
      </c>
      <c r="AD302" s="132">
        <f t="shared" si="134"/>
        <v>9.6681557417288011E-3</v>
      </c>
      <c r="AF302" s="51">
        <f t="shared" si="135"/>
        <v>603.84039342826941</v>
      </c>
      <c r="AG302" s="123">
        <f t="shared" si="136"/>
        <v>634032.41309968289</v>
      </c>
      <c r="AI302" s="128">
        <v>0</v>
      </c>
      <c r="AJ302" s="123">
        <f>IF($AI$11&gt;0,(AI302/$AI$11)*'DADOS BASE PROPOSTA'!$H$41,0)</f>
        <v>0</v>
      </c>
      <c r="AL302" s="123">
        <v>142.625</v>
      </c>
      <c r="AM302" s="123">
        <f>(AL302/$AL$11)*'DADOS BASE PROPOSTA'!$H$42</f>
        <v>81514.354186714671</v>
      </c>
      <c r="AO302" s="123"/>
      <c r="AP302" s="123"/>
      <c r="AQ302" s="123"/>
      <c r="AS302" s="123"/>
      <c r="AT302" s="123"/>
      <c r="AU302" s="123"/>
      <c r="AW302" s="123"/>
      <c r="AX302" s="123"/>
      <c r="AY302" s="123"/>
      <c r="AZ302" s="49"/>
    </row>
    <row r="303" spans="1:52" x14ac:dyDescent="0.25">
      <c r="A303" s="49"/>
      <c r="B303" s="2" t="s">
        <v>305</v>
      </c>
      <c r="C303" s="2" t="s">
        <v>355</v>
      </c>
      <c r="D303" s="50" t="s">
        <v>89</v>
      </c>
      <c r="F303" s="113">
        <v>5210.8119684311359</v>
      </c>
      <c r="G303" s="118">
        <f t="shared" si="128"/>
        <v>4.6161381749968327E-3</v>
      </c>
      <c r="H303" s="123">
        <f>'DADOS BASE PROPOSTA'!$H$17*G303</f>
        <v>10488838.637689589</v>
      </c>
      <c r="I303" s="123">
        <f>IF(D303="P",IF(H303&lt;'DADOS BASE PROPOSTA'!$H$22,IF('DADOS BASE PROPOSTA'!$H$22-H303&gt;'DADOS BASE PROPOSTA'!$H$23,'DADOS BASE PROPOSTA'!$H$23,'DADOS BASE PROPOSTA'!$H$22-H303),0),0)</f>
        <v>0</v>
      </c>
      <c r="J303" s="123">
        <f t="shared" si="129"/>
        <v>10488838.637689589</v>
      </c>
      <c r="L303" s="113">
        <v>0</v>
      </c>
      <c r="M303" s="123">
        <f>IF(D303="E",'DADOS BASE PROPOSTA'!$H$28,IF(D303="EA",'DADOS BASE PROPOSTA'!$H$29,IF(D303="EC",'DADOS BASE PROPOSTA'!$H$30,IF(D303="ECA",'DADOS BASE PROPOSTA'!$H$31,0))))</f>
        <v>0</v>
      </c>
      <c r="N303" s="123">
        <f>IF(OR(D303="E",D303="EA",D303="EC",D303="ECA",D303="ECR"),L303*'DADOS BASE PROPOSTA'!$H$33,0)</f>
        <v>0</v>
      </c>
      <c r="O303" s="123">
        <f t="shared" si="130"/>
        <v>0</v>
      </c>
      <c r="R303" s="123"/>
      <c r="T303" s="113">
        <v>3996.185607936739</v>
      </c>
      <c r="U303" s="118">
        <f t="shared" si="132"/>
        <v>2.0964610333467529E-2</v>
      </c>
      <c r="V303" s="123">
        <f>'DADOS BASE PROPOSTA'!$H$48*U303</f>
        <v>1892800.7449045863</v>
      </c>
      <c r="W303" s="123"/>
      <c r="X303" s="123">
        <f t="shared" si="131"/>
        <v>1892800.7449045863</v>
      </c>
      <c r="Z303" s="128">
        <v>2147</v>
      </c>
      <c r="AB303" s="51">
        <v>0.71399999999999997</v>
      </c>
      <c r="AC303" s="51">
        <f t="shared" si="133"/>
        <v>1532.9579999999999</v>
      </c>
      <c r="AD303" s="132">
        <f t="shared" si="134"/>
        <v>-2.533184425827123E-2</v>
      </c>
      <c r="AF303" s="51">
        <f t="shared" si="135"/>
        <v>625.18113279005217</v>
      </c>
      <c r="AG303" s="123">
        <f t="shared" si="136"/>
        <v>1342263.892100242</v>
      </c>
      <c r="AI303" s="128">
        <v>27.5</v>
      </c>
      <c r="AJ303" s="123">
        <f>IF($AI$11&gt;0,(AI303/$AI$11)*'DADOS BASE PROPOSTA'!$H$41,0)</f>
        <v>169895.059307605</v>
      </c>
      <c r="AL303" s="123">
        <v>732.125</v>
      </c>
      <c r="AM303" s="123">
        <f>(AL303/$AL$11)*'DADOS BASE PROPOSTA'!$H$42</f>
        <v>418430.82600489724</v>
      </c>
      <c r="AO303" s="123"/>
      <c r="AP303" s="123"/>
      <c r="AQ303" s="123"/>
      <c r="AS303" s="123"/>
      <c r="AT303" s="123"/>
      <c r="AU303" s="123"/>
      <c r="AW303" s="123"/>
      <c r="AX303" s="123"/>
      <c r="AY303" s="123"/>
      <c r="AZ303" s="49"/>
    </row>
    <row r="304" spans="1:52" x14ac:dyDescent="0.25">
      <c r="A304" s="49"/>
      <c r="B304" s="2" t="s">
        <v>305</v>
      </c>
      <c r="C304" s="2" t="s">
        <v>356</v>
      </c>
      <c r="D304" s="50" t="s">
        <v>89</v>
      </c>
      <c r="F304" s="113">
        <v>1203.335049885658</v>
      </c>
      <c r="G304" s="118">
        <f t="shared" si="128"/>
        <v>1.0660067749021702E-3</v>
      </c>
      <c r="H304" s="123">
        <f>'DADOS BASE PROPOSTA'!$H$17*G304</f>
        <v>2422192.0195533191</v>
      </c>
      <c r="I304" s="123">
        <f>IF(D304="P",IF(H304&lt;'DADOS BASE PROPOSTA'!$H$22,IF('DADOS BASE PROPOSTA'!$H$22-H304&gt;'DADOS BASE PROPOSTA'!$H$23,'DADOS BASE PROPOSTA'!$H$23,'DADOS BASE PROPOSTA'!$H$22-H304),0),0)</f>
        <v>731589.38044668082</v>
      </c>
      <c r="J304" s="123">
        <f t="shared" si="129"/>
        <v>3153781.4</v>
      </c>
      <c r="L304" s="113">
        <v>0</v>
      </c>
      <c r="M304" s="123">
        <f>IF(D304="E",'DADOS BASE PROPOSTA'!$H$28,IF(D304="EA",'DADOS BASE PROPOSTA'!$H$29,IF(D304="EC",'DADOS BASE PROPOSTA'!$H$30,IF(D304="ECA",'DADOS BASE PROPOSTA'!$H$31,0))))</f>
        <v>0</v>
      </c>
      <c r="N304" s="123">
        <f>IF(OR(D304="E",D304="EA",D304="EC",D304="ECA",D304="ECR"),L304*'DADOS BASE PROPOSTA'!$H$33,0)</f>
        <v>0</v>
      </c>
      <c r="O304" s="123">
        <f t="shared" si="130"/>
        <v>0</v>
      </c>
      <c r="R304" s="123"/>
      <c r="T304" s="113">
        <v>0</v>
      </c>
      <c r="U304" s="118">
        <f t="shared" si="132"/>
        <v>0</v>
      </c>
      <c r="V304" s="123">
        <f>'DADOS BASE PROPOSTA'!$H$48*U304</f>
        <v>0</v>
      </c>
      <c r="W304" s="123"/>
      <c r="X304" s="123">
        <f t="shared" si="131"/>
        <v>0</v>
      </c>
      <c r="Z304" s="128">
        <v>846.5</v>
      </c>
      <c r="AB304" s="51">
        <v>0.74099999999999999</v>
      </c>
      <c r="AC304" s="51">
        <f t="shared" si="133"/>
        <v>627.25649999999996</v>
      </c>
      <c r="AD304" s="132">
        <f t="shared" si="134"/>
        <v>2.1918155741728812E-2</v>
      </c>
      <c r="AF304" s="51">
        <f t="shared" si="135"/>
        <v>596.37113465164543</v>
      </c>
      <c r="AG304" s="123">
        <f t="shared" si="136"/>
        <v>504828.16548261786</v>
      </c>
      <c r="AI304" s="128">
        <v>0</v>
      </c>
      <c r="AJ304" s="123">
        <f>IF($AI$11&gt;0,(AI304/$AI$11)*'DADOS BASE PROPOSTA'!$H$41,0)</f>
        <v>0</v>
      </c>
      <c r="AL304" s="123">
        <v>0</v>
      </c>
      <c r="AM304" s="123">
        <f>(AL304/$AL$11)*'DADOS BASE PROPOSTA'!$H$42</f>
        <v>0</v>
      </c>
      <c r="AO304" s="123"/>
      <c r="AP304" s="123"/>
      <c r="AQ304" s="123"/>
      <c r="AS304" s="123"/>
      <c r="AT304" s="123"/>
      <c r="AU304" s="123"/>
      <c r="AW304" s="123"/>
      <c r="AX304" s="123"/>
      <c r="AY304" s="123"/>
      <c r="AZ304" s="49"/>
    </row>
    <row r="305" spans="1:52" x14ac:dyDescent="0.25">
      <c r="A305" s="49"/>
      <c r="B305" s="2" t="s">
        <v>305</v>
      </c>
      <c r="C305" s="2" t="s">
        <v>357</v>
      </c>
      <c r="D305" s="50" t="s">
        <v>89</v>
      </c>
      <c r="F305" s="113">
        <v>942.72878696756925</v>
      </c>
      <c r="G305" s="118">
        <f t="shared" si="128"/>
        <v>8.3514169548890417E-4</v>
      </c>
      <c r="H305" s="123">
        <f>'DADOS BASE PROPOSTA'!$H$17*G305</f>
        <v>1897617.9116639248</v>
      </c>
      <c r="I305" s="123">
        <f>IF(D305="P",IF(H305&lt;'DADOS BASE PROPOSTA'!$H$22,IF('DADOS BASE PROPOSTA'!$H$22-H305&gt;'DADOS BASE PROPOSTA'!$H$23,'DADOS BASE PROPOSTA'!$H$23,'DADOS BASE PROPOSTA'!$H$22-H305),0),0)</f>
        <v>1256163.4883360751</v>
      </c>
      <c r="J305" s="123">
        <f t="shared" si="129"/>
        <v>3153781.4</v>
      </c>
      <c r="L305" s="113">
        <v>0</v>
      </c>
      <c r="M305" s="123">
        <f>IF(D305="E",'DADOS BASE PROPOSTA'!$H$28,IF(D305="EA",'DADOS BASE PROPOSTA'!$H$29,IF(D305="EC",'DADOS BASE PROPOSTA'!$H$30,IF(D305="ECA",'DADOS BASE PROPOSTA'!$H$31,0))))</f>
        <v>0</v>
      </c>
      <c r="N305" s="123">
        <f>IF(OR(D305="E",D305="EA",D305="EC",D305="ECA",D305="ECR"),L305*'DADOS BASE PROPOSTA'!$H$33,0)</f>
        <v>0</v>
      </c>
      <c r="O305" s="123">
        <f t="shared" si="130"/>
        <v>0</v>
      </c>
      <c r="R305" s="123"/>
      <c r="T305" s="113">
        <v>0</v>
      </c>
      <c r="U305" s="118">
        <f t="shared" si="132"/>
        <v>0</v>
      </c>
      <c r="V305" s="123">
        <f>'DADOS BASE PROPOSTA'!$H$48*U305</f>
        <v>0</v>
      </c>
      <c r="W305" s="123"/>
      <c r="X305" s="123">
        <f t="shared" si="131"/>
        <v>0</v>
      </c>
      <c r="Z305" s="128">
        <v>799</v>
      </c>
      <c r="AB305" s="51">
        <v>0.75800000000000001</v>
      </c>
      <c r="AC305" s="51">
        <f t="shared" si="133"/>
        <v>605.64200000000005</v>
      </c>
      <c r="AD305" s="132">
        <f t="shared" si="134"/>
        <v>5.1668155741728838E-2</v>
      </c>
      <c r="AF305" s="51">
        <f t="shared" si="135"/>
        <v>578.23150619413002</v>
      </c>
      <c r="AG305" s="123">
        <f t="shared" si="136"/>
        <v>462006.97344910988</v>
      </c>
      <c r="AI305" s="128">
        <v>0</v>
      </c>
      <c r="AJ305" s="123">
        <f>IF($AI$11&gt;0,(AI305/$AI$11)*'DADOS BASE PROPOSTA'!$H$41,0)</f>
        <v>0</v>
      </c>
      <c r="AL305" s="123">
        <v>0</v>
      </c>
      <c r="AM305" s="123">
        <f>(AL305/$AL$11)*'DADOS BASE PROPOSTA'!$H$42</f>
        <v>0</v>
      </c>
      <c r="AO305" s="123"/>
      <c r="AP305" s="123"/>
      <c r="AQ305" s="123"/>
      <c r="AS305" s="123"/>
      <c r="AT305" s="123"/>
      <c r="AU305" s="123"/>
      <c r="AW305" s="123"/>
      <c r="AX305" s="123"/>
      <c r="AY305" s="123"/>
      <c r="AZ305" s="49"/>
    </row>
    <row r="306" spans="1:52" x14ac:dyDescent="0.25">
      <c r="A306" s="49"/>
      <c r="F306" s="113"/>
      <c r="G306" s="118"/>
      <c r="H306" s="123"/>
      <c r="I306" s="123"/>
      <c r="J306" s="123"/>
      <c r="L306" s="113"/>
      <c r="M306" s="123"/>
      <c r="N306" s="123"/>
      <c r="O306" s="123"/>
      <c r="R306" s="123"/>
      <c r="T306" s="113"/>
      <c r="U306" s="118"/>
      <c r="V306" s="123"/>
      <c r="W306" s="123"/>
      <c r="X306" s="123"/>
      <c r="Z306" s="128"/>
      <c r="AD306" s="132"/>
      <c r="AG306" s="123"/>
      <c r="AI306" s="128"/>
      <c r="AJ306" s="123"/>
      <c r="AL306" s="123"/>
      <c r="AM306" s="123"/>
      <c r="AO306" s="123"/>
      <c r="AP306" s="123"/>
      <c r="AQ306" s="123"/>
      <c r="AS306" s="123"/>
      <c r="AT306" s="123"/>
      <c r="AU306" s="123"/>
      <c r="AW306" s="123"/>
      <c r="AX306" s="123"/>
      <c r="AY306" s="123"/>
      <c r="AZ306" s="49"/>
    </row>
    <row r="307" spans="1:52" x14ac:dyDescent="0.25">
      <c r="A307" s="49"/>
      <c r="B307" s="107" t="s">
        <v>305</v>
      </c>
      <c r="C307" s="107" t="s">
        <v>358</v>
      </c>
      <c r="D307" s="107" t="s">
        <v>84</v>
      </c>
      <c r="E307" s="107"/>
      <c r="F307" s="114">
        <f>SUM(F308:F317)</f>
        <v>23872.794768635886</v>
      </c>
      <c r="G307" s="119">
        <f>SUM(G308:G317)</f>
        <v>2.1148358440679582E-2</v>
      </c>
      <c r="H307" s="124">
        <f>SUM(H308:H317)</f>
        <v>48053526.720192015</v>
      </c>
      <c r="I307" s="124">
        <f>SUM(I308:I317)</f>
        <v>1319833.9409123058</v>
      </c>
      <c r="J307" s="124">
        <f>SUM(J308:J317)</f>
        <v>49373360.661104321</v>
      </c>
      <c r="K307" s="108"/>
      <c r="L307" s="114">
        <f>SUM(L308:L317)</f>
        <v>682.70214566844345</v>
      </c>
      <c r="M307" s="124">
        <f>SUM(M308:M317)</f>
        <v>1987940.04</v>
      </c>
      <c r="N307" s="124">
        <f>SUM(N308:N317)</f>
        <v>455362.33116085175</v>
      </c>
      <c r="O307" s="124">
        <f>SUM(O308:O317)</f>
        <v>2443302.3711608518</v>
      </c>
      <c r="P307" s="108"/>
      <c r="Q307" s="109"/>
      <c r="R307" s="124">
        <f>SUM(R308:R317)</f>
        <v>5453302.4500000002</v>
      </c>
      <c r="S307" s="108"/>
      <c r="T307" s="114">
        <f>SUM(T308:T317)</f>
        <v>22490.448055218552</v>
      </c>
      <c r="U307" s="119">
        <f>SUM(U308:U317)</f>
        <v>0.11798838341400023</v>
      </c>
      <c r="V307" s="124">
        <f>SUM(V308:V317)</f>
        <v>10652642.546834745</v>
      </c>
      <c r="W307" s="124">
        <f>SUM(W308:W317)</f>
        <v>244676.20587804879</v>
      </c>
      <c r="X307" s="124">
        <f>SUM(X308:X317)</f>
        <v>10897318.752712794</v>
      </c>
      <c r="Y307" s="108"/>
      <c r="Z307" s="129">
        <f>SUM(Z308:Z317)</f>
        <v>12121.5</v>
      </c>
      <c r="AA307" s="108"/>
      <c r="AB307" s="108"/>
      <c r="AC307" s="108"/>
      <c r="AD307" s="133"/>
      <c r="AE307" s="108"/>
      <c r="AF307" s="108"/>
      <c r="AG307" s="124">
        <f>SUM(AG308:AG317)</f>
        <v>7420148.6746563073</v>
      </c>
      <c r="AH307" s="108"/>
      <c r="AI307" s="129">
        <f>SUM(AI308:AI317)</f>
        <v>604.5</v>
      </c>
      <c r="AJ307" s="124">
        <f>SUM(AJ308:AJ317)</f>
        <v>3734602.3036889895</v>
      </c>
      <c r="AK307" s="108"/>
      <c r="AL307" s="124">
        <f>SUM(AL308:AL317)</f>
        <v>3946.5</v>
      </c>
      <c r="AM307" s="124">
        <f>SUM(AM308:AM317)</f>
        <v>2255540.044156841</v>
      </c>
      <c r="AN307" s="108"/>
      <c r="AO307" s="124"/>
      <c r="AP307" s="124"/>
      <c r="AQ307" s="124">
        <f>SUM(AQ308:AQ317)</f>
        <v>546059.40099009895</v>
      </c>
      <c r="AR307" s="107"/>
      <c r="AS307" s="124"/>
      <c r="AT307" s="124"/>
      <c r="AU307" s="124">
        <f>SUM(AU308:AU317)</f>
        <v>546059.40099009895</v>
      </c>
      <c r="AV307" s="107"/>
      <c r="AW307" s="124"/>
      <c r="AX307" s="124"/>
      <c r="AY307" s="124">
        <f>SUM(AY308:AY317)</f>
        <v>546059.40099009895</v>
      </c>
      <c r="AZ307" s="49"/>
    </row>
    <row r="308" spans="1:52" x14ac:dyDescent="0.25">
      <c r="A308" s="49"/>
      <c r="B308" s="2" t="s">
        <v>305</v>
      </c>
      <c r="C308" s="2" t="s">
        <v>35</v>
      </c>
      <c r="D308" s="50" t="s">
        <v>85</v>
      </c>
      <c r="F308" s="113">
        <v>0</v>
      </c>
      <c r="G308" s="118">
        <f t="shared" ref="G308:G317" si="137">F308/$F$11</f>
        <v>0</v>
      </c>
      <c r="H308" s="123">
        <f>'DADOS BASE PROPOSTA'!$H$17*G308</f>
        <v>0</v>
      </c>
      <c r="I308" s="123">
        <f>IF(D308="P",IF(H308&lt;'DADOS BASE PROPOSTA'!$H$22,IF('DADOS BASE PROPOSTA'!$H$22-H308&gt;'DADOS BASE PROPOSTA'!$H$23,'DADOS BASE PROPOSTA'!$H$23,'DADOS BASE PROPOSTA'!$H$22-H308),0),0)</f>
        <v>0</v>
      </c>
      <c r="J308" s="123">
        <f t="shared" ref="J308:J317" si="138">H308+I308</f>
        <v>0</v>
      </c>
      <c r="L308" s="113"/>
      <c r="M308" s="123">
        <f>IF(D308="E",'DADOS BASE PROPOSTA'!$H$28,IF(D308="EA",'DADOS BASE PROPOSTA'!$H$29,IF(D308="EC",'DADOS BASE PROPOSTA'!$H$30,IF(D308="ECA",'DADOS BASE PROPOSTA'!$H$31,0))))</f>
        <v>0</v>
      </c>
      <c r="N308" s="123">
        <f>IF(OR(D308="E",D308="EA",D308="EC",D308="ECA"),L308*'DADOS BASE PROPOSTA'!$H$33,0)</f>
        <v>0</v>
      </c>
      <c r="O308" s="123">
        <f t="shared" ref="O308:O317" si="139">M308+N308</f>
        <v>0</v>
      </c>
      <c r="Q308" s="77">
        <v>8</v>
      </c>
      <c r="R308" s="123">
        <f>IF(D308="R",('DADOS BASE PROPOSTA'!$H$36+('DADOS BASE PROPOSTA'!$H$37*Q308)),0)</f>
        <v>5453302.4500000002</v>
      </c>
      <c r="T308" s="113"/>
      <c r="U308" s="118"/>
      <c r="V308" s="123"/>
      <c r="W308" s="123">
        <f>'DADOS BASE PROPOSTA'!$H$47/41</f>
        <v>244676.20587804879</v>
      </c>
      <c r="X308" s="123">
        <f t="shared" ref="X308:X317" si="140">V308+W308</f>
        <v>244676.20587804879</v>
      </c>
      <c r="Z308" s="128"/>
      <c r="AD308" s="132"/>
      <c r="AG308" s="123"/>
      <c r="AI308" s="128"/>
      <c r="AJ308" s="123"/>
      <c r="AL308" s="123"/>
      <c r="AM308" s="123"/>
      <c r="AO308" s="123">
        <f>'DADOS BASE PROPOSTA'!$H$52/41</f>
        <v>354295.5</v>
      </c>
      <c r="AP308" s="123">
        <f>'DADOS BASE PROPOSTA'!$H$53*(Q308/$Q$11)</f>
        <v>191763.90099009901</v>
      </c>
      <c r="AQ308" s="123">
        <f>AO308+AP308</f>
        <v>546059.40099009895</v>
      </c>
      <c r="AS308" s="123">
        <f>'DADOS BASE PROPOSTA'!$H$56/41</f>
        <v>354295.5</v>
      </c>
      <c r="AT308" s="123">
        <f>'DADOS BASE PROPOSTA'!$H$57*(Q308/$Q$11)</f>
        <v>191763.90099009901</v>
      </c>
      <c r="AU308" s="123">
        <f>AS308+AT308</f>
        <v>546059.40099009895</v>
      </c>
      <c r="AW308" s="123">
        <f>'DADOS BASE PROPOSTA'!$H$60/41</f>
        <v>354295.5</v>
      </c>
      <c r="AX308" s="123">
        <f>'DADOS BASE PROPOSTA'!$H$61*(Q308/$Q$11)</f>
        <v>191763.90099009901</v>
      </c>
      <c r="AY308" s="123">
        <f>AW308+AX308</f>
        <v>546059.40099009895</v>
      </c>
      <c r="AZ308" s="49"/>
    </row>
    <row r="309" spans="1:52" x14ac:dyDescent="0.25">
      <c r="A309" s="49"/>
      <c r="B309" s="2" t="s">
        <v>305</v>
      </c>
      <c r="C309" s="2" t="s">
        <v>359</v>
      </c>
      <c r="D309" s="50" t="s">
        <v>87</v>
      </c>
      <c r="F309" s="113">
        <v>0</v>
      </c>
      <c r="G309" s="118">
        <f t="shared" si="137"/>
        <v>0</v>
      </c>
      <c r="H309" s="123">
        <f>'DADOS BASE PROPOSTA'!$H$17*G309</f>
        <v>0</v>
      </c>
      <c r="I309" s="123">
        <f>IF(D309="P",IF(H309&lt;'DADOS BASE PROPOSTA'!$H$22,IF('DADOS BASE PROPOSTA'!$H$22-H309&gt;'DADOS BASE PROPOSTA'!$H$23,'DADOS BASE PROPOSTA'!$H$23,'DADOS BASE PROPOSTA'!$H$22-H309),0),0)</f>
        <v>0</v>
      </c>
      <c r="J309" s="123">
        <f t="shared" si="138"/>
        <v>0</v>
      </c>
      <c r="L309" s="113">
        <v>293.26728730314272</v>
      </c>
      <c r="M309" s="123">
        <f>IF(D309="E",'DADOS BASE PROPOSTA'!$H$28,IF(D309="EA",'DADOS BASE PROPOSTA'!$H$29,IF(D309="EC",'DADOS BASE PROPOSTA'!$H$30,IF(D309="ECA",'DADOS BASE PROPOSTA'!$H$31,0))))</f>
        <v>993970.02</v>
      </c>
      <c r="N309" s="123">
        <f>IF(OR(D309="E",D309="EA",D309="EC",D309="ECA",D309="ECR"),L309*'DADOS BASE PROPOSTA'!$H$33,0)</f>
        <v>195609.28063119619</v>
      </c>
      <c r="O309" s="123">
        <f t="shared" si="139"/>
        <v>1189579.3006311962</v>
      </c>
      <c r="R309" s="123"/>
      <c r="T309" s="113">
        <v>3.1030518394648832</v>
      </c>
      <c r="U309" s="118">
        <f t="shared" ref="U309:U317" si="141">T309/$T$11</f>
        <v>1.6279091874443472E-5</v>
      </c>
      <c r="V309" s="123">
        <f>'DADOS BASE PROPOSTA'!$H$48*U309</f>
        <v>1469.7662745072516</v>
      </c>
      <c r="W309" s="123"/>
      <c r="X309" s="123">
        <f t="shared" si="140"/>
        <v>1469.7662745072516</v>
      </c>
      <c r="Z309" s="128">
        <v>217.5</v>
      </c>
      <c r="AB309" s="51">
        <v>0.68200000000000005</v>
      </c>
      <c r="AC309" s="51">
        <f t="shared" ref="AC309:AC317" si="142">Z309*AB309</f>
        <v>148.33500000000001</v>
      </c>
      <c r="AD309" s="132">
        <f t="shared" ref="AD309:AD317" si="143">(AB309-$AC$12)*$AD$12</f>
        <v>-8.1331844258271085E-2</v>
      </c>
      <c r="AF309" s="51">
        <f t="shared" ref="AF309:AF317" si="144">$AF$11-(AD309*$AF$11)</f>
        <v>659.32631576890458</v>
      </c>
      <c r="AG309" s="123">
        <f t="shared" ref="AG309:AG317" si="145">Z309*AF309</f>
        <v>143403.47367973675</v>
      </c>
      <c r="AI309" s="128">
        <v>0</v>
      </c>
      <c r="AJ309" s="123">
        <f>IF($AI$11&gt;0,(AI309/$AI$11)*'DADOS BASE PROPOSTA'!$H$41,0)</f>
        <v>0</v>
      </c>
      <c r="AL309" s="123">
        <v>7</v>
      </c>
      <c r="AM309" s="123">
        <f>(AL309/$AL$11)*'DADOS BASE PROPOSTA'!$H$42</f>
        <v>4000.7044999614559</v>
      </c>
      <c r="AO309" s="123"/>
      <c r="AP309" s="123"/>
      <c r="AQ309" s="123"/>
      <c r="AS309" s="123"/>
      <c r="AT309" s="123"/>
      <c r="AU309" s="123"/>
      <c r="AW309" s="123"/>
      <c r="AX309" s="123"/>
      <c r="AY309" s="123"/>
      <c r="AZ309" s="49"/>
    </row>
    <row r="310" spans="1:52" x14ac:dyDescent="0.25">
      <c r="A310" s="49"/>
      <c r="B310" s="2" t="s">
        <v>305</v>
      </c>
      <c r="C310" s="2" t="s">
        <v>360</v>
      </c>
      <c r="D310" s="50" t="s">
        <v>87</v>
      </c>
      <c r="F310" s="113">
        <v>0</v>
      </c>
      <c r="G310" s="118">
        <f t="shared" si="137"/>
        <v>0</v>
      </c>
      <c r="H310" s="123">
        <f>'DADOS BASE PROPOSTA'!$H$17*G310</f>
        <v>0</v>
      </c>
      <c r="I310" s="123">
        <f>IF(D310="P",IF(H310&lt;'DADOS BASE PROPOSTA'!$H$22,IF('DADOS BASE PROPOSTA'!$H$22-H310&gt;'DADOS BASE PROPOSTA'!$H$23,'DADOS BASE PROPOSTA'!$H$23,'DADOS BASE PROPOSTA'!$H$22-H310),0),0)</f>
        <v>0</v>
      </c>
      <c r="J310" s="123">
        <f t="shared" si="138"/>
        <v>0</v>
      </c>
      <c r="L310" s="113">
        <v>387.54355401747461</v>
      </c>
      <c r="M310" s="123">
        <f>IF(D310="E",'DADOS BASE PROPOSTA'!$H$28,IF(D310="EA",'DADOS BASE PROPOSTA'!$H$29,IF(D310="EC",'DADOS BASE PROPOSTA'!$H$30,IF(D310="ECA",'DADOS BASE PROPOSTA'!$H$31,0))))</f>
        <v>993970.02</v>
      </c>
      <c r="N310" s="123">
        <f>IF(OR(D310="E",D310="EA",D310="EC",D310="ECA",D310="ECR"),L310*'DADOS BASE PROPOSTA'!$H$33,0)</f>
        <v>258491.55052965556</v>
      </c>
      <c r="O310" s="123">
        <f t="shared" si="139"/>
        <v>1252461.5705296556</v>
      </c>
      <c r="R310" s="123"/>
      <c r="T310" s="113">
        <v>4.4022709627329188</v>
      </c>
      <c r="U310" s="118">
        <f t="shared" si="141"/>
        <v>2.3094997172487594E-5</v>
      </c>
      <c r="V310" s="123">
        <f>'DADOS BASE PROPOSTA'!$H$48*U310</f>
        <v>2085.1438284006272</v>
      </c>
      <c r="W310" s="123"/>
      <c r="X310" s="123">
        <f t="shared" si="140"/>
        <v>2085.1438284006272</v>
      </c>
      <c r="Z310" s="128">
        <v>425.5</v>
      </c>
      <c r="AB310" s="51">
        <v>0.74399999999999999</v>
      </c>
      <c r="AC310" s="51">
        <f t="shared" si="142"/>
        <v>316.572</v>
      </c>
      <c r="AD310" s="132">
        <f t="shared" si="143"/>
        <v>2.7168155741728817E-2</v>
      </c>
      <c r="AF310" s="51">
        <f t="shared" si="144"/>
        <v>593.17002374737797</v>
      </c>
      <c r="AG310" s="123">
        <f t="shared" si="145"/>
        <v>252393.84510450932</v>
      </c>
      <c r="AI310" s="128">
        <v>0</v>
      </c>
      <c r="AJ310" s="123">
        <f>IF($AI$11&gt;0,(AI310/$AI$11)*'DADOS BASE PROPOSTA'!$H$41,0)</f>
        <v>0</v>
      </c>
      <c r="AL310" s="123">
        <v>10</v>
      </c>
      <c r="AM310" s="123">
        <f>(AL310/$AL$11)*'DADOS BASE PROPOSTA'!$H$42</f>
        <v>5715.29214280208</v>
      </c>
      <c r="AO310" s="123"/>
      <c r="AP310" s="123"/>
      <c r="AQ310" s="123"/>
      <c r="AS310" s="123"/>
      <c r="AT310" s="123"/>
      <c r="AU310" s="123"/>
      <c r="AW310" s="123"/>
      <c r="AX310" s="123"/>
      <c r="AY310" s="123"/>
      <c r="AZ310" s="49"/>
    </row>
    <row r="311" spans="1:52" x14ac:dyDescent="0.25">
      <c r="A311" s="49"/>
      <c r="B311" s="2" t="s">
        <v>305</v>
      </c>
      <c r="C311" s="2" t="s">
        <v>361</v>
      </c>
      <c r="D311" s="50" t="s">
        <v>89</v>
      </c>
      <c r="F311" s="113">
        <v>5250.7313549715082</v>
      </c>
      <c r="G311" s="118">
        <f t="shared" si="137"/>
        <v>4.6515018390952227E-3</v>
      </c>
      <c r="H311" s="123">
        <f>'DADOS BASE PROPOSTA'!$H$17*G311</f>
        <v>10569192.33428701</v>
      </c>
      <c r="I311" s="123">
        <f>IF(D311="P",IF(H311&lt;'DADOS BASE PROPOSTA'!$H$22,IF('DADOS BASE PROPOSTA'!$H$22-H311&gt;'DADOS BASE PROPOSTA'!$H$23,'DADOS BASE PROPOSTA'!$H$23,'DADOS BASE PROPOSTA'!$H$22-H311),0),0)</f>
        <v>0</v>
      </c>
      <c r="J311" s="123">
        <f t="shared" si="138"/>
        <v>10569192.33428701</v>
      </c>
      <c r="L311" s="113">
        <v>0</v>
      </c>
      <c r="M311" s="123">
        <f>IF(D311="E",'DADOS BASE PROPOSTA'!$H$28,IF(D311="EA",'DADOS BASE PROPOSTA'!$H$29,IF(D311="EC",'DADOS BASE PROPOSTA'!$H$30,IF(D311="ECA",'DADOS BASE PROPOSTA'!$H$31,0))))</f>
        <v>0</v>
      </c>
      <c r="N311" s="123">
        <f>IF(OR(D311="E",D311="EA",D311="EC",D311="ECA",D311="ECR"),L311*'DADOS BASE PROPOSTA'!$H$33,0)</f>
        <v>0</v>
      </c>
      <c r="O311" s="123">
        <f t="shared" si="139"/>
        <v>0</v>
      </c>
      <c r="R311" s="123"/>
      <c r="T311" s="113">
        <v>405.56291268963571</v>
      </c>
      <c r="U311" s="118">
        <f t="shared" si="141"/>
        <v>2.1276460265903956E-3</v>
      </c>
      <c r="V311" s="123">
        <f>'DADOS BASE PROPOSTA'!$H$48*U311</f>
        <v>192095.62782069066</v>
      </c>
      <c r="W311" s="123"/>
      <c r="X311" s="123">
        <f t="shared" si="140"/>
        <v>192095.62782069066</v>
      </c>
      <c r="Z311" s="128">
        <v>3578</v>
      </c>
      <c r="AB311" s="51">
        <v>0.69199999999999995</v>
      </c>
      <c r="AC311" s="51">
        <f t="shared" si="142"/>
        <v>2475.9759999999997</v>
      </c>
      <c r="AD311" s="132">
        <f t="shared" si="143"/>
        <v>-6.3831844258271264E-2</v>
      </c>
      <c r="AF311" s="51">
        <f t="shared" si="144"/>
        <v>648.65594608801325</v>
      </c>
      <c r="AG311" s="123">
        <f t="shared" si="145"/>
        <v>2320890.9751029112</v>
      </c>
      <c r="AI311" s="128">
        <v>136</v>
      </c>
      <c r="AJ311" s="123">
        <f>IF($AI$11&gt;0,(AI311/$AI$11)*'DADOS BASE PROPOSTA'!$H$41,0)</f>
        <v>840208.29330306465</v>
      </c>
      <c r="AL311" s="123">
        <v>190.125</v>
      </c>
      <c r="AM311" s="123">
        <f>(AL311/$AL$11)*'DADOS BASE PROPOSTA'!$H$42</f>
        <v>108661.99186502454</v>
      </c>
      <c r="AO311" s="123"/>
      <c r="AP311" s="123"/>
      <c r="AQ311" s="123"/>
      <c r="AS311" s="123"/>
      <c r="AT311" s="123"/>
      <c r="AU311" s="123"/>
      <c r="AW311" s="123"/>
      <c r="AX311" s="123"/>
      <c r="AY311" s="123"/>
      <c r="AZ311" s="49"/>
    </row>
    <row r="312" spans="1:52" x14ac:dyDescent="0.25">
      <c r="A312" s="49"/>
      <c r="B312" s="2" t="s">
        <v>305</v>
      </c>
      <c r="C312" s="2" t="s">
        <v>362</v>
      </c>
      <c r="D312" s="50" t="s">
        <v>89</v>
      </c>
      <c r="F312" s="113">
        <v>5700.3784302847725</v>
      </c>
      <c r="G312" s="118">
        <f t="shared" si="137"/>
        <v>5.0498338154175548E-3</v>
      </c>
      <c r="H312" s="123">
        <f>'DADOS BASE PROPOSTA'!$H$17*G312</f>
        <v>11474286.52026852</v>
      </c>
      <c r="I312" s="123">
        <f>IF(D312="P",IF(H312&lt;'DADOS BASE PROPOSTA'!$H$22,IF('DADOS BASE PROPOSTA'!$H$22-H312&gt;'DADOS BASE PROPOSTA'!$H$23,'DADOS BASE PROPOSTA'!$H$23,'DADOS BASE PROPOSTA'!$H$22-H312),0),0)</f>
        <v>0</v>
      </c>
      <c r="J312" s="123">
        <f t="shared" si="138"/>
        <v>11474286.52026852</v>
      </c>
      <c r="L312" s="113">
        <v>0</v>
      </c>
      <c r="M312" s="123">
        <f>IF(D312="E",'DADOS BASE PROPOSTA'!$H$28,IF(D312="EA",'DADOS BASE PROPOSTA'!$H$29,IF(D312="EC",'DADOS BASE PROPOSTA'!$H$30,IF(D312="ECA",'DADOS BASE PROPOSTA'!$H$31,0))))</f>
        <v>0</v>
      </c>
      <c r="N312" s="123">
        <f>IF(OR(D312="E",D312="EA",D312="EC",D312="ECA",D312="ECR"),L312*'DADOS BASE PROPOSTA'!$H$33,0)</f>
        <v>0</v>
      </c>
      <c r="O312" s="123">
        <f t="shared" si="139"/>
        <v>0</v>
      </c>
      <c r="R312" s="123"/>
      <c r="T312" s="113">
        <v>1700.5082273116659</v>
      </c>
      <c r="U312" s="118">
        <f t="shared" si="141"/>
        <v>8.9211302607266341E-3</v>
      </c>
      <c r="V312" s="123">
        <f>'DADOS BASE PROPOSTA'!$H$48*U312</f>
        <v>805448.88430088467</v>
      </c>
      <c r="W312" s="123"/>
      <c r="X312" s="123">
        <f t="shared" si="140"/>
        <v>805448.88430088467</v>
      </c>
      <c r="Z312" s="128">
        <v>2330</v>
      </c>
      <c r="AB312" s="51">
        <v>0.71499999999999997</v>
      </c>
      <c r="AC312" s="51">
        <f t="shared" si="142"/>
        <v>1665.9499999999998</v>
      </c>
      <c r="AD312" s="132">
        <f t="shared" si="143"/>
        <v>-2.3581844258271228E-2</v>
      </c>
      <c r="AF312" s="51">
        <f t="shared" si="144"/>
        <v>624.11409582196302</v>
      </c>
      <c r="AG312" s="123">
        <f t="shared" si="145"/>
        <v>1454185.8432651737</v>
      </c>
      <c r="AI312" s="128">
        <v>178.5</v>
      </c>
      <c r="AJ312" s="123">
        <f>IF($AI$11&gt;0,(AI312/$AI$11)*'DADOS BASE PROPOSTA'!$H$41,0)</f>
        <v>1102773.3849602723</v>
      </c>
      <c r="AL312" s="123">
        <v>366.875</v>
      </c>
      <c r="AM312" s="123">
        <f>(AL312/$AL$11)*'DADOS BASE PROPOSTA'!$H$42</f>
        <v>209679.78048905131</v>
      </c>
      <c r="AO312" s="123"/>
      <c r="AP312" s="123"/>
      <c r="AQ312" s="123"/>
      <c r="AS312" s="123"/>
      <c r="AT312" s="123"/>
      <c r="AU312" s="123"/>
      <c r="AW312" s="123"/>
      <c r="AX312" s="123"/>
      <c r="AY312" s="123"/>
      <c r="AZ312" s="49"/>
    </row>
    <row r="313" spans="1:52" x14ac:dyDescent="0.25">
      <c r="A313" s="49"/>
      <c r="B313" s="2" t="s">
        <v>305</v>
      </c>
      <c r="C313" s="2" t="s">
        <v>363</v>
      </c>
      <c r="D313" s="50" t="s">
        <v>89</v>
      </c>
      <c r="F313" s="113">
        <v>8564.7419958991231</v>
      </c>
      <c r="G313" s="118">
        <f t="shared" si="137"/>
        <v>7.5873074533856126E-3</v>
      </c>
      <c r="H313" s="123">
        <f>'DADOS BASE PROPOSTA'!$H$17*G313</f>
        <v>17239961.317482837</v>
      </c>
      <c r="I313" s="123">
        <f>IF(D313="P",IF(H313&lt;'DADOS BASE PROPOSTA'!$H$22,IF('DADOS BASE PROPOSTA'!$H$22-H313&gt;'DADOS BASE PROPOSTA'!$H$23,'DADOS BASE PROPOSTA'!$H$23,'DADOS BASE PROPOSTA'!$H$22-H313),0),0)</f>
        <v>0</v>
      </c>
      <c r="J313" s="123">
        <f t="shared" si="138"/>
        <v>17239961.317482837</v>
      </c>
      <c r="L313" s="113">
        <v>0</v>
      </c>
      <c r="M313" s="123">
        <f>IF(D313="E",'DADOS BASE PROPOSTA'!$H$28,IF(D313="EA",'DADOS BASE PROPOSTA'!$H$29,IF(D313="EC",'DADOS BASE PROPOSTA'!$H$30,IF(D313="ECA",'DADOS BASE PROPOSTA'!$H$31,0))))</f>
        <v>0</v>
      </c>
      <c r="N313" s="123">
        <f>IF(OR(D313="E",D313="EA",D313="EC",D313="ECA",D313="ECR"),L313*'DADOS BASE PROPOSTA'!$H$33,0)</f>
        <v>0</v>
      </c>
      <c r="O313" s="123">
        <f t="shared" si="139"/>
        <v>0</v>
      </c>
      <c r="R313" s="123"/>
      <c r="T313" s="113">
        <v>20346.631527050849</v>
      </c>
      <c r="U313" s="118">
        <f t="shared" si="141"/>
        <v>0.10674158895825217</v>
      </c>
      <c r="V313" s="123">
        <f>'DADOS BASE PROPOSTA'!$H$48*U313</f>
        <v>9637219.8614130653</v>
      </c>
      <c r="W313" s="123"/>
      <c r="X313" s="123">
        <f t="shared" si="140"/>
        <v>9637219.8614130653</v>
      </c>
      <c r="Z313" s="128">
        <v>3157.5</v>
      </c>
      <c r="AB313" s="51">
        <v>0.74</v>
      </c>
      <c r="AC313" s="51">
        <f t="shared" si="142"/>
        <v>2336.5500000000002</v>
      </c>
      <c r="AD313" s="132">
        <f t="shared" si="143"/>
        <v>2.016815574172881E-2</v>
      </c>
      <c r="AF313" s="51">
        <f t="shared" si="144"/>
        <v>597.43817161973459</v>
      </c>
      <c r="AG313" s="123">
        <f t="shared" si="145"/>
        <v>1886411.0268893121</v>
      </c>
      <c r="AI313" s="128">
        <v>290</v>
      </c>
      <c r="AJ313" s="123">
        <f>IF($AI$11&gt;0,(AI313/$AI$11)*'DADOS BASE PROPOSTA'!$H$41,0)</f>
        <v>1791620.6254256526</v>
      </c>
      <c r="AL313" s="123">
        <v>3305</v>
      </c>
      <c r="AM313" s="123">
        <f>(AL313/$AL$11)*'DADOS BASE PROPOSTA'!$H$42</f>
        <v>1888904.0531960872</v>
      </c>
      <c r="AO313" s="123"/>
      <c r="AP313" s="123"/>
      <c r="AQ313" s="123"/>
      <c r="AS313" s="123"/>
      <c r="AT313" s="123"/>
      <c r="AU313" s="123"/>
      <c r="AW313" s="123"/>
      <c r="AX313" s="123"/>
      <c r="AY313" s="123"/>
      <c r="AZ313" s="49"/>
    </row>
    <row r="314" spans="1:52" x14ac:dyDescent="0.25">
      <c r="A314" s="49"/>
      <c r="B314" s="2" t="s">
        <v>305</v>
      </c>
      <c r="C314" s="2" t="s">
        <v>364</v>
      </c>
      <c r="D314" s="50" t="s">
        <v>89</v>
      </c>
      <c r="F314" s="113">
        <v>989.34241344396048</v>
      </c>
      <c r="G314" s="118">
        <f t="shared" si="137"/>
        <v>8.7643563239476747E-4</v>
      </c>
      <c r="H314" s="123">
        <f>'DADOS BASE PROPOSTA'!$H$17*G314</f>
        <v>1991446.4376960411</v>
      </c>
      <c r="I314" s="123">
        <f>IF(D314="P",IF(H314&lt;'DADOS BASE PROPOSTA'!$H$22,IF('DADOS BASE PROPOSTA'!$H$22-H314&gt;'DADOS BASE PROPOSTA'!$H$23,'DADOS BASE PROPOSTA'!$H$23,'DADOS BASE PROPOSTA'!$H$22-H314),0),0)</f>
        <v>1162334.9623039588</v>
      </c>
      <c r="J314" s="123">
        <f t="shared" si="138"/>
        <v>3153781.4</v>
      </c>
      <c r="L314" s="113">
        <v>0</v>
      </c>
      <c r="M314" s="123">
        <f>IF(D314="E",'DADOS BASE PROPOSTA'!$H$28,IF(D314="EA",'DADOS BASE PROPOSTA'!$H$29,IF(D314="EC",'DADOS BASE PROPOSTA'!$H$30,IF(D314="ECA",'DADOS BASE PROPOSTA'!$H$31,0))))</f>
        <v>0</v>
      </c>
      <c r="N314" s="123">
        <f>IF(OR(D314="E",D314="EA",D314="EC",D314="ECA",D314="ECR"),L314*'DADOS BASE PROPOSTA'!$H$33,0)</f>
        <v>0</v>
      </c>
      <c r="O314" s="123">
        <f t="shared" si="139"/>
        <v>0</v>
      </c>
      <c r="R314" s="123"/>
      <c r="T314" s="113">
        <v>10.40431584644482</v>
      </c>
      <c r="U314" s="118">
        <f t="shared" si="141"/>
        <v>5.4582656789972107E-5</v>
      </c>
      <c r="V314" s="123">
        <f>'DADOS BASE PROPOSTA'!$H$48*U314</f>
        <v>4928.0235495720999</v>
      </c>
      <c r="W314" s="123"/>
      <c r="X314" s="123">
        <f t="shared" si="140"/>
        <v>4928.0235495720999</v>
      </c>
      <c r="Z314" s="128">
        <v>647.5</v>
      </c>
      <c r="AB314" s="51">
        <v>0.75600000000000001</v>
      </c>
      <c r="AC314" s="51">
        <f t="shared" si="142"/>
        <v>489.51</v>
      </c>
      <c r="AD314" s="132">
        <f t="shared" si="143"/>
        <v>4.8168155741728835E-2</v>
      </c>
      <c r="AF314" s="51">
        <f t="shared" si="144"/>
        <v>580.36558013030833</v>
      </c>
      <c r="AG314" s="123">
        <f t="shared" si="145"/>
        <v>375786.71313437464</v>
      </c>
      <c r="AI314" s="128">
        <v>0</v>
      </c>
      <c r="AJ314" s="123">
        <f>IF($AI$11&gt;0,(AI314/$AI$11)*'DADOS BASE PROPOSTA'!$H$41,0)</f>
        <v>0</v>
      </c>
      <c r="AL314" s="123">
        <v>20.875</v>
      </c>
      <c r="AM314" s="123">
        <f>(AL314/$AL$11)*'DADOS BASE PROPOSTA'!$H$42</f>
        <v>11930.672348099342</v>
      </c>
      <c r="AO314" s="123"/>
      <c r="AP314" s="123"/>
      <c r="AQ314" s="123"/>
      <c r="AS314" s="123"/>
      <c r="AT314" s="123"/>
      <c r="AU314" s="123"/>
      <c r="AW314" s="123"/>
      <c r="AX314" s="123"/>
      <c r="AY314" s="123"/>
      <c r="AZ314" s="49"/>
    </row>
    <row r="315" spans="1:52" x14ac:dyDescent="0.25">
      <c r="A315" s="49"/>
      <c r="B315" s="2" t="s">
        <v>305</v>
      </c>
      <c r="C315" s="2" t="s">
        <v>365</v>
      </c>
      <c r="D315" s="50" t="s">
        <v>89</v>
      </c>
      <c r="F315" s="113">
        <v>1488.5408043255579</v>
      </c>
      <c r="G315" s="118">
        <f t="shared" si="137"/>
        <v>1.3186639766540075E-3</v>
      </c>
      <c r="H315" s="123">
        <f>'DADOS BASE PROPOSTA'!$H$17*G315</f>
        <v>2996282.4213916529</v>
      </c>
      <c r="I315" s="123">
        <f>IF(D315="P",IF(H315&lt;'DADOS BASE PROPOSTA'!$H$22,IF('DADOS BASE PROPOSTA'!$H$22-H315&gt;'DADOS BASE PROPOSTA'!$H$23,'DADOS BASE PROPOSTA'!$H$23,'DADOS BASE PROPOSTA'!$H$22-H315),0),0)</f>
        <v>157498.97860834701</v>
      </c>
      <c r="J315" s="123">
        <f t="shared" si="138"/>
        <v>3153781.4</v>
      </c>
      <c r="L315" s="113">
        <v>0</v>
      </c>
      <c r="M315" s="123">
        <f>IF(D315="E",'DADOS BASE PROPOSTA'!$H$28,IF(D315="EA",'DADOS BASE PROPOSTA'!$H$29,IF(D315="EC",'DADOS BASE PROPOSTA'!$H$30,IF(D315="ECA",'DADOS BASE PROPOSTA'!$H$31,0))))</f>
        <v>0</v>
      </c>
      <c r="N315" s="123">
        <f>IF(OR(D315="E",D315="EA",D315="EC",D315="ECA",D315="ECR"),L315*'DADOS BASE PROPOSTA'!$H$33,0)</f>
        <v>0</v>
      </c>
      <c r="O315" s="123">
        <f t="shared" si="139"/>
        <v>0</v>
      </c>
      <c r="R315" s="123"/>
      <c r="T315" s="113">
        <v>6.9444278547539424</v>
      </c>
      <c r="U315" s="118">
        <f t="shared" si="141"/>
        <v>3.643154704192082E-5</v>
      </c>
      <c r="V315" s="123">
        <f>'DADOS BASE PROPOSTA'!$H$48*U315</f>
        <v>3289.241167954905</v>
      </c>
      <c r="W315" s="123"/>
      <c r="X315" s="123">
        <f t="shared" si="140"/>
        <v>3289.241167954905</v>
      </c>
      <c r="Z315" s="128">
        <v>785.5</v>
      </c>
      <c r="AB315" s="51">
        <v>0.77900000000000003</v>
      </c>
      <c r="AC315" s="51">
        <f t="shared" si="142"/>
        <v>611.90449999999998</v>
      </c>
      <c r="AD315" s="132">
        <f t="shared" si="143"/>
        <v>8.8418155741728871E-2</v>
      </c>
      <c r="AF315" s="51">
        <f t="shared" si="144"/>
        <v>555.8237298642581</v>
      </c>
      <c r="AG315" s="123">
        <f t="shared" si="145"/>
        <v>436599.53980837471</v>
      </c>
      <c r="AI315" s="128">
        <v>0</v>
      </c>
      <c r="AJ315" s="123">
        <f>IF($AI$11&gt;0,(AI315/$AI$11)*'DADOS BASE PROPOSTA'!$H$41,0)</f>
        <v>0</v>
      </c>
      <c r="AL315" s="123">
        <v>13.5</v>
      </c>
      <c r="AM315" s="123">
        <f>(AL315/$AL$11)*'DADOS BASE PROPOSTA'!$H$42</f>
        <v>7715.6443927828077</v>
      </c>
      <c r="AO315" s="123"/>
      <c r="AP315" s="123"/>
      <c r="AQ315" s="123"/>
      <c r="AS315" s="123"/>
      <c r="AT315" s="123"/>
      <c r="AU315" s="123"/>
      <c r="AW315" s="123"/>
      <c r="AX315" s="123"/>
      <c r="AY315" s="123"/>
      <c r="AZ315" s="49"/>
    </row>
    <row r="316" spans="1:52" x14ac:dyDescent="0.25">
      <c r="A316" s="49"/>
      <c r="B316" s="2" t="s">
        <v>305</v>
      </c>
      <c r="C316" s="2" t="s">
        <v>366</v>
      </c>
      <c r="D316" s="50" t="s">
        <v>89</v>
      </c>
      <c r="F316" s="113">
        <v>1879.0597697109611</v>
      </c>
      <c r="G316" s="118">
        <f t="shared" si="137"/>
        <v>1.6646157237324149E-3</v>
      </c>
      <c r="H316" s="123">
        <f>'DADOS BASE PROPOSTA'!$H$17*G316</f>
        <v>3782357.6890659584</v>
      </c>
      <c r="I316" s="123">
        <f>IF(D316="P",IF(H316&lt;'DADOS BASE PROPOSTA'!$H$22,IF('DADOS BASE PROPOSTA'!$H$22-H316&gt;'DADOS BASE PROPOSTA'!$H$23,'DADOS BASE PROPOSTA'!$H$23,'DADOS BASE PROPOSTA'!$H$22-H316),0),0)</f>
        <v>0</v>
      </c>
      <c r="J316" s="123">
        <f t="shared" si="138"/>
        <v>3782357.6890659584</v>
      </c>
      <c r="L316" s="113">
        <v>0</v>
      </c>
      <c r="M316" s="123">
        <f>IF(D316="E",'DADOS BASE PROPOSTA'!$H$28,IF(D316="EA",'DADOS BASE PROPOSTA'!$H$29,IF(D316="EC",'DADOS BASE PROPOSTA'!$H$30,IF(D316="ECA",'DADOS BASE PROPOSTA'!$H$31,0))))</f>
        <v>0</v>
      </c>
      <c r="N316" s="123">
        <f>IF(OR(D316="E",D316="EA",D316="EC",D316="ECA",D316="ECR"),L316*'DADOS BASE PROPOSTA'!$H$33,0)</f>
        <v>0</v>
      </c>
      <c r="O316" s="123">
        <f t="shared" si="139"/>
        <v>0</v>
      </c>
      <c r="R316" s="123"/>
      <c r="T316" s="113">
        <v>12.891321663006041</v>
      </c>
      <c r="U316" s="118">
        <f t="shared" si="141"/>
        <v>6.7629875552213995E-5</v>
      </c>
      <c r="V316" s="123">
        <f>'DADOS BASE PROPOSTA'!$H$48*U316</f>
        <v>6105.9984796704011</v>
      </c>
      <c r="W316" s="123"/>
      <c r="X316" s="123">
        <f t="shared" si="140"/>
        <v>6105.9984796704011</v>
      </c>
      <c r="Z316" s="128">
        <v>965.5</v>
      </c>
      <c r="AB316" s="51">
        <v>0.77400000000000002</v>
      </c>
      <c r="AC316" s="51">
        <f t="shared" si="142"/>
        <v>747.29700000000003</v>
      </c>
      <c r="AD316" s="132">
        <f t="shared" si="143"/>
        <v>7.9668155741728863E-2</v>
      </c>
      <c r="AF316" s="51">
        <f t="shared" si="144"/>
        <v>561.15891470470376</v>
      </c>
      <c r="AG316" s="123">
        <f t="shared" si="145"/>
        <v>541798.93214739149</v>
      </c>
      <c r="AI316" s="128">
        <v>0</v>
      </c>
      <c r="AJ316" s="123">
        <f>IF($AI$11&gt;0,(AI316/$AI$11)*'DADOS BASE PROPOSTA'!$H$41,0)</f>
        <v>0</v>
      </c>
      <c r="AL316" s="123">
        <v>33.125</v>
      </c>
      <c r="AM316" s="123">
        <f>(AL316/$AL$11)*'DADOS BASE PROPOSTA'!$H$42</f>
        <v>18931.905223031888</v>
      </c>
      <c r="AO316" s="123"/>
      <c r="AP316" s="123"/>
      <c r="AQ316" s="123"/>
      <c r="AS316" s="123"/>
      <c r="AT316" s="123"/>
      <c r="AU316" s="123"/>
      <c r="AW316" s="123"/>
      <c r="AX316" s="123"/>
      <c r="AY316" s="123"/>
      <c r="AZ316" s="49"/>
    </row>
    <row r="317" spans="1:52" x14ac:dyDescent="0.25">
      <c r="A317" s="49"/>
      <c r="B317" s="2" t="s">
        <v>305</v>
      </c>
      <c r="C317" s="2" t="s">
        <v>367</v>
      </c>
      <c r="D317" s="50" t="s">
        <v>246</v>
      </c>
      <c r="F317" s="113">
        <v>0</v>
      </c>
      <c r="G317" s="118">
        <f t="shared" si="137"/>
        <v>0</v>
      </c>
      <c r="H317" s="123">
        <f>'DADOS BASE PROPOSTA'!$H$17*G317</f>
        <v>0</v>
      </c>
      <c r="I317" s="123">
        <f>IF(D317="P",IF(H317&lt;'DADOS BASE PROPOSTA'!$H$22,IF('DADOS BASE PROPOSTA'!$H$22-H317&gt;'DADOS BASE PROPOSTA'!$H$23,'DADOS BASE PROPOSTA'!$H$23,'DADOS BASE PROPOSTA'!$H$22-H317),0),0)</f>
        <v>0</v>
      </c>
      <c r="J317" s="123">
        <f t="shared" si="138"/>
        <v>0</v>
      </c>
      <c r="L317" s="113">
        <v>1.8913043478260869</v>
      </c>
      <c r="M317" s="123">
        <f>IF(D317="E",'DADOS BASE PROPOSTA'!$H$28,IF(D317="EA",'DADOS BASE PROPOSTA'!$H$29,IF(D317="EC",'DADOS BASE PROPOSTA'!$H$30,IF(D317="ECA",'DADOS BASE PROPOSTA'!$H$31,0))))</f>
        <v>0</v>
      </c>
      <c r="N317" s="123">
        <f>IF(OR(D317="E",D317="EA",D317="EC",D317="ECA",D317="ECR"),L317*'DADOS BASE PROPOSTA'!$H$33,0)</f>
        <v>1261.5</v>
      </c>
      <c r="O317" s="123">
        <f t="shared" si="139"/>
        <v>1261.5</v>
      </c>
      <c r="R317" s="123"/>
      <c r="T317" s="113">
        <v>0</v>
      </c>
      <c r="U317" s="118">
        <f t="shared" si="141"/>
        <v>0</v>
      </c>
      <c r="V317" s="123">
        <f>'DADOS BASE PROPOSTA'!$H$48*U317</f>
        <v>0</v>
      </c>
      <c r="W317" s="123"/>
      <c r="X317" s="123">
        <f t="shared" si="140"/>
        <v>0</v>
      </c>
      <c r="Z317" s="128">
        <v>14.5</v>
      </c>
      <c r="AB317" s="51">
        <v>0.73899999999999999</v>
      </c>
      <c r="AC317" s="51">
        <f t="shared" si="142"/>
        <v>10.7155</v>
      </c>
      <c r="AD317" s="132">
        <f t="shared" si="143"/>
        <v>1.8418155741728809E-2</v>
      </c>
      <c r="AF317" s="51">
        <f t="shared" si="144"/>
        <v>598.50520858782374</v>
      </c>
      <c r="AG317" s="123">
        <f t="shared" si="145"/>
        <v>8678.325524523445</v>
      </c>
      <c r="AI317" s="128">
        <v>0</v>
      </c>
      <c r="AJ317" s="123">
        <f>IF($AI$11&gt;0,(AI317/$AI$11)*'DADOS BASE PROPOSTA'!$H$41,0)</f>
        <v>0</v>
      </c>
      <c r="AL317" s="123">
        <v>0</v>
      </c>
      <c r="AM317" s="123">
        <f>(AL317/$AL$11)*'DADOS BASE PROPOSTA'!$H$42</f>
        <v>0</v>
      </c>
      <c r="AO317" s="123"/>
      <c r="AP317" s="123"/>
      <c r="AQ317" s="123"/>
      <c r="AS317" s="123"/>
      <c r="AT317" s="123"/>
      <c r="AU317" s="123"/>
      <c r="AW317" s="123"/>
      <c r="AX317" s="123"/>
      <c r="AY317" s="123"/>
      <c r="AZ317" s="49"/>
    </row>
    <row r="318" spans="1:52" x14ac:dyDescent="0.25">
      <c r="A318" s="49"/>
      <c r="F318" s="113"/>
      <c r="G318" s="118"/>
      <c r="H318" s="123"/>
      <c r="I318" s="123"/>
      <c r="J318" s="123"/>
      <c r="L318" s="113"/>
      <c r="M318" s="123"/>
      <c r="N318" s="123"/>
      <c r="O318" s="123"/>
      <c r="R318" s="123"/>
      <c r="T318" s="113"/>
      <c r="U318" s="118"/>
      <c r="V318" s="123"/>
      <c r="W318" s="123"/>
      <c r="X318" s="123"/>
      <c r="Z318" s="128"/>
      <c r="AD318" s="132"/>
      <c r="AG318" s="123"/>
      <c r="AI318" s="128"/>
      <c r="AJ318" s="123"/>
      <c r="AL318" s="123"/>
      <c r="AM318" s="123"/>
      <c r="AO318" s="123"/>
      <c r="AP318" s="123"/>
      <c r="AQ318" s="123"/>
      <c r="AS318" s="123"/>
      <c r="AT318" s="123"/>
      <c r="AU318" s="123"/>
      <c r="AW318" s="123"/>
      <c r="AX318" s="123"/>
      <c r="AY318" s="123"/>
      <c r="AZ318" s="49"/>
    </row>
    <row r="319" spans="1:52" x14ac:dyDescent="0.25">
      <c r="A319" s="49"/>
      <c r="B319" s="107" t="s">
        <v>305</v>
      </c>
      <c r="C319" s="107" t="s">
        <v>368</v>
      </c>
      <c r="D319" s="107" t="s">
        <v>84</v>
      </c>
      <c r="E319" s="107"/>
      <c r="F319" s="114">
        <f>SUM(F320:F329)</f>
        <v>12643.771306891391</v>
      </c>
      <c r="G319" s="119">
        <f>SUM(G320:G329)</f>
        <v>1.1200825468135922E-2</v>
      </c>
      <c r="H319" s="124">
        <f>SUM(H320:H329)</f>
        <v>25450635.680826917</v>
      </c>
      <c r="I319" s="124">
        <f>SUM(I320:I329)</f>
        <v>1191028.5432281471</v>
      </c>
      <c r="J319" s="124">
        <f>SUM(J320:J329)</f>
        <v>26641664.224055063</v>
      </c>
      <c r="K319" s="108"/>
      <c r="L319" s="114">
        <f>SUM(L320:L329)</f>
        <v>2961.6637206082301</v>
      </c>
      <c r="M319" s="124">
        <f>SUM(M320:M329)</f>
        <v>5999118.5</v>
      </c>
      <c r="N319" s="124">
        <f>SUM(N320:N329)</f>
        <v>1975429.7016456896</v>
      </c>
      <c r="O319" s="124">
        <f>SUM(O320:O329)</f>
        <v>7974548.20164569</v>
      </c>
      <c r="P319" s="108"/>
      <c r="Q319" s="109"/>
      <c r="R319" s="124">
        <f>SUM(R320:R329)</f>
        <v>5615938.4500000002</v>
      </c>
      <c r="S319" s="108"/>
      <c r="T319" s="114">
        <f>SUM(T320:T329)</f>
        <v>3629.0083609579951</v>
      </c>
      <c r="U319" s="119">
        <f>SUM(U320:U329)</f>
        <v>1.9038341470745929E-2</v>
      </c>
      <c r="V319" s="124">
        <f>SUM(V320:V329)</f>
        <v>1718886.5590336721</v>
      </c>
      <c r="W319" s="124">
        <f>SUM(W320:W329)</f>
        <v>244676.20587804879</v>
      </c>
      <c r="X319" s="124">
        <f>SUM(X320:X329)</f>
        <v>1963562.7649117208</v>
      </c>
      <c r="Y319" s="108"/>
      <c r="Z319" s="129">
        <f>SUM(Z320:Z329)</f>
        <v>6806</v>
      </c>
      <c r="AA319" s="108"/>
      <c r="AB319" s="108"/>
      <c r="AC319" s="108"/>
      <c r="AD319" s="133"/>
      <c r="AE319" s="108"/>
      <c r="AF319" s="108"/>
      <c r="AG319" s="124">
        <f>SUM(AG320:AG329)</f>
        <v>3897723.340816814</v>
      </c>
      <c r="AH319" s="108"/>
      <c r="AI319" s="129">
        <f>SUM(AI320:AI329)</f>
        <v>57</v>
      </c>
      <c r="AJ319" s="124">
        <f>SUM(AJ320:AJ329)</f>
        <v>352146.12292849034</v>
      </c>
      <c r="AK319" s="108"/>
      <c r="AL319" s="124">
        <f>SUM(AL320:AL329)</f>
        <v>1118.75</v>
      </c>
      <c r="AM319" s="124">
        <f>SUM(AM320:AM329)</f>
        <v>639398.30847598275</v>
      </c>
      <c r="AN319" s="108"/>
      <c r="AO319" s="124"/>
      <c r="AP319" s="124"/>
      <c r="AQ319" s="124">
        <f>SUM(AQ320:AQ329)</f>
        <v>570029.8886138614</v>
      </c>
      <c r="AR319" s="107"/>
      <c r="AS319" s="124"/>
      <c r="AT319" s="124"/>
      <c r="AU319" s="124">
        <f>SUM(AU320:AU329)</f>
        <v>570029.8886138614</v>
      </c>
      <c r="AV319" s="107"/>
      <c r="AW319" s="124"/>
      <c r="AX319" s="124"/>
      <c r="AY319" s="124">
        <f>SUM(AY320:AY329)</f>
        <v>570029.8886138614</v>
      </c>
      <c r="AZ319" s="49"/>
    </row>
    <row r="320" spans="1:52" x14ac:dyDescent="0.25">
      <c r="A320" s="49"/>
      <c r="B320" s="2" t="s">
        <v>305</v>
      </c>
      <c r="C320" s="2" t="s">
        <v>35</v>
      </c>
      <c r="D320" s="50" t="s">
        <v>85</v>
      </c>
      <c r="F320" s="113">
        <v>0</v>
      </c>
      <c r="G320" s="118">
        <f t="shared" ref="G320:G329" si="146">F320/$F$11</f>
        <v>0</v>
      </c>
      <c r="H320" s="123">
        <f>'DADOS BASE PROPOSTA'!$H$17*G320</f>
        <v>0</v>
      </c>
      <c r="I320" s="123">
        <f>IF(D320="P",IF(H320&lt;'DADOS BASE PROPOSTA'!$H$22,IF('DADOS BASE PROPOSTA'!$H$22-H320&gt;'DADOS BASE PROPOSTA'!$H$23,'DADOS BASE PROPOSTA'!$H$23,'DADOS BASE PROPOSTA'!$H$22-H320),0),0)</f>
        <v>0</v>
      </c>
      <c r="J320" s="123">
        <f t="shared" ref="J320:J329" si="147">H320+I320</f>
        <v>0</v>
      </c>
      <c r="L320" s="113"/>
      <c r="M320" s="123">
        <f>IF(D320="E",'DADOS BASE PROPOSTA'!$H$28,IF(D320="EA",'DADOS BASE PROPOSTA'!$H$29,IF(D320="EC",'DADOS BASE PROPOSTA'!$H$30,IF(D320="ECA",'DADOS BASE PROPOSTA'!$H$31,0))))</f>
        <v>0</v>
      </c>
      <c r="N320" s="123">
        <f>IF(OR(D320="E",D320="EA",D320="EC",D320="ECA"),L320*'DADOS BASE PROPOSTA'!$H$33,0)</f>
        <v>0</v>
      </c>
      <c r="O320" s="123">
        <f t="shared" ref="O320:O329" si="148">M320+N320</f>
        <v>0</v>
      </c>
      <c r="Q320" s="77">
        <v>9</v>
      </c>
      <c r="R320" s="123">
        <f>IF(D320="R",('DADOS BASE PROPOSTA'!$H$36+('DADOS BASE PROPOSTA'!$H$37*Q320)),0)</f>
        <v>5615938.4500000002</v>
      </c>
      <c r="T320" s="113"/>
      <c r="U320" s="118"/>
      <c r="V320" s="123"/>
      <c r="W320" s="123">
        <f>'DADOS BASE PROPOSTA'!$H$47/41</f>
        <v>244676.20587804879</v>
      </c>
      <c r="X320" s="123">
        <f t="shared" ref="X320:X329" si="149">V320+W320</f>
        <v>244676.20587804879</v>
      </c>
      <c r="Z320" s="128"/>
      <c r="AD320" s="132"/>
      <c r="AG320" s="123"/>
      <c r="AI320" s="128"/>
      <c r="AJ320" s="123"/>
      <c r="AL320" s="123"/>
      <c r="AM320" s="123"/>
      <c r="AO320" s="123">
        <f>'DADOS BASE PROPOSTA'!$H$52/41</f>
        <v>354295.5</v>
      </c>
      <c r="AP320" s="123">
        <f>'DADOS BASE PROPOSTA'!$H$53*(Q320/$Q$11)</f>
        <v>215734.38861386137</v>
      </c>
      <c r="AQ320" s="123">
        <f>AO320+AP320</f>
        <v>570029.8886138614</v>
      </c>
      <c r="AS320" s="123">
        <f>'DADOS BASE PROPOSTA'!$H$56/41</f>
        <v>354295.5</v>
      </c>
      <c r="AT320" s="123">
        <f>'DADOS BASE PROPOSTA'!$H$57*(Q320/$Q$11)</f>
        <v>215734.38861386137</v>
      </c>
      <c r="AU320" s="123">
        <f>AS320+AT320</f>
        <v>570029.8886138614</v>
      </c>
      <c r="AW320" s="123">
        <f>'DADOS BASE PROPOSTA'!$H$60/41</f>
        <v>354295.5</v>
      </c>
      <c r="AX320" s="123">
        <f>'DADOS BASE PROPOSTA'!$H$61*(Q320/$Q$11)</f>
        <v>215734.38861386137</v>
      </c>
      <c r="AY320" s="123">
        <f>AW320+AX320</f>
        <v>570029.8886138614</v>
      </c>
      <c r="AZ320" s="49"/>
    </row>
    <row r="321" spans="1:52" x14ac:dyDescent="0.25">
      <c r="A321" s="49"/>
      <c r="B321" s="2" t="s">
        <v>305</v>
      </c>
      <c r="C321" s="2" t="s">
        <v>369</v>
      </c>
      <c r="D321" s="50" t="s">
        <v>87</v>
      </c>
      <c r="F321" s="113">
        <v>0</v>
      </c>
      <c r="G321" s="118">
        <f t="shared" si="146"/>
        <v>0</v>
      </c>
      <c r="H321" s="123">
        <f>'DADOS BASE PROPOSTA'!$H$17*G321</f>
        <v>0</v>
      </c>
      <c r="I321" s="123">
        <f>IF(D321="P",IF(H321&lt;'DADOS BASE PROPOSTA'!$H$22,IF('DADOS BASE PROPOSTA'!$H$22-H321&gt;'DADOS BASE PROPOSTA'!$H$23,'DADOS BASE PROPOSTA'!$H$23,'DADOS BASE PROPOSTA'!$H$22-H321),0),0)</f>
        <v>0</v>
      </c>
      <c r="J321" s="123">
        <f t="shared" si="147"/>
        <v>0</v>
      </c>
      <c r="L321" s="113">
        <v>216.7347187307364</v>
      </c>
      <c r="M321" s="123">
        <f>IF(D321="E",'DADOS BASE PROPOSTA'!$H$28,IF(D321="EA",'DADOS BASE PROPOSTA'!$H$29,IF(D321="EC",'DADOS BASE PROPOSTA'!$H$30,IF(D321="ECA",'DADOS BASE PROPOSTA'!$H$31,0))))</f>
        <v>993970.02</v>
      </c>
      <c r="N321" s="123">
        <f>IF(OR(D321="E",D321="EA",D321="EC",D321="ECA",D321="ECR"),L321*'DADOS BASE PROPOSTA'!$H$33,0)</f>
        <v>144562.05739340119</v>
      </c>
      <c r="O321" s="123">
        <f t="shared" si="148"/>
        <v>1138532.0773934012</v>
      </c>
      <c r="R321" s="123"/>
      <c r="T321" s="113">
        <v>0</v>
      </c>
      <c r="U321" s="118">
        <f t="shared" ref="U321:U329" si="150">T321/$T$11</f>
        <v>0</v>
      </c>
      <c r="V321" s="123">
        <f>'DADOS BASE PROPOSTA'!$H$48*U321</f>
        <v>0</v>
      </c>
      <c r="W321" s="123"/>
      <c r="X321" s="123">
        <f t="shared" si="149"/>
        <v>0</v>
      </c>
      <c r="Z321" s="128">
        <v>114</v>
      </c>
      <c r="AB321" s="51">
        <v>0.70399999999999996</v>
      </c>
      <c r="AC321" s="51">
        <f t="shared" ref="AC321:AC329" si="151">Z321*AB321</f>
        <v>80.256</v>
      </c>
      <c r="AD321" s="132">
        <f t="shared" ref="AD321:AD329" si="152">(AB321-$AC$12)*$AD$12</f>
        <v>-4.2831844258271246E-2</v>
      </c>
      <c r="AF321" s="51">
        <f t="shared" ref="AF321:AF329" si="153">$AF$11-(AD321*$AF$11)</f>
        <v>635.85150247094361</v>
      </c>
      <c r="AG321" s="123">
        <f t="shared" ref="AG321:AG329" si="154">Z321*AF321</f>
        <v>72487.071281687575</v>
      </c>
      <c r="AI321" s="128">
        <v>0</v>
      </c>
      <c r="AJ321" s="123">
        <f>IF($AI$11&gt;0,(AI321/$AI$11)*'DADOS BASE PROPOSTA'!$H$41,0)</f>
        <v>0</v>
      </c>
      <c r="AL321" s="123">
        <v>0</v>
      </c>
      <c r="AM321" s="123">
        <f>(AL321/$AL$11)*'DADOS BASE PROPOSTA'!$H$42</f>
        <v>0</v>
      </c>
      <c r="AO321" s="123"/>
      <c r="AP321" s="123"/>
      <c r="AQ321" s="123"/>
      <c r="AS321" s="123"/>
      <c r="AT321" s="123"/>
      <c r="AU321" s="123"/>
      <c r="AW321" s="123"/>
      <c r="AX321" s="123"/>
      <c r="AY321" s="123"/>
      <c r="AZ321" s="49"/>
    </row>
    <row r="322" spans="1:52" x14ac:dyDescent="0.25">
      <c r="A322" s="49"/>
      <c r="B322" s="2" t="s">
        <v>305</v>
      </c>
      <c r="C322" s="2" t="s">
        <v>370</v>
      </c>
      <c r="D322" s="50" t="s">
        <v>87</v>
      </c>
      <c r="F322" s="113">
        <v>0</v>
      </c>
      <c r="G322" s="118">
        <f t="shared" si="146"/>
        <v>0</v>
      </c>
      <c r="H322" s="123">
        <f>'DADOS BASE PROPOSTA'!$H$17*G322</f>
        <v>0</v>
      </c>
      <c r="I322" s="123">
        <f>IF(D322="P",IF(H322&lt;'DADOS BASE PROPOSTA'!$H$22,IF('DADOS BASE PROPOSTA'!$H$22-H322&gt;'DADOS BASE PROPOSTA'!$H$23,'DADOS BASE PROPOSTA'!$H$23,'DADOS BASE PROPOSTA'!$H$22-H322),0),0)</f>
        <v>0</v>
      </c>
      <c r="J322" s="123">
        <f t="shared" si="147"/>
        <v>0</v>
      </c>
      <c r="L322" s="113">
        <v>1153.295825345544</v>
      </c>
      <c r="M322" s="123">
        <f>IF(D322="E",'DADOS BASE PROPOSTA'!$H$28,IF(D322="EA",'DADOS BASE PROPOSTA'!$H$29,IF(D322="EC",'DADOS BASE PROPOSTA'!$H$30,IF(D322="ECA",'DADOS BASE PROPOSTA'!$H$31,0))))</f>
        <v>993970.02</v>
      </c>
      <c r="N322" s="123">
        <f>IF(OR(D322="E",D322="EA",D322="EC",D322="ECA",D322="ECR"),L322*'DADOS BASE PROPOSTA'!$H$33,0)</f>
        <v>769248.31550547783</v>
      </c>
      <c r="O322" s="123">
        <f t="shared" si="148"/>
        <v>1763218.3355054779</v>
      </c>
      <c r="R322" s="123"/>
      <c r="T322" s="113">
        <v>3068.5993071664411</v>
      </c>
      <c r="U322" s="118">
        <f t="shared" si="150"/>
        <v>1.6098348539298195E-2</v>
      </c>
      <c r="V322" s="123">
        <f>'DADOS BASE PROPOSTA'!$H$48*U322</f>
        <v>1453447.7685127291</v>
      </c>
      <c r="W322" s="123"/>
      <c r="X322" s="123">
        <f t="shared" si="149"/>
        <v>1453447.7685127291</v>
      </c>
      <c r="Z322" s="128">
        <v>433</v>
      </c>
      <c r="AB322" s="51">
        <v>0.77200000000000002</v>
      </c>
      <c r="AC322" s="51">
        <f t="shared" si="151"/>
        <v>334.27600000000001</v>
      </c>
      <c r="AD322" s="132">
        <f t="shared" si="152"/>
        <v>7.616815574172886E-2</v>
      </c>
      <c r="AF322" s="51">
        <f t="shared" si="153"/>
        <v>563.29298864088207</v>
      </c>
      <c r="AG322" s="123">
        <f t="shared" si="154"/>
        <v>243905.86408150193</v>
      </c>
      <c r="AI322" s="128">
        <v>0</v>
      </c>
      <c r="AJ322" s="123">
        <f>IF($AI$11&gt;0,(AI322/$AI$11)*'DADOS BASE PROPOSTA'!$H$41,0)</f>
        <v>0</v>
      </c>
      <c r="AL322" s="123">
        <v>651.125</v>
      </c>
      <c r="AM322" s="123">
        <f>(AL322/$AL$11)*'DADOS BASE PROPOSTA'!$H$42</f>
        <v>372136.95964820043</v>
      </c>
      <c r="AO322" s="123"/>
      <c r="AP322" s="123"/>
      <c r="AQ322" s="123"/>
      <c r="AS322" s="123"/>
      <c r="AT322" s="123"/>
      <c r="AU322" s="123"/>
      <c r="AW322" s="123"/>
      <c r="AX322" s="123"/>
      <c r="AY322" s="123"/>
      <c r="AZ322" s="49"/>
    </row>
    <row r="323" spans="1:52" x14ac:dyDescent="0.25">
      <c r="A323" s="49"/>
      <c r="B323" s="2" t="s">
        <v>305</v>
      </c>
      <c r="C323" s="2" t="s">
        <v>371</v>
      </c>
      <c r="D323" s="50" t="s">
        <v>89</v>
      </c>
      <c r="F323" s="113">
        <v>2823.8016934977309</v>
      </c>
      <c r="G323" s="118">
        <f t="shared" si="146"/>
        <v>2.5015408107117248E-3</v>
      </c>
      <c r="H323" s="123">
        <f>'DADOS BASE PROPOSTA'!$H$17*G323</f>
        <v>5684027.8419890413</v>
      </c>
      <c r="I323" s="123">
        <f>IF(D323="P",IF(H323&lt;'DADOS BASE PROPOSTA'!$H$22,IF('DADOS BASE PROPOSTA'!$H$22-H323&gt;'DADOS BASE PROPOSTA'!$H$23,'DADOS BASE PROPOSTA'!$H$23,'DADOS BASE PROPOSTA'!$H$22-H323),0),0)</f>
        <v>0</v>
      </c>
      <c r="J323" s="123">
        <f t="shared" si="147"/>
        <v>5684027.8419890413</v>
      </c>
      <c r="L323" s="113">
        <v>0</v>
      </c>
      <c r="M323" s="123">
        <f>IF(D323="E",'DADOS BASE PROPOSTA'!$H$28,IF(D323="EA",'DADOS BASE PROPOSTA'!$H$29,IF(D323="EC",'DADOS BASE PROPOSTA'!$H$30,IF(D323="ECA",'DADOS BASE PROPOSTA'!$H$31,0))))</f>
        <v>0</v>
      </c>
      <c r="N323" s="123">
        <f>IF(OR(D323="E",D323="EA",D323="EC",D323="ECA",D323="ECR"),L323*'DADOS BASE PROPOSTA'!$H$33,0)</f>
        <v>0</v>
      </c>
      <c r="O323" s="123">
        <f t="shared" si="148"/>
        <v>0</v>
      </c>
      <c r="R323" s="123"/>
      <c r="T323" s="113">
        <v>67.599464465762296</v>
      </c>
      <c r="U323" s="118">
        <f t="shared" si="150"/>
        <v>3.5463728923429573E-4</v>
      </c>
      <c r="V323" s="123">
        <f>'DADOS BASE PROPOSTA'!$H$48*U323</f>
        <v>32018.612058915034</v>
      </c>
      <c r="W323" s="123"/>
      <c r="X323" s="123">
        <f t="shared" si="149"/>
        <v>32018.612058915034</v>
      </c>
      <c r="Z323" s="128">
        <v>1025.5</v>
      </c>
      <c r="AB323" s="51">
        <v>0.73899999999999999</v>
      </c>
      <c r="AC323" s="51">
        <f t="shared" si="151"/>
        <v>757.84450000000004</v>
      </c>
      <c r="AD323" s="132">
        <f t="shared" si="152"/>
        <v>1.8418155741728809E-2</v>
      </c>
      <c r="AF323" s="51">
        <f t="shared" si="153"/>
        <v>598.50520858782374</v>
      </c>
      <c r="AG323" s="123">
        <f t="shared" si="154"/>
        <v>613767.09140681324</v>
      </c>
      <c r="AI323" s="128">
        <v>0</v>
      </c>
      <c r="AJ323" s="123">
        <f>IF($AI$11&gt;0,(AI323/$AI$11)*'DADOS BASE PROPOSTA'!$H$41,0)</f>
        <v>0</v>
      </c>
      <c r="AL323" s="123">
        <v>43</v>
      </c>
      <c r="AM323" s="123">
        <f>(AL323/$AL$11)*'DADOS BASE PROPOSTA'!$H$42</f>
        <v>24575.756214048943</v>
      </c>
      <c r="AO323" s="123"/>
      <c r="AP323" s="123"/>
      <c r="AQ323" s="123"/>
      <c r="AS323" s="123"/>
      <c r="AT323" s="123"/>
      <c r="AU323" s="123"/>
      <c r="AW323" s="123"/>
      <c r="AX323" s="123"/>
      <c r="AY323" s="123"/>
      <c r="AZ323" s="49"/>
    </row>
    <row r="324" spans="1:52" x14ac:dyDescent="0.25">
      <c r="A324" s="49"/>
      <c r="B324" s="2" t="s">
        <v>305</v>
      </c>
      <c r="C324" s="2" t="s">
        <v>372</v>
      </c>
      <c r="D324" s="50" t="s">
        <v>89</v>
      </c>
      <c r="F324" s="113">
        <v>1347.1666451177509</v>
      </c>
      <c r="G324" s="118">
        <f t="shared" si="146"/>
        <v>1.1934238687339894E-3</v>
      </c>
      <c r="H324" s="123">
        <f>'DADOS BASE PROPOSTA'!$H$17*G324</f>
        <v>2711710.505833514</v>
      </c>
      <c r="I324" s="123">
        <f>IF(D324="P",IF(H324&lt;'DADOS BASE PROPOSTA'!$H$22,IF('DADOS BASE PROPOSTA'!$H$22-H324&gt;'DADOS BASE PROPOSTA'!$H$23,'DADOS BASE PROPOSTA'!$H$23,'DADOS BASE PROPOSTA'!$H$22-H324),0),0)</f>
        <v>442070.89416648587</v>
      </c>
      <c r="J324" s="123">
        <f t="shared" si="147"/>
        <v>3153781.4</v>
      </c>
      <c r="L324" s="113">
        <v>0</v>
      </c>
      <c r="M324" s="123">
        <f>IF(D324="E",'DADOS BASE PROPOSTA'!$H$28,IF(D324="EA",'DADOS BASE PROPOSTA'!$H$29,IF(D324="EC",'DADOS BASE PROPOSTA'!$H$30,IF(D324="ECA",'DADOS BASE PROPOSTA'!$H$31,0))))</f>
        <v>0</v>
      </c>
      <c r="N324" s="123">
        <f>IF(OR(D324="E",D324="EA",D324="EC",D324="ECA",D324="ECR"),L324*'DADOS BASE PROPOSTA'!$H$33,0)</f>
        <v>0</v>
      </c>
      <c r="O324" s="123">
        <f t="shared" si="148"/>
        <v>0</v>
      </c>
      <c r="R324" s="123"/>
      <c r="T324" s="113">
        <v>424.50270554355848</v>
      </c>
      <c r="U324" s="118">
        <f t="shared" si="150"/>
        <v>2.2270071213780049E-3</v>
      </c>
      <c r="V324" s="123">
        <f>'DADOS BASE PROPOSTA'!$H$48*U324</f>
        <v>201066.49592827907</v>
      </c>
      <c r="W324" s="123"/>
      <c r="X324" s="123">
        <f t="shared" si="149"/>
        <v>201066.49592827907</v>
      </c>
      <c r="Z324" s="128">
        <v>798.5</v>
      </c>
      <c r="AB324" s="51">
        <v>0.74399999999999999</v>
      </c>
      <c r="AC324" s="51">
        <f t="shared" si="151"/>
        <v>594.08399999999995</v>
      </c>
      <c r="AD324" s="132">
        <f t="shared" si="152"/>
        <v>2.7168155741728817E-2</v>
      </c>
      <c r="AF324" s="51">
        <f t="shared" si="153"/>
        <v>593.17002374737797</v>
      </c>
      <c r="AG324" s="123">
        <f t="shared" si="154"/>
        <v>473646.26396228129</v>
      </c>
      <c r="AI324" s="128">
        <v>0</v>
      </c>
      <c r="AJ324" s="123">
        <f>IF($AI$11&gt;0,(AI324/$AI$11)*'DADOS BASE PROPOSTA'!$H$41,0)</f>
        <v>0</v>
      </c>
      <c r="AL324" s="123">
        <v>371.125</v>
      </c>
      <c r="AM324" s="123">
        <f>(AL324/$AL$11)*'DADOS BASE PROPOSTA'!$H$42</f>
        <v>212108.77964974215</v>
      </c>
      <c r="AO324" s="123"/>
      <c r="AP324" s="123"/>
      <c r="AQ324" s="123"/>
      <c r="AS324" s="123"/>
      <c r="AT324" s="123"/>
      <c r="AU324" s="123"/>
      <c r="AW324" s="123"/>
      <c r="AX324" s="123"/>
      <c r="AY324" s="123"/>
      <c r="AZ324" s="49"/>
    </row>
    <row r="325" spans="1:52" x14ac:dyDescent="0.25">
      <c r="A325" s="49"/>
      <c r="B325" s="2" t="s">
        <v>305</v>
      </c>
      <c r="C325" s="2" t="s">
        <v>373</v>
      </c>
      <c r="D325" s="50" t="s">
        <v>93</v>
      </c>
      <c r="F325" s="113">
        <v>0</v>
      </c>
      <c r="G325" s="118">
        <f t="shared" si="146"/>
        <v>0</v>
      </c>
      <c r="H325" s="123">
        <f>'DADOS BASE PROPOSTA'!$H$17*G325</f>
        <v>0</v>
      </c>
      <c r="I325" s="123">
        <f>IF(D325="P",IF(H325&lt;'DADOS BASE PROPOSTA'!$H$22,IF('DADOS BASE PROPOSTA'!$H$22-H325&gt;'DADOS BASE PROPOSTA'!$H$23,'DADOS BASE PROPOSTA'!$H$23,'DADOS BASE PROPOSTA'!$H$22-H325),0),0)</f>
        <v>0</v>
      </c>
      <c r="J325" s="123">
        <f t="shared" si="147"/>
        <v>0</v>
      </c>
      <c r="L325" s="113">
        <v>518.93749004398364</v>
      </c>
      <c r="M325" s="123">
        <f>IF(D325="E",'DADOS BASE PROPOSTA'!$H$28,IF(D325="EA",'DADOS BASE PROPOSTA'!$H$29,IF(D325="EC",'DADOS BASE PROPOSTA'!$H$30,IF(D325="ECA",'DADOS BASE PROPOSTA'!$H$31,0))))</f>
        <v>2005589.23</v>
      </c>
      <c r="N325" s="123">
        <f>IF(OR(D325="E",D325="EA",D325="EC",D325="ECA",D325="ECR"),L325*'DADOS BASE PROPOSTA'!$H$33,0)</f>
        <v>346131.3058593371</v>
      </c>
      <c r="O325" s="123">
        <f t="shared" si="148"/>
        <v>2351720.5358593371</v>
      </c>
      <c r="R325" s="123"/>
      <c r="T325" s="113">
        <v>0</v>
      </c>
      <c r="U325" s="118">
        <f t="shared" si="150"/>
        <v>0</v>
      </c>
      <c r="V325" s="123">
        <f>'DADOS BASE PROPOSTA'!$H$48*U325</f>
        <v>0</v>
      </c>
      <c r="W325" s="123"/>
      <c r="X325" s="123">
        <f t="shared" si="149"/>
        <v>0</v>
      </c>
      <c r="Z325" s="128">
        <v>315.5</v>
      </c>
      <c r="AB325" s="51">
        <v>0.76500000000000001</v>
      </c>
      <c r="AC325" s="51">
        <f t="shared" si="151"/>
        <v>241.35750000000002</v>
      </c>
      <c r="AD325" s="132">
        <f t="shared" si="152"/>
        <v>6.3918155741728849E-2</v>
      </c>
      <c r="AF325" s="51">
        <f t="shared" si="153"/>
        <v>570.76224741750605</v>
      </c>
      <c r="AG325" s="123">
        <f t="shared" si="154"/>
        <v>180075.48906022316</v>
      </c>
      <c r="AI325" s="128">
        <v>0</v>
      </c>
      <c r="AJ325" s="123">
        <f>IF($AI$11&gt;0,(AI325/$AI$11)*'DADOS BASE PROPOSTA'!$H$41,0)</f>
        <v>0</v>
      </c>
      <c r="AL325" s="123">
        <v>0</v>
      </c>
      <c r="AM325" s="123">
        <f>(AL325/$AL$11)*'DADOS BASE PROPOSTA'!$H$42</f>
        <v>0</v>
      </c>
      <c r="AO325" s="123"/>
      <c r="AP325" s="123"/>
      <c r="AQ325" s="123"/>
      <c r="AS325" s="123"/>
      <c r="AT325" s="123"/>
      <c r="AU325" s="123"/>
      <c r="AW325" s="123"/>
      <c r="AX325" s="123"/>
      <c r="AY325" s="123"/>
      <c r="AZ325" s="49"/>
    </row>
    <row r="326" spans="1:52" x14ac:dyDescent="0.25">
      <c r="A326" s="49"/>
      <c r="B326" s="2" t="s">
        <v>305</v>
      </c>
      <c r="C326" s="2" t="s">
        <v>374</v>
      </c>
      <c r="D326" s="50" t="s">
        <v>89</v>
      </c>
      <c r="F326" s="113">
        <v>1194.706565351187</v>
      </c>
      <c r="G326" s="118">
        <f t="shared" si="146"/>
        <v>1.0583629994036017E-3</v>
      </c>
      <c r="H326" s="123">
        <f>'DADOS BASE PROPOSTA'!$H$17*G326</f>
        <v>2404823.7509383387</v>
      </c>
      <c r="I326" s="123">
        <f>IF(D326="P",IF(H326&lt;'DADOS BASE PROPOSTA'!$H$22,IF('DADOS BASE PROPOSTA'!$H$22-H326&gt;'DADOS BASE PROPOSTA'!$H$23,'DADOS BASE PROPOSTA'!$H$23,'DADOS BASE PROPOSTA'!$H$22-H326),0),0)</f>
        <v>748957.64906166121</v>
      </c>
      <c r="J326" s="123">
        <f t="shared" si="147"/>
        <v>3153781.4</v>
      </c>
      <c r="L326" s="113">
        <v>0</v>
      </c>
      <c r="M326" s="123">
        <f>IF(D326="E",'DADOS BASE PROPOSTA'!$H$28,IF(D326="EA",'DADOS BASE PROPOSTA'!$H$29,IF(D326="EC",'DADOS BASE PROPOSTA'!$H$30,IF(D326="ECA",'DADOS BASE PROPOSTA'!$H$31,0))))</f>
        <v>0</v>
      </c>
      <c r="N326" s="123">
        <f>IF(OR(D326="E",D326="EA",D326="EC",D326="ECA",D326="ECR"),L326*'DADOS BASE PROPOSTA'!$H$33,0)</f>
        <v>0</v>
      </c>
      <c r="O326" s="123">
        <f t="shared" si="148"/>
        <v>0</v>
      </c>
      <c r="R326" s="123"/>
      <c r="T326" s="113">
        <v>6.9076356476079352</v>
      </c>
      <c r="U326" s="118">
        <f t="shared" si="150"/>
        <v>3.6238529409158135E-5</v>
      </c>
      <c r="V326" s="123">
        <f>'DADOS BASE PROPOSTA'!$H$48*U326</f>
        <v>3271.8144706177404</v>
      </c>
      <c r="W326" s="123"/>
      <c r="X326" s="123">
        <f t="shared" si="149"/>
        <v>3271.8144706177404</v>
      </c>
      <c r="Z326" s="128">
        <v>705</v>
      </c>
      <c r="AB326" s="51">
        <v>0.72899999999999998</v>
      </c>
      <c r="AC326" s="51">
        <f t="shared" si="151"/>
        <v>513.94499999999994</v>
      </c>
      <c r="AD326" s="132">
        <f t="shared" si="152"/>
        <v>9.1815574172879333E-4</v>
      </c>
      <c r="AF326" s="51">
        <f t="shared" si="153"/>
        <v>609.17557826871507</v>
      </c>
      <c r="AG326" s="123">
        <f t="shared" si="154"/>
        <v>429468.78267944412</v>
      </c>
      <c r="AI326" s="128">
        <v>0</v>
      </c>
      <c r="AJ326" s="123">
        <f>IF($AI$11&gt;0,(AI326/$AI$11)*'DADOS BASE PROPOSTA'!$H$41,0)</f>
        <v>0</v>
      </c>
      <c r="AL326" s="123">
        <v>4</v>
      </c>
      <c r="AM326" s="123">
        <f>(AL326/$AL$11)*'DADOS BASE PROPOSTA'!$H$42</f>
        <v>2286.1168571208318</v>
      </c>
      <c r="AO326" s="123"/>
      <c r="AP326" s="123"/>
      <c r="AQ326" s="123"/>
      <c r="AS326" s="123"/>
      <c r="AT326" s="123"/>
      <c r="AU326" s="123"/>
      <c r="AW326" s="123"/>
      <c r="AX326" s="123"/>
      <c r="AY326" s="123"/>
      <c r="AZ326" s="49"/>
    </row>
    <row r="327" spans="1:52" x14ac:dyDescent="0.25">
      <c r="A327" s="49"/>
      <c r="B327" s="2" t="s">
        <v>305</v>
      </c>
      <c r="C327" s="2" t="s">
        <v>375</v>
      </c>
      <c r="D327" s="50" t="s">
        <v>89</v>
      </c>
      <c r="F327" s="113">
        <v>3173.0847771279</v>
      </c>
      <c r="G327" s="118">
        <f t="shared" si="146"/>
        <v>2.8109626409358684E-3</v>
      </c>
      <c r="H327" s="123">
        <f>'DADOS BASE PROPOSTA'!$H$17*G327</f>
        <v>6387099.4410539567</v>
      </c>
      <c r="I327" s="123">
        <f>IF(D327="P",IF(H327&lt;'DADOS BASE PROPOSTA'!$H$22,IF('DADOS BASE PROPOSTA'!$H$22-H327&gt;'DADOS BASE PROPOSTA'!$H$23,'DADOS BASE PROPOSTA'!$H$23,'DADOS BASE PROPOSTA'!$H$22-H327),0),0)</f>
        <v>0</v>
      </c>
      <c r="J327" s="123">
        <f t="shared" si="147"/>
        <v>6387099.4410539567</v>
      </c>
      <c r="L327" s="113">
        <v>0</v>
      </c>
      <c r="M327" s="123">
        <f>IF(D327="E",'DADOS BASE PROPOSTA'!$H$28,IF(D327="EA",'DADOS BASE PROPOSTA'!$H$29,IF(D327="EC",'DADOS BASE PROPOSTA'!$H$30,IF(D327="ECA",'DADOS BASE PROPOSTA'!$H$31,0))))</f>
        <v>0</v>
      </c>
      <c r="N327" s="123">
        <f>IF(OR(D327="E",D327="EA",D327="EC",D327="ECA",D327="ECR"),L327*'DADOS BASE PROPOSTA'!$H$33,0)</f>
        <v>0</v>
      </c>
      <c r="O327" s="123">
        <f t="shared" si="148"/>
        <v>0</v>
      </c>
      <c r="R327" s="123"/>
      <c r="T327" s="113">
        <v>54.126598270865017</v>
      </c>
      <c r="U327" s="118">
        <f t="shared" si="150"/>
        <v>2.8395654075004265E-4</v>
      </c>
      <c r="V327" s="123">
        <f>'DADOS BASE PROPOSTA'!$H$48*U327</f>
        <v>25637.163930216138</v>
      </c>
      <c r="W327" s="123"/>
      <c r="X327" s="123">
        <f t="shared" si="149"/>
        <v>25637.163930216138</v>
      </c>
      <c r="Z327" s="128">
        <v>1265</v>
      </c>
      <c r="AB327" s="51">
        <v>0.77200000000000002</v>
      </c>
      <c r="AC327" s="51">
        <f t="shared" si="151"/>
        <v>976.58</v>
      </c>
      <c r="AD327" s="132">
        <f t="shared" si="152"/>
        <v>7.616815574172886E-2</v>
      </c>
      <c r="AF327" s="51">
        <f t="shared" si="153"/>
        <v>563.29298864088207</v>
      </c>
      <c r="AG327" s="123">
        <f t="shared" si="154"/>
        <v>712565.63063071587</v>
      </c>
      <c r="AI327" s="128">
        <v>6.5</v>
      </c>
      <c r="AJ327" s="123">
        <f>IF($AI$11&gt;0,(AI327/$AI$11)*'DADOS BASE PROPOSTA'!$H$41,0)</f>
        <v>40157.014018161179</v>
      </c>
      <c r="AL327" s="123">
        <v>34.5</v>
      </c>
      <c r="AM327" s="123">
        <f>(AL327/$AL$11)*'DADOS BASE PROPOSTA'!$H$42</f>
        <v>19717.757892667174</v>
      </c>
      <c r="AO327" s="123"/>
      <c r="AP327" s="123"/>
      <c r="AQ327" s="123"/>
      <c r="AS327" s="123"/>
      <c r="AT327" s="123"/>
      <c r="AU327" s="123"/>
      <c r="AW327" s="123"/>
      <c r="AX327" s="123"/>
      <c r="AY327" s="123"/>
      <c r="AZ327" s="49"/>
    </row>
    <row r="328" spans="1:52" x14ac:dyDescent="0.25">
      <c r="A328" s="49"/>
      <c r="B328" s="2" t="s">
        <v>305</v>
      </c>
      <c r="C328" s="2" t="s">
        <v>376</v>
      </c>
      <c r="D328" s="50" t="s">
        <v>89</v>
      </c>
      <c r="F328" s="113">
        <v>4105.0116257968211</v>
      </c>
      <c r="G328" s="118">
        <f t="shared" si="146"/>
        <v>3.6365351483507377E-3</v>
      </c>
      <c r="H328" s="123">
        <f>'DADOS BASE PROPOSTA'!$H$17*G328</f>
        <v>8262974.141012066</v>
      </c>
      <c r="I328" s="123">
        <f>IF(D328="P",IF(H328&lt;'DADOS BASE PROPOSTA'!$H$22,IF('DADOS BASE PROPOSTA'!$H$22-H328&gt;'DADOS BASE PROPOSTA'!$H$23,'DADOS BASE PROPOSTA'!$H$23,'DADOS BASE PROPOSTA'!$H$22-H328),0),0)</f>
        <v>0</v>
      </c>
      <c r="J328" s="123">
        <f t="shared" si="147"/>
        <v>8262974.141012066</v>
      </c>
      <c r="L328" s="113">
        <v>0</v>
      </c>
      <c r="M328" s="123">
        <f>IF(D328="E",'DADOS BASE PROPOSTA'!$H$28,IF(D328="EA",'DADOS BASE PROPOSTA'!$H$29,IF(D328="EC",'DADOS BASE PROPOSTA'!$H$30,IF(D328="ECA",'DADOS BASE PROPOSTA'!$H$31,0))))</f>
        <v>0</v>
      </c>
      <c r="N328" s="123">
        <f>IF(OR(D328="E",D328="EA",D328="EC",D328="ECA",D328="ECR"),L328*'DADOS BASE PROPOSTA'!$H$33,0)</f>
        <v>0</v>
      </c>
      <c r="O328" s="123">
        <f t="shared" si="148"/>
        <v>0</v>
      </c>
      <c r="R328" s="123"/>
      <c r="T328" s="113">
        <v>7.2726498637602166</v>
      </c>
      <c r="U328" s="118">
        <f t="shared" si="150"/>
        <v>3.8153450676231027E-5</v>
      </c>
      <c r="V328" s="123">
        <f>'DADOS BASE PROPOSTA'!$H$48*U328</f>
        <v>3444.704132915113</v>
      </c>
      <c r="W328" s="123"/>
      <c r="X328" s="123">
        <f t="shared" si="149"/>
        <v>3444.704132915113</v>
      </c>
      <c r="Z328" s="128">
        <v>1276.5</v>
      </c>
      <c r="AB328" s="51">
        <v>0.78900000000000003</v>
      </c>
      <c r="AC328" s="51">
        <f t="shared" si="151"/>
        <v>1007.1585</v>
      </c>
      <c r="AD328" s="132">
        <f t="shared" si="152"/>
        <v>0.10591815574172889</v>
      </c>
      <c r="AF328" s="51">
        <f t="shared" si="153"/>
        <v>545.15336018336666</v>
      </c>
      <c r="AG328" s="123">
        <f t="shared" si="154"/>
        <v>695888.26427406759</v>
      </c>
      <c r="AI328" s="128">
        <v>50.5</v>
      </c>
      <c r="AJ328" s="123">
        <f>IF($AI$11&gt;0,(AI328/$AI$11)*'DADOS BASE PROPOSTA'!$H$41,0)</f>
        <v>311989.10891032917</v>
      </c>
      <c r="AL328" s="123">
        <v>15</v>
      </c>
      <c r="AM328" s="123">
        <f>(AL328/$AL$11)*'DADOS BASE PROPOSTA'!$H$42</f>
        <v>8572.9382142031191</v>
      </c>
      <c r="AO328" s="123"/>
      <c r="AP328" s="123"/>
      <c r="AQ328" s="123"/>
      <c r="AS328" s="123"/>
      <c r="AT328" s="123"/>
      <c r="AU328" s="123"/>
      <c r="AW328" s="123"/>
      <c r="AX328" s="123"/>
      <c r="AY328" s="123"/>
      <c r="AZ328" s="49"/>
    </row>
    <row r="329" spans="1:52" x14ac:dyDescent="0.25">
      <c r="A329" s="49"/>
      <c r="B329" s="2" t="s">
        <v>305</v>
      </c>
      <c r="C329" s="2" t="s">
        <v>377</v>
      </c>
      <c r="D329" s="50" t="s">
        <v>93</v>
      </c>
      <c r="F329" s="113">
        <v>0</v>
      </c>
      <c r="G329" s="118">
        <f t="shared" si="146"/>
        <v>0</v>
      </c>
      <c r="H329" s="123">
        <f>'DADOS BASE PROPOSTA'!$H$17*G329</f>
        <v>0</v>
      </c>
      <c r="I329" s="123">
        <f>IF(D329="P",IF(H329&lt;'DADOS BASE PROPOSTA'!$H$22,IF('DADOS BASE PROPOSTA'!$H$22-H329&gt;'DADOS BASE PROPOSTA'!$H$23,'DADOS BASE PROPOSTA'!$H$23,'DADOS BASE PROPOSTA'!$H$22-H329),0),0)</f>
        <v>0</v>
      </c>
      <c r="J329" s="123">
        <f t="shared" si="147"/>
        <v>0</v>
      </c>
      <c r="L329" s="113">
        <v>1072.695686487966</v>
      </c>
      <c r="M329" s="123">
        <f>IF(D329="E",'DADOS BASE PROPOSTA'!$H$28,IF(D329="EA",'DADOS BASE PROPOSTA'!$H$29,IF(D329="EC",'DADOS BASE PROPOSTA'!$H$30,IF(D329="ECA",'DADOS BASE PROPOSTA'!$H$31,0))))</f>
        <v>2005589.23</v>
      </c>
      <c r="N329" s="123">
        <f>IF(OR(D329="E",D329="EA",D329="EC",D329="ECA",D329="ECR"),L329*'DADOS BASE PROPOSTA'!$H$33,0)</f>
        <v>715488.02288747334</v>
      </c>
      <c r="O329" s="123">
        <f t="shared" si="148"/>
        <v>2721077.2528874734</v>
      </c>
      <c r="R329" s="123"/>
      <c r="T329" s="113">
        <v>0</v>
      </c>
      <c r="U329" s="118">
        <f t="shared" si="150"/>
        <v>0</v>
      </c>
      <c r="V329" s="123">
        <f>'DADOS BASE PROPOSTA'!$H$48*U329</f>
        <v>0</v>
      </c>
      <c r="W329" s="123"/>
      <c r="X329" s="123">
        <f t="shared" si="149"/>
        <v>0</v>
      </c>
      <c r="Z329" s="128">
        <v>873</v>
      </c>
      <c r="AB329" s="51">
        <v>0.78900000000000003</v>
      </c>
      <c r="AC329" s="51">
        <f t="shared" si="151"/>
        <v>688.79700000000003</v>
      </c>
      <c r="AD329" s="132">
        <f t="shared" si="152"/>
        <v>0.10591815574172889</v>
      </c>
      <c r="AF329" s="51">
        <f t="shared" si="153"/>
        <v>545.15336018336666</v>
      </c>
      <c r="AG329" s="123">
        <f t="shared" si="154"/>
        <v>475918.88344007911</v>
      </c>
      <c r="AI329" s="128">
        <v>0</v>
      </c>
      <c r="AJ329" s="123">
        <f>IF($AI$11&gt;0,(AI329/$AI$11)*'DADOS BASE PROPOSTA'!$H$41,0)</f>
        <v>0</v>
      </c>
      <c r="AL329" s="123">
        <v>0</v>
      </c>
      <c r="AM329" s="123">
        <f>(AL329/$AL$11)*'DADOS BASE PROPOSTA'!$H$42</f>
        <v>0</v>
      </c>
      <c r="AO329" s="123"/>
      <c r="AP329" s="123"/>
      <c r="AQ329" s="123"/>
      <c r="AS329" s="123"/>
      <c r="AT329" s="123"/>
      <c r="AU329" s="123"/>
      <c r="AW329" s="123"/>
      <c r="AX329" s="123"/>
      <c r="AY329" s="123"/>
      <c r="AZ329" s="49"/>
    </row>
    <row r="330" spans="1:52" x14ac:dyDescent="0.25">
      <c r="A330" s="49"/>
      <c r="F330" s="113"/>
      <c r="G330" s="118"/>
      <c r="H330" s="123"/>
      <c r="I330" s="123"/>
      <c r="J330" s="123"/>
      <c r="L330" s="113"/>
      <c r="M330" s="123"/>
      <c r="N330" s="123"/>
      <c r="O330" s="123"/>
      <c r="R330" s="123"/>
      <c r="T330" s="113"/>
      <c r="U330" s="118"/>
      <c r="V330" s="123"/>
      <c r="W330" s="123"/>
      <c r="X330" s="123"/>
      <c r="Z330" s="128"/>
      <c r="AD330" s="132"/>
      <c r="AG330" s="123"/>
      <c r="AI330" s="128"/>
      <c r="AJ330" s="123"/>
      <c r="AL330" s="123"/>
      <c r="AM330" s="123"/>
      <c r="AO330" s="123"/>
      <c r="AP330" s="123"/>
      <c r="AQ330" s="123"/>
      <c r="AS330" s="123"/>
      <c r="AT330" s="123"/>
      <c r="AU330" s="123"/>
      <c r="AW330" s="123"/>
      <c r="AX330" s="123"/>
      <c r="AY330" s="123"/>
      <c r="AZ330" s="49"/>
    </row>
    <row r="331" spans="1:52" x14ac:dyDescent="0.25">
      <c r="A331" s="49"/>
      <c r="B331" s="107" t="s">
        <v>378</v>
      </c>
      <c r="C331" s="107" t="s">
        <v>379</v>
      </c>
      <c r="D331" s="107" t="s">
        <v>84</v>
      </c>
      <c r="E331" s="107"/>
      <c r="F331" s="114">
        <f>SUM(F332:F342)</f>
        <v>12757.164000941879</v>
      </c>
      <c r="G331" s="119">
        <f>SUM(G332:G342)</f>
        <v>1.130127744125323E-2</v>
      </c>
      <c r="H331" s="124">
        <f>SUM(H332:H342)</f>
        <v>25678883.730803397</v>
      </c>
      <c r="I331" s="124">
        <f>SUM(I332:I342)</f>
        <v>953220.90935967397</v>
      </c>
      <c r="J331" s="124">
        <f>SUM(J332:J342)</f>
        <v>26632104.640163068</v>
      </c>
      <c r="K331" s="108"/>
      <c r="L331" s="114">
        <f>SUM(L332:L342)</f>
        <v>550.00771024980156</v>
      </c>
      <c r="M331" s="124">
        <f>SUM(M332:M342)</f>
        <v>6016767.6899999995</v>
      </c>
      <c r="N331" s="124">
        <f>SUM(N332:N342)</f>
        <v>366855.14273661759</v>
      </c>
      <c r="O331" s="124">
        <f>SUM(O332:O342)</f>
        <v>6383622.832736617</v>
      </c>
      <c r="P331" s="108"/>
      <c r="Q331" s="109"/>
      <c r="R331" s="124">
        <f>SUM(R332:R342)</f>
        <v>5778574.4500000002</v>
      </c>
      <c r="S331" s="108"/>
      <c r="T331" s="114">
        <f>SUM(T332:T342)</f>
        <v>2615.050388105702</v>
      </c>
      <c r="U331" s="119">
        <f>SUM(U332:U342)</f>
        <v>1.3718960470738711E-2</v>
      </c>
      <c r="V331" s="124">
        <f>SUM(V332:V342)</f>
        <v>1238623.479534802</v>
      </c>
      <c r="W331" s="124">
        <f>SUM(W332:W342)</f>
        <v>244676.20587804879</v>
      </c>
      <c r="X331" s="124">
        <f>SUM(X332:X342)</f>
        <v>1483299.6854128505</v>
      </c>
      <c r="Y331" s="108"/>
      <c r="Z331" s="129">
        <f>SUM(Z332:Z342)</f>
        <v>6386.5</v>
      </c>
      <c r="AA331" s="108"/>
      <c r="AB331" s="108"/>
      <c r="AC331" s="108"/>
      <c r="AD331" s="133"/>
      <c r="AE331" s="108"/>
      <c r="AF331" s="108"/>
      <c r="AG331" s="124">
        <f>SUM(AG332:AG342)</f>
        <v>3915687.7717633778</v>
      </c>
      <c r="AH331" s="108"/>
      <c r="AI331" s="129">
        <f>SUM(AI332:AI342)</f>
        <v>35.5</v>
      </c>
      <c r="AJ331" s="124">
        <f>SUM(AJ332:AJ342)</f>
        <v>219319.07656072642</v>
      </c>
      <c r="AK331" s="108"/>
      <c r="AL331" s="124">
        <f>SUM(AL332:AL342)</f>
        <v>977.875</v>
      </c>
      <c r="AM331" s="124">
        <f>SUM(AM332:AM342)</f>
        <v>558884.13041425834</v>
      </c>
      <c r="AN331" s="108"/>
      <c r="AO331" s="124"/>
      <c r="AP331" s="124"/>
      <c r="AQ331" s="124">
        <f>SUM(AQ332:AQ342)</f>
        <v>594000.37623762374</v>
      </c>
      <c r="AR331" s="107"/>
      <c r="AS331" s="124"/>
      <c r="AT331" s="124"/>
      <c r="AU331" s="124">
        <f>SUM(AU332:AU342)</f>
        <v>594000.37623762374</v>
      </c>
      <c r="AV331" s="107"/>
      <c r="AW331" s="124"/>
      <c r="AX331" s="124"/>
      <c r="AY331" s="124">
        <f>SUM(AY332:AY342)</f>
        <v>594000.37623762374</v>
      </c>
      <c r="AZ331" s="49"/>
    </row>
    <row r="332" spans="1:52" x14ac:dyDescent="0.25">
      <c r="A332" s="49"/>
      <c r="B332" s="2" t="s">
        <v>378</v>
      </c>
      <c r="C332" s="2" t="s">
        <v>35</v>
      </c>
      <c r="D332" s="50" t="s">
        <v>85</v>
      </c>
      <c r="F332" s="113">
        <v>0</v>
      </c>
      <c r="G332" s="118">
        <f t="shared" ref="G332:G342" si="155">F332/$F$11</f>
        <v>0</v>
      </c>
      <c r="H332" s="123">
        <f>'DADOS BASE PROPOSTA'!$H$17*G332</f>
        <v>0</v>
      </c>
      <c r="I332" s="123">
        <f>IF(D332="P",IF(H332&lt;'DADOS BASE PROPOSTA'!$H$22,IF('DADOS BASE PROPOSTA'!$H$22-H332&gt;'DADOS BASE PROPOSTA'!$H$23,'DADOS BASE PROPOSTA'!$H$23,'DADOS BASE PROPOSTA'!$H$22-H332),0),0)</f>
        <v>0</v>
      </c>
      <c r="J332" s="123">
        <f t="shared" ref="J332:J342" si="156">H332+I332</f>
        <v>0</v>
      </c>
      <c r="L332" s="113"/>
      <c r="M332" s="123">
        <f>IF(D332="E",'DADOS BASE PROPOSTA'!$H$28,IF(D332="EA",'DADOS BASE PROPOSTA'!$H$29,IF(D332="EC",'DADOS BASE PROPOSTA'!$H$30,IF(D332="ECA",'DADOS BASE PROPOSTA'!$H$31,0))))</f>
        <v>0</v>
      </c>
      <c r="N332" s="123">
        <f>IF(OR(D332="E",D332="EA",D332="EC",D332="ECA"),L332*'DADOS BASE PROPOSTA'!$H$33,0)</f>
        <v>0</v>
      </c>
      <c r="O332" s="123">
        <f t="shared" ref="O332:O342" si="157">M332+N332</f>
        <v>0</v>
      </c>
      <c r="Q332" s="77">
        <v>10</v>
      </c>
      <c r="R332" s="123">
        <f>IF(D332="R",('DADOS BASE PROPOSTA'!$H$36+('DADOS BASE PROPOSTA'!$H$37*Q332)),0)</f>
        <v>5778574.4500000002</v>
      </c>
      <c r="T332" s="113"/>
      <c r="U332" s="118"/>
      <c r="V332" s="123"/>
      <c r="W332" s="123">
        <f>'DADOS BASE PROPOSTA'!$H$47/41</f>
        <v>244676.20587804879</v>
      </c>
      <c r="X332" s="123">
        <f t="shared" ref="X332:X342" si="158">V332+W332</f>
        <v>244676.20587804879</v>
      </c>
      <c r="Z332" s="128"/>
      <c r="AD332" s="132"/>
      <c r="AG332" s="123"/>
      <c r="AI332" s="128"/>
      <c r="AJ332" s="123"/>
      <c r="AL332" s="123"/>
      <c r="AM332" s="123"/>
      <c r="AO332" s="123">
        <f>'DADOS BASE PROPOSTA'!$H$52/41</f>
        <v>354295.5</v>
      </c>
      <c r="AP332" s="123">
        <f>'DADOS BASE PROPOSTA'!$H$53*(Q332/$Q$11)</f>
        <v>239704.87623762374</v>
      </c>
      <c r="AQ332" s="123">
        <f>AO332+AP332</f>
        <v>594000.37623762374</v>
      </c>
      <c r="AS332" s="123">
        <f>'DADOS BASE PROPOSTA'!$H$56/41</f>
        <v>354295.5</v>
      </c>
      <c r="AT332" s="123">
        <f>'DADOS BASE PROPOSTA'!$H$57*(Q332/$Q$11)</f>
        <v>239704.87623762374</v>
      </c>
      <c r="AU332" s="123">
        <f>AS332+AT332</f>
        <v>594000.37623762374</v>
      </c>
      <c r="AW332" s="123">
        <f>'DADOS BASE PROPOSTA'!$H$60/41</f>
        <v>354295.5</v>
      </c>
      <c r="AX332" s="123">
        <f>'DADOS BASE PROPOSTA'!$H$61*(Q332/$Q$11)</f>
        <v>239704.87623762374</v>
      </c>
      <c r="AY332" s="123">
        <f>AW332+AX332</f>
        <v>594000.37623762374</v>
      </c>
      <c r="AZ332" s="49"/>
    </row>
    <row r="333" spans="1:52" x14ac:dyDescent="0.25">
      <c r="A333" s="49"/>
      <c r="B333" s="2" t="s">
        <v>378</v>
      </c>
      <c r="C333" s="2" t="s">
        <v>380</v>
      </c>
      <c r="D333" s="50" t="s">
        <v>89</v>
      </c>
      <c r="F333" s="113">
        <v>1707.8997974231129</v>
      </c>
      <c r="G333" s="118">
        <f t="shared" si="155"/>
        <v>1.5129890507885402E-3</v>
      </c>
      <c r="H333" s="123">
        <f>'DADOS BASE PROPOSTA'!$H$17*G333</f>
        <v>3437829.9376454488</v>
      </c>
      <c r="I333" s="123">
        <f>IF(D333="P",IF(H333&lt;'DADOS BASE PROPOSTA'!$H$22,IF('DADOS BASE PROPOSTA'!$H$22-H333&gt;'DADOS BASE PROPOSTA'!$H$23,'DADOS BASE PROPOSTA'!$H$23,'DADOS BASE PROPOSTA'!$H$22-H333),0),0)</f>
        <v>0</v>
      </c>
      <c r="J333" s="123">
        <f t="shared" si="156"/>
        <v>3437829.9376454488</v>
      </c>
      <c r="L333" s="113">
        <v>0</v>
      </c>
      <c r="M333" s="123">
        <f>IF(D333="E",'DADOS BASE PROPOSTA'!$H$28,IF(D333="EA",'DADOS BASE PROPOSTA'!$H$29,IF(D333="EC",'DADOS BASE PROPOSTA'!$H$30,IF(D333="ECA",'DADOS BASE PROPOSTA'!$H$31,0))))</f>
        <v>0</v>
      </c>
      <c r="N333" s="123">
        <f>IF(OR(D333="E",D333="EA",D333="EC",D333="ECA",D333="ECR"),L333*'DADOS BASE PROPOSTA'!$H$33,0)</f>
        <v>0</v>
      </c>
      <c r="O333" s="123">
        <f t="shared" si="157"/>
        <v>0</v>
      </c>
      <c r="R333" s="123"/>
      <c r="T333" s="113">
        <v>460.47507379235122</v>
      </c>
      <c r="U333" s="118">
        <f t="shared" ref="U333:U342" si="159">T333/$T$11</f>
        <v>2.4157237519594637E-3</v>
      </c>
      <c r="V333" s="123">
        <f>'DADOS BASE PROPOSTA'!$H$48*U333</f>
        <v>218104.87504712376</v>
      </c>
      <c r="W333" s="123"/>
      <c r="X333" s="123">
        <f t="shared" si="158"/>
        <v>218104.87504712376</v>
      </c>
      <c r="Z333" s="128">
        <v>825</v>
      </c>
      <c r="AB333" s="51">
        <v>0.68799999999999994</v>
      </c>
      <c r="AC333" s="51">
        <f t="shared" ref="AC333:AC342" si="160">Z333*AB333</f>
        <v>567.59999999999991</v>
      </c>
      <c r="AD333" s="132">
        <f t="shared" ref="AD333:AD342" si="161">(AB333-$AC$12)*$AD$12</f>
        <v>-7.083184425827127E-2</v>
      </c>
      <c r="AF333" s="51">
        <f t="shared" ref="AF333:AF342" si="162">$AF$11-(AD333*$AF$11)</f>
        <v>652.92409396036987</v>
      </c>
      <c r="AG333" s="123">
        <f t="shared" ref="AG333:AG342" si="163">Z333*AF333</f>
        <v>538662.3775173052</v>
      </c>
      <c r="AI333" s="128">
        <v>0</v>
      </c>
      <c r="AJ333" s="123">
        <f>IF($AI$11&gt;0,(AI333/$AI$11)*'DADOS BASE PROPOSTA'!$H$41,0)</f>
        <v>0</v>
      </c>
      <c r="AL333" s="123">
        <v>135.625</v>
      </c>
      <c r="AM333" s="123">
        <f>(AL333/$AL$11)*'DADOS BASE PROPOSTA'!$H$42</f>
        <v>77513.649686753211</v>
      </c>
      <c r="AO333" s="123"/>
      <c r="AP333" s="123"/>
      <c r="AQ333" s="123"/>
      <c r="AS333" s="123"/>
      <c r="AT333" s="123"/>
      <c r="AU333" s="123"/>
      <c r="AW333" s="123"/>
      <c r="AX333" s="123"/>
      <c r="AY333" s="123"/>
      <c r="AZ333" s="49"/>
    </row>
    <row r="334" spans="1:52" x14ac:dyDescent="0.25">
      <c r="A334" s="49"/>
      <c r="B334" s="2" t="s">
        <v>378</v>
      </c>
      <c r="C334" s="2" t="s">
        <v>381</v>
      </c>
      <c r="D334" s="50" t="s">
        <v>89</v>
      </c>
      <c r="F334" s="113">
        <v>2896.6206960598779</v>
      </c>
      <c r="G334" s="118">
        <f t="shared" si="155"/>
        <v>2.5660494860638167E-3</v>
      </c>
      <c r="H334" s="123">
        <f>'DADOS BASE PROPOSTA'!$H$17*G334</f>
        <v>5830605.1455377284</v>
      </c>
      <c r="I334" s="123">
        <f>IF(D334="P",IF(H334&lt;'DADOS BASE PROPOSTA'!$H$22,IF('DADOS BASE PROPOSTA'!$H$22-H334&gt;'DADOS BASE PROPOSTA'!$H$23,'DADOS BASE PROPOSTA'!$H$23,'DADOS BASE PROPOSTA'!$H$22-H334),0),0)</f>
        <v>0</v>
      </c>
      <c r="J334" s="123">
        <f t="shared" si="156"/>
        <v>5830605.1455377284</v>
      </c>
      <c r="L334" s="113">
        <v>0</v>
      </c>
      <c r="M334" s="123">
        <f>IF(D334="E",'DADOS BASE PROPOSTA'!$H$28,IF(D334="EA",'DADOS BASE PROPOSTA'!$H$29,IF(D334="EC",'DADOS BASE PROPOSTA'!$H$30,IF(D334="ECA",'DADOS BASE PROPOSTA'!$H$31,0))))</f>
        <v>0</v>
      </c>
      <c r="N334" s="123">
        <f>IF(OR(D334="E",D334="EA",D334="EC",D334="ECA",D334="ECR"),L334*'DADOS BASE PROPOSTA'!$H$33,0)</f>
        <v>0</v>
      </c>
      <c r="O334" s="123">
        <f t="shared" si="157"/>
        <v>0</v>
      </c>
      <c r="R334" s="123"/>
      <c r="T334" s="113">
        <v>983.32801940423951</v>
      </c>
      <c r="U334" s="118">
        <f t="shared" si="159"/>
        <v>5.158691507183023E-3</v>
      </c>
      <c r="V334" s="123">
        <f>'DADOS BASE PROPOSTA'!$H$48*U334</f>
        <v>465755.1450856835</v>
      </c>
      <c r="W334" s="123"/>
      <c r="X334" s="123">
        <f t="shared" si="158"/>
        <v>465755.1450856835</v>
      </c>
      <c r="Z334" s="128">
        <v>1219</v>
      </c>
      <c r="AB334" s="51">
        <v>0.78400000000000003</v>
      </c>
      <c r="AC334" s="51">
        <f t="shared" si="160"/>
        <v>955.69600000000003</v>
      </c>
      <c r="AD334" s="132">
        <f t="shared" si="161"/>
        <v>9.7168155741728879E-2</v>
      </c>
      <c r="AF334" s="51">
        <f t="shared" si="162"/>
        <v>550.48854502381243</v>
      </c>
      <c r="AG334" s="123">
        <f t="shared" si="163"/>
        <v>671045.53638402733</v>
      </c>
      <c r="AI334" s="128">
        <v>0</v>
      </c>
      <c r="AJ334" s="123">
        <f>IF($AI$11&gt;0,(AI334/$AI$11)*'DADOS BASE PROPOSTA'!$H$41,0)</f>
        <v>0</v>
      </c>
      <c r="AL334" s="123">
        <v>274.875</v>
      </c>
      <c r="AM334" s="123">
        <f>(AL334/$AL$11)*'DADOS BASE PROPOSTA'!$H$42</f>
        <v>157099.09277527215</v>
      </c>
      <c r="AO334" s="123"/>
      <c r="AP334" s="123"/>
      <c r="AQ334" s="123"/>
      <c r="AS334" s="123"/>
      <c r="AT334" s="123"/>
      <c r="AU334" s="123"/>
      <c r="AW334" s="123"/>
      <c r="AX334" s="123"/>
      <c r="AY334" s="123"/>
      <c r="AZ334" s="49"/>
    </row>
    <row r="335" spans="1:52" x14ac:dyDescent="0.25">
      <c r="A335" s="49"/>
      <c r="B335" s="2" t="s">
        <v>378</v>
      </c>
      <c r="C335" s="2" t="s">
        <v>382</v>
      </c>
      <c r="D335" s="50" t="s">
        <v>89</v>
      </c>
      <c r="F335" s="113">
        <v>1177.0521606543009</v>
      </c>
      <c r="G335" s="118">
        <f t="shared" si="155"/>
        <v>1.0427233693475059E-3</v>
      </c>
      <c r="H335" s="123">
        <f>'DADOS BASE PROPOSTA'!$H$17*G335</f>
        <v>2369287.2158969757</v>
      </c>
      <c r="I335" s="123">
        <f>IF(D335="P",IF(H335&lt;'DADOS BASE PROPOSTA'!$H$22,IF('DADOS BASE PROPOSTA'!$H$22-H335&gt;'DADOS BASE PROPOSTA'!$H$23,'DADOS BASE PROPOSTA'!$H$23,'DADOS BASE PROPOSTA'!$H$22-H335),0),0)</f>
        <v>784494.18410302419</v>
      </c>
      <c r="J335" s="123">
        <f t="shared" si="156"/>
        <v>3153781.4</v>
      </c>
      <c r="L335" s="113">
        <v>0</v>
      </c>
      <c r="M335" s="123">
        <f>IF(D335="E",'DADOS BASE PROPOSTA'!$H$28,IF(D335="EA",'DADOS BASE PROPOSTA'!$H$29,IF(D335="EC",'DADOS BASE PROPOSTA'!$H$30,IF(D335="ECA",'DADOS BASE PROPOSTA'!$H$31,0))))</f>
        <v>0</v>
      </c>
      <c r="N335" s="123">
        <f>IF(OR(D335="E",D335="EA",D335="EC",D335="ECA",D335="ECR"),L335*'DADOS BASE PROPOSTA'!$H$33,0)</f>
        <v>0</v>
      </c>
      <c r="O335" s="123">
        <f t="shared" si="157"/>
        <v>0</v>
      </c>
      <c r="R335" s="123"/>
      <c r="T335" s="113">
        <v>481.25494657783679</v>
      </c>
      <c r="U335" s="118">
        <f t="shared" si="159"/>
        <v>2.5247381918447167E-3</v>
      </c>
      <c r="V335" s="123">
        <f>'DADOS BASE PROPOSTA'!$H$48*U335</f>
        <v>227947.30043629312</v>
      </c>
      <c r="W335" s="123"/>
      <c r="X335" s="123">
        <f t="shared" si="158"/>
        <v>227947.30043629312</v>
      </c>
      <c r="Z335" s="128">
        <v>798.5</v>
      </c>
      <c r="AB335" s="51">
        <v>0.7</v>
      </c>
      <c r="AC335" s="51">
        <f t="shared" si="160"/>
        <v>558.94999999999993</v>
      </c>
      <c r="AD335" s="132">
        <f t="shared" si="161"/>
        <v>-4.9831844258271252E-2</v>
      </c>
      <c r="AF335" s="51">
        <f t="shared" si="162"/>
        <v>640.11965034330012</v>
      </c>
      <c r="AG335" s="123">
        <f t="shared" si="163"/>
        <v>511135.54079912516</v>
      </c>
      <c r="AI335" s="128">
        <v>0</v>
      </c>
      <c r="AJ335" s="123">
        <f>IF($AI$11&gt;0,(AI335/$AI$11)*'DADOS BASE PROPOSTA'!$H$41,0)</f>
        <v>0</v>
      </c>
      <c r="AL335" s="123">
        <v>171.75</v>
      </c>
      <c r="AM335" s="123">
        <f>(AL335/$AL$11)*'DADOS BASE PROPOSTA'!$H$42</f>
        <v>98160.142552625723</v>
      </c>
      <c r="AO335" s="123"/>
      <c r="AP335" s="123"/>
      <c r="AQ335" s="123"/>
      <c r="AS335" s="123"/>
      <c r="AT335" s="123"/>
      <c r="AU335" s="123"/>
      <c r="AW335" s="123"/>
      <c r="AX335" s="123"/>
      <c r="AY335" s="123"/>
      <c r="AZ335" s="49"/>
    </row>
    <row r="336" spans="1:52" x14ac:dyDescent="0.25">
      <c r="A336" s="49"/>
      <c r="B336" s="2" t="s">
        <v>378</v>
      </c>
      <c r="C336" s="2" t="s">
        <v>383</v>
      </c>
      <c r="D336" s="50" t="s">
        <v>89</v>
      </c>
      <c r="F336" s="113">
        <v>1482.962905891382</v>
      </c>
      <c r="G336" s="118">
        <f t="shared" si="155"/>
        <v>1.3137226450430713E-3</v>
      </c>
      <c r="H336" s="123">
        <f>'DADOS BASE PROPOSTA'!$H$17*G336</f>
        <v>2985054.6747433501</v>
      </c>
      <c r="I336" s="123">
        <f>IF(D336="P",IF(H336&lt;'DADOS BASE PROPOSTA'!$H$22,IF('DADOS BASE PROPOSTA'!$H$22-H336&gt;'DADOS BASE PROPOSTA'!$H$23,'DADOS BASE PROPOSTA'!$H$23,'DADOS BASE PROPOSTA'!$H$22-H336),0),0)</f>
        <v>168726.72525664978</v>
      </c>
      <c r="J336" s="123">
        <f t="shared" si="156"/>
        <v>3153781.4</v>
      </c>
      <c r="L336" s="113">
        <v>0</v>
      </c>
      <c r="M336" s="123">
        <f>IF(D336="E",'DADOS BASE PROPOSTA'!$H$28,IF(D336="EA",'DADOS BASE PROPOSTA'!$H$29,IF(D336="EC",'DADOS BASE PROPOSTA'!$H$30,IF(D336="ECA",'DADOS BASE PROPOSTA'!$H$31,0))))</f>
        <v>0</v>
      </c>
      <c r="N336" s="123">
        <f>IF(OR(D336="E",D336="EA",D336="EC",D336="ECA",D336="ECR"),L336*'DADOS BASE PROPOSTA'!$H$33,0)</f>
        <v>0</v>
      </c>
      <c r="O336" s="123">
        <f t="shared" si="157"/>
        <v>0</v>
      </c>
      <c r="R336" s="123"/>
      <c r="T336" s="113">
        <v>210.9434835483907</v>
      </c>
      <c r="U336" s="118">
        <f t="shared" si="159"/>
        <v>1.1066422756223081E-3</v>
      </c>
      <c r="V336" s="123">
        <f>'DADOS BASE PROPOSTA'!$H$48*U336</f>
        <v>99913.773274237494</v>
      </c>
      <c r="W336" s="123"/>
      <c r="X336" s="123">
        <f t="shared" si="158"/>
        <v>99913.773274237494</v>
      </c>
      <c r="Z336" s="128">
        <v>606.5</v>
      </c>
      <c r="AB336" s="51">
        <v>0.70299999999999996</v>
      </c>
      <c r="AC336" s="51">
        <f t="shared" si="160"/>
        <v>426.36949999999996</v>
      </c>
      <c r="AD336" s="132">
        <f t="shared" si="161"/>
        <v>-4.4581844258271247E-2</v>
      </c>
      <c r="AF336" s="51">
        <f t="shared" si="162"/>
        <v>636.91853943903277</v>
      </c>
      <c r="AG336" s="123">
        <f t="shared" si="163"/>
        <v>386291.09416977339</v>
      </c>
      <c r="AI336" s="128">
        <v>0</v>
      </c>
      <c r="AJ336" s="123">
        <f>IF($AI$11&gt;0,(AI336/$AI$11)*'DADOS BASE PROPOSTA'!$H$41,0)</f>
        <v>0</v>
      </c>
      <c r="AL336" s="123">
        <v>126.625</v>
      </c>
      <c r="AM336" s="123">
        <f>(AL336/$AL$11)*'DADOS BASE PROPOSTA'!$H$42</f>
        <v>72369.88675823134</v>
      </c>
      <c r="AO336" s="123"/>
      <c r="AP336" s="123"/>
      <c r="AQ336" s="123"/>
      <c r="AS336" s="123"/>
      <c r="AT336" s="123"/>
      <c r="AU336" s="123"/>
      <c r="AW336" s="123"/>
      <c r="AX336" s="123"/>
      <c r="AY336" s="123"/>
      <c r="AZ336" s="49"/>
    </row>
    <row r="337" spans="1:52" x14ac:dyDescent="0.25">
      <c r="A337" s="49"/>
      <c r="B337" s="2" t="s">
        <v>378</v>
      </c>
      <c r="C337" s="2" t="s">
        <v>384</v>
      </c>
      <c r="D337" s="50" t="s">
        <v>93</v>
      </c>
      <c r="F337" s="113">
        <v>0</v>
      </c>
      <c r="G337" s="118">
        <f t="shared" si="155"/>
        <v>0</v>
      </c>
      <c r="H337" s="123">
        <f>'DADOS BASE PROPOSTA'!$H$17*G337</f>
        <v>0</v>
      </c>
      <c r="I337" s="123">
        <f>IF(D337="P",IF(H337&lt;'DADOS BASE PROPOSTA'!$H$22,IF('DADOS BASE PROPOSTA'!$H$22-H337&gt;'DADOS BASE PROPOSTA'!$H$23,'DADOS BASE PROPOSTA'!$H$23,'DADOS BASE PROPOSTA'!$H$22-H337),0),0)</f>
        <v>0</v>
      </c>
      <c r="J337" s="123">
        <f t="shared" si="156"/>
        <v>0</v>
      </c>
      <c r="L337" s="113">
        <v>149.83958795382509</v>
      </c>
      <c r="M337" s="123">
        <f>IF(D337="E",'DADOS BASE PROPOSTA'!$H$28,IF(D337="EA",'DADOS BASE PROPOSTA'!$H$29,IF(D337="EC",'DADOS BASE PROPOSTA'!$H$30,IF(D337="ECA",'DADOS BASE PROPOSTA'!$H$31,0))))</f>
        <v>2005589.23</v>
      </c>
      <c r="N337" s="123">
        <f>IF(OR(D337="E",D337="EA",D337="EC",D337="ECA",D337="ECR"),L337*'DADOS BASE PROPOSTA'!$H$33,0)</f>
        <v>99943.005165201335</v>
      </c>
      <c r="O337" s="123">
        <f t="shared" si="157"/>
        <v>2105532.2351652011</v>
      </c>
      <c r="R337" s="123"/>
      <c r="T337" s="113">
        <v>96.035204092048204</v>
      </c>
      <c r="U337" s="118">
        <f t="shared" si="159"/>
        <v>5.0381559557347987E-4</v>
      </c>
      <c r="V337" s="123">
        <f>'DADOS BASE PROPOSTA'!$H$48*U337</f>
        <v>45487.253014843045</v>
      </c>
      <c r="W337" s="123"/>
      <c r="X337" s="123">
        <f t="shared" si="158"/>
        <v>45487.253014843045</v>
      </c>
      <c r="Z337" s="128">
        <v>364</v>
      </c>
      <c r="AB337" s="51">
        <v>0.747</v>
      </c>
      <c r="AC337" s="51">
        <f t="shared" si="160"/>
        <v>271.90800000000002</v>
      </c>
      <c r="AD337" s="132">
        <f t="shared" si="161"/>
        <v>3.2418155741728821E-2</v>
      </c>
      <c r="AF337" s="51">
        <f t="shared" si="162"/>
        <v>589.96891284311062</v>
      </c>
      <c r="AG337" s="123">
        <f t="shared" si="163"/>
        <v>214748.68427489226</v>
      </c>
      <c r="AI337" s="128">
        <v>0</v>
      </c>
      <c r="AJ337" s="123">
        <f>IF($AI$11&gt;0,(AI337/$AI$11)*'DADOS BASE PROPOSTA'!$H$41,0)</f>
        <v>0</v>
      </c>
      <c r="AL337" s="123">
        <v>37.5</v>
      </c>
      <c r="AM337" s="123">
        <f>(AL337/$AL$11)*'DADOS BASE PROPOSTA'!$H$42</f>
        <v>21432.3455355078</v>
      </c>
      <c r="AO337" s="123"/>
      <c r="AP337" s="123"/>
      <c r="AQ337" s="123"/>
      <c r="AS337" s="123"/>
      <c r="AT337" s="123"/>
      <c r="AU337" s="123"/>
      <c r="AW337" s="123"/>
      <c r="AX337" s="123"/>
      <c r="AY337" s="123"/>
      <c r="AZ337" s="49"/>
    </row>
    <row r="338" spans="1:52" x14ac:dyDescent="0.25">
      <c r="A338" s="49"/>
      <c r="B338" s="2" t="s">
        <v>378</v>
      </c>
      <c r="C338" s="2" t="s">
        <v>385</v>
      </c>
      <c r="D338" s="50" t="s">
        <v>93</v>
      </c>
      <c r="F338" s="113">
        <v>0</v>
      </c>
      <c r="G338" s="118">
        <f t="shared" si="155"/>
        <v>0</v>
      </c>
      <c r="H338" s="123">
        <f>'DADOS BASE PROPOSTA'!$H$17*G338</f>
        <v>0</v>
      </c>
      <c r="I338" s="123">
        <f>IF(D338="P",IF(H338&lt;'DADOS BASE PROPOSTA'!$H$22,IF('DADOS BASE PROPOSTA'!$H$22-H338&gt;'DADOS BASE PROPOSTA'!$H$23,'DADOS BASE PROPOSTA'!$H$23,'DADOS BASE PROPOSTA'!$H$22-H338),0),0)</f>
        <v>0</v>
      </c>
      <c r="J338" s="123">
        <f t="shared" si="156"/>
        <v>0</v>
      </c>
      <c r="L338" s="113">
        <v>212.54443864624511</v>
      </c>
      <c r="M338" s="123">
        <f>IF(D338="E",'DADOS BASE PROPOSTA'!$H$28,IF(D338="EA",'DADOS BASE PROPOSTA'!$H$29,IF(D338="EC",'DADOS BASE PROPOSTA'!$H$30,IF(D338="ECA",'DADOS BASE PROPOSTA'!$H$31,0))))</f>
        <v>2005589.23</v>
      </c>
      <c r="N338" s="123">
        <f>IF(OR(D338="E",D338="EA",D338="EC",D338="ECA",D338="ECR"),L338*'DADOS BASE PROPOSTA'!$H$33,0)</f>
        <v>141767.1405770455</v>
      </c>
      <c r="O338" s="123">
        <f t="shared" si="157"/>
        <v>2147356.3705770457</v>
      </c>
      <c r="R338" s="123"/>
      <c r="T338" s="113">
        <v>10.96671195652174</v>
      </c>
      <c r="U338" s="118">
        <f t="shared" si="159"/>
        <v>5.7533074127295942E-5</v>
      </c>
      <c r="V338" s="123">
        <f>'DADOS BASE PROPOSTA'!$H$48*U338</f>
        <v>5194.4035129979347</v>
      </c>
      <c r="W338" s="123"/>
      <c r="X338" s="123">
        <f t="shared" si="158"/>
        <v>5194.4035129979347</v>
      </c>
      <c r="Z338" s="128">
        <v>156</v>
      </c>
      <c r="AB338" s="51">
        <v>0.71199999999999997</v>
      </c>
      <c r="AC338" s="51">
        <f t="shared" si="160"/>
        <v>111.07199999999999</v>
      </c>
      <c r="AD338" s="132">
        <f t="shared" si="161"/>
        <v>-2.8831844258271233E-2</v>
      </c>
      <c r="AF338" s="51">
        <f t="shared" si="162"/>
        <v>627.31520672623049</v>
      </c>
      <c r="AG338" s="123">
        <f t="shared" si="163"/>
        <v>97861.172249291951</v>
      </c>
      <c r="AI338" s="128">
        <v>0</v>
      </c>
      <c r="AJ338" s="123">
        <f>IF($AI$11&gt;0,(AI338/$AI$11)*'DADOS BASE PROPOSTA'!$H$41,0)</f>
        <v>0</v>
      </c>
      <c r="AL338" s="123">
        <v>21.5</v>
      </c>
      <c r="AM338" s="123">
        <f>(AL338/$AL$11)*'DADOS BASE PROPOSTA'!$H$42</f>
        <v>12287.878107024471</v>
      </c>
      <c r="AO338" s="123"/>
      <c r="AP338" s="123"/>
      <c r="AQ338" s="123"/>
      <c r="AS338" s="123"/>
      <c r="AT338" s="123"/>
      <c r="AU338" s="123"/>
      <c r="AW338" s="123"/>
      <c r="AX338" s="123"/>
      <c r="AY338" s="123"/>
      <c r="AZ338" s="49"/>
    </row>
    <row r="339" spans="1:52" x14ac:dyDescent="0.25">
      <c r="A339" s="49"/>
      <c r="B339" s="2" t="s">
        <v>378</v>
      </c>
      <c r="C339" s="2" t="s">
        <v>386</v>
      </c>
      <c r="D339" s="50" t="s">
        <v>93</v>
      </c>
      <c r="F339" s="113">
        <v>0</v>
      </c>
      <c r="G339" s="118">
        <f t="shared" si="155"/>
        <v>0</v>
      </c>
      <c r="H339" s="123">
        <f>'DADOS BASE PROPOSTA'!$H$17*G339</f>
        <v>0</v>
      </c>
      <c r="I339" s="123">
        <f>IF(D339="P",IF(H339&lt;'DADOS BASE PROPOSTA'!$H$22,IF('DADOS BASE PROPOSTA'!$H$22-H339&gt;'DADOS BASE PROPOSTA'!$H$23,'DADOS BASE PROPOSTA'!$H$23,'DADOS BASE PROPOSTA'!$H$22-H339),0),0)</f>
        <v>0</v>
      </c>
      <c r="J339" s="123">
        <f t="shared" si="156"/>
        <v>0</v>
      </c>
      <c r="L339" s="113">
        <v>187.6236836497313</v>
      </c>
      <c r="M339" s="123">
        <f>IF(D339="E",'DADOS BASE PROPOSTA'!$H$28,IF(D339="EA",'DADOS BASE PROPOSTA'!$H$29,IF(D339="EC",'DADOS BASE PROPOSTA'!$H$30,IF(D339="ECA",'DADOS BASE PROPOSTA'!$H$31,0))))</f>
        <v>2005589.23</v>
      </c>
      <c r="N339" s="123">
        <f>IF(OR(D339="E",D339="EA",D339="EC",D339="ECA",D339="ECR"),L339*'DADOS BASE PROPOSTA'!$H$33,0)</f>
        <v>125144.99699437078</v>
      </c>
      <c r="O339" s="123">
        <f t="shared" si="157"/>
        <v>2130734.2269943706</v>
      </c>
      <c r="R339" s="123"/>
      <c r="T339" s="113">
        <v>15.522415694048471</v>
      </c>
      <c r="U339" s="118">
        <f t="shared" si="159"/>
        <v>8.1433003465483344E-5</v>
      </c>
      <c r="V339" s="123">
        <f>'DADOS BASE PROPOSTA'!$H$48*U339</f>
        <v>7352.2210605185428</v>
      </c>
      <c r="W339" s="123"/>
      <c r="X339" s="123">
        <f t="shared" si="158"/>
        <v>7352.2210605185428</v>
      </c>
      <c r="Z339" s="128">
        <v>240</v>
      </c>
      <c r="AB339" s="51">
        <v>0.7</v>
      </c>
      <c r="AC339" s="51">
        <f t="shared" si="160"/>
        <v>168</v>
      </c>
      <c r="AD339" s="132">
        <f t="shared" si="161"/>
        <v>-4.9831844258271252E-2</v>
      </c>
      <c r="AF339" s="51">
        <f t="shared" si="162"/>
        <v>640.11965034330012</v>
      </c>
      <c r="AG339" s="123">
        <f t="shared" si="163"/>
        <v>153628.71608239203</v>
      </c>
      <c r="AI339" s="128">
        <v>0</v>
      </c>
      <c r="AJ339" s="123">
        <f>IF($AI$11&gt;0,(AI339/$AI$11)*'DADOS BASE PROPOSTA'!$H$41,0)</f>
        <v>0</v>
      </c>
      <c r="AL339" s="123">
        <v>12.25</v>
      </c>
      <c r="AM339" s="123">
        <f>(AL339/$AL$11)*'DADOS BASE PROPOSTA'!$H$42</f>
        <v>7001.232874932547</v>
      </c>
      <c r="AO339" s="123"/>
      <c r="AP339" s="123"/>
      <c r="AQ339" s="123"/>
      <c r="AS339" s="123"/>
      <c r="AT339" s="123"/>
      <c r="AU339" s="123"/>
      <c r="AW339" s="123"/>
      <c r="AX339" s="123"/>
      <c r="AY339" s="123"/>
      <c r="AZ339" s="49"/>
    </row>
    <row r="340" spans="1:52" x14ac:dyDescent="0.25">
      <c r="A340" s="49"/>
      <c r="B340" s="2" t="s">
        <v>378</v>
      </c>
      <c r="C340" s="2" t="s">
        <v>387</v>
      </c>
      <c r="D340" s="50" t="s">
        <v>89</v>
      </c>
      <c r="F340" s="113">
        <v>1716.010940685215</v>
      </c>
      <c r="G340" s="118">
        <f t="shared" si="155"/>
        <v>1.5201745255824677E-3</v>
      </c>
      <c r="H340" s="123">
        <f>'DADOS BASE PROPOSTA'!$H$17*G340</f>
        <v>3454156.850487208</v>
      </c>
      <c r="I340" s="123">
        <f>IF(D340="P",IF(H340&lt;'DADOS BASE PROPOSTA'!$H$22,IF('DADOS BASE PROPOSTA'!$H$22-H340&gt;'DADOS BASE PROPOSTA'!$H$23,'DADOS BASE PROPOSTA'!$H$23,'DADOS BASE PROPOSTA'!$H$22-H340),0),0)</f>
        <v>0</v>
      </c>
      <c r="J340" s="123">
        <f t="shared" si="156"/>
        <v>3454156.850487208</v>
      </c>
      <c r="L340" s="113">
        <v>0</v>
      </c>
      <c r="M340" s="123">
        <f>IF(D340="E",'DADOS BASE PROPOSTA'!$H$28,IF(D340="EA",'DADOS BASE PROPOSTA'!$H$29,IF(D340="EC",'DADOS BASE PROPOSTA'!$H$30,IF(D340="ECA",'DADOS BASE PROPOSTA'!$H$31,0))))</f>
        <v>0</v>
      </c>
      <c r="N340" s="123">
        <f>IF(OR(D340="E",D340="EA",D340="EC",D340="ECA",D340="ECR"),L340*'DADOS BASE PROPOSTA'!$H$33,0)</f>
        <v>0</v>
      </c>
      <c r="O340" s="123">
        <f t="shared" si="157"/>
        <v>0</v>
      </c>
      <c r="R340" s="123"/>
      <c r="T340" s="113">
        <v>16.98736406154217</v>
      </c>
      <c r="U340" s="118">
        <f t="shared" si="159"/>
        <v>8.9118350117590352E-5</v>
      </c>
      <c r="V340" s="123">
        <f>'DADOS BASE PROPOSTA'!$H$48*U340</f>
        <v>8046.0965791460367</v>
      </c>
      <c r="W340" s="123"/>
      <c r="X340" s="123">
        <f t="shared" si="158"/>
        <v>8046.0965791460367</v>
      </c>
      <c r="Z340" s="128">
        <v>543.5</v>
      </c>
      <c r="AB340" s="51">
        <v>0.72099999999999997</v>
      </c>
      <c r="AC340" s="51">
        <f t="shared" si="160"/>
        <v>391.86349999999999</v>
      </c>
      <c r="AD340" s="132">
        <f t="shared" si="161"/>
        <v>-1.3081844258271219E-2</v>
      </c>
      <c r="AF340" s="51">
        <f t="shared" si="162"/>
        <v>617.7118740134282</v>
      </c>
      <c r="AG340" s="123">
        <f t="shared" si="163"/>
        <v>335726.40352629824</v>
      </c>
      <c r="AI340" s="128">
        <v>35.5</v>
      </c>
      <c r="AJ340" s="123">
        <f>IF($AI$11&gt;0,(AI340/$AI$11)*'DADOS BASE PROPOSTA'!$H$41,0)</f>
        <v>219319.07656072642</v>
      </c>
      <c r="AL340" s="123">
        <v>27.5</v>
      </c>
      <c r="AM340" s="123">
        <f>(AL340/$AL$11)*'DADOS BASE PROPOSTA'!$H$42</f>
        <v>15717.053392705719</v>
      </c>
      <c r="AO340" s="123"/>
      <c r="AP340" s="123"/>
      <c r="AQ340" s="123"/>
      <c r="AS340" s="123"/>
      <c r="AT340" s="123"/>
      <c r="AU340" s="123"/>
      <c r="AW340" s="123"/>
      <c r="AX340" s="123"/>
      <c r="AY340" s="123"/>
      <c r="AZ340" s="49"/>
    </row>
    <row r="341" spans="1:52" x14ac:dyDescent="0.25">
      <c r="A341" s="49"/>
      <c r="B341" s="2" t="s">
        <v>378</v>
      </c>
      <c r="C341" s="2" t="s">
        <v>388</v>
      </c>
      <c r="D341" s="50" t="s">
        <v>89</v>
      </c>
      <c r="F341" s="113">
        <v>2001.628267260088</v>
      </c>
      <c r="G341" s="118">
        <f t="shared" si="155"/>
        <v>1.7731963295988897E-3</v>
      </c>
      <c r="H341" s="123">
        <f>'DADOS BASE PROPOSTA'!$H$17*G341</f>
        <v>4029075.7054989929</v>
      </c>
      <c r="I341" s="123">
        <f>IF(D341="P",IF(H341&lt;'DADOS BASE PROPOSTA'!$H$22,IF('DADOS BASE PROPOSTA'!$H$22-H341&gt;'DADOS BASE PROPOSTA'!$H$23,'DADOS BASE PROPOSTA'!$H$23,'DADOS BASE PROPOSTA'!$H$22-H341),0),0)</f>
        <v>0</v>
      </c>
      <c r="J341" s="123">
        <f t="shared" si="156"/>
        <v>4029075.7054989929</v>
      </c>
      <c r="L341" s="113">
        <v>0</v>
      </c>
      <c r="M341" s="123">
        <f>IF(D341="E",'DADOS BASE PROPOSTA'!$H$28,IF(D341="EA",'DADOS BASE PROPOSTA'!$H$29,IF(D341="EC",'DADOS BASE PROPOSTA'!$H$30,IF(D341="ECA",'DADOS BASE PROPOSTA'!$H$31,0))))</f>
        <v>0</v>
      </c>
      <c r="N341" s="123">
        <f>IF(OR(D341="E",D341="EA",D341="EC",D341="ECA",D341="ECR"),L341*'DADOS BASE PROPOSTA'!$H$33,0)</f>
        <v>0</v>
      </c>
      <c r="O341" s="123">
        <f t="shared" si="157"/>
        <v>0</v>
      </c>
      <c r="R341" s="123"/>
      <c r="T341" s="113">
        <v>125.2870123947736</v>
      </c>
      <c r="U341" s="118">
        <f t="shared" si="159"/>
        <v>6.5727512493016444E-4</v>
      </c>
      <c r="V341" s="123">
        <f>'DADOS BASE PROPOSTA'!$H$48*U341</f>
        <v>59342.42641700933</v>
      </c>
      <c r="W341" s="123"/>
      <c r="X341" s="123">
        <f t="shared" si="158"/>
        <v>59342.42641700933</v>
      </c>
      <c r="Z341" s="128">
        <v>814</v>
      </c>
      <c r="AB341" s="51">
        <v>0.70099999999999996</v>
      </c>
      <c r="AC341" s="51">
        <f t="shared" si="160"/>
        <v>570.61399999999992</v>
      </c>
      <c r="AD341" s="132">
        <f t="shared" si="161"/>
        <v>-4.808184425827125E-2</v>
      </c>
      <c r="AF341" s="51">
        <f t="shared" si="162"/>
        <v>639.05261337521108</v>
      </c>
      <c r="AG341" s="123">
        <f t="shared" si="163"/>
        <v>520188.82728742179</v>
      </c>
      <c r="AI341" s="128">
        <v>0</v>
      </c>
      <c r="AJ341" s="123">
        <f>IF($AI$11&gt;0,(AI341/$AI$11)*'DADOS BASE PROPOSTA'!$H$41,0)</f>
        <v>0</v>
      </c>
      <c r="AL341" s="123">
        <v>68.875</v>
      </c>
      <c r="AM341" s="123">
        <f>(AL341/$AL$11)*'DADOS BASE PROPOSTA'!$H$42</f>
        <v>39364.074633549324</v>
      </c>
      <c r="AO341" s="123"/>
      <c r="AP341" s="123"/>
      <c r="AQ341" s="123"/>
      <c r="AS341" s="123"/>
      <c r="AT341" s="123"/>
      <c r="AU341" s="123"/>
      <c r="AW341" s="123"/>
      <c r="AX341" s="123"/>
      <c r="AY341" s="123"/>
      <c r="AZ341" s="49"/>
    </row>
    <row r="342" spans="1:52" x14ac:dyDescent="0.25">
      <c r="A342" s="49"/>
      <c r="B342" s="2" t="s">
        <v>378</v>
      </c>
      <c r="C342" s="2" t="s">
        <v>389</v>
      </c>
      <c r="D342" s="50" t="s">
        <v>89</v>
      </c>
      <c r="F342" s="113">
        <v>1774.989232967903</v>
      </c>
      <c r="G342" s="118">
        <f t="shared" si="155"/>
        <v>1.5724220348289407E-3</v>
      </c>
      <c r="H342" s="123">
        <f>'DADOS BASE PROPOSTA'!$H$17*G342</f>
        <v>3572874.2009936897</v>
      </c>
      <c r="I342" s="123">
        <f>IF(D342="P",IF(H342&lt;'DADOS BASE PROPOSTA'!$H$22,IF('DADOS BASE PROPOSTA'!$H$22-H342&gt;'DADOS BASE PROPOSTA'!$H$23,'DADOS BASE PROPOSTA'!$H$23,'DADOS BASE PROPOSTA'!$H$22-H342),0),0)</f>
        <v>0</v>
      </c>
      <c r="J342" s="123">
        <f t="shared" si="156"/>
        <v>3572874.2009936897</v>
      </c>
      <c r="L342" s="113">
        <v>0</v>
      </c>
      <c r="M342" s="123">
        <f>IF(D342="E",'DADOS BASE PROPOSTA'!$H$28,IF(D342="EA",'DADOS BASE PROPOSTA'!$H$29,IF(D342="EC",'DADOS BASE PROPOSTA'!$H$30,IF(D342="ECA",'DADOS BASE PROPOSTA'!$H$31,0))))</f>
        <v>0</v>
      </c>
      <c r="N342" s="123">
        <f>IF(OR(D342="E",D342="EA",D342="EC",D342="ECA",D342="ECR"),L342*'DADOS BASE PROPOSTA'!$H$33,0)</f>
        <v>0</v>
      </c>
      <c r="O342" s="123">
        <f t="shared" si="157"/>
        <v>0</v>
      </c>
      <c r="R342" s="123"/>
      <c r="T342" s="113">
        <v>214.25015658394909</v>
      </c>
      <c r="U342" s="118">
        <f t="shared" si="159"/>
        <v>1.1239895959151856E-3</v>
      </c>
      <c r="V342" s="123">
        <f>'DADOS BASE PROPOSTA'!$H$48*U342</f>
        <v>101479.98510694873</v>
      </c>
      <c r="W342" s="123"/>
      <c r="X342" s="123">
        <f t="shared" si="158"/>
        <v>101479.98510694873</v>
      </c>
      <c r="Z342" s="128">
        <v>820</v>
      </c>
      <c r="AB342" s="51">
        <v>0.74399999999999999</v>
      </c>
      <c r="AC342" s="51">
        <f t="shared" si="160"/>
        <v>610.08000000000004</v>
      </c>
      <c r="AD342" s="132">
        <f t="shared" si="161"/>
        <v>2.7168155741728817E-2</v>
      </c>
      <c r="AF342" s="51">
        <f t="shared" si="162"/>
        <v>593.17002374737797</v>
      </c>
      <c r="AG342" s="123">
        <f t="shared" si="163"/>
        <v>486399.41947284993</v>
      </c>
      <c r="AI342" s="128">
        <v>0</v>
      </c>
      <c r="AJ342" s="123">
        <f>IF($AI$11&gt;0,(AI342/$AI$11)*'DADOS BASE PROPOSTA'!$H$41,0)</f>
        <v>0</v>
      </c>
      <c r="AL342" s="123">
        <v>101.375</v>
      </c>
      <c r="AM342" s="123">
        <f>(AL342/$AL$11)*'DADOS BASE PROPOSTA'!$H$42</f>
        <v>57938.774097656082</v>
      </c>
      <c r="AO342" s="123"/>
      <c r="AP342" s="123"/>
      <c r="AQ342" s="123"/>
      <c r="AS342" s="123"/>
      <c r="AT342" s="123"/>
      <c r="AU342" s="123"/>
      <c r="AW342" s="123"/>
      <c r="AX342" s="123"/>
      <c r="AY342" s="123"/>
      <c r="AZ342" s="49"/>
    </row>
    <row r="343" spans="1:52" x14ac:dyDescent="0.25">
      <c r="A343" s="49"/>
      <c r="F343" s="113"/>
      <c r="G343" s="118"/>
      <c r="H343" s="123"/>
      <c r="I343" s="123"/>
      <c r="J343" s="123"/>
      <c r="L343" s="113"/>
      <c r="M343" s="123"/>
      <c r="N343" s="123"/>
      <c r="O343" s="123"/>
      <c r="R343" s="123"/>
      <c r="T343" s="113"/>
      <c r="U343" s="118"/>
      <c r="V343" s="123"/>
      <c r="W343" s="123"/>
      <c r="X343" s="123"/>
      <c r="Z343" s="128"/>
      <c r="AD343" s="132"/>
      <c r="AG343" s="123"/>
      <c r="AI343" s="128"/>
      <c r="AJ343" s="123"/>
      <c r="AL343" s="123"/>
      <c r="AM343" s="123"/>
      <c r="AO343" s="123"/>
      <c r="AP343" s="123"/>
      <c r="AQ343" s="123"/>
      <c r="AS343" s="123"/>
      <c r="AT343" s="123"/>
      <c r="AU343" s="123"/>
      <c r="AW343" s="123"/>
      <c r="AX343" s="123"/>
      <c r="AY343" s="123"/>
      <c r="AZ343" s="49"/>
    </row>
    <row r="344" spans="1:52" x14ac:dyDescent="0.25">
      <c r="A344" s="49"/>
      <c r="B344" s="107" t="s">
        <v>390</v>
      </c>
      <c r="C344" s="107" t="s">
        <v>391</v>
      </c>
      <c r="D344" s="107" t="s">
        <v>84</v>
      </c>
      <c r="E344" s="107"/>
      <c r="F344" s="114">
        <f>SUM(F345:F364)</f>
        <v>37019.308911118547</v>
      </c>
      <c r="G344" s="119">
        <f>SUM(G345:G364)</f>
        <v>3.2794552194917323E-2</v>
      </c>
      <c r="H344" s="124">
        <f>SUM(H345:H364)</f>
        <v>74516132.994223624</v>
      </c>
      <c r="I344" s="124">
        <f>SUM(I345:I364)</f>
        <v>63028.231454594992</v>
      </c>
      <c r="J344" s="124">
        <f>SUM(J345:J364)</f>
        <v>74579161.22567822</v>
      </c>
      <c r="K344" s="108"/>
      <c r="L344" s="114">
        <f>SUM(L345:L364)</f>
        <v>3355.6657418019477</v>
      </c>
      <c r="M344" s="124">
        <f>SUM(M345:M364)</f>
        <v>10986617.790000001</v>
      </c>
      <c r="N344" s="124">
        <f>SUM(N345:N364)</f>
        <v>2238229.049781899</v>
      </c>
      <c r="O344" s="124">
        <f>SUM(O345:O364)</f>
        <v>13224846.839781899</v>
      </c>
      <c r="P344" s="108"/>
      <c r="Q344" s="109"/>
      <c r="R344" s="124">
        <f>SUM(R345:R364)</f>
        <v>7242298.4500000002</v>
      </c>
      <c r="S344" s="108"/>
      <c r="T344" s="114">
        <f>SUM(T345:T364)</f>
        <v>5770.6418878169361</v>
      </c>
      <c r="U344" s="119">
        <f>SUM(U345:U364)</f>
        <v>3.0273683562593579E-2</v>
      </c>
      <c r="V344" s="124">
        <f>SUM(V345:V364)</f>
        <v>2733275.2618257296</v>
      </c>
      <c r="W344" s="124">
        <f>SUM(W345:W364)</f>
        <v>244676.20587804879</v>
      </c>
      <c r="X344" s="124">
        <f>SUM(X345:X364)</f>
        <v>2977951.4677037788</v>
      </c>
      <c r="Y344" s="108"/>
      <c r="Z344" s="129">
        <f>SUM(Z345:Z364)</f>
        <v>16331.5</v>
      </c>
      <c r="AA344" s="108"/>
      <c r="AB344" s="108"/>
      <c r="AC344" s="108"/>
      <c r="AD344" s="133"/>
      <c r="AE344" s="108"/>
      <c r="AF344" s="108"/>
      <c r="AG344" s="124">
        <f>SUM(AG345:AG364)</f>
        <v>9793619.253371397</v>
      </c>
      <c r="AH344" s="108"/>
      <c r="AI344" s="129">
        <f>SUM(AI345:AI364)</f>
        <v>724.5</v>
      </c>
      <c r="AJ344" s="124">
        <f>SUM(AJ345:AJ364)</f>
        <v>4475962.5624858122</v>
      </c>
      <c r="AK344" s="108"/>
      <c r="AL344" s="124">
        <f>SUM(AL345:AL364)</f>
        <v>1541.5</v>
      </c>
      <c r="AM344" s="124">
        <f>SUM(AM345:AM364)</f>
        <v>881012.28381294059</v>
      </c>
      <c r="AN344" s="108"/>
      <c r="AO344" s="124"/>
      <c r="AP344" s="124"/>
      <c r="AQ344" s="124">
        <f>SUM(AQ345:AQ364)</f>
        <v>809734.76485148515</v>
      </c>
      <c r="AR344" s="107"/>
      <c r="AS344" s="124"/>
      <c r="AT344" s="124"/>
      <c r="AU344" s="124">
        <f>SUM(AU345:AU364)</f>
        <v>809734.76485148515</v>
      </c>
      <c r="AV344" s="107"/>
      <c r="AW344" s="124"/>
      <c r="AX344" s="124"/>
      <c r="AY344" s="124">
        <f>SUM(AY345:AY364)</f>
        <v>809734.76485148515</v>
      </c>
      <c r="AZ344" s="49"/>
    </row>
    <row r="345" spans="1:52" x14ac:dyDescent="0.25">
      <c r="A345" s="49"/>
      <c r="B345" s="2" t="s">
        <v>390</v>
      </c>
      <c r="C345" s="2" t="s">
        <v>35</v>
      </c>
      <c r="D345" s="50" t="s">
        <v>85</v>
      </c>
      <c r="F345" s="113">
        <v>0</v>
      </c>
      <c r="G345" s="118">
        <f t="shared" ref="G345:G364" si="164">F345/$F$11</f>
        <v>0</v>
      </c>
      <c r="H345" s="123">
        <f>'DADOS BASE PROPOSTA'!$H$17*G345</f>
        <v>0</v>
      </c>
      <c r="I345" s="123">
        <f>IF(D345="P",IF(H345&lt;'DADOS BASE PROPOSTA'!$H$22,IF('DADOS BASE PROPOSTA'!$H$22-H345&gt;'DADOS BASE PROPOSTA'!$H$23,'DADOS BASE PROPOSTA'!$H$23,'DADOS BASE PROPOSTA'!$H$22-H345),0),0)</f>
        <v>0</v>
      </c>
      <c r="J345" s="123">
        <f t="shared" ref="J345:J364" si="165">H345+I345</f>
        <v>0</v>
      </c>
      <c r="L345" s="113"/>
      <c r="M345" s="123">
        <f>IF(D345="E",'DADOS BASE PROPOSTA'!$H$28,IF(D345="EA",'DADOS BASE PROPOSTA'!$H$29,IF(D345="EC",'DADOS BASE PROPOSTA'!$H$30,IF(D345="ECA",'DADOS BASE PROPOSTA'!$H$31,0))))</f>
        <v>0</v>
      </c>
      <c r="N345" s="123">
        <f>IF(OR(D345="E",D345="EA",D345="EC",D345="ECA"),L345*'DADOS BASE PROPOSTA'!$H$33,0)</f>
        <v>0</v>
      </c>
      <c r="O345" s="123">
        <f t="shared" ref="O345:O364" si="166">M345+N345</f>
        <v>0</v>
      </c>
      <c r="Q345" s="77">
        <v>19</v>
      </c>
      <c r="R345" s="123">
        <f>IF(D345="R",('DADOS BASE PROPOSTA'!$H$36+('DADOS BASE PROPOSTA'!$H$37*Q345)),0)</f>
        <v>7242298.4500000002</v>
      </c>
      <c r="T345" s="113"/>
      <c r="U345" s="118"/>
      <c r="V345" s="123"/>
      <c r="W345" s="123">
        <f>'DADOS BASE PROPOSTA'!$H$47/41</f>
        <v>244676.20587804879</v>
      </c>
      <c r="X345" s="123">
        <f t="shared" ref="X345:X364" si="167">V345+W345</f>
        <v>244676.20587804879</v>
      </c>
      <c r="Z345" s="128"/>
      <c r="AD345" s="132"/>
      <c r="AG345" s="123"/>
      <c r="AI345" s="128"/>
      <c r="AJ345" s="123"/>
      <c r="AL345" s="123"/>
      <c r="AM345" s="123"/>
      <c r="AO345" s="123">
        <f>'DADOS BASE PROPOSTA'!$H$52/41</f>
        <v>354295.5</v>
      </c>
      <c r="AP345" s="123">
        <f>'DADOS BASE PROPOSTA'!$H$53*(Q345/$Q$11)</f>
        <v>455439.26485148509</v>
      </c>
      <c r="AQ345" s="123">
        <f>AO345+AP345</f>
        <v>809734.76485148515</v>
      </c>
      <c r="AS345" s="123">
        <f>'DADOS BASE PROPOSTA'!$H$56/41</f>
        <v>354295.5</v>
      </c>
      <c r="AT345" s="123">
        <f>'DADOS BASE PROPOSTA'!$H$57*(Q345/$Q$11)</f>
        <v>455439.26485148509</v>
      </c>
      <c r="AU345" s="123">
        <f>AS345+AT345</f>
        <v>809734.76485148515</v>
      </c>
      <c r="AW345" s="123">
        <f>'DADOS BASE PROPOSTA'!$H$60/41</f>
        <v>354295.5</v>
      </c>
      <c r="AX345" s="123">
        <f>'DADOS BASE PROPOSTA'!$H$61*(Q345/$Q$11)</f>
        <v>455439.26485148509</v>
      </c>
      <c r="AY345" s="123">
        <f>AW345+AX345</f>
        <v>809734.76485148515</v>
      </c>
      <c r="AZ345" s="49"/>
    </row>
    <row r="346" spans="1:52" x14ac:dyDescent="0.25">
      <c r="A346" s="49"/>
      <c r="B346" s="2" t="s">
        <v>390</v>
      </c>
      <c r="C346" s="2" t="s">
        <v>392</v>
      </c>
      <c r="D346" s="50" t="s">
        <v>93</v>
      </c>
      <c r="F346" s="113">
        <v>0</v>
      </c>
      <c r="G346" s="118">
        <f t="shared" si="164"/>
        <v>0</v>
      </c>
      <c r="H346" s="123">
        <f>'DADOS BASE PROPOSTA'!$H$17*G346</f>
        <v>0</v>
      </c>
      <c r="I346" s="123">
        <f>IF(D346="P",IF(H346&lt;'DADOS BASE PROPOSTA'!$H$22,IF('DADOS BASE PROPOSTA'!$H$22-H346&gt;'DADOS BASE PROPOSTA'!$H$23,'DADOS BASE PROPOSTA'!$H$23,'DADOS BASE PROPOSTA'!$H$22-H346),0),0)</f>
        <v>0</v>
      </c>
      <c r="J346" s="123">
        <f t="shared" si="165"/>
        <v>0</v>
      </c>
      <c r="L346" s="113">
        <v>379.29827296073768</v>
      </c>
      <c r="M346" s="123">
        <f>IF(D346="E",'DADOS BASE PROPOSTA'!$H$28,IF(D346="EA",'DADOS BASE PROPOSTA'!$H$29,IF(D346="EC",'DADOS BASE PROPOSTA'!$H$30,IF(D346="ECA",'DADOS BASE PROPOSTA'!$H$31,0))))</f>
        <v>2005589.23</v>
      </c>
      <c r="N346" s="123">
        <f>IF(OR(D346="E",D346="EA",D346="EC",D346="ECA",D346="ECR"),L346*'DADOS BASE PROPOSTA'!$H$33,0)</f>
        <v>252991.94806481202</v>
      </c>
      <c r="O346" s="123">
        <f t="shared" si="166"/>
        <v>2258581.178064812</v>
      </c>
      <c r="R346" s="123"/>
      <c r="T346" s="113">
        <v>68.330388564682821</v>
      </c>
      <c r="U346" s="118">
        <f t="shared" ref="U346:U364" si="168">T346/$T$11</f>
        <v>3.5847183057461187E-4</v>
      </c>
      <c r="V346" s="123">
        <f>'DADOS BASE PROPOSTA'!$H$48*U346</f>
        <v>32364.815617668104</v>
      </c>
      <c r="W346" s="123"/>
      <c r="X346" s="123">
        <f t="shared" si="167"/>
        <v>32364.815617668104</v>
      </c>
      <c r="Z346" s="128">
        <v>437.5</v>
      </c>
      <c r="AB346" s="51">
        <v>0.71399999999999997</v>
      </c>
      <c r="AC346" s="51">
        <f t="shared" ref="AC346:AC364" si="169">Z346*AB346</f>
        <v>312.375</v>
      </c>
      <c r="AD346" s="132">
        <f t="shared" ref="AD346:AD364" si="170">(AB346-$AC$12)*$AD$12</f>
        <v>-2.533184425827123E-2</v>
      </c>
      <c r="AF346" s="51">
        <f t="shared" ref="AF346:AF364" si="171">$AF$11-(AD346*$AF$11)</f>
        <v>625.18113279005217</v>
      </c>
      <c r="AG346" s="123">
        <f t="shared" ref="AG346:AG364" si="172">Z346*AF346</f>
        <v>273516.74559564784</v>
      </c>
      <c r="AI346" s="128">
        <v>0</v>
      </c>
      <c r="AJ346" s="123">
        <f>IF($AI$11&gt;0,(AI346/$AI$11)*'DADOS BASE PROPOSTA'!$H$41,0)</f>
        <v>0</v>
      </c>
      <c r="AL346" s="123">
        <v>35.125</v>
      </c>
      <c r="AM346" s="123">
        <f>(AL346/$AL$11)*'DADOS BASE PROPOSTA'!$H$42</f>
        <v>20074.963651592305</v>
      </c>
      <c r="AO346" s="123"/>
      <c r="AP346" s="123"/>
      <c r="AQ346" s="123"/>
      <c r="AS346" s="123"/>
      <c r="AT346" s="123"/>
      <c r="AU346" s="123"/>
      <c r="AW346" s="123"/>
      <c r="AX346" s="123"/>
      <c r="AY346" s="123"/>
      <c r="AZ346" s="49"/>
    </row>
    <row r="347" spans="1:52" x14ac:dyDescent="0.25">
      <c r="A347" s="49"/>
      <c r="B347" s="2" t="s">
        <v>390</v>
      </c>
      <c r="C347" s="2" t="s">
        <v>393</v>
      </c>
      <c r="D347" s="50" t="s">
        <v>87</v>
      </c>
      <c r="F347" s="113">
        <v>0</v>
      </c>
      <c r="G347" s="118">
        <f t="shared" si="164"/>
        <v>0</v>
      </c>
      <c r="H347" s="123">
        <f>'DADOS BASE PROPOSTA'!$H$17*G347</f>
        <v>0</v>
      </c>
      <c r="I347" s="123">
        <f>IF(D347="P",IF(H347&lt;'DADOS BASE PROPOSTA'!$H$22,IF('DADOS BASE PROPOSTA'!$H$22-H347&gt;'DADOS BASE PROPOSTA'!$H$23,'DADOS BASE PROPOSTA'!$H$23,'DADOS BASE PROPOSTA'!$H$22-H347),0),0)</f>
        <v>0</v>
      </c>
      <c r="J347" s="123">
        <f t="shared" si="165"/>
        <v>0</v>
      </c>
      <c r="L347" s="113">
        <v>171.206136701459</v>
      </c>
      <c r="M347" s="123">
        <f>IF(D347="E",'DADOS BASE PROPOSTA'!$H$28,IF(D347="EA",'DADOS BASE PROPOSTA'!$H$29,IF(D347="EC",'DADOS BASE PROPOSTA'!$H$30,IF(D347="ECA",'DADOS BASE PROPOSTA'!$H$31,0))))</f>
        <v>993970.02</v>
      </c>
      <c r="N347" s="123">
        <f>IF(OR(D347="E",D347="EA",D347="EC",D347="ECA",D347="ECR"),L347*'DADOS BASE PROPOSTA'!$H$33,0)</f>
        <v>114194.49317987316</v>
      </c>
      <c r="O347" s="123">
        <f t="shared" si="166"/>
        <v>1108164.5131798731</v>
      </c>
      <c r="R347" s="123"/>
      <c r="T347" s="113">
        <v>0</v>
      </c>
      <c r="U347" s="118">
        <f t="shared" si="168"/>
        <v>0</v>
      </c>
      <c r="V347" s="123">
        <f>'DADOS BASE PROPOSTA'!$H$48*U347</f>
        <v>0</v>
      </c>
      <c r="W347" s="123"/>
      <c r="X347" s="123">
        <f t="shared" si="167"/>
        <v>0</v>
      </c>
      <c r="Z347" s="128">
        <v>239</v>
      </c>
      <c r="AB347" s="51">
        <v>0.71799999999999997</v>
      </c>
      <c r="AC347" s="51">
        <f t="shared" si="169"/>
        <v>171.602</v>
      </c>
      <c r="AD347" s="132">
        <f t="shared" si="170"/>
        <v>-1.8331844258271224E-2</v>
      </c>
      <c r="AF347" s="51">
        <f t="shared" si="171"/>
        <v>620.91298491769567</v>
      </c>
      <c r="AG347" s="123">
        <f t="shared" si="172"/>
        <v>148398.20339532927</v>
      </c>
      <c r="AI347" s="128">
        <v>0</v>
      </c>
      <c r="AJ347" s="123">
        <f>IF($AI$11&gt;0,(AI347/$AI$11)*'DADOS BASE PROPOSTA'!$H$41,0)</f>
        <v>0</v>
      </c>
      <c r="AL347" s="123">
        <v>0</v>
      </c>
      <c r="AM347" s="123">
        <f>(AL347/$AL$11)*'DADOS BASE PROPOSTA'!$H$42</f>
        <v>0</v>
      </c>
      <c r="AO347" s="123"/>
      <c r="AP347" s="123"/>
      <c r="AQ347" s="123"/>
      <c r="AS347" s="123"/>
      <c r="AT347" s="123"/>
      <c r="AU347" s="123"/>
      <c r="AW347" s="123"/>
      <c r="AX347" s="123"/>
      <c r="AY347" s="123"/>
      <c r="AZ347" s="49"/>
    </row>
    <row r="348" spans="1:52" x14ac:dyDescent="0.25">
      <c r="A348" s="49"/>
      <c r="B348" s="2" t="s">
        <v>390</v>
      </c>
      <c r="C348" s="2" t="s">
        <v>394</v>
      </c>
      <c r="D348" s="50" t="s">
        <v>87</v>
      </c>
      <c r="F348" s="113">
        <v>0</v>
      </c>
      <c r="G348" s="118">
        <f t="shared" si="164"/>
        <v>0</v>
      </c>
      <c r="H348" s="123">
        <f>'DADOS BASE PROPOSTA'!$H$17*G348</f>
        <v>0</v>
      </c>
      <c r="I348" s="123">
        <f>IF(D348="P",IF(H348&lt;'DADOS BASE PROPOSTA'!$H$22,IF('DADOS BASE PROPOSTA'!$H$22-H348&gt;'DADOS BASE PROPOSTA'!$H$23,'DADOS BASE PROPOSTA'!$H$23,'DADOS BASE PROPOSTA'!$H$22-H348),0),0)</f>
        <v>0</v>
      </c>
      <c r="J348" s="123">
        <f t="shared" si="165"/>
        <v>0</v>
      </c>
      <c r="L348" s="113">
        <v>42.097299999999997</v>
      </c>
      <c r="M348" s="123">
        <f>IF(D348="E",'DADOS BASE PROPOSTA'!$H$28,IF(D348="EA",'DADOS BASE PROPOSTA'!$H$29,IF(D348="EC",'DADOS BASE PROPOSTA'!$H$30,IF(D348="ECA",'DADOS BASE PROPOSTA'!$H$31,0))))</f>
        <v>993970.02</v>
      </c>
      <c r="N348" s="123">
        <f>IF(OR(D348="E",D348="EA",D348="EC",D348="ECA",D348="ECR"),L348*'DADOS BASE PROPOSTA'!$H$33,0)</f>
        <v>28078.899099999999</v>
      </c>
      <c r="O348" s="123">
        <f t="shared" si="166"/>
        <v>1022048.9191000001</v>
      </c>
      <c r="R348" s="123"/>
      <c r="T348" s="113">
        <v>0</v>
      </c>
      <c r="U348" s="118">
        <f t="shared" si="168"/>
        <v>0</v>
      </c>
      <c r="V348" s="123">
        <f>'DADOS BASE PROPOSTA'!$H$48*U348</f>
        <v>0</v>
      </c>
      <c r="W348" s="123"/>
      <c r="X348" s="123">
        <f t="shared" si="167"/>
        <v>0</v>
      </c>
      <c r="Z348" s="128">
        <v>28.5</v>
      </c>
      <c r="AB348" s="51">
        <v>0.70299999999999996</v>
      </c>
      <c r="AC348" s="51">
        <f t="shared" si="169"/>
        <v>20.035499999999999</v>
      </c>
      <c r="AD348" s="132">
        <f t="shared" si="170"/>
        <v>-4.4581844258271247E-2</v>
      </c>
      <c r="AF348" s="51">
        <f t="shared" si="171"/>
        <v>636.91853943903277</v>
      </c>
      <c r="AG348" s="123">
        <f t="shared" si="172"/>
        <v>18152.178374012434</v>
      </c>
      <c r="AI348" s="128">
        <v>0</v>
      </c>
      <c r="AJ348" s="123">
        <f>IF($AI$11&gt;0,(AI348/$AI$11)*'DADOS BASE PROPOSTA'!$H$41,0)</f>
        <v>0</v>
      </c>
      <c r="AL348" s="123">
        <v>0</v>
      </c>
      <c r="AM348" s="123">
        <f>(AL348/$AL$11)*'DADOS BASE PROPOSTA'!$H$42</f>
        <v>0</v>
      </c>
      <c r="AO348" s="123"/>
      <c r="AP348" s="123"/>
      <c r="AQ348" s="123"/>
      <c r="AS348" s="123"/>
      <c r="AT348" s="123"/>
      <c r="AU348" s="123"/>
      <c r="AW348" s="123"/>
      <c r="AX348" s="123"/>
      <c r="AY348" s="123"/>
      <c r="AZ348" s="49"/>
    </row>
    <row r="349" spans="1:52" x14ac:dyDescent="0.25">
      <c r="A349" s="49"/>
      <c r="B349" s="2" t="s">
        <v>390</v>
      </c>
      <c r="C349" s="2" t="s">
        <v>395</v>
      </c>
      <c r="D349" s="50" t="s">
        <v>87</v>
      </c>
      <c r="F349" s="113">
        <v>0</v>
      </c>
      <c r="G349" s="118">
        <f t="shared" si="164"/>
        <v>0</v>
      </c>
      <c r="H349" s="123">
        <f>'DADOS BASE PROPOSTA'!$H$17*G349</f>
        <v>0</v>
      </c>
      <c r="I349" s="123">
        <f>IF(D349="P",IF(H349&lt;'DADOS BASE PROPOSTA'!$H$22,IF('DADOS BASE PROPOSTA'!$H$22-H349&gt;'DADOS BASE PROPOSTA'!$H$23,'DADOS BASE PROPOSTA'!$H$23,'DADOS BASE PROPOSTA'!$H$22-H349),0),0)</f>
        <v>0</v>
      </c>
      <c r="J349" s="123">
        <f t="shared" si="165"/>
        <v>0</v>
      </c>
      <c r="L349" s="113">
        <v>293.54050000000001</v>
      </c>
      <c r="M349" s="123">
        <f>IF(D349="E",'DADOS BASE PROPOSTA'!$H$28,IF(D349="EA",'DADOS BASE PROPOSTA'!$H$29,IF(D349="EC",'DADOS BASE PROPOSTA'!$H$30,IF(D349="ECA",'DADOS BASE PROPOSTA'!$H$31,0))))</f>
        <v>993970.02</v>
      </c>
      <c r="N349" s="123">
        <f>IF(OR(D349="E",D349="EA",D349="EC",D349="ECA",D349="ECR"),L349*'DADOS BASE PROPOSTA'!$H$33,0)</f>
        <v>195791.5135</v>
      </c>
      <c r="O349" s="123">
        <f t="shared" si="166"/>
        <v>1189761.5334999999</v>
      </c>
      <c r="R349" s="123"/>
      <c r="T349" s="113">
        <v>0</v>
      </c>
      <c r="U349" s="118">
        <f t="shared" si="168"/>
        <v>0</v>
      </c>
      <c r="V349" s="123">
        <f>'DADOS BASE PROPOSTA'!$H$48*U349</f>
        <v>0</v>
      </c>
      <c r="W349" s="123"/>
      <c r="X349" s="123">
        <f t="shared" si="167"/>
        <v>0</v>
      </c>
      <c r="Z349" s="128">
        <v>164.5</v>
      </c>
      <c r="AB349" s="51">
        <v>0.76800000000000002</v>
      </c>
      <c r="AC349" s="51">
        <f t="shared" si="169"/>
        <v>126.336</v>
      </c>
      <c r="AD349" s="132">
        <f t="shared" si="170"/>
        <v>6.9168155741728854E-2</v>
      </c>
      <c r="AF349" s="51">
        <f t="shared" si="171"/>
        <v>567.56113651323858</v>
      </c>
      <c r="AG349" s="123">
        <f t="shared" si="172"/>
        <v>93363.806956427739</v>
      </c>
      <c r="AI349" s="128">
        <v>0</v>
      </c>
      <c r="AJ349" s="123">
        <f>IF($AI$11&gt;0,(AI349/$AI$11)*'DADOS BASE PROPOSTA'!$H$41,0)</f>
        <v>0</v>
      </c>
      <c r="AL349" s="123">
        <v>0</v>
      </c>
      <c r="AM349" s="123">
        <f>(AL349/$AL$11)*'DADOS BASE PROPOSTA'!$H$42</f>
        <v>0</v>
      </c>
      <c r="AO349" s="123"/>
      <c r="AP349" s="123"/>
      <c r="AQ349" s="123"/>
      <c r="AS349" s="123"/>
      <c r="AT349" s="123"/>
      <c r="AU349" s="123"/>
      <c r="AW349" s="123"/>
      <c r="AX349" s="123"/>
      <c r="AY349" s="123"/>
      <c r="AZ349" s="49"/>
    </row>
    <row r="350" spans="1:52" x14ac:dyDescent="0.25">
      <c r="A350" s="49"/>
      <c r="B350" s="2" t="s">
        <v>390</v>
      </c>
      <c r="C350" s="2" t="s">
        <v>396</v>
      </c>
      <c r="D350" s="50" t="s">
        <v>87</v>
      </c>
      <c r="F350" s="113">
        <v>0</v>
      </c>
      <c r="G350" s="118">
        <f t="shared" si="164"/>
        <v>0</v>
      </c>
      <c r="H350" s="123">
        <f>'DADOS BASE PROPOSTA'!$H$17*G350</f>
        <v>0</v>
      </c>
      <c r="I350" s="123">
        <f>IF(D350="P",IF(H350&lt;'DADOS BASE PROPOSTA'!$H$22,IF('DADOS BASE PROPOSTA'!$H$22-H350&gt;'DADOS BASE PROPOSTA'!$H$23,'DADOS BASE PROPOSTA'!$H$23,'DADOS BASE PROPOSTA'!$H$22-H350),0),0)</f>
        <v>0</v>
      </c>
      <c r="J350" s="123">
        <f t="shared" si="165"/>
        <v>0</v>
      </c>
      <c r="L350" s="113">
        <v>207.67132131319471</v>
      </c>
      <c r="M350" s="123">
        <f>IF(D350="E",'DADOS BASE PROPOSTA'!$H$28,IF(D350="EA",'DADOS BASE PROPOSTA'!$H$29,IF(D350="EC",'DADOS BASE PROPOSTA'!$H$30,IF(D350="ECA",'DADOS BASE PROPOSTA'!$H$31,0))))</f>
        <v>993970.02</v>
      </c>
      <c r="N350" s="123">
        <f>IF(OR(D350="E",D350="EA",D350="EC",D350="ECA",D350="ECR"),L350*'DADOS BASE PROPOSTA'!$H$33,0)</f>
        <v>138516.77131590087</v>
      </c>
      <c r="O350" s="123">
        <f t="shared" si="166"/>
        <v>1132486.7913159009</v>
      </c>
      <c r="R350" s="123"/>
      <c r="T350" s="113">
        <v>0</v>
      </c>
      <c r="U350" s="118">
        <f t="shared" si="168"/>
        <v>0</v>
      </c>
      <c r="V350" s="123">
        <f>'DADOS BASE PROPOSTA'!$H$48*U350</f>
        <v>0</v>
      </c>
      <c r="W350" s="123"/>
      <c r="X350" s="123">
        <f t="shared" si="167"/>
        <v>0</v>
      </c>
      <c r="Z350" s="128">
        <v>200</v>
      </c>
      <c r="AB350" s="51">
        <v>0.754</v>
      </c>
      <c r="AC350" s="51">
        <f t="shared" si="169"/>
        <v>150.80000000000001</v>
      </c>
      <c r="AD350" s="132">
        <f t="shared" si="170"/>
        <v>4.4668155741728832E-2</v>
      </c>
      <c r="AF350" s="51">
        <f t="shared" si="171"/>
        <v>582.49965406648664</v>
      </c>
      <c r="AG350" s="123">
        <f t="shared" si="172"/>
        <v>116499.93081329732</v>
      </c>
      <c r="AI350" s="128">
        <v>0</v>
      </c>
      <c r="AJ350" s="123">
        <f>IF($AI$11&gt;0,(AI350/$AI$11)*'DADOS BASE PROPOSTA'!$H$41,0)</f>
        <v>0</v>
      </c>
      <c r="AL350" s="123">
        <v>0</v>
      </c>
      <c r="AM350" s="123">
        <f>(AL350/$AL$11)*'DADOS BASE PROPOSTA'!$H$42</f>
        <v>0</v>
      </c>
      <c r="AO350" s="123"/>
      <c r="AP350" s="123"/>
      <c r="AQ350" s="123"/>
      <c r="AS350" s="123"/>
      <c r="AT350" s="123"/>
      <c r="AU350" s="123"/>
      <c r="AW350" s="123"/>
      <c r="AX350" s="123"/>
      <c r="AY350" s="123"/>
      <c r="AZ350" s="49"/>
    </row>
    <row r="351" spans="1:52" x14ac:dyDescent="0.25">
      <c r="A351" s="49"/>
      <c r="B351" s="2" t="s">
        <v>390</v>
      </c>
      <c r="C351" s="2" t="s">
        <v>397</v>
      </c>
      <c r="D351" s="50" t="s">
        <v>87</v>
      </c>
      <c r="F351" s="113">
        <v>0</v>
      </c>
      <c r="G351" s="118">
        <f t="shared" si="164"/>
        <v>0</v>
      </c>
      <c r="H351" s="123">
        <f>'DADOS BASE PROPOSTA'!$H$17*G351</f>
        <v>0</v>
      </c>
      <c r="I351" s="123">
        <f>IF(D351="P",IF(H351&lt;'DADOS BASE PROPOSTA'!$H$22,IF('DADOS BASE PROPOSTA'!$H$22-H351&gt;'DADOS BASE PROPOSTA'!$H$23,'DADOS BASE PROPOSTA'!$H$23,'DADOS BASE PROPOSTA'!$H$22-H351),0),0)</f>
        <v>0</v>
      </c>
      <c r="J351" s="123">
        <f t="shared" si="165"/>
        <v>0</v>
      </c>
      <c r="L351" s="113">
        <v>606.71684430749372</v>
      </c>
      <c r="M351" s="123">
        <f>IF(D351="E",'DADOS BASE PROPOSTA'!$H$28,IF(D351="EA",'DADOS BASE PROPOSTA'!$H$29,IF(D351="EC",'DADOS BASE PROPOSTA'!$H$30,IF(D351="ECA",'DADOS BASE PROPOSTA'!$H$31,0))))</f>
        <v>993970.02</v>
      </c>
      <c r="N351" s="123">
        <f>IF(OR(D351="E",D351="EA",D351="EC",D351="ECA",D351="ECR"),L351*'DADOS BASE PROPOSTA'!$H$33,0)</f>
        <v>404680.13515309832</v>
      </c>
      <c r="O351" s="123">
        <f t="shared" si="166"/>
        <v>1398650.1551530983</v>
      </c>
      <c r="R351" s="123"/>
      <c r="T351" s="113">
        <v>30.893214317533861</v>
      </c>
      <c r="U351" s="118">
        <f t="shared" si="168"/>
        <v>1.6207060023165225E-4</v>
      </c>
      <c r="V351" s="123">
        <f>'DADOS BASE PROPOSTA'!$H$48*U351</f>
        <v>14632.628413602655</v>
      </c>
      <c r="W351" s="123"/>
      <c r="X351" s="123">
        <f t="shared" si="167"/>
        <v>14632.628413602655</v>
      </c>
      <c r="Z351" s="128">
        <v>311</v>
      </c>
      <c r="AB351" s="51">
        <v>0.72899999999999998</v>
      </c>
      <c r="AC351" s="51">
        <f t="shared" si="169"/>
        <v>226.71899999999999</v>
      </c>
      <c r="AD351" s="132">
        <f t="shared" si="170"/>
        <v>9.1815574172879333E-4</v>
      </c>
      <c r="AF351" s="51">
        <f t="shared" si="171"/>
        <v>609.17557826871507</v>
      </c>
      <c r="AG351" s="123">
        <f t="shared" si="172"/>
        <v>189453.6048415704</v>
      </c>
      <c r="AI351" s="128">
        <v>0</v>
      </c>
      <c r="AJ351" s="123">
        <f>IF($AI$11&gt;0,(AI351/$AI$11)*'DADOS BASE PROPOSTA'!$H$41,0)</f>
        <v>0</v>
      </c>
      <c r="AL351" s="123">
        <v>15.75</v>
      </c>
      <c r="AM351" s="123">
        <f>(AL351/$AL$11)*'DADOS BASE PROPOSTA'!$H$42</f>
        <v>9001.5851249132738</v>
      </c>
      <c r="AO351" s="123"/>
      <c r="AP351" s="123"/>
      <c r="AQ351" s="123"/>
      <c r="AS351" s="123"/>
      <c r="AT351" s="123"/>
      <c r="AU351" s="123"/>
      <c r="AW351" s="123"/>
      <c r="AX351" s="123"/>
      <c r="AY351" s="123"/>
      <c r="AZ351" s="49"/>
    </row>
    <row r="352" spans="1:52" x14ac:dyDescent="0.25">
      <c r="A352" s="49"/>
      <c r="B352" s="2" t="s">
        <v>390</v>
      </c>
      <c r="C352" s="2" t="s">
        <v>398</v>
      </c>
      <c r="D352" s="50" t="s">
        <v>89</v>
      </c>
      <c r="F352" s="113">
        <v>1751.3173782696799</v>
      </c>
      <c r="G352" s="118">
        <f t="shared" si="164"/>
        <v>1.5514516845634818E-3</v>
      </c>
      <c r="H352" s="123">
        <f>'DADOS BASE PROPOSTA'!$H$17*G352</f>
        <v>3525225.1463571526</v>
      </c>
      <c r="I352" s="123">
        <f>IF(D352="P",IF(H352&lt;'DADOS BASE PROPOSTA'!$H$22,IF('DADOS BASE PROPOSTA'!$H$22-H352&gt;'DADOS BASE PROPOSTA'!$H$23,'DADOS BASE PROPOSTA'!$H$23,'DADOS BASE PROPOSTA'!$H$22-H352),0),0)</f>
        <v>0</v>
      </c>
      <c r="J352" s="123">
        <f t="shared" si="165"/>
        <v>3525225.1463571526</v>
      </c>
      <c r="L352" s="113">
        <v>0</v>
      </c>
      <c r="M352" s="123">
        <f>IF(D352="E",'DADOS BASE PROPOSTA'!$H$28,IF(D352="EA",'DADOS BASE PROPOSTA'!$H$29,IF(D352="EC",'DADOS BASE PROPOSTA'!$H$30,IF(D352="ECA",'DADOS BASE PROPOSTA'!$H$31,0))))</f>
        <v>0</v>
      </c>
      <c r="N352" s="123">
        <f>IF(OR(D352="E",D352="EA",D352="EC",D352="ECA",D352="ECR"),L352*'DADOS BASE PROPOSTA'!$H$33,0)</f>
        <v>0</v>
      </c>
      <c r="O352" s="123">
        <f t="shared" si="166"/>
        <v>0</v>
      </c>
      <c r="R352" s="123"/>
      <c r="T352" s="113">
        <v>137.4270994565972</v>
      </c>
      <c r="U352" s="118">
        <f t="shared" si="168"/>
        <v>7.2096390709284011E-4</v>
      </c>
      <c r="V352" s="123">
        <f>'DADOS BASE PROPOSTA'!$H$48*U352</f>
        <v>65092.601230758875</v>
      </c>
      <c r="W352" s="123"/>
      <c r="X352" s="123">
        <f t="shared" si="167"/>
        <v>65092.601230758875</v>
      </c>
      <c r="Z352" s="128">
        <v>692</v>
      </c>
      <c r="AB352" s="51">
        <v>0.748</v>
      </c>
      <c r="AC352" s="51">
        <f t="shared" si="169"/>
        <v>517.61599999999999</v>
      </c>
      <c r="AD352" s="132">
        <f t="shared" si="170"/>
        <v>3.4168155741728823E-2</v>
      </c>
      <c r="AF352" s="51">
        <f t="shared" si="171"/>
        <v>588.90187587502146</v>
      </c>
      <c r="AG352" s="123">
        <f t="shared" si="172"/>
        <v>407520.09810551483</v>
      </c>
      <c r="AI352" s="128">
        <v>0</v>
      </c>
      <c r="AJ352" s="123">
        <f>IF($AI$11&gt;0,(AI352/$AI$11)*'DADOS BASE PROPOSTA'!$H$41,0)</f>
        <v>0</v>
      </c>
      <c r="AL352" s="123">
        <v>81</v>
      </c>
      <c r="AM352" s="123">
        <f>(AL352/$AL$11)*'DADOS BASE PROPOSTA'!$H$42</f>
        <v>46293.866356696846</v>
      </c>
      <c r="AO352" s="123"/>
      <c r="AP352" s="123"/>
      <c r="AQ352" s="123"/>
      <c r="AS352" s="123"/>
      <c r="AT352" s="123"/>
      <c r="AU352" s="123"/>
      <c r="AW352" s="123"/>
      <c r="AX352" s="123"/>
      <c r="AY352" s="123"/>
      <c r="AZ352" s="49"/>
    </row>
    <row r="353" spans="1:52" x14ac:dyDescent="0.25">
      <c r="A353" s="49"/>
      <c r="B353" s="2" t="s">
        <v>390</v>
      </c>
      <c r="C353" s="2" t="s">
        <v>399</v>
      </c>
      <c r="D353" s="50" t="s">
        <v>89</v>
      </c>
      <c r="F353" s="113">
        <v>2831.2079760817969</v>
      </c>
      <c r="G353" s="118">
        <f t="shared" si="164"/>
        <v>2.508101865683243E-3</v>
      </c>
      <c r="H353" s="123">
        <f>'DADOS BASE PROPOSTA'!$H$17*G353</f>
        <v>5698935.9414176969</v>
      </c>
      <c r="I353" s="123">
        <f>IF(D353="P",IF(H353&lt;'DADOS BASE PROPOSTA'!$H$22,IF('DADOS BASE PROPOSTA'!$H$22-H353&gt;'DADOS BASE PROPOSTA'!$H$23,'DADOS BASE PROPOSTA'!$H$23,'DADOS BASE PROPOSTA'!$H$22-H353),0),0)</f>
        <v>0</v>
      </c>
      <c r="J353" s="123">
        <f t="shared" si="165"/>
        <v>5698935.9414176969</v>
      </c>
      <c r="L353" s="113">
        <v>0</v>
      </c>
      <c r="M353" s="123">
        <f>IF(D353="E",'DADOS BASE PROPOSTA'!$H$28,IF(D353="EA",'DADOS BASE PROPOSTA'!$H$29,IF(D353="EC",'DADOS BASE PROPOSTA'!$H$30,IF(D353="ECA",'DADOS BASE PROPOSTA'!$H$31,0))))</f>
        <v>0</v>
      </c>
      <c r="N353" s="123">
        <f>IF(OR(D353="E",D353="EA",D353="EC",D353="ECA",D353="ECR"),L353*'DADOS BASE PROPOSTA'!$H$33,0)</f>
        <v>0</v>
      </c>
      <c r="O353" s="123">
        <f t="shared" si="166"/>
        <v>0</v>
      </c>
      <c r="R353" s="123"/>
      <c r="T353" s="113">
        <v>1296.9514409615081</v>
      </c>
      <c r="U353" s="118">
        <f t="shared" si="168"/>
        <v>6.8040086844779165E-3</v>
      </c>
      <c r="V353" s="123">
        <f>'DADOS BASE PROPOSTA'!$H$48*U353</f>
        <v>614303.46195168037</v>
      </c>
      <c r="W353" s="123"/>
      <c r="X353" s="123">
        <f t="shared" si="167"/>
        <v>614303.46195168037</v>
      </c>
      <c r="Z353" s="128">
        <v>1366.5</v>
      </c>
      <c r="AB353" s="51">
        <v>0.78500000000000003</v>
      </c>
      <c r="AC353" s="51">
        <f t="shared" si="169"/>
        <v>1072.7025000000001</v>
      </c>
      <c r="AD353" s="132">
        <f t="shared" si="170"/>
        <v>9.891815574172888E-2</v>
      </c>
      <c r="AF353" s="51">
        <f t="shared" si="171"/>
        <v>549.42150805572328</v>
      </c>
      <c r="AG353" s="123">
        <f t="shared" si="172"/>
        <v>750784.49075814581</v>
      </c>
      <c r="AI353" s="128">
        <v>0</v>
      </c>
      <c r="AJ353" s="123">
        <f>IF($AI$11&gt;0,(AI353/$AI$11)*'DADOS BASE PROPOSTA'!$H$41,0)</f>
        <v>0</v>
      </c>
      <c r="AL353" s="123">
        <v>176.625</v>
      </c>
      <c r="AM353" s="123">
        <f>(AL353/$AL$11)*'DADOS BASE PROPOSTA'!$H$42</f>
        <v>100946.34747224173</v>
      </c>
      <c r="AO353" s="123"/>
      <c r="AP353" s="123"/>
      <c r="AQ353" s="123"/>
      <c r="AS353" s="123"/>
      <c r="AT353" s="123"/>
      <c r="AU353" s="123"/>
      <c r="AW353" s="123"/>
      <c r="AX353" s="123"/>
      <c r="AY353" s="123"/>
      <c r="AZ353" s="49"/>
    </row>
    <row r="354" spans="1:52" x14ac:dyDescent="0.25">
      <c r="A354" s="49"/>
      <c r="B354" s="2" t="s">
        <v>390</v>
      </c>
      <c r="C354" s="2" t="s">
        <v>400</v>
      </c>
      <c r="D354" s="50" t="s">
        <v>89</v>
      </c>
      <c r="F354" s="113">
        <v>3843.7624452954892</v>
      </c>
      <c r="G354" s="118">
        <f t="shared" si="164"/>
        <v>3.405100523074492E-3</v>
      </c>
      <c r="H354" s="123">
        <f>'DADOS BASE PROPOSTA'!$H$17*G354</f>
        <v>7737105.9049083311</v>
      </c>
      <c r="I354" s="123">
        <f>IF(D354="P",IF(H354&lt;'DADOS BASE PROPOSTA'!$H$22,IF('DADOS BASE PROPOSTA'!$H$22-H354&gt;'DADOS BASE PROPOSTA'!$H$23,'DADOS BASE PROPOSTA'!$H$23,'DADOS BASE PROPOSTA'!$H$22-H354),0),0)</f>
        <v>0</v>
      </c>
      <c r="J354" s="123">
        <f t="shared" si="165"/>
        <v>7737105.9049083311</v>
      </c>
      <c r="L354" s="113">
        <v>0</v>
      </c>
      <c r="M354" s="123">
        <f>IF(D354="E",'DADOS BASE PROPOSTA'!$H$28,IF(D354="EA",'DADOS BASE PROPOSTA'!$H$29,IF(D354="EC",'DADOS BASE PROPOSTA'!$H$30,IF(D354="ECA",'DADOS BASE PROPOSTA'!$H$31,0))))</f>
        <v>0</v>
      </c>
      <c r="N354" s="123">
        <f>IF(OR(D354="E",D354="EA",D354="EC",D354="ECA",D354="ECR"),L354*'DADOS BASE PROPOSTA'!$H$33,0)</f>
        <v>0</v>
      </c>
      <c r="O354" s="123">
        <f t="shared" si="166"/>
        <v>0</v>
      </c>
      <c r="R354" s="123"/>
      <c r="T354" s="113">
        <v>104.1956912189457</v>
      </c>
      <c r="U354" s="118">
        <f t="shared" si="168"/>
        <v>5.4662677841916727E-4</v>
      </c>
      <c r="V354" s="123">
        <f>'DADOS BASE PROPOSTA'!$H$48*U354</f>
        <v>49352.482918553862</v>
      </c>
      <c r="W354" s="123"/>
      <c r="X354" s="123">
        <f t="shared" si="167"/>
        <v>49352.482918553862</v>
      </c>
      <c r="Z354" s="128">
        <v>1085</v>
      </c>
      <c r="AB354" s="51">
        <v>0.70799999999999996</v>
      </c>
      <c r="AC354" s="51">
        <f t="shared" si="169"/>
        <v>768.18</v>
      </c>
      <c r="AD354" s="132">
        <f t="shared" si="170"/>
        <v>-3.5831844258271239E-2</v>
      </c>
      <c r="AF354" s="51">
        <f t="shared" si="171"/>
        <v>631.58335459858699</v>
      </c>
      <c r="AG354" s="123">
        <f t="shared" si="172"/>
        <v>685267.93973946688</v>
      </c>
      <c r="AI354" s="128">
        <v>153</v>
      </c>
      <c r="AJ354" s="123">
        <f>IF($AI$11&gt;0,(AI354/$AI$11)*'DADOS BASE PROPOSTA'!$H$41,0)</f>
        <v>945234.32996594778</v>
      </c>
      <c r="AL354" s="123">
        <v>57.125</v>
      </c>
      <c r="AM354" s="123">
        <f>(AL354/$AL$11)*'DADOS BASE PROPOSTA'!$H$42</f>
        <v>32648.606365756877</v>
      </c>
      <c r="AO354" s="123"/>
      <c r="AP354" s="123"/>
      <c r="AQ354" s="123"/>
      <c r="AS354" s="123"/>
      <c r="AT354" s="123"/>
      <c r="AU354" s="123"/>
      <c r="AW354" s="123"/>
      <c r="AX354" s="123"/>
      <c r="AY354" s="123"/>
      <c r="AZ354" s="49"/>
    </row>
    <row r="355" spans="1:52" x14ac:dyDescent="0.25">
      <c r="A355" s="49"/>
      <c r="B355" s="2" t="s">
        <v>390</v>
      </c>
      <c r="C355" s="2" t="s">
        <v>401</v>
      </c>
      <c r="D355" s="50" t="s">
        <v>89</v>
      </c>
      <c r="F355" s="113">
        <v>4375.5813163714029</v>
      </c>
      <c r="G355" s="118">
        <f t="shared" si="164"/>
        <v>3.8762265985940385E-3</v>
      </c>
      <c r="H355" s="123">
        <f>'DADOS BASE PROPOSTA'!$H$17*G355</f>
        <v>8807603.6233038325</v>
      </c>
      <c r="I355" s="123">
        <f>IF(D355="P",IF(H355&lt;'DADOS BASE PROPOSTA'!$H$22,IF('DADOS BASE PROPOSTA'!$H$22-H355&gt;'DADOS BASE PROPOSTA'!$H$23,'DADOS BASE PROPOSTA'!$H$23,'DADOS BASE PROPOSTA'!$H$22-H355),0),0)</f>
        <v>0</v>
      </c>
      <c r="J355" s="123">
        <f t="shared" si="165"/>
        <v>8807603.6233038325</v>
      </c>
      <c r="L355" s="113">
        <v>0</v>
      </c>
      <c r="M355" s="123">
        <f>IF(D355="E",'DADOS BASE PROPOSTA'!$H$28,IF(D355="EA",'DADOS BASE PROPOSTA'!$H$29,IF(D355="EC",'DADOS BASE PROPOSTA'!$H$30,IF(D355="ECA",'DADOS BASE PROPOSTA'!$H$31,0))))</f>
        <v>0</v>
      </c>
      <c r="N355" s="123">
        <f>IF(OR(D355="E",D355="EA",D355="EC",D355="ECA",D355="ECR"),L355*'DADOS BASE PROPOSTA'!$H$33,0)</f>
        <v>0</v>
      </c>
      <c r="O355" s="123">
        <f t="shared" si="166"/>
        <v>0</v>
      </c>
      <c r="R355" s="123"/>
      <c r="T355" s="113">
        <v>138.3673701687687</v>
      </c>
      <c r="U355" s="118">
        <f t="shared" si="168"/>
        <v>7.258967132791937E-4</v>
      </c>
      <c r="V355" s="123">
        <f>'DADOS BASE PROPOSTA'!$H$48*U355</f>
        <v>65537.962202200113</v>
      </c>
      <c r="W355" s="123"/>
      <c r="X355" s="123">
        <f t="shared" si="167"/>
        <v>65537.962202200113</v>
      </c>
      <c r="Z355" s="128">
        <v>1129</v>
      </c>
      <c r="AB355" s="51">
        <v>0.73399999999999999</v>
      </c>
      <c r="AC355" s="51">
        <f t="shared" si="169"/>
        <v>828.68600000000004</v>
      </c>
      <c r="AD355" s="132">
        <f t="shared" si="170"/>
        <v>9.6681557417288011E-3</v>
      </c>
      <c r="AF355" s="51">
        <f t="shared" si="171"/>
        <v>603.84039342826941</v>
      </c>
      <c r="AG355" s="123">
        <f t="shared" si="172"/>
        <v>681735.80418051616</v>
      </c>
      <c r="AI355" s="128">
        <v>111</v>
      </c>
      <c r="AJ355" s="123">
        <f>IF($AI$11&gt;0,(AI355/$AI$11)*'DADOS BASE PROPOSTA'!$H$41,0)</f>
        <v>685758.23938706017</v>
      </c>
      <c r="AL355" s="123">
        <v>99.75</v>
      </c>
      <c r="AM355" s="123">
        <f>(AL355/$AL$11)*'DADOS BASE PROPOSTA'!$H$42</f>
        <v>57010.039124450741</v>
      </c>
      <c r="AO355" s="123"/>
      <c r="AP355" s="123"/>
      <c r="AQ355" s="123"/>
      <c r="AS355" s="123"/>
      <c r="AT355" s="123"/>
      <c r="AU355" s="123"/>
      <c r="AW355" s="123"/>
      <c r="AX355" s="123"/>
      <c r="AY355" s="123"/>
      <c r="AZ355" s="49"/>
    </row>
    <row r="356" spans="1:52" x14ac:dyDescent="0.25">
      <c r="A356" s="49"/>
      <c r="B356" s="2" t="s">
        <v>390</v>
      </c>
      <c r="C356" s="2" t="s">
        <v>402</v>
      </c>
      <c r="D356" s="50" t="s">
        <v>89</v>
      </c>
      <c r="F356" s="113">
        <v>3680.4365410033861</v>
      </c>
      <c r="G356" s="118">
        <f t="shared" si="164"/>
        <v>3.2604138703347173E-3</v>
      </c>
      <c r="H356" s="123">
        <f>'DADOS BASE PROPOSTA'!$H$17*G356</f>
        <v>7408347.3417797554</v>
      </c>
      <c r="I356" s="123">
        <f>IF(D356="P",IF(H356&lt;'DADOS BASE PROPOSTA'!$H$22,IF('DADOS BASE PROPOSTA'!$H$22-H356&gt;'DADOS BASE PROPOSTA'!$H$23,'DADOS BASE PROPOSTA'!$H$23,'DADOS BASE PROPOSTA'!$H$22-H356),0),0)</f>
        <v>0</v>
      </c>
      <c r="J356" s="123">
        <f t="shared" si="165"/>
        <v>7408347.3417797554</v>
      </c>
      <c r="L356" s="113">
        <v>0</v>
      </c>
      <c r="M356" s="123">
        <f>IF(D356="E",'DADOS BASE PROPOSTA'!$H$28,IF(D356="EA",'DADOS BASE PROPOSTA'!$H$29,IF(D356="EC",'DADOS BASE PROPOSTA'!$H$30,IF(D356="ECA",'DADOS BASE PROPOSTA'!$H$31,0))))</f>
        <v>0</v>
      </c>
      <c r="N356" s="123">
        <f>IF(OR(D356="E",D356="EA",D356="EC",D356="ECA",D356="ECR"),L356*'DADOS BASE PROPOSTA'!$H$33,0)</f>
        <v>0</v>
      </c>
      <c r="O356" s="123">
        <f t="shared" si="166"/>
        <v>0</v>
      </c>
      <c r="R356" s="123"/>
      <c r="T356" s="113">
        <v>117.8995404241591</v>
      </c>
      <c r="U356" s="118">
        <f t="shared" si="168"/>
        <v>6.1851929964873811E-4</v>
      </c>
      <c r="V356" s="123">
        <f>'DADOS BASE PROPOSTA'!$H$48*U356</f>
        <v>55843.336579648036</v>
      </c>
      <c r="W356" s="123"/>
      <c r="X356" s="123">
        <f t="shared" si="167"/>
        <v>55843.336579648036</v>
      </c>
      <c r="Z356" s="128">
        <v>1041.5</v>
      </c>
      <c r="AB356" s="51">
        <v>0.66800000000000004</v>
      </c>
      <c r="AC356" s="51">
        <f t="shared" si="169"/>
        <v>695.72200000000009</v>
      </c>
      <c r="AD356" s="132">
        <f t="shared" si="170"/>
        <v>-0.10583184425827111</v>
      </c>
      <c r="AF356" s="51">
        <f t="shared" si="171"/>
        <v>674.26483332215253</v>
      </c>
      <c r="AG356" s="123">
        <f t="shared" si="172"/>
        <v>702246.82390502188</v>
      </c>
      <c r="AI356" s="128">
        <v>63</v>
      </c>
      <c r="AJ356" s="123">
        <f>IF($AI$11&gt;0,(AI356/$AI$11)*'DADOS BASE PROPOSTA'!$H$41,0)</f>
        <v>389214.13586833142</v>
      </c>
      <c r="AL356" s="123">
        <v>60.375</v>
      </c>
      <c r="AM356" s="123">
        <f>(AL356/$AL$11)*'DADOS BASE PROPOSTA'!$H$42</f>
        <v>34506.076312167555</v>
      </c>
      <c r="AO356" s="123"/>
      <c r="AP356" s="123"/>
      <c r="AQ356" s="123"/>
      <c r="AS356" s="123"/>
      <c r="AT356" s="123"/>
      <c r="AU356" s="123"/>
      <c r="AW356" s="123"/>
      <c r="AX356" s="123"/>
      <c r="AY356" s="123"/>
      <c r="AZ356" s="49"/>
    </row>
    <row r="357" spans="1:52" x14ac:dyDescent="0.25">
      <c r="A357" s="49"/>
      <c r="B357" s="2" t="s">
        <v>390</v>
      </c>
      <c r="C357" s="2" t="s">
        <v>403</v>
      </c>
      <c r="D357" s="50" t="s">
        <v>89</v>
      </c>
      <c r="F357" s="113">
        <v>7230.320047702633</v>
      </c>
      <c r="G357" s="118">
        <f t="shared" si="164"/>
        <v>6.4051738177944451E-3</v>
      </c>
      <c r="H357" s="123">
        <f>'DADOS BASE PROPOSTA'!$H$17*G357</f>
        <v>14553904.600406855</v>
      </c>
      <c r="I357" s="123">
        <f>IF(D357="P",IF(H357&lt;'DADOS BASE PROPOSTA'!$H$22,IF('DADOS BASE PROPOSTA'!$H$22-H357&gt;'DADOS BASE PROPOSTA'!$H$23,'DADOS BASE PROPOSTA'!$H$23,'DADOS BASE PROPOSTA'!$H$22-H357),0),0)</f>
        <v>0</v>
      </c>
      <c r="J357" s="123">
        <f t="shared" si="165"/>
        <v>14553904.600406855</v>
      </c>
      <c r="L357" s="113">
        <v>0</v>
      </c>
      <c r="M357" s="123">
        <f>IF(D357="E",'DADOS BASE PROPOSTA'!$H$28,IF(D357="EA",'DADOS BASE PROPOSTA'!$H$29,IF(D357="EC",'DADOS BASE PROPOSTA'!$H$30,IF(D357="ECA",'DADOS BASE PROPOSTA'!$H$31,0))))</f>
        <v>0</v>
      </c>
      <c r="N357" s="123">
        <f>IF(OR(D357="E",D357="EA",D357="EC",D357="ECA",D357="ECR"),L357*'DADOS BASE PROPOSTA'!$H$33,0)</f>
        <v>0</v>
      </c>
      <c r="O357" s="123">
        <f t="shared" si="166"/>
        <v>0</v>
      </c>
      <c r="R357" s="123"/>
      <c r="T357" s="113">
        <v>3073.1228540503798</v>
      </c>
      <c r="U357" s="118">
        <f t="shared" si="168"/>
        <v>1.6122079768788287E-2</v>
      </c>
      <c r="V357" s="123">
        <f>'DADOS BASE PROPOSTA'!$H$48*U357</f>
        <v>1455590.3549067457</v>
      </c>
      <c r="W357" s="123"/>
      <c r="X357" s="123">
        <f t="shared" si="167"/>
        <v>1455590.3549067457</v>
      </c>
      <c r="Z357" s="128">
        <v>4219.5</v>
      </c>
      <c r="AB357" s="51">
        <v>0.78500000000000003</v>
      </c>
      <c r="AC357" s="51">
        <f t="shared" si="169"/>
        <v>3312.3075000000003</v>
      </c>
      <c r="AD357" s="132">
        <f t="shared" si="170"/>
        <v>9.891815574172888E-2</v>
      </c>
      <c r="AF357" s="51">
        <f t="shared" si="171"/>
        <v>549.42150805572328</v>
      </c>
      <c r="AG357" s="123">
        <f t="shared" si="172"/>
        <v>2318284.0532411244</v>
      </c>
      <c r="AI357" s="128">
        <v>0</v>
      </c>
      <c r="AJ357" s="123">
        <f>IF($AI$11&gt;0,(AI357/$AI$11)*'DADOS BASE PROPOSTA'!$H$41,0)</f>
        <v>0</v>
      </c>
      <c r="AL357" s="123">
        <v>487.875</v>
      </c>
      <c r="AM357" s="123">
        <f>(AL357/$AL$11)*'DADOS BASE PROPOSTA'!$H$42</f>
        <v>278834.8154169565</v>
      </c>
      <c r="AO357" s="123"/>
      <c r="AP357" s="123"/>
      <c r="AQ357" s="123"/>
      <c r="AS357" s="123"/>
      <c r="AT357" s="123"/>
      <c r="AU357" s="123"/>
      <c r="AW357" s="123"/>
      <c r="AX357" s="123"/>
      <c r="AY357" s="123"/>
      <c r="AZ357" s="49"/>
    </row>
    <row r="358" spans="1:52" x14ac:dyDescent="0.25">
      <c r="A358" s="49"/>
      <c r="B358" s="2" t="s">
        <v>390</v>
      </c>
      <c r="C358" s="2" t="s">
        <v>404</v>
      </c>
      <c r="D358" s="50" t="s">
        <v>89</v>
      </c>
      <c r="F358" s="113">
        <v>2756.5841103895391</v>
      </c>
      <c r="G358" s="118">
        <f t="shared" si="164"/>
        <v>2.4419943036996577E-3</v>
      </c>
      <c r="H358" s="123">
        <f>'DADOS BASE PROPOSTA'!$H$17*G358</f>
        <v>5548725.6305278232</v>
      </c>
      <c r="I358" s="123">
        <f>IF(D358="P",IF(H358&lt;'DADOS BASE PROPOSTA'!$H$22,IF('DADOS BASE PROPOSTA'!$H$22-H358&gt;'DADOS BASE PROPOSTA'!$H$23,'DADOS BASE PROPOSTA'!$H$23,'DADOS BASE PROPOSTA'!$H$22-H358),0),0)</f>
        <v>0</v>
      </c>
      <c r="J358" s="123">
        <f t="shared" si="165"/>
        <v>5548725.6305278232</v>
      </c>
      <c r="L358" s="113">
        <v>0</v>
      </c>
      <c r="M358" s="123">
        <f>IF(D358="E",'DADOS BASE PROPOSTA'!$H$28,IF(D358="EA",'DADOS BASE PROPOSTA'!$H$29,IF(D358="EC",'DADOS BASE PROPOSTA'!$H$30,IF(D358="ECA",'DADOS BASE PROPOSTA'!$H$31,0))))</f>
        <v>0</v>
      </c>
      <c r="N358" s="123">
        <f>IF(OR(D358="E",D358="EA",D358="EC",D358="ECA",D358="ECR"),L358*'DADOS BASE PROPOSTA'!$H$33,0)</f>
        <v>0</v>
      </c>
      <c r="O358" s="123">
        <f t="shared" si="166"/>
        <v>0</v>
      </c>
      <c r="R358" s="123"/>
      <c r="T358" s="113">
        <v>164.30664115943529</v>
      </c>
      <c r="U358" s="118">
        <f t="shared" si="168"/>
        <v>8.6197815743771836E-4</v>
      </c>
      <c r="V358" s="123">
        <f>'DADOS BASE PROPOSTA'!$H$48*U358</f>
        <v>77824.146146184939</v>
      </c>
      <c r="W358" s="123"/>
      <c r="X358" s="123">
        <f t="shared" si="167"/>
        <v>77824.146146184939</v>
      </c>
      <c r="Z358" s="128">
        <v>850</v>
      </c>
      <c r="AB358" s="51">
        <v>0.71599999999999997</v>
      </c>
      <c r="AC358" s="51">
        <f t="shared" si="169"/>
        <v>608.6</v>
      </c>
      <c r="AD358" s="132">
        <f t="shared" si="170"/>
        <v>-2.1831844258271227E-2</v>
      </c>
      <c r="AF358" s="51">
        <f t="shared" si="171"/>
        <v>623.04705885387398</v>
      </c>
      <c r="AG358" s="123">
        <f t="shared" si="172"/>
        <v>529590.00002579286</v>
      </c>
      <c r="AI358" s="128">
        <v>148.5</v>
      </c>
      <c r="AJ358" s="123">
        <f>IF($AI$11&gt;0,(AI358/$AI$11)*'DADOS BASE PROPOSTA'!$H$41,0)</f>
        <v>917433.32026106701</v>
      </c>
      <c r="AL358" s="123">
        <v>94.5</v>
      </c>
      <c r="AM358" s="123">
        <f>(AL358/$AL$11)*'DADOS BASE PROPOSTA'!$H$42</f>
        <v>54009.510749479654</v>
      </c>
      <c r="AO358" s="123"/>
      <c r="AP358" s="123"/>
      <c r="AQ358" s="123"/>
      <c r="AS358" s="123"/>
      <c r="AT358" s="123"/>
      <c r="AU358" s="123"/>
      <c r="AW358" s="123"/>
      <c r="AX358" s="123"/>
      <c r="AY358" s="123"/>
      <c r="AZ358" s="49"/>
    </row>
    <row r="359" spans="1:52" x14ac:dyDescent="0.25">
      <c r="A359" s="49"/>
      <c r="B359" s="2" t="s">
        <v>390</v>
      </c>
      <c r="C359" s="2" t="s">
        <v>405</v>
      </c>
      <c r="D359" s="50" t="s">
        <v>89</v>
      </c>
      <c r="F359" s="113">
        <v>2153.5207767520442</v>
      </c>
      <c r="G359" s="118">
        <f t="shared" si="164"/>
        <v>1.9077544015097037E-3</v>
      </c>
      <c r="H359" s="123">
        <f>'DADOS BASE PROPOSTA'!$H$17*G359</f>
        <v>4334819.9987083552</v>
      </c>
      <c r="I359" s="123">
        <f>IF(D359="P",IF(H359&lt;'DADOS BASE PROPOSTA'!$H$22,IF('DADOS BASE PROPOSTA'!$H$22-H359&gt;'DADOS BASE PROPOSTA'!$H$23,'DADOS BASE PROPOSTA'!$H$23,'DADOS BASE PROPOSTA'!$H$22-H359),0),0)</f>
        <v>0</v>
      </c>
      <c r="J359" s="123">
        <f t="shared" si="165"/>
        <v>4334819.9987083552</v>
      </c>
      <c r="L359" s="113">
        <v>0</v>
      </c>
      <c r="M359" s="123">
        <f>IF(D359="E",'DADOS BASE PROPOSTA'!$H$28,IF(D359="EA",'DADOS BASE PROPOSTA'!$H$29,IF(D359="EC",'DADOS BASE PROPOSTA'!$H$30,IF(D359="ECA",'DADOS BASE PROPOSTA'!$H$31,0))))</f>
        <v>0</v>
      </c>
      <c r="N359" s="123">
        <f>IF(OR(D359="E",D359="EA",D359="EC",D359="ECA",D359="ECR"),L359*'DADOS BASE PROPOSTA'!$H$33,0)</f>
        <v>0</v>
      </c>
      <c r="O359" s="123">
        <f t="shared" si="166"/>
        <v>0</v>
      </c>
      <c r="R359" s="123"/>
      <c r="T359" s="113">
        <v>56.355858539736282</v>
      </c>
      <c r="U359" s="118">
        <f t="shared" si="168"/>
        <v>2.9565158633950339E-4</v>
      </c>
      <c r="V359" s="123">
        <f>'DADOS BASE PROPOSTA'!$H$48*U359</f>
        <v>26693.057202321761</v>
      </c>
      <c r="W359" s="123"/>
      <c r="X359" s="123">
        <f t="shared" si="167"/>
        <v>26693.057202321761</v>
      </c>
      <c r="Z359" s="128">
        <v>1085.5</v>
      </c>
      <c r="AB359" s="51">
        <v>0.70299999999999996</v>
      </c>
      <c r="AC359" s="51">
        <f t="shared" si="169"/>
        <v>763.10649999999998</v>
      </c>
      <c r="AD359" s="132">
        <f t="shared" si="170"/>
        <v>-4.4581844258271247E-2</v>
      </c>
      <c r="AF359" s="51">
        <f t="shared" si="171"/>
        <v>636.91853943903277</v>
      </c>
      <c r="AG359" s="123">
        <f t="shared" si="172"/>
        <v>691375.07456107007</v>
      </c>
      <c r="AI359" s="128">
        <v>0</v>
      </c>
      <c r="AJ359" s="123">
        <f>IF($AI$11&gt;0,(AI359/$AI$11)*'DADOS BASE PROPOSTA'!$H$41,0)</f>
        <v>0</v>
      </c>
      <c r="AL359" s="123">
        <v>27.125</v>
      </c>
      <c r="AM359" s="123">
        <f>(AL359/$AL$11)*'DADOS BASE PROPOSTA'!$H$42</f>
        <v>15502.729937350641</v>
      </c>
      <c r="AO359" s="123"/>
      <c r="AP359" s="123"/>
      <c r="AQ359" s="123"/>
      <c r="AS359" s="123"/>
      <c r="AT359" s="123"/>
      <c r="AU359" s="123"/>
      <c r="AW359" s="123"/>
      <c r="AX359" s="123"/>
      <c r="AY359" s="123"/>
      <c r="AZ359" s="49"/>
    </row>
    <row r="360" spans="1:52" x14ac:dyDescent="0.25">
      <c r="A360" s="49"/>
      <c r="B360" s="2" t="s">
        <v>390</v>
      </c>
      <c r="C360" s="2" t="s">
        <v>406</v>
      </c>
      <c r="D360" s="50" t="s">
        <v>93</v>
      </c>
      <c r="F360" s="113">
        <v>0</v>
      </c>
      <c r="G360" s="118">
        <f t="shared" si="164"/>
        <v>0</v>
      </c>
      <c r="H360" s="123">
        <f>'DADOS BASE PROPOSTA'!$H$17*G360</f>
        <v>0</v>
      </c>
      <c r="I360" s="123">
        <f>IF(D360="P",IF(H360&lt;'DADOS BASE PROPOSTA'!$H$22,IF('DADOS BASE PROPOSTA'!$H$22-H360&gt;'DADOS BASE PROPOSTA'!$H$23,'DADOS BASE PROPOSTA'!$H$23,'DADOS BASE PROPOSTA'!$H$22-H360),0),0)</f>
        <v>0</v>
      </c>
      <c r="J360" s="123">
        <f t="shared" si="165"/>
        <v>0</v>
      </c>
      <c r="L360" s="113">
        <v>1226.2866807146131</v>
      </c>
      <c r="M360" s="123">
        <f>IF(D360="E",'DADOS BASE PROPOSTA'!$H$28,IF(D360="EA",'DADOS BASE PROPOSTA'!$H$29,IF(D360="EC",'DADOS BASE PROPOSTA'!$H$30,IF(D360="ECA",'DADOS BASE PROPOSTA'!$H$31,0))))</f>
        <v>2005589.23</v>
      </c>
      <c r="N360" s="123">
        <f>IF(OR(D360="E",D360="EA",D360="EC",D360="ECA",D360="ECR"),L360*'DADOS BASE PROPOSTA'!$H$33,0)</f>
        <v>817933.21603664698</v>
      </c>
      <c r="O360" s="123">
        <f t="shared" si="166"/>
        <v>2823522.4460366471</v>
      </c>
      <c r="R360" s="123"/>
      <c r="T360" s="113">
        <v>86.108876118703506</v>
      </c>
      <c r="U360" s="118">
        <f t="shared" si="168"/>
        <v>4.5174053740049016E-4</v>
      </c>
      <c r="V360" s="123">
        <f>'DADOS BASE PROPOSTA'!$H$48*U360</f>
        <v>40785.629310278746</v>
      </c>
      <c r="W360" s="123"/>
      <c r="X360" s="123">
        <f t="shared" si="167"/>
        <v>40785.629310278746</v>
      </c>
      <c r="Z360" s="128">
        <v>456.5</v>
      </c>
      <c r="AB360" s="51">
        <v>0.752</v>
      </c>
      <c r="AC360" s="51">
        <f t="shared" si="169"/>
        <v>343.28800000000001</v>
      </c>
      <c r="AD360" s="132">
        <f t="shared" si="170"/>
        <v>4.1168155741728829E-2</v>
      </c>
      <c r="AF360" s="51">
        <f t="shared" si="171"/>
        <v>584.63372800266484</v>
      </c>
      <c r="AG360" s="123">
        <f t="shared" si="172"/>
        <v>266885.2968332165</v>
      </c>
      <c r="AI360" s="128">
        <v>0</v>
      </c>
      <c r="AJ360" s="123">
        <f>IF($AI$11&gt;0,(AI360/$AI$11)*'DADOS BASE PROPOSTA'!$H$41,0)</f>
        <v>0</v>
      </c>
      <c r="AL360" s="123">
        <v>42.875</v>
      </c>
      <c r="AM360" s="123">
        <f>(AL360/$AL$11)*'DADOS BASE PROPOSTA'!$H$42</f>
        <v>24504.315062263915</v>
      </c>
      <c r="AO360" s="123"/>
      <c r="AP360" s="123"/>
      <c r="AQ360" s="123"/>
      <c r="AS360" s="123"/>
      <c r="AT360" s="123"/>
      <c r="AU360" s="123"/>
      <c r="AW360" s="123"/>
      <c r="AX360" s="123"/>
      <c r="AY360" s="123"/>
      <c r="AZ360" s="49"/>
    </row>
    <row r="361" spans="1:52" x14ac:dyDescent="0.25">
      <c r="A361" s="49"/>
      <c r="B361" s="2" t="s">
        <v>390</v>
      </c>
      <c r="C361" s="2" t="s">
        <v>407</v>
      </c>
      <c r="D361" s="50" t="s">
        <v>89</v>
      </c>
      <c r="F361" s="113">
        <v>1535.473483618242</v>
      </c>
      <c r="G361" s="118">
        <f t="shared" si="164"/>
        <v>1.3602405550932927E-3</v>
      </c>
      <c r="H361" s="123">
        <f>'DADOS BASE PROPOSTA'!$H$17*G361</f>
        <v>3090753.1685454049</v>
      </c>
      <c r="I361" s="123">
        <f>IF(D361="P",IF(H361&lt;'DADOS BASE PROPOSTA'!$H$22,IF('DADOS BASE PROPOSTA'!$H$22-H361&gt;'DADOS BASE PROPOSTA'!$H$23,'DADOS BASE PROPOSTA'!$H$23,'DADOS BASE PROPOSTA'!$H$22-H361),0),0)</f>
        <v>63028.231454594992</v>
      </c>
      <c r="J361" s="123">
        <f t="shared" si="165"/>
        <v>3153781.4</v>
      </c>
      <c r="L361" s="113">
        <v>0</v>
      </c>
      <c r="M361" s="123">
        <f>IF(D361="E",'DADOS BASE PROPOSTA'!$H$28,IF(D361="EA",'DADOS BASE PROPOSTA'!$H$29,IF(D361="EC",'DADOS BASE PROPOSTA'!$H$30,IF(D361="ECA",'DADOS BASE PROPOSTA'!$H$31,0))))</f>
        <v>0</v>
      </c>
      <c r="N361" s="123">
        <f>IF(OR(D361="E",D361="EA",D361="EC",D361="ECA",D361="ECR"),L361*'DADOS BASE PROPOSTA'!$H$33,0)</f>
        <v>0</v>
      </c>
      <c r="O361" s="123">
        <f t="shared" si="166"/>
        <v>0</v>
      </c>
      <c r="R361" s="123"/>
      <c r="T361" s="113">
        <v>133.3139014798935</v>
      </c>
      <c r="U361" s="118">
        <f t="shared" si="168"/>
        <v>6.9938543170002118E-4</v>
      </c>
      <c r="V361" s="123">
        <f>'DADOS BASE PROPOSTA'!$H$48*U361</f>
        <v>63144.377359779945</v>
      </c>
      <c r="W361" s="123"/>
      <c r="X361" s="123">
        <f t="shared" si="167"/>
        <v>63144.377359779945</v>
      </c>
      <c r="Z361" s="128">
        <v>687</v>
      </c>
      <c r="AB361" s="51">
        <v>0.755</v>
      </c>
      <c r="AC361" s="51">
        <f t="shared" si="169"/>
        <v>518.68500000000006</v>
      </c>
      <c r="AD361" s="132">
        <f t="shared" si="170"/>
        <v>4.6418155741728834E-2</v>
      </c>
      <c r="AF361" s="51">
        <f t="shared" si="171"/>
        <v>581.43261709839749</v>
      </c>
      <c r="AG361" s="123">
        <f t="shared" si="172"/>
        <v>399444.20794659905</v>
      </c>
      <c r="AI361" s="128">
        <v>0</v>
      </c>
      <c r="AJ361" s="123">
        <f>IF($AI$11&gt;0,(AI361/$AI$11)*'DADOS BASE PROPOSTA'!$H$41,0)</f>
        <v>0</v>
      </c>
      <c r="AL361" s="123">
        <v>74.375</v>
      </c>
      <c r="AM361" s="123">
        <f>(AL361/$AL$11)*'DADOS BASE PROPOSTA'!$H$42</f>
        <v>42507.485312090466</v>
      </c>
      <c r="AO361" s="123"/>
      <c r="AP361" s="123"/>
      <c r="AQ361" s="123"/>
      <c r="AS361" s="123"/>
      <c r="AT361" s="123"/>
      <c r="AU361" s="123"/>
      <c r="AW361" s="123"/>
      <c r="AX361" s="123"/>
      <c r="AY361" s="123"/>
      <c r="AZ361" s="49"/>
    </row>
    <row r="362" spans="1:52" x14ac:dyDescent="0.25">
      <c r="A362" s="49"/>
      <c r="B362" s="2" t="s">
        <v>390</v>
      </c>
      <c r="C362" s="2" t="s">
        <v>408</v>
      </c>
      <c r="D362" s="50" t="s">
        <v>89</v>
      </c>
      <c r="F362" s="113">
        <v>4790.0137344490413</v>
      </c>
      <c r="G362" s="118">
        <f t="shared" si="164"/>
        <v>4.2433627220301758E-3</v>
      </c>
      <c r="H362" s="123">
        <f>'DADOS BASE PROPOSTA'!$H$17*G362</f>
        <v>9641814.2579954974</v>
      </c>
      <c r="I362" s="123">
        <f>IF(D362="P",IF(H362&lt;'DADOS BASE PROPOSTA'!$H$22,IF('DADOS BASE PROPOSTA'!$H$22-H362&gt;'DADOS BASE PROPOSTA'!$H$23,'DADOS BASE PROPOSTA'!$H$23,'DADOS BASE PROPOSTA'!$H$22-H362),0),0)</f>
        <v>0</v>
      </c>
      <c r="J362" s="123">
        <f t="shared" si="165"/>
        <v>9641814.2579954974</v>
      </c>
      <c r="L362" s="113">
        <v>0</v>
      </c>
      <c r="M362" s="123">
        <f>IF(D362="E",'DADOS BASE PROPOSTA'!$H$28,IF(D362="EA",'DADOS BASE PROPOSTA'!$H$29,IF(D362="EC",'DADOS BASE PROPOSTA'!$H$30,IF(D362="ECA",'DADOS BASE PROPOSTA'!$H$31,0))))</f>
        <v>0</v>
      </c>
      <c r="N362" s="123">
        <f>IF(OR(D362="E",D362="EA",D362="EC",D362="ECA",D362="ECR"),L362*'DADOS BASE PROPOSTA'!$H$33,0)</f>
        <v>0</v>
      </c>
      <c r="O362" s="123">
        <f t="shared" si="166"/>
        <v>0</v>
      </c>
      <c r="R362" s="123"/>
      <c r="T362" s="113">
        <v>49.477269048644168</v>
      </c>
      <c r="U362" s="118">
        <f t="shared" si="168"/>
        <v>2.5956543757848876E-4</v>
      </c>
      <c r="V362" s="123">
        <f>'DADOS BASE PROPOSTA'!$H$48*U362</f>
        <v>23435.000497754867</v>
      </c>
      <c r="W362" s="123"/>
      <c r="X362" s="123">
        <f t="shared" si="167"/>
        <v>23435.000497754867</v>
      </c>
      <c r="Z362" s="128">
        <v>1384.5</v>
      </c>
      <c r="AB362" s="51">
        <v>0.65600000000000003</v>
      </c>
      <c r="AC362" s="51">
        <f t="shared" si="169"/>
        <v>908.23200000000008</v>
      </c>
      <c r="AD362" s="132">
        <f t="shared" si="170"/>
        <v>-0.12683184425827113</v>
      </c>
      <c r="AF362" s="51">
        <f t="shared" si="171"/>
        <v>687.06927693922216</v>
      </c>
      <c r="AG362" s="123">
        <f t="shared" si="172"/>
        <v>951247.41392235307</v>
      </c>
      <c r="AI362" s="128">
        <v>249</v>
      </c>
      <c r="AJ362" s="123">
        <f>IF($AI$11&gt;0,(AI362/$AI$11)*'DADOS BASE PROPOSTA'!$H$41,0)</f>
        <v>1538322.5370034054</v>
      </c>
      <c r="AL362" s="123">
        <v>55.625</v>
      </c>
      <c r="AM362" s="123">
        <f>(AL362/$AL$11)*'DADOS BASE PROPOSTA'!$H$42</f>
        <v>31791.312544336568</v>
      </c>
      <c r="AO362" s="123"/>
      <c r="AP362" s="123"/>
      <c r="AQ362" s="123"/>
      <c r="AS362" s="123"/>
      <c r="AT362" s="123"/>
      <c r="AU362" s="123"/>
      <c r="AW362" s="123"/>
      <c r="AX362" s="123"/>
      <c r="AY362" s="123"/>
      <c r="AZ362" s="49"/>
    </row>
    <row r="363" spans="1:52" x14ac:dyDescent="0.25">
      <c r="A363" s="49"/>
      <c r="B363" s="2" t="s">
        <v>390</v>
      </c>
      <c r="C363" s="2" t="s">
        <v>409</v>
      </c>
      <c r="D363" s="50" t="s">
        <v>89</v>
      </c>
      <c r="F363" s="113">
        <v>2071.0911011852882</v>
      </c>
      <c r="G363" s="118">
        <f t="shared" si="164"/>
        <v>1.834731852540072E-3</v>
      </c>
      <c r="H363" s="123">
        <f>'DADOS BASE PROPOSTA'!$H$17*G363</f>
        <v>4168897.3802729179</v>
      </c>
      <c r="I363" s="123">
        <f>IF(D363="P",IF(H363&lt;'DADOS BASE PROPOSTA'!$H$22,IF('DADOS BASE PROPOSTA'!$H$22-H363&gt;'DADOS BASE PROPOSTA'!$H$23,'DADOS BASE PROPOSTA'!$H$23,'DADOS BASE PROPOSTA'!$H$22-H363),0),0)</f>
        <v>0</v>
      </c>
      <c r="J363" s="123">
        <f t="shared" si="165"/>
        <v>4168897.3802729179</v>
      </c>
      <c r="L363" s="113">
        <v>0</v>
      </c>
      <c r="M363" s="123">
        <f>IF(D363="E",'DADOS BASE PROPOSTA'!$H$28,IF(D363="EA",'DADOS BASE PROPOSTA'!$H$29,IF(D363="EC",'DADOS BASE PROPOSTA'!$H$30,IF(D363="ECA",'DADOS BASE PROPOSTA'!$H$31,0))))</f>
        <v>0</v>
      </c>
      <c r="N363" s="123">
        <f>IF(OR(D363="E",D363="EA",D363="EC",D363="ECA",D363="ECR"),L363*'DADOS BASE PROPOSTA'!$H$33,0)</f>
        <v>0</v>
      </c>
      <c r="O363" s="123">
        <f t="shared" si="166"/>
        <v>0</v>
      </c>
      <c r="R363" s="123"/>
      <c r="T363" s="113">
        <v>313.89174230794742</v>
      </c>
      <c r="U363" s="118">
        <f t="shared" si="168"/>
        <v>1.6467248296249545E-3</v>
      </c>
      <c r="V363" s="123">
        <f>'DADOS BASE PROPOSTA'!$H$48*U363</f>
        <v>148675.40748855195</v>
      </c>
      <c r="W363" s="123"/>
      <c r="X363" s="123">
        <f t="shared" si="167"/>
        <v>148675.40748855195</v>
      </c>
      <c r="Z363" s="128">
        <v>582</v>
      </c>
      <c r="AB363" s="51">
        <v>0.74399999999999999</v>
      </c>
      <c r="AC363" s="51">
        <f t="shared" si="169"/>
        <v>433.00799999999998</v>
      </c>
      <c r="AD363" s="132">
        <f t="shared" si="170"/>
        <v>2.7168155741728817E-2</v>
      </c>
      <c r="AF363" s="51">
        <f t="shared" si="171"/>
        <v>593.17002374737797</v>
      </c>
      <c r="AG363" s="123">
        <f t="shared" si="172"/>
        <v>345224.95382097398</v>
      </c>
      <c r="AI363" s="128">
        <v>0</v>
      </c>
      <c r="AJ363" s="123">
        <f>IF($AI$11&gt;0,(AI363/$AI$11)*'DADOS BASE PROPOSTA'!$H$41,0)</f>
        <v>0</v>
      </c>
      <c r="AL363" s="123">
        <v>233.375</v>
      </c>
      <c r="AM363" s="123">
        <f>(AL363/$AL$11)*'DADOS BASE PROPOSTA'!$H$42</f>
        <v>133380.63038264355</v>
      </c>
      <c r="AO363" s="123"/>
      <c r="AP363" s="123"/>
      <c r="AQ363" s="123"/>
      <c r="AS363" s="123"/>
      <c r="AT363" s="123"/>
      <c r="AU363" s="123"/>
      <c r="AW363" s="123"/>
      <c r="AX363" s="123"/>
      <c r="AY363" s="123"/>
      <c r="AZ363" s="49"/>
    </row>
    <row r="364" spans="1:52" x14ac:dyDescent="0.25">
      <c r="A364" s="49"/>
      <c r="B364" s="2" t="s">
        <v>390</v>
      </c>
      <c r="C364" s="2" t="s">
        <v>410</v>
      </c>
      <c r="D364" s="50" t="s">
        <v>93</v>
      </c>
      <c r="F364" s="113">
        <v>0</v>
      </c>
      <c r="G364" s="118">
        <f t="shared" si="164"/>
        <v>0</v>
      </c>
      <c r="H364" s="123">
        <f>'DADOS BASE PROPOSTA'!$H$17*G364</f>
        <v>0</v>
      </c>
      <c r="I364" s="123">
        <f>IF(D364="P",IF(H364&lt;'DADOS BASE PROPOSTA'!$H$22,IF('DADOS BASE PROPOSTA'!$H$22-H364&gt;'DADOS BASE PROPOSTA'!$H$23,'DADOS BASE PROPOSTA'!$H$23,'DADOS BASE PROPOSTA'!$H$22-H364),0),0)</f>
        <v>0</v>
      </c>
      <c r="J364" s="123">
        <f t="shared" si="165"/>
        <v>0</v>
      </c>
      <c r="L364" s="113">
        <v>428.84868580444959</v>
      </c>
      <c r="M364" s="123">
        <f>IF(D364="E",'DADOS BASE PROPOSTA'!$H$28,IF(D364="EA",'DADOS BASE PROPOSTA'!$H$29,IF(D364="EC",'DADOS BASE PROPOSTA'!$H$30,IF(D364="ECA",'DADOS BASE PROPOSTA'!$H$31,0))))</f>
        <v>2005589.23</v>
      </c>
      <c r="N364" s="123">
        <f>IF(OR(D364="E",D364="EA",D364="EC",D364="ECA",D364="ECR"),L364*'DADOS BASE PROPOSTA'!$H$33,0)</f>
        <v>286042.07343156787</v>
      </c>
      <c r="O364" s="123">
        <f t="shared" si="166"/>
        <v>2291631.3034315677</v>
      </c>
      <c r="R364" s="123"/>
      <c r="T364" s="113">
        <v>0</v>
      </c>
      <c r="U364" s="118">
        <f t="shared" si="168"/>
        <v>0</v>
      </c>
      <c r="V364" s="123">
        <f>'DADOS BASE PROPOSTA'!$H$48*U364</f>
        <v>0</v>
      </c>
      <c r="W364" s="123"/>
      <c r="X364" s="123">
        <f t="shared" si="167"/>
        <v>0</v>
      </c>
      <c r="Z364" s="128">
        <v>372</v>
      </c>
      <c r="AB364" s="51">
        <v>0.73399999999999999</v>
      </c>
      <c r="AC364" s="51">
        <f t="shared" si="169"/>
        <v>273.048</v>
      </c>
      <c r="AD364" s="132">
        <f t="shared" si="170"/>
        <v>9.6681557417288011E-3</v>
      </c>
      <c r="AF364" s="51">
        <f t="shared" si="171"/>
        <v>603.84039342826941</v>
      </c>
      <c r="AG364" s="123">
        <f t="shared" si="172"/>
        <v>224628.62635531623</v>
      </c>
      <c r="AI364" s="128">
        <v>0</v>
      </c>
      <c r="AJ364" s="123">
        <f>IF($AI$11&gt;0,(AI364/$AI$11)*'DADOS BASE PROPOSTA'!$H$41,0)</f>
        <v>0</v>
      </c>
      <c r="AL364" s="123">
        <v>0</v>
      </c>
      <c r="AM364" s="123">
        <f>(AL364/$AL$11)*'DADOS BASE PROPOSTA'!$H$42</f>
        <v>0</v>
      </c>
      <c r="AO364" s="123"/>
      <c r="AP364" s="123"/>
      <c r="AQ364" s="123"/>
      <c r="AS364" s="123"/>
      <c r="AT364" s="123"/>
      <c r="AU364" s="123"/>
      <c r="AW364" s="123"/>
      <c r="AX364" s="123"/>
      <c r="AY364" s="123"/>
      <c r="AZ364" s="49"/>
    </row>
    <row r="365" spans="1:52" x14ac:dyDescent="0.25">
      <c r="A365" s="49"/>
      <c r="F365" s="113"/>
      <c r="G365" s="118"/>
      <c r="H365" s="123"/>
      <c r="I365" s="123"/>
      <c r="J365" s="123"/>
      <c r="L365" s="113"/>
      <c r="M365" s="123"/>
      <c r="N365" s="123"/>
      <c r="O365" s="123"/>
      <c r="R365" s="123"/>
      <c r="T365" s="113"/>
      <c r="U365" s="118"/>
      <c r="V365" s="123"/>
      <c r="W365" s="123"/>
      <c r="X365" s="123"/>
      <c r="Z365" s="128"/>
      <c r="AD365" s="132"/>
      <c r="AG365" s="123"/>
      <c r="AI365" s="128"/>
      <c r="AJ365" s="123"/>
      <c r="AL365" s="123"/>
      <c r="AM365" s="123"/>
      <c r="AO365" s="123"/>
      <c r="AP365" s="123"/>
      <c r="AQ365" s="123"/>
      <c r="AS365" s="123"/>
      <c r="AT365" s="123"/>
      <c r="AU365" s="123"/>
      <c r="AW365" s="123"/>
      <c r="AX365" s="123"/>
      <c r="AY365" s="123"/>
      <c r="AZ365" s="49"/>
    </row>
    <row r="366" spans="1:52" x14ac:dyDescent="0.25">
      <c r="A366" s="49"/>
      <c r="B366" s="107" t="s">
        <v>411</v>
      </c>
      <c r="C366" s="107" t="s">
        <v>412</v>
      </c>
      <c r="D366" s="107" t="s">
        <v>84</v>
      </c>
      <c r="E366" s="107"/>
      <c r="F366" s="114">
        <f>SUM(F367:F385)</f>
        <v>31256.402900588866</v>
      </c>
      <c r="G366" s="119">
        <f>SUM(G367:G385)</f>
        <v>2.7689326637884957E-2</v>
      </c>
      <c r="H366" s="124">
        <f>SUM(H367:H385)</f>
        <v>62915984.764960945</v>
      </c>
      <c r="I366" s="124">
        <f>SUM(I367:I385)</f>
        <v>5049429.3382684942</v>
      </c>
      <c r="J366" s="124">
        <f>SUM(J367:J385)</f>
        <v>67965414.103229433</v>
      </c>
      <c r="K366" s="108"/>
      <c r="L366" s="114">
        <f>SUM(L367:L385)</f>
        <v>1613.7711688275895</v>
      </c>
      <c r="M366" s="124">
        <f>SUM(M367:M385)</f>
        <v>11021916.170000002</v>
      </c>
      <c r="N366" s="124">
        <f>SUM(N367:N385)</f>
        <v>1076385.3696080022</v>
      </c>
      <c r="O366" s="124">
        <f>SUM(O367:O385)</f>
        <v>12098301.539608002</v>
      </c>
      <c r="P366" s="108"/>
      <c r="Q366" s="109"/>
      <c r="R366" s="124">
        <f>SUM(R367:R385)</f>
        <v>7079662.4500000002</v>
      </c>
      <c r="S366" s="108"/>
      <c r="T366" s="114">
        <f>SUM(T367:T385)</f>
        <v>2792.7456604699078</v>
      </c>
      <c r="U366" s="119">
        <f>SUM(U367:U385)</f>
        <v>1.4651177466820223E-2</v>
      </c>
      <c r="V366" s="124">
        <f>SUM(V367:V385)</f>
        <v>1322789.1757499601</v>
      </c>
      <c r="W366" s="124">
        <f>SUM(W367:W385)</f>
        <v>244676.20587804879</v>
      </c>
      <c r="X366" s="124">
        <f>SUM(X367:X385)</f>
        <v>1567465.381628009</v>
      </c>
      <c r="Y366" s="108"/>
      <c r="Z366" s="129">
        <f>SUM(Z367:Z385)</f>
        <v>17298</v>
      </c>
      <c r="AA366" s="108"/>
      <c r="AB366" s="108"/>
      <c r="AC366" s="108"/>
      <c r="AD366" s="133"/>
      <c r="AE366" s="108"/>
      <c r="AF366" s="108"/>
      <c r="AG366" s="124">
        <f>SUM(AG367:AG385)</f>
        <v>11538030.100650404</v>
      </c>
      <c r="AH366" s="108"/>
      <c r="AI366" s="129">
        <f>SUM(AI367:AI385)</f>
        <v>569</v>
      </c>
      <c r="AJ366" s="124">
        <f>SUM(AJ367:AJ385)</f>
        <v>3515283.2271282631</v>
      </c>
      <c r="AK366" s="108"/>
      <c r="AL366" s="124">
        <f>SUM(AL367:AL385)</f>
        <v>718.875</v>
      </c>
      <c r="AM366" s="124">
        <f>SUM(AM367:AM385)</f>
        <v>410858.06391568447</v>
      </c>
      <c r="AN366" s="108"/>
      <c r="AO366" s="124"/>
      <c r="AP366" s="124"/>
      <c r="AQ366" s="124">
        <f>SUM(AQ367:AQ385)</f>
        <v>785764.27722772281</v>
      </c>
      <c r="AR366" s="107"/>
      <c r="AS366" s="124"/>
      <c r="AT366" s="124"/>
      <c r="AU366" s="124">
        <f>SUM(AU367:AU385)</f>
        <v>785764.27722772281</v>
      </c>
      <c r="AV366" s="107"/>
      <c r="AW366" s="124"/>
      <c r="AX366" s="124"/>
      <c r="AY366" s="124">
        <f>SUM(AY367:AY385)</f>
        <v>785764.27722772281</v>
      </c>
      <c r="AZ366" s="49"/>
    </row>
    <row r="367" spans="1:52" x14ac:dyDescent="0.25">
      <c r="A367" s="49"/>
      <c r="B367" s="2" t="s">
        <v>411</v>
      </c>
      <c r="C367" s="2" t="s">
        <v>35</v>
      </c>
      <c r="D367" s="50" t="s">
        <v>85</v>
      </c>
      <c r="F367" s="113">
        <v>0</v>
      </c>
      <c r="G367" s="118">
        <f t="shared" ref="G367:G385" si="173">F367/$F$11</f>
        <v>0</v>
      </c>
      <c r="H367" s="123">
        <f>'DADOS BASE PROPOSTA'!$H$17*G367</f>
        <v>0</v>
      </c>
      <c r="I367" s="123">
        <f>IF(D367="P",IF(H367&lt;'DADOS BASE PROPOSTA'!$H$22,IF('DADOS BASE PROPOSTA'!$H$22-H367&gt;'DADOS BASE PROPOSTA'!$H$23,'DADOS BASE PROPOSTA'!$H$23,'DADOS BASE PROPOSTA'!$H$22-H367),0),0)</f>
        <v>0</v>
      </c>
      <c r="J367" s="123">
        <f t="shared" ref="J367:J385" si="174">H367+I367</f>
        <v>0</v>
      </c>
      <c r="L367" s="113"/>
      <c r="M367" s="123">
        <f>IF(D367="E",'DADOS BASE PROPOSTA'!$H$28,IF(D367="EA",'DADOS BASE PROPOSTA'!$H$29,IF(D367="EC",'DADOS BASE PROPOSTA'!$H$30,IF(D367="ECA",'DADOS BASE PROPOSTA'!$H$31,0))))</f>
        <v>0</v>
      </c>
      <c r="N367" s="123">
        <f>IF(OR(D367="E",D367="EA",D367="EC",D367="ECA"),L367*'DADOS BASE PROPOSTA'!$H$33,0)</f>
        <v>0</v>
      </c>
      <c r="O367" s="123">
        <f t="shared" ref="O367:O385" si="175">M367+N367</f>
        <v>0</v>
      </c>
      <c r="Q367" s="77">
        <v>18</v>
      </c>
      <c r="R367" s="123">
        <f>IF(D367="R",('DADOS BASE PROPOSTA'!$H$36+('DADOS BASE PROPOSTA'!$H$37*Q367)),0)</f>
        <v>7079662.4500000002</v>
      </c>
      <c r="T367" s="113"/>
      <c r="U367" s="118"/>
      <c r="V367" s="123"/>
      <c r="W367" s="123">
        <f>'DADOS BASE PROPOSTA'!$H$47/41</f>
        <v>244676.20587804879</v>
      </c>
      <c r="X367" s="123">
        <f t="shared" ref="X367:X385" si="176">V367+W367</f>
        <v>244676.20587804879</v>
      </c>
      <c r="Z367" s="128"/>
      <c r="AD367" s="132"/>
      <c r="AG367" s="123"/>
      <c r="AI367" s="128"/>
      <c r="AJ367" s="123"/>
      <c r="AL367" s="123"/>
      <c r="AM367" s="123"/>
      <c r="AO367" s="123">
        <f>'DADOS BASE PROPOSTA'!$H$52/41</f>
        <v>354295.5</v>
      </c>
      <c r="AP367" s="123">
        <f>'DADOS BASE PROPOSTA'!$H$53*(Q367/$Q$11)</f>
        <v>431468.77722772275</v>
      </c>
      <c r="AQ367" s="123">
        <f>AO367+AP367</f>
        <v>785764.27722772281</v>
      </c>
      <c r="AS367" s="123">
        <f>'DADOS BASE PROPOSTA'!$H$56/41</f>
        <v>354295.5</v>
      </c>
      <c r="AT367" s="123">
        <f>'DADOS BASE PROPOSTA'!$H$57*(Q367/$Q$11)</f>
        <v>431468.77722772275</v>
      </c>
      <c r="AU367" s="123">
        <f>AS367+AT367</f>
        <v>785764.27722772281</v>
      </c>
      <c r="AW367" s="123">
        <f>'DADOS BASE PROPOSTA'!$H$60/41</f>
        <v>354295.5</v>
      </c>
      <c r="AX367" s="123">
        <f>'DADOS BASE PROPOSTA'!$H$61*(Q367/$Q$11)</f>
        <v>431468.77722772275</v>
      </c>
      <c r="AY367" s="123">
        <f>AW367+AX367</f>
        <v>785764.27722772281</v>
      </c>
      <c r="AZ367" s="49"/>
    </row>
    <row r="368" spans="1:52" x14ac:dyDescent="0.25">
      <c r="A368" s="49"/>
      <c r="B368" s="2" t="s">
        <v>411</v>
      </c>
      <c r="C368" s="2" t="s">
        <v>413</v>
      </c>
      <c r="D368" s="50" t="s">
        <v>89</v>
      </c>
      <c r="F368" s="113">
        <v>2889.307852785827</v>
      </c>
      <c r="G368" s="118">
        <f t="shared" si="173"/>
        <v>2.5595712068225722E-3</v>
      </c>
      <c r="H368" s="123">
        <f>'DADOS BASE PROPOSTA'!$H$17*G368</f>
        <v>5815885.1300106039</v>
      </c>
      <c r="I368" s="123">
        <f>IF(D368="P",IF(H368&lt;'DADOS BASE PROPOSTA'!$H$22,IF('DADOS BASE PROPOSTA'!$H$22-H368&gt;'DADOS BASE PROPOSTA'!$H$23,'DADOS BASE PROPOSTA'!$H$23,'DADOS BASE PROPOSTA'!$H$22-H368),0),0)</f>
        <v>0</v>
      </c>
      <c r="J368" s="123">
        <f t="shared" si="174"/>
        <v>5815885.1300106039</v>
      </c>
      <c r="L368" s="113">
        <v>0</v>
      </c>
      <c r="M368" s="123">
        <f>IF(D368="E",'DADOS BASE PROPOSTA'!$H$28,IF(D368="EA",'DADOS BASE PROPOSTA'!$H$29,IF(D368="EC",'DADOS BASE PROPOSTA'!$H$30,IF(D368="ECA",'DADOS BASE PROPOSTA'!$H$31,0))))</f>
        <v>0</v>
      </c>
      <c r="N368" s="123">
        <f>IF(OR(D368="E",D368="EA",D368="EC",D368="ECA",D368="ECR"),L368*'DADOS BASE PROPOSTA'!$H$33,0)</f>
        <v>0</v>
      </c>
      <c r="O368" s="123">
        <f t="shared" si="175"/>
        <v>0</v>
      </c>
      <c r="R368" s="123"/>
      <c r="T368" s="113">
        <v>202.36186050795331</v>
      </c>
      <c r="U368" s="118">
        <f t="shared" ref="U368:U385" si="177">T368/$T$11</f>
        <v>1.0616217483689792E-3</v>
      </c>
      <c r="V368" s="123">
        <f>'DADOS BASE PROPOSTA'!$H$48*U368</f>
        <v>95849.071561892168</v>
      </c>
      <c r="W368" s="123"/>
      <c r="X368" s="123">
        <f t="shared" si="176"/>
        <v>95849.071561892168</v>
      </c>
      <c r="Z368" s="128">
        <v>1532</v>
      </c>
      <c r="AB368" s="51">
        <v>0.628</v>
      </c>
      <c r="AC368" s="51">
        <f t="shared" ref="AC368:AC385" si="178">Z368*AB368</f>
        <v>962.096</v>
      </c>
      <c r="AD368" s="132">
        <f t="shared" ref="AD368:AD385" si="179">(AB368-$AC$12)*$AD$12</f>
        <v>-0.17583184425827117</v>
      </c>
      <c r="AF368" s="51">
        <f t="shared" ref="AF368:AF385" si="180">$AF$11-(AD368*$AF$11)</f>
        <v>716.94631204571817</v>
      </c>
      <c r="AG368" s="123">
        <f t="shared" ref="AG368:AG385" si="181">Z368*AF368</f>
        <v>1098361.7500540402</v>
      </c>
      <c r="AI368" s="128">
        <v>0</v>
      </c>
      <c r="AJ368" s="123">
        <f>IF($AI$11&gt;0,(AI368/$AI$11)*'DADOS BASE PROPOSTA'!$H$41,0)</f>
        <v>0</v>
      </c>
      <c r="AL368" s="123">
        <v>69.625</v>
      </c>
      <c r="AM368" s="123">
        <f>(AL368/$AL$11)*'DADOS BASE PROPOSTA'!$H$42</f>
        <v>39792.721544259475</v>
      </c>
      <c r="AO368" s="123"/>
      <c r="AP368" s="123"/>
      <c r="AQ368" s="123"/>
      <c r="AS368" s="123"/>
      <c r="AT368" s="123"/>
      <c r="AU368" s="123"/>
      <c r="AW368" s="123"/>
      <c r="AX368" s="123"/>
      <c r="AY368" s="123"/>
      <c r="AZ368" s="49"/>
    </row>
    <row r="369" spans="1:52" x14ac:dyDescent="0.25">
      <c r="A369" s="49"/>
      <c r="B369" s="2" t="s">
        <v>411</v>
      </c>
      <c r="C369" s="2" t="s">
        <v>414</v>
      </c>
      <c r="D369" s="50" t="s">
        <v>89</v>
      </c>
      <c r="F369" s="113">
        <v>496.07340649903591</v>
      </c>
      <c r="G369" s="118">
        <f t="shared" si="173"/>
        <v>4.3945999264877997E-4</v>
      </c>
      <c r="H369" s="123">
        <f>'DADOS BASE PROPOSTA'!$H$17*G369</f>
        <v>998545.70549471665</v>
      </c>
      <c r="I369" s="123">
        <f>IF(D369="P",IF(H369&lt;'DADOS BASE PROPOSTA'!$H$22,IF('DADOS BASE PROPOSTA'!$H$22-H369&gt;'DADOS BASE PROPOSTA'!$H$23,'DADOS BASE PROPOSTA'!$H$23,'DADOS BASE PROPOSTA'!$H$22-H369),0),0)</f>
        <v>1576890.7</v>
      </c>
      <c r="J369" s="123">
        <f t="shared" si="174"/>
        <v>2575436.4054947165</v>
      </c>
      <c r="L369" s="113">
        <v>0</v>
      </c>
      <c r="M369" s="123">
        <f>IF(D369="E",'DADOS BASE PROPOSTA'!$H$28,IF(D369="EA",'DADOS BASE PROPOSTA'!$H$29,IF(D369="EC",'DADOS BASE PROPOSTA'!$H$30,IF(D369="ECA",'DADOS BASE PROPOSTA'!$H$31,0))))</f>
        <v>0</v>
      </c>
      <c r="N369" s="123">
        <f>IF(OR(D369="E",D369="EA",D369="EC",D369="ECA",D369="ECR"),L369*'DADOS BASE PROPOSTA'!$H$33,0)</f>
        <v>0</v>
      </c>
      <c r="O369" s="123">
        <f t="shared" si="175"/>
        <v>0</v>
      </c>
      <c r="R369" s="123"/>
      <c r="T369" s="113">
        <v>146.38020833333329</v>
      </c>
      <c r="U369" s="118">
        <f t="shared" si="177"/>
        <v>7.6793330673761561E-4</v>
      </c>
      <c r="V369" s="123">
        <f>'DADOS BASE PROPOSTA'!$H$48*U369</f>
        <v>69333.257900319193</v>
      </c>
      <c r="W369" s="123"/>
      <c r="X369" s="123">
        <f t="shared" si="176"/>
        <v>69333.257900319193</v>
      </c>
      <c r="Z369" s="128">
        <v>254</v>
      </c>
      <c r="AB369" s="51">
        <v>0.66500000000000004</v>
      </c>
      <c r="AC369" s="51">
        <f t="shared" si="178"/>
        <v>168.91</v>
      </c>
      <c r="AD369" s="132">
        <f t="shared" si="179"/>
        <v>-0.11108184425827111</v>
      </c>
      <c r="AF369" s="51">
        <f t="shared" si="180"/>
        <v>677.46594422641999</v>
      </c>
      <c r="AG369" s="123">
        <f t="shared" si="181"/>
        <v>172076.34983351067</v>
      </c>
      <c r="AI369" s="128">
        <v>0</v>
      </c>
      <c r="AJ369" s="123">
        <f>IF($AI$11&gt;0,(AI369/$AI$11)*'DADOS BASE PROPOSTA'!$H$41,0)</f>
        <v>0</v>
      </c>
      <c r="AL369" s="123">
        <v>31.25</v>
      </c>
      <c r="AM369" s="123">
        <f>(AL369/$AL$11)*'DADOS BASE PROPOSTA'!$H$42</f>
        <v>17860.2879462565</v>
      </c>
      <c r="AO369" s="123"/>
      <c r="AP369" s="123"/>
      <c r="AQ369" s="123"/>
      <c r="AS369" s="123"/>
      <c r="AT369" s="123"/>
      <c r="AU369" s="123"/>
      <c r="AW369" s="123"/>
      <c r="AX369" s="123"/>
      <c r="AY369" s="123"/>
      <c r="AZ369" s="49"/>
    </row>
    <row r="370" spans="1:52" x14ac:dyDescent="0.25">
      <c r="A370" s="49"/>
      <c r="B370" s="2" t="s">
        <v>411</v>
      </c>
      <c r="C370" s="2" t="s">
        <v>415</v>
      </c>
      <c r="D370" s="50" t="s">
        <v>93</v>
      </c>
      <c r="F370" s="113">
        <v>0</v>
      </c>
      <c r="G370" s="118">
        <f t="shared" si="173"/>
        <v>0</v>
      </c>
      <c r="H370" s="123">
        <f>'DADOS BASE PROPOSTA'!$H$17*G370</f>
        <v>0</v>
      </c>
      <c r="I370" s="123">
        <f>IF(D370="P",IF(H370&lt;'DADOS BASE PROPOSTA'!$H$22,IF('DADOS BASE PROPOSTA'!$H$22-H370&gt;'DADOS BASE PROPOSTA'!$H$23,'DADOS BASE PROPOSTA'!$H$23,'DADOS BASE PROPOSTA'!$H$22-H370),0),0)</f>
        <v>0</v>
      </c>
      <c r="J370" s="123">
        <f t="shared" si="174"/>
        <v>0</v>
      </c>
      <c r="L370" s="113">
        <v>304.26025641025637</v>
      </c>
      <c r="M370" s="123">
        <f>IF(D370="E",'DADOS BASE PROPOSTA'!$H$28,IF(D370="EA",'DADOS BASE PROPOSTA'!$H$29,IF(D370="EC",'DADOS BASE PROPOSTA'!$H$30,IF(D370="ECA",'DADOS BASE PROPOSTA'!$H$31,0))))</f>
        <v>2005589.23</v>
      </c>
      <c r="N370" s="123">
        <f>IF(OR(D370="E",D370="EA",D370="EC",D370="ECA",D370="ECR"),L370*'DADOS BASE PROPOSTA'!$H$33,0)</f>
        <v>202941.59102564101</v>
      </c>
      <c r="O370" s="123">
        <f t="shared" si="175"/>
        <v>2208530.8210256412</v>
      </c>
      <c r="R370" s="123"/>
      <c r="T370" s="113">
        <v>37.74431818181818</v>
      </c>
      <c r="U370" s="118">
        <f t="shared" si="177"/>
        <v>1.9801255512573234E-4</v>
      </c>
      <c r="V370" s="123">
        <f>'DADOS BASE PROPOSTA'!$H$48*U370</f>
        <v>17877.666499917021</v>
      </c>
      <c r="W370" s="123"/>
      <c r="X370" s="123">
        <f t="shared" si="176"/>
        <v>17877.666499917021</v>
      </c>
      <c r="Z370" s="128">
        <v>119</v>
      </c>
      <c r="AB370" s="51">
        <v>0.71799999999999997</v>
      </c>
      <c r="AC370" s="51">
        <f t="shared" si="178"/>
        <v>85.441999999999993</v>
      </c>
      <c r="AD370" s="132">
        <f t="shared" si="179"/>
        <v>-1.8331844258271224E-2</v>
      </c>
      <c r="AF370" s="51">
        <f t="shared" si="180"/>
        <v>620.91298491769567</v>
      </c>
      <c r="AG370" s="123">
        <f t="shared" si="181"/>
        <v>73888.645205205787</v>
      </c>
      <c r="AI370" s="128">
        <v>0</v>
      </c>
      <c r="AJ370" s="123">
        <f>IF($AI$11&gt;0,(AI370/$AI$11)*'DADOS BASE PROPOSTA'!$H$41,0)</f>
        <v>0</v>
      </c>
      <c r="AL370" s="123">
        <v>9.75</v>
      </c>
      <c r="AM370" s="123">
        <f>(AL370/$AL$11)*'DADOS BASE PROPOSTA'!$H$42</f>
        <v>5572.4098392320275</v>
      </c>
      <c r="AO370" s="123"/>
      <c r="AP370" s="123"/>
      <c r="AQ370" s="123"/>
      <c r="AS370" s="123"/>
      <c r="AT370" s="123"/>
      <c r="AU370" s="123"/>
      <c r="AW370" s="123"/>
      <c r="AX370" s="123"/>
      <c r="AY370" s="123"/>
      <c r="AZ370" s="49"/>
    </row>
    <row r="371" spans="1:52" x14ac:dyDescent="0.25">
      <c r="A371" s="49"/>
      <c r="B371" s="2" t="s">
        <v>411</v>
      </c>
      <c r="C371" s="2" t="s">
        <v>416</v>
      </c>
      <c r="D371" s="50" t="s">
        <v>87</v>
      </c>
      <c r="F371" s="113">
        <v>0</v>
      </c>
      <c r="G371" s="118">
        <f t="shared" si="173"/>
        <v>0</v>
      </c>
      <c r="H371" s="123">
        <f>'DADOS BASE PROPOSTA'!$H$17*G371</f>
        <v>0</v>
      </c>
      <c r="I371" s="123">
        <f>IF(D371="P",IF(H371&lt;'DADOS BASE PROPOSTA'!$H$22,IF('DADOS BASE PROPOSTA'!$H$22-H371&gt;'DADOS BASE PROPOSTA'!$H$23,'DADOS BASE PROPOSTA'!$H$23,'DADOS BASE PROPOSTA'!$H$22-H371),0),0)</f>
        <v>0</v>
      </c>
      <c r="J371" s="123">
        <f t="shared" si="174"/>
        <v>0</v>
      </c>
      <c r="L371" s="113">
        <v>203.14188733700061</v>
      </c>
      <c r="M371" s="123">
        <f>IF(D371="E",'DADOS BASE PROPOSTA'!$H$28,IF(D371="EA",'DADOS BASE PROPOSTA'!$H$29,IF(D371="EC",'DADOS BASE PROPOSTA'!$H$30,IF(D371="ECA",'DADOS BASE PROPOSTA'!$H$31,0))))</f>
        <v>993970.02</v>
      </c>
      <c r="N371" s="123">
        <f>IF(OR(D371="E",D371="EA",D371="EC",D371="ECA",D371="ECR"),L371*'DADOS BASE PROPOSTA'!$H$33,0)</f>
        <v>135495.63885377941</v>
      </c>
      <c r="O371" s="123">
        <f t="shared" si="175"/>
        <v>1129465.6588537795</v>
      </c>
      <c r="R371" s="123"/>
      <c r="T371" s="113">
        <v>61.610312105429287</v>
      </c>
      <c r="U371" s="118">
        <f t="shared" si="177"/>
        <v>3.2321726579675163E-4</v>
      </c>
      <c r="V371" s="123">
        <f>'DADOS BASE PROPOSTA'!$H$48*U371</f>
        <v>29181.838905418197</v>
      </c>
      <c r="W371" s="123"/>
      <c r="X371" s="123">
        <f t="shared" si="176"/>
        <v>29181.838905418197</v>
      </c>
      <c r="Z371" s="128">
        <v>110.5</v>
      </c>
      <c r="AB371" s="51">
        <v>0.61699999999999999</v>
      </c>
      <c r="AC371" s="51">
        <f t="shared" si="178"/>
        <v>68.1785</v>
      </c>
      <c r="AD371" s="132">
        <f t="shared" si="179"/>
        <v>-0.19508184425827119</v>
      </c>
      <c r="AF371" s="51">
        <f t="shared" si="180"/>
        <v>728.68371869469865</v>
      </c>
      <c r="AG371" s="123">
        <f t="shared" si="181"/>
        <v>80519.550915764208</v>
      </c>
      <c r="AI371" s="128">
        <v>0</v>
      </c>
      <c r="AJ371" s="123">
        <f>IF($AI$11&gt;0,(AI371/$AI$11)*'DADOS BASE PROPOSTA'!$H$41,0)</f>
        <v>0</v>
      </c>
      <c r="AL371" s="123">
        <v>8.375</v>
      </c>
      <c r="AM371" s="123">
        <f>(AL371/$AL$11)*'DADOS BASE PROPOSTA'!$H$42</f>
        <v>4786.5571695967419</v>
      </c>
      <c r="AO371" s="123"/>
      <c r="AP371" s="123"/>
      <c r="AQ371" s="123"/>
      <c r="AS371" s="123"/>
      <c r="AT371" s="123"/>
      <c r="AU371" s="123"/>
      <c r="AW371" s="123"/>
      <c r="AX371" s="123"/>
      <c r="AY371" s="123"/>
      <c r="AZ371" s="49"/>
    </row>
    <row r="372" spans="1:52" x14ac:dyDescent="0.25">
      <c r="A372" s="49"/>
      <c r="B372" s="2" t="s">
        <v>411</v>
      </c>
      <c r="C372" s="2" t="s">
        <v>417</v>
      </c>
      <c r="D372" s="50" t="s">
        <v>89</v>
      </c>
      <c r="F372" s="113">
        <v>7395.6758228022863</v>
      </c>
      <c r="G372" s="118">
        <f t="shared" si="173"/>
        <v>6.5516586862790615E-3</v>
      </c>
      <c r="H372" s="123">
        <f>'DADOS BASE PROPOSTA'!$H$17*G372</f>
        <v>14886749.088624407</v>
      </c>
      <c r="I372" s="123">
        <f>IF(D372="P",IF(H372&lt;'DADOS BASE PROPOSTA'!$H$22,IF('DADOS BASE PROPOSTA'!$H$22-H372&gt;'DADOS BASE PROPOSTA'!$H$23,'DADOS BASE PROPOSTA'!$H$23,'DADOS BASE PROPOSTA'!$H$22-H372),0),0)</f>
        <v>0</v>
      </c>
      <c r="J372" s="123">
        <f t="shared" si="174"/>
        <v>14886749.088624407</v>
      </c>
      <c r="L372" s="113">
        <v>0</v>
      </c>
      <c r="M372" s="123">
        <f>IF(D372="E",'DADOS BASE PROPOSTA'!$H$28,IF(D372="EA",'DADOS BASE PROPOSTA'!$H$29,IF(D372="EC",'DADOS BASE PROPOSTA'!$H$30,IF(D372="ECA",'DADOS BASE PROPOSTA'!$H$31,0))))</f>
        <v>0</v>
      </c>
      <c r="N372" s="123">
        <f>IF(OR(D372="E",D372="EA",D372="EC",D372="ECA",D372="ECR"),L372*'DADOS BASE PROPOSTA'!$H$33,0)</f>
        <v>0</v>
      </c>
      <c r="O372" s="123">
        <f t="shared" si="175"/>
        <v>0</v>
      </c>
      <c r="R372" s="123"/>
      <c r="T372" s="113">
        <v>347.01420507426087</v>
      </c>
      <c r="U372" s="118">
        <f t="shared" si="177"/>
        <v>1.8204904134360308E-3</v>
      </c>
      <c r="V372" s="123">
        <f>'DADOS BASE PROPOSTA'!$H$48*U372</f>
        <v>164363.9235756518</v>
      </c>
      <c r="W372" s="123"/>
      <c r="X372" s="123">
        <f t="shared" si="176"/>
        <v>164363.9235756518</v>
      </c>
      <c r="Z372" s="128">
        <v>5230.5</v>
      </c>
      <c r="AB372" s="51">
        <v>0.746</v>
      </c>
      <c r="AC372" s="51">
        <f t="shared" si="178"/>
        <v>3901.953</v>
      </c>
      <c r="AD372" s="132">
        <f t="shared" si="179"/>
        <v>3.066815574172882E-2</v>
      </c>
      <c r="AF372" s="51">
        <f t="shared" si="180"/>
        <v>591.03594981119977</v>
      </c>
      <c r="AG372" s="123">
        <f t="shared" si="181"/>
        <v>3091413.5354874805</v>
      </c>
      <c r="AI372" s="128">
        <v>0</v>
      </c>
      <c r="AJ372" s="123">
        <f>IF($AI$11&gt;0,(AI372/$AI$11)*'DADOS BASE PROPOSTA'!$H$41,0)</f>
        <v>0</v>
      </c>
      <c r="AL372" s="123">
        <v>121.125</v>
      </c>
      <c r="AM372" s="123">
        <f>(AL372/$AL$11)*'DADOS BASE PROPOSTA'!$H$42</f>
        <v>69226.476079690183</v>
      </c>
      <c r="AO372" s="123"/>
      <c r="AP372" s="123"/>
      <c r="AQ372" s="123"/>
      <c r="AS372" s="123"/>
      <c r="AT372" s="123"/>
      <c r="AU372" s="123"/>
      <c r="AW372" s="123"/>
      <c r="AX372" s="123"/>
      <c r="AY372" s="123"/>
      <c r="AZ372" s="49"/>
    </row>
    <row r="373" spans="1:52" x14ac:dyDescent="0.25">
      <c r="A373" s="49"/>
      <c r="B373" s="2" t="s">
        <v>411</v>
      </c>
      <c r="C373" s="2" t="s">
        <v>418</v>
      </c>
      <c r="D373" s="50" t="s">
        <v>89</v>
      </c>
      <c r="F373" s="113">
        <v>3074.4185974774618</v>
      </c>
      <c r="G373" s="118">
        <f t="shared" si="173"/>
        <v>2.72355654737026E-3</v>
      </c>
      <c r="H373" s="123">
        <f>'DADOS BASE PROPOSTA'!$H$17*G373</f>
        <v>6188494.3784225527</v>
      </c>
      <c r="I373" s="123">
        <f>IF(D373="P",IF(H373&lt;'DADOS BASE PROPOSTA'!$H$22,IF('DADOS BASE PROPOSTA'!$H$22-H373&gt;'DADOS BASE PROPOSTA'!$H$23,'DADOS BASE PROPOSTA'!$H$23,'DADOS BASE PROPOSTA'!$H$22-H373),0),0)</f>
        <v>0</v>
      </c>
      <c r="J373" s="123">
        <f t="shared" si="174"/>
        <v>6188494.3784225527</v>
      </c>
      <c r="L373" s="113">
        <v>0</v>
      </c>
      <c r="M373" s="123">
        <f>IF(D373="E",'DADOS BASE PROPOSTA'!$H$28,IF(D373="EA",'DADOS BASE PROPOSTA'!$H$29,IF(D373="EC",'DADOS BASE PROPOSTA'!$H$30,IF(D373="ECA",'DADOS BASE PROPOSTA'!$H$31,0))))</f>
        <v>0</v>
      </c>
      <c r="N373" s="123">
        <f>IF(OR(D373="E",D373="EA",D373="EC",D373="ECA",D373="ECR"),L373*'DADOS BASE PROPOSTA'!$H$33,0)</f>
        <v>0</v>
      </c>
      <c r="O373" s="123">
        <f t="shared" si="175"/>
        <v>0</v>
      </c>
      <c r="R373" s="123"/>
      <c r="T373" s="113">
        <v>120.1968837750088</v>
      </c>
      <c r="U373" s="118">
        <f t="shared" si="177"/>
        <v>6.3057151966001371E-4</v>
      </c>
      <c r="V373" s="123">
        <f>'DADOS BASE PROPOSTA'!$H$48*U373</f>
        <v>56931.47753014684</v>
      </c>
      <c r="W373" s="123"/>
      <c r="X373" s="123">
        <f t="shared" si="176"/>
        <v>56931.47753014684</v>
      </c>
      <c r="Z373" s="128">
        <v>1920</v>
      </c>
      <c r="AB373" s="51">
        <v>0.6</v>
      </c>
      <c r="AC373" s="51">
        <f t="shared" si="178"/>
        <v>1152</v>
      </c>
      <c r="AD373" s="132">
        <f t="shared" si="179"/>
        <v>-0.22483184425827121</v>
      </c>
      <c r="AF373" s="51">
        <f t="shared" si="180"/>
        <v>746.82334715221407</v>
      </c>
      <c r="AG373" s="123">
        <f t="shared" si="181"/>
        <v>1433900.826532251</v>
      </c>
      <c r="AI373" s="128">
        <v>0</v>
      </c>
      <c r="AJ373" s="123">
        <f>IF($AI$11&gt;0,(AI373/$AI$11)*'DADOS BASE PROPOSTA'!$H$41,0)</f>
        <v>0</v>
      </c>
      <c r="AL373" s="123">
        <v>75.75</v>
      </c>
      <c r="AM373" s="123">
        <f>(AL373/$AL$11)*'DADOS BASE PROPOSTA'!$H$42</f>
        <v>43293.337981725752</v>
      </c>
      <c r="AO373" s="123"/>
      <c r="AP373" s="123"/>
      <c r="AQ373" s="123"/>
      <c r="AS373" s="123"/>
      <c r="AT373" s="123"/>
      <c r="AU373" s="123"/>
      <c r="AW373" s="123"/>
      <c r="AX373" s="123"/>
      <c r="AY373" s="123"/>
      <c r="AZ373" s="49"/>
    </row>
    <row r="374" spans="1:52" x14ac:dyDescent="0.25">
      <c r="A374" s="49"/>
      <c r="B374" s="2" t="s">
        <v>411</v>
      </c>
      <c r="C374" s="2" t="s">
        <v>419</v>
      </c>
      <c r="D374" s="50" t="s">
        <v>89</v>
      </c>
      <c r="F374" s="113">
        <v>352.34831546938199</v>
      </c>
      <c r="G374" s="118">
        <f t="shared" si="173"/>
        <v>3.1213724843419025E-4</v>
      </c>
      <c r="H374" s="123">
        <f>'DADOS BASE PROPOSTA'!$H$17*G374</f>
        <v>709241.60142604378</v>
      </c>
      <c r="I374" s="123">
        <f>IF(D374="P",IF(H374&lt;'DADOS BASE PROPOSTA'!$H$22,IF('DADOS BASE PROPOSTA'!$H$22-H374&gt;'DADOS BASE PROPOSTA'!$H$23,'DADOS BASE PROPOSTA'!$H$23,'DADOS BASE PROPOSTA'!$H$22-H374),0),0)</f>
        <v>1576890.7</v>
      </c>
      <c r="J374" s="123">
        <f t="shared" si="174"/>
        <v>2286132.3014260437</v>
      </c>
      <c r="L374" s="113">
        <v>0</v>
      </c>
      <c r="M374" s="123">
        <f>IF(D374="E",'DADOS BASE PROPOSTA'!$H$28,IF(D374="EA",'DADOS BASE PROPOSTA'!$H$29,IF(D374="EC",'DADOS BASE PROPOSTA'!$H$30,IF(D374="ECA",'DADOS BASE PROPOSTA'!$H$31,0))))</f>
        <v>0</v>
      </c>
      <c r="N374" s="123">
        <f>IF(OR(D374="E",D374="EA",D374="EC",D374="ECA",D374="ECR"),L374*'DADOS BASE PROPOSTA'!$H$33,0)</f>
        <v>0</v>
      </c>
      <c r="O374" s="123">
        <f t="shared" si="175"/>
        <v>0</v>
      </c>
      <c r="R374" s="123"/>
      <c r="T374" s="113">
        <v>39.642554693013409</v>
      </c>
      <c r="U374" s="118">
        <f t="shared" si="177"/>
        <v>2.0797099867223112E-4</v>
      </c>
      <c r="V374" s="123">
        <f>'DADOS BASE PROPOSTA'!$H$48*U374</f>
        <v>18776.769753594595</v>
      </c>
      <c r="W374" s="123"/>
      <c r="X374" s="123">
        <f t="shared" si="176"/>
        <v>18776.769753594595</v>
      </c>
      <c r="Z374" s="128">
        <v>241.5</v>
      </c>
      <c r="AB374" s="51">
        <v>0.503</v>
      </c>
      <c r="AC374" s="51">
        <f t="shared" si="178"/>
        <v>121.47450000000001</v>
      </c>
      <c r="AD374" s="132">
        <f t="shared" si="179"/>
        <v>-0.39458184425827114</v>
      </c>
      <c r="AF374" s="51">
        <f t="shared" si="180"/>
        <v>850.32593305686055</v>
      </c>
      <c r="AG374" s="123">
        <f t="shared" si="181"/>
        <v>205353.71283323181</v>
      </c>
      <c r="AI374" s="128">
        <v>0</v>
      </c>
      <c r="AJ374" s="123">
        <f>IF($AI$11&gt;0,(AI374/$AI$11)*'DADOS BASE PROPOSTA'!$H$41,0)</f>
        <v>0</v>
      </c>
      <c r="AL374" s="123">
        <v>9.5</v>
      </c>
      <c r="AM374" s="123">
        <f>(AL374/$AL$11)*'DADOS BASE PROPOSTA'!$H$42</f>
        <v>5429.527535661975</v>
      </c>
      <c r="AO374" s="123"/>
      <c r="AP374" s="123"/>
      <c r="AQ374" s="123"/>
      <c r="AS374" s="123"/>
      <c r="AT374" s="123"/>
      <c r="AU374" s="123"/>
      <c r="AW374" s="123"/>
      <c r="AX374" s="123"/>
      <c r="AY374" s="123"/>
      <c r="AZ374" s="49"/>
    </row>
    <row r="375" spans="1:52" x14ac:dyDescent="0.25">
      <c r="A375" s="49"/>
      <c r="B375" s="2" t="s">
        <v>411</v>
      </c>
      <c r="C375" s="2" t="s">
        <v>420</v>
      </c>
      <c r="D375" s="50" t="s">
        <v>93</v>
      </c>
      <c r="F375" s="113">
        <v>0</v>
      </c>
      <c r="G375" s="118">
        <f t="shared" si="173"/>
        <v>0</v>
      </c>
      <c r="H375" s="123">
        <f>'DADOS BASE PROPOSTA'!$H$17*G375</f>
        <v>0</v>
      </c>
      <c r="I375" s="123">
        <f>IF(D375="P",IF(H375&lt;'DADOS BASE PROPOSTA'!$H$22,IF('DADOS BASE PROPOSTA'!$H$22-H375&gt;'DADOS BASE PROPOSTA'!$H$23,'DADOS BASE PROPOSTA'!$H$23,'DADOS BASE PROPOSTA'!$H$22-H375),0),0)</f>
        <v>0</v>
      </c>
      <c r="J375" s="123">
        <f t="shared" si="174"/>
        <v>0</v>
      </c>
      <c r="L375" s="113">
        <v>270.94410425854937</v>
      </c>
      <c r="M375" s="123">
        <f>IF(D375="E",'DADOS BASE PROPOSTA'!$H$28,IF(D375="EA",'DADOS BASE PROPOSTA'!$H$29,IF(D375="EC",'DADOS BASE PROPOSTA'!$H$30,IF(D375="ECA",'DADOS BASE PROPOSTA'!$H$31,0))))</f>
        <v>2005589.23</v>
      </c>
      <c r="N375" s="123">
        <f>IF(OR(D375="E",D375="EA",D375="EC",D375="ECA",D375="ECR"),L375*'DADOS BASE PROPOSTA'!$H$33,0)</f>
        <v>180719.71754045243</v>
      </c>
      <c r="O375" s="123">
        <f t="shared" si="175"/>
        <v>2186308.9475404522</v>
      </c>
      <c r="R375" s="123"/>
      <c r="T375" s="113">
        <v>16.452651515151519</v>
      </c>
      <c r="U375" s="118">
        <f t="shared" si="177"/>
        <v>8.6313165054806437E-5</v>
      </c>
      <c r="V375" s="123">
        <f>'DADOS BASE PROPOSTA'!$H$48*U375</f>
        <v>7792.828987143319</v>
      </c>
      <c r="W375" s="123"/>
      <c r="X375" s="123">
        <f t="shared" si="176"/>
        <v>7792.828987143319</v>
      </c>
      <c r="Z375" s="128">
        <v>116</v>
      </c>
      <c r="AB375" s="51">
        <v>0.57699999999999996</v>
      </c>
      <c r="AC375" s="51">
        <f t="shared" si="178"/>
        <v>66.931999999999988</v>
      </c>
      <c r="AD375" s="132">
        <f t="shared" si="179"/>
        <v>-0.26508184425827125</v>
      </c>
      <c r="AF375" s="51">
        <f t="shared" si="180"/>
        <v>771.3651974182643</v>
      </c>
      <c r="AG375" s="123">
        <f t="shared" si="181"/>
        <v>89478.362900518652</v>
      </c>
      <c r="AI375" s="128">
        <v>0</v>
      </c>
      <c r="AJ375" s="123">
        <f>IF($AI$11&gt;0,(AI375/$AI$11)*'DADOS BASE PROPOSTA'!$H$41,0)</f>
        <v>0</v>
      </c>
      <c r="AL375" s="123">
        <v>4.25</v>
      </c>
      <c r="AM375" s="123">
        <f>(AL375/$AL$11)*'DADOS BASE PROPOSTA'!$H$42</f>
        <v>2428.9991606908839</v>
      </c>
      <c r="AO375" s="123"/>
      <c r="AP375" s="123"/>
      <c r="AQ375" s="123"/>
      <c r="AS375" s="123"/>
      <c r="AT375" s="123"/>
      <c r="AU375" s="123"/>
      <c r="AW375" s="123"/>
      <c r="AX375" s="123"/>
      <c r="AY375" s="123"/>
      <c r="AZ375" s="49"/>
    </row>
    <row r="376" spans="1:52" x14ac:dyDescent="0.25">
      <c r="A376" s="49"/>
      <c r="B376" s="2" t="s">
        <v>411</v>
      </c>
      <c r="C376" s="2" t="s">
        <v>421</v>
      </c>
      <c r="D376" s="50" t="s">
        <v>89</v>
      </c>
      <c r="F376" s="113">
        <v>6498.2358783678628</v>
      </c>
      <c r="G376" s="118">
        <f t="shared" si="173"/>
        <v>5.7566373321467886E-3</v>
      </c>
      <c r="H376" s="123">
        <f>'DADOS BASE PROPOSTA'!$H$17*G376</f>
        <v>13080293.046606861</v>
      </c>
      <c r="I376" s="123">
        <f>IF(D376="P",IF(H376&lt;'DADOS BASE PROPOSTA'!$H$22,IF('DADOS BASE PROPOSTA'!$H$22-H376&gt;'DADOS BASE PROPOSTA'!$H$23,'DADOS BASE PROPOSTA'!$H$23,'DADOS BASE PROPOSTA'!$H$22-H376),0),0)</f>
        <v>0</v>
      </c>
      <c r="J376" s="123">
        <f t="shared" si="174"/>
        <v>13080293.046606861</v>
      </c>
      <c r="L376" s="113">
        <v>0</v>
      </c>
      <c r="M376" s="123">
        <f>IF(D376="E",'DADOS BASE PROPOSTA'!$H$28,IF(D376="EA",'DADOS BASE PROPOSTA'!$H$29,IF(D376="EC",'DADOS BASE PROPOSTA'!$H$30,IF(D376="ECA",'DADOS BASE PROPOSTA'!$H$31,0))))</f>
        <v>0</v>
      </c>
      <c r="N376" s="123">
        <f>IF(OR(D376="E",D376="EA",D376="EC",D376="ECA",D376="ECR"),L376*'DADOS BASE PROPOSTA'!$H$33,0)</f>
        <v>0</v>
      </c>
      <c r="O376" s="123">
        <f t="shared" si="175"/>
        <v>0</v>
      </c>
      <c r="R376" s="123"/>
      <c r="T376" s="113">
        <v>50.022234799482533</v>
      </c>
      <c r="U376" s="118">
        <f t="shared" si="177"/>
        <v>2.6242441254419627E-4</v>
      </c>
      <c r="V376" s="123">
        <f>'DADOS BASE PROPOSTA'!$H$48*U376</f>
        <v>23693.124539112127</v>
      </c>
      <c r="W376" s="123"/>
      <c r="X376" s="123">
        <f t="shared" si="176"/>
        <v>23693.124539112127</v>
      </c>
      <c r="Z376" s="128">
        <v>1691</v>
      </c>
      <c r="AB376" s="51">
        <v>0.67300000000000004</v>
      </c>
      <c r="AC376" s="51">
        <f t="shared" si="178"/>
        <v>1138.0430000000001</v>
      </c>
      <c r="AD376" s="132">
        <f t="shared" si="179"/>
        <v>-9.7081844258271099E-2</v>
      </c>
      <c r="AF376" s="51">
        <f t="shared" si="180"/>
        <v>668.92964848170686</v>
      </c>
      <c r="AG376" s="123">
        <f t="shared" si="181"/>
        <v>1131160.0355825664</v>
      </c>
      <c r="AI376" s="128">
        <v>284</v>
      </c>
      <c r="AJ376" s="123">
        <f>IF($AI$11&gt;0,(AI376/$AI$11)*'DADOS BASE PROPOSTA'!$H$41,0)</f>
        <v>1754552.6124858113</v>
      </c>
      <c r="AL376" s="123">
        <v>7.5</v>
      </c>
      <c r="AM376" s="123">
        <f>(AL376/$AL$11)*'DADOS BASE PROPOSTA'!$H$42</f>
        <v>4286.4691071015595</v>
      </c>
      <c r="AO376" s="123"/>
      <c r="AP376" s="123"/>
      <c r="AQ376" s="123"/>
      <c r="AS376" s="123"/>
      <c r="AT376" s="123"/>
      <c r="AU376" s="123"/>
      <c r="AW376" s="123"/>
      <c r="AX376" s="123"/>
      <c r="AY376" s="123"/>
      <c r="AZ376" s="49"/>
    </row>
    <row r="377" spans="1:52" x14ac:dyDescent="0.25">
      <c r="A377" s="49"/>
      <c r="B377" s="2" t="s">
        <v>411</v>
      </c>
      <c r="C377" s="2" t="s">
        <v>422</v>
      </c>
      <c r="D377" s="50" t="s">
        <v>89</v>
      </c>
      <c r="F377" s="113">
        <v>1288.027377971762</v>
      </c>
      <c r="G377" s="118">
        <f t="shared" si="173"/>
        <v>1.141033755567782E-3</v>
      </c>
      <c r="H377" s="123">
        <f>'DADOS BASE PROPOSTA'!$H$17*G377</f>
        <v>2592669.1291721617</v>
      </c>
      <c r="I377" s="123">
        <f>IF(D377="P",IF(H377&lt;'DADOS BASE PROPOSTA'!$H$22,IF('DADOS BASE PROPOSTA'!$H$22-H377&gt;'DADOS BASE PROPOSTA'!$H$23,'DADOS BASE PROPOSTA'!$H$23,'DADOS BASE PROPOSTA'!$H$22-H377),0),0)</f>
        <v>561112.27082783822</v>
      </c>
      <c r="J377" s="123">
        <f t="shared" si="174"/>
        <v>3153781.4</v>
      </c>
      <c r="L377" s="113">
        <v>0</v>
      </c>
      <c r="M377" s="123">
        <f>IF(D377="E",'DADOS BASE PROPOSTA'!$H$28,IF(D377="EA",'DADOS BASE PROPOSTA'!$H$29,IF(D377="EC",'DADOS BASE PROPOSTA'!$H$30,IF(D377="ECA",'DADOS BASE PROPOSTA'!$H$31,0))))</f>
        <v>0</v>
      </c>
      <c r="N377" s="123">
        <f>IF(OR(D377="E",D377="EA",D377="EC",D377="ECA",D377="ECR"),L377*'DADOS BASE PROPOSTA'!$H$33,0)</f>
        <v>0</v>
      </c>
      <c r="O377" s="123">
        <f t="shared" si="175"/>
        <v>0</v>
      </c>
      <c r="R377" s="123"/>
      <c r="T377" s="113">
        <v>339.59247135734591</v>
      </c>
      <c r="U377" s="118">
        <f t="shared" si="177"/>
        <v>1.7815548457124351E-3</v>
      </c>
      <c r="V377" s="123">
        <f>'DADOS BASE PROPOSTA'!$H$48*U377</f>
        <v>160848.60559843876</v>
      </c>
      <c r="W377" s="123"/>
      <c r="X377" s="123">
        <f t="shared" si="176"/>
        <v>160848.60559843876</v>
      </c>
      <c r="Z377" s="128">
        <v>1037</v>
      </c>
      <c r="AB377" s="51">
        <v>0.64</v>
      </c>
      <c r="AC377" s="51">
        <f t="shared" si="178"/>
        <v>663.68000000000006</v>
      </c>
      <c r="AD377" s="132">
        <f t="shared" si="179"/>
        <v>-0.15483184425827115</v>
      </c>
      <c r="AF377" s="51">
        <f t="shared" si="180"/>
        <v>704.14186842864842</v>
      </c>
      <c r="AG377" s="123">
        <f t="shared" si="181"/>
        <v>730195.11756050843</v>
      </c>
      <c r="AI377" s="128">
        <v>0</v>
      </c>
      <c r="AJ377" s="123">
        <f>IF($AI$11&gt;0,(AI377/$AI$11)*'DADOS BASE PROPOSTA'!$H$41,0)</f>
        <v>0</v>
      </c>
      <c r="AL377" s="123">
        <v>79.875</v>
      </c>
      <c r="AM377" s="123">
        <f>(AL377/$AL$11)*'DADOS BASE PROPOSTA'!$H$42</f>
        <v>45650.895990631609</v>
      </c>
      <c r="AO377" s="123"/>
      <c r="AP377" s="123"/>
      <c r="AQ377" s="123"/>
      <c r="AS377" s="123"/>
      <c r="AT377" s="123"/>
      <c r="AU377" s="123"/>
      <c r="AW377" s="123"/>
      <c r="AX377" s="123"/>
      <c r="AY377" s="123"/>
      <c r="AZ377" s="49"/>
    </row>
    <row r="378" spans="1:52" x14ac:dyDescent="0.25">
      <c r="A378" s="49"/>
      <c r="B378" s="2" t="s">
        <v>411</v>
      </c>
      <c r="C378" s="2" t="s">
        <v>423</v>
      </c>
      <c r="D378" s="50" t="s">
        <v>89</v>
      </c>
      <c r="F378" s="113">
        <v>1317.715762633959</v>
      </c>
      <c r="G378" s="118">
        <f t="shared" si="173"/>
        <v>1.1673340110027175E-3</v>
      </c>
      <c r="H378" s="123">
        <f>'DADOS BASE PROPOSTA'!$H$17*G378</f>
        <v>2652428.8514615074</v>
      </c>
      <c r="I378" s="123">
        <f>IF(D378="P",IF(H378&lt;'DADOS BASE PROPOSTA'!$H$22,IF('DADOS BASE PROPOSTA'!$H$22-H378&gt;'DADOS BASE PROPOSTA'!$H$23,'DADOS BASE PROPOSTA'!$H$23,'DADOS BASE PROPOSTA'!$H$22-H378),0),0)</f>
        <v>501352.54853849253</v>
      </c>
      <c r="J378" s="123">
        <f t="shared" si="174"/>
        <v>3153781.4</v>
      </c>
      <c r="L378" s="113">
        <v>0</v>
      </c>
      <c r="M378" s="123">
        <f>IF(D378="E",'DADOS BASE PROPOSTA'!$H$28,IF(D378="EA",'DADOS BASE PROPOSTA'!$H$29,IF(D378="EC",'DADOS BASE PROPOSTA'!$H$30,IF(D378="ECA",'DADOS BASE PROPOSTA'!$H$31,0))))</f>
        <v>0</v>
      </c>
      <c r="N378" s="123">
        <f>IF(OR(D378="E",D378="EA",D378="EC",D378="ECA",D378="ECR"),L378*'DADOS BASE PROPOSTA'!$H$33,0)</f>
        <v>0</v>
      </c>
      <c r="O378" s="123">
        <f t="shared" si="175"/>
        <v>0</v>
      </c>
      <c r="R378" s="123"/>
      <c r="T378" s="113">
        <v>193.11707172085821</v>
      </c>
      <c r="U378" s="118">
        <f t="shared" si="177"/>
        <v>1.0131221506146282E-3</v>
      </c>
      <c r="V378" s="123">
        <f>'DADOS BASE PROPOSTA'!$H$48*U378</f>
        <v>91470.260160353238</v>
      </c>
      <c r="W378" s="123"/>
      <c r="X378" s="123">
        <f t="shared" si="176"/>
        <v>91470.260160353238</v>
      </c>
      <c r="Z378" s="128">
        <v>777.5</v>
      </c>
      <c r="AB378" s="51">
        <v>0.64</v>
      </c>
      <c r="AC378" s="51">
        <f t="shared" si="178"/>
        <v>497.6</v>
      </c>
      <c r="AD378" s="132">
        <f t="shared" si="179"/>
        <v>-0.15483184425827115</v>
      </c>
      <c r="AF378" s="51">
        <f t="shared" si="180"/>
        <v>704.14186842864842</v>
      </c>
      <c r="AG378" s="123">
        <f t="shared" si="181"/>
        <v>547470.30270327418</v>
      </c>
      <c r="AI378" s="128">
        <v>0</v>
      </c>
      <c r="AJ378" s="123">
        <f>IF($AI$11&gt;0,(AI378/$AI$11)*'DADOS BASE PROPOSTA'!$H$41,0)</f>
        <v>0</v>
      </c>
      <c r="AL378" s="123">
        <v>63.5</v>
      </c>
      <c r="AM378" s="123">
        <f>(AL378/$AL$11)*'DADOS BASE PROPOSTA'!$H$42</f>
        <v>36292.105106793206</v>
      </c>
      <c r="AO378" s="123"/>
      <c r="AP378" s="123"/>
      <c r="AQ378" s="123"/>
      <c r="AS378" s="123"/>
      <c r="AT378" s="123"/>
      <c r="AU378" s="123"/>
      <c r="AW378" s="123"/>
      <c r="AX378" s="123"/>
      <c r="AY378" s="123"/>
      <c r="AZ378" s="49"/>
    </row>
    <row r="379" spans="1:52" x14ac:dyDescent="0.25">
      <c r="A379" s="49"/>
      <c r="B379" s="2" t="s">
        <v>411</v>
      </c>
      <c r="C379" s="2" t="s">
        <v>424</v>
      </c>
      <c r="D379" s="50" t="s">
        <v>89</v>
      </c>
      <c r="F379" s="113">
        <v>1206.7464626311651</v>
      </c>
      <c r="G379" s="118">
        <f t="shared" si="173"/>
        <v>1.069028866795067E-3</v>
      </c>
      <c r="H379" s="123">
        <f>'DADOS BASE PROPOSTA'!$H$17*G379</f>
        <v>2429058.8491435936</v>
      </c>
      <c r="I379" s="123">
        <f>IF(D379="P",IF(H379&lt;'DADOS BASE PROPOSTA'!$H$22,IF('DADOS BASE PROPOSTA'!$H$22-H379&gt;'DADOS BASE PROPOSTA'!$H$23,'DADOS BASE PROPOSTA'!$H$23,'DADOS BASE PROPOSTA'!$H$22-H379),0),0)</f>
        <v>724722.55085640633</v>
      </c>
      <c r="J379" s="123">
        <f t="shared" si="174"/>
        <v>3153781.4</v>
      </c>
      <c r="L379" s="113">
        <v>0</v>
      </c>
      <c r="M379" s="123">
        <f>IF(D379="E",'DADOS BASE PROPOSTA'!$H$28,IF(D379="EA",'DADOS BASE PROPOSTA'!$H$29,IF(D379="EC",'DADOS BASE PROPOSTA'!$H$30,IF(D379="ECA",'DADOS BASE PROPOSTA'!$H$31,0))))</f>
        <v>0</v>
      </c>
      <c r="N379" s="123">
        <f>IF(OR(D379="E",D379="EA",D379="EC",D379="ECA",D379="ECR"),L379*'DADOS BASE PROPOSTA'!$H$33,0)</f>
        <v>0</v>
      </c>
      <c r="O379" s="123">
        <f t="shared" si="175"/>
        <v>0</v>
      </c>
      <c r="R379" s="123"/>
      <c r="T379" s="113">
        <v>160.15266022361311</v>
      </c>
      <c r="U379" s="118">
        <f t="shared" si="177"/>
        <v>8.4018572830749875E-4</v>
      </c>
      <c r="V379" s="123">
        <f>'DADOS BASE PROPOSTA'!$H$48*U379</f>
        <v>75856.605350775484</v>
      </c>
      <c r="W379" s="123"/>
      <c r="X379" s="123">
        <f t="shared" si="176"/>
        <v>75856.605350775484</v>
      </c>
      <c r="Z379" s="128">
        <v>651.5</v>
      </c>
      <c r="AB379" s="51">
        <v>0.66800000000000004</v>
      </c>
      <c r="AC379" s="51">
        <f t="shared" si="178"/>
        <v>435.202</v>
      </c>
      <c r="AD379" s="132">
        <f t="shared" si="179"/>
        <v>-0.10583184425827111</v>
      </c>
      <c r="AF379" s="51">
        <f t="shared" si="180"/>
        <v>674.26483332215253</v>
      </c>
      <c r="AG379" s="123">
        <f t="shared" si="181"/>
        <v>439283.53890938236</v>
      </c>
      <c r="AI379" s="128">
        <v>0</v>
      </c>
      <c r="AJ379" s="123">
        <f>IF($AI$11&gt;0,(AI379/$AI$11)*'DADOS BASE PROPOSTA'!$H$41,0)</f>
        <v>0</v>
      </c>
      <c r="AL379" s="123">
        <v>37.75</v>
      </c>
      <c r="AM379" s="123">
        <f>(AL379/$AL$11)*'DADOS BASE PROPOSTA'!$H$42</f>
        <v>21575.227839077852</v>
      </c>
      <c r="AO379" s="123"/>
      <c r="AP379" s="123"/>
      <c r="AQ379" s="123"/>
      <c r="AS379" s="123"/>
      <c r="AT379" s="123"/>
      <c r="AU379" s="123"/>
      <c r="AW379" s="123"/>
      <c r="AX379" s="123"/>
      <c r="AY379" s="123"/>
      <c r="AZ379" s="49"/>
    </row>
    <row r="380" spans="1:52" x14ac:dyDescent="0.25">
      <c r="A380" s="49"/>
      <c r="B380" s="2" t="s">
        <v>411</v>
      </c>
      <c r="C380" s="2" t="s">
        <v>425</v>
      </c>
      <c r="D380" s="50" t="s">
        <v>89</v>
      </c>
      <c r="F380" s="113">
        <v>2812.074732175442</v>
      </c>
      <c r="G380" s="118">
        <f t="shared" si="173"/>
        <v>2.4911521660696831E-3</v>
      </c>
      <c r="H380" s="123">
        <f>'DADOS BASE PROPOSTA'!$H$17*G380</f>
        <v>5660422.6522863414</v>
      </c>
      <c r="I380" s="123">
        <f>IF(D380="P",IF(H380&lt;'DADOS BASE PROPOSTA'!$H$22,IF('DADOS BASE PROPOSTA'!$H$22-H380&gt;'DADOS BASE PROPOSTA'!$H$23,'DADOS BASE PROPOSTA'!$H$23,'DADOS BASE PROPOSTA'!$H$22-H380),0),0)</f>
        <v>0</v>
      </c>
      <c r="J380" s="123">
        <f t="shared" si="174"/>
        <v>5660422.6522863414</v>
      </c>
      <c r="L380" s="113">
        <v>0</v>
      </c>
      <c r="M380" s="123">
        <f>IF(D380="E",'DADOS BASE PROPOSTA'!$H$28,IF(D380="EA",'DADOS BASE PROPOSTA'!$H$29,IF(D380="EC",'DADOS BASE PROPOSTA'!$H$30,IF(D380="ECA",'DADOS BASE PROPOSTA'!$H$31,0))))</f>
        <v>0</v>
      </c>
      <c r="N380" s="123">
        <f>IF(OR(D380="E",D380="EA",D380="EC",D380="ECA",D380="ECR"),L380*'DADOS BASE PROPOSTA'!$H$33,0)</f>
        <v>0</v>
      </c>
      <c r="O380" s="123">
        <f t="shared" si="175"/>
        <v>0</v>
      </c>
      <c r="R380" s="123"/>
      <c r="T380" s="113">
        <v>110.901002209596</v>
      </c>
      <c r="U380" s="118">
        <f t="shared" si="177"/>
        <v>5.818038812555594E-4</v>
      </c>
      <c r="V380" s="123">
        <f>'DADOS BASE PROPOSTA'!$H$48*U380</f>
        <v>52528.465939140508</v>
      </c>
      <c r="W380" s="123"/>
      <c r="X380" s="123">
        <f t="shared" si="176"/>
        <v>52528.465939140508</v>
      </c>
      <c r="Z380" s="128">
        <v>952.5</v>
      </c>
      <c r="AB380" s="51">
        <v>0.66800000000000004</v>
      </c>
      <c r="AC380" s="51">
        <f t="shared" si="178"/>
        <v>636.27</v>
      </c>
      <c r="AD380" s="132">
        <f t="shared" si="179"/>
        <v>-0.10583184425827111</v>
      </c>
      <c r="AF380" s="51">
        <f t="shared" si="180"/>
        <v>674.26483332215253</v>
      </c>
      <c r="AG380" s="123">
        <f t="shared" si="181"/>
        <v>642237.25373935024</v>
      </c>
      <c r="AI380" s="128">
        <v>285</v>
      </c>
      <c r="AJ380" s="123">
        <f>IF($AI$11&gt;0,(AI380/$AI$11)*'DADOS BASE PROPOSTA'!$H$41,0)</f>
        <v>1760730.6146424518</v>
      </c>
      <c r="AL380" s="123">
        <v>22.25</v>
      </c>
      <c r="AM380" s="123">
        <f>(AL380/$AL$11)*'DADOS BASE PROPOSTA'!$H$42</f>
        <v>12716.525017734626</v>
      </c>
      <c r="AO380" s="123"/>
      <c r="AP380" s="123"/>
      <c r="AQ380" s="123"/>
      <c r="AS380" s="123"/>
      <c r="AT380" s="123"/>
      <c r="AU380" s="123"/>
      <c r="AW380" s="123"/>
      <c r="AX380" s="123"/>
      <c r="AY380" s="123"/>
      <c r="AZ380" s="49"/>
    </row>
    <row r="381" spans="1:52" x14ac:dyDescent="0.25">
      <c r="A381" s="49"/>
      <c r="B381" s="2" t="s">
        <v>411</v>
      </c>
      <c r="C381" s="2" t="s">
        <v>426</v>
      </c>
      <c r="D381" s="50" t="s">
        <v>93</v>
      </c>
      <c r="F381" s="113">
        <v>0</v>
      </c>
      <c r="G381" s="118">
        <f t="shared" si="173"/>
        <v>0</v>
      </c>
      <c r="H381" s="123">
        <f>'DADOS BASE PROPOSTA'!$H$17*G381</f>
        <v>0</v>
      </c>
      <c r="I381" s="123">
        <f>IF(D381="P",IF(H381&lt;'DADOS BASE PROPOSTA'!$H$22,IF('DADOS BASE PROPOSTA'!$H$22-H381&gt;'DADOS BASE PROPOSTA'!$H$23,'DADOS BASE PROPOSTA'!$H$23,'DADOS BASE PROPOSTA'!$H$22-H381),0),0)</f>
        <v>0</v>
      </c>
      <c r="J381" s="123">
        <f t="shared" si="174"/>
        <v>0</v>
      </c>
      <c r="L381" s="113">
        <v>202.98128669159021</v>
      </c>
      <c r="M381" s="123">
        <f>IF(D381="E",'DADOS BASE PROPOSTA'!$H$28,IF(D381="EA",'DADOS BASE PROPOSTA'!$H$29,IF(D381="EC",'DADOS BASE PROPOSTA'!$H$30,IF(D381="ECA",'DADOS BASE PROPOSTA'!$H$31,0))))</f>
        <v>2005589.23</v>
      </c>
      <c r="N381" s="123">
        <f>IF(OR(D381="E",D381="EA",D381="EC",D381="ECA",D381="ECR"),L381*'DADOS BASE PROPOSTA'!$H$33,0)</f>
        <v>135388.51822329068</v>
      </c>
      <c r="O381" s="123">
        <f t="shared" si="175"/>
        <v>2140977.7482232908</v>
      </c>
      <c r="R381" s="123"/>
      <c r="T381" s="113">
        <v>0</v>
      </c>
      <c r="U381" s="118">
        <f t="shared" si="177"/>
        <v>0</v>
      </c>
      <c r="V381" s="123">
        <f>'DADOS BASE PROPOSTA'!$H$48*U381</f>
        <v>0</v>
      </c>
      <c r="W381" s="123"/>
      <c r="X381" s="123">
        <f t="shared" si="176"/>
        <v>0</v>
      </c>
      <c r="Z381" s="128">
        <v>144</v>
      </c>
      <c r="AB381" s="51">
        <v>0.59399999999999997</v>
      </c>
      <c r="AC381" s="51">
        <f t="shared" si="178"/>
        <v>85.536000000000001</v>
      </c>
      <c r="AD381" s="132">
        <f t="shared" si="179"/>
        <v>-0.23533184425827122</v>
      </c>
      <c r="AF381" s="51">
        <f t="shared" si="180"/>
        <v>753.22556896074889</v>
      </c>
      <c r="AG381" s="123">
        <f t="shared" si="181"/>
        <v>108464.48193034784</v>
      </c>
      <c r="AI381" s="128">
        <v>0</v>
      </c>
      <c r="AJ381" s="123">
        <f>IF($AI$11&gt;0,(AI381/$AI$11)*'DADOS BASE PROPOSTA'!$H$41,0)</f>
        <v>0</v>
      </c>
      <c r="AL381" s="123">
        <v>0</v>
      </c>
      <c r="AM381" s="123">
        <f>(AL381/$AL$11)*'DADOS BASE PROPOSTA'!$H$42</f>
        <v>0</v>
      </c>
      <c r="AO381" s="123"/>
      <c r="AP381" s="123"/>
      <c r="AQ381" s="123"/>
      <c r="AS381" s="123"/>
      <c r="AT381" s="123"/>
      <c r="AU381" s="123"/>
      <c r="AW381" s="123"/>
      <c r="AX381" s="123"/>
      <c r="AY381" s="123"/>
      <c r="AZ381" s="49"/>
    </row>
    <row r="382" spans="1:52" x14ac:dyDescent="0.25">
      <c r="A382" s="49"/>
      <c r="B382" s="2" t="s">
        <v>411</v>
      </c>
      <c r="C382" s="2" t="s">
        <v>427</v>
      </c>
      <c r="D382" s="50" t="s">
        <v>93</v>
      </c>
      <c r="F382" s="113">
        <v>0</v>
      </c>
      <c r="G382" s="118">
        <f t="shared" si="173"/>
        <v>0</v>
      </c>
      <c r="H382" s="123">
        <f>'DADOS BASE PROPOSTA'!$H$17*G382</f>
        <v>0</v>
      </c>
      <c r="I382" s="123">
        <f>IF(D382="P",IF(H382&lt;'DADOS BASE PROPOSTA'!$H$22,IF('DADOS BASE PROPOSTA'!$H$22-H382&gt;'DADOS BASE PROPOSTA'!$H$23,'DADOS BASE PROPOSTA'!$H$23,'DADOS BASE PROPOSTA'!$H$22-H382),0),0)</f>
        <v>0</v>
      </c>
      <c r="J382" s="123">
        <f t="shared" si="174"/>
        <v>0</v>
      </c>
      <c r="L382" s="113">
        <v>327.42329438490572</v>
      </c>
      <c r="M382" s="123">
        <f>IF(D382="E",'DADOS BASE PROPOSTA'!$H$28,IF(D382="EA",'DADOS BASE PROPOSTA'!$H$29,IF(D382="EC",'DADOS BASE PROPOSTA'!$H$30,IF(D382="ECA",'DADOS BASE PROPOSTA'!$H$31,0))))</f>
        <v>2005589.23</v>
      </c>
      <c r="N382" s="123">
        <f>IF(OR(D382="E",D382="EA",D382="EC",D382="ECA",D382="ECR"),L382*'DADOS BASE PROPOSTA'!$H$33,0)</f>
        <v>218391.33735473212</v>
      </c>
      <c r="O382" s="123">
        <f t="shared" si="175"/>
        <v>2223980.5673547322</v>
      </c>
      <c r="R382" s="123"/>
      <c r="T382" s="113">
        <v>112.749053030303</v>
      </c>
      <c r="U382" s="118">
        <f t="shared" si="177"/>
        <v>5.9149904287558502E-4</v>
      </c>
      <c r="V382" s="123">
        <f>'DADOS BASE PROPOSTA'!$H$48*U382</f>
        <v>53403.798647188014</v>
      </c>
      <c r="W382" s="123"/>
      <c r="X382" s="123">
        <f t="shared" si="176"/>
        <v>53403.798647188014</v>
      </c>
      <c r="Z382" s="128">
        <v>313.5</v>
      </c>
      <c r="AB382" s="51">
        <v>0.64500000000000002</v>
      </c>
      <c r="AC382" s="51">
        <f t="shared" si="178"/>
        <v>202.20750000000001</v>
      </c>
      <c r="AD382" s="132">
        <f t="shared" si="179"/>
        <v>-0.14608184425827114</v>
      </c>
      <c r="AF382" s="51">
        <f t="shared" si="180"/>
        <v>698.80668358820276</v>
      </c>
      <c r="AG382" s="123">
        <f t="shared" si="181"/>
        <v>219075.89530490155</v>
      </c>
      <c r="AI382" s="128">
        <v>0</v>
      </c>
      <c r="AJ382" s="123">
        <f>IF($AI$11&gt;0,(AI382/$AI$11)*'DADOS BASE PROPOSTA'!$H$41,0)</f>
        <v>0</v>
      </c>
      <c r="AL382" s="123">
        <v>22</v>
      </c>
      <c r="AM382" s="123">
        <f>(AL382/$AL$11)*'DADOS BASE PROPOSTA'!$H$42</f>
        <v>12573.642714164576</v>
      </c>
      <c r="AO382" s="123"/>
      <c r="AP382" s="123"/>
      <c r="AQ382" s="123"/>
      <c r="AS382" s="123"/>
      <c r="AT382" s="123"/>
      <c r="AU382" s="123"/>
      <c r="AW382" s="123"/>
      <c r="AX382" s="123"/>
      <c r="AY382" s="123"/>
      <c r="AZ382" s="49"/>
    </row>
    <row r="383" spans="1:52" x14ac:dyDescent="0.25">
      <c r="A383" s="49"/>
      <c r="B383" s="2" t="s">
        <v>411</v>
      </c>
      <c r="C383" s="2" t="s">
        <v>428</v>
      </c>
      <c r="D383" s="50" t="s">
        <v>93</v>
      </c>
      <c r="F383" s="113">
        <v>0</v>
      </c>
      <c r="G383" s="118">
        <f t="shared" si="173"/>
        <v>0</v>
      </c>
      <c r="H383" s="123">
        <f>'DADOS BASE PROPOSTA'!$H$17*G383</f>
        <v>0</v>
      </c>
      <c r="I383" s="123">
        <f>IF(D383="P",IF(H383&lt;'DADOS BASE PROPOSTA'!$H$22,IF('DADOS BASE PROPOSTA'!$H$22-H383&gt;'DADOS BASE PROPOSTA'!$H$23,'DADOS BASE PROPOSTA'!$H$23,'DADOS BASE PROPOSTA'!$H$22-H383),0),0)</f>
        <v>0</v>
      </c>
      <c r="J383" s="123">
        <f t="shared" si="174"/>
        <v>0</v>
      </c>
      <c r="L383" s="113">
        <v>305.02033974528717</v>
      </c>
      <c r="M383" s="123">
        <f>IF(D383="E",'DADOS BASE PROPOSTA'!$H$28,IF(D383="EA",'DADOS BASE PROPOSTA'!$H$29,IF(D383="EC",'DADOS BASE PROPOSTA'!$H$30,IF(D383="ECA",'DADOS BASE PROPOSTA'!$H$31,0))))</f>
        <v>2005589.23</v>
      </c>
      <c r="N383" s="123">
        <f>IF(OR(D383="E",D383="EA",D383="EC",D383="ECA",D383="ECR"),L383*'DADOS BASE PROPOSTA'!$H$33,0)</f>
        <v>203448.56661010656</v>
      </c>
      <c r="O383" s="123">
        <f t="shared" si="175"/>
        <v>2209037.7966101067</v>
      </c>
      <c r="R383" s="123"/>
      <c r="T383" s="113">
        <v>98.36150234741784</v>
      </c>
      <c r="U383" s="118">
        <f t="shared" si="177"/>
        <v>5.1601971751075648E-4</v>
      </c>
      <c r="V383" s="123">
        <f>'DADOS BASE PROPOSTA'!$H$48*U383</f>
        <v>46589.108509715144</v>
      </c>
      <c r="W383" s="123"/>
      <c r="X383" s="123">
        <f t="shared" si="176"/>
        <v>46589.108509715144</v>
      </c>
      <c r="Z383" s="128">
        <v>173</v>
      </c>
      <c r="AB383" s="51">
        <v>0.64400000000000002</v>
      </c>
      <c r="AC383" s="51">
        <f t="shared" si="178"/>
        <v>111.41200000000001</v>
      </c>
      <c r="AD383" s="132">
        <f t="shared" si="179"/>
        <v>-0.14783184425827114</v>
      </c>
      <c r="AF383" s="51">
        <f t="shared" si="180"/>
        <v>699.87372055629191</v>
      </c>
      <c r="AG383" s="123">
        <f t="shared" si="181"/>
        <v>121078.1536562385</v>
      </c>
      <c r="AI383" s="128">
        <v>0</v>
      </c>
      <c r="AJ383" s="123">
        <f>IF($AI$11&gt;0,(AI383/$AI$11)*'DADOS BASE PROPOSTA'!$H$41,0)</f>
        <v>0</v>
      </c>
      <c r="AL383" s="123">
        <v>20.5</v>
      </c>
      <c r="AM383" s="123">
        <f>(AL383/$AL$11)*'DADOS BASE PROPOSTA'!$H$42</f>
        <v>11716.348892744261</v>
      </c>
      <c r="AO383" s="123"/>
      <c r="AP383" s="123"/>
      <c r="AQ383" s="123"/>
      <c r="AS383" s="123"/>
      <c r="AT383" s="123"/>
      <c r="AU383" s="123"/>
      <c r="AW383" s="123"/>
      <c r="AX383" s="123"/>
      <c r="AY383" s="123"/>
      <c r="AZ383" s="49"/>
    </row>
    <row r="384" spans="1:52" x14ac:dyDescent="0.25">
      <c r="A384" s="49"/>
      <c r="B384" s="2" t="s">
        <v>411</v>
      </c>
      <c r="C384" s="2" t="s">
        <v>429</v>
      </c>
      <c r="D384" s="50" t="s">
        <v>89</v>
      </c>
      <c r="F384" s="113">
        <v>1512.902885343201</v>
      </c>
      <c r="G384" s="118">
        <f t="shared" si="173"/>
        <v>1.3402457825010081E-3</v>
      </c>
      <c r="H384" s="123">
        <f>'DADOS BASE PROPOSTA'!$H$17*G384</f>
        <v>3045320.8319542422</v>
      </c>
      <c r="I384" s="123">
        <f>IF(D384="P",IF(H384&lt;'DADOS BASE PROPOSTA'!$H$22,IF('DADOS BASE PROPOSTA'!$H$22-H384&gt;'DADOS BASE PROPOSTA'!$H$23,'DADOS BASE PROPOSTA'!$H$23,'DADOS BASE PROPOSTA'!$H$22-H384),0),0)</f>
        <v>108460.56804575771</v>
      </c>
      <c r="J384" s="123">
        <f t="shared" si="174"/>
        <v>3153781.4</v>
      </c>
      <c r="L384" s="113">
        <v>0</v>
      </c>
      <c r="M384" s="123">
        <f>IF(D384="E",'DADOS BASE PROPOSTA'!$H$28,IF(D384="EA",'DADOS BASE PROPOSTA'!$H$29,IF(D384="EC",'DADOS BASE PROPOSTA'!$H$30,IF(D384="ECA",'DADOS BASE PROPOSTA'!$H$31,0))))</f>
        <v>0</v>
      </c>
      <c r="N384" s="123">
        <f>IF(OR(D384="E",D384="EA",D384="EC",D384="ECA",D384="ECR"),L384*'DADOS BASE PROPOSTA'!$H$33,0)</f>
        <v>0</v>
      </c>
      <c r="O384" s="123">
        <f t="shared" si="175"/>
        <v>0</v>
      </c>
      <c r="R384" s="123"/>
      <c r="T384" s="113">
        <v>124.3120954098455</v>
      </c>
      <c r="U384" s="118">
        <f t="shared" si="177"/>
        <v>6.5216055901613291E-4</v>
      </c>
      <c r="V384" s="123">
        <f>'DADOS BASE PROPOSTA'!$H$48*U384</f>
        <v>58880.655174045271</v>
      </c>
      <c r="W384" s="123"/>
      <c r="X384" s="123">
        <f t="shared" si="176"/>
        <v>58880.655174045271</v>
      </c>
      <c r="Z384" s="128">
        <v>827</v>
      </c>
      <c r="AB384" s="51">
        <v>0.69099999999999995</v>
      </c>
      <c r="AC384" s="51">
        <f t="shared" si="178"/>
        <v>571.45699999999999</v>
      </c>
      <c r="AD384" s="132">
        <f t="shared" si="179"/>
        <v>-6.5581844258271266E-2</v>
      </c>
      <c r="AF384" s="51">
        <f t="shared" si="180"/>
        <v>649.72298305610241</v>
      </c>
      <c r="AG384" s="123">
        <f t="shared" si="181"/>
        <v>537320.90698739665</v>
      </c>
      <c r="AI384" s="128">
        <v>0</v>
      </c>
      <c r="AJ384" s="123">
        <f>IF($AI$11&gt;0,(AI384/$AI$11)*'DADOS BASE PROPOSTA'!$H$41,0)</f>
        <v>0</v>
      </c>
      <c r="AL384" s="123">
        <v>38</v>
      </c>
      <c r="AM384" s="123">
        <f>(AL384/$AL$11)*'DADOS BASE PROPOSTA'!$H$42</f>
        <v>21718.1101426479</v>
      </c>
      <c r="AO384" s="123"/>
      <c r="AP384" s="123"/>
      <c r="AQ384" s="123"/>
      <c r="AS384" s="123"/>
      <c r="AT384" s="123"/>
      <c r="AU384" s="123"/>
      <c r="AW384" s="123"/>
      <c r="AX384" s="123"/>
      <c r="AY384" s="123"/>
      <c r="AZ384" s="49"/>
    </row>
    <row r="385" spans="1:52" x14ac:dyDescent="0.25">
      <c r="A385" s="49"/>
      <c r="B385" s="2" t="s">
        <v>411</v>
      </c>
      <c r="C385" s="2" t="s">
        <v>430</v>
      </c>
      <c r="D385" s="50" t="s">
        <v>89</v>
      </c>
      <c r="F385" s="113">
        <v>2412.875806431482</v>
      </c>
      <c r="G385" s="118">
        <f t="shared" si="173"/>
        <v>2.1375110422470487E-3</v>
      </c>
      <c r="H385" s="123">
        <f>'DADOS BASE PROPOSTA'!$H$17*G385</f>
        <v>4856875.5003579091</v>
      </c>
      <c r="I385" s="123">
        <f>IF(D385="P",IF(H385&lt;'DADOS BASE PROPOSTA'!$H$22,IF('DADOS BASE PROPOSTA'!$H$22-H385&gt;'DADOS BASE PROPOSTA'!$H$23,'DADOS BASE PROPOSTA'!$H$23,'DADOS BASE PROPOSTA'!$H$22-H385),0),0)</f>
        <v>0</v>
      </c>
      <c r="J385" s="123">
        <f t="shared" si="174"/>
        <v>4856875.5003579091</v>
      </c>
      <c r="L385" s="113">
        <v>0</v>
      </c>
      <c r="M385" s="123">
        <f>IF(D385="E",'DADOS BASE PROPOSTA'!$H$28,IF(D385="EA",'DADOS BASE PROPOSTA'!$H$29,IF(D385="EC",'DADOS BASE PROPOSTA'!$H$30,IF(D385="ECA",'DADOS BASE PROPOSTA'!$H$31,0))))</f>
        <v>0</v>
      </c>
      <c r="N385" s="123">
        <f>IF(OR(D385="E",D385="EA",D385="EC",D385="ECA",D385="ECR"),L385*'DADOS BASE PROPOSTA'!$H$33,0)</f>
        <v>0</v>
      </c>
      <c r="O385" s="123">
        <f t="shared" si="175"/>
        <v>0</v>
      </c>
      <c r="R385" s="123"/>
      <c r="T385" s="113">
        <v>632.13457518547693</v>
      </c>
      <c r="U385" s="118">
        <f t="shared" si="177"/>
        <v>3.3162761561312715E-3</v>
      </c>
      <c r="V385" s="123">
        <f>'DADOS BASE PROPOSTA'!$H$48*U385</f>
        <v>299411.71711710846</v>
      </c>
      <c r="W385" s="123"/>
      <c r="X385" s="123">
        <f t="shared" si="176"/>
        <v>299411.71711710846</v>
      </c>
      <c r="Z385" s="128">
        <v>1207.5</v>
      </c>
      <c r="AB385" s="51">
        <v>0.66600000000000004</v>
      </c>
      <c r="AC385" s="51">
        <f t="shared" si="178"/>
        <v>804.19500000000005</v>
      </c>
      <c r="AD385" s="132">
        <f t="shared" si="179"/>
        <v>-0.10933184425827111</v>
      </c>
      <c r="AF385" s="51">
        <f t="shared" si="180"/>
        <v>676.39890725833084</v>
      </c>
      <c r="AG385" s="123">
        <f t="shared" si="181"/>
        <v>816751.68051443447</v>
      </c>
      <c r="AI385" s="128">
        <v>0</v>
      </c>
      <c r="AJ385" s="123">
        <f>IF($AI$11&gt;0,(AI385/$AI$11)*'DADOS BASE PROPOSTA'!$H$41,0)</f>
        <v>0</v>
      </c>
      <c r="AL385" s="123">
        <v>97.875</v>
      </c>
      <c r="AM385" s="123">
        <f>(AL385/$AL$11)*'DADOS BASE PROPOSTA'!$H$42</f>
        <v>55938.421847675352</v>
      </c>
      <c r="AO385" s="123"/>
      <c r="AP385" s="123"/>
      <c r="AQ385" s="123"/>
      <c r="AS385" s="123"/>
      <c r="AT385" s="123"/>
      <c r="AU385" s="123"/>
      <c r="AW385" s="123"/>
      <c r="AX385" s="123"/>
      <c r="AY385" s="123"/>
      <c r="AZ385" s="49"/>
    </row>
    <row r="386" spans="1:52" x14ac:dyDescent="0.25">
      <c r="A386" s="49"/>
      <c r="F386" s="113"/>
      <c r="G386" s="118"/>
      <c r="H386" s="123"/>
      <c r="I386" s="123"/>
      <c r="J386" s="123"/>
      <c r="L386" s="113"/>
      <c r="M386" s="123"/>
      <c r="N386" s="123"/>
      <c r="O386" s="123"/>
      <c r="R386" s="123"/>
      <c r="T386" s="113"/>
      <c r="U386" s="118"/>
      <c r="V386" s="123"/>
      <c r="W386" s="123"/>
      <c r="X386" s="123"/>
      <c r="Z386" s="128"/>
      <c r="AD386" s="132"/>
      <c r="AG386" s="123"/>
      <c r="AI386" s="128"/>
      <c r="AJ386" s="123"/>
      <c r="AL386" s="123"/>
      <c r="AM386" s="123"/>
      <c r="AO386" s="123"/>
      <c r="AP386" s="123"/>
      <c r="AQ386" s="123"/>
      <c r="AS386" s="123"/>
      <c r="AT386" s="123"/>
      <c r="AU386" s="123"/>
      <c r="AW386" s="123"/>
      <c r="AX386" s="123"/>
      <c r="AY386" s="123"/>
      <c r="AZ386" s="49"/>
    </row>
    <row r="387" spans="1:52" x14ac:dyDescent="0.25">
      <c r="A387" s="49"/>
      <c r="B387" s="107" t="s">
        <v>431</v>
      </c>
      <c r="C387" s="107" t="s">
        <v>432</v>
      </c>
      <c r="D387" s="107" t="s">
        <v>84</v>
      </c>
      <c r="E387" s="107"/>
      <c r="F387" s="114">
        <f>SUM(F388:F406)</f>
        <v>32538.836239796176</v>
      </c>
      <c r="G387" s="119">
        <f>SUM(G388:G406)</f>
        <v>2.8825404763495367E-2</v>
      </c>
      <c r="H387" s="124">
        <f>SUM(H388:H406)</f>
        <v>65497393.658628769</v>
      </c>
      <c r="I387" s="124">
        <f>SUM(I388:I406)</f>
        <v>1281846.7864318618</v>
      </c>
      <c r="J387" s="124">
        <f>SUM(J388:J406)</f>
        <v>66779240.445060633</v>
      </c>
      <c r="K387" s="108"/>
      <c r="L387" s="114">
        <f>SUM(L388:L406)</f>
        <v>1393.9585803070995</v>
      </c>
      <c r="M387" s="124">
        <f>SUM(M388:M406)</f>
        <v>15015445.440000001</v>
      </c>
      <c r="N387" s="124">
        <f>SUM(N388:N406)</f>
        <v>929770.37306483556</v>
      </c>
      <c r="O387" s="124">
        <f>SUM(O388:O406)</f>
        <v>15945215.813064836</v>
      </c>
      <c r="P387" s="108"/>
      <c r="Q387" s="109"/>
      <c r="R387" s="124">
        <f>SUM(R388:R406)</f>
        <v>7079662.4500000002</v>
      </c>
      <c r="S387" s="108"/>
      <c r="T387" s="114">
        <f>SUM(T388:T406)</f>
        <v>5396.4541101780242</v>
      </c>
      <c r="U387" s="119">
        <f>SUM(U388:U406)</f>
        <v>2.8310636367246653E-2</v>
      </c>
      <c r="V387" s="124">
        <f>SUM(V388:V406)</f>
        <v>2556040.5250701453</v>
      </c>
      <c r="W387" s="124">
        <f>SUM(W388:W406)</f>
        <v>244676.20587804879</v>
      </c>
      <c r="X387" s="124">
        <f>SUM(X388:X406)</f>
        <v>2800716.7309481939</v>
      </c>
      <c r="Y387" s="108"/>
      <c r="Z387" s="129">
        <f>SUM(Z388:Z406)</f>
        <v>20668.5</v>
      </c>
      <c r="AA387" s="108"/>
      <c r="AB387" s="108"/>
      <c r="AC387" s="108"/>
      <c r="AD387" s="133"/>
      <c r="AE387" s="108"/>
      <c r="AF387" s="108"/>
      <c r="AG387" s="124">
        <f>SUM(AG388:AG406)</f>
        <v>12922640.35263077</v>
      </c>
      <c r="AH387" s="108"/>
      <c r="AI387" s="129">
        <f>SUM(AI388:AI406)</f>
        <v>83.5</v>
      </c>
      <c r="AJ387" s="124">
        <f>SUM(AJ388:AJ406)</f>
        <v>515863.18007945514</v>
      </c>
      <c r="AK387" s="108"/>
      <c r="AL387" s="124">
        <f>SUM(AL388:AL406)</f>
        <v>1124.5</v>
      </c>
      <c r="AM387" s="124">
        <f>SUM(AM388:AM406)</f>
        <v>642684.60145809385</v>
      </c>
      <c r="AN387" s="108"/>
      <c r="AO387" s="124"/>
      <c r="AP387" s="124"/>
      <c r="AQ387" s="124">
        <f>SUM(AQ388:AQ406)</f>
        <v>785764.27722772281</v>
      </c>
      <c r="AR387" s="107"/>
      <c r="AS387" s="124"/>
      <c r="AT387" s="124"/>
      <c r="AU387" s="124">
        <f>SUM(AU388:AU406)</f>
        <v>785764.27722772281</v>
      </c>
      <c r="AV387" s="107"/>
      <c r="AW387" s="124"/>
      <c r="AX387" s="124"/>
      <c r="AY387" s="124">
        <f>SUM(AY388:AY406)</f>
        <v>785764.27722772281</v>
      </c>
      <c r="AZ387" s="49"/>
    </row>
    <row r="388" spans="1:52" x14ac:dyDescent="0.25">
      <c r="A388" s="49"/>
      <c r="B388" s="2" t="s">
        <v>431</v>
      </c>
      <c r="C388" s="2" t="s">
        <v>35</v>
      </c>
      <c r="D388" s="50" t="s">
        <v>85</v>
      </c>
      <c r="F388" s="113">
        <v>0</v>
      </c>
      <c r="G388" s="118">
        <f t="shared" ref="G388:G406" si="182">F388/$F$11</f>
        <v>0</v>
      </c>
      <c r="H388" s="123">
        <f>'DADOS BASE PROPOSTA'!$H$17*G388</f>
        <v>0</v>
      </c>
      <c r="I388" s="123">
        <f>IF(D388="P",IF(H388&lt;'DADOS BASE PROPOSTA'!$H$22,IF('DADOS BASE PROPOSTA'!$H$22-H388&gt;'DADOS BASE PROPOSTA'!$H$23,'DADOS BASE PROPOSTA'!$H$23,'DADOS BASE PROPOSTA'!$H$22-H388),0),0)</f>
        <v>0</v>
      </c>
      <c r="J388" s="123">
        <f t="shared" ref="J388:J406" si="183">H388+I388</f>
        <v>0</v>
      </c>
      <c r="L388" s="113"/>
      <c r="M388" s="123">
        <f>IF(D388="E",'DADOS BASE PROPOSTA'!$H$28,IF(D388="EA",'DADOS BASE PROPOSTA'!$H$29,IF(D388="EC",'DADOS BASE PROPOSTA'!$H$30,IF(D388="ECA",'DADOS BASE PROPOSTA'!$H$31,0))))</f>
        <v>0</v>
      </c>
      <c r="N388" s="123">
        <f>IF(OR(D388="E",D388="EA",D388="EC",D388="ECA"),L388*'DADOS BASE PROPOSTA'!$H$33,0)</f>
        <v>0</v>
      </c>
      <c r="O388" s="123">
        <f t="shared" ref="O388:O406" si="184">M388+N388</f>
        <v>0</v>
      </c>
      <c r="Q388" s="77">
        <v>18</v>
      </c>
      <c r="R388" s="123">
        <f>IF(D388="R",('DADOS BASE PROPOSTA'!$H$36+('DADOS BASE PROPOSTA'!$H$37*Q388)),0)</f>
        <v>7079662.4500000002</v>
      </c>
      <c r="T388" s="113"/>
      <c r="U388" s="118"/>
      <c r="V388" s="123"/>
      <c r="W388" s="123">
        <f>'DADOS BASE PROPOSTA'!$H$47/41</f>
        <v>244676.20587804879</v>
      </c>
      <c r="X388" s="123">
        <f t="shared" ref="X388:X406" si="185">V388+W388</f>
        <v>244676.20587804879</v>
      </c>
      <c r="Z388" s="128"/>
      <c r="AD388" s="132"/>
      <c r="AG388" s="123"/>
      <c r="AI388" s="128"/>
      <c r="AJ388" s="123"/>
      <c r="AL388" s="123"/>
      <c r="AM388" s="123"/>
      <c r="AO388" s="123">
        <f>'DADOS BASE PROPOSTA'!$H$52/41</f>
        <v>354295.5</v>
      </c>
      <c r="AP388" s="123">
        <f>'DADOS BASE PROPOSTA'!$H$53*(Q388/$Q$11)</f>
        <v>431468.77722772275</v>
      </c>
      <c r="AQ388" s="123">
        <f>AO388+AP388</f>
        <v>785764.27722772281</v>
      </c>
      <c r="AS388" s="123">
        <f>'DADOS BASE PROPOSTA'!$H$56/41</f>
        <v>354295.5</v>
      </c>
      <c r="AT388" s="123">
        <f>'DADOS BASE PROPOSTA'!$H$57*(Q388/$Q$11)</f>
        <v>431468.77722772275</v>
      </c>
      <c r="AU388" s="123">
        <f>AS388+AT388</f>
        <v>785764.27722772281</v>
      </c>
      <c r="AW388" s="123">
        <f>'DADOS BASE PROPOSTA'!$H$60/41</f>
        <v>354295.5</v>
      </c>
      <c r="AX388" s="123">
        <f>'DADOS BASE PROPOSTA'!$H$61*(Q388/$Q$11)</f>
        <v>431468.77722772275</v>
      </c>
      <c r="AY388" s="123">
        <f>AW388+AX388</f>
        <v>785764.27722772281</v>
      </c>
      <c r="AZ388" s="49"/>
    </row>
    <row r="389" spans="1:52" x14ac:dyDescent="0.25">
      <c r="A389" s="49"/>
      <c r="B389" s="2" t="s">
        <v>431</v>
      </c>
      <c r="C389" s="2" t="s">
        <v>433</v>
      </c>
      <c r="D389" s="50" t="s">
        <v>87</v>
      </c>
      <c r="F389" s="113">
        <v>0</v>
      </c>
      <c r="G389" s="118">
        <f t="shared" si="182"/>
        <v>0</v>
      </c>
      <c r="H389" s="123">
        <f>'DADOS BASE PROPOSTA'!$H$17*G389</f>
        <v>0</v>
      </c>
      <c r="I389" s="123">
        <f>IF(D389="P",IF(H389&lt;'DADOS BASE PROPOSTA'!$H$22,IF('DADOS BASE PROPOSTA'!$H$22-H389&gt;'DADOS BASE PROPOSTA'!$H$23,'DADOS BASE PROPOSTA'!$H$23,'DADOS BASE PROPOSTA'!$H$22-H389),0),0)</f>
        <v>0</v>
      </c>
      <c r="J389" s="123">
        <f t="shared" si="183"/>
        <v>0</v>
      </c>
      <c r="L389" s="113">
        <v>126.7293431239779</v>
      </c>
      <c r="M389" s="123">
        <f>IF(D389="E",'DADOS BASE PROPOSTA'!$H$28,IF(D389="EA",'DADOS BASE PROPOSTA'!$H$29,IF(D389="EC",'DADOS BASE PROPOSTA'!$H$30,IF(D389="ECA",'DADOS BASE PROPOSTA'!$H$31,0))))</f>
        <v>993970.02</v>
      </c>
      <c r="N389" s="123">
        <f>IF(OR(D389="E",D389="EA",D389="EC",D389="ECA",D389="ECR"),L389*'DADOS BASE PROPOSTA'!$H$33,0)</f>
        <v>84528.471863693252</v>
      </c>
      <c r="O389" s="123">
        <f t="shared" si="184"/>
        <v>1078498.4918636933</v>
      </c>
      <c r="R389" s="123"/>
      <c r="T389" s="113">
        <v>0</v>
      </c>
      <c r="U389" s="118">
        <f t="shared" ref="U389:U406" si="186">T389/$T$11</f>
        <v>0</v>
      </c>
      <c r="V389" s="123">
        <f>'DADOS BASE PROPOSTA'!$H$48*U389</f>
        <v>0</v>
      </c>
      <c r="W389" s="123"/>
      <c r="X389" s="123">
        <f t="shared" si="185"/>
        <v>0</v>
      </c>
      <c r="Z389" s="128">
        <v>150.5</v>
      </c>
      <c r="AB389" s="51">
        <v>0.748</v>
      </c>
      <c r="AC389" s="51">
        <f t="shared" ref="AC389:AC406" si="187">Z389*AB389</f>
        <v>112.574</v>
      </c>
      <c r="AD389" s="132">
        <f t="shared" ref="AD389:AD406" si="188">(AB389-$AC$12)*$AD$12</f>
        <v>3.4168155741728823E-2</v>
      </c>
      <c r="AF389" s="51">
        <f t="shared" ref="AF389:AF406" si="189">$AF$11-(AD389*$AF$11)</f>
        <v>588.90187587502146</v>
      </c>
      <c r="AG389" s="123">
        <f t="shared" ref="AG389:AG406" si="190">Z389*AF389</f>
        <v>88629.732319190734</v>
      </c>
      <c r="AI389" s="128">
        <v>0</v>
      </c>
      <c r="AJ389" s="123">
        <f>IF($AI$11&gt;0,(AI389/$AI$11)*'DADOS BASE PROPOSTA'!$H$41,0)</f>
        <v>0</v>
      </c>
      <c r="AL389" s="123">
        <v>0</v>
      </c>
      <c r="AM389" s="123">
        <f>(AL389/$AL$11)*'DADOS BASE PROPOSTA'!$H$42</f>
        <v>0</v>
      </c>
      <c r="AO389" s="123"/>
      <c r="AP389" s="123"/>
      <c r="AQ389" s="123"/>
      <c r="AS389" s="123"/>
      <c r="AT389" s="123"/>
      <c r="AU389" s="123"/>
      <c r="AW389" s="123"/>
      <c r="AX389" s="123"/>
      <c r="AY389" s="123"/>
      <c r="AZ389" s="49"/>
    </row>
    <row r="390" spans="1:52" x14ac:dyDescent="0.25">
      <c r="A390" s="49"/>
      <c r="B390" s="2" t="s">
        <v>431</v>
      </c>
      <c r="C390" s="2" t="s">
        <v>434</v>
      </c>
      <c r="D390" s="50" t="s">
        <v>87</v>
      </c>
      <c r="F390" s="113">
        <v>0</v>
      </c>
      <c r="G390" s="118">
        <f t="shared" si="182"/>
        <v>0</v>
      </c>
      <c r="H390" s="123">
        <f>'DADOS BASE PROPOSTA'!$H$17*G390</f>
        <v>0</v>
      </c>
      <c r="I390" s="123">
        <f>IF(D390="P",IF(H390&lt;'DADOS BASE PROPOSTA'!$H$22,IF('DADOS BASE PROPOSTA'!$H$22-H390&gt;'DADOS BASE PROPOSTA'!$H$23,'DADOS BASE PROPOSTA'!$H$23,'DADOS BASE PROPOSTA'!$H$22-H390),0),0)</f>
        <v>0</v>
      </c>
      <c r="J390" s="123">
        <f t="shared" si="183"/>
        <v>0</v>
      </c>
      <c r="L390" s="113">
        <v>15.810953394819469</v>
      </c>
      <c r="M390" s="123">
        <f>IF(D390="E",'DADOS BASE PROPOSTA'!$H$28,IF(D390="EA",'DADOS BASE PROPOSTA'!$H$29,IF(D390="EC",'DADOS BASE PROPOSTA'!$H$30,IF(D390="ECA",'DADOS BASE PROPOSTA'!$H$31,0))))</f>
        <v>993970.02</v>
      </c>
      <c r="N390" s="123">
        <f>IF(OR(D390="E",D390="EA",D390="EC",D390="ECA",D390="ECR"),L390*'DADOS BASE PROPOSTA'!$H$33,0)</f>
        <v>10545.905914344587</v>
      </c>
      <c r="O390" s="123">
        <f t="shared" si="184"/>
        <v>1004515.9259143446</v>
      </c>
      <c r="R390" s="123"/>
      <c r="T390" s="113">
        <v>0</v>
      </c>
      <c r="U390" s="118">
        <f t="shared" si="186"/>
        <v>0</v>
      </c>
      <c r="V390" s="123">
        <f>'DADOS BASE PROPOSTA'!$H$48*U390</f>
        <v>0</v>
      </c>
      <c r="W390" s="123"/>
      <c r="X390" s="123">
        <f t="shared" si="185"/>
        <v>0</v>
      </c>
      <c r="Z390" s="128">
        <v>22</v>
      </c>
      <c r="AB390" s="51">
        <v>0.76300000000000001</v>
      </c>
      <c r="AC390" s="51">
        <f t="shared" si="187"/>
        <v>16.786000000000001</v>
      </c>
      <c r="AD390" s="132">
        <f t="shared" si="188"/>
        <v>6.0418155741728846E-2</v>
      </c>
      <c r="AF390" s="51">
        <f t="shared" si="189"/>
        <v>572.89632135368436</v>
      </c>
      <c r="AG390" s="123">
        <f t="shared" si="190"/>
        <v>12603.719069781057</v>
      </c>
      <c r="AI390" s="128">
        <v>0</v>
      </c>
      <c r="AJ390" s="123">
        <f>IF($AI$11&gt;0,(AI390/$AI$11)*'DADOS BASE PROPOSTA'!$H$41,0)</f>
        <v>0</v>
      </c>
      <c r="AL390" s="123">
        <v>0</v>
      </c>
      <c r="AM390" s="123">
        <f>(AL390/$AL$11)*'DADOS BASE PROPOSTA'!$H$42</f>
        <v>0</v>
      </c>
      <c r="AO390" s="123"/>
      <c r="AP390" s="123"/>
      <c r="AQ390" s="123"/>
      <c r="AS390" s="123"/>
      <c r="AT390" s="123"/>
      <c r="AU390" s="123"/>
      <c r="AW390" s="123"/>
      <c r="AX390" s="123"/>
      <c r="AY390" s="123"/>
      <c r="AZ390" s="49"/>
    </row>
    <row r="391" spans="1:52" x14ac:dyDescent="0.25">
      <c r="A391" s="49"/>
      <c r="B391" s="2" t="s">
        <v>431</v>
      </c>
      <c r="C391" s="2" t="s">
        <v>435</v>
      </c>
      <c r="D391" s="50" t="s">
        <v>87</v>
      </c>
      <c r="F391" s="113">
        <v>0</v>
      </c>
      <c r="G391" s="118">
        <f t="shared" si="182"/>
        <v>0</v>
      </c>
      <c r="H391" s="123">
        <f>'DADOS BASE PROPOSTA'!$H$17*G391</f>
        <v>0</v>
      </c>
      <c r="I391" s="123">
        <f>IF(D391="P",IF(H391&lt;'DADOS BASE PROPOSTA'!$H$22,IF('DADOS BASE PROPOSTA'!$H$22-H391&gt;'DADOS BASE PROPOSTA'!$H$23,'DADOS BASE PROPOSTA'!$H$23,'DADOS BASE PROPOSTA'!$H$22-H391),0),0)</f>
        <v>0</v>
      </c>
      <c r="J391" s="123">
        <f t="shared" si="183"/>
        <v>0</v>
      </c>
      <c r="L391" s="113">
        <v>0</v>
      </c>
      <c r="M391" s="123">
        <f>IF(D391="E",'DADOS BASE PROPOSTA'!$H$28,IF(D391="EA",'DADOS BASE PROPOSTA'!$H$29,IF(D391="EC",'DADOS BASE PROPOSTA'!$H$30,IF(D391="ECA",'DADOS BASE PROPOSTA'!$H$31,0))))</f>
        <v>993970.02</v>
      </c>
      <c r="N391" s="123">
        <f>IF(OR(D391="E",D391="EA",D391="EC",D391="ECA",D391="ECR"),L391*'DADOS BASE PROPOSTA'!$H$33,0)</f>
        <v>0</v>
      </c>
      <c r="O391" s="123">
        <f t="shared" si="184"/>
        <v>993970.02</v>
      </c>
      <c r="R391" s="123"/>
      <c r="T391" s="113">
        <v>58.669424893086237</v>
      </c>
      <c r="U391" s="118">
        <f t="shared" si="186"/>
        <v>3.0778891474143557E-4</v>
      </c>
      <c r="V391" s="123">
        <f>'DADOS BASE PROPOSTA'!$H$48*U391</f>
        <v>27788.88220812472</v>
      </c>
      <c r="W391" s="123"/>
      <c r="X391" s="123">
        <f t="shared" si="185"/>
        <v>27788.88220812472</v>
      </c>
      <c r="Z391" s="128">
        <v>0</v>
      </c>
      <c r="AB391" s="51">
        <v>0.61599999999999999</v>
      </c>
      <c r="AC391" s="51">
        <f t="shared" si="187"/>
        <v>0</v>
      </c>
      <c r="AD391" s="132">
        <f t="shared" si="188"/>
        <v>-0.19683184425827119</v>
      </c>
      <c r="AF391" s="51">
        <f t="shared" si="189"/>
        <v>729.75075566278781</v>
      </c>
      <c r="AG391" s="123">
        <f t="shared" si="190"/>
        <v>0</v>
      </c>
      <c r="AI391" s="128">
        <v>0</v>
      </c>
      <c r="AJ391" s="123">
        <f>IF($AI$11&gt;0,(AI391/$AI$11)*'DADOS BASE PROPOSTA'!$H$41,0)</f>
        <v>0</v>
      </c>
      <c r="AL391" s="123">
        <v>14.5</v>
      </c>
      <c r="AM391" s="123">
        <f>(AL391/$AL$11)*'DADOS BASE PROPOSTA'!$H$42</f>
        <v>8287.1736070630159</v>
      </c>
      <c r="AO391" s="123"/>
      <c r="AP391" s="123"/>
      <c r="AQ391" s="123"/>
      <c r="AS391" s="123"/>
      <c r="AT391" s="123"/>
      <c r="AU391" s="123"/>
      <c r="AW391" s="123"/>
      <c r="AX391" s="123"/>
      <c r="AY391" s="123"/>
      <c r="AZ391" s="49"/>
    </row>
    <row r="392" spans="1:52" x14ac:dyDescent="0.25">
      <c r="A392" s="49"/>
      <c r="B392" s="2" t="s">
        <v>431</v>
      </c>
      <c r="C392" s="2" t="s">
        <v>436</v>
      </c>
      <c r="D392" s="50" t="s">
        <v>89</v>
      </c>
      <c r="F392" s="113">
        <v>1897.311581247993</v>
      </c>
      <c r="G392" s="118">
        <f t="shared" si="182"/>
        <v>1.6807845827335405E-3</v>
      </c>
      <c r="H392" s="123">
        <f>'DADOS BASE PROPOSTA'!$H$17*G392</f>
        <v>3819096.7437885739</v>
      </c>
      <c r="I392" s="123">
        <f>IF(D392="P",IF(H392&lt;'DADOS BASE PROPOSTA'!$H$22,IF('DADOS BASE PROPOSTA'!$H$22-H392&gt;'DADOS BASE PROPOSTA'!$H$23,'DADOS BASE PROPOSTA'!$H$23,'DADOS BASE PROPOSTA'!$H$22-H392),0),0)</f>
        <v>0</v>
      </c>
      <c r="J392" s="123">
        <f t="shared" si="183"/>
        <v>3819096.7437885739</v>
      </c>
      <c r="L392" s="113">
        <v>0</v>
      </c>
      <c r="M392" s="123">
        <f>IF(D392="E",'DADOS BASE PROPOSTA'!$H$28,IF(D392="EA",'DADOS BASE PROPOSTA'!$H$29,IF(D392="EC",'DADOS BASE PROPOSTA'!$H$30,IF(D392="ECA",'DADOS BASE PROPOSTA'!$H$31,0))))</f>
        <v>0</v>
      </c>
      <c r="N392" s="123">
        <f>IF(OR(D392="E",D392="EA",D392="EC",D392="ECA",D392="ECR"),L392*'DADOS BASE PROPOSTA'!$H$33,0)</f>
        <v>0</v>
      </c>
      <c r="O392" s="123">
        <f t="shared" si="184"/>
        <v>0</v>
      </c>
      <c r="R392" s="123"/>
      <c r="T392" s="113">
        <v>140.4277545561275</v>
      </c>
      <c r="U392" s="118">
        <f t="shared" si="186"/>
        <v>7.3670580976669124E-4</v>
      </c>
      <c r="V392" s="123">
        <f>'DADOS BASE PROPOSTA'!$H$48*U392</f>
        <v>66513.867098968913</v>
      </c>
      <c r="W392" s="123"/>
      <c r="X392" s="123">
        <f t="shared" si="185"/>
        <v>66513.867098968913</v>
      </c>
      <c r="Z392" s="128">
        <v>1052</v>
      </c>
      <c r="AB392" s="51">
        <v>0.748</v>
      </c>
      <c r="AC392" s="51">
        <f t="shared" si="187"/>
        <v>786.89599999999996</v>
      </c>
      <c r="AD392" s="132">
        <f t="shared" si="188"/>
        <v>3.4168155741728823E-2</v>
      </c>
      <c r="AF392" s="51">
        <f t="shared" si="189"/>
        <v>588.90187587502146</v>
      </c>
      <c r="AG392" s="123">
        <f t="shared" si="190"/>
        <v>619524.77342052257</v>
      </c>
      <c r="AI392" s="128">
        <v>0</v>
      </c>
      <c r="AJ392" s="123">
        <f>IF($AI$11&gt;0,(AI392/$AI$11)*'DADOS BASE PROPOSTA'!$H$41,0)</f>
        <v>0</v>
      </c>
      <c r="AL392" s="123">
        <v>14.75</v>
      </c>
      <c r="AM392" s="123">
        <f>(AL392/$AL$11)*'DADOS BASE PROPOSTA'!$H$42</f>
        <v>8430.0559106330675</v>
      </c>
      <c r="AO392" s="123"/>
      <c r="AP392" s="123"/>
      <c r="AQ392" s="123"/>
      <c r="AS392" s="123"/>
      <c r="AT392" s="123"/>
      <c r="AU392" s="123"/>
      <c r="AW392" s="123"/>
      <c r="AX392" s="123"/>
      <c r="AY392" s="123"/>
      <c r="AZ392" s="49"/>
    </row>
    <row r="393" spans="1:52" x14ac:dyDescent="0.25">
      <c r="A393" s="49"/>
      <c r="B393" s="2" t="s">
        <v>431</v>
      </c>
      <c r="C393" s="2" t="s">
        <v>437</v>
      </c>
      <c r="D393" s="50" t="s">
        <v>89</v>
      </c>
      <c r="F393" s="113">
        <v>3311.8247560746781</v>
      </c>
      <c r="G393" s="118">
        <f t="shared" si="182"/>
        <v>2.9338691893000196E-3</v>
      </c>
      <c r="H393" s="123">
        <f>'DADOS BASE PROPOSTA'!$H$17*G393</f>
        <v>6666369.0175778139</v>
      </c>
      <c r="I393" s="123">
        <f>IF(D393="P",IF(H393&lt;'DADOS BASE PROPOSTA'!$H$22,IF('DADOS BASE PROPOSTA'!$H$22-H393&gt;'DADOS BASE PROPOSTA'!$H$23,'DADOS BASE PROPOSTA'!$H$23,'DADOS BASE PROPOSTA'!$H$22-H393),0),0)</f>
        <v>0</v>
      </c>
      <c r="J393" s="123">
        <f t="shared" si="183"/>
        <v>6666369.0175778139</v>
      </c>
      <c r="L393" s="113">
        <v>0</v>
      </c>
      <c r="M393" s="123">
        <f>IF(D393="E",'DADOS BASE PROPOSTA'!$H$28,IF(D393="EA",'DADOS BASE PROPOSTA'!$H$29,IF(D393="EC",'DADOS BASE PROPOSTA'!$H$30,IF(D393="ECA",'DADOS BASE PROPOSTA'!$H$31,0))))</f>
        <v>0</v>
      </c>
      <c r="N393" s="123">
        <f>IF(OR(D393="E",D393="EA",D393="EC",D393="ECA",D393="ECR"),L393*'DADOS BASE PROPOSTA'!$H$33,0)</f>
        <v>0</v>
      </c>
      <c r="O393" s="123">
        <f t="shared" si="184"/>
        <v>0</v>
      </c>
      <c r="R393" s="123"/>
      <c r="T393" s="113">
        <v>718.07459204786289</v>
      </c>
      <c r="U393" s="118">
        <f t="shared" si="186"/>
        <v>3.7671308316481532E-3</v>
      </c>
      <c r="V393" s="123">
        <f>'DADOS BASE PROPOSTA'!$H$48*U393</f>
        <v>340117.36592660489</v>
      </c>
      <c r="W393" s="123"/>
      <c r="X393" s="123">
        <f t="shared" si="185"/>
        <v>340117.36592660489</v>
      </c>
      <c r="Z393" s="128">
        <v>1963.5</v>
      </c>
      <c r="AB393" s="51">
        <v>0.67900000000000005</v>
      </c>
      <c r="AC393" s="51">
        <f t="shared" si="187"/>
        <v>1333.2165</v>
      </c>
      <c r="AD393" s="132">
        <f t="shared" si="188"/>
        <v>-8.658184425827109E-2</v>
      </c>
      <c r="AF393" s="51">
        <f t="shared" si="189"/>
        <v>662.52742667317204</v>
      </c>
      <c r="AG393" s="123">
        <f t="shared" si="190"/>
        <v>1300872.6022727734</v>
      </c>
      <c r="AI393" s="128">
        <v>0</v>
      </c>
      <c r="AJ393" s="123">
        <f>IF($AI$11&gt;0,(AI393/$AI$11)*'DADOS BASE PROPOSTA'!$H$41,0)</f>
        <v>0</v>
      </c>
      <c r="AL393" s="123">
        <v>111.875</v>
      </c>
      <c r="AM393" s="123">
        <f>(AL393/$AL$11)*'DADOS BASE PROPOSTA'!$H$42</f>
        <v>63939.83084759827</v>
      </c>
      <c r="AO393" s="123"/>
      <c r="AP393" s="123"/>
      <c r="AQ393" s="123"/>
      <c r="AS393" s="123"/>
      <c r="AT393" s="123"/>
      <c r="AU393" s="123"/>
      <c r="AW393" s="123"/>
      <c r="AX393" s="123"/>
      <c r="AY393" s="123"/>
      <c r="AZ393" s="49"/>
    </row>
    <row r="394" spans="1:52" x14ac:dyDescent="0.25">
      <c r="A394" s="49"/>
      <c r="B394" s="2" t="s">
        <v>431</v>
      </c>
      <c r="C394" s="2" t="s">
        <v>438</v>
      </c>
      <c r="D394" s="50" t="s">
        <v>89</v>
      </c>
      <c r="F394" s="113">
        <v>5079.9100076482446</v>
      </c>
      <c r="G394" s="118">
        <f t="shared" si="182"/>
        <v>4.5001751461996578E-3</v>
      </c>
      <c r="H394" s="123">
        <f>'DADOS BASE PROPOSTA'!$H$17*G394</f>
        <v>10225346.200747501</v>
      </c>
      <c r="I394" s="123">
        <f>IF(D394="P",IF(H394&lt;'DADOS BASE PROPOSTA'!$H$22,IF('DADOS BASE PROPOSTA'!$H$22-H394&gt;'DADOS BASE PROPOSTA'!$H$23,'DADOS BASE PROPOSTA'!$H$23,'DADOS BASE PROPOSTA'!$H$22-H394),0),0)</f>
        <v>0</v>
      </c>
      <c r="J394" s="123">
        <f t="shared" si="183"/>
        <v>10225346.200747501</v>
      </c>
      <c r="L394" s="113">
        <v>0</v>
      </c>
      <c r="M394" s="123">
        <f>IF(D394="E",'DADOS BASE PROPOSTA'!$H$28,IF(D394="EA",'DADOS BASE PROPOSTA'!$H$29,IF(D394="EC",'DADOS BASE PROPOSTA'!$H$30,IF(D394="ECA",'DADOS BASE PROPOSTA'!$H$31,0))))</f>
        <v>0</v>
      </c>
      <c r="N394" s="123">
        <f>IF(OR(D394="E",D394="EA",D394="EC",D394="ECA",D394="ECR"),L394*'DADOS BASE PROPOSTA'!$H$33,0)</f>
        <v>0</v>
      </c>
      <c r="O394" s="123">
        <f t="shared" si="184"/>
        <v>0</v>
      </c>
      <c r="R394" s="123"/>
      <c r="T394" s="113">
        <v>690.82182344542366</v>
      </c>
      <c r="U394" s="118">
        <f t="shared" si="186"/>
        <v>3.6241585750233446E-3</v>
      </c>
      <c r="V394" s="123">
        <f>'DADOS BASE PROPOSTA'!$H$48*U394</f>
        <v>327209.04139609274</v>
      </c>
      <c r="W394" s="123"/>
      <c r="X394" s="123">
        <f t="shared" si="185"/>
        <v>327209.04139609274</v>
      </c>
      <c r="Z394" s="128">
        <v>2546</v>
      </c>
      <c r="AB394" s="51">
        <v>0.72</v>
      </c>
      <c r="AC394" s="51">
        <f t="shared" si="187"/>
        <v>1833.12</v>
      </c>
      <c r="AD394" s="132">
        <f t="shared" si="188"/>
        <v>-1.4831844258271221E-2</v>
      </c>
      <c r="AF394" s="51">
        <f t="shared" si="189"/>
        <v>618.77891098151736</v>
      </c>
      <c r="AG394" s="123">
        <f t="shared" si="190"/>
        <v>1575411.1073589432</v>
      </c>
      <c r="AI394" s="128">
        <v>0</v>
      </c>
      <c r="AJ394" s="123">
        <f>IF($AI$11&gt;0,(AI394/$AI$11)*'DADOS BASE PROPOSTA'!$H$41,0)</f>
        <v>0</v>
      </c>
      <c r="AL394" s="123">
        <v>165.25</v>
      </c>
      <c r="AM394" s="123">
        <f>(AL394/$AL$11)*'DADOS BASE PROPOSTA'!$H$42</f>
        <v>94445.202659804359</v>
      </c>
      <c r="AO394" s="123"/>
      <c r="AP394" s="123"/>
      <c r="AQ394" s="123"/>
      <c r="AS394" s="123"/>
      <c r="AT394" s="123"/>
      <c r="AU394" s="123"/>
      <c r="AW394" s="123"/>
      <c r="AX394" s="123"/>
      <c r="AY394" s="123"/>
      <c r="AZ394" s="49"/>
    </row>
    <row r="395" spans="1:52" x14ac:dyDescent="0.25">
      <c r="A395" s="49"/>
      <c r="B395" s="2" t="s">
        <v>431</v>
      </c>
      <c r="C395" s="2" t="s">
        <v>439</v>
      </c>
      <c r="D395" s="50" t="s">
        <v>93</v>
      </c>
      <c r="F395" s="113">
        <v>0</v>
      </c>
      <c r="G395" s="118">
        <f t="shared" si="182"/>
        <v>0</v>
      </c>
      <c r="H395" s="123">
        <f>'DADOS BASE PROPOSTA'!$H$17*G395</f>
        <v>0</v>
      </c>
      <c r="I395" s="123">
        <f>IF(D395="P",IF(H395&lt;'DADOS BASE PROPOSTA'!$H$22,IF('DADOS BASE PROPOSTA'!$H$22-H395&gt;'DADOS BASE PROPOSTA'!$H$23,'DADOS BASE PROPOSTA'!$H$23,'DADOS BASE PROPOSTA'!$H$22-H395),0),0)</f>
        <v>0</v>
      </c>
      <c r="J395" s="123">
        <f t="shared" si="183"/>
        <v>0</v>
      </c>
      <c r="L395" s="113">
        <v>100.1388851296487</v>
      </c>
      <c r="M395" s="123">
        <f>IF(D395="E",'DADOS BASE PROPOSTA'!$H$28,IF(D395="EA",'DADOS BASE PROPOSTA'!$H$29,IF(D395="EC",'DADOS BASE PROPOSTA'!$H$30,IF(D395="ECA",'DADOS BASE PROPOSTA'!$H$31,0))))</f>
        <v>2005589.23</v>
      </c>
      <c r="N395" s="123">
        <f>IF(OR(D395="E",D395="EA",D395="EC",D395="ECA",D395="ECR"),L395*'DADOS BASE PROPOSTA'!$H$33,0)</f>
        <v>66792.636381475677</v>
      </c>
      <c r="O395" s="123">
        <f t="shared" si="184"/>
        <v>2072381.8663814757</v>
      </c>
      <c r="R395" s="123"/>
      <c r="T395" s="113">
        <v>53.084996436208129</v>
      </c>
      <c r="U395" s="118">
        <f t="shared" si="186"/>
        <v>2.7849213575773272E-4</v>
      </c>
      <c r="V395" s="123">
        <f>'DADOS BASE PROPOSTA'!$H$48*U395</f>
        <v>25143.807284164235</v>
      </c>
      <c r="W395" s="123"/>
      <c r="X395" s="123">
        <f t="shared" si="185"/>
        <v>25143.807284164235</v>
      </c>
      <c r="Z395" s="128">
        <v>42</v>
      </c>
      <c r="AB395" s="51">
        <v>0.64</v>
      </c>
      <c r="AC395" s="51">
        <f t="shared" si="187"/>
        <v>26.88</v>
      </c>
      <c r="AD395" s="132">
        <f t="shared" si="188"/>
        <v>-0.15483184425827115</v>
      </c>
      <c r="AF395" s="51">
        <f t="shared" si="189"/>
        <v>704.14186842864842</v>
      </c>
      <c r="AG395" s="123">
        <f t="shared" si="190"/>
        <v>29573.958474003233</v>
      </c>
      <c r="AI395" s="128">
        <v>0</v>
      </c>
      <c r="AJ395" s="123">
        <f>IF($AI$11&gt;0,(AI395/$AI$11)*'DADOS BASE PROPOSTA'!$H$41,0)</f>
        <v>0</v>
      </c>
      <c r="AL395" s="123">
        <v>13.75</v>
      </c>
      <c r="AM395" s="123">
        <f>(AL395/$AL$11)*'DADOS BASE PROPOSTA'!$H$42</f>
        <v>7858.5266963528593</v>
      </c>
      <c r="AO395" s="123"/>
      <c r="AP395" s="123"/>
      <c r="AQ395" s="123"/>
      <c r="AS395" s="123"/>
      <c r="AT395" s="123"/>
      <c r="AU395" s="123"/>
      <c r="AW395" s="123"/>
      <c r="AX395" s="123"/>
      <c r="AY395" s="123"/>
      <c r="AZ395" s="49"/>
    </row>
    <row r="396" spans="1:52" x14ac:dyDescent="0.25">
      <c r="A396" s="49"/>
      <c r="B396" s="2" t="s">
        <v>431</v>
      </c>
      <c r="C396" s="2" t="s">
        <v>440</v>
      </c>
      <c r="D396" s="50" t="s">
        <v>93</v>
      </c>
      <c r="F396" s="113">
        <v>0</v>
      </c>
      <c r="G396" s="118">
        <f t="shared" si="182"/>
        <v>0</v>
      </c>
      <c r="H396" s="123">
        <f>'DADOS BASE PROPOSTA'!$H$17*G396</f>
        <v>0</v>
      </c>
      <c r="I396" s="123">
        <f>IF(D396="P",IF(H396&lt;'DADOS BASE PROPOSTA'!$H$22,IF('DADOS BASE PROPOSTA'!$H$22-H396&gt;'DADOS BASE PROPOSTA'!$H$23,'DADOS BASE PROPOSTA'!$H$23,'DADOS BASE PROPOSTA'!$H$22-H396),0),0)</f>
        <v>0</v>
      </c>
      <c r="J396" s="123">
        <f t="shared" si="183"/>
        <v>0</v>
      </c>
      <c r="L396" s="113">
        <v>94.026825947385319</v>
      </c>
      <c r="M396" s="123">
        <f>IF(D396="E",'DADOS BASE PROPOSTA'!$H$28,IF(D396="EA",'DADOS BASE PROPOSTA'!$H$29,IF(D396="EC",'DADOS BASE PROPOSTA'!$H$30,IF(D396="ECA",'DADOS BASE PROPOSTA'!$H$31,0))))</f>
        <v>2005589.23</v>
      </c>
      <c r="N396" s="123">
        <f>IF(OR(D396="E",D396="EA",D396="EC",D396="ECA",D396="ECR"),L396*'DADOS BASE PROPOSTA'!$H$33,0)</f>
        <v>62715.89290690601</v>
      </c>
      <c r="O396" s="123">
        <f t="shared" si="184"/>
        <v>2068305.1229069061</v>
      </c>
      <c r="R396" s="123"/>
      <c r="T396" s="113">
        <v>0</v>
      </c>
      <c r="U396" s="118">
        <f t="shared" si="186"/>
        <v>0</v>
      </c>
      <c r="V396" s="123">
        <f>'DADOS BASE PROPOSTA'!$H$48*U396</f>
        <v>0</v>
      </c>
      <c r="W396" s="123"/>
      <c r="X396" s="123">
        <f t="shared" si="185"/>
        <v>0</v>
      </c>
      <c r="Z396" s="128">
        <v>40.5</v>
      </c>
      <c r="AB396" s="51">
        <v>0.623</v>
      </c>
      <c r="AC396" s="51">
        <f t="shared" si="187"/>
        <v>25.2315</v>
      </c>
      <c r="AD396" s="132">
        <f t="shared" si="188"/>
        <v>-0.18458184425827118</v>
      </c>
      <c r="AF396" s="51">
        <f t="shared" si="189"/>
        <v>722.28149688616384</v>
      </c>
      <c r="AG396" s="123">
        <f t="shared" si="190"/>
        <v>29252.400623889636</v>
      </c>
      <c r="AI396" s="128">
        <v>0</v>
      </c>
      <c r="AJ396" s="123">
        <f>IF($AI$11&gt;0,(AI396/$AI$11)*'DADOS BASE PROPOSTA'!$H$41,0)</f>
        <v>0</v>
      </c>
      <c r="AL396" s="123">
        <v>0</v>
      </c>
      <c r="AM396" s="123">
        <f>(AL396/$AL$11)*'DADOS BASE PROPOSTA'!$H$42</f>
        <v>0</v>
      </c>
      <c r="AO396" s="123"/>
      <c r="AP396" s="123"/>
      <c r="AQ396" s="123"/>
      <c r="AS396" s="123"/>
      <c r="AT396" s="123"/>
      <c r="AU396" s="123"/>
      <c r="AW396" s="123"/>
      <c r="AX396" s="123"/>
      <c r="AY396" s="123"/>
      <c r="AZ396" s="49"/>
    </row>
    <row r="397" spans="1:52" x14ac:dyDescent="0.25">
      <c r="A397" s="49"/>
      <c r="B397" s="2" t="s">
        <v>431</v>
      </c>
      <c r="C397" s="2" t="s">
        <v>441</v>
      </c>
      <c r="D397" s="50" t="s">
        <v>93</v>
      </c>
      <c r="F397" s="113">
        <v>0</v>
      </c>
      <c r="G397" s="118">
        <f t="shared" si="182"/>
        <v>0</v>
      </c>
      <c r="H397" s="123">
        <f>'DADOS BASE PROPOSTA'!$H$17*G397</f>
        <v>0</v>
      </c>
      <c r="I397" s="123">
        <f>IF(D397="P",IF(H397&lt;'DADOS BASE PROPOSTA'!$H$22,IF('DADOS BASE PROPOSTA'!$H$22-H397&gt;'DADOS BASE PROPOSTA'!$H$23,'DADOS BASE PROPOSTA'!$H$23,'DADOS BASE PROPOSTA'!$H$22-H397),0),0)</f>
        <v>0</v>
      </c>
      <c r="J397" s="123">
        <f t="shared" si="183"/>
        <v>0</v>
      </c>
      <c r="L397" s="113">
        <v>775.77885275777305</v>
      </c>
      <c r="M397" s="123">
        <f>IF(D397="E",'DADOS BASE PROPOSTA'!$H$28,IF(D397="EA",'DADOS BASE PROPOSTA'!$H$29,IF(D397="EC",'DADOS BASE PROPOSTA'!$H$30,IF(D397="ECA",'DADOS BASE PROPOSTA'!$H$31,0))))</f>
        <v>2005589.23</v>
      </c>
      <c r="N397" s="123">
        <f>IF(OR(D397="E",D397="EA",D397="EC",D397="ECA",D397="ECR"),L397*'DADOS BASE PROPOSTA'!$H$33,0)</f>
        <v>517444.4947894346</v>
      </c>
      <c r="O397" s="123">
        <f t="shared" si="184"/>
        <v>2523033.7247894346</v>
      </c>
      <c r="R397" s="123"/>
      <c r="T397" s="113">
        <v>503.76445712071279</v>
      </c>
      <c r="U397" s="118">
        <f t="shared" si="186"/>
        <v>2.6428265800294989E-3</v>
      </c>
      <c r="V397" s="123">
        <f>'DADOS BASE PROPOSTA'!$H$48*U397</f>
        <v>238608.97196585729</v>
      </c>
      <c r="W397" s="123"/>
      <c r="X397" s="123">
        <f t="shared" si="185"/>
        <v>238608.97196585729</v>
      </c>
      <c r="Z397" s="128">
        <v>459.5</v>
      </c>
      <c r="AB397" s="51">
        <v>0.67300000000000004</v>
      </c>
      <c r="AC397" s="51">
        <f t="shared" si="187"/>
        <v>309.24350000000004</v>
      </c>
      <c r="AD397" s="132">
        <f t="shared" si="188"/>
        <v>-9.7081844258271099E-2</v>
      </c>
      <c r="AF397" s="51">
        <f t="shared" si="189"/>
        <v>668.92964848170686</v>
      </c>
      <c r="AG397" s="123">
        <f t="shared" si="190"/>
        <v>307373.17347734433</v>
      </c>
      <c r="AI397" s="128">
        <v>0</v>
      </c>
      <c r="AJ397" s="123">
        <f>IF($AI$11&gt;0,(AI397/$AI$11)*'DADOS BASE PROPOSTA'!$H$41,0)</f>
        <v>0</v>
      </c>
      <c r="AL397" s="123">
        <v>91.125</v>
      </c>
      <c r="AM397" s="123">
        <f>(AL397/$AL$11)*'DADOS BASE PROPOSTA'!$H$42</f>
        <v>52080.599651283948</v>
      </c>
      <c r="AO397" s="123"/>
      <c r="AP397" s="123"/>
      <c r="AQ397" s="123"/>
      <c r="AS397" s="123"/>
      <c r="AT397" s="123"/>
      <c r="AU397" s="123"/>
      <c r="AW397" s="123"/>
      <c r="AX397" s="123"/>
      <c r="AY397" s="123"/>
      <c r="AZ397" s="49"/>
    </row>
    <row r="398" spans="1:52" x14ac:dyDescent="0.25">
      <c r="A398" s="49"/>
      <c r="B398" s="2" t="s">
        <v>431</v>
      </c>
      <c r="C398" s="2" t="s">
        <v>442</v>
      </c>
      <c r="D398" s="50" t="s">
        <v>93</v>
      </c>
      <c r="F398" s="113">
        <v>0</v>
      </c>
      <c r="G398" s="118">
        <f t="shared" si="182"/>
        <v>0</v>
      </c>
      <c r="H398" s="123">
        <f>'DADOS BASE PROPOSTA'!$H$17*G398</f>
        <v>0</v>
      </c>
      <c r="I398" s="123">
        <f>IF(D398="P",IF(H398&lt;'DADOS BASE PROPOSTA'!$H$22,IF('DADOS BASE PROPOSTA'!$H$22-H398&gt;'DADOS BASE PROPOSTA'!$H$23,'DADOS BASE PROPOSTA'!$H$23,'DADOS BASE PROPOSTA'!$H$22-H398),0),0)</f>
        <v>0</v>
      </c>
      <c r="J398" s="123">
        <f t="shared" si="183"/>
        <v>0</v>
      </c>
      <c r="L398" s="113">
        <v>73.427743189585556</v>
      </c>
      <c r="M398" s="123">
        <f>IF(D398="E",'DADOS BASE PROPOSTA'!$H$28,IF(D398="EA",'DADOS BASE PROPOSTA'!$H$29,IF(D398="EC",'DADOS BASE PROPOSTA'!$H$30,IF(D398="ECA",'DADOS BASE PROPOSTA'!$H$31,0))))</f>
        <v>2005589.23</v>
      </c>
      <c r="N398" s="123">
        <f>IF(OR(D398="E",D398="EA",D398="EC",D398="ECA",D398="ECR"),L398*'DADOS BASE PROPOSTA'!$H$33,0)</f>
        <v>48976.304707453564</v>
      </c>
      <c r="O398" s="123">
        <f t="shared" si="184"/>
        <v>2054565.5347074536</v>
      </c>
      <c r="R398" s="123"/>
      <c r="T398" s="113">
        <v>58.424155966010339</v>
      </c>
      <c r="U398" s="118">
        <f t="shared" si="186"/>
        <v>3.0650219585809808E-4</v>
      </c>
      <c r="V398" s="123">
        <f>'DADOS BASE PROPOSTA'!$H$48*U398</f>
        <v>27672.710124688663</v>
      </c>
      <c r="W398" s="123"/>
      <c r="X398" s="123">
        <f t="shared" si="185"/>
        <v>27672.710124688663</v>
      </c>
      <c r="Z398" s="128">
        <v>30.5</v>
      </c>
      <c r="AB398" s="51">
        <v>0.61299999999999999</v>
      </c>
      <c r="AC398" s="51">
        <f t="shared" si="187"/>
        <v>18.6965</v>
      </c>
      <c r="AD398" s="132">
        <f t="shared" si="188"/>
        <v>-0.20208184425827119</v>
      </c>
      <c r="AF398" s="51">
        <f t="shared" si="189"/>
        <v>732.95186656705528</v>
      </c>
      <c r="AG398" s="123">
        <f t="shared" si="190"/>
        <v>22355.031930295187</v>
      </c>
      <c r="AI398" s="128">
        <v>0</v>
      </c>
      <c r="AJ398" s="123">
        <f>IF($AI$11&gt;0,(AI398/$AI$11)*'DADOS BASE PROPOSTA'!$H$41,0)</f>
        <v>0</v>
      </c>
      <c r="AL398" s="123">
        <v>13</v>
      </c>
      <c r="AM398" s="123">
        <f>(AL398/$AL$11)*'DADOS BASE PROPOSTA'!$H$42</f>
        <v>7429.8797856427036</v>
      </c>
      <c r="AO398" s="123"/>
      <c r="AP398" s="123"/>
      <c r="AQ398" s="123"/>
      <c r="AS398" s="123"/>
      <c r="AT398" s="123"/>
      <c r="AU398" s="123"/>
      <c r="AW398" s="123"/>
      <c r="AX398" s="123"/>
      <c r="AY398" s="123"/>
      <c r="AZ398" s="49"/>
    </row>
    <row r="399" spans="1:52" x14ac:dyDescent="0.25">
      <c r="A399" s="49"/>
      <c r="B399" s="2" t="s">
        <v>431</v>
      </c>
      <c r="C399" s="2" t="s">
        <v>443</v>
      </c>
      <c r="D399" s="50" t="s">
        <v>93</v>
      </c>
      <c r="F399" s="113">
        <v>0</v>
      </c>
      <c r="G399" s="118">
        <f t="shared" si="182"/>
        <v>0</v>
      </c>
      <c r="H399" s="123">
        <f>'DADOS BASE PROPOSTA'!$H$17*G399</f>
        <v>0</v>
      </c>
      <c r="I399" s="123">
        <f>IF(D399="P",IF(H399&lt;'DADOS BASE PROPOSTA'!$H$22,IF('DADOS BASE PROPOSTA'!$H$22-H399&gt;'DADOS BASE PROPOSTA'!$H$23,'DADOS BASE PROPOSTA'!$H$23,'DADOS BASE PROPOSTA'!$H$22-H399),0),0)</f>
        <v>0</v>
      </c>
      <c r="J399" s="123">
        <f t="shared" si="183"/>
        <v>0</v>
      </c>
      <c r="L399" s="113">
        <v>104.44163161261559</v>
      </c>
      <c r="M399" s="123">
        <f>IF(D399="E",'DADOS BASE PROPOSTA'!$H$28,IF(D399="EA",'DADOS BASE PROPOSTA'!$H$29,IF(D399="EC",'DADOS BASE PROPOSTA'!$H$30,IF(D399="ECA",'DADOS BASE PROPOSTA'!$H$31,0))))</f>
        <v>2005589.23</v>
      </c>
      <c r="N399" s="123">
        <f>IF(OR(D399="E",D399="EA",D399="EC",D399="ECA",D399="ECR"),L399*'DADOS BASE PROPOSTA'!$H$33,0)</f>
        <v>69662.568285614601</v>
      </c>
      <c r="O399" s="123">
        <f t="shared" si="184"/>
        <v>2075251.7982856147</v>
      </c>
      <c r="R399" s="123"/>
      <c r="T399" s="113">
        <v>0</v>
      </c>
      <c r="U399" s="118">
        <f t="shared" si="186"/>
        <v>0</v>
      </c>
      <c r="V399" s="123">
        <f>'DADOS BASE PROPOSTA'!$H$48*U399</f>
        <v>0</v>
      </c>
      <c r="W399" s="123"/>
      <c r="X399" s="123">
        <f t="shared" si="185"/>
        <v>0</v>
      </c>
      <c r="Z399" s="128">
        <v>76.5</v>
      </c>
      <c r="AB399" s="51">
        <v>0.61499999999999999</v>
      </c>
      <c r="AC399" s="51">
        <f t="shared" si="187"/>
        <v>47.047499999999999</v>
      </c>
      <c r="AD399" s="132">
        <f t="shared" si="188"/>
        <v>-0.19858184425827119</v>
      </c>
      <c r="AF399" s="51">
        <f t="shared" si="189"/>
        <v>730.81779263087697</v>
      </c>
      <c r="AG399" s="123">
        <f t="shared" si="190"/>
        <v>55907.561136262091</v>
      </c>
      <c r="AI399" s="128">
        <v>0</v>
      </c>
      <c r="AJ399" s="123">
        <f>IF($AI$11&gt;0,(AI399/$AI$11)*'DADOS BASE PROPOSTA'!$H$41,0)</f>
        <v>0</v>
      </c>
      <c r="AL399" s="123">
        <v>0</v>
      </c>
      <c r="AM399" s="123">
        <f>(AL399/$AL$11)*'DADOS BASE PROPOSTA'!$H$42</f>
        <v>0</v>
      </c>
      <c r="AO399" s="123"/>
      <c r="AP399" s="123"/>
      <c r="AQ399" s="123"/>
      <c r="AS399" s="123"/>
      <c r="AT399" s="123"/>
      <c r="AU399" s="123"/>
      <c r="AW399" s="123"/>
      <c r="AX399" s="123"/>
      <c r="AY399" s="123"/>
      <c r="AZ399" s="49"/>
    </row>
    <row r="400" spans="1:52" x14ac:dyDescent="0.25">
      <c r="A400" s="49"/>
      <c r="B400" s="2" t="s">
        <v>431</v>
      </c>
      <c r="C400" s="2" t="s">
        <v>444</v>
      </c>
      <c r="D400" s="50" t="s">
        <v>89</v>
      </c>
      <c r="F400" s="113">
        <v>11535.63683632942</v>
      </c>
      <c r="G400" s="118">
        <f t="shared" si="182"/>
        <v>1.0219154691377666E-2</v>
      </c>
      <c r="H400" s="123">
        <f>'DADOS BASE PROPOSTA'!$H$17*G400</f>
        <v>23220072.820182085</v>
      </c>
      <c r="I400" s="123">
        <f>IF(D400="P",IF(H400&lt;'DADOS BASE PROPOSTA'!$H$22,IF('DADOS BASE PROPOSTA'!$H$22-H400&gt;'DADOS BASE PROPOSTA'!$H$23,'DADOS BASE PROPOSTA'!$H$23,'DADOS BASE PROPOSTA'!$H$22-H400),0),0)</f>
        <v>0</v>
      </c>
      <c r="J400" s="123">
        <f t="shared" si="183"/>
        <v>23220072.820182085</v>
      </c>
      <c r="L400" s="113">
        <v>0</v>
      </c>
      <c r="M400" s="123">
        <f>IF(D400="E",'DADOS BASE PROPOSTA'!$H$28,IF(D400="EA",'DADOS BASE PROPOSTA'!$H$29,IF(D400="EC",'DADOS BASE PROPOSTA'!$H$30,IF(D400="ECA",'DADOS BASE PROPOSTA'!$H$31,0))))</f>
        <v>0</v>
      </c>
      <c r="N400" s="123">
        <f>IF(OR(D400="E",D400="EA",D400="EC",D400="ECA",D400="ECR"),L400*'DADOS BASE PROPOSTA'!$H$33,0)</f>
        <v>0</v>
      </c>
      <c r="O400" s="123">
        <f t="shared" si="184"/>
        <v>0</v>
      </c>
      <c r="R400" s="123"/>
      <c r="T400" s="113">
        <v>751.89346050720189</v>
      </c>
      <c r="U400" s="118">
        <f t="shared" si="186"/>
        <v>3.9445498678812819E-3</v>
      </c>
      <c r="V400" s="123">
        <f>'DADOS BASE PROPOSTA'!$H$48*U400</f>
        <v>356135.73586531176</v>
      </c>
      <c r="W400" s="123"/>
      <c r="X400" s="123">
        <f t="shared" si="185"/>
        <v>356135.73586531176</v>
      </c>
      <c r="Z400" s="128">
        <v>8620.5</v>
      </c>
      <c r="AB400" s="51">
        <v>0.76300000000000001</v>
      </c>
      <c r="AC400" s="51">
        <f t="shared" si="187"/>
        <v>6577.4414999999999</v>
      </c>
      <c r="AD400" s="132">
        <f t="shared" si="188"/>
        <v>6.0418155741728846E-2</v>
      </c>
      <c r="AF400" s="51">
        <f t="shared" si="189"/>
        <v>572.89632135368436</v>
      </c>
      <c r="AG400" s="123">
        <f t="shared" si="190"/>
        <v>4938652.7382294359</v>
      </c>
      <c r="AI400" s="128">
        <v>0</v>
      </c>
      <c r="AJ400" s="123">
        <f>IF($AI$11&gt;0,(AI400/$AI$11)*'DADOS BASE PROPOSTA'!$H$41,0)</f>
        <v>0</v>
      </c>
      <c r="AL400" s="123">
        <v>177.75</v>
      </c>
      <c r="AM400" s="123">
        <f>(AL400/$AL$11)*'DADOS BASE PROPOSTA'!$H$42</f>
        <v>101589.31783830696</v>
      </c>
      <c r="AO400" s="123"/>
      <c r="AP400" s="123"/>
      <c r="AQ400" s="123"/>
      <c r="AS400" s="123"/>
      <c r="AT400" s="123"/>
      <c r="AU400" s="123"/>
      <c r="AW400" s="123"/>
      <c r="AX400" s="123"/>
      <c r="AY400" s="123"/>
      <c r="AZ400" s="49"/>
    </row>
    <row r="401" spans="1:52" x14ac:dyDescent="0.25">
      <c r="A401" s="49"/>
      <c r="B401" s="2" t="s">
        <v>431</v>
      </c>
      <c r="C401" s="2" t="s">
        <v>445</v>
      </c>
      <c r="D401" s="50" t="s">
        <v>89</v>
      </c>
      <c r="F401" s="113">
        <v>2049.5156201536051</v>
      </c>
      <c r="G401" s="118">
        <f t="shared" si="182"/>
        <v>1.8156186313688506E-3</v>
      </c>
      <c r="H401" s="123">
        <f>'DADOS BASE PROPOSTA'!$H$17*G401</f>
        <v>4125468.1142692957</v>
      </c>
      <c r="I401" s="123">
        <f>IF(D401="P",IF(H401&lt;'DADOS BASE PROPOSTA'!$H$22,IF('DADOS BASE PROPOSTA'!$H$22-H401&gt;'DADOS BASE PROPOSTA'!$H$23,'DADOS BASE PROPOSTA'!$H$23,'DADOS BASE PROPOSTA'!$H$22-H401),0),0)</f>
        <v>0</v>
      </c>
      <c r="J401" s="123">
        <f t="shared" si="183"/>
        <v>4125468.1142692957</v>
      </c>
      <c r="L401" s="113">
        <v>0</v>
      </c>
      <c r="M401" s="123">
        <f>IF(D401="E",'DADOS BASE PROPOSTA'!$H$28,IF(D401="EA",'DADOS BASE PROPOSTA'!$H$29,IF(D401="EC",'DADOS BASE PROPOSTA'!$H$30,IF(D401="ECA",'DADOS BASE PROPOSTA'!$H$31,0))))</f>
        <v>0</v>
      </c>
      <c r="N401" s="123">
        <f>IF(OR(D401="E",D401="EA",D401="EC",D401="ECA",D401="ECR"),L401*'DADOS BASE PROPOSTA'!$H$33,0)</f>
        <v>0</v>
      </c>
      <c r="O401" s="123">
        <f t="shared" si="184"/>
        <v>0</v>
      </c>
      <c r="R401" s="123"/>
      <c r="T401" s="113">
        <v>391.55379486451909</v>
      </c>
      <c r="U401" s="118">
        <f t="shared" si="186"/>
        <v>2.0541520187705633E-3</v>
      </c>
      <c r="V401" s="123">
        <f>'DADOS BASE PROPOSTA'!$H$48*U401</f>
        <v>185460.18311007135</v>
      </c>
      <c r="W401" s="123"/>
      <c r="X401" s="123">
        <f t="shared" si="185"/>
        <v>185460.18311007135</v>
      </c>
      <c r="Z401" s="128">
        <v>1298.5</v>
      </c>
      <c r="AB401" s="51">
        <v>0.628</v>
      </c>
      <c r="AC401" s="51">
        <f t="shared" si="187"/>
        <v>815.45799999999997</v>
      </c>
      <c r="AD401" s="132">
        <f t="shared" si="188"/>
        <v>-0.17583184425827117</v>
      </c>
      <c r="AF401" s="51">
        <f t="shared" si="189"/>
        <v>716.94631204571817</v>
      </c>
      <c r="AG401" s="123">
        <f t="shared" si="190"/>
        <v>930954.7861913651</v>
      </c>
      <c r="AI401" s="128">
        <v>0</v>
      </c>
      <c r="AJ401" s="123">
        <f>IF($AI$11&gt;0,(AI401/$AI$11)*'DADOS BASE PROPOSTA'!$H$41,0)</f>
        <v>0</v>
      </c>
      <c r="AL401" s="123">
        <v>79.25</v>
      </c>
      <c r="AM401" s="123">
        <f>(AL401/$AL$11)*'DADOS BASE PROPOSTA'!$H$42</f>
        <v>45293.690231706481</v>
      </c>
      <c r="AO401" s="123"/>
      <c r="AP401" s="123"/>
      <c r="AQ401" s="123"/>
      <c r="AS401" s="123"/>
      <c r="AT401" s="123"/>
      <c r="AU401" s="123"/>
      <c r="AW401" s="123"/>
      <c r="AX401" s="123"/>
      <c r="AY401" s="123"/>
      <c r="AZ401" s="49"/>
    </row>
    <row r="402" spans="1:52" x14ac:dyDescent="0.25">
      <c r="A402" s="49"/>
      <c r="B402" s="2" t="s">
        <v>431</v>
      </c>
      <c r="C402" s="2" t="s">
        <v>446</v>
      </c>
      <c r="D402" s="50" t="s">
        <v>89</v>
      </c>
      <c r="F402" s="113">
        <v>2383.6101172084941</v>
      </c>
      <c r="G402" s="118">
        <f t="shared" si="182"/>
        <v>2.1115852429554457E-3</v>
      </c>
      <c r="H402" s="123">
        <f>'DADOS BASE PROPOSTA'!$H$17*G402</f>
        <v>4797966.6213309206</v>
      </c>
      <c r="I402" s="123">
        <f>IF(D402="P",IF(H402&lt;'DADOS BASE PROPOSTA'!$H$22,IF('DADOS BASE PROPOSTA'!$H$22-H402&gt;'DADOS BASE PROPOSTA'!$H$23,'DADOS BASE PROPOSTA'!$H$23,'DADOS BASE PROPOSTA'!$H$22-H402),0),0)</f>
        <v>0</v>
      </c>
      <c r="J402" s="123">
        <f t="shared" si="183"/>
        <v>4797966.6213309206</v>
      </c>
      <c r="L402" s="113">
        <v>0</v>
      </c>
      <c r="M402" s="123">
        <f>IF(D402="E",'DADOS BASE PROPOSTA'!$H$28,IF(D402="EA",'DADOS BASE PROPOSTA'!$H$29,IF(D402="EC",'DADOS BASE PROPOSTA'!$H$30,IF(D402="ECA",'DADOS BASE PROPOSTA'!$H$31,0))))</f>
        <v>0</v>
      </c>
      <c r="N402" s="123">
        <f>IF(OR(D402="E",D402="EA",D402="EC",D402="ECA",D402="ECR"),L402*'DADOS BASE PROPOSTA'!$H$33,0)</f>
        <v>0</v>
      </c>
      <c r="O402" s="123">
        <f t="shared" si="184"/>
        <v>0</v>
      </c>
      <c r="R402" s="123"/>
      <c r="T402" s="113">
        <v>492.17379236588249</v>
      </c>
      <c r="U402" s="118">
        <f t="shared" si="186"/>
        <v>2.5820201526182526E-3</v>
      </c>
      <c r="V402" s="123">
        <f>'DADOS BASE PROPOSTA'!$H$48*U402</f>
        <v>233119.03204957568</v>
      </c>
      <c r="W402" s="123"/>
      <c r="X402" s="123">
        <f t="shared" si="185"/>
        <v>233119.03204957568</v>
      </c>
      <c r="Z402" s="128">
        <v>1250</v>
      </c>
      <c r="AB402" s="51">
        <v>0.70099999999999996</v>
      </c>
      <c r="AC402" s="51">
        <f t="shared" si="187"/>
        <v>876.25</v>
      </c>
      <c r="AD402" s="132">
        <f t="shared" si="188"/>
        <v>-4.808184425827125E-2</v>
      </c>
      <c r="AF402" s="51">
        <f t="shared" si="189"/>
        <v>639.05261337521108</v>
      </c>
      <c r="AG402" s="123">
        <f t="shared" si="190"/>
        <v>798815.7667190138</v>
      </c>
      <c r="AI402" s="128">
        <v>0</v>
      </c>
      <c r="AJ402" s="123">
        <f>IF($AI$11&gt;0,(AI402/$AI$11)*'DADOS BASE PROPOSTA'!$H$41,0)</f>
        <v>0</v>
      </c>
      <c r="AL402" s="123">
        <v>97.125</v>
      </c>
      <c r="AM402" s="123">
        <f>(AL402/$AL$11)*'DADOS BASE PROPOSTA'!$H$42</f>
        <v>55509.774936965201</v>
      </c>
      <c r="AO402" s="123"/>
      <c r="AP402" s="123"/>
      <c r="AQ402" s="123"/>
      <c r="AS402" s="123"/>
      <c r="AT402" s="123"/>
      <c r="AU402" s="123"/>
      <c r="AW402" s="123"/>
      <c r="AX402" s="123"/>
      <c r="AY402" s="123"/>
      <c r="AZ402" s="49"/>
    </row>
    <row r="403" spans="1:52" x14ac:dyDescent="0.25">
      <c r="A403" s="49"/>
      <c r="B403" s="2" t="s">
        <v>431</v>
      </c>
      <c r="C403" s="2" t="s">
        <v>447</v>
      </c>
      <c r="D403" s="50" t="s">
        <v>89</v>
      </c>
      <c r="F403" s="113">
        <v>1858.2521966296481</v>
      </c>
      <c r="G403" s="118">
        <f t="shared" si="182"/>
        <v>1.6461827745084567E-3</v>
      </c>
      <c r="H403" s="123">
        <f>'DADOS BASE PROPOSTA'!$H$17*G403</f>
        <v>3740474.1442721644</v>
      </c>
      <c r="I403" s="123">
        <f>IF(D403="P",IF(H403&lt;'DADOS BASE PROPOSTA'!$H$22,IF('DADOS BASE PROPOSTA'!$H$22-H403&gt;'DADOS BASE PROPOSTA'!$H$23,'DADOS BASE PROPOSTA'!$H$23,'DADOS BASE PROPOSTA'!$H$22-H403),0),0)</f>
        <v>0</v>
      </c>
      <c r="J403" s="123">
        <f t="shared" si="183"/>
        <v>3740474.1442721644</v>
      </c>
      <c r="L403" s="113">
        <v>0</v>
      </c>
      <c r="M403" s="123">
        <f>IF(D403="E",'DADOS BASE PROPOSTA'!$H$28,IF(D403="EA",'DADOS BASE PROPOSTA'!$H$29,IF(D403="EC",'DADOS BASE PROPOSTA'!$H$30,IF(D403="ECA",'DADOS BASE PROPOSTA'!$H$31,0))))</f>
        <v>0</v>
      </c>
      <c r="N403" s="123">
        <f>IF(OR(D403="E",D403="EA",D403="EC",D403="ECA",D403="ECR"),L403*'DADOS BASE PROPOSTA'!$H$33,0)</f>
        <v>0</v>
      </c>
      <c r="O403" s="123">
        <f t="shared" si="184"/>
        <v>0</v>
      </c>
      <c r="R403" s="123"/>
      <c r="T403" s="113">
        <v>605.03043380658198</v>
      </c>
      <c r="U403" s="118">
        <f t="shared" si="186"/>
        <v>3.1740836210039738E-3</v>
      </c>
      <c r="V403" s="123">
        <f>'DADOS BASE PROPOSTA'!$H$48*U403</f>
        <v>286573.79014743009</v>
      </c>
      <c r="W403" s="123"/>
      <c r="X403" s="123">
        <f t="shared" si="185"/>
        <v>286573.79014743009</v>
      </c>
      <c r="Z403" s="128">
        <v>984.5</v>
      </c>
      <c r="AB403" s="51">
        <v>0.60799999999999998</v>
      </c>
      <c r="AC403" s="51">
        <f t="shared" si="187"/>
        <v>598.57600000000002</v>
      </c>
      <c r="AD403" s="132">
        <f t="shared" si="188"/>
        <v>-0.2108318442582712</v>
      </c>
      <c r="AF403" s="51">
        <f t="shared" si="189"/>
        <v>738.28705140750094</v>
      </c>
      <c r="AG403" s="123">
        <f t="shared" si="190"/>
        <v>726843.60211068473</v>
      </c>
      <c r="AI403" s="128">
        <v>0</v>
      </c>
      <c r="AJ403" s="123">
        <f>IF($AI$11&gt;0,(AI403/$AI$11)*'DADOS BASE PROPOSTA'!$H$41,0)</f>
        <v>0</v>
      </c>
      <c r="AL403" s="123">
        <v>135.375</v>
      </c>
      <c r="AM403" s="123">
        <f>(AL403/$AL$11)*'DADOS BASE PROPOSTA'!$H$42</f>
        <v>77370.767383183149</v>
      </c>
      <c r="AO403" s="123"/>
      <c r="AP403" s="123"/>
      <c r="AQ403" s="123"/>
      <c r="AS403" s="123"/>
      <c r="AT403" s="123"/>
      <c r="AU403" s="123"/>
      <c r="AW403" s="123"/>
      <c r="AX403" s="123"/>
      <c r="AY403" s="123"/>
      <c r="AZ403" s="49"/>
    </row>
    <row r="404" spans="1:52" x14ac:dyDescent="0.25">
      <c r="A404" s="49"/>
      <c r="B404" s="2" t="s">
        <v>431</v>
      </c>
      <c r="C404" s="2" t="s">
        <v>448</v>
      </c>
      <c r="D404" s="50" t="s">
        <v>89</v>
      </c>
      <c r="F404" s="113">
        <v>929.96942992822881</v>
      </c>
      <c r="G404" s="118">
        <f t="shared" si="182"/>
        <v>8.2383847528549946E-4</v>
      </c>
      <c r="H404" s="123">
        <f>'DADOS BASE PROPOSTA'!$H$17*G404</f>
        <v>1871934.6135681381</v>
      </c>
      <c r="I404" s="123">
        <f>IF(D404="P",IF(H404&lt;'DADOS BASE PROPOSTA'!$H$22,IF('DADOS BASE PROPOSTA'!$H$22-H404&gt;'DADOS BASE PROPOSTA'!$H$23,'DADOS BASE PROPOSTA'!$H$23,'DADOS BASE PROPOSTA'!$H$22-H404),0),0)</f>
        <v>1281846.7864318618</v>
      </c>
      <c r="J404" s="123">
        <f t="shared" si="183"/>
        <v>3153781.4</v>
      </c>
      <c r="L404" s="113">
        <v>0</v>
      </c>
      <c r="M404" s="123">
        <f>IF(D404="E",'DADOS BASE PROPOSTA'!$H$28,IF(D404="EA",'DADOS BASE PROPOSTA'!$H$29,IF(D404="EC",'DADOS BASE PROPOSTA'!$H$30,IF(D404="ECA",'DADOS BASE PROPOSTA'!$H$31,0))))</f>
        <v>0</v>
      </c>
      <c r="N404" s="123">
        <f>IF(OR(D404="E",D404="EA",D404="EC",D404="ECA",D404="ECR"),L404*'DADOS BASE PROPOSTA'!$H$33,0)</f>
        <v>0</v>
      </c>
      <c r="O404" s="123">
        <f t="shared" si="184"/>
        <v>0</v>
      </c>
      <c r="R404" s="123"/>
      <c r="T404" s="113">
        <v>206.21243145545279</v>
      </c>
      <c r="U404" s="118">
        <f t="shared" si="186"/>
        <v>1.0818224415788667E-3</v>
      </c>
      <c r="V404" s="123">
        <f>'DADOS BASE PROPOSTA'!$H$48*U404</f>
        <v>97672.901652081098</v>
      </c>
      <c r="W404" s="123"/>
      <c r="X404" s="123">
        <f t="shared" si="185"/>
        <v>97672.901652081098</v>
      </c>
      <c r="Z404" s="128">
        <v>707.5</v>
      </c>
      <c r="AB404" s="51">
        <v>0.60599999999999998</v>
      </c>
      <c r="AC404" s="51">
        <f t="shared" si="187"/>
        <v>428.745</v>
      </c>
      <c r="AD404" s="132">
        <f t="shared" si="188"/>
        <v>-0.2143318442582712</v>
      </c>
      <c r="AF404" s="51">
        <f t="shared" si="189"/>
        <v>740.42112534367925</v>
      </c>
      <c r="AG404" s="123">
        <f t="shared" si="190"/>
        <v>523847.94618065306</v>
      </c>
      <c r="AI404" s="128">
        <v>0</v>
      </c>
      <c r="AJ404" s="123">
        <f>IF($AI$11&gt;0,(AI404/$AI$11)*'DADOS BASE PROPOSTA'!$H$41,0)</f>
        <v>0</v>
      </c>
      <c r="AL404" s="123">
        <v>26.75</v>
      </c>
      <c r="AM404" s="123">
        <f>(AL404/$AL$11)*'DADOS BASE PROPOSTA'!$H$42</f>
        <v>15288.406481995564</v>
      </c>
      <c r="AO404" s="123"/>
      <c r="AP404" s="123"/>
      <c r="AQ404" s="123"/>
      <c r="AS404" s="123"/>
      <c r="AT404" s="123"/>
      <c r="AU404" s="123"/>
      <c r="AW404" s="123"/>
      <c r="AX404" s="123"/>
      <c r="AY404" s="123"/>
      <c r="AZ404" s="49"/>
    </row>
    <row r="405" spans="1:52" x14ac:dyDescent="0.25">
      <c r="A405" s="49"/>
      <c r="B405" s="2" t="s">
        <v>431</v>
      </c>
      <c r="C405" s="2" t="s">
        <v>449</v>
      </c>
      <c r="D405" s="50" t="s">
        <v>93</v>
      </c>
      <c r="F405" s="113">
        <v>0</v>
      </c>
      <c r="G405" s="118">
        <f t="shared" si="182"/>
        <v>0</v>
      </c>
      <c r="H405" s="123">
        <f>'DADOS BASE PROPOSTA'!$H$17*G405</f>
        <v>0</v>
      </c>
      <c r="I405" s="123">
        <f>IF(D405="P",IF(H405&lt;'DADOS BASE PROPOSTA'!$H$22,IF('DADOS BASE PROPOSTA'!$H$22-H405&gt;'DADOS BASE PROPOSTA'!$H$23,'DADOS BASE PROPOSTA'!$H$23,'DADOS BASE PROPOSTA'!$H$22-H405),0),0)</f>
        <v>0</v>
      </c>
      <c r="J405" s="123">
        <f t="shared" si="183"/>
        <v>0</v>
      </c>
      <c r="L405" s="113">
        <v>103.6043451512942</v>
      </c>
      <c r="M405" s="123">
        <f>IF(D405="E",'DADOS BASE PROPOSTA'!$H$28,IF(D405="EA",'DADOS BASE PROPOSTA'!$H$29,IF(D405="EC",'DADOS BASE PROPOSTA'!$H$30,IF(D405="ECA",'DADOS BASE PROPOSTA'!$H$31,0))))</f>
        <v>2005589.23</v>
      </c>
      <c r="N405" s="123">
        <f>IF(OR(D405="E",D405="EA",D405="EC",D405="ECA",D405="ECR"),L405*'DADOS BASE PROPOSTA'!$H$33,0)</f>
        <v>69104.098215913225</v>
      </c>
      <c r="O405" s="123">
        <f t="shared" si="184"/>
        <v>2074693.3282159131</v>
      </c>
      <c r="R405" s="123"/>
      <c r="T405" s="113">
        <v>0</v>
      </c>
      <c r="U405" s="118">
        <f t="shared" si="186"/>
        <v>0</v>
      </c>
      <c r="V405" s="123">
        <f>'DADOS BASE PROPOSTA'!$H$48*U405</f>
        <v>0</v>
      </c>
      <c r="W405" s="123"/>
      <c r="X405" s="123">
        <f t="shared" si="185"/>
        <v>0</v>
      </c>
      <c r="Z405" s="128">
        <v>35</v>
      </c>
      <c r="AB405" s="51">
        <v>0.627</v>
      </c>
      <c r="AC405" s="51">
        <f t="shared" si="187"/>
        <v>21.945</v>
      </c>
      <c r="AD405" s="132">
        <f t="shared" si="188"/>
        <v>-0.17758184425827117</v>
      </c>
      <c r="AF405" s="51">
        <f t="shared" si="189"/>
        <v>718.01334901380733</v>
      </c>
      <c r="AG405" s="123">
        <f t="shared" si="190"/>
        <v>25130.467215483255</v>
      </c>
      <c r="AI405" s="128">
        <v>0</v>
      </c>
      <c r="AJ405" s="123">
        <f>IF($AI$11&gt;0,(AI405/$AI$11)*'DADOS BASE PROPOSTA'!$H$41,0)</f>
        <v>0</v>
      </c>
      <c r="AL405" s="123">
        <v>0</v>
      </c>
      <c r="AM405" s="123">
        <f>(AL405/$AL$11)*'DADOS BASE PROPOSTA'!$H$42</f>
        <v>0</v>
      </c>
      <c r="AO405" s="123"/>
      <c r="AP405" s="123"/>
      <c r="AQ405" s="123"/>
      <c r="AS405" s="123"/>
      <c r="AT405" s="123"/>
      <c r="AU405" s="123"/>
      <c r="AW405" s="123"/>
      <c r="AX405" s="123"/>
      <c r="AY405" s="123"/>
      <c r="AZ405" s="49"/>
    </row>
    <row r="406" spans="1:52" x14ac:dyDescent="0.25">
      <c r="A406" s="49"/>
      <c r="B406" s="2" t="s">
        <v>431</v>
      </c>
      <c r="C406" s="2" t="s">
        <v>450</v>
      </c>
      <c r="D406" s="50" t="s">
        <v>89</v>
      </c>
      <c r="F406" s="113">
        <v>3492.8056945758658</v>
      </c>
      <c r="G406" s="118">
        <f t="shared" si="182"/>
        <v>3.0941960297662316E-3</v>
      </c>
      <c r="H406" s="123">
        <f>'DADOS BASE PROPOSTA'!$H$17*G406</f>
        <v>7030665.3828922799</v>
      </c>
      <c r="I406" s="123">
        <f>IF(D406="P",IF(H406&lt;'DADOS BASE PROPOSTA'!$H$22,IF('DADOS BASE PROPOSTA'!$H$22-H406&gt;'DADOS BASE PROPOSTA'!$H$23,'DADOS BASE PROPOSTA'!$H$23,'DADOS BASE PROPOSTA'!$H$22-H406),0),0)</f>
        <v>0</v>
      </c>
      <c r="J406" s="123">
        <f t="shared" si="183"/>
        <v>7030665.3828922799</v>
      </c>
      <c r="L406" s="113">
        <v>0</v>
      </c>
      <c r="M406" s="123">
        <f>IF(D406="E",'DADOS BASE PROPOSTA'!$H$28,IF(D406="EA",'DADOS BASE PROPOSTA'!$H$29,IF(D406="EC",'DADOS BASE PROPOSTA'!$H$30,IF(D406="ECA",'DADOS BASE PROPOSTA'!$H$31,0))))</f>
        <v>0</v>
      </c>
      <c r="N406" s="123">
        <f>IF(OR(D406="E",D406="EA",D406="EC",D406="ECA",D406="ECR"),L406*'DADOS BASE PROPOSTA'!$H$33,0)</f>
        <v>0</v>
      </c>
      <c r="O406" s="123">
        <f t="shared" si="184"/>
        <v>0</v>
      </c>
      <c r="R406" s="123"/>
      <c r="T406" s="113">
        <v>726.32299271295403</v>
      </c>
      <c r="U406" s="118">
        <f t="shared" si="186"/>
        <v>3.810403222568762E-3</v>
      </c>
      <c r="V406" s="123">
        <f>'DADOS BASE PROPOSTA'!$H$48*U406</f>
        <v>344024.23624117387</v>
      </c>
      <c r="W406" s="123"/>
      <c r="X406" s="123">
        <f t="shared" si="185"/>
        <v>344024.23624117387</v>
      </c>
      <c r="Z406" s="128">
        <v>1389.5</v>
      </c>
      <c r="AB406" s="51">
        <v>0.66800000000000004</v>
      </c>
      <c r="AC406" s="51">
        <f t="shared" si="187"/>
        <v>928.18600000000004</v>
      </c>
      <c r="AD406" s="132">
        <f t="shared" si="188"/>
        <v>-0.10583184425827111</v>
      </c>
      <c r="AF406" s="51">
        <f t="shared" si="189"/>
        <v>674.26483332215253</v>
      </c>
      <c r="AG406" s="123">
        <f t="shared" si="190"/>
        <v>936890.98590113095</v>
      </c>
      <c r="AI406" s="128">
        <v>83.5</v>
      </c>
      <c r="AJ406" s="123">
        <f>IF($AI$11&gt;0,(AI406/$AI$11)*'DADOS BASE PROPOSTA'!$H$41,0)</f>
        <v>515863.18007945514</v>
      </c>
      <c r="AL406" s="123">
        <v>184</v>
      </c>
      <c r="AM406" s="123">
        <f>(AL406/$AL$11)*'DADOS BASE PROPOSTA'!$H$42</f>
        <v>105161.37542755826</v>
      </c>
      <c r="AO406" s="123"/>
      <c r="AP406" s="123"/>
      <c r="AQ406" s="123"/>
      <c r="AS406" s="123"/>
      <c r="AT406" s="123"/>
      <c r="AU406" s="123"/>
      <c r="AW406" s="123"/>
      <c r="AX406" s="123"/>
      <c r="AY406" s="123"/>
      <c r="AZ406" s="49"/>
    </row>
    <row r="407" spans="1:52" x14ac:dyDescent="0.25">
      <c r="A407" s="49"/>
      <c r="F407" s="113"/>
      <c r="G407" s="118"/>
      <c r="H407" s="123"/>
      <c r="I407" s="123"/>
      <c r="J407" s="123"/>
      <c r="L407" s="113"/>
      <c r="M407" s="123"/>
      <c r="N407" s="123"/>
      <c r="O407" s="123"/>
      <c r="R407" s="123"/>
      <c r="T407" s="113"/>
      <c r="U407" s="118"/>
      <c r="V407" s="123"/>
      <c r="W407" s="123"/>
      <c r="X407" s="123"/>
      <c r="Z407" s="128"/>
      <c r="AD407" s="132"/>
      <c r="AG407" s="123"/>
      <c r="AI407" s="128"/>
      <c r="AJ407" s="123"/>
      <c r="AL407" s="123"/>
      <c r="AM407" s="123"/>
      <c r="AO407" s="123"/>
      <c r="AP407" s="123"/>
      <c r="AQ407" s="123"/>
      <c r="AS407" s="123"/>
      <c r="AT407" s="123"/>
      <c r="AU407" s="123"/>
      <c r="AW407" s="123"/>
      <c r="AX407" s="123"/>
      <c r="AY407" s="123"/>
      <c r="AZ407" s="49"/>
    </row>
    <row r="408" spans="1:52" x14ac:dyDescent="0.25">
      <c r="A408" s="49"/>
      <c r="B408" s="107" t="s">
        <v>451</v>
      </c>
      <c r="C408" s="107" t="s">
        <v>452</v>
      </c>
      <c r="D408" s="107" t="s">
        <v>84</v>
      </c>
      <c r="E408" s="107"/>
      <c r="F408" s="114">
        <f>SUM(F409:F424)</f>
        <v>41413.506504195502</v>
      </c>
      <c r="G408" s="119">
        <f>SUM(G409:G424)</f>
        <v>3.6687270523801649E-2</v>
      </c>
      <c r="H408" s="124">
        <f>SUM(H409:H424)</f>
        <v>83361209.303853914</v>
      </c>
      <c r="I408" s="124">
        <f>SUM(I409:I424)</f>
        <v>0</v>
      </c>
      <c r="J408" s="124">
        <f>SUM(J409:J424)</f>
        <v>83361209.303853914</v>
      </c>
      <c r="K408" s="108"/>
      <c r="L408" s="114">
        <f>SUM(L409:L424)</f>
        <v>2749.6150456465343</v>
      </c>
      <c r="M408" s="124">
        <f>SUM(M409:M424)</f>
        <v>12033535.380000001</v>
      </c>
      <c r="N408" s="124">
        <f>SUM(N409:N424)</f>
        <v>1833993.2354462387</v>
      </c>
      <c r="O408" s="124">
        <f>SUM(O409:O424)</f>
        <v>13867528.61544624</v>
      </c>
      <c r="P408" s="108"/>
      <c r="Q408" s="109"/>
      <c r="R408" s="124">
        <f>SUM(R409:R424)</f>
        <v>6591754.4500000002</v>
      </c>
      <c r="S408" s="108"/>
      <c r="T408" s="114">
        <f>SUM(T409:T424)</f>
        <v>2722.1147906108181</v>
      </c>
      <c r="U408" s="119">
        <f>SUM(U409:U424)</f>
        <v>1.4280636954095092E-2</v>
      </c>
      <c r="V408" s="124">
        <f>SUM(V409:V424)</f>
        <v>1289334.7328889917</v>
      </c>
      <c r="W408" s="124">
        <f>SUM(W409:W424)</f>
        <v>244676.20587804879</v>
      </c>
      <c r="X408" s="124">
        <f>SUM(X409:X424)</f>
        <v>1534010.9387670406</v>
      </c>
      <c r="Y408" s="108"/>
      <c r="Z408" s="129">
        <f>SUM(Z409:Z424)</f>
        <v>22966</v>
      </c>
      <c r="AA408" s="108"/>
      <c r="AB408" s="108"/>
      <c r="AC408" s="108"/>
      <c r="AD408" s="133"/>
      <c r="AE408" s="108"/>
      <c r="AF408" s="108"/>
      <c r="AG408" s="124">
        <f>SUM(AG409:AG424)</f>
        <v>14867136.216085389</v>
      </c>
      <c r="AH408" s="108"/>
      <c r="AI408" s="129">
        <f>SUM(AI409:AI424)</f>
        <v>365</v>
      </c>
      <c r="AJ408" s="124">
        <f>SUM(AJ409:AJ424)</f>
        <v>2254970.7871736661</v>
      </c>
      <c r="AK408" s="108"/>
      <c r="AL408" s="124">
        <f>SUM(AL409:AL424)</f>
        <v>772.625</v>
      </c>
      <c r="AM408" s="124">
        <f>SUM(AM409:AM424)</f>
        <v>441577.75918324571</v>
      </c>
      <c r="AN408" s="108"/>
      <c r="AO408" s="124"/>
      <c r="AP408" s="124"/>
      <c r="AQ408" s="124">
        <f>SUM(AQ409:AQ424)</f>
        <v>713852.81435643567</v>
      </c>
      <c r="AR408" s="107"/>
      <c r="AS408" s="124"/>
      <c r="AT408" s="124"/>
      <c r="AU408" s="124">
        <f>SUM(AU409:AU424)</f>
        <v>713852.81435643567</v>
      </c>
      <c r="AV408" s="107"/>
      <c r="AW408" s="124"/>
      <c r="AX408" s="124"/>
      <c r="AY408" s="124">
        <f>SUM(AY409:AY424)</f>
        <v>713852.81435643567</v>
      </c>
      <c r="AZ408" s="49"/>
    </row>
    <row r="409" spans="1:52" x14ac:dyDescent="0.25">
      <c r="A409" s="49"/>
      <c r="B409" s="2" t="s">
        <v>451</v>
      </c>
      <c r="C409" s="2" t="s">
        <v>35</v>
      </c>
      <c r="D409" s="50" t="s">
        <v>85</v>
      </c>
      <c r="F409" s="113">
        <v>0</v>
      </c>
      <c r="G409" s="118">
        <f t="shared" ref="G409:G424" si="191">F409/$F$11</f>
        <v>0</v>
      </c>
      <c r="H409" s="123">
        <f>'DADOS BASE PROPOSTA'!$H$17*G409</f>
        <v>0</v>
      </c>
      <c r="I409" s="123">
        <f>IF(D409="P",IF(H409&lt;'DADOS BASE PROPOSTA'!$H$22,IF('DADOS BASE PROPOSTA'!$H$22-H409&gt;'DADOS BASE PROPOSTA'!$H$23,'DADOS BASE PROPOSTA'!$H$23,'DADOS BASE PROPOSTA'!$H$22-H409),0),0)</f>
        <v>0</v>
      </c>
      <c r="J409" s="123">
        <f t="shared" ref="J409:J424" si="192">H409+I409</f>
        <v>0</v>
      </c>
      <c r="L409" s="113"/>
      <c r="M409" s="123">
        <f>IF(D409="E",'DADOS BASE PROPOSTA'!$H$28,IF(D409="EA",'DADOS BASE PROPOSTA'!$H$29,IF(D409="EC",'DADOS BASE PROPOSTA'!$H$30,IF(D409="ECA",'DADOS BASE PROPOSTA'!$H$31,0))))</f>
        <v>0</v>
      </c>
      <c r="N409" s="123">
        <f>IF(OR(D409="E",D409="EA",D409="EC",D409="ECA"),L409*'DADOS BASE PROPOSTA'!$H$33,0)</f>
        <v>0</v>
      </c>
      <c r="O409" s="123">
        <f t="shared" ref="O409:O424" si="193">M409+N409</f>
        <v>0</v>
      </c>
      <c r="Q409" s="77">
        <v>15</v>
      </c>
      <c r="R409" s="123">
        <f>IF(D409="R",('DADOS BASE PROPOSTA'!$H$36+('DADOS BASE PROPOSTA'!$H$37*Q409)),0)</f>
        <v>6591754.4500000002</v>
      </c>
      <c r="T409" s="113"/>
      <c r="U409" s="118"/>
      <c r="V409" s="123"/>
      <c r="W409" s="123">
        <f>'DADOS BASE PROPOSTA'!$H$47/41</f>
        <v>244676.20587804879</v>
      </c>
      <c r="X409" s="123">
        <f t="shared" ref="X409:X424" si="194">V409+W409</f>
        <v>244676.20587804879</v>
      </c>
      <c r="Z409" s="128"/>
      <c r="AD409" s="132"/>
      <c r="AG409" s="123"/>
      <c r="AI409" s="128"/>
      <c r="AJ409" s="123"/>
      <c r="AL409" s="123"/>
      <c r="AM409" s="123"/>
      <c r="AO409" s="123">
        <f>'DADOS BASE PROPOSTA'!$H$52/41</f>
        <v>354295.5</v>
      </c>
      <c r="AP409" s="123">
        <f>'DADOS BASE PROPOSTA'!$H$53*(Q409/$Q$11)</f>
        <v>359557.31435643567</v>
      </c>
      <c r="AQ409" s="123">
        <f>AO409+AP409</f>
        <v>713852.81435643567</v>
      </c>
      <c r="AS409" s="123">
        <f>'DADOS BASE PROPOSTA'!$H$56/41</f>
        <v>354295.5</v>
      </c>
      <c r="AT409" s="123">
        <f>'DADOS BASE PROPOSTA'!$H$57*(Q409/$Q$11)</f>
        <v>359557.31435643567</v>
      </c>
      <c r="AU409" s="123">
        <f>AS409+AT409</f>
        <v>713852.81435643567</v>
      </c>
      <c r="AW409" s="123">
        <f>'DADOS BASE PROPOSTA'!$H$60/41</f>
        <v>354295.5</v>
      </c>
      <c r="AX409" s="123">
        <f>'DADOS BASE PROPOSTA'!$H$61*(Q409/$Q$11)</f>
        <v>359557.31435643567</v>
      </c>
      <c r="AY409" s="123">
        <f>AW409+AX409</f>
        <v>713852.81435643567</v>
      </c>
      <c r="AZ409" s="49"/>
    </row>
    <row r="410" spans="1:52" x14ac:dyDescent="0.25">
      <c r="A410" s="49"/>
      <c r="B410" s="2" t="s">
        <v>451</v>
      </c>
      <c r="C410" s="2" t="s">
        <v>453</v>
      </c>
      <c r="D410" s="50" t="s">
        <v>89</v>
      </c>
      <c r="F410" s="113">
        <v>1618.299346020081</v>
      </c>
      <c r="G410" s="118">
        <f t="shared" si="191"/>
        <v>1.4336140768450815E-3</v>
      </c>
      <c r="H410" s="123">
        <f>'DADOS BASE PROPOSTA'!$H$17*G410</f>
        <v>3257473.271098238</v>
      </c>
      <c r="I410" s="123">
        <f>IF(D410="P",IF(H410&lt;'DADOS BASE PROPOSTA'!$H$22,IF('DADOS BASE PROPOSTA'!$H$22-H410&gt;'DADOS BASE PROPOSTA'!$H$23,'DADOS BASE PROPOSTA'!$H$23,'DADOS BASE PROPOSTA'!$H$22-H410),0),0)</f>
        <v>0</v>
      </c>
      <c r="J410" s="123">
        <f t="shared" si="192"/>
        <v>3257473.271098238</v>
      </c>
      <c r="L410" s="113">
        <v>0</v>
      </c>
      <c r="M410" s="123">
        <f>IF(D410="E",'DADOS BASE PROPOSTA'!$H$28,IF(D410="EA",'DADOS BASE PROPOSTA'!$H$29,IF(D410="EC",'DADOS BASE PROPOSTA'!$H$30,IF(D410="ECA",'DADOS BASE PROPOSTA'!$H$31,0))))</f>
        <v>0</v>
      </c>
      <c r="N410" s="123">
        <f>IF(OR(D410="E",D410="EA",D410="EC",D410="ECA",D410="ECR"),L410*'DADOS BASE PROPOSTA'!$H$33,0)</f>
        <v>0</v>
      </c>
      <c r="O410" s="123">
        <f t="shared" si="193"/>
        <v>0</v>
      </c>
      <c r="R410" s="123"/>
      <c r="T410" s="113">
        <v>0</v>
      </c>
      <c r="U410" s="118">
        <f t="shared" ref="U410:U424" si="195">T410/$T$11</f>
        <v>0</v>
      </c>
      <c r="V410" s="123">
        <f>'DADOS BASE PROPOSTA'!$H$48*U410</f>
        <v>0</v>
      </c>
      <c r="W410" s="123"/>
      <c r="X410" s="123">
        <f t="shared" si="194"/>
        <v>0</v>
      </c>
      <c r="Z410" s="128">
        <v>820.5</v>
      </c>
      <c r="AB410" s="51">
        <v>0.65700000000000003</v>
      </c>
      <c r="AC410" s="51">
        <f t="shared" ref="AC410:AC424" si="196">Z410*AB410</f>
        <v>539.06849999999997</v>
      </c>
      <c r="AD410" s="132">
        <f t="shared" ref="AD410:AD424" si="197">(AB410-$AC$12)*$AD$12</f>
        <v>-0.12508184425827112</v>
      </c>
      <c r="AF410" s="51">
        <f t="shared" ref="AF410:AF424" si="198">$AF$11-(AD410*$AF$11)</f>
        <v>686.00223997113312</v>
      </c>
      <c r="AG410" s="123">
        <f t="shared" ref="AG410:AG424" si="199">Z410*AF410</f>
        <v>562864.83789631468</v>
      </c>
      <c r="AI410" s="128">
        <v>0</v>
      </c>
      <c r="AJ410" s="123">
        <f>IF($AI$11&gt;0,(AI410/$AI$11)*'DADOS BASE PROPOSTA'!$H$41,0)</f>
        <v>0</v>
      </c>
      <c r="AL410" s="123">
        <v>0</v>
      </c>
      <c r="AM410" s="123">
        <f>(AL410/$AL$11)*'DADOS BASE PROPOSTA'!$H$42</f>
        <v>0</v>
      </c>
      <c r="AO410" s="123"/>
      <c r="AP410" s="123"/>
      <c r="AQ410" s="123"/>
      <c r="AS410" s="123"/>
      <c r="AT410" s="123"/>
      <c r="AU410" s="123"/>
      <c r="AW410" s="123"/>
      <c r="AX410" s="123"/>
      <c r="AY410" s="123"/>
      <c r="AZ410" s="49"/>
    </row>
    <row r="411" spans="1:52" x14ac:dyDescent="0.25">
      <c r="A411" s="49"/>
      <c r="B411" s="2" t="s">
        <v>451</v>
      </c>
      <c r="C411" s="2" t="s">
        <v>454</v>
      </c>
      <c r="D411" s="50" t="s">
        <v>89</v>
      </c>
      <c r="F411" s="113">
        <v>3936.9601261232301</v>
      </c>
      <c r="G411" s="118">
        <f t="shared" si="191"/>
        <v>3.4876621996225007E-3</v>
      </c>
      <c r="H411" s="123">
        <f>'DADOS BASE PROPOSTA'!$H$17*G411</f>
        <v>7924703.4312691577</v>
      </c>
      <c r="I411" s="123">
        <f>IF(D411="P",IF(H411&lt;'DADOS BASE PROPOSTA'!$H$22,IF('DADOS BASE PROPOSTA'!$H$22-H411&gt;'DADOS BASE PROPOSTA'!$H$23,'DADOS BASE PROPOSTA'!$H$23,'DADOS BASE PROPOSTA'!$H$22-H411),0),0)</f>
        <v>0</v>
      </c>
      <c r="J411" s="123">
        <f t="shared" si="192"/>
        <v>7924703.4312691577</v>
      </c>
      <c r="L411" s="113">
        <v>0</v>
      </c>
      <c r="M411" s="123">
        <f>IF(D411="E",'DADOS BASE PROPOSTA'!$H$28,IF(D411="EA",'DADOS BASE PROPOSTA'!$H$29,IF(D411="EC",'DADOS BASE PROPOSTA'!$H$30,IF(D411="ECA",'DADOS BASE PROPOSTA'!$H$31,0))))</f>
        <v>0</v>
      </c>
      <c r="N411" s="123">
        <f>IF(OR(D411="E",D411="EA",D411="EC",D411="ECA",D411="ECR"),L411*'DADOS BASE PROPOSTA'!$H$33,0)</f>
        <v>0</v>
      </c>
      <c r="O411" s="123">
        <f t="shared" si="193"/>
        <v>0</v>
      </c>
      <c r="R411" s="123"/>
      <c r="T411" s="113">
        <v>0</v>
      </c>
      <c r="U411" s="118">
        <f t="shared" si="195"/>
        <v>0</v>
      </c>
      <c r="V411" s="123">
        <f>'DADOS BASE PROPOSTA'!$H$48*U411</f>
        <v>0</v>
      </c>
      <c r="W411" s="123"/>
      <c r="X411" s="123">
        <f t="shared" si="194"/>
        <v>0</v>
      </c>
      <c r="Z411" s="128">
        <v>1203.5</v>
      </c>
      <c r="AB411" s="51">
        <v>0.58599999999999997</v>
      </c>
      <c r="AC411" s="51">
        <f t="shared" si="196"/>
        <v>705.25099999999998</v>
      </c>
      <c r="AD411" s="132">
        <f t="shared" si="197"/>
        <v>-0.24933184425827123</v>
      </c>
      <c r="AF411" s="51">
        <f t="shared" si="198"/>
        <v>761.76186470546202</v>
      </c>
      <c r="AG411" s="123">
        <f t="shared" si="199"/>
        <v>916780.40417302353</v>
      </c>
      <c r="AI411" s="128">
        <v>77.5</v>
      </c>
      <c r="AJ411" s="123">
        <f>IF($AI$11&gt;0,(AI411/$AI$11)*'DADOS BASE PROPOSTA'!$H$41,0)</f>
        <v>478795.16713961406</v>
      </c>
      <c r="AL411" s="123">
        <v>0</v>
      </c>
      <c r="AM411" s="123">
        <f>(AL411/$AL$11)*'DADOS BASE PROPOSTA'!$H$42</f>
        <v>0</v>
      </c>
      <c r="AO411" s="123"/>
      <c r="AP411" s="123"/>
      <c r="AQ411" s="123"/>
      <c r="AS411" s="123"/>
      <c r="AT411" s="123"/>
      <c r="AU411" s="123"/>
      <c r="AW411" s="123"/>
      <c r="AX411" s="123"/>
      <c r="AY411" s="123"/>
      <c r="AZ411" s="49"/>
    </row>
    <row r="412" spans="1:52" x14ac:dyDescent="0.25">
      <c r="A412" s="49"/>
      <c r="B412" s="2" t="s">
        <v>451</v>
      </c>
      <c r="C412" s="2" t="s">
        <v>455</v>
      </c>
      <c r="D412" s="50" t="s">
        <v>89</v>
      </c>
      <c r="F412" s="113">
        <v>3425.3511278834849</v>
      </c>
      <c r="G412" s="118">
        <f t="shared" si="191"/>
        <v>3.0344395844611595E-3</v>
      </c>
      <c r="H412" s="123">
        <f>'DADOS BASE PROPOSTA'!$H$17*G412</f>
        <v>6894886.1473915456</v>
      </c>
      <c r="I412" s="123">
        <f>IF(D412="P",IF(H412&lt;'DADOS BASE PROPOSTA'!$H$22,IF('DADOS BASE PROPOSTA'!$H$22-H412&gt;'DADOS BASE PROPOSTA'!$H$23,'DADOS BASE PROPOSTA'!$H$23,'DADOS BASE PROPOSTA'!$H$22-H412),0),0)</f>
        <v>0</v>
      </c>
      <c r="J412" s="123">
        <f t="shared" si="192"/>
        <v>6894886.1473915456</v>
      </c>
      <c r="L412" s="113">
        <v>0</v>
      </c>
      <c r="M412" s="123">
        <f>IF(D412="E",'DADOS BASE PROPOSTA'!$H$28,IF(D412="EA",'DADOS BASE PROPOSTA'!$H$29,IF(D412="EC",'DADOS BASE PROPOSTA'!$H$30,IF(D412="ECA",'DADOS BASE PROPOSTA'!$H$31,0))))</f>
        <v>0</v>
      </c>
      <c r="N412" s="123">
        <f>IF(OR(D412="E",D412="EA",D412="EC",D412="ECA",D412="ECR"),L412*'DADOS BASE PROPOSTA'!$H$33,0)</f>
        <v>0</v>
      </c>
      <c r="O412" s="123">
        <f t="shared" si="193"/>
        <v>0</v>
      </c>
      <c r="R412" s="123"/>
      <c r="T412" s="113">
        <v>0</v>
      </c>
      <c r="U412" s="118">
        <f t="shared" si="195"/>
        <v>0</v>
      </c>
      <c r="V412" s="123">
        <f>'DADOS BASE PROPOSTA'!$H$48*U412</f>
        <v>0</v>
      </c>
      <c r="W412" s="123"/>
      <c r="X412" s="123">
        <f t="shared" si="194"/>
        <v>0</v>
      </c>
      <c r="Z412" s="128">
        <v>1045.5</v>
      </c>
      <c r="AB412" s="51">
        <v>0.629</v>
      </c>
      <c r="AC412" s="51">
        <f t="shared" si="196"/>
        <v>657.61950000000002</v>
      </c>
      <c r="AD412" s="132">
        <f t="shared" si="197"/>
        <v>-0.17408184425827117</v>
      </c>
      <c r="AF412" s="51">
        <f t="shared" si="198"/>
        <v>715.87927507762902</v>
      </c>
      <c r="AG412" s="123">
        <f t="shared" si="199"/>
        <v>748451.78209366114</v>
      </c>
      <c r="AI412" s="128">
        <v>159.5</v>
      </c>
      <c r="AJ412" s="123">
        <f>IF($AI$11&gt;0,(AI412/$AI$11)*'DADOS BASE PROPOSTA'!$H$41,0)</f>
        <v>985391.34398410888</v>
      </c>
      <c r="AL412" s="123">
        <v>0</v>
      </c>
      <c r="AM412" s="123">
        <f>(AL412/$AL$11)*'DADOS BASE PROPOSTA'!$H$42</f>
        <v>0</v>
      </c>
      <c r="AO412" s="123"/>
      <c r="AP412" s="123"/>
      <c r="AQ412" s="123"/>
      <c r="AS412" s="123"/>
      <c r="AT412" s="123"/>
      <c r="AU412" s="123"/>
      <c r="AW412" s="123"/>
      <c r="AX412" s="123"/>
      <c r="AY412" s="123"/>
      <c r="AZ412" s="49"/>
    </row>
    <row r="413" spans="1:52" x14ac:dyDescent="0.25">
      <c r="A413" s="49"/>
      <c r="B413" s="2" t="s">
        <v>451</v>
      </c>
      <c r="C413" s="2" t="s">
        <v>456</v>
      </c>
      <c r="D413" s="50" t="s">
        <v>93</v>
      </c>
      <c r="F413" s="113">
        <v>0</v>
      </c>
      <c r="G413" s="118">
        <f t="shared" si="191"/>
        <v>0</v>
      </c>
      <c r="H413" s="123">
        <f>'DADOS BASE PROPOSTA'!$H$17*G413</f>
        <v>0</v>
      </c>
      <c r="I413" s="123">
        <f>IF(D413="P",IF(H413&lt;'DADOS BASE PROPOSTA'!$H$22,IF('DADOS BASE PROPOSTA'!$H$22-H413&gt;'DADOS BASE PROPOSTA'!$H$23,'DADOS BASE PROPOSTA'!$H$23,'DADOS BASE PROPOSTA'!$H$22-H413),0),0)</f>
        <v>0</v>
      </c>
      <c r="J413" s="123">
        <f t="shared" si="192"/>
        <v>0</v>
      </c>
      <c r="L413" s="113">
        <v>370.27585968278078</v>
      </c>
      <c r="M413" s="123">
        <f>IF(D413="E",'DADOS BASE PROPOSTA'!$H$28,IF(D413="EA",'DADOS BASE PROPOSTA'!$H$29,IF(D413="EC",'DADOS BASE PROPOSTA'!$H$30,IF(D413="ECA",'DADOS BASE PROPOSTA'!$H$31,0))))</f>
        <v>2005589.23</v>
      </c>
      <c r="N413" s="123">
        <f>IF(OR(D413="E",D413="EA",D413="EC",D413="ECA",D413="ECR"),L413*'DADOS BASE PROPOSTA'!$H$33,0)</f>
        <v>246973.99840841477</v>
      </c>
      <c r="O413" s="123">
        <f t="shared" si="193"/>
        <v>2252563.2284084149</v>
      </c>
      <c r="R413" s="123"/>
      <c r="T413" s="113">
        <v>0</v>
      </c>
      <c r="U413" s="118">
        <f t="shared" si="195"/>
        <v>0</v>
      </c>
      <c r="V413" s="123">
        <f>'DADOS BASE PROPOSTA'!$H$48*U413</f>
        <v>0</v>
      </c>
      <c r="W413" s="123"/>
      <c r="X413" s="123">
        <f t="shared" si="194"/>
        <v>0</v>
      </c>
      <c r="Z413" s="128">
        <v>331</v>
      </c>
      <c r="AB413" s="51">
        <v>0.68600000000000005</v>
      </c>
      <c r="AC413" s="51">
        <f t="shared" si="196"/>
        <v>227.06600000000003</v>
      </c>
      <c r="AD413" s="132">
        <f t="shared" si="197"/>
        <v>-7.4331844258271079E-2</v>
      </c>
      <c r="AF413" s="51">
        <f t="shared" si="198"/>
        <v>655.05816789654796</v>
      </c>
      <c r="AG413" s="123">
        <f t="shared" si="199"/>
        <v>216824.25357375736</v>
      </c>
      <c r="AI413" s="128">
        <v>0</v>
      </c>
      <c r="AJ413" s="123">
        <f>IF($AI$11&gt;0,(AI413/$AI$11)*'DADOS BASE PROPOSTA'!$H$41,0)</f>
        <v>0</v>
      </c>
      <c r="AL413" s="123">
        <v>0</v>
      </c>
      <c r="AM413" s="123">
        <f>(AL413/$AL$11)*'DADOS BASE PROPOSTA'!$H$42</f>
        <v>0</v>
      </c>
      <c r="AO413" s="123"/>
      <c r="AP413" s="123"/>
      <c r="AQ413" s="123"/>
      <c r="AS413" s="123"/>
      <c r="AT413" s="123"/>
      <c r="AU413" s="123"/>
      <c r="AW413" s="123"/>
      <c r="AX413" s="123"/>
      <c r="AY413" s="123"/>
      <c r="AZ413" s="49"/>
    </row>
    <row r="414" spans="1:52" x14ac:dyDescent="0.25">
      <c r="A414" s="49"/>
      <c r="B414" s="2" t="s">
        <v>451</v>
      </c>
      <c r="C414" s="2" t="s">
        <v>457</v>
      </c>
      <c r="D414" s="50" t="s">
        <v>89</v>
      </c>
      <c r="F414" s="113">
        <v>2971.738821709795</v>
      </c>
      <c r="G414" s="118">
        <f t="shared" si="191"/>
        <v>2.6325949015475365E-3</v>
      </c>
      <c r="H414" s="123">
        <f>'DADOS BASE PROPOSTA'!$H$17*G414</f>
        <v>5981810.3518435881</v>
      </c>
      <c r="I414" s="123">
        <f>IF(D414="P",IF(H414&lt;'DADOS BASE PROPOSTA'!$H$22,IF('DADOS BASE PROPOSTA'!$H$22-H414&gt;'DADOS BASE PROPOSTA'!$H$23,'DADOS BASE PROPOSTA'!$H$23,'DADOS BASE PROPOSTA'!$H$22-H414),0),0)</f>
        <v>0</v>
      </c>
      <c r="J414" s="123">
        <f t="shared" si="192"/>
        <v>5981810.3518435881</v>
      </c>
      <c r="L414" s="113">
        <v>0</v>
      </c>
      <c r="M414" s="123">
        <f>IF(D414="E",'DADOS BASE PROPOSTA'!$H$28,IF(D414="EA",'DADOS BASE PROPOSTA'!$H$29,IF(D414="EC",'DADOS BASE PROPOSTA'!$H$30,IF(D414="ECA",'DADOS BASE PROPOSTA'!$H$31,0))))</f>
        <v>0</v>
      </c>
      <c r="N414" s="123">
        <f>IF(OR(D414="E",D414="EA",D414="EC",D414="ECA",D414="ECR"),L414*'DADOS BASE PROPOSTA'!$H$33,0)</f>
        <v>0</v>
      </c>
      <c r="O414" s="123">
        <f t="shared" si="193"/>
        <v>0</v>
      </c>
      <c r="R414" s="123"/>
      <c r="T414" s="113">
        <v>0</v>
      </c>
      <c r="U414" s="118">
        <f t="shared" si="195"/>
        <v>0</v>
      </c>
      <c r="V414" s="123">
        <f>'DADOS BASE PROPOSTA'!$H$48*U414</f>
        <v>0</v>
      </c>
      <c r="W414" s="123"/>
      <c r="X414" s="123">
        <f t="shared" si="194"/>
        <v>0</v>
      </c>
      <c r="Z414" s="128">
        <v>1164</v>
      </c>
      <c r="AB414" s="51">
        <v>0.67700000000000005</v>
      </c>
      <c r="AC414" s="51">
        <f t="shared" si="196"/>
        <v>788.02800000000002</v>
      </c>
      <c r="AD414" s="132">
        <f t="shared" si="197"/>
        <v>-9.0081844258271093E-2</v>
      </c>
      <c r="AF414" s="51">
        <f t="shared" si="198"/>
        <v>664.66150060935024</v>
      </c>
      <c r="AG414" s="123">
        <f t="shared" si="199"/>
        <v>773665.98670928366</v>
      </c>
      <c r="AI414" s="128">
        <v>0</v>
      </c>
      <c r="AJ414" s="123">
        <f>IF($AI$11&gt;0,(AI414/$AI$11)*'DADOS BASE PROPOSTA'!$H$41,0)</f>
        <v>0</v>
      </c>
      <c r="AL414" s="123">
        <v>0</v>
      </c>
      <c r="AM414" s="123">
        <f>(AL414/$AL$11)*'DADOS BASE PROPOSTA'!$H$42</f>
        <v>0</v>
      </c>
      <c r="AO414" s="123"/>
      <c r="AP414" s="123"/>
      <c r="AQ414" s="123"/>
      <c r="AS414" s="123"/>
      <c r="AT414" s="123"/>
      <c r="AU414" s="123"/>
      <c r="AW414" s="123"/>
      <c r="AX414" s="123"/>
      <c r="AY414" s="123"/>
      <c r="AZ414" s="49"/>
    </row>
    <row r="415" spans="1:52" x14ac:dyDescent="0.25">
      <c r="A415" s="49"/>
      <c r="B415" s="2" t="s">
        <v>451</v>
      </c>
      <c r="C415" s="2" t="s">
        <v>458</v>
      </c>
      <c r="D415" s="50" t="s">
        <v>89</v>
      </c>
      <c r="F415" s="113">
        <v>2644.9439837729151</v>
      </c>
      <c r="G415" s="118">
        <f t="shared" si="191"/>
        <v>2.3430948896623408E-3</v>
      </c>
      <c r="H415" s="123">
        <f>'DADOS BASE PROPOSTA'!$H$17*G415</f>
        <v>5324005.3219334679</v>
      </c>
      <c r="I415" s="123">
        <f>IF(D415="P",IF(H415&lt;'DADOS BASE PROPOSTA'!$H$22,IF('DADOS BASE PROPOSTA'!$H$22-H415&gt;'DADOS BASE PROPOSTA'!$H$23,'DADOS BASE PROPOSTA'!$H$23,'DADOS BASE PROPOSTA'!$H$22-H415),0),0)</f>
        <v>0</v>
      </c>
      <c r="J415" s="123">
        <f t="shared" si="192"/>
        <v>5324005.3219334679</v>
      </c>
      <c r="L415" s="113">
        <v>0</v>
      </c>
      <c r="M415" s="123">
        <f>IF(D415="E",'DADOS BASE PROPOSTA'!$H$28,IF(D415="EA",'DADOS BASE PROPOSTA'!$H$29,IF(D415="EC",'DADOS BASE PROPOSTA'!$H$30,IF(D415="ECA",'DADOS BASE PROPOSTA'!$H$31,0))))</f>
        <v>0</v>
      </c>
      <c r="N415" s="123">
        <f>IF(OR(D415="E",D415="EA",D415="EC",D415="ECA",D415="ECR"),L415*'DADOS BASE PROPOSTA'!$H$33,0)</f>
        <v>0</v>
      </c>
      <c r="O415" s="123">
        <f t="shared" si="193"/>
        <v>0</v>
      </c>
      <c r="R415" s="123"/>
      <c r="T415" s="113">
        <v>0</v>
      </c>
      <c r="U415" s="118">
        <f t="shared" si="195"/>
        <v>0</v>
      </c>
      <c r="V415" s="123">
        <f>'DADOS BASE PROPOSTA'!$H$48*U415</f>
        <v>0</v>
      </c>
      <c r="W415" s="123"/>
      <c r="X415" s="123">
        <f t="shared" si="194"/>
        <v>0</v>
      </c>
      <c r="Z415" s="128">
        <v>1594.5</v>
      </c>
      <c r="AB415" s="51">
        <v>0.66400000000000003</v>
      </c>
      <c r="AC415" s="51">
        <f t="shared" si="196"/>
        <v>1058.748</v>
      </c>
      <c r="AD415" s="132">
        <f t="shared" si="197"/>
        <v>-0.11283184425827111</v>
      </c>
      <c r="AF415" s="51">
        <f t="shared" si="198"/>
        <v>678.53298119450915</v>
      </c>
      <c r="AG415" s="123">
        <f t="shared" si="199"/>
        <v>1081920.8385146449</v>
      </c>
      <c r="AI415" s="128">
        <v>0</v>
      </c>
      <c r="AJ415" s="123">
        <f>IF($AI$11&gt;0,(AI415/$AI$11)*'DADOS BASE PROPOSTA'!$H$41,0)</f>
        <v>0</v>
      </c>
      <c r="AL415" s="123">
        <v>0</v>
      </c>
      <c r="AM415" s="123">
        <f>(AL415/$AL$11)*'DADOS BASE PROPOSTA'!$H$42</f>
        <v>0</v>
      </c>
      <c r="AO415" s="123"/>
      <c r="AP415" s="123"/>
      <c r="AQ415" s="123"/>
      <c r="AS415" s="123"/>
      <c r="AT415" s="123"/>
      <c r="AU415" s="123"/>
      <c r="AW415" s="123"/>
      <c r="AX415" s="123"/>
      <c r="AY415" s="123"/>
      <c r="AZ415" s="49"/>
    </row>
    <row r="416" spans="1:52" x14ac:dyDescent="0.25">
      <c r="A416" s="49"/>
      <c r="B416" s="2" t="s">
        <v>451</v>
      </c>
      <c r="C416" s="2" t="s">
        <v>459</v>
      </c>
      <c r="D416" s="50" t="s">
        <v>93</v>
      </c>
      <c r="F416" s="113">
        <v>0</v>
      </c>
      <c r="G416" s="118">
        <f t="shared" si="191"/>
        <v>0</v>
      </c>
      <c r="H416" s="123">
        <f>'DADOS BASE PROPOSTA'!$H$17*G416</f>
        <v>0</v>
      </c>
      <c r="I416" s="123">
        <f>IF(D416="P",IF(H416&lt;'DADOS BASE PROPOSTA'!$H$22,IF('DADOS BASE PROPOSTA'!$H$22-H416&gt;'DADOS BASE PROPOSTA'!$H$23,'DADOS BASE PROPOSTA'!$H$23,'DADOS BASE PROPOSTA'!$H$22-H416),0),0)</f>
        <v>0</v>
      </c>
      <c r="J416" s="123">
        <f t="shared" si="192"/>
        <v>0</v>
      </c>
      <c r="L416" s="113">
        <v>292.16788979114921</v>
      </c>
      <c r="M416" s="123">
        <f>IF(D416="E",'DADOS BASE PROPOSTA'!$H$28,IF(D416="EA",'DADOS BASE PROPOSTA'!$H$29,IF(D416="EC",'DADOS BASE PROPOSTA'!$H$30,IF(D416="ECA",'DADOS BASE PROPOSTA'!$H$31,0))))</f>
        <v>2005589.23</v>
      </c>
      <c r="N416" s="123">
        <f>IF(OR(D416="E",D416="EA",D416="EC",D416="ECA",D416="ECR"),L416*'DADOS BASE PROPOSTA'!$H$33,0)</f>
        <v>194875.98249069651</v>
      </c>
      <c r="O416" s="123">
        <f t="shared" si="193"/>
        <v>2200465.2124906965</v>
      </c>
      <c r="R416" s="123"/>
      <c r="T416" s="113">
        <v>0</v>
      </c>
      <c r="U416" s="118">
        <f t="shared" si="195"/>
        <v>0</v>
      </c>
      <c r="V416" s="123">
        <f>'DADOS BASE PROPOSTA'!$H$48*U416</f>
        <v>0</v>
      </c>
      <c r="W416" s="123"/>
      <c r="X416" s="123">
        <f t="shared" si="194"/>
        <v>0</v>
      </c>
      <c r="Z416" s="128">
        <v>411.5</v>
      </c>
      <c r="AB416" s="51">
        <v>0.66500000000000004</v>
      </c>
      <c r="AC416" s="51">
        <f t="shared" si="196"/>
        <v>273.64750000000004</v>
      </c>
      <c r="AD416" s="132">
        <f t="shared" si="197"/>
        <v>-0.11108184425827111</v>
      </c>
      <c r="AF416" s="51">
        <f t="shared" si="198"/>
        <v>677.46594422641999</v>
      </c>
      <c r="AG416" s="123">
        <f t="shared" si="199"/>
        <v>278777.23604917183</v>
      </c>
      <c r="AI416" s="128">
        <v>0</v>
      </c>
      <c r="AJ416" s="123">
        <f>IF($AI$11&gt;0,(AI416/$AI$11)*'DADOS BASE PROPOSTA'!$H$41,0)</f>
        <v>0</v>
      </c>
      <c r="AL416" s="123">
        <v>0</v>
      </c>
      <c r="AM416" s="123">
        <f>(AL416/$AL$11)*'DADOS BASE PROPOSTA'!$H$42</f>
        <v>0</v>
      </c>
      <c r="AO416" s="123"/>
      <c r="AP416" s="123"/>
      <c r="AQ416" s="123"/>
      <c r="AS416" s="123"/>
      <c r="AT416" s="123"/>
      <c r="AU416" s="123"/>
      <c r="AW416" s="123"/>
      <c r="AX416" s="123"/>
      <c r="AY416" s="123"/>
      <c r="AZ416" s="49"/>
    </row>
    <row r="417" spans="1:52" x14ac:dyDescent="0.25">
      <c r="A417" s="49"/>
      <c r="B417" s="2" t="s">
        <v>451</v>
      </c>
      <c r="C417" s="2" t="s">
        <v>460</v>
      </c>
      <c r="D417" s="50" t="s">
        <v>89</v>
      </c>
      <c r="F417" s="113">
        <v>1631.94591648041</v>
      </c>
      <c r="G417" s="118">
        <f t="shared" si="191"/>
        <v>1.4457032589612949E-3</v>
      </c>
      <c r="H417" s="123">
        <f>'DADOS BASE PROPOSTA'!$H$17*G417</f>
        <v>3284942.4402763662</v>
      </c>
      <c r="I417" s="123">
        <f>IF(D417="P",IF(H417&lt;'DADOS BASE PROPOSTA'!$H$22,IF('DADOS BASE PROPOSTA'!$H$22-H417&gt;'DADOS BASE PROPOSTA'!$H$23,'DADOS BASE PROPOSTA'!$H$23,'DADOS BASE PROPOSTA'!$H$22-H417),0),0)</f>
        <v>0</v>
      </c>
      <c r="J417" s="123">
        <f t="shared" si="192"/>
        <v>3284942.4402763662</v>
      </c>
      <c r="L417" s="113">
        <v>0</v>
      </c>
      <c r="M417" s="123">
        <f>IF(D417="E",'DADOS BASE PROPOSTA'!$H$28,IF(D417="EA",'DADOS BASE PROPOSTA'!$H$29,IF(D417="EC",'DADOS BASE PROPOSTA'!$H$30,IF(D417="ECA",'DADOS BASE PROPOSTA'!$H$31,0))))</f>
        <v>0</v>
      </c>
      <c r="N417" s="123">
        <f>IF(OR(D417="E",D417="EA",D417="EC",D417="ECA",D417="ECR"),L417*'DADOS BASE PROPOSTA'!$H$33,0)</f>
        <v>0</v>
      </c>
      <c r="O417" s="123">
        <f t="shared" si="193"/>
        <v>0</v>
      </c>
      <c r="R417" s="123"/>
      <c r="T417" s="113">
        <v>0</v>
      </c>
      <c r="U417" s="118">
        <f t="shared" si="195"/>
        <v>0</v>
      </c>
      <c r="V417" s="123">
        <f>'DADOS BASE PROPOSTA'!$H$48*U417</f>
        <v>0</v>
      </c>
      <c r="W417" s="123"/>
      <c r="X417" s="123">
        <f t="shared" si="194"/>
        <v>0</v>
      </c>
      <c r="Z417" s="128">
        <v>1646</v>
      </c>
      <c r="AB417" s="51">
        <v>0.61899999999999999</v>
      </c>
      <c r="AC417" s="51">
        <f t="shared" si="196"/>
        <v>1018.874</v>
      </c>
      <c r="AD417" s="132">
        <f t="shared" si="197"/>
        <v>-0.19158184425827118</v>
      </c>
      <c r="AF417" s="51">
        <f t="shared" si="198"/>
        <v>726.54964475852046</v>
      </c>
      <c r="AG417" s="123">
        <f t="shared" si="199"/>
        <v>1195900.7152725246</v>
      </c>
      <c r="AI417" s="128">
        <v>0</v>
      </c>
      <c r="AJ417" s="123">
        <f>IF($AI$11&gt;0,(AI417/$AI$11)*'DADOS BASE PROPOSTA'!$H$41,0)</f>
        <v>0</v>
      </c>
      <c r="AL417" s="123">
        <v>0</v>
      </c>
      <c r="AM417" s="123">
        <f>(AL417/$AL$11)*'DADOS BASE PROPOSTA'!$H$42</f>
        <v>0</v>
      </c>
      <c r="AO417" s="123"/>
      <c r="AP417" s="123"/>
      <c r="AQ417" s="123"/>
      <c r="AS417" s="123"/>
      <c r="AT417" s="123"/>
      <c r="AU417" s="123"/>
      <c r="AW417" s="123"/>
      <c r="AX417" s="123"/>
      <c r="AY417" s="123"/>
      <c r="AZ417" s="49"/>
    </row>
    <row r="418" spans="1:52" x14ac:dyDescent="0.25">
      <c r="A418" s="49"/>
      <c r="B418" s="2" t="s">
        <v>451</v>
      </c>
      <c r="C418" s="2" t="s">
        <v>461</v>
      </c>
      <c r="D418" s="50" t="s">
        <v>93</v>
      </c>
      <c r="F418" s="113">
        <v>0</v>
      </c>
      <c r="G418" s="118">
        <f t="shared" si="191"/>
        <v>0</v>
      </c>
      <c r="H418" s="123">
        <f>'DADOS BASE PROPOSTA'!$H$17*G418</f>
        <v>0</v>
      </c>
      <c r="I418" s="123">
        <f>IF(D418="P",IF(H418&lt;'DADOS BASE PROPOSTA'!$H$22,IF('DADOS BASE PROPOSTA'!$H$22-H418&gt;'DADOS BASE PROPOSTA'!$H$23,'DADOS BASE PROPOSTA'!$H$23,'DADOS BASE PROPOSTA'!$H$22-H418),0),0)</f>
        <v>0</v>
      </c>
      <c r="J418" s="123">
        <f t="shared" si="192"/>
        <v>0</v>
      </c>
      <c r="L418" s="113">
        <v>506.39628309788492</v>
      </c>
      <c r="M418" s="123">
        <f>IF(D418="E",'DADOS BASE PROPOSTA'!$H$28,IF(D418="EA",'DADOS BASE PROPOSTA'!$H$29,IF(D418="EC",'DADOS BASE PROPOSTA'!$H$30,IF(D418="ECA",'DADOS BASE PROPOSTA'!$H$31,0))))</f>
        <v>2005589.23</v>
      </c>
      <c r="N418" s="123">
        <f>IF(OR(D418="E",D418="EA",D418="EC",D418="ECA",D418="ECR"),L418*'DADOS BASE PROPOSTA'!$H$33,0)</f>
        <v>337766.32082628924</v>
      </c>
      <c r="O418" s="123">
        <f t="shared" si="193"/>
        <v>2343355.5508262892</v>
      </c>
      <c r="R418" s="123"/>
      <c r="T418" s="113">
        <v>0</v>
      </c>
      <c r="U418" s="118">
        <f t="shared" si="195"/>
        <v>0</v>
      </c>
      <c r="V418" s="123">
        <f>'DADOS BASE PROPOSTA'!$H$48*U418</f>
        <v>0</v>
      </c>
      <c r="W418" s="123"/>
      <c r="X418" s="123">
        <f t="shared" si="194"/>
        <v>0</v>
      </c>
      <c r="Z418" s="128">
        <v>441.5</v>
      </c>
      <c r="AB418" s="51">
        <v>0.71699999999999997</v>
      </c>
      <c r="AC418" s="51">
        <f t="shared" si="196"/>
        <v>316.55549999999999</v>
      </c>
      <c r="AD418" s="132">
        <f t="shared" si="197"/>
        <v>-2.0081844258271225E-2</v>
      </c>
      <c r="AF418" s="51">
        <f t="shared" si="198"/>
        <v>621.98002188578482</v>
      </c>
      <c r="AG418" s="123">
        <f t="shared" si="199"/>
        <v>274604.17966257402</v>
      </c>
      <c r="AI418" s="128">
        <v>0</v>
      </c>
      <c r="AJ418" s="123">
        <f>IF($AI$11&gt;0,(AI418/$AI$11)*'DADOS BASE PROPOSTA'!$H$41,0)</f>
        <v>0</v>
      </c>
      <c r="AL418" s="123">
        <v>0</v>
      </c>
      <c r="AM418" s="123">
        <f>(AL418/$AL$11)*'DADOS BASE PROPOSTA'!$H$42</f>
        <v>0</v>
      </c>
      <c r="AO418" s="123"/>
      <c r="AP418" s="123"/>
      <c r="AQ418" s="123"/>
      <c r="AS418" s="123"/>
      <c r="AT418" s="123"/>
      <c r="AU418" s="123"/>
      <c r="AW418" s="123"/>
      <c r="AX418" s="123"/>
      <c r="AY418" s="123"/>
      <c r="AZ418" s="49"/>
    </row>
    <row r="419" spans="1:52" x14ac:dyDescent="0.25">
      <c r="A419" s="49"/>
      <c r="B419" s="2" t="s">
        <v>451</v>
      </c>
      <c r="C419" s="2" t="s">
        <v>462</v>
      </c>
      <c r="D419" s="50" t="s">
        <v>93</v>
      </c>
      <c r="F419" s="113">
        <v>0</v>
      </c>
      <c r="G419" s="118">
        <f t="shared" si="191"/>
        <v>0</v>
      </c>
      <c r="H419" s="123">
        <f>'DADOS BASE PROPOSTA'!$H$17*G419</f>
        <v>0</v>
      </c>
      <c r="I419" s="123">
        <f>IF(D419="P",IF(H419&lt;'DADOS BASE PROPOSTA'!$H$22,IF('DADOS BASE PROPOSTA'!$H$22-H419&gt;'DADOS BASE PROPOSTA'!$H$23,'DADOS BASE PROPOSTA'!$H$23,'DADOS BASE PROPOSTA'!$H$22-H419),0),0)</f>
        <v>0</v>
      </c>
      <c r="J419" s="123">
        <f t="shared" si="192"/>
        <v>0</v>
      </c>
      <c r="L419" s="113">
        <v>368.52861892935448</v>
      </c>
      <c r="M419" s="123">
        <f>IF(D419="E",'DADOS BASE PROPOSTA'!$H$28,IF(D419="EA",'DADOS BASE PROPOSTA'!$H$29,IF(D419="EC",'DADOS BASE PROPOSTA'!$H$30,IF(D419="ECA",'DADOS BASE PROPOSTA'!$H$31,0))))</f>
        <v>2005589.23</v>
      </c>
      <c r="N419" s="123">
        <f>IF(OR(D419="E",D419="EA",D419="EC",D419="ECA",D419="ECR"),L419*'DADOS BASE PROPOSTA'!$H$33,0)</f>
        <v>245808.58882587944</v>
      </c>
      <c r="O419" s="123">
        <f t="shared" si="193"/>
        <v>2251397.8188258796</v>
      </c>
      <c r="R419" s="123"/>
      <c r="T419" s="113">
        <v>0</v>
      </c>
      <c r="U419" s="118">
        <f t="shared" si="195"/>
        <v>0</v>
      </c>
      <c r="V419" s="123">
        <f>'DADOS BASE PROPOSTA'!$H$48*U419</f>
        <v>0</v>
      </c>
      <c r="W419" s="123"/>
      <c r="X419" s="123">
        <f t="shared" si="194"/>
        <v>0</v>
      </c>
      <c r="Z419" s="128">
        <v>385</v>
      </c>
      <c r="AB419" s="51">
        <v>0.73499999999999999</v>
      </c>
      <c r="AC419" s="51">
        <f t="shared" si="196"/>
        <v>282.97500000000002</v>
      </c>
      <c r="AD419" s="132">
        <f t="shared" si="197"/>
        <v>1.1418155741728803E-2</v>
      </c>
      <c r="AF419" s="51">
        <f t="shared" si="198"/>
        <v>602.77335646018025</v>
      </c>
      <c r="AG419" s="123">
        <f t="shared" si="199"/>
        <v>232067.74223716938</v>
      </c>
      <c r="AI419" s="128">
        <v>0</v>
      </c>
      <c r="AJ419" s="123">
        <f>IF($AI$11&gt;0,(AI419/$AI$11)*'DADOS BASE PROPOSTA'!$H$41,0)</f>
        <v>0</v>
      </c>
      <c r="AL419" s="123">
        <v>0</v>
      </c>
      <c r="AM419" s="123">
        <f>(AL419/$AL$11)*'DADOS BASE PROPOSTA'!$H$42</f>
        <v>0</v>
      </c>
      <c r="AO419" s="123"/>
      <c r="AP419" s="123"/>
      <c r="AQ419" s="123"/>
      <c r="AS419" s="123"/>
      <c r="AT419" s="123"/>
      <c r="AU419" s="123"/>
      <c r="AW419" s="123"/>
      <c r="AX419" s="123"/>
      <c r="AY419" s="123"/>
      <c r="AZ419" s="49"/>
    </row>
    <row r="420" spans="1:52" x14ac:dyDescent="0.25">
      <c r="A420" s="49"/>
      <c r="B420" s="2" t="s">
        <v>451</v>
      </c>
      <c r="C420" s="2" t="s">
        <v>463</v>
      </c>
      <c r="D420" s="50" t="s">
        <v>93</v>
      </c>
      <c r="F420" s="113">
        <v>0</v>
      </c>
      <c r="G420" s="118">
        <f t="shared" si="191"/>
        <v>0</v>
      </c>
      <c r="H420" s="123">
        <f>'DADOS BASE PROPOSTA'!$H$17*G420</f>
        <v>0</v>
      </c>
      <c r="I420" s="123">
        <f>IF(D420="P",IF(H420&lt;'DADOS BASE PROPOSTA'!$H$22,IF('DADOS BASE PROPOSTA'!$H$22-H420&gt;'DADOS BASE PROPOSTA'!$H$23,'DADOS BASE PROPOSTA'!$H$23,'DADOS BASE PROPOSTA'!$H$22-H420),0),0)</f>
        <v>0</v>
      </c>
      <c r="J420" s="123">
        <f t="shared" si="192"/>
        <v>0</v>
      </c>
      <c r="L420" s="113">
        <v>767.06645385311413</v>
      </c>
      <c r="M420" s="123">
        <f>IF(D420="E",'DADOS BASE PROPOSTA'!$H$28,IF(D420="EA",'DADOS BASE PROPOSTA'!$H$29,IF(D420="EC",'DADOS BASE PROPOSTA'!$H$30,IF(D420="ECA",'DADOS BASE PROPOSTA'!$H$31,0))))</f>
        <v>2005589.23</v>
      </c>
      <c r="N420" s="123">
        <f>IF(OR(D420="E",D420="EA",D420="EC",D420="ECA",D420="ECR"),L420*'DADOS BASE PROPOSTA'!$H$33,0)</f>
        <v>511633.3247200271</v>
      </c>
      <c r="O420" s="123">
        <f t="shared" si="193"/>
        <v>2517222.5547200269</v>
      </c>
      <c r="R420" s="123"/>
      <c r="T420" s="113">
        <v>0</v>
      </c>
      <c r="U420" s="118">
        <f t="shared" si="195"/>
        <v>0</v>
      </c>
      <c r="V420" s="123">
        <f>'DADOS BASE PROPOSTA'!$H$48*U420</f>
        <v>0</v>
      </c>
      <c r="W420" s="123"/>
      <c r="X420" s="123">
        <f t="shared" si="194"/>
        <v>0</v>
      </c>
      <c r="Z420" s="128">
        <v>325.5</v>
      </c>
      <c r="AB420" s="51">
        <v>0.622</v>
      </c>
      <c r="AC420" s="51">
        <f t="shared" si="196"/>
        <v>202.46100000000001</v>
      </c>
      <c r="AD420" s="132">
        <f t="shared" si="197"/>
        <v>-0.18633184425827118</v>
      </c>
      <c r="AF420" s="51">
        <f t="shared" si="198"/>
        <v>723.34853385425299</v>
      </c>
      <c r="AG420" s="123">
        <f t="shared" si="199"/>
        <v>235449.94776955934</v>
      </c>
      <c r="AI420" s="128">
        <v>0</v>
      </c>
      <c r="AJ420" s="123">
        <f>IF($AI$11&gt;0,(AI420/$AI$11)*'DADOS BASE PROPOSTA'!$H$41,0)</f>
        <v>0</v>
      </c>
      <c r="AL420" s="123">
        <v>0</v>
      </c>
      <c r="AM420" s="123">
        <f>(AL420/$AL$11)*'DADOS BASE PROPOSTA'!$H$42</f>
        <v>0</v>
      </c>
      <c r="AO420" s="123"/>
      <c r="AP420" s="123"/>
      <c r="AQ420" s="123"/>
      <c r="AS420" s="123"/>
      <c r="AT420" s="123"/>
      <c r="AU420" s="123"/>
      <c r="AW420" s="123"/>
      <c r="AX420" s="123"/>
      <c r="AY420" s="123"/>
      <c r="AZ420" s="49"/>
    </row>
    <row r="421" spans="1:52" x14ac:dyDescent="0.25">
      <c r="A421" s="49"/>
      <c r="B421" s="2" t="s">
        <v>451</v>
      </c>
      <c r="C421" s="2" t="s">
        <v>464</v>
      </c>
      <c r="D421" s="50" t="s">
        <v>93</v>
      </c>
      <c r="F421" s="113">
        <v>0</v>
      </c>
      <c r="G421" s="118">
        <f t="shared" si="191"/>
        <v>0</v>
      </c>
      <c r="H421" s="123">
        <f>'DADOS BASE PROPOSTA'!$H$17*G421</f>
        <v>0</v>
      </c>
      <c r="I421" s="123">
        <f>IF(D421="P",IF(H421&lt;'DADOS BASE PROPOSTA'!$H$22,IF('DADOS BASE PROPOSTA'!$H$22-H421&gt;'DADOS BASE PROPOSTA'!$H$23,'DADOS BASE PROPOSTA'!$H$23,'DADOS BASE PROPOSTA'!$H$22-H421),0),0)</f>
        <v>0</v>
      </c>
      <c r="J421" s="123">
        <f t="shared" si="192"/>
        <v>0</v>
      </c>
      <c r="L421" s="113">
        <v>445.17994029225122</v>
      </c>
      <c r="M421" s="123">
        <f>IF(D421="E",'DADOS BASE PROPOSTA'!$H$28,IF(D421="EA",'DADOS BASE PROPOSTA'!$H$29,IF(D421="EC",'DADOS BASE PROPOSTA'!$H$30,IF(D421="ECA",'DADOS BASE PROPOSTA'!$H$31,0))))</f>
        <v>2005589.23</v>
      </c>
      <c r="N421" s="123">
        <f>IF(OR(D421="E",D421="EA",D421="EC",D421="ECA",D421="ECR"),L421*'DADOS BASE PROPOSTA'!$H$33,0)</f>
        <v>296935.02017493156</v>
      </c>
      <c r="O421" s="123">
        <f t="shared" si="193"/>
        <v>2302524.2501749317</v>
      </c>
      <c r="R421" s="123"/>
      <c r="T421" s="113">
        <v>0</v>
      </c>
      <c r="U421" s="118">
        <f t="shared" si="195"/>
        <v>0</v>
      </c>
      <c r="V421" s="123">
        <f>'DADOS BASE PROPOSTA'!$H$48*U421</f>
        <v>0</v>
      </c>
      <c r="W421" s="123"/>
      <c r="X421" s="123">
        <f t="shared" si="194"/>
        <v>0</v>
      </c>
      <c r="Z421" s="128">
        <v>392.5</v>
      </c>
      <c r="AB421" s="51">
        <v>0.73199999999999998</v>
      </c>
      <c r="AC421" s="51">
        <f t="shared" si="196"/>
        <v>287.31</v>
      </c>
      <c r="AD421" s="132">
        <f t="shared" si="197"/>
        <v>6.168155741728798E-3</v>
      </c>
      <c r="AF421" s="51">
        <f t="shared" si="198"/>
        <v>605.97446736444772</v>
      </c>
      <c r="AG421" s="123">
        <f t="shared" si="199"/>
        <v>237844.97844054573</v>
      </c>
      <c r="AI421" s="128">
        <v>0</v>
      </c>
      <c r="AJ421" s="123">
        <f>IF($AI$11&gt;0,(AI421/$AI$11)*'DADOS BASE PROPOSTA'!$H$41,0)</f>
        <v>0</v>
      </c>
      <c r="AL421" s="123">
        <v>0</v>
      </c>
      <c r="AM421" s="123">
        <f>(AL421/$AL$11)*'DADOS BASE PROPOSTA'!$H$42</f>
        <v>0</v>
      </c>
      <c r="AO421" s="123"/>
      <c r="AP421" s="123"/>
      <c r="AQ421" s="123"/>
      <c r="AS421" s="123"/>
      <c r="AT421" s="123"/>
      <c r="AU421" s="123"/>
      <c r="AW421" s="123"/>
      <c r="AX421" s="123"/>
      <c r="AY421" s="123"/>
      <c r="AZ421" s="49"/>
    </row>
    <row r="422" spans="1:52" x14ac:dyDescent="0.25">
      <c r="A422" s="49"/>
      <c r="B422" s="2" t="s">
        <v>451</v>
      </c>
      <c r="C422" s="2" t="s">
        <v>465</v>
      </c>
      <c r="D422" s="50" t="s">
        <v>89</v>
      </c>
      <c r="F422" s="113">
        <v>2413.1382764878022</v>
      </c>
      <c r="G422" s="118">
        <f t="shared" si="191"/>
        <v>2.1377435584180628E-3</v>
      </c>
      <c r="H422" s="123">
        <f>'DADOS BASE PROPOSTA'!$H$17*G422</f>
        <v>4857403.8260938311</v>
      </c>
      <c r="I422" s="123">
        <f>IF(D422="P",IF(H422&lt;'DADOS BASE PROPOSTA'!$H$22,IF('DADOS BASE PROPOSTA'!$H$22-H422&gt;'DADOS BASE PROPOSTA'!$H$23,'DADOS BASE PROPOSTA'!$H$23,'DADOS BASE PROPOSTA'!$H$22-H422),0),0)</f>
        <v>0</v>
      </c>
      <c r="J422" s="123">
        <f t="shared" si="192"/>
        <v>4857403.8260938311</v>
      </c>
      <c r="L422" s="113">
        <v>0</v>
      </c>
      <c r="M422" s="123">
        <f>IF(D422="E",'DADOS BASE PROPOSTA'!$H$28,IF(D422="EA",'DADOS BASE PROPOSTA'!$H$29,IF(D422="EC",'DADOS BASE PROPOSTA'!$H$30,IF(D422="ECA",'DADOS BASE PROPOSTA'!$H$31,0))))</f>
        <v>0</v>
      </c>
      <c r="N422" s="123">
        <f>IF(OR(D422="E",D422="EA",D422="EC",D422="ECA",D422="ECR"),L422*'DADOS BASE PROPOSTA'!$H$33,0)</f>
        <v>0</v>
      </c>
      <c r="O422" s="123">
        <f t="shared" si="193"/>
        <v>0</v>
      </c>
      <c r="R422" s="123"/>
      <c r="T422" s="113">
        <v>0</v>
      </c>
      <c r="U422" s="118">
        <f t="shared" si="195"/>
        <v>0</v>
      </c>
      <c r="V422" s="123">
        <f>'DADOS BASE PROPOSTA'!$H$48*U422</f>
        <v>0</v>
      </c>
      <c r="W422" s="123"/>
      <c r="X422" s="123">
        <f t="shared" si="194"/>
        <v>0</v>
      </c>
      <c r="Z422" s="128">
        <v>2128</v>
      </c>
      <c r="AB422" s="51">
        <v>0.61</v>
      </c>
      <c r="AC422" s="51">
        <f t="shared" si="196"/>
        <v>1298.08</v>
      </c>
      <c r="AD422" s="132">
        <f t="shared" si="197"/>
        <v>-0.2073318442582712</v>
      </c>
      <c r="AF422" s="51">
        <f t="shared" si="198"/>
        <v>736.15297747132263</v>
      </c>
      <c r="AG422" s="123">
        <f t="shared" si="199"/>
        <v>1566533.5360589745</v>
      </c>
      <c r="AI422" s="128">
        <v>0</v>
      </c>
      <c r="AJ422" s="123">
        <f>IF($AI$11&gt;0,(AI422/$AI$11)*'DADOS BASE PROPOSTA'!$H$41,0)</f>
        <v>0</v>
      </c>
      <c r="AL422" s="123">
        <v>0</v>
      </c>
      <c r="AM422" s="123">
        <f>(AL422/$AL$11)*'DADOS BASE PROPOSTA'!$H$42</f>
        <v>0</v>
      </c>
      <c r="AO422" s="123"/>
      <c r="AP422" s="123"/>
      <c r="AQ422" s="123"/>
      <c r="AS422" s="123"/>
      <c r="AT422" s="123"/>
      <c r="AU422" s="123"/>
      <c r="AW422" s="123"/>
      <c r="AX422" s="123"/>
      <c r="AY422" s="123"/>
      <c r="AZ422" s="49"/>
    </row>
    <row r="423" spans="1:52" x14ac:dyDescent="0.25">
      <c r="A423" s="49"/>
      <c r="B423" s="2" t="s">
        <v>451</v>
      </c>
      <c r="C423" s="2" t="s">
        <v>466</v>
      </c>
      <c r="D423" s="50" t="s">
        <v>89</v>
      </c>
      <c r="F423" s="113">
        <v>15136.243268326791</v>
      </c>
      <c r="G423" s="118">
        <f t="shared" si="191"/>
        <v>1.3408848908819635E-2</v>
      </c>
      <c r="H423" s="123">
        <f>'DADOS BASE PROPOSTA'!$H$17*G423</f>
        <v>30467730.208675086</v>
      </c>
      <c r="I423" s="123">
        <f>IF(D423="P",IF(H423&lt;'DADOS BASE PROPOSTA'!$H$22,IF('DADOS BASE PROPOSTA'!$H$22-H423&gt;'DADOS BASE PROPOSTA'!$H$23,'DADOS BASE PROPOSTA'!$H$23,'DADOS BASE PROPOSTA'!$H$22-H423),0),0)</f>
        <v>0</v>
      </c>
      <c r="J423" s="123">
        <f t="shared" si="192"/>
        <v>30467730.208675086</v>
      </c>
      <c r="L423" s="113">
        <v>0</v>
      </c>
      <c r="M423" s="123">
        <f>IF(D423="E",'DADOS BASE PROPOSTA'!$H$28,IF(D423="EA",'DADOS BASE PROPOSTA'!$H$29,IF(D423="EC",'DADOS BASE PROPOSTA'!$H$30,IF(D423="ECA",'DADOS BASE PROPOSTA'!$H$31,0))))</f>
        <v>0</v>
      </c>
      <c r="N423" s="123">
        <f>IF(OR(D423="E",D423="EA",D423="EC",D423="ECA",D423="ECR"),L423*'DADOS BASE PROPOSTA'!$H$33,0)</f>
        <v>0</v>
      </c>
      <c r="O423" s="123">
        <f t="shared" si="193"/>
        <v>0</v>
      </c>
      <c r="R423" s="123"/>
      <c r="T423" s="113">
        <v>2722.1147906108181</v>
      </c>
      <c r="U423" s="118">
        <f t="shared" si="195"/>
        <v>1.4280636954095092E-2</v>
      </c>
      <c r="V423" s="123">
        <f>'DADOS BASE PROPOSTA'!$H$48*U423</f>
        <v>1289334.7328889917</v>
      </c>
      <c r="W423" s="123"/>
      <c r="X423" s="123">
        <f t="shared" si="194"/>
        <v>1289334.7328889917</v>
      </c>
      <c r="Z423" s="128">
        <v>8905.5</v>
      </c>
      <c r="AB423" s="51">
        <v>0.77200000000000002</v>
      </c>
      <c r="AC423" s="51">
        <f t="shared" si="196"/>
        <v>6875.0460000000003</v>
      </c>
      <c r="AD423" s="132">
        <f t="shared" si="197"/>
        <v>7.616815574172886E-2</v>
      </c>
      <c r="AF423" s="51">
        <f t="shared" si="198"/>
        <v>563.29298864088207</v>
      </c>
      <c r="AG423" s="123">
        <f t="shared" si="199"/>
        <v>5016405.7103413753</v>
      </c>
      <c r="AI423" s="128">
        <v>0</v>
      </c>
      <c r="AJ423" s="123">
        <f>IF($AI$11&gt;0,(AI423/$AI$11)*'DADOS BASE PROPOSTA'!$H$41,0)</f>
        <v>0</v>
      </c>
      <c r="AL423" s="123">
        <v>772.625</v>
      </c>
      <c r="AM423" s="123">
        <f>(AL423/$AL$11)*'DADOS BASE PROPOSTA'!$H$42</f>
        <v>441577.75918324571</v>
      </c>
      <c r="AO423" s="123"/>
      <c r="AP423" s="123"/>
      <c r="AQ423" s="123"/>
      <c r="AS423" s="123"/>
      <c r="AT423" s="123"/>
      <c r="AU423" s="123"/>
      <c r="AW423" s="123"/>
      <c r="AX423" s="123"/>
      <c r="AY423" s="123"/>
      <c r="AZ423" s="49"/>
    </row>
    <row r="424" spans="1:52" x14ac:dyDescent="0.25">
      <c r="A424" s="49"/>
      <c r="B424" s="2" t="s">
        <v>451</v>
      </c>
      <c r="C424" s="2" t="s">
        <v>467</v>
      </c>
      <c r="D424" s="50" t="s">
        <v>89</v>
      </c>
      <c r="F424" s="113">
        <v>7634.8856373909866</v>
      </c>
      <c r="G424" s="118">
        <f t="shared" si="191"/>
        <v>6.763569145464038E-3</v>
      </c>
      <c r="H424" s="123">
        <f>'DADOS BASE PROPOSTA'!$H$17*G424</f>
        <v>15368254.305272618</v>
      </c>
      <c r="I424" s="123">
        <f>IF(D424="P",IF(H424&lt;'DADOS BASE PROPOSTA'!$H$22,IF('DADOS BASE PROPOSTA'!$H$22-H424&gt;'DADOS BASE PROPOSTA'!$H$23,'DADOS BASE PROPOSTA'!$H$23,'DADOS BASE PROPOSTA'!$H$22-H424),0),0)</f>
        <v>0</v>
      </c>
      <c r="J424" s="123">
        <f t="shared" si="192"/>
        <v>15368254.305272618</v>
      </c>
      <c r="L424" s="113">
        <v>0</v>
      </c>
      <c r="M424" s="123">
        <f>IF(D424="E",'DADOS BASE PROPOSTA'!$H$28,IF(D424="EA",'DADOS BASE PROPOSTA'!$H$29,IF(D424="EC",'DADOS BASE PROPOSTA'!$H$30,IF(D424="ECA",'DADOS BASE PROPOSTA'!$H$31,0))))</f>
        <v>0</v>
      </c>
      <c r="N424" s="123">
        <f>IF(OR(D424="E",D424="EA",D424="EC",D424="ECA",D424="ECR"),L424*'DADOS BASE PROPOSTA'!$H$33,0)</f>
        <v>0</v>
      </c>
      <c r="O424" s="123">
        <f t="shared" si="193"/>
        <v>0</v>
      </c>
      <c r="R424" s="123"/>
      <c r="T424" s="113">
        <v>0</v>
      </c>
      <c r="U424" s="118">
        <f t="shared" si="195"/>
        <v>0</v>
      </c>
      <c r="V424" s="123">
        <f>'DADOS BASE PROPOSTA'!$H$48*U424</f>
        <v>0</v>
      </c>
      <c r="W424" s="123"/>
      <c r="X424" s="123">
        <f t="shared" si="194"/>
        <v>0</v>
      </c>
      <c r="Z424" s="128">
        <v>2171.5</v>
      </c>
      <c r="AB424" s="51">
        <v>0.64</v>
      </c>
      <c r="AC424" s="51">
        <f t="shared" si="196"/>
        <v>1389.76</v>
      </c>
      <c r="AD424" s="132">
        <f t="shared" si="197"/>
        <v>-0.15483184425827115</v>
      </c>
      <c r="AF424" s="51">
        <f t="shared" si="198"/>
        <v>704.14186842864842</v>
      </c>
      <c r="AG424" s="123">
        <f t="shared" si="199"/>
        <v>1529044.06729281</v>
      </c>
      <c r="AI424" s="128">
        <v>128</v>
      </c>
      <c r="AJ424" s="123">
        <f>IF($AI$11&gt;0,(AI424/$AI$11)*'DADOS BASE PROPOSTA'!$H$41,0)</f>
        <v>790784.27604994329</v>
      </c>
      <c r="AL424" s="123">
        <v>0</v>
      </c>
      <c r="AM424" s="123">
        <f>(AL424/$AL$11)*'DADOS BASE PROPOSTA'!$H$42</f>
        <v>0</v>
      </c>
      <c r="AO424" s="123"/>
      <c r="AP424" s="123"/>
      <c r="AQ424" s="123"/>
      <c r="AS424" s="123"/>
      <c r="AT424" s="123"/>
      <c r="AU424" s="123"/>
      <c r="AW424" s="123"/>
      <c r="AX424" s="123"/>
      <c r="AY424" s="123"/>
      <c r="AZ424" s="49"/>
    </row>
    <row r="425" spans="1:52" x14ac:dyDescent="0.25">
      <c r="A425" s="49"/>
      <c r="F425" s="113"/>
      <c r="G425" s="118"/>
      <c r="H425" s="123"/>
      <c r="I425" s="123"/>
      <c r="J425" s="123"/>
      <c r="L425" s="113"/>
      <c r="M425" s="123"/>
      <c r="N425" s="123"/>
      <c r="O425" s="123"/>
      <c r="R425" s="123"/>
      <c r="T425" s="113"/>
      <c r="U425" s="118"/>
      <c r="V425" s="123"/>
      <c r="W425" s="123"/>
      <c r="X425" s="123"/>
      <c r="Z425" s="128"/>
      <c r="AD425" s="132"/>
      <c r="AG425" s="123"/>
      <c r="AI425" s="128"/>
      <c r="AJ425" s="123"/>
      <c r="AL425" s="123"/>
      <c r="AM425" s="123"/>
      <c r="AO425" s="123"/>
      <c r="AP425" s="123"/>
      <c r="AQ425" s="123"/>
      <c r="AS425" s="123"/>
      <c r="AT425" s="123"/>
      <c r="AU425" s="123"/>
      <c r="AW425" s="123"/>
      <c r="AX425" s="123"/>
      <c r="AY425" s="123"/>
      <c r="AZ425" s="49"/>
    </row>
    <row r="426" spans="1:52" x14ac:dyDescent="0.25">
      <c r="A426" s="49"/>
      <c r="B426" s="107" t="s">
        <v>451</v>
      </c>
      <c r="C426" s="107" t="s">
        <v>468</v>
      </c>
      <c r="D426" s="107" t="s">
        <v>84</v>
      </c>
      <c r="E426" s="107"/>
      <c r="F426" s="114">
        <f>SUM(F427:F434)</f>
        <v>11226.177691778536</v>
      </c>
      <c r="G426" s="119">
        <f>SUM(G427:G434)</f>
        <v>9.9450119705469051E-3</v>
      </c>
      <c r="H426" s="124">
        <f>SUM(H427:H434)</f>
        <v>22597162.791607603</v>
      </c>
      <c r="I426" s="124">
        <f>SUM(I427:I434)</f>
        <v>1544832.9830527697</v>
      </c>
      <c r="J426" s="124">
        <f>SUM(J427:J434)</f>
        <v>24141995.774660375</v>
      </c>
      <c r="K426" s="108"/>
      <c r="L426" s="114">
        <f>SUM(L427:L434)</f>
        <v>450.12900765858399</v>
      </c>
      <c r="M426" s="124">
        <f>SUM(M427:M434)</f>
        <v>4123283.32</v>
      </c>
      <c r="N426" s="124">
        <f>SUM(N427:N434)</f>
        <v>300236.04810827551</v>
      </c>
      <c r="O426" s="124">
        <f>SUM(O427:O434)</f>
        <v>4423519.3681082753</v>
      </c>
      <c r="P426" s="108"/>
      <c r="Q426" s="109"/>
      <c r="R426" s="124">
        <f>SUM(R427:R434)</f>
        <v>5290666.45</v>
      </c>
      <c r="S426" s="108"/>
      <c r="T426" s="114">
        <f>SUM(T427:T434)</f>
        <v>842.41746751507253</v>
      </c>
      <c r="U426" s="119">
        <f>SUM(U427:U434)</f>
        <v>4.4194528676255659E-3</v>
      </c>
      <c r="V426" s="124">
        <f>SUM(V427:V434)</f>
        <v>399012.60013206233</v>
      </c>
      <c r="W426" s="124">
        <f>SUM(W427:W434)</f>
        <v>244676.20587804879</v>
      </c>
      <c r="X426" s="124">
        <f>SUM(X427:X434)</f>
        <v>643688.80601011112</v>
      </c>
      <c r="Y426" s="108"/>
      <c r="Z426" s="129">
        <f>SUM(Z427:Z434)</f>
        <v>7671.5</v>
      </c>
      <c r="AA426" s="108"/>
      <c r="AB426" s="108"/>
      <c r="AC426" s="108"/>
      <c r="AD426" s="133"/>
      <c r="AE426" s="108"/>
      <c r="AF426" s="108"/>
      <c r="AG426" s="124">
        <f>SUM(AG427:AG434)</f>
        <v>5193765.4728350956</v>
      </c>
      <c r="AH426" s="108"/>
      <c r="AI426" s="129">
        <f>SUM(AI427:AI434)</f>
        <v>72.5</v>
      </c>
      <c r="AJ426" s="124">
        <f>SUM(AJ427:AJ434)</f>
        <v>447905.15635641315</v>
      </c>
      <c r="AK426" s="108"/>
      <c r="AL426" s="124">
        <f>SUM(AL427:AL434)</f>
        <v>257.875</v>
      </c>
      <c r="AM426" s="124">
        <f>SUM(AM427:AM434)</f>
        <v>147383.09613250862</v>
      </c>
      <c r="AN426" s="108"/>
      <c r="AO426" s="124"/>
      <c r="AP426" s="124"/>
      <c r="AQ426" s="124">
        <f>SUM(AQ427:AQ434)</f>
        <v>522088.91336633661</v>
      </c>
      <c r="AR426" s="107"/>
      <c r="AS426" s="124"/>
      <c r="AT426" s="124"/>
      <c r="AU426" s="124">
        <f>SUM(AU427:AU434)</f>
        <v>522088.91336633661</v>
      </c>
      <c r="AV426" s="107"/>
      <c r="AW426" s="124"/>
      <c r="AX426" s="124"/>
      <c r="AY426" s="124">
        <f>SUM(AY427:AY434)</f>
        <v>522088.91336633661</v>
      </c>
      <c r="AZ426" s="49"/>
    </row>
    <row r="427" spans="1:52" x14ac:dyDescent="0.25">
      <c r="A427" s="49"/>
      <c r="B427" s="2" t="s">
        <v>451</v>
      </c>
      <c r="C427" s="2" t="s">
        <v>35</v>
      </c>
      <c r="D427" s="50" t="s">
        <v>85</v>
      </c>
      <c r="F427" s="113">
        <v>0</v>
      </c>
      <c r="G427" s="118">
        <f t="shared" ref="G427:G434" si="200">F427/$F$11</f>
        <v>0</v>
      </c>
      <c r="H427" s="123">
        <f>'DADOS BASE PROPOSTA'!$H$17*G427</f>
        <v>0</v>
      </c>
      <c r="I427" s="123">
        <f>IF(D427="P",IF(H427&lt;'DADOS BASE PROPOSTA'!$H$22,IF('DADOS BASE PROPOSTA'!$H$22-H427&gt;'DADOS BASE PROPOSTA'!$H$23,'DADOS BASE PROPOSTA'!$H$23,'DADOS BASE PROPOSTA'!$H$22-H427),0),0)</f>
        <v>0</v>
      </c>
      <c r="J427" s="123">
        <f t="shared" ref="J427:J434" si="201">H427+I427</f>
        <v>0</v>
      </c>
      <c r="L427" s="113"/>
      <c r="M427" s="123">
        <f>IF(D427="E",'DADOS BASE PROPOSTA'!$H$28,IF(D427="EA",'DADOS BASE PROPOSTA'!$H$29,IF(D427="EC",'DADOS BASE PROPOSTA'!$H$30,IF(D427="ECA",'DADOS BASE PROPOSTA'!$H$31,0))))</f>
        <v>0</v>
      </c>
      <c r="N427" s="123">
        <f>IF(OR(D427="E",D427="EA",D427="EC",D427="ECA"),L427*'DADOS BASE PROPOSTA'!$H$33,0)</f>
        <v>0</v>
      </c>
      <c r="O427" s="123">
        <f t="shared" ref="O427:O434" si="202">M427+N427</f>
        <v>0</v>
      </c>
      <c r="Q427" s="77">
        <v>7</v>
      </c>
      <c r="R427" s="123">
        <f>IF(D427="R",('DADOS BASE PROPOSTA'!$H$36+('DADOS BASE PROPOSTA'!$H$37*Q427)),0)</f>
        <v>5290666.45</v>
      </c>
      <c r="T427" s="113"/>
      <c r="U427" s="118"/>
      <c r="V427" s="123"/>
      <c r="W427" s="123">
        <f>'DADOS BASE PROPOSTA'!$H$47/41</f>
        <v>244676.20587804879</v>
      </c>
      <c r="X427" s="123">
        <f t="shared" ref="X427:X434" si="203">V427+W427</f>
        <v>244676.20587804879</v>
      </c>
      <c r="Z427" s="128"/>
      <c r="AD427" s="132"/>
      <c r="AG427" s="123"/>
      <c r="AI427" s="128"/>
      <c r="AJ427" s="123"/>
      <c r="AL427" s="123"/>
      <c r="AM427" s="123"/>
      <c r="AO427" s="123">
        <f>'DADOS BASE PROPOSTA'!$H$52/41</f>
        <v>354295.5</v>
      </c>
      <c r="AP427" s="123">
        <f>'DADOS BASE PROPOSTA'!$H$53*(Q427/$Q$11)</f>
        <v>167793.41336633664</v>
      </c>
      <c r="AQ427" s="123">
        <f>AO427+AP427</f>
        <v>522088.91336633661</v>
      </c>
      <c r="AS427" s="123">
        <f>'DADOS BASE PROPOSTA'!$H$56/41</f>
        <v>354295.5</v>
      </c>
      <c r="AT427" s="123">
        <f>'DADOS BASE PROPOSTA'!$H$57*(Q427/$Q$11)</f>
        <v>167793.41336633664</v>
      </c>
      <c r="AU427" s="123">
        <f>AS427+AT427</f>
        <v>522088.91336633661</v>
      </c>
      <c r="AW427" s="123">
        <f>'DADOS BASE PROPOSTA'!$H$60/41</f>
        <v>354295.5</v>
      </c>
      <c r="AX427" s="123">
        <f>'DADOS BASE PROPOSTA'!$H$61*(Q427/$Q$11)</f>
        <v>167793.41336633664</v>
      </c>
      <c r="AY427" s="123">
        <f>AW427+AX427</f>
        <v>522088.91336633661</v>
      </c>
      <c r="AZ427" s="49"/>
    </row>
    <row r="428" spans="1:52" x14ac:dyDescent="0.25">
      <c r="A428" s="49"/>
      <c r="B428" s="2" t="s">
        <v>451</v>
      </c>
      <c r="C428" s="2" t="s">
        <v>469</v>
      </c>
      <c r="D428" s="50" t="s">
        <v>89</v>
      </c>
      <c r="F428" s="113">
        <v>1501.065219330495</v>
      </c>
      <c r="G428" s="118">
        <f t="shared" si="200"/>
        <v>1.3297590671262896E-3</v>
      </c>
      <c r="H428" s="123">
        <f>'DADOS BASE PROPOSTA'!$H$17*G428</f>
        <v>3021492.8048816174</v>
      </c>
      <c r="I428" s="123">
        <f>IF(D428="P",IF(H428&lt;'DADOS BASE PROPOSTA'!$H$22,IF('DADOS BASE PROPOSTA'!$H$22-H428&gt;'DADOS BASE PROPOSTA'!$H$23,'DADOS BASE PROPOSTA'!$H$23,'DADOS BASE PROPOSTA'!$H$22-H428),0),0)</f>
        <v>132288.59511838248</v>
      </c>
      <c r="J428" s="123">
        <f t="shared" si="201"/>
        <v>3153781.4</v>
      </c>
      <c r="L428" s="113">
        <v>0</v>
      </c>
      <c r="M428" s="123">
        <f>IF(D428="E",'DADOS BASE PROPOSTA'!$H$28,IF(D428="EA",'DADOS BASE PROPOSTA'!$H$29,IF(D428="EC",'DADOS BASE PROPOSTA'!$H$30,IF(D428="ECA",'DADOS BASE PROPOSTA'!$H$31,0))))</f>
        <v>0</v>
      </c>
      <c r="N428" s="123">
        <f>IF(OR(D428="E",D428="EA",D428="EC",D428="ECA",D428="ECR"),L428*'DADOS BASE PROPOSTA'!$H$33,0)</f>
        <v>0</v>
      </c>
      <c r="O428" s="123">
        <f t="shared" si="202"/>
        <v>0</v>
      </c>
      <c r="R428" s="123"/>
      <c r="T428" s="113">
        <v>39.281415398126462</v>
      </c>
      <c r="U428" s="118">
        <f t="shared" ref="U428:U434" si="204">T428/$T$11</f>
        <v>2.0607640584391725E-4</v>
      </c>
      <c r="V428" s="123">
        <f>'DADOS BASE PROPOSTA'!$H$48*U428</f>
        <v>18605.71545496074</v>
      </c>
      <c r="W428" s="123"/>
      <c r="X428" s="123">
        <f t="shared" si="203"/>
        <v>18605.71545496074</v>
      </c>
      <c r="Z428" s="128">
        <v>745</v>
      </c>
      <c r="AB428" s="51">
        <v>0.626</v>
      </c>
      <c r="AC428" s="51">
        <f t="shared" ref="AC428:AC434" si="205">Z428*AB428</f>
        <v>466.37</v>
      </c>
      <c r="AD428" s="132">
        <f t="shared" ref="AD428:AD434" si="206">(AB428-$AC$12)*$AD$12</f>
        <v>-0.17933184425827117</v>
      </c>
      <c r="AF428" s="51">
        <f t="shared" ref="AF428:AF434" si="207">$AF$11-(AD428*$AF$11)</f>
        <v>719.08038598189637</v>
      </c>
      <c r="AG428" s="123">
        <f t="shared" ref="AG428:AG434" si="208">Z428*AF428</f>
        <v>535714.88755651284</v>
      </c>
      <c r="AI428" s="128">
        <v>0</v>
      </c>
      <c r="AJ428" s="123">
        <f>IF($AI$11&gt;0,(AI428/$AI$11)*'DADOS BASE PROPOSTA'!$H$41,0)</f>
        <v>0</v>
      </c>
      <c r="AL428" s="123">
        <v>6.25</v>
      </c>
      <c r="AM428" s="123">
        <f>(AL428/$AL$11)*'DADOS BASE PROPOSTA'!$H$42</f>
        <v>3572.0575892512998</v>
      </c>
      <c r="AO428" s="123"/>
      <c r="AP428" s="123"/>
      <c r="AQ428" s="123"/>
      <c r="AS428" s="123"/>
      <c r="AT428" s="123"/>
      <c r="AU428" s="123"/>
      <c r="AW428" s="123"/>
      <c r="AX428" s="123"/>
      <c r="AY428" s="123"/>
      <c r="AZ428" s="49"/>
    </row>
    <row r="429" spans="1:52" x14ac:dyDescent="0.25">
      <c r="A429" s="49"/>
      <c r="B429" s="2" t="s">
        <v>451</v>
      </c>
      <c r="C429" s="2" t="s">
        <v>470</v>
      </c>
      <c r="D429" s="50" t="s">
        <v>89</v>
      </c>
      <c r="F429" s="113">
        <v>865.03939814116166</v>
      </c>
      <c r="G429" s="118">
        <f t="shared" si="200"/>
        <v>7.6631845724380466E-4</v>
      </c>
      <c r="H429" s="123">
        <f>'DADOS BASE PROPOSTA'!$H$17*G429</f>
        <v>1741237.0120656127</v>
      </c>
      <c r="I429" s="123">
        <f>IF(D429="P",IF(H429&lt;'DADOS BASE PROPOSTA'!$H$22,IF('DADOS BASE PROPOSTA'!$H$22-H429&gt;'DADOS BASE PROPOSTA'!$H$23,'DADOS BASE PROPOSTA'!$H$23,'DADOS BASE PROPOSTA'!$H$22-H429),0),0)</f>
        <v>1412544.3879343872</v>
      </c>
      <c r="J429" s="123">
        <f t="shared" si="201"/>
        <v>3153781.4</v>
      </c>
      <c r="L429" s="113">
        <v>0</v>
      </c>
      <c r="M429" s="123">
        <f>IF(D429="E",'DADOS BASE PROPOSTA'!$H$28,IF(D429="EA",'DADOS BASE PROPOSTA'!$H$29,IF(D429="EC",'DADOS BASE PROPOSTA'!$H$30,IF(D429="ECA",'DADOS BASE PROPOSTA'!$H$31,0))))</f>
        <v>0</v>
      </c>
      <c r="N429" s="123">
        <f>IF(OR(D429="E",D429="EA",D429="EC",D429="ECA",D429="ECR"),L429*'DADOS BASE PROPOSTA'!$H$33,0)</f>
        <v>0</v>
      </c>
      <c r="O429" s="123">
        <f t="shared" si="202"/>
        <v>0</v>
      </c>
      <c r="R429" s="123"/>
      <c r="T429" s="113">
        <v>75.854586917168945</v>
      </c>
      <c r="U429" s="118">
        <f t="shared" si="204"/>
        <v>3.9794494368985408E-4</v>
      </c>
      <c r="V429" s="123">
        <f>'DADOS BASE PROPOSTA'!$H$48*U429</f>
        <v>35928.666160072898</v>
      </c>
      <c r="W429" s="123"/>
      <c r="X429" s="123">
        <f t="shared" si="203"/>
        <v>35928.666160072898</v>
      </c>
      <c r="Z429" s="128">
        <v>688</v>
      </c>
      <c r="AB429" s="51">
        <v>0.57199999999999995</v>
      </c>
      <c r="AC429" s="51">
        <f t="shared" si="205"/>
        <v>393.53599999999994</v>
      </c>
      <c r="AD429" s="132">
        <f t="shared" si="206"/>
        <v>-0.27383184425827123</v>
      </c>
      <c r="AF429" s="51">
        <f t="shared" si="207"/>
        <v>776.70038225870996</v>
      </c>
      <c r="AG429" s="123">
        <f t="shared" si="208"/>
        <v>534369.8629939924</v>
      </c>
      <c r="AI429" s="128">
        <v>0</v>
      </c>
      <c r="AJ429" s="123">
        <f>IF($AI$11&gt;0,(AI429/$AI$11)*'DADOS BASE PROPOSTA'!$H$41,0)</f>
        <v>0</v>
      </c>
      <c r="AL429" s="123">
        <v>19.25</v>
      </c>
      <c r="AM429" s="123">
        <f>(AL429/$AL$11)*'DADOS BASE PROPOSTA'!$H$42</f>
        <v>11001.937374894003</v>
      </c>
      <c r="AO429" s="123"/>
      <c r="AP429" s="123"/>
      <c r="AQ429" s="123"/>
      <c r="AS429" s="123"/>
      <c r="AT429" s="123"/>
      <c r="AU429" s="123"/>
      <c r="AW429" s="123"/>
      <c r="AX429" s="123"/>
      <c r="AY429" s="123"/>
      <c r="AZ429" s="49"/>
    </row>
    <row r="430" spans="1:52" x14ac:dyDescent="0.25">
      <c r="A430" s="49"/>
      <c r="B430" s="2" t="s">
        <v>451</v>
      </c>
      <c r="C430" s="2" t="s">
        <v>471</v>
      </c>
      <c r="D430" s="50" t="s">
        <v>89</v>
      </c>
      <c r="F430" s="113">
        <v>4254.7338055007303</v>
      </c>
      <c r="G430" s="118">
        <f t="shared" si="200"/>
        <v>3.769170575144508E-3</v>
      </c>
      <c r="H430" s="123">
        <f>'DADOS BASE PROPOSTA'!$H$17*G430</f>
        <v>8564349.7793792821</v>
      </c>
      <c r="I430" s="123">
        <f>IF(D430="P",IF(H430&lt;'DADOS BASE PROPOSTA'!$H$22,IF('DADOS BASE PROPOSTA'!$H$22-H430&gt;'DADOS BASE PROPOSTA'!$H$23,'DADOS BASE PROPOSTA'!$H$23,'DADOS BASE PROPOSTA'!$H$22-H430),0),0)</f>
        <v>0</v>
      </c>
      <c r="J430" s="123">
        <f t="shared" si="201"/>
        <v>8564349.7793792821</v>
      </c>
      <c r="L430" s="113">
        <v>0</v>
      </c>
      <c r="M430" s="123">
        <f>IF(D430="E",'DADOS BASE PROPOSTA'!$H$28,IF(D430="EA",'DADOS BASE PROPOSTA'!$H$29,IF(D430="EC",'DADOS BASE PROPOSTA'!$H$30,IF(D430="ECA",'DADOS BASE PROPOSTA'!$H$31,0))))</f>
        <v>0</v>
      </c>
      <c r="N430" s="123">
        <f>IF(OR(D430="E",D430="EA",D430="EC",D430="ECA",D430="ECR"),L430*'DADOS BASE PROPOSTA'!$H$33,0)</f>
        <v>0</v>
      </c>
      <c r="O430" s="123">
        <f t="shared" si="202"/>
        <v>0</v>
      </c>
      <c r="R430" s="123"/>
      <c r="T430" s="113">
        <v>237.60826613229099</v>
      </c>
      <c r="U430" s="118">
        <f t="shared" si="204"/>
        <v>1.2465298662757177E-3</v>
      </c>
      <c r="V430" s="123">
        <f>'DADOS BASE PROPOSTA'!$H$48*U430</f>
        <v>112543.5971335912</v>
      </c>
      <c r="W430" s="123"/>
      <c r="X430" s="123">
        <f t="shared" si="203"/>
        <v>112543.5971335912</v>
      </c>
      <c r="Z430" s="128">
        <v>2607</v>
      </c>
      <c r="AB430" s="51">
        <v>0.69699999999999995</v>
      </c>
      <c r="AC430" s="51">
        <f t="shared" si="205"/>
        <v>1817.079</v>
      </c>
      <c r="AD430" s="132">
        <f t="shared" si="206"/>
        <v>-5.5081844258271256E-2</v>
      </c>
      <c r="AF430" s="51">
        <f t="shared" si="207"/>
        <v>643.32076124756759</v>
      </c>
      <c r="AG430" s="123">
        <f t="shared" si="208"/>
        <v>1677137.2245724087</v>
      </c>
      <c r="AI430" s="128">
        <v>0</v>
      </c>
      <c r="AJ430" s="123">
        <f>IF($AI$11&gt;0,(AI430/$AI$11)*'DADOS BASE PROPOSTA'!$H$41,0)</f>
        <v>0</v>
      </c>
      <c r="AL430" s="123">
        <v>97.75</v>
      </c>
      <c r="AM430" s="123">
        <f>(AL430/$AL$11)*'DADOS BASE PROPOSTA'!$H$42</f>
        <v>55866.980695890328</v>
      </c>
      <c r="AO430" s="123"/>
      <c r="AP430" s="123"/>
      <c r="AQ430" s="123"/>
      <c r="AS430" s="123"/>
      <c r="AT430" s="123"/>
      <c r="AU430" s="123"/>
      <c r="AW430" s="123"/>
      <c r="AX430" s="123"/>
      <c r="AY430" s="123"/>
      <c r="AZ430" s="49"/>
    </row>
    <row r="431" spans="1:52" x14ac:dyDescent="0.25">
      <c r="A431" s="49"/>
      <c r="B431" s="2" t="s">
        <v>451</v>
      </c>
      <c r="C431" s="2" t="s">
        <v>472</v>
      </c>
      <c r="D431" s="50" t="s">
        <v>89</v>
      </c>
      <c r="F431" s="113">
        <v>2886.4173828062681</v>
      </c>
      <c r="G431" s="118">
        <f t="shared" si="200"/>
        <v>2.557010606114437E-3</v>
      </c>
      <c r="H431" s="123">
        <f>'DADOS BASE PROPOSTA'!$H$17*G431</f>
        <v>5810066.9056366766</v>
      </c>
      <c r="I431" s="123">
        <f>IF(D431="P",IF(H431&lt;'DADOS BASE PROPOSTA'!$H$22,IF('DADOS BASE PROPOSTA'!$H$22-H431&gt;'DADOS BASE PROPOSTA'!$H$23,'DADOS BASE PROPOSTA'!$H$23,'DADOS BASE PROPOSTA'!$H$22-H431),0),0)</f>
        <v>0</v>
      </c>
      <c r="J431" s="123">
        <f t="shared" si="201"/>
        <v>5810066.9056366766</v>
      </c>
      <c r="L431" s="113">
        <v>0</v>
      </c>
      <c r="M431" s="123">
        <f>IF(D431="E",'DADOS BASE PROPOSTA'!$H$28,IF(D431="EA",'DADOS BASE PROPOSTA'!$H$29,IF(D431="EC",'DADOS BASE PROPOSTA'!$H$30,IF(D431="ECA",'DADOS BASE PROPOSTA'!$H$31,0))))</f>
        <v>0</v>
      </c>
      <c r="N431" s="123">
        <f>IF(OR(D431="E",D431="EA",D431="EC",D431="ECA",D431="ECR"),L431*'DADOS BASE PROPOSTA'!$H$33,0)</f>
        <v>0</v>
      </c>
      <c r="O431" s="123">
        <f t="shared" si="202"/>
        <v>0</v>
      </c>
      <c r="R431" s="123"/>
      <c r="T431" s="113">
        <v>101.4754534412084</v>
      </c>
      <c r="U431" s="118">
        <f t="shared" si="204"/>
        <v>5.3235598856611924E-4</v>
      </c>
      <c r="V431" s="123">
        <f>'DADOS BASE PROPOSTA'!$H$48*U431</f>
        <v>48064.037236303091</v>
      </c>
      <c r="W431" s="123"/>
      <c r="X431" s="123">
        <f t="shared" si="203"/>
        <v>48064.037236303091</v>
      </c>
      <c r="Z431" s="128">
        <v>1453.5</v>
      </c>
      <c r="AB431" s="51">
        <v>0.69699999999999995</v>
      </c>
      <c r="AC431" s="51">
        <f t="shared" si="205"/>
        <v>1013.0894999999999</v>
      </c>
      <c r="AD431" s="132">
        <f t="shared" si="206"/>
        <v>-5.5081844258271256E-2</v>
      </c>
      <c r="AF431" s="51">
        <f t="shared" si="207"/>
        <v>643.32076124756759</v>
      </c>
      <c r="AG431" s="123">
        <f t="shared" si="208"/>
        <v>935066.72647333948</v>
      </c>
      <c r="AI431" s="128">
        <v>72.5</v>
      </c>
      <c r="AJ431" s="123">
        <f>IF($AI$11&gt;0,(AI431/$AI$11)*'DADOS BASE PROPOSTA'!$H$41,0)</f>
        <v>447905.15635641315</v>
      </c>
      <c r="AL431" s="123">
        <v>34.5</v>
      </c>
      <c r="AM431" s="123">
        <f>(AL431/$AL$11)*'DADOS BASE PROPOSTA'!$H$42</f>
        <v>19717.757892667174</v>
      </c>
      <c r="AO431" s="123"/>
      <c r="AP431" s="123"/>
      <c r="AQ431" s="123"/>
      <c r="AS431" s="123"/>
      <c r="AT431" s="123"/>
      <c r="AU431" s="123"/>
      <c r="AW431" s="123"/>
      <c r="AX431" s="123"/>
      <c r="AY431" s="123"/>
      <c r="AZ431" s="49"/>
    </row>
    <row r="432" spans="1:52" x14ac:dyDescent="0.25">
      <c r="A432" s="49"/>
      <c r="B432" s="2" t="s">
        <v>451</v>
      </c>
      <c r="C432" s="2" t="s">
        <v>473</v>
      </c>
      <c r="D432" s="50" t="s">
        <v>89</v>
      </c>
      <c r="F432" s="113">
        <v>1718.9218859998809</v>
      </c>
      <c r="G432" s="118">
        <f t="shared" si="200"/>
        <v>1.522753264917866E-3</v>
      </c>
      <c r="H432" s="123">
        <f>'DADOS BASE PROPOSTA'!$H$17*G432</f>
        <v>3460016.2896444155</v>
      </c>
      <c r="I432" s="123">
        <f>IF(D432="P",IF(H432&lt;'DADOS BASE PROPOSTA'!$H$22,IF('DADOS BASE PROPOSTA'!$H$22-H432&gt;'DADOS BASE PROPOSTA'!$H$23,'DADOS BASE PROPOSTA'!$H$23,'DADOS BASE PROPOSTA'!$H$22-H432),0),0)</f>
        <v>0</v>
      </c>
      <c r="J432" s="123">
        <f t="shared" si="201"/>
        <v>3460016.2896444155</v>
      </c>
      <c r="L432" s="113">
        <v>0</v>
      </c>
      <c r="M432" s="123">
        <f>IF(D432="E",'DADOS BASE PROPOSTA'!$H$28,IF(D432="EA",'DADOS BASE PROPOSTA'!$H$29,IF(D432="EC",'DADOS BASE PROPOSTA'!$H$30,IF(D432="ECA",'DADOS BASE PROPOSTA'!$H$31,0))))</f>
        <v>0</v>
      </c>
      <c r="N432" s="123">
        <f>IF(OR(D432="E",D432="EA",D432="EC",D432="ECA",D432="ECR"),L432*'DADOS BASE PROPOSTA'!$H$33,0)</f>
        <v>0</v>
      </c>
      <c r="O432" s="123">
        <f t="shared" si="202"/>
        <v>0</v>
      </c>
      <c r="R432" s="123"/>
      <c r="T432" s="113">
        <v>165.4114755111145</v>
      </c>
      <c r="U432" s="118">
        <f t="shared" si="204"/>
        <v>8.6777429003475823E-4</v>
      </c>
      <c r="V432" s="123">
        <f>'DADOS BASE PROPOSTA'!$H$48*U432</f>
        <v>78347.452991517959</v>
      </c>
      <c r="W432" s="123"/>
      <c r="X432" s="123">
        <f t="shared" si="203"/>
        <v>78347.452991517959</v>
      </c>
      <c r="Z432" s="128">
        <v>1234.5</v>
      </c>
      <c r="AB432" s="51">
        <v>0.66900000000000004</v>
      </c>
      <c r="AC432" s="51">
        <f t="shared" si="205"/>
        <v>825.8805000000001</v>
      </c>
      <c r="AD432" s="132">
        <f t="shared" si="206"/>
        <v>-0.10408184425827111</v>
      </c>
      <c r="AF432" s="51">
        <f t="shared" si="207"/>
        <v>673.19779635406337</v>
      </c>
      <c r="AG432" s="123">
        <f t="shared" si="208"/>
        <v>831062.67959909118</v>
      </c>
      <c r="AI432" s="128">
        <v>0</v>
      </c>
      <c r="AJ432" s="123">
        <f>IF($AI$11&gt;0,(AI432/$AI$11)*'DADOS BASE PROPOSTA'!$H$41,0)</f>
        <v>0</v>
      </c>
      <c r="AL432" s="123">
        <v>43.125</v>
      </c>
      <c r="AM432" s="123">
        <f>(AL432/$AL$11)*'DADOS BASE PROPOSTA'!$H$42</f>
        <v>24647.19736583397</v>
      </c>
      <c r="AO432" s="123"/>
      <c r="AP432" s="123"/>
      <c r="AQ432" s="123"/>
      <c r="AS432" s="123"/>
      <c r="AT432" s="123"/>
      <c r="AU432" s="123"/>
      <c r="AW432" s="123"/>
      <c r="AX432" s="123"/>
      <c r="AY432" s="123"/>
      <c r="AZ432" s="49"/>
    </row>
    <row r="433" spans="1:52" x14ac:dyDescent="0.25">
      <c r="A433" s="49"/>
      <c r="B433" s="2" t="s">
        <v>451</v>
      </c>
      <c r="C433" s="2" t="s">
        <v>474</v>
      </c>
      <c r="D433" s="103" t="s">
        <v>136</v>
      </c>
      <c r="F433" s="113">
        <v>0</v>
      </c>
      <c r="G433" s="118">
        <f t="shared" si="200"/>
        <v>0</v>
      </c>
      <c r="H433" s="123">
        <f>'DADOS BASE PROPOSTA'!$H$17*G433</f>
        <v>0</v>
      </c>
      <c r="I433" s="123">
        <f>IF(D433="P",IF(H433&lt;'DADOS BASE PROPOSTA'!$H$22,IF('DADOS BASE PROPOSTA'!$H$22-H433&gt;'DADOS BASE PROPOSTA'!$H$23,'DADOS BASE PROPOSTA'!$H$23,'DADOS BASE PROPOSTA'!$H$22-H433),0),0)</f>
        <v>0</v>
      </c>
      <c r="J433" s="123">
        <f t="shared" si="201"/>
        <v>0</v>
      </c>
      <c r="L433" s="113">
        <v>184.51170813749411</v>
      </c>
      <c r="M433" s="123">
        <f>IF(D433="E",'DADOS BASE PROPOSTA'!$H$28,IF(D433="EA",'DADOS BASE PROPOSTA'!$H$29,IF(D433="EC",'DADOS BASE PROPOSTA'!$H$30,IF(D433="ECA",'DADOS BASE PROPOSTA'!$H$31,0))))</f>
        <v>2117694.09</v>
      </c>
      <c r="N433" s="123">
        <f>IF(OR(D433="E",D433="EA",D433="EC",D433="ECA",D433="ECR"),L433*'DADOS BASE PROPOSTA'!$H$33,0)</f>
        <v>123069.30932770857</v>
      </c>
      <c r="O433" s="123">
        <f t="shared" si="202"/>
        <v>2240763.3993277084</v>
      </c>
      <c r="R433" s="123"/>
      <c r="T433" s="113">
        <v>97.885966323528734</v>
      </c>
      <c r="U433" s="118">
        <f t="shared" si="204"/>
        <v>5.1352498167552365E-4</v>
      </c>
      <c r="V433" s="123">
        <f>'DADOS BASE PROPOSTA'!$H$48*U433</f>
        <v>46363.869987645849</v>
      </c>
      <c r="W433" s="123"/>
      <c r="X433" s="123">
        <f t="shared" si="203"/>
        <v>46363.869987645849</v>
      </c>
      <c r="Z433" s="128">
        <v>491</v>
      </c>
      <c r="AB433" s="51">
        <v>0.59</v>
      </c>
      <c r="AC433" s="51">
        <f t="shared" si="205"/>
        <v>289.69</v>
      </c>
      <c r="AD433" s="132">
        <f t="shared" si="206"/>
        <v>-0.24233184425827123</v>
      </c>
      <c r="AF433" s="51">
        <f t="shared" si="207"/>
        <v>757.49371683310551</v>
      </c>
      <c r="AG433" s="123">
        <f t="shared" si="208"/>
        <v>371929.41496505478</v>
      </c>
      <c r="AI433" s="128">
        <v>0</v>
      </c>
      <c r="AJ433" s="123">
        <f>IF($AI$11&gt;0,(AI433/$AI$11)*'DADOS BASE PROPOSTA'!$H$41,0)</f>
        <v>0</v>
      </c>
      <c r="AL433" s="123">
        <v>15.625</v>
      </c>
      <c r="AM433" s="123">
        <f>(AL433/$AL$11)*'DADOS BASE PROPOSTA'!$H$42</f>
        <v>8930.1439731282499</v>
      </c>
      <c r="AO433" s="123"/>
      <c r="AP433" s="123"/>
      <c r="AQ433" s="123"/>
      <c r="AS433" s="123"/>
      <c r="AT433" s="123"/>
      <c r="AU433" s="123"/>
      <c r="AW433" s="123"/>
      <c r="AX433" s="123"/>
      <c r="AY433" s="123"/>
      <c r="AZ433" s="49"/>
    </row>
    <row r="434" spans="1:52" x14ac:dyDescent="0.25">
      <c r="A434" s="49"/>
      <c r="B434" s="2" t="s">
        <v>451</v>
      </c>
      <c r="C434" s="2" t="s">
        <v>475</v>
      </c>
      <c r="D434" s="50" t="s">
        <v>93</v>
      </c>
      <c r="F434" s="113">
        <v>0</v>
      </c>
      <c r="G434" s="118">
        <f t="shared" si="200"/>
        <v>0</v>
      </c>
      <c r="H434" s="123">
        <f>'DADOS BASE PROPOSTA'!$H$17*G434</f>
        <v>0</v>
      </c>
      <c r="I434" s="123">
        <f>IF(D434="P",IF(H434&lt;'DADOS BASE PROPOSTA'!$H$22,IF('DADOS BASE PROPOSTA'!$H$22-H434&gt;'DADOS BASE PROPOSTA'!$H$23,'DADOS BASE PROPOSTA'!$H$23,'DADOS BASE PROPOSTA'!$H$22-H434),0),0)</f>
        <v>0</v>
      </c>
      <c r="J434" s="123">
        <f t="shared" si="201"/>
        <v>0</v>
      </c>
      <c r="L434" s="113">
        <v>265.61729952108988</v>
      </c>
      <c r="M434" s="123">
        <f>IF(D434="E",'DADOS BASE PROPOSTA'!$H$28,IF(D434="EA",'DADOS BASE PROPOSTA'!$H$29,IF(D434="EC",'DADOS BASE PROPOSTA'!$H$30,IF(D434="ECA",'DADOS BASE PROPOSTA'!$H$31,0))))</f>
        <v>2005589.23</v>
      </c>
      <c r="N434" s="123">
        <f>IF(OR(D434="E",D434="EA",D434="EC",D434="ECA",D434="ECR"),L434*'DADOS BASE PROPOSTA'!$H$33,0)</f>
        <v>177166.73878056696</v>
      </c>
      <c r="O434" s="123">
        <f t="shared" si="202"/>
        <v>2182755.9687805669</v>
      </c>
      <c r="R434" s="123"/>
      <c r="T434" s="113">
        <v>124.9003037916345</v>
      </c>
      <c r="U434" s="118">
        <f t="shared" si="204"/>
        <v>6.5524639153967596E-4</v>
      </c>
      <c r="V434" s="123">
        <f>'DADOS BASE PROPOSTA'!$H$48*U434</f>
        <v>59159.261167970602</v>
      </c>
      <c r="W434" s="123"/>
      <c r="X434" s="123">
        <f t="shared" si="203"/>
        <v>59159.261167970602</v>
      </c>
      <c r="Z434" s="128">
        <v>452.5</v>
      </c>
      <c r="AB434" s="51">
        <v>0.66100000000000003</v>
      </c>
      <c r="AC434" s="51">
        <f t="shared" si="205"/>
        <v>299.10250000000002</v>
      </c>
      <c r="AD434" s="132">
        <f t="shared" si="206"/>
        <v>-0.11808184425827112</v>
      </c>
      <c r="AF434" s="51">
        <f t="shared" si="207"/>
        <v>681.7340920987765</v>
      </c>
      <c r="AG434" s="123">
        <f t="shared" si="208"/>
        <v>308484.67667469638</v>
      </c>
      <c r="AI434" s="128">
        <v>0</v>
      </c>
      <c r="AJ434" s="123">
        <f>IF($AI$11&gt;0,(AI434/$AI$11)*'DADOS BASE PROPOSTA'!$H$41,0)</f>
        <v>0</v>
      </c>
      <c r="AL434" s="123">
        <v>41.375</v>
      </c>
      <c r="AM434" s="123">
        <f>(AL434/$AL$11)*'DADOS BASE PROPOSTA'!$H$42</f>
        <v>23647.021240843605</v>
      </c>
      <c r="AO434" s="123"/>
      <c r="AP434" s="123"/>
      <c r="AQ434" s="123"/>
      <c r="AS434" s="123"/>
      <c r="AT434" s="123"/>
      <c r="AU434" s="123"/>
      <c r="AW434" s="123"/>
      <c r="AX434" s="123"/>
      <c r="AY434" s="123"/>
      <c r="AZ434" s="49"/>
    </row>
    <row r="435" spans="1:52" x14ac:dyDescent="0.25">
      <c r="A435" s="49"/>
      <c r="F435" s="113"/>
      <c r="G435" s="118"/>
      <c r="H435" s="123"/>
      <c r="I435" s="123"/>
      <c r="J435" s="123"/>
      <c r="L435" s="113"/>
      <c r="M435" s="123"/>
      <c r="N435" s="123"/>
      <c r="O435" s="123"/>
      <c r="R435" s="123"/>
      <c r="T435" s="113"/>
      <c r="U435" s="118"/>
      <c r="V435" s="123"/>
      <c r="W435" s="123"/>
      <c r="X435" s="123"/>
      <c r="Z435" s="128"/>
      <c r="AD435" s="132"/>
      <c r="AG435" s="123"/>
      <c r="AI435" s="128"/>
      <c r="AJ435" s="123"/>
      <c r="AL435" s="123"/>
      <c r="AM435" s="123"/>
      <c r="AO435" s="123"/>
      <c r="AP435" s="123"/>
      <c r="AQ435" s="123"/>
      <c r="AS435" s="123"/>
      <c r="AT435" s="123"/>
      <c r="AU435" s="123"/>
      <c r="AW435" s="123"/>
      <c r="AX435" s="123"/>
      <c r="AY435" s="123"/>
      <c r="AZ435" s="49"/>
    </row>
    <row r="436" spans="1:52" x14ac:dyDescent="0.25">
      <c r="A436" s="49"/>
      <c r="B436" s="107" t="s">
        <v>476</v>
      </c>
      <c r="C436" s="107" t="s">
        <v>477</v>
      </c>
      <c r="D436" s="107" t="s">
        <v>84</v>
      </c>
      <c r="E436" s="107"/>
      <c r="F436" s="114">
        <f>SUM(F437:F457)</f>
        <v>25842.917388469126</v>
      </c>
      <c r="G436" s="119">
        <f>SUM(G437:G457)</f>
        <v>2.2893644643661712E-2</v>
      </c>
      <c r="H436" s="124">
        <f>SUM(H437:H457)</f>
        <v>52019184.736847483</v>
      </c>
      <c r="I436" s="124">
        <f>SUM(I437:I457)</f>
        <v>2618064.7384794643</v>
      </c>
      <c r="J436" s="124">
        <f>SUM(J437:J457)</f>
        <v>54637249.475326948</v>
      </c>
      <c r="K436" s="108"/>
      <c r="L436" s="114">
        <f>SUM(L437:L457)</f>
        <v>3904.6650443483791</v>
      </c>
      <c r="M436" s="124">
        <f>SUM(M437:M457)</f>
        <v>15015445.440000001</v>
      </c>
      <c r="N436" s="124">
        <f>SUM(N437:N457)</f>
        <v>2604411.5845803693</v>
      </c>
      <c r="O436" s="124">
        <f>SUM(O437:O457)</f>
        <v>17619857.024580367</v>
      </c>
      <c r="P436" s="108"/>
      <c r="Q436" s="109"/>
      <c r="R436" s="124">
        <f>SUM(R437:R457)</f>
        <v>7404934.4500000002</v>
      </c>
      <c r="S436" s="108"/>
      <c r="T436" s="114">
        <f>SUM(T437:T457)</f>
        <v>5207.0145655977258</v>
      </c>
      <c r="U436" s="119">
        <f>SUM(U437:U457)</f>
        <v>2.7316807095155857E-2</v>
      </c>
      <c r="V436" s="124">
        <f>SUM(V437:V457)</f>
        <v>2466312.1324790153</v>
      </c>
      <c r="W436" s="124">
        <f>SUM(W437:W457)</f>
        <v>244676.20587804879</v>
      </c>
      <c r="X436" s="124">
        <f>SUM(X437:X457)</f>
        <v>2710988.3383570639</v>
      </c>
      <c r="Y436" s="108"/>
      <c r="Z436" s="129">
        <f>SUM(Z437:Z457)</f>
        <v>19269.5</v>
      </c>
      <c r="AA436" s="108"/>
      <c r="AB436" s="108"/>
      <c r="AC436" s="108"/>
      <c r="AD436" s="133"/>
      <c r="AE436" s="108"/>
      <c r="AF436" s="108"/>
      <c r="AG436" s="124">
        <f>SUM(AG437:AG457)</f>
        <v>12519563.32701725</v>
      </c>
      <c r="AH436" s="108"/>
      <c r="AI436" s="129">
        <f>SUM(AI437:AI457)</f>
        <v>38</v>
      </c>
      <c r="AJ436" s="124">
        <f>SUM(AJ437:AJ457)</f>
        <v>234764.08195232687</v>
      </c>
      <c r="AK436" s="108"/>
      <c r="AL436" s="124">
        <f>SUM(AL437:AL457)</f>
        <v>3010.375</v>
      </c>
      <c r="AM436" s="124">
        <f>SUM(AM437:AM457)</f>
        <v>1720517.2584387811</v>
      </c>
      <c r="AN436" s="108"/>
      <c r="AO436" s="124"/>
      <c r="AP436" s="124"/>
      <c r="AQ436" s="124">
        <f>SUM(AQ437:AQ457)</f>
        <v>833705.25247524749</v>
      </c>
      <c r="AR436" s="107"/>
      <c r="AS436" s="124"/>
      <c r="AT436" s="124"/>
      <c r="AU436" s="124">
        <f>SUM(AU437:AU457)</f>
        <v>833705.25247524749</v>
      </c>
      <c r="AV436" s="107"/>
      <c r="AW436" s="124"/>
      <c r="AX436" s="124"/>
      <c r="AY436" s="124">
        <f>SUM(AY437:AY457)</f>
        <v>833705.25247524749</v>
      </c>
      <c r="AZ436" s="49"/>
    </row>
    <row r="437" spans="1:52" x14ac:dyDescent="0.25">
      <c r="A437" s="49"/>
      <c r="B437" s="2" t="s">
        <v>476</v>
      </c>
      <c r="C437" s="2" t="s">
        <v>35</v>
      </c>
      <c r="D437" s="50" t="s">
        <v>85</v>
      </c>
      <c r="F437" s="113">
        <v>0</v>
      </c>
      <c r="G437" s="118">
        <f t="shared" ref="G437:G457" si="209">F437/$F$11</f>
        <v>0</v>
      </c>
      <c r="H437" s="123">
        <f>'DADOS BASE PROPOSTA'!$H$17*G437</f>
        <v>0</v>
      </c>
      <c r="I437" s="123">
        <f>IF(D437="P",IF(H437&lt;'DADOS BASE PROPOSTA'!$H$22,IF('DADOS BASE PROPOSTA'!$H$22-H437&gt;'DADOS BASE PROPOSTA'!$H$23,'DADOS BASE PROPOSTA'!$H$23,'DADOS BASE PROPOSTA'!$H$22-H437),0),0)</f>
        <v>0</v>
      </c>
      <c r="J437" s="123">
        <f t="shared" ref="J437:J457" si="210">H437+I437</f>
        <v>0</v>
      </c>
      <c r="L437" s="113"/>
      <c r="M437" s="123">
        <f>IF(D437="E",'DADOS BASE PROPOSTA'!$H$28,IF(D437="EA",'DADOS BASE PROPOSTA'!$H$29,IF(D437="EC",'DADOS BASE PROPOSTA'!$H$30,IF(D437="ECA",'DADOS BASE PROPOSTA'!$H$31,0))))</f>
        <v>0</v>
      </c>
      <c r="N437" s="123">
        <f>IF(OR(D437="E",D437="EA",D437="EC",D437="ECA"),L437*'DADOS BASE PROPOSTA'!$H$33,0)</f>
        <v>0</v>
      </c>
      <c r="O437" s="123">
        <f t="shared" ref="O437:O457" si="211">M437+N437</f>
        <v>0</v>
      </c>
      <c r="Q437" s="77">
        <v>20</v>
      </c>
      <c r="R437" s="123">
        <f>IF(D437="R",('DADOS BASE PROPOSTA'!$H$36+('DADOS BASE PROPOSTA'!$H$37*Q437)),0)</f>
        <v>7404934.4500000002</v>
      </c>
      <c r="T437" s="113"/>
      <c r="U437" s="118"/>
      <c r="V437" s="123"/>
      <c r="W437" s="123">
        <f>'DADOS BASE PROPOSTA'!$H$47/41</f>
        <v>244676.20587804879</v>
      </c>
      <c r="X437" s="123">
        <f t="shared" ref="X437:X457" si="212">V437+W437</f>
        <v>244676.20587804879</v>
      </c>
      <c r="Z437" s="128"/>
      <c r="AD437" s="132"/>
      <c r="AG437" s="123"/>
      <c r="AI437" s="128"/>
      <c r="AJ437" s="123"/>
      <c r="AL437" s="123"/>
      <c r="AM437" s="123"/>
      <c r="AO437" s="123">
        <f>'DADOS BASE PROPOSTA'!$H$52/41</f>
        <v>354295.5</v>
      </c>
      <c r="AP437" s="123">
        <f>'DADOS BASE PROPOSTA'!$H$53*(Q437/$Q$11)</f>
        <v>479409.75247524749</v>
      </c>
      <c r="AQ437" s="123">
        <f>AO437+AP437</f>
        <v>833705.25247524749</v>
      </c>
      <c r="AS437" s="123">
        <f>'DADOS BASE PROPOSTA'!$H$56/41</f>
        <v>354295.5</v>
      </c>
      <c r="AT437" s="123">
        <f>'DADOS BASE PROPOSTA'!$H$57*(Q437/$Q$11)</f>
        <v>479409.75247524749</v>
      </c>
      <c r="AU437" s="123">
        <f>AS437+AT437</f>
        <v>833705.25247524749</v>
      </c>
      <c r="AW437" s="123">
        <f>'DADOS BASE PROPOSTA'!$H$60/41</f>
        <v>354295.5</v>
      </c>
      <c r="AX437" s="123">
        <f>'DADOS BASE PROPOSTA'!$H$61*(Q437/$Q$11)</f>
        <v>479409.75247524749</v>
      </c>
      <c r="AY437" s="123">
        <f>AW437+AX437</f>
        <v>833705.25247524749</v>
      </c>
      <c r="AZ437" s="49"/>
    </row>
    <row r="438" spans="1:52" x14ac:dyDescent="0.25">
      <c r="A438" s="49"/>
      <c r="B438" s="2" t="s">
        <v>476</v>
      </c>
      <c r="C438" s="2" t="s">
        <v>478</v>
      </c>
      <c r="D438" s="50" t="s">
        <v>89</v>
      </c>
      <c r="F438" s="113">
        <v>1690.856547773021</v>
      </c>
      <c r="G438" s="118">
        <f t="shared" si="209"/>
        <v>1.4978908288967459E-3</v>
      </c>
      <c r="H438" s="123">
        <f>'DADOS BASE PROPOSTA'!$H$17*G438</f>
        <v>3403523.5960379052</v>
      </c>
      <c r="I438" s="123">
        <f>IF(D438="P",IF(H438&lt;'DADOS BASE PROPOSTA'!$H$22,IF('DADOS BASE PROPOSTA'!$H$22-H438&gt;'DADOS BASE PROPOSTA'!$H$23,'DADOS BASE PROPOSTA'!$H$23,'DADOS BASE PROPOSTA'!$H$22-H438),0),0)</f>
        <v>0</v>
      </c>
      <c r="J438" s="123">
        <f t="shared" si="210"/>
        <v>3403523.5960379052</v>
      </c>
      <c r="L438" s="113">
        <v>0</v>
      </c>
      <c r="M438" s="123">
        <f>IF(D438="E",'DADOS BASE PROPOSTA'!$H$28,IF(D438="EA",'DADOS BASE PROPOSTA'!$H$29,IF(D438="EC",'DADOS BASE PROPOSTA'!$H$30,IF(D438="ECA",'DADOS BASE PROPOSTA'!$H$31,0))))</f>
        <v>0</v>
      </c>
      <c r="N438" s="123">
        <f>IF(OR(D438="E",D438="EA",D438="EC",D438="ECA",D438="ECR"),L438*'DADOS BASE PROPOSTA'!$H$33,0)</f>
        <v>0</v>
      </c>
      <c r="O438" s="123">
        <f t="shared" si="211"/>
        <v>0</v>
      </c>
      <c r="R438" s="123"/>
      <c r="T438" s="113">
        <v>511.28236915540089</v>
      </c>
      <c r="U438" s="118">
        <f t="shared" ref="U438:U457" si="213">T438/$T$11</f>
        <v>2.6822667141452655E-3</v>
      </c>
      <c r="V438" s="123">
        <f>'DADOS BASE PROPOSTA'!$H$48*U438</f>
        <v>242169.84498214637</v>
      </c>
      <c r="W438" s="123"/>
      <c r="X438" s="123">
        <f t="shared" si="212"/>
        <v>242169.84498214637</v>
      </c>
      <c r="Z438" s="128">
        <v>1511.5</v>
      </c>
      <c r="AB438" s="51">
        <v>0.63</v>
      </c>
      <c r="AC438" s="51">
        <f t="shared" ref="AC438:AC457" si="214">Z438*AB438</f>
        <v>952.245</v>
      </c>
      <c r="AD438" s="132">
        <f t="shared" ref="AD438:AD457" si="215">(AB438-$AC$12)*$AD$12</f>
        <v>-0.17233184425827117</v>
      </c>
      <c r="AF438" s="51">
        <f t="shared" ref="AF438:AF457" si="216">$AF$11-(AD438*$AF$11)</f>
        <v>714.81223810953986</v>
      </c>
      <c r="AG438" s="123">
        <f t="shared" ref="AG438:AG457" si="217">Z438*AF438</f>
        <v>1080438.6979025695</v>
      </c>
      <c r="AI438" s="128">
        <v>0</v>
      </c>
      <c r="AJ438" s="123">
        <f>IF($AI$11&gt;0,(AI438/$AI$11)*'DADOS BASE PROPOSTA'!$H$41,0)</f>
        <v>0</v>
      </c>
      <c r="AL438" s="123">
        <v>376.625</v>
      </c>
      <c r="AM438" s="123">
        <f>(AL438/$AL$11)*'DADOS BASE PROPOSTA'!$H$42</f>
        <v>215252.19032828332</v>
      </c>
      <c r="AO438" s="123"/>
      <c r="AP438" s="123"/>
      <c r="AQ438" s="123"/>
      <c r="AS438" s="123"/>
      <c r="AT438" s="123"/>
      <c r="AU438" s="123"/>
      <c r="AW438" s="123"/>
      <c r="AX438" s="123"/>
      <c r="AY438" s="123"/>
      <c r="AZ438" s="49"/>
    </row>
    <row r="439" spans="1:52" x14ac:dyDescent="0.25">
      <c r="A439" s="49"/>
      <c r="B439" s="2" t="s">
        <v>476</v>
      </c>
      <c r="C439" s="2" t="s">
        <v>479</v>
      </c>
      <c r="D439" s="50" t="s">
        <v>87</v>
      </c>
      <c r="F439" s="113">
        <v>0</v>
      </c>
      <c r="G439" s="118">
        <f t="shared" si="209"/>
        <v>0</v>
      </c>
      <c r="H439" s="123">
        <f>'DADOS BASE PROPOSTA'!$H$17*G439</f>
        <v>0</v>
      </c>
      <c r="I439" s="123">
        <f>IF(D439="P",IF(H439&lt;'DADOS BASE PROPOSTA'!$H$22,IF('DADOS BASE PROPOSTA'!$H$22-H439&gt;'DADOS BASE PROPOSTA'!$H$23,'DADOS BASE PROPOSTA'!$H$23,'DADOS BASE PROPOSTA'!$H$22-H439),0),0)</f>
        <v>0</v>
      </c>
      <c r="J439" s="123">
        <f t="shared" si="210"/>
        <v>0</v>
      </c>
      <c r="L439" s="113">
        <v>4.0798480052556139</v>
      </c>
      <c r="M439" s="123">
        <f>IF(D439="E",'DADOS BASE PROPOSTA'!$H$28,IF(D439="EA",'DADOS BASE PROPOSTA'!$H$29,IF(D439="EC",'DADOS BASE PROPOSTA'!$H$30,IF(D439="ECA",'DADOS BASE PROPOSTA'!$H$31,0))))</f>
        <v>993970.02</v>
      </c>
      <c r="N439" s="123">
        <f>IF(OR(D439="E",D439="EA",D439="EC",D439="ECA",D439="ECR"),L439*'DADOS BASE PROPOSTA'!$H$33,0)</f>
        <v>2721.2586195054946</v>
      </c>
      <c r="O439" s="123">
        <f t="shared" si="211"/>
        <v>996691.27861950547</v>
      </c>
      <c r="R439" s="123"/>
      <c r="T439" s="113">
        <v>0</v>
      </c>
      <c r="U439" s="118">
        <f t="shared" si="213"/>
        <v>0</v>
      </c>
      <c r="V439" s="123">
        <f>'DADOS BASE PROPOSTA'!$H$48*U439</f>
        <v>0</v>
      </c>
      <c r="W439" s="123"/>
      <c r="X439" s="123">
        <f t="shared" si="212"/>
        <v>0</v>
      </c>
      <c r="Z439" s="128">
        <v>107</v>
      </c>
      <c r="AB439" s="51">
        <v>0.61799999999999999</v>
      </c>
      <c r="AC439" s="51">
        <f t="shared" si="214"/>
        <v>66.126000000000005</v>
      </c>
      <c r="AD439" s="132">
        <f t="shared" si="215"/>
        <v>-0.19333184425827118</v>
      </c>
      <c r="AF439" s="51">
        <f t="shared" si="216"/>
        <v>727.61668172660961</v>
      </c>
      <c r="AG439" s="123">
        <f t="shared" si="217"/>
        <v>77854.984944747222</v>
      </c>
      <c r="AI439" s="128">
        <v>0</v>
      </c>
      <c r="AJ439" s="123">
        <f>IF($AI$11&gt;0,(AI439/$AI$11)*'DADOS BASE PROPOSTA'!$H$41,0)</f>
        <v>0</v>
      </c>
      <c r="AL439" s="123">
        <v>0</v>
      </c>
      <c r="AM439" s="123">
        <f>(AL439/$AL$11)*'DADOS BASE PROPOSTA'!$H$42</f>
        <v>0</v>
      </c>
      <c r="AO439" s="123"/>
      <c r="AP439" s="123"/>
      <c r="AQ439" s="123"/>
      <c r="AS439" s="123"/>
      <c r="AT439" s="123"/>
      <c r="AU439" s="123"/>
      <c r="AW439" s="123"/>
      <c r="AX439" s="123"/>
      <c r="AY439" s="123"/>
      <c r="AZ439" s="49"/>
    </row>
    <row r="440" spans="1:52" x14ac:dyDescent="0.25">
      <c r="A440" s="49"/>
      <c r="B440" s="2" t="s">
        <v>476</v>
      </c>
      <c r="C440" s="2" t="s">
        <v>480</v>
      </c>
      <c r="D440" s="50" t="s">
        <v>87</v>
      </c>
      <c r="F440" s="113">
        <v>0</v>
      </c>
      <c r="G440" s="118">
        <f t="shared" si="209"/>
        <v>0</v>
      </c>
      <c r="H440" s="123">
        <f>'DADOS BASE PROPOSTA'!$H$17*G440</f>
        <v>0</v>
      </c>
      <c r="I440" s="123">
        <f>IF(D440="P",IF(H440&lt;'DADOS BASE PROPOSTA'!$H$22,IF('DADOS BASE PROPOSTA'!$H$22-H440&gt;'DADOS BASE PROPOSTA'!$H$23,'DADOS BASE PROPOSTA'!$H$23,'DADOS BASE PROPOSTA'!$H$22-H440),0),0)</f>
        <v>0</v>
      </c>
      <c r="J440" s="123">
        <f t="shared" si="210"/>
        <v>0</v>
      </c>
      <c r="L440" s="113">
        <v>2.6441292403248919</v>
      </c>
      <c r="M440" s="123">
        <f>IF(D440="E",'DADOS BASE PROPOSTA'!$H$28,IF(D440="EA",'DADOS BASE PROPOSTA'!$H$29,IF(D440="EC",'DADOS BASE PROPOSTA'!$H$30,IF(D440="ECA",'DADOS BASE PROPOSTA'!$H$31,0))))</f>
        <v>993970.02</v>
      </c>
      <c r="N440" s="123">
        <f>IF(OR(D440="E",D440="EA",D440="EC",D440="ECA",D440="ECR"),L440*'DADOS BASE PROPOSTA'!$H$33,0)</f>
        <v>1763.6342032967029</v>
      </c>
      <c r="O440" s="123">
        <f t="shared" si="211"/>
        <v>995733.65420329676</v>
      </c>
      <c r="R440" s="123"/>
      <c r="T440" s="113">
        <v>0</v>
      </c>
      <c r="U440" s="118">
        <f t="shared" si="213"/>
        <v>0</v>
      </c>
      <c r="V440" s="123">
        <f>'DADOS BASE PROPOSTA'!$H$48*U440</f>
        <v>0</v>
      </c>
      <c r="W440" s="123"/>
      <c r="X440" s="123">
        <f t="shared" si="212"/>
        <v>0</v>
      </c>
      <c r="Z440" s="128">
        <v>65.5</v>
      </c>
      <c r="AB440" s="51">
        <v>0.56399999999999995</v>
      </c>
      <c r="AC440" s="51">
        <f t="shared" si="214"/>
        <v>36.941999999999993</v>
      </c>
      <c r="AD440" s="132">
        <f t="shared" si="215"/>
        <v>-0.28783184425827124</v>
      </c>
      <c r="AF440" s="51">
        <f t="shared" si="216"/>
        <v>785.23667800342309</v>
      </c>
      <c r="AG440" s="123">
        <f t="shared" si="217"/>
        <v>51433.002409224209</v>
      </c>
      <c r="AI440" s="128">
        <v>0</v>
      </c>
      <c r="AJ440" s="123">
        <f>IF($AI$11&gt;0,(AI440/$AI$11)*'DADOS BASE PROPOSTA'!$H$41,0)</f>
        <v>0</v>
      </c>
      <c r="AL440" s="123">
        <v>0</v>
      </c>
      <c r="AM440" s="123">
        <f>(AL440/$AL$11)*'DADOS BASE PROPOSTA'!$H$42</f>
        <v>0</v>
      </c>
      <c r="AO440" s="123"/>
      <c r="AP440" s="123"/>
      <c r="AQ440" s="123"/>
      <c r="AS440" s="123"/>
      <c r="AT440" s="123"/>
      <c r="AU440" s="123"/>
      <c r="AW440" s="123"/>
      <c r="AX440" s="123"/>
      <c r="AY440" s="123"/>
      <c r="AZ440" s="49"/>
    </row>
    <row r="441" spans="1:52" x14ac:dyDescent="0.25">
      <c r="A441" s="49"/>
      <c r="B441" s="2" t="s">
        <v>476</v>
      </c>
      <c r="C441" s="2" t="s">
        <v>481</v>
      </c>
      <c r="D441" s="50" t="s">
        <v>87</v>
      </c>
      <c r="F441" s="113">
        <v>0</v>
      </c>
      <c r="G441" s="118">
        <f t="shared" si="209"/>
        <v>0</v>
      </c>
      <c r="H441" s="123">
        <f>'DADOS BASE PROPOSTA'!$H$17*G441</f>
        <v>0</v>
      </c>
      <c r="I441" s="123">
        <f>IF(D441="P",IF(H441&lt;'DADOS BASE PROPOSTA'!$H$22,IF('DADOS BASE PROPOSTA'!$H$22-H441&gt;'DADOS BASE PROPOSTA'!$H$23,'DADOS BASE PROPOSTA'!$H$23,'DADOS BASE PROPOSTA'!$H$22-H441),0),0)</f>
        <v>0</v>
      </c>
      <c r="J441" s="123">
        <f t="shared" si="210"/>
        <v>0</v>
      </c>
      <c r="L441" s="113">
        <v>2.799756963082245</v>
      </c>
      <c r="M441" s="123">
        <f>IF(D441="E",'DADOS BASE PROPOSTA'!$H$28,IF(D441="EA",'DADOS BASE PROPOSTA'!$H$29,IF(D441="EC",'DADOS BASE PROPOSTA'!$H$30,IF(D441="ECA",'DADOS BASE PROPOSTA'!$H$31,0))))</f>
        <v>993970.02</v>
      </c>
      <c r="N441" s="123">
        <f>IF(OR(D441="E",D441="EA",D441="EC",D441="ECA",D441="ECR"),L441*'DADOS BASE PROPOSTA'!$H$33,0)</f>
        <v>1867.4378943758575</v>
      </c>
      <c r="O441" s="123">
        <f t="shared" si="211"/>
        <v>995837.4578943759</v>
      </c>
      <c r="R441" s="123"/>
      <c r="T441" s="113">
        <v>253.1786344710776</v>
      </c>
      <c r="U441" s="118">
        <f t="shared" si="213"/>
        <v>1.3282144367628623E-3</v>
      </c>
      <c r="V441" s="123">
        <f>'DADOS BASE PROPOSTA'!$H$48*U441</f>
        <v>119918.53105346749</v>
      </c>
      <c r="W441" s="123"/>
      <c r="X441" s="123">
        <f t="shared" si="212"/>
        <v>119918.53105346749</v>
      </c>
      <c r="Z441" s="128">
        <v>40</v>
      </c>
      <c r="AB441" s="51">
        <v>0.751</v>
      </c>
      <c r="AC441" s="51">
        <f t="shared" si="214"/>
        <v>30.04</v>
      </c>
      <c r="AD441" s="132">
        <f t="shared" si="215"/>
        <v>3.9418155741728828E-2</v>
      </c>
      <c r="AF441" s="51">
        <f t="shared" si="216"/>
        <v>585.70076497075399</v>
      </c>
      <c r="AG441" s="123">
        <f t="shared" si="217"/>
        <v>23428.030598830159</v>
      </c>
      <c r="AI441" s="128">
        <v>0</v>
      </c>
      <c r="AJ441" s="123">
        <f>IF($AI$11&gt;0,(AI441/$AI$11)*'DADOS BASE PROPOSTA'!$H$41,0)</f>
        <v>0</v>
      </c>
      <c r="AL441" s="123">
        <v>66.75</v>
      </c>
      <c r="AM441" s="123">
        <f>(AL441/$AL$11)*'DADOS BASE PROPOSTA'!$H$42</f>
        <v>38149.57505320388</v>
      </c>
      <c r="AO441" s="123"/>
      <c r="AP441" s="123"/>
      <c r="AQ441" s="123"/>
      <c r="AS441" s="123"/>
      <c r="AT441" s="123"/>
      <c r="AU441" s="123"/>
      <c r="AW441" s="123"/>
      <c r="AX441" s="123"/>
      <c r="AY441" s="123"/>
      <c r="AZ441" s="49"/>
    </row>
    <row r="442" spans="1:52" x14ac:dyDescent="0.25">
      <c r="A442" s="49"/>
      <c r="B442" s="2" t="s">
        <v>476</v>
      </c>
      <c r="C442" s="2" t="s">
        <v>482</v>
      </c>
      <c r="D442" s="50" t="s">
        <v>93</v>
      </c>
      <c r="F442" s="113">
        <v>0</v>
      </c>
      <c r="G442" s="118">
        <f t="shared" si="209"/>
        <v>0</v>
      </c>
      <c r="H442" s="123">
        <f>'DADOS BASE PROPOSTA'!$H$17*G442</f>
        <v>0</v>
      </c>
      <c r="I442" s="123">
        <f>IF(D442="P",IF(H442&lt;'DADOS BASE PROPOSTA'!$H$22,IF('DADOS BASE PROPOSTA'!$H$22-H442&gt;'DADOS BASE PROPOSTA'!$H$23,'DADOS BASE PROPOSTA'!$H$23,'DADOS BASE PROPOSTA'!$H$22-H442),0),0)</f>
        <v>0</v>
      </c>
      <c r="J442" s="123">
        <f t="shared" si="210"/>
        <v>0</v>
      </c>
      <c r="L442" s="113">
        <v>483.88247783646477</v>
      </c>
      <c r="M442" s="123">
        <f>IF(D442="E",'DADOS BASE PROPOSTA'!$H$28,IF(D442="EA",'DADOS BASE PROPOSTA'!$H$29,IF(D442="EC",'DADOS BASE PROPOSTA'!$H$30,IF(D442="ECA",'DADOS BASE PROPOSTA'!$H$31,0))))</f>
        <v>2005589.23</v>
      </c>
      <c r="N442" s="123">
        <f>IF(OR(D442="E",D442="EA",D442="EC",D442="ECA",D442="ECR"),L442*'DADOS BASE PROPOSTA'!$H$33,0)</f>
        <v>322749.61271692201</v>
      </c>
      <c r="O442" s="123">
        <f t="shared" si="211"/>
        <v>2328338.8427169221</v>
      </c>
      <c r="R442" s="123"/>
      <c r="T442" s="113">
        <v>0</v>
      </c>
      <c r="U442" s="118">
        <f t="shared" si="213"/>
        <v>0</v>
      </c>
      <c r="V442" s="123">
        <f>'DADOS BASE PROPOSTA'!$H$48*U442</f>
        <v>0</v>
      </c>
      <c r="W442" s="123"/>
      <c r="X442" s="123">
        <f t="shared" si="212"/>
        <v>0</v>
      </c>
      <c r="Z442" s="128">
        <v>273.5</v>
      </c>
      <c r="AB442" s="51">
        <v>0.65600000000000003</v>
      </c>
      <c r="AC442" s="51">
        <f t="shared" si="214"/>
        <v>179.416</v>
      </c>
      <c r="AD442" s="132">
        <f t="shared" si="215"/>
        <v>-0.12683184425827113</v>
      </c>
      <c r="AF442" s="51">
        <f t="shared" si="216"/>
        <v>687.06927693922216</v>
      </c>
      <c r="AG442" s="123">
        <f t="shared" si="217"/>
        <v>187913.44724287727</v>
      </c>
      <c r="AI442" s="128">
        <v>0</v>
      </c>
      <c r="AJ442" s="123">
        <f>IF($AI$11&gt;0,(AI442/$AI$11)*'DADOS BASE PROPOSTA'!$H$41,0)</f>
        <v>0</v>
      </c>
      <c r="AL442" s="123">
        <v>0</v>
      </c>
      <c r="AM442" s="123">
        <f>(AL442/$AL$11)*'DADOS BASE PROPOSTA'!$H$42</f>
        <v>0</v>
      </c>
      <c r="AO442" s="123"/>
      <c r="AP442" s="123"/>
      <c r="AQ442" s="123"/>
      <c r="AS442" s="123"/>
      <c r="AT442" s="123"/>
      <c r="AU442" s="123"/>
      <c r="AW442" s="123"/>
      <c r="AX442" s="123"/>
      <c r="AY442" s="123"/>
      <c r="AZ442" s="49"/>
    </row>
    <row r="443" spans="1:52" x14ac:dyDescent="0.25">
      <c r="A443" s="49"/>
      <c r="B443" s="2" t="s">
        <v>476</v>
      </c>
      <c r="C443" s="2" t="s">
        <v>483</v>
      </c>
      <c r="D443" s="50" t="s">
        <v>93</v>
      </c>
      <c r="F443" s="113">
        <v>0</v>
      </c>
      <c r="G443" s="118">
        <f t="shared" si="209"/>
        <v>0</v>
      </c>
      <c r="H443" s="123">
        <f>'DADOS BASE PROPOSTA'!$H$17*G443</f>
        <v>0</v>
      </c>
      <c r="I443" s="123">
        <f>IF(D443="P",IF(H443&lt;'DADOS BASE PROPOSTA'!$H$22,IF('DADOS BASE PROPOSTA'!$H$22-H443&gt;'DADOS BASE PROPOSTA'!$H$23,'DADOS BASE PROPOSTA'!$H$23,'DADOS BASE PROPOSTA'!$H$22-H443),0),0)</f>
        <v>0</v>
      </c>
      <c r="J443" s="123">
        <f t="shared" si="210"/>
        <v>0</v>
      </c>
      <c r="L443" s="113">
        <v>826.32496090939696</v>
      </c>
      <c r="M443" s="123">
        <f>IF(D443="E",'DADOS BASE PROPOSTA'!$H$28,IF(D443="EA",'DADOS BASE PROPOSTA'!$H$29,IF(D443="EC",'DADOS BASE PROPOSTA'!$H$30,IF(D443="ECA",'DADOS BASE PROPOSTA'!$H$31,0))))</f>
        <v>2005589.23</v>
      </c>
      <c r="N443" s="123">
        <f>IF(OR(D443="E",D443="EA",D443="EC",D443="ECA",D443="ECR"),L443*'DADOS BASE PROPOSTA'!$H$33,0)</f>
        <v>551158.74892656773</v>
      </c>
      <c r="O443" s="123">
        <f t="shared" si="211"/>
        <v>2556747.9789265678</v>
      </c>
      <c r="R443" s="123"/>
      <c r="T443" s="113">
        <v>0</v>
      </c>
      <c r="U443" s="118">
        <f t="shared" si="213"/>
        <v>0</v>
      </c>
      <c r="V443" s="123">
        <f>'DADOS BASE PROPOSTA'!$H$48*U443</f>
        <v>0</v>
      </c>
      <c r="W443" s="123"/>
      <c r="X443" s="123">
        <f t="shared" si="212"/>
        <v>0</v>
      </c>
      <c r="Z443" s="128">
        <v>343</v>
      </c>
      <c r="AB443" s="51">
        <v>0.497</v>
      </c>
      <c r="AC443" s="51">
        <f t="shared" si="214"/>
        <v>170.471</v>
      </c>
      <c r="AD443" s="132">
        <f t="shared" si="215"/>
        <v>-0.40508184425827121</v>
      </c>
      <c r="AF443" s="51">
        <f t="shared" si="216"/>
        <v>856.72815486539548</v>
      </c>
      <c r="AG443" s="123">
        <f t="shared" si="217"/>
        <v>293857.75711883063</v>
      </c>
      <c r="AI443" s="128">
        <v>0</v>
      </c>
      <c r="AJ443" s="123">
        <f>IF($AI$11&gt;0,(AI443/$AI$11)*'DADOS BASE PROPOSTA'!$H$41,0)</f>
        <v>0</v>
      </c>
      <c r="AL443" s="123">
        <v>0</v>
      </c>
      <c r="AM443" s="123">
        <f>(AL443/$AL$11)*'DADOS BASE PROPOSTA'!$H$42</f>
        <v>0</v>
      </c>
      <c r="AO443" s="123"/>
      <c r="AP443" s="123"/>
      <c r="AQ443" s="123"/>
      <c r="AS443" s="123"/>
      <c r="AT443" s="123"/>
      <c r="AU443" s="123"/>
      <c r="AW443" s="123"/>
      <c r="AX443" s="123"/>
      <c r="AY443" s="123"/>
      <c r="AZ443" s="49"/>
    </row>
    <row r="444" spans="1:52" x14ac:dyDescent="0.25">
      <c r="A444" s="49"/>
      <c r="B444" s="2" t="s">
        <v>476</v>
      </c>
      <c r="C444" s="2" t="s">
        <v>484</v>
      </c>
      <c r="D444" s="50" t="s">
        <v>89</v>
      </c>
      <c r="F444" s="113">
        <v>1761.0413376950271</v>
      </c>
      <c r="G444" s="118">
        <f t="shared" si="209"/>
        <v>1.560065916009062E-3</v>
      </c>
      <c r="H444" s="123">
        <f>'DADOS BASE PROPOSTA'!$H$17*G444</f>
        <v>3544798.4953764253</v>
      </c>
      <c r="I444" s="123">
        <f>IF(D444="P",IF(H444&lt;'DADOS BASE PROPOSTA'!$H$22,IF('DADOS BASE PROPOSTA'!$H$22-H444&gt;'DADOS BASE PROPOSTA'!$H$23,'DADOS BASE PROPOSTA'!$H$23,'DADOS BASE PROPOSTA'!$H$22-H444),0),0)</f>
        <v>0</v>
      </c>
      <c r="J444" s="123">
        <f t="shared" si="210"/>
        <v>3544798.4953764253</v>
      </c>
      <c r="L444" s="113">
        <v>0</v>
      </c>
      <c r="M444" s="123">
        <f>IF(D444="E",'DADOS BASE PROPOSTA'!$H$28,IF(D444="EA",'DADOS BASE PROPOSTA'!$H$29,IF(D444="EC",'DADOS BASE PROPOSTA'!$H$30,IF(D444="ECA",'DADOS BASE PROPOSTA'!$H$31,0))))</f>
        <v>0</v>
      </c>
      <c r="N444" s="123">
        <f>IF(OR(D444="E",D444="EA",D444="EC",D444="ECA",D444="ECR"),L444*'DADOS BASE PROPOSTA'!$H$33,0)</f>
        <v>0</v>
      </c>
      <c r="O444" s="123">
        <f t="shared" si="211"/>
        <v>0</v>
      </c>
      <c r="R444" s="123"/>
      <c r="T444" s="113">
        <v>262.93270712393712</v>
      </c>
      <c r="U444" s="118">
        <f t="shared" si="213"/>
        <v>1.3793858167721886E-3</v>
      </c>
      <c r="V444" s="123">
        <f>'DADOS BASE PROPOSTA'!$H$48*U444</f>
        <v>124538.56570514081</v>
      </c>
      <c r="W444" s="123"/>
      <c r="X444" s="123">
        <f t="shared" si="212"/>
        <v>124538.56570514081</v>
      </c>
      <c r="Z444" s="128">
        <v>994.5</v>
      </c>
      <c r="AB444" s="51">
        <v>0.64200000000000002</v>
      </c>
      <c r="AC444" s="51">
        <f t="shared" si="214"/>
        <v>638.46900000000005</v>
      </c>
      <c r="AD444" s="132">
        <f t="shared" si="215"/>
        <v>-0.15133184425827115</v>
      </c>
      <c r="AF444" s="51">
        <f t="shared" si="216"/>
        <v>702.00779449247023</v>
      </c>
      <c r="AG444" s="123">
        <f t="shared" si="217"/>
        <v>698146.7516227616</v>
      </c>
      <c r="AI444" s="128">
        <v>0</v>
      </c>
      <c r="AJ444" s="123">
        <f>IF($AI$11&gt;0,(AI444/$AI$11)*'DADOS BASE PROPOSTA'!$H$41,0)</f>
        <v>0</v>
      </c>
      <c r="AL444" s="123">
        <v>159.25</v>
      </c>
      <c r="AM444" s="123">
        <f>(AL444/$AL$11)*'DADOS BASE PROPOSTA'!$H$42</f>
        <v>91016.027374123121</v>
      </c>
      <c r="AO444" s="123"/>
      <c r="AP444" s="123"/>
      <c r="AQ444" s="123"/>
      <c r="AS444" s="123"/>
      <c r="AT444" s="123"/>
      <c r="AU444" s="123"/>
      <c r="AW444" s="123"/>
      <c r="AX444" s="123"/>
      <c r="AY444" s="123"/>
      <c r="AZ444" s="49"/>
    </row>
    <row r="445" spans="1:52" x14ac:dyDescent="0.25">
      <c r="A445" s="49"/>
      <c r="B445" s="2" t="s">
        <v>476</v>
      </c>
      <c r="C445" s="2" t="s">
        <v>485</v>
      </c>
      <c r="D445" s="50" t="s">
        <v>89</v>
      </c>
      <c r="F445" s="113">
        <v>2529.46163257632</v>
      </c>
      <c r="G445" s="118">
        <f t="shared" si="209"/>
        <v>2.2407917374613808E-3</v>
      </c>
      <c r="H445" s="123">
        <f>'DADOS BASE PROPOSTA'!$H$17*G445</f>
        <v>5091551.0030019069</v>
      </c>
      <c r="I445" s="123">
        <f>IF(D445="P",IF(H445&lt;'DADOS BASE PROPOSTA'!$H$22,IF('DADOS BASE PROPOSTA'!$H$22-H445&gt;'DADOS BASE PROPOSTA'!$H$23,'DADOS BASE PROPOSTA'!$H$23,'DADOS BASE PROPOSTA'!$H$22-H445),0),0)</f>
        <v>0</v>
      </c>
      <c r="J445" s="123">
        <f t="shared" si="210"/>
        <v>5091551.0030019069</v>
      </c>
      <c r="L445" s="113">
        <v>0</v>
      </c>
      <c r="M445" s="123">
        <f>IF(D445="E",'DADOS BASE PROPOSTA'!$H$28,IF(D445="EA",'DADOS BASE PROPOSTA'!$H$29,IF(D445="EC",'DADOS BASE PROPOSTA'!$H$30,IF(D445="ECA",'DADOS BASE PROPOSTA'!$H$31,0))))</f>
        <v>0</v>
      </c>
      <c r="N445" s="123">
        <f>IF(OR(D445="E",D445="EA",D445="EC",D445="ECA",D445="ECR"),L445*'DADOS BASE PROPOSTA'!$H$33,0)</f>
        <v>0</v>
      </c>
      <c r="O445" s="123">
        <f t="shared" si="211"/>
        <v>0</v>
      </c>
      <c r="R445" s="123"/>
      <c r="T445" s="113">
        <v>375.59967977095232</v>
      </c>
      <c r="U445" s="118">
        <f t="shared" si="213"/>
        <v>1.9704542532094156E-3</v>
      </c>
      <c r="V445" s="123">
        <f>'DADOS BASE PROPOSTA'!$H$48*U445</f>
        <v>177903.48682613968</v>
      </c>
      <c r="W445" s="123"/>
      <c r="X445" s="123">
        <f t="shared" si="212"/>
        <v>177903.48682613968</v>
      </c>
      <c r="Z445" s="128">
        <v>1279.5</v>
      </c>
      <c r="AB445" s="51">
        <v>0.7</v>
      </c>
      <c r="AC445" s="51">
        <f t="shared" si="214"/>
        <v>895.65</v>
      </c>
      <c r="AD445" s="132">
        <f t="shared" si="215"/>
        <v>-4.9831844258271252E-2</v>
      </c>
      <c r="AF445" s="51">
        <f t="shared" si="216"/>
        <v>640.11965034330012</v>
      </c>
      <c r="AG445" s="123">
        <f t="shared" si="217"/>
        <v>819033.09261425247</v>
      </c>
      <c r="AI445" s="128">
        <v>0</v>
      </c>
      <c r="AJ445" s="123">
        <f>IF($AI$11&gt;0,(AI445/$AI$11)*'DADOS BASE PROPOSTA'!$H$41,0)</f>
        <v>0</v>
      </c>
      <c r="AL445" s="123">
        <v>162.25</v>
      </c>
      <c r="AM445" s="123">
        <f>(AL445/$AL$11)*'DADOS BASE PROPOSTA'!$H$42</f>
        <v>92730.61501696374</v>
      </c>
      <c r="AO445" s="123"/>
      <c r="AP445" s="123"/>
      <c r="AQ445" s="123"/>
      <c r="AS445" s="123"/>
      <c r="AT445" s="123"/>
      <c r="AU445" s="123"/>
      <c r="AW445" s="123"/>
      <c r="AX445" s="123"/>
      <c r="AY445" s="123"/>
      <c r="AZ445" s="49"/>
    </row>
    <row r="446" spans="1:52" x14ac:dyDescent="0.25">
      <c r="A446" s="49"/>
      <c r="B446" s="2" t="s">
        <v>476</v>
      </c>
      <c r="C446" s="2" t="s">
        <v>486</v>
      </c>
      <c r="D446" s="50" t="s">
        <v>93</v>
      </c>
      <c r="F446" s="113">
        <v>0</v>
      </c>
      <c r="G446" s="118">
        <f t="shared" si="209"/>
        <v>0</v>
      </c>
      <c r="H446" s="123">
        <f>'DADOS BASE PROPOSTA'!$H$17*G446</f>
        <v>0</v>
      </c>
      <c r="I446" s="123">
        <f>IF(D446="P",IF(H446&lt;'DADOS BASE PROPOSTA'!$H$22,IF('DADOS BASE PROPOSTA'!$H$22-H446&gt;'DADOS BASE PROPOSTA'!$H$23,'DADOS BASE PROPOSTA'!$H$23,'DADOS BASE PROPOSTA'!$H$22-H446),0),0)</f>
        <v>0</v>
      </c>
      <c r="J446" s="123">
        <f t="shared" si="210"/>
        <v>0</v>
      </c>
      <c r="L446" s="113">
        <v>802.35721922803123</v>
      </c>
      <c r="M446" s="123">
        <f>IF(D446="E",'DADOS BASE PROPOSTA'!$H$28,IF(D446="EA",'DADOS BASE PROPOSTA'!$H$29,IF(D446="EC",'DADOS BASE PROPOSTA'!$H$30,IF(D446="ECA",'DADOS BASE PROPOSTA'!$H$31,0))))</f>
        <v>2005589.23</v>
      </c>
      <c r="N446" s="123">
        <f>IF(OR(D446="E",D446="EA",D446="EC",D446="ECA",D446="ECR"),L446*'DADOS BASE PROPOSTA'!$H$33,0)</f>
        <v>535172.26522509684</v>
      </c>
      <c r="O446" s="123">
        <f t="shared" si="211"/>
        <v>2540761.4952250971</v>
      </c>
      <c r="R446" s="123"/>
      <c r="T446" s="113">
        <v>128.39122352640359</v>
      </c>
      <c r="U446" s="118">
        <f t="shared" si="213"/>
        <v>6.7356029863135187E-4</v>
      </c>
      <c r="V446" s="123">
        <f>'DADOS BASE PROPOSTA'!$H$48*U446</f>
        <v>60812.741792406523</v>
      </c>
      <c r="W446" s="123"/>
      <c r="X446" s="123">
        <f t="shared" si="212"/>
        <v>60812.741792406523</v>
      </c>
      <c r="Z446" s="128">
        <v>496</v>
      </c>
      <c r="AB446" s="51">
        <v>0.63400000000000001</v>
      </c>
      <c r="AC446" s="51">
        <f t="shared" si="214"/>
        <v>314.464</v>
      </c>
      <c r="AD446" s="132">
        <f t="shared" si="215"/>
        <v>-0.16533184425827116</v>
      </c>
      <c r="AF446" s="51">
        <f t="shared" si="216"/>
        <v>710.54409023718335</v>
      </c>
      <c r="AG446" s="123">
        <f t="shared" si="217"/>
        <v>352429.86875764292</v>
      </c>
      <c r="AI446" s="128">
        <v>0</v>
      </c>
      <c r="AJ446" s="123">
        <f>IF($AI$11&gt;0,(AI446/$AI$11)*'DADOS BASE PROPOSTA'!$H$41,0)</f>
        <v>0</v>
      </c>
      <c r="AL446" s="123">
        <v>61.75</v>
      </c>
      <c r="AM446" s="123">
        <f>(AL446/$AL$11)*'DADOS BASE PROPOSTA'!$H$42</f>
        <v>35291.928981802841</v>
      </c>
      <c r="AO446" s="123"/>
      <c r="AP446" s="123"/>
      <c r="AQ446" s="123"/>
      <c r="AS446" s="123"/>
      <c r="AT446" s="123"/>
      <c r="AU446" s="123"/>
      <c r="AW446" s="123"/>
      <c r="AX446" s="123"/>
      <c r="AY446" s="123"/>
      <c r="AZ446" s="49"/>
    </row>
    <row r="447" spans="1:52" x14ac:dyDescent="0.25">
      <c r="A447" s="49"/>
      <c r="B447" s="2" t="s">
        <v>476</v>
      </c>
      <c r="C447" s="2" t="s">
        <v>487</v>
      </c>
      <c r="D447" s="50" t="s">
        <v>89</v>
      </c>
      <c r="F447" s="113">
        <v>1932.802747988821</v>
      </c>
      <c r="G447" s="118">
        <f t="shared" si="209"/>
        <v>1.7122253890148006E-3</v>
      </c>
      <c r="H447" s="123">
        <f>'DADOS BASE PROPOSTA'!$H$17*G447</f>
        <v>3890536.8808081336</v>
      </c>
      <c r="I447" s="123">
        <f>IF(D447="P",IF(H447&lt;'DADOS BASE PROPOSTA'!$H$22,IF('DADOS BASE PROPOSTA'!$H$22-H447&gt;'DADOS BASE PROPOSTA'!$H$23,'DADOS BASE PROPOSTA'!$H$23,'DADOS BASE PROPOSTA'!$H$22-H447),0),0)</f>
        <v>0</v>
      </c>
      <c r="J447" s="123">
        <f t="shared" si="210"/>
        <v>3890536.8808081336</v>
      </c>
      <c r="L447" s="113">
        <v>0</v>
      </c>
      <c r="M447" s="123">
        <f>IF(D447="E",'DADOS BASE PROPOSTA'!$H$28,IF(D447="EA",'DADOS BASE PROPOSTA'!$H$29,IF(D447="EC",'DADOS BASE PROPOSTA'!$H$30,IF(D447="ECA",'DADOS BASE PROPOSTA'!$H$31,0))))</f>
        <v>0</v>
      </c>
      <c r="N447" s="123">
        <f>IF(OR(D447="E",D447="EA",D447="EC",D447="ECA",D447="ECR"),L447*'DADOS BASE PROPOSTA'!$H$33,0)</f>
        <v>0</v>
      </c>
      <c r="O447" s="123">
        <f t="shared" si="211"/>
        <v>0</v>
      </c>
      <c r="R447" s="123"/>
      <c r="T447" s="113">
        <v>295.01061197324373</v>
      </c>
      <c r="U447" s="118">
        <f t="shared" si="213"/>
        <v>1.5476714875238479E-3</v>
      </c>
      <c r="V447" s="123">
        <f>'DADOS BASE PROPOSTA'!$H$48*U447</f>
        <v>139732.3249922863</v>
      </c>
      <c r="W447" s="123"/>
      <c r="X447" s="123">
        <f t="shared" si="212"/>
        <v>139732.3249922863</v>
      </c>
      <c r="Z447" s="128">
        <v>1194.5</v>
      </c>
      <c r="AB447" s="51">
        <v>0.68700000000000006</v>
      </c>
      <c r="AC447" s="51">
        <f t="shared" si="214"/>
        <v>820.62150000000008</v>
      </c>
      <c r="AD447" s="132">
        <f t="shared" si="215"/>
        <v>-7.2581844258271078E-2</v>
      </c>
      <c r="AF447" s="51">
        <f t="shared" si="216"/>
        <v>653.99113092845892</v>
      </c>
      <c r="AG447" s="123">
        <f t="shared" si="217"/>
        <v>781192.4058940442</v>
      </c>
      <c r="AI447" s="128">
        <v>0</v>
      </c>
      <c r="AJ447" s="123">
        <f>IF($AI$11&gt;0,(AI447/$AI$11)*'DADOS BASE PROPOSTA'!$H$41,0)</f>
        <v>0</v>
      </c>
      <c r="AL447" s="123">
        <v>133.25</v>
      </c>
      <c r="AM447" s="123">
        <f>(AL447/$AL$11)*'DADOS BASE PROPOSTA'!$H$42</f>
        <v>76156.267802837712</v>
      </c>
      <c r="AO447" s="123"/>
      <c r="AP447" s="123"/>
      <c r="AQ447" s="123"/>
      <c r="AS447" s="123"/>
      <c r="AT447" s="123"/>
      <c r="AU447" s="123"/>
      <c r="AW447" s="123"/>
      <c r="AX447" s="123"/>
      <c r="AY447" s="123"/>
      <c r="AZ447" s="49"/>
    </row>
    <row r="448" spans="1:52" x14ac:dyDescent="0.25">
      <c r="A448" s="49"/>
      <c r="B448" s="2" t="s">
        <v>476</v>
      </c>
      <c r="C448" s="2" t="s">
        <v>488</v>
      </c>
      <c r="D448" s="50" t="s">
        <v>89</v>
      </c>
      <c r="F448" s="113">
        <v>1469.305923573377</v>
      </c>
      <c r="G448" s="118">
        <f t="shared" si="209"/>
        <v>1.301624239302213E-3</v>
      </c>
      <c r="H448" s="123">
        <f>'DADOS BASE PROPOSTA'!$H$17*G448</f>
        <v>2957564.5475464431</v>
      </c>
      <c r="I448" s="123">
        <f>IF(D448="P",IF(H448&lt;'DADOS BASE PROPOSTA'!$H$22,IF('DADOS BASE PROPOSTA'!$H$22-H448&gt;'DADOS BASE PROPOSTA'!$H$23,'DADOS BASE PROPOSTA'!$H$23,'DADOS BASE PROPOSTA'!$H$22-H448),0),0)</f>
        <v>196216.85245355684</v>
      </c>
      <c r="J448" s="123">
        <f t="shared" si="210"/>
        <v>3153781.4</v>
      </c>
      <c r="L448" s="113">
        <v>0</v>
      </c>
      <c r="M448" s="123">
        <f>IF(D448="E",'DADOS BASE PROPOSTA'!$H$28,IF(D448="EA",'DADOS BASE PROPOSTA'!$H$29,IF(D448="EC",'DADOS BASE PROPOSTA'!$H$30,IF(D448="ECA",'DADOS BASE PROPOSTA'!$H$31,0))))</f>
        <v>0</v>
      </c>
      <c r="N448" s="123">
        <f>IF(OR(D448="E",D448="EA",D448="EC",D448="ECA",D448="ECR"),L448*'DADOS BASE PROPOSTA'!$H$33,0)</f>
        <v>0</v>
      </c>
      <c r="O448" s="123">
        <f t="shared" si="211"/>
        <v>0</v>
      </c>
      <c r="R448" s="123"/>
      <c r="T448" s="113">
        <v>315.97650321322038</v>
      </c>
      <c r="U448" s="118">
        <f t="shared" si="213"/>
        <v>1.6576618091112653E-3</v>
      </c>
      <c r="V448" s="123">
        <f>'DADOS BASE PROPOSTA'!$H$48*U448</f>
        <v>149662.85836836381</v>
      </c>
      <c r="W448" s="123"/>
      <c r="X448" s="123">
        <f t="shared" si="212"/>
        <v>149662.85836836381</v>
      </c>
      <c r="Z448" s="128">
        <v>652.5</v>
      </c>
      <c r="AB448" s="51">
        <v>0.6</v>
      </c>
      <c r="AC448" s="51">
        <f t="shared" si="214"/>
        <v>391.5</v>
      </c>
      <c r="AD448" s="132">
        <f t="shared" si="215"/>
        <v>-0.22483184425827121</v>
      </c>
      <c r="AF448" s="51">
        <f t="shared" si="216"/>
        <v>746.82334715221407</v>
      </c>
      <c r="AG448" s="123">
        <f t="shared" si="217"/>
        <v>487302.23401681968</v>
      </c>
      <c r="AI448" s="128">
        <v>0</v>
      </c>
      <c r="AJ448" s="123">
        <f>IF($AI$11&gt;0,(AI448/$AI$11)*'DADOS BASE PROPOSTA'!$H$41,0)</f>
        <v>0</v>
      </c>
      <c r="AL448" s="123">
        <v>118.75</v>
      </c>
      <c r="AM448" s="123">
        <f>(AL448/$AL$11)*'DADOS BASE PROPOSTA'!$H$42</f>
        <v>67869.094195774698</v>
      </c>
      <c r="AO448" s="123"/>
      <c r="AP448" s="123"/>
      <c r="AQ448" s="123"/>
      <c r="AS448" s="123"/>
      <c r="AT448" s="123"/>
      <c r="AU448" s="123"/>
      <c r="AW448" s="123"/>
      <c r="AX448" s="123"/>
      <c r="AY448" s="123"/>
      <c r="AZ448" s="49"/>
    </row>
    <row r="449" spans="1:52" x14ac:dyDescent="0.25">
      <c r="A449" s="49"/>
      <c r="B449" s="2" t="s">
        <v>476</v>
      </c>
      <c r="C449" s="2" t="s">
        <v>489</v>
      </c>
      <c r="D449" s="50" t="s">
        <v>93</v>
      </c>
      <c r="F449" s="113">
        <v>0</v>
      </c>
      <c r="G449" s="118">
        <f t="shared" si="209"/>
        <v>0</v>
      </c>
      <c r="H449" s="123">
        <f>'DADOS BASE PROPOSTA'!$H$17*G449</f>
        <v>0</v>
      </c>
      <c r="I449" s="123">
        <f>IF(D449="P",IF(H449&lt;'DADOS BASE PROPOSTA'!$H$22,IF('DADOS BASE PROPOSTA'!$H$22-H449&gt;'DADOS BASE PROPOSTA'!$H$23,'DADOS BASE PROPOSTA'!$H$23,'DADOS BASE PROPOSTA'!$H$22-H449),0),0)</f>
        <v>0</v>
      </c>
      <c r="J449" s="123">
        <f t="shared" si="210"/>
        <v>0</v>
      </c>
      <c r="L449" s="113">
        <v>552.56479983910344</v>
      </c>
      <c r="M449" s="123">
        <f>IF(D449="E",'DADOS BASE PROPOSTA'!$H$28,IF(D449="EA",'DADOS BASE PROPOSTA'!$H$29,IF(D449="EC",'DADOS BASE PROPOSTA'!$H$30,IF(D449="ECA",'DADOS BASE PROPOSTA'!$H$31,0))))</f>
        <v>2005589.23</v>
      </c>
      <c r="N449" s="123">
        <f>IF(OR(D449="E",D449="EA",D449="EC",D449="ECA",D449="ECR"),L449*'DADOS BASE PROPOSTA'!$H$33,0)</f>
        <v>368560.721492682</v>
      </c>
      <c r="O449" s="123">
        <f t="shared" si="211"/>
        <v>2374149.9514926821</v>
      </c>
      <c r="R449" s="123"/>
      <c r="T449" s="113">
        <v>230.85434442623711</v>
      </c>
      <c r="U449" s="118">
        <f t="shared" si="213"/>
        <v>1.2110977440767507E-3</v>
      </c>
      <c r="V449" s="123">
        <f>'DADOS BASE PROPOSTA'!$H$48*U449</f>
        <v>109344.58955725231</v>
      </c>
      <c r="W449" s="123"/>
      <c r="X449" s="123">
        <f t="shared" si="212"/>
        <v>109344.58955725231</v>
      </c>
      <c r="Z449" s="128">
        <v>337</v>
      </c>
      <c r="AB449" s="51">
        <v>0.57099999999999995</v>
      </c>
      <c r="AC449" s="51">
        <f t="shared" si="214"/>
        <v>192.42699999999999</v>
      </c>
      <c r="AD449" s="132">
        <f t="shared" si="215"/>
        <v>-0.27558184425827126</v>
      </c>
      <c r="AF449" s="51">
        <f t="shared" si="216"/>
        <v>777.76741922679912</v>
      </c>
      <c r="AG449" s="123">
        <f t="shared" si="217"/>
        <v>262107.62027943131</v>
      </c>
      <c r="AI449" s="128">
        <v>0</v>
      </c>
      <c r="AJ449" s="123">
        <f>IF($AI$11&gt;0,(AI449/$AI$11)*'DADOS BASE PROPOSTA'!$H$41,0)</f>
        <v>0</v>
      </c>
      <c r="AL449" s="123">
        <v>146.5</v>
      </c>
      <c r="AM449" s="123">
        <f>(AL449/$AL$11)*'DADOS BASE PROPOSTA'!$H$42</f>
        <v>83729.029892050472</v>
      </c>
      <c r="AO449" s="123"/>
      <c r="AP449" s="123"/>
      <c r="AQ449" s="123"/>
      <c r="AS449" s="123"/>
      <c r="AT449" s="123"/>
      <c r="AU449" s="123"/>
      <c r="AW449" s="123"/>
      <c r="AX449" s="123"/>
      <c r="AY449" s="123"/>
      <c r="AZ449" s="49"/>
    </row>
    <row r="450" spans="1:52" x14ac:dyDescent="0.25">
      <c r="A450" s="49"/>
      <c r="B450" s="2" t="s">
        <v>476</v>
      </c>
      <c r="C450" s="2" t="s">
        <v>490</v>
      </c>
      <c r="D450" s="50" t="s">
        <v>89</v>
      </c>
      <c r="F450" s="113">
        <v>2093.236559890358</v>
      </c>
      <c r="G450" s="118">
        <f t="shared" si="209"/>
        <v>1.8543500037899369E-3</v>
      </c>
      <c r="H450" s="123">
        <f>'DADOS BASE PROPOSTA'!$H$17*G450</f>
        <v>4213473.9538131505</v>
      </c>
      <c r="I450" s="123">
        <f>IF(D450="P",IF(H450&lt;'DADOS BASE PROPOSTA'!$H$22,IF('DADOS BASE PROPOSTA'!$H$22-H450&gt;'DADOS BASE PROPOSTA'!$H$23,'DADOS BASE PROPOSTA'!$H$23,'DADOS BASE PROPOSTA'!$H$22-H450),0),0)</f>
        <v>0</v>
      </c>
      <c r="J450" s="123">
        <f t="shared" si="210"/>
        <v>4213473.9538131505</v>
      </c>
      <c r="L450" s="113">
        <v>0</v>
      </c>
      <c r="M450" s="123">
        <f>IF(D450="E",'DADOS BASE PROPOSTA'!$H$28,IF(D450="EA",'DADOS BASE PROPOSTA'!$H$29,IF(D450="EC",'DADOS BASE PROPOSTA'!$H$30,IF(D450="ECA",'DADOS BASE PROPOSTA'!$H$31,0))))</f>
        <v>0</v>
      </c>
      <c r="N450" s="123">
        <f>IF(OR(D450="E",D450="EA",D450="EC",D450="ECA",D450="ECR"),L450*'DADOS BASE PROPOSTA'!$H$33,0)</f>
        <v>0</v>
      </c>
      <c r="O450" s="123">
        <f t="shared" si="211"/>
        <v>0</v>
      </c>
      <c r="R450" s="123"/>
      <c r="T450" s="113">
        <v>584.59367055706912</v>
      </c>
      <c r="U450" s="118">
        <f t="shared" si="213"/>
        <v>3.0668691870316292E-3</v>
      </c>
      <c r="V450" s="123">
        <f>'DADOS BASE PROPOSTA'!$H$48*U450</f>
        <v>276893.87922805495</v>
      </c>
      <c r="W450" s="123"/>
      <c r="X450" s="123">
        <f t="shared" si="212"/>
        <v>276893.87922805495</v>
      </c>
      <c r="Z450" s="128">
        <v>1221.5</v>
      </c>
      <c r="AB450" s="51">
        <v>0.69799999999999995</v>
      </c>
      <c r="AC450" s="51">
        <f t="shared" si="214"/>
        <v>852.60699999999997</v>
      </c>
      <c r="AD450" s="132">
        <f t="shared" si="215"/>
        <v>-5.3331844258271255E-2</v>
      </c>
      <c r="AF450" s="51">
        <f t="shared" si="216"/>
        <v>642.25372427947843</v>
      </c>
      <c r="AG450" s="123">
        <f t="shared" si="217"/>
        <v>784512.92420738295</v>
      </c>
      <c r="AI450" s="128">
        <v>0</v>
      </c>
      <c r="AJ450" s="123">
        <f>IF($AI$11&gt;0,(AI450/$AI$11)*'DADOS BASE PROPOSTA'!$H$41,0)</f>
        <v>0</v>
      </c>
      <c r="AL450" s="123">
        <v>334.125</v>
      </c>
      <c r="AM450" s="123">
        <f>(AL450/$AL$11)*'DADOS BASE PROPOSTA'!$H$42</f>
        <v>190962.19872137447</v>
      </c>
      <c r="AO450" s="123"/>
      <c r="AP450" s="123"/>
      <c r="AQ450" s="123"/>
      <c r="AS450" s="123"/>
      <c r="AT450" s="123"/>
      <c r="AU450" s="123"/>
      <c r="AW450" s="123"/>
      <c r="AX450" s="123"/>
      <c r="AY450" s="123"/>
      <c r="AZ450" s="49"/>
    </row>
    <row r="451" spans="1:52" x14ac:dyDescent="0.25">
      <c r="A451" s="49"/>
      <c r="B451" s="2" t="s">
        <v>476</v>
      </c>
      <c r="C451" s="2" t="s">
        <v>491</v>
      </c>
      <c r="D451" s="50" t="s">
        <v>89</v>
      </c>
      <c r="F451" s="113">
        <v>1016.8707005426151</v>
      </c>
      <c r="G451" s="118">
        <f t="shared" si="209"/>
        <v>9.0082230720441936E-4</v>
      </c>
      <c r="H451" s="123">
        <f>'DADOS BASE PROPOSTA'!$H$17*G451</f>
        <v>2046858.1015785728</v>
      </c>
      <c r="I451" s="123">
        <f>IF(D451="P",IF(H451&lt;'DADOS BASE PROPOSTA'!$H$22,IF('DADOS BASE PROPOSTA'!$H$22-H451&gt;'DADOS BASE PROPOSTA'!$H$23,'DADOS BASE PROPOSTA'!$H$23,'DADOS BASE PROPOSTA'!$H$22-H451),0),0)</f>
        <v>1106923.2984214271</v>
      </c>
      <c r="J451" s="123">
        <f t="shared" si="210"/>
        <v>3153781.4</v>
      </c>
      <c r="L451" s="113">
        <v>0</v>
      </c>
      <c r="M451" s="123">
        <f>IF(D451="E",'DADOS BASE PROPOSTA'!$H$28,IF(D451="EA",'DADOS BASE PROPOSTA'!$H$29,IF(D451="EC",'DADOS BASE PROPOSTA'!$H$30,IF(D451="ECA",'DADOS BASE PROPOSTA'!$H$31,0))))</f>
        <v>0</v>
      </c>
      <c r="N451" s="123">
        <f>IF(OR(D451="E",D451="EA",D451="EC",D451="ECA",D451="ECR"),L451*'DADOS BASE PROPOSTA'!$H$33,0)</f>
        <v>0</v>
      </c>
      <c r="O451" s="123">
        <f t="shared" si="211"/>
        <v>0</v>
      </c>
      <c r="R451" s="123"/>
      <c r="T451" s="113">
        <v>477.48856443942009</v>
      </c>
      <c r="U451" s="118">
        <f t="shared" si="213"/>
        <v>2.5049791662023601E-3</v>
      </c>
      <c r="V451" s="123">
        <f>'DADOS BASE PROPOSTA'!$H$48*U451</f>
        <v>226163.34653209214</v>
      </c>
      <c r="W451" s="123"/>
      <c r="X451" s="123">
        <f t="shared" si="212"/>
        <v>226163.34653209214</v>
      </c>
      <c r="Z451" s="128">
        <v>871.5</v>
      </c>
      <c r="AB451" s="51">
        <v>0.63500000000000001</v>
      </c>
      <c r="AC451" s="51">
        <f t="shared" si="214"/>
        <v>553.40250000000003</v>
      </c>
      <c r="AD451" s="132">
        <f t="shared" si="215"/>
        <v>-0.16358184425827116</v>
      </c>
      <c r="AF451" s="51">
        <f t="shared" si="216"/>
        <v>709.4770532690942</v>
      </c>
      <c r="AG451" s="123">
        <f t="shared" si="217"/>
        <v>618309.25192401558</v>
      </c>
      <c r="AI451" s="128">
        <v>0</v>
      </c>
      <c r="AJ451" s="123">
        <f>IF($AI$11&gt;0,(AI451/$AI$11)*'DADOS BASE PROPOSTA'!$H$41,0)</f>
        <v>0</v>
      </c>
      <c r="AL451" s="123">
        <v>320.75</v>
      </c>
      <c r="AM451" s="123">
        <f>(AL451/$AL$11)*'DADOS BASE PROPOSTA'!$H$42</f>
        <v>183317.9954803767</v>
      </c>
      <c r="AO451" s="123"/>
      <c r="AP451" s="123"/>
      <c r="AQ451" s="123"/>
      <c r="AS451" s="123"/>
      <c r="AT451" s="123"/>
      <c r="AU451" s="123"/>
      <c r="AW451" s="123"/>
      <c r="AX451" s="123"/>
      <c r="AY451" s="123"/>
      <c r="AZ451" s="49"/>
    </row>
    <row r="452" spans="1:52" x14ac:dyDescent="0.25">
      <c r="A452" s="49"/>
      <c r="B452" s="2" t="s">
        <v>476</v>
      </c>
      <c r="C452" s="2" t="s">
        <v>492</v>
      </c>
      <c r="D452" s="50" t="s">
        <v>93</v>
      </c>
      <c r="F452" s="113">
        <v>0</v>
      </c>
      <c r="G452" s="118">
        <f t="shared" si="209"/>
        <v>0</v>
      </c>
      <c r="H452" s="123">
        <f>'DADOS BASE PROPOSTA'!$H$17*G452</f>
        <v>0</v>
      </c>
      <c r="I452" s="123">
        <f>IF(D452="P",IF(H452&lt;'DADOS BASE PROPOSTA'!$H$22,IF('DADOS BASE PROPOSTA'!$H$22-H452&gt;'DADOS BASE PROPOSTA'!$H$23,'DADOS BASE PROPOSTA'!$H$23,'DADOS BASE PROPOSTA'!$H$22-H452),0),0)</f>
        <v>0</v>
      </c>
      <c r="J452" s="123">
        <f t="shared" si="210"/>
        <v>0</v>
      </c>
      <c r="L452" s="113">
        <v>598.7075119644926</v>
      </c>
      <c r="M452" s="123">
        <f>IF(D452="E",'DADOS BASE PROPOSTA'!$H$28,IF(D452="EA",'DADOS BASE PROPOSTA'!$H$29,IF(D452="EC",'DADOS BASE PROPOSTA'!$H$30,IF(D452="ECA",'DADOS BASE PROPOSTA'!$H$31,0))))</f>
        <v>2005589.23</v>
      </c>
      <c r="N452" s="123">
        <f>IF(OR(D452="E",D452="EA",D452="EC",D452="ECA",D452="ECR"),L452*'DADOS BASE PROPOSTA'!$H$33,0)</f>
        <v>399337.91048031655</v>
      </c>
      <c r="O452" s="123">
        <f t="shared" si="211"/>
        <v>2404927.1404803167</v>
      </c>
      <c r="R452" s="123"/>
      <c r="T452" s="113">
        <v>209.053663924879</v>
      </c>
      <c r="U452" s="118">
        <f t="shared" si="213"/>
        <v>1.096727988375796E-3</v>
      </c>
      <c r="V452" s="123">
        <f>'DADOS BASE PROPOSTA'!$H$48*U452</f>
        <v>99018.656695064128</v>
      </c>
      <c r="W452" s="123"/>
      <c r="X452" s="123">
        <f t="shared" si="212"/>
        <v>99018.656695064128</v>
      </c>
      <c r="Z452" s="128">
        <v>237</v>
      </c>
      <c r="AB452" s="51">
        <v>0.64500000000000002</v>
      </c>
      <c r="AC452" s="51">
        <f t="shared" si="214"/>
        <v>152.86500000000001</v>
      </c>
      <c r="AD452" s="132">
        <f t="shared" si="215"/>
        <v>-0.14608184425827114</v>
      </c>
      <c r="AF452" s="51">
        <f t="shared" si="216"/>
        <v>698.80668358820276</v>
      </c>
      <c r="AG452" s="123">
        <f t="shared" si="217"/>
        <v>165617.18401040405</v>
      </c>
      <c r="AI452" s="128">
        <v>0</v>
      </c>
      <c r="AJ452" s="123">
        <f>IF($AI$11&gt;0,(AI452/$AI$11)*'DADOS BASE PROPOSTA'!$H$41,0)</f>
        <v>0</v>
      </c>
      <c r="AL452" s="123">
        <v>130.75</v>
      </c>
      <c r="AM452" s="123">
        <f>(AL452/$AL$11)*'DADOS BASE PROPOSTA'!$H$42</f>
        <v>74727.444767137189</v>
      </c>
      <c r="AO452" s="123"/>
      <c r="AP452" s="123"/>
      <c r="AQ452" s="123"/>
      <c r="AS452" s="123"/>
      <c r="AT452" s="123"/>
      <c r="AU452" s="123"/>
      <c r="AW452" s="123"/>
      <c r="AX452" s="123"/>
      <c r="AY452" s="123"/>
      <c r="AZ452" s="49"/>
    </row>
    <row r="453" spans="1:52" x14ac:dyDescent="0.25">
      <c r="A453" s="49"/>
      <c r="B453" s="2" t="s">
        <v>476</v>
      </c>
      <c r="C453" s="2" t="s">
        <v>493</v>
      </c>
      <c r="D453" s="50" t="s">
        <v>89</v>
      </c>
      <c r="F453" s="113">
        <v>913.53651412186707</v>
      </c>
      <c r="G453" s="118">
        <f t="shared" si="209"/>
        <v>8.0928093407314707E-4</v>
      </c>
      <c r="H453" s="123">
        <f>'DADOS BASE PROPOSTA'!$H$17*G453</f>
        <v>1838856.8123955193</v>
      </c>
      <c r="I453" s="123">
        <f>IF(D453="P",IF(H453&lt;'DADOS BASE PROPOSTA'!$H$22,IF('DADOS BASE PROPOSTA'!$H$22-H453&gt;'DADOS BASE PROPOSTA'!$H$23,'DADOS BASE PROPOSTA'!$H$23,'DADOS BASE PROPOSTA'!$H$22-H453),0),0)</f>
        <v>1314924.5876044806</v>
      </c>
      <c r="J453" s="123">
        <f t="shared" si="210"/>
        <v>3153781.4</v>
      </c>
      <c r="L453" s="113">
        <v>0</v>
      </c>
      <c r="M453" s="123">
        <f>IF(D453="E",'DADOS BASE PROPOSTA'!$H$28,IF(D453="EA",'DADOS BASE PROPOSTA'!$H$29,IF(D453="EC",'DADOS BASE PROPOSTA'!$H$30,IF(D453="ECA",'DADOS BASE PROPOSTA'!$H$31,0))))</f>
        <v>0</v>
      </c>
      <c r="N453" s="123">
        <f>IF(OR(D453="E",D453="EA",D453="EC",D453="ECA",D453="ECR"),L453*'DADOS BASE PROPOSTA'!$H$33,0)</f>
        <v>0</v>
      </c>
      <c r="O453" s="123">
        <f t="shared" si="211"/>
        <v>0</v>
      </c>
      <c r="R453" s="123"/>
      <c r="T453" s="113">
        <v>136.65982067417801</v>
      </c>
      <c r="U453" s="118">
        <f t="shared" si="213"/>
        <v>7.1693864343676554E-4</v>
      </c>
      <c r="V453" s="123">
        <f>'DADOS BASE PROPOSTA'!$H$48*U453</f>
        <v>64729.178208557867</v>
      </c>
      <c r="W453" s="123"/>
      <c r="X453" s="123">
        <f t="shared" si="212"/>
        <v>64729.178208557867</v>
      </c>
      <c r="Z453" s="128">
        <v>692</v>
      </c>
      <c r="AB453" s="51">
        <v>0.66100000000000003</v>
      </c>
      <c r="AC453" s="51">
        <f t="shared" si="214"/>
        <v>457.41200000000003</v>
      </c>
      <c r="AD453" s="132">
        <f t="shared" si="215"/>
        <v>-0.11808184425827112</v>
      </c>
      <c r="AF453" s="51">
        <f t="shared" si="216"/>
        <v>681.7340920987765</v>
      </c>
      <c r="AG453" s="123">
        <f t="shared" si="217"/>
        <v>471759.99173235334</v>
      </c>
      <c r="AI453" s="128">
        <v>0</v>
      </c>
      <c r="AJ453" s="123">
        <f>IF($AI$11&gt;0,(AI453/$AI$11)*'DADOS BASE PROPOSTA'!$H$41,0)</f>
        <v>0</v>
      </c>
      <c r="AL453" s="123">
        <v>79.125</v>
      </c>
      <c r="AM453" s="123">
        <f>(AL453/$AL$11)*'DADOS BASE PROPOSTA'!$H$42</f>
        <v>45222.24907992145</v>
      </c>
      <c r="AO453" s="123"/>
      <c r="AP453" s="123"/>
      <c r="AQ453" s="123"/>
      <c r="AS453" s="123"/>
      <c r="AT453" s="123"/>
      <c r="AU453" s="123"/>
      <c r="AW453" s="123"/>
      <c r="AX453" s="123"/>
      <c r="AY453" s="123"/>
      <c r="AZ453" s="49"/>
    </row>
    <row r="454" spans="1:52" x14ac:dyDescent="0.25">
      <c r="A454" s="49"/>
      <c r="B454" s="2" t="s">
        <v>476</v>
      </c>
      <c r="C454" s="2" t="s">
        <v>494</v>
      </c>
      <c r="D454" s="50" t="s">
        <v>89</v>
      </c>
      <c r="F454" s="113">
        <v>7188.0345149295081</v>
      </c>
      <c r="G454" s="118">
        <f t="shared" si="209"/>
        <v>6.3677140393056672E-3</v>
      </c>
      <c r="H454" s="123">
        <f>'DADOS BASE PROPOSTA'!$H$17*G454</f>
        <v>14468788.090225127</v>
      </c>
      <c r="I454" s="123">
        <f>IF(D454="P",IF(H454&lt;'DADOS BASE PROPOSTA'!$H$22,IF('DADOS BASE PROPOSTA'!$H$22-H454&gt;'DADOS BASE PROPOSTA'!$H$23,'DADOS BASE PROPOSTA'!$H$23,'DADOS BASE PROPOSTA'!$H$22-H454),0),0)</f>
        <v>0</v>
      </c>
      <c r="J454" s="123">
        <f t="shared" si="210"/>
        <v>14468788.090225127</v>
      </c>
      <c r="L454" s="113">
        <v>0</v>
      </c>
      <c r="M454" s="123">
        <f>IF(D454="E",'DADOS BASE PROPOSTA'!$H$28,IF(D454="EA",'DADOS BASE PROPOSTA'!$H$29,IF(D454="EC",'DADOS BASE PROPOSTA'!$H$30,IF(D454="ECA",'DADOS BASE PROPOSTA'!$H$31,0))))</f>
        <v>0</v>
      </c>
      <c r="N454" s="123">
        <f>IF(OR(D454="E",D454="EA",D454="EC",D454="ECA",D454="ECR"),L454*'DADOS BASE PROPOSTA'!$H$33,0)</f>
        <v>0</v>
      </c>
      <c r="O454" s="123">
        <f t="shared" si="211"/>
        <v>0</v>
      </c>
      <c r="R454" s="123"/>
      <c r="T454" s="113">
        <v>541.3601982946476</v>
      </c>
      <c r="U454" s="118">
        <f t="shared" si="213"/>
        <v>2.8400596770968766E-3</v>
      </c>
      <c r="V454" s="123">
        <f>'DADOS BASE PROPOSTA'!$H$48*U454</f>
        <v>256416.26468968173</v>
      </c>
      <c r="W454" s="123"/>
      <c r="X454" s="123">
        <f t="shared" si="212"/>
        <v>256416.26468968173</v>
      </c>
      <c r="Z454" s="128">
        <v>5995.5</v>
      </c>
      <c r="AB454" s="51">
        <v>0.751</v>
      </c>
      <c r="AC454" s="51">
        <f t="shared" si="214"/>
        <v>4502.6205</v>
      </c>
      <c r="AD454" s="132">
        <f t="shared" si="215"/>
        <v>3.9418155741728828E-2</v>
      </c>
      <c r="AF454" s="51">
        <f t="shared" si="216"/>
        <v>585.70076497075399</v>
      </c>
      <c r="AG454" s="123">
        <f t="shared" si="217"/>
        <v>3511568.9363821554</v>
      </c>
      <c r="AI454" s="128">
        <v>0</v>
      </c>
      <c r="AJ454" s="123">
        <f>IF($AI$11&gt;0,(AI454/$AI$11)*'DADOS BASE PROPOSTA'!$H$41,0)</f>
        <v>0</v>
      </c>
      <c r="AL454" s="123">
        <v>406.875</v>
      </c>
      <c r="AM454" s="123">
        <f>(AL454/$AL$11)*'DADOS BASE PROPOSTA'!$H$42</f>
        <v>232540.94906025959</v>
      </c>
      <c r="AO454" s="123"/>
      <c r="AP454" s="123"/>
      <c r="AQ454" s="123"/>
      <c r="AS454" s="123"/>
      <c r="AT454" s="123"/>
      <c r="AU454" s="123"/>
      <c r="AW454" s="123"/>
      <c r="AX454" s="123"/>
      <c r="AY454" s="123"/>
      <c r="AZ454" s="49"/>
    </row>
    <row r="455" spans="1:52" x14ac:dyDescent="0.25">
      <c r="A455" s="49"/>
      <c r="B455" s="2" t="s">
        <v>476</v>
      </c>
      <c r="C455" s="2" t="s">
        <v>495</v>
      </c>
      <c r="D455" s="50" t="s">
        <v>89</v>
      </c>
      <c r="F455" s="113">
        <v>3539.097762991923</v>
      </c>
      <c r="G455" s="118">
        <f t="shared" si="209"/>
        <v>3.1352051058007413E-3</v>
      </c>
      <c r="H455" s="123">
        <f>'DADOS BASE PROPOSTA'!$H$17*G455</f>
        <v>7123846.6449993243</v>
      </c>
      <c r="I455" s="123">
        <f>IF(D455="P",IF(H455&lt;'DADOS BASE PROPOSTA'!$H$22,IF('DADOS BASE PROPOSTA'!$H$22-H455&gt;'DADOS BASE PROPOSTA'!$H$23,'DADOS BASE PROPOSTA'!$H$23,'DADOS BASE PROPOSTA'!$H$22-H455),0),0)</f>
        <v>0</v>
      </c>
      <c r="J455" s="123">
        <f t="shared" si="210"/>
        <v>7123846.6449993243</v>
      </c>
      <c r="L455" s="113">
        <v>0</v>
      </c>
      <c r="M455" s="123">
        <f>IF(D455="E",'DADOS BASE PROPOSTA'!$H$28,IF(D455="EA",'DADOS BASE PROPOSTA'!$H$29,IF(D455="EC",'DADOS BASE PROPOSTA'!$H$30,IF(D455="ECA",'DADOS BASE PROPOSTA'!$H$31,0))))</f>
        <v>0</v>
      </c>
      <c r="N455" s="123">
        <f>IF(OR(D455="E",D455="EA",D455="EC",D455="ECA",D455="ECR"),L455*'DADOS BASE PROPOSTA'!$H$33,0)</f>
        <v>0</v>
      </c>
      <c r="O455" s="123">
        <f t="shared" si="211"/>
        <v>0</v>
      </c>
      <c r="R455" s="123"/>
      <c r="T455" s="113">
        <v>405.23796630591647</v>
      </c>
      <c r="U455" s="118">
        <f t="shared" si="213"/>
        <v>2.1259413073950674E-3</v>
      </c>
      <c r="V455" s="123">
        <f>'DADOS BASE PROPOSTA'!$H$48*U455</f>
        <v>191941.71636173932</v>
      </c>
      <c r="W455" s="123"/>
      <c r="X455" s="123">
        <f t="shared" si="212"/>
        <v>191941.71636173932</v>
      </c>
      <c r="Z455" s="128">
        <v>1964.5</v>
      </c>
      <c r="AB455" s="51">
        <v>0.751</v>
      </c>
      <c r="AC455" s="51">
        <f t="shared" si="214"/>
        <v>1475.3395</v>
      </c>
      <c r="AD455" s="132">
        <f t="shared" si="215"/>
        <v>3.9418155741728828E-2</v>
      </c>
      <c r="AF455" s="51">
        <f t="shared" si="216"/>
        <v>585.70076497075399</v>
      </c>
      <c r="AG455" s="123">
        <f t="shared" si="217"/>
        <v>1150609.1527850463</v>
      </c>
      <c r="AI455" s="128">
        <v>0</v>
      </c>
      <c r="AJ455" s="123">
        <f>IF($AI$11&gt;0,(AI455/$AI$11)*'DADOS BASE PROPOSTA'!$H$41,0)</f>
        <v>0</v>
      </c>
      <c r="AL455" s="123">
        <v>248.25</v>
      </c>
      <c r="AM455" s="123">
        <f>(AL455/$AL$11)*'DADOS BASE PROPOSTA'!$H$42</f>
        <v>141882.1274450616</v>
      </c>
      <c r="AO455" s="123"/>
      <c r="AP455" s="123"/>
      <c r="AQ455" s="123"/>
      <c r="AS455" s="123"/>
      <c r="AT455" s="123"/>
      <c r="AU455" s="123"/>
      <c r="AW455" s="123"/>
      <c r="AX455" s="123"/>
      <c r="AY455" s="123"/>
      <c r="AZ455" s="49"/>
    </row>
    <row r="456" spans="1:52" x14ac:dyDescent="0.25">
      <c r="A456" s="49"/>
      <c r="B456" s="2" t="s">
        <v>476</v>
      </c>
      <c r="C456" s="2" t="s">
        <v>496</v>
      </c>
      <c r="D456" s="50" t="s">
        <v>89</v>
      </c>
      <c r="F456" s="113">
        <v>1708.6731463862941</v>
      </c>
      <c r="G456" s="118">
        <f t="shared" si="209"/>
        <v>1.5136741428035971E-3</v>
      </c>
      <c r="H456" s="123">
        <f>'DADOS BASE PROPOSTA'!$H$17*G456</f>
        <v>3439386.6110649798</v>
      </c>
      <c r="I456" s="123">
        <f>IF(D456="P",IF(H456&lt;'DADOS BASE PROPOSTA'!$H$22,IF('DADOS BASE PROPOSTA'!$H$22-H456&gt;'DADOS BASE PROPOSTA'!$H$23,'DADOS BASE PROPOSTA'!$H$23,'DADOS BASE PROPOSTA'!$H$22-H456),0),0)</f>
        <v>0</v>
      </c>
      <c r="J456" s="123">
        <f t="shared" si="210"/>
        <v>3439386.6110649798</v>
      </c>
      <c r="L456" s="113">
        <v>0</v>
      </c>
      <c r="M456" s="123">
        <f>IF(D456="E",'DADOS BASE PROPOSTA'!$H$28,IF(D456="EA",'DADOS BASE PROPOSTA'!$H$29,IF(D456="EC",'DADOS BASE PROPOSTA'!$H$30,IF(D456="ECA",'DADOS BASE PROPOSTA'!$H$31,0))))</f>
        <v>0</v>
      </c>
      <c r="N456" s="123">
        <f>IF(OR(D456="E",D456="EA",D456="EC",D456="ECA",D456="ECR"),L456*'DADOS BASE PROPOSTA'!$H$33,0)</f>
        <v>0</v>
      </c>
      <c r="O456" s="123">
        <f t="shared" si="211"/>
        <v>0</v>
      </c>
      <c r="R456" s="123"/>
      <c r="T456" s="113">
        <v>443.35571146454731</v>
      </c>
      <c r="U456" s="118">
        <f t="shared" si="213"/>
        <v>2.3259129184368546E-3</v>
      </c>
      <c r="V456" s="123">
        <f>'DADOS BASE PROPOSTA'!$H$48*U456</f>
        <v>209996.25724368569</v>
      </c>
      <c r="W456" s="123"/>
      <c r="X456" s="123">
        <f t="shared" si="212"/>
        <v>209996.25724368569</v>
      </c>
      <c r="Z456" s="128">
        <v>600.5</v>
      </c>
      <c r="AB456" s="51">
        <v>0.63100000000000001</v>
      </c>
      <c r="AC456" s="51">
        <f t="shared" si="214"/>
        <v>378.91550000000001</v>
      </c>
      <c r="AD456" s="132">
        <f t="shared" si="215"/>
        <v>-0.17058184425827116</v>
      </c>
      <c r="AF456" s="51">
        <f t="shared" si="216"/>
        <v>713.74520114145071</v>
      </c>
      <c r="AG456" s="123">
        <f t="shared" si="217"/>
        <v>428603.99328544113</v>
      </c>
      <c r="AI456" s="128">
        <v>38</v>
      </c>
      <c r="AJ456" s="123">
        <f>IF($AI$11&gt;0,(AI456/$AI$11)*'DADOS BASE PROPOSTA'!$H$41,0)</f>
        <v>234764.08195232687</v>
      </c>
      <c r="AL456" s="123">
        <v>253</v>
      </c>
      <c r="AM456" s="123">
        <f>(AL456/$AL$11)*'DADOS BASE PROPOSTA'!$H$42</f>
        <v>144596.8912128926</v>
      </c>
      <c r="AO456" s="123"/>
      <c r="AP456" s="123"/>
      <c r="AQ456" s="123"/>
      <c r="AS456" s="123"/>
      <c r="AT456" s="123"/>
      <c r="AU456" s="123"/>
      <c r="AW456" s="123"/>
      <c r="AX456" s="123"/>
      <c r="AY456" s="123"/>
      <c r="AZ456" s="49"/>
    </row>
    <row r="457" spans="1:52" x14ac:dyDescent="0.25">
      <c r="A457" s="49"/>
      <c r="B457" s="2" t="s">
        <v>476</v>
      </c>
      <c r="C457" s="2" t="s">
        <v>497</v>
      </c>
      <c r="D457" s="50" t="s">
        <v>93</v>
      </c>
      <c r="F457" s="113">
        <v>0</v>
      </c>
      <c r="G457" s="118">
        <f t="shared" si="209"/>
        <v>0</v>
      </c>
      <c r="H457" s="123">
        <f>'DADOS BASE PROPOSTA'!$H$17*G457</f>
        <v>0</v>
      </c>
      <c r="I457" s="123">
        <f>IF(D457="P",IF(H457&lt;'DADOS BASE PROPOSTA'!$H$22,IF('DADOS BASE PROPOSTA'!$H$22-H457&gt;'DADOS BASE PROPOSTA'!$H$23,'DADOS BASE PROPOSTA'!$H$23,'DADOS BASE PROPOSTA'!$H$22-H457),0),0)</f>
        <v>0</v>
      </c>
      <c r="J457" s="123">
        <f t="shared" si="210"/>
        <v>0</v>
      </c>
      <c r="L457" s="113">
        <v>631.30434036222732</v>
      </c>
      <c r="M457" s="123">
        <f>IF(D457="E",'DADOS BASE PROPOSTA'!$H$28,IF(D457="EA",'DADOS BASE PROPOSTA'!$H$29,IF(D457="EC",'DADOS BASE PROPOSTA'!$H$30,IF(D457="ECA",'DADOS BASE PROPOSTA'!$H$31,0))))</f>
        <v>2005589.23</v>
      </c>
      <c r="N457" s="123">
        <f>IF(OR(D457="E",D457="EA",D457="EC",D457="ECA",D457="ECR"),L457*'DADOS BASE PROPOSTA'!$H$33,0)</f>
        <v>421079.99502160563</v>
      </c>
      <c r="O457" s="123">
        <f t="shared" si="211"/>
        <v>2426669.2250216054</v>
      </c>
      <c r="R457" s="123"/>
      <c r="T457" s="113">
        <v>36.038896276595743</v>
      </c>
      <c r="U457" s="118">
        <f t="shared" si="213"/>
        <v>1.8906564694755893E-4</v>
      </c>
      <c r="V457" s="123">
        <f>'DADOS BASE PROPOSTA'!$H$48*U457</f>
        <v>17069.890242935733</v>
      </c>
      <c r="W457" s="123"/>
      <c r="X457" s="123">
        <f t="shared" si="212"/>
        <v>17069.890242935733</v>
      </c>
      <c r="Z457" s="128">
        <v>392.5</v>
      </c>
      <c r="AB457" s="51">
        <v>0.64700000000000002</v>
      </c>
      <c r="AC457" s="51">
        <f t="shared" si="214"/>
        <v>253.94750000000002</v>
      </c>
      <c r="AD457" s="132">
        <f t="shared" si="215"/>
        <v>-0.14258184425827114</v>
      </c>
      <c r="AF457" s="51">
        <f t="shared" si="216"/>
        <v>696.67260965202445</v>
      </c>
      <c r="AG457" s="123">
        <f t="shared" si="217"/>
        <v>273443.99928841961</v>
      </c>
      <c r="AI457" s="128">
        <v>0</v>
      </c>
      <c r="AJ457" s="123">
        <f>IF($AI$11&gt;0,(AI457/$AI$11)*'DADOS BASE PROPOSTA'!$H$41,0)</f>
        <v>0</v>
      </c>
      <c r="AL457" s="123">
        <v>12.375</v>
      </c>
      <c r="AM457" s="123">
        <f>(AL457/$AL$11)*'DADOS BASE PROPOSTA'!$H$42</f>
        <v>7072.6740267175737</v>
      </c>
      <c r="AO457" s="123"/>
      <c r="AP457" s="123"/>
      <c r="AQ457" s="123"/>
      <c r="AS457" s="123"/>
      <c r="AT457" s="123"/>
      <c r="AU457" s="123"/>
      <c r="AW457" s="123"/>
      <c r="AX457" s="123"/>
      <c r="AY457" s="123"/>
      <c r="AZ457" s="49"/>
    </row>
    <row r="458" spans="1:52" x14ac:dyDescent="0.25">
      <c r="A458" s="49"/>
      <c r="F458" s="113"/>
      <c r="G458" s="118"/>
      <c r="H458" s="123"/>
      <c r="I458" s="123"/>
      <c r="J458" s="123"/>
      <c r="L458" s="113"/>
      <c r="M458" s="123"/>
      <c r="N458" s="123"/>
      <c r="O458" s="123"/>
      <c r="R458" s="123"/>
      <c r="T458" s="113"/>
      <c r="U458" s="118"/>
      <c r="V458" s="123"/>
      <c r="W458" s="123"/>
      <c r="X458" s="123"/>
      <c r="Z458" s="128"/>
      <c r="AD458" s="132"/>
      <c r="AG458" s="123"/>
      <c r="AI458" s="128"/>
      <c r="AJ458" s="123"/>
      <c r="AL458" s="123"/>
      <c r="AM458" s="123"/>
      <c r="AO458" s="123"/>
      <c r="AP458" s="123"/>
      <c r="AQ458" s="123"/>
      <c r="AS458" s="123"/>
      <c r="AT458" s="123"/>
      <c r="AU458" s="123"/>
      <c r="AW458" s="123"/>
      <c r="AX458" s="123"/>
      <c r="AY458" s="123"/>
      <c r="AZ458" s="49"/>
    </row>
    <row r="459" spans="1:52" x14ac:dyDescent="0.25">
      <c r="A459" s="49"/>
      <c r="B459" s="107" t="s">
        <v>498</v>
      </c>
      <c r="C459" s="107" t="s">
        <v>499</v>
      </c>
      <c r="D459" s="107" t="s">
        <v>84</v>
      </c>
      <c r="E459" s="107"/>
      <c r="F459" s="114">
        <f>SUM(F460:F485)</f>
        <v>23588.177506591383</v>
      </c>
      <c r="G459" s="119">
        <f>SUM(G460:G485)</f>
        <v>2.0896222570771717E-2</v>
      </c>
      <c r="H459" s="124">
        <f>SUM(H460:H485)</f>
        <v>47480620.894157276</v>
      </c>
      <c r="I459" s="124">
        <f>SUM(I460:I485)</f>
        <v>6141818.7707976177</v>
      </c>
      <c r="J459" s="124">
        <f>SUM(J460:J485)</f>
        <v>53622439.664954878</v>
      </c>
      <c r="K459" s="108"/>
      <c r="L459" s="114">
        <f>SUM(L460:L485)</f>
        <v>2629.9078414496962</v>
      </c>
      <c r="M459" s="124">
        <f>SUM(M460:M485)</f>
        <v>19008974.710000001</v>
      </c>
      <c r="N459" s="124">
        <f>SUM(N460:N485)</f>
        <v>1754148.5302469472</v>
      </c>
      <c r="O459" s="124">
        <f>SUM(O460:O485)</f>
        <v>20763123.240246948</v>
      </c>
      <c r="P459" s="108"/>
      <c r="Q459" s="109"/>
      <c r="R459" s="124">
        <f>SUM(R460:R485)</f>
        <v>8218114.4500000002</v>
      </c>
      <c r="S459" s="108"/>
      <c r="T459" s="114">
        <f>SUM(T460:T485)</f>
        <v>12410.218204697825</v>
      </c>
      <c r="U459" s="119">
        <f>SUM(U460:U485)</f>
        <v>6.5105932091358856E-2</v>
      </c>
      <c r="V459" s="124">
        <f>SUM(V460:V485)</f>
        <v>5878122.9319347385</v>
      </c>
      <c r="W459" s="124">
        <f>SUM(W460:W485)</f>
        <v>244676.20587804879</v>
      </c>
      <c r="X459" s="124">
        <f>SUM(X460:X485)</f>
        <v>6122799.1378127867</v>
      </c>
      <c r="Y459" s="108"/>
      <c r="Z459" s="129">
        <f>SUM(Z460:Z485)</f>
        <v>14705</v>
      </c>
      <c r="AA459" s="108"/>
      <c r="AB459" s="108"/>
      <c r="AC459" s="108"/>
      <c r="AD459" s="133"/>
      <c r="AE459" s="108"/>
      <c r="AF459" s="108"/>
      <c r="AG459" s="124">
        <f>SUM(AG460:AG485)</f>
        <v>8573395.031621784</v>
      </c>
      <c r="AH459" s="108"/>
      <c r="AI459" s="129">
        <f>SUM(AI460:AI485)</f>
        <v>0</v>
      </c>
      <c r="AJ459" s="124">
        <f>SUM(AJ460:AJ485)</f>
        <v>0</v>
      </c>
      <c r="AK459" s="108"/>
      <c r="AL459" s="124">
        <f>SUM(AL460:AL485)</f>
        <v>4285.375</v>
      </c>
      <c r="AM459" s="124">
        <f>SUM(AM460:AM485)</f>
        <v>2449217.0066460469</v>
      </c>
      <c r="AN459" s="108"/>
      <c r="AO459" s="124"/>
      <c r="AP459" s="124"/>
      <c r="AQ459" s="124">
        <f>SUM(AQ460:AQ485)</f>
        <v>953557.69059405942</v>
      </c>
      <c r="AR459" s="107"/>
      <c r="AS459" s="124"/>
      <c r="AT459" s="124"/>
      <c r="AU459" s="124">
        <f>SUM(AU460:AU485)</f>
        <v>953557.69059405942</v>
      </c>
      <c r="AV459" s="107"/>
      <c r="AW459" s="124"/>
      <c r="AX459" s="124"/>
      <c r="AY459" s="124">
        <f>SUM(AY460:AY485)</f>
        <v>953557.69059405942</v>
      </c>
      <c r="AZ459" s="49"/>
    </row>
    <row r="460" spans="1:52" x14ac:dyDescent="0.25">
      <c r="A460" s="49"/>
      <c r="B460" s="2" t="s">
        <v>498</v>
      </c>
      <c r="C460" s="2" t="s">
        <v>35</v>
      </c>
      <c r="D460" s="50" t="s">
        <v>85</v>
      </c>
      <c r="F460" s="113">
        <v>0</v>
      </c>
      <c r="G460" s="118">
        <f t="shared" ref="G460:G485" si="218">F460/$F$11</f>
        <v>0</v>
      </c>
      <c r="H460" s="123">
        <f>'DADOS BASE PROPOSTA'!$H$17*G460</f>
        <v>0</v>
      </c>
      <c r="I460" s="123">
        <f>IF(D460="P",IF(H460&lt;'DADOS BASE PROPOSTA'!$H$22,IF('DADOS BASE PROPOSTA'!$H$22-H460&gt;'DADOS BASE PROPOSTA'!$H$23,'DADOS BASE PROPOSTA'!$H$23,'DADOS BASE PROPOSTA'!$H$22-H460),0),0)</f>
        <v>0</v>
      </c>
      <c r="J460" s="123">
        <f t="shared" ref="J460:J485" si="219">H460+I460</f>
        <v>0</v>
      </c>
      <c r="L460" s="113"/>
      <c r="M460" s="123">
        <f>IF(D460="E",'DADOS BASE PROPOSTA'!$H$28,IF(D460="EA",'DADOS BASE PROPOSTA'!$H$29,IF(D460="EC",'DADOS BASE PROPOSTA'!$H$30,IF(D460="ECA",'DADOS BASE PROPOSTA'!$H$31,0))))</f>
        <v>0</v>
      </c>
      <c r="N460" s="123">
        <f>IF(OR(D460="E",D460="EA",D460="EC",D460="ECA"),L460*'DADOS BASE PROPOSTA'!$H$33,0)</f>
        <v>0</v>
      </c>
      <c r="O460" s="123">
        <f t="shared" ref="O460:O485" si="220">M460+N460</f>
        <v>0</v>
      </c>
      <c r="Q460" s="77">
        <v>25</v>
      </c>
      <c r="R460" s="123">
        <f>IF(D460="R",('DADOS BASE PROPOSTA'!$H$36+('DADOS BASE PROPOSTA'!$H$37*Q460)),0)</f>
        <v>8218114.4500000002</v>
      </c>
      <c r="T460" s="113"/>
      <c r="U460" s="118"/>
      <c r="V460" s="123"/>
      <c r="W460" s="123">
        <f>'DADOS BASE PROPOSTA'!$H$47/41</f>
        <v>244676.20587804879</v>
      </c>
      <c r="X460" s="123">
        <f t="shared" ref="X460:X485" si="221">V460+W460</f>
        <v>244676.20587804879</v>
      </c>
      <c r="Z460" s="128"/>
      <c r="AD460" s="132"/>
      <c r="AG460" s="123"/>
      <c r="AI460" s="128"/>
      <c r="AJ460" s="123"/>
      <c r="AL460" s="123"/>
      <c r="AM460" s="123"/>
      <c r="AO460" s="123">
        <f>'DADOS BASE PROPOSTA'!$H$52/41</f>
        <v>354295.5</v>
      </c>
      <c r="AP460" s="123">
        <f>'DADOS BASE PROPOSTA'!$H$53*(Q460/$Q$11)</f>
        <v>599262.19059405942</v>
      </c>
      <c r="AQ460" s="123">
        <f>AO460+AP460</f>
        <v>953557.69059405942</v>
      </c>
      <c r="AS460" s="123">
        <f>'DADOS BASE PROPOSTA'!$H$56/41</f>
        <v>354295.5</v>
      </c>
      <c r="AT460" s="123">
        <f>'DADOS BASE PROPOSTA'!$H$57*(Q460/$Q$11)</f>
        <v>599262.19059405942</v>
      </c>
      <c r="AU460" s="123">
        <f>AS460+AT460</f>
        <v>953557.69059405942</v>
      </c>
      <c r="AW460" s="123">
        <f>'DADOS BASE PROPOSTA'!$H$60/41</f>
        <v>354295.5</v>
      </c>
      <c r="AX460" s="123">
        <f>'DADOS BASE PROPOSTA'!$H$61*(Q460/$Q$11)</f>
        <v>599262.19059405942</v>
      </c>
      <c r="AY460" s="123">
        <f>AW460+AX460</f>
        <v>953557.69059405942</v>
      </c>
      <c r="AZ460" s="49"/>
    </row>
    <row r="461" spans="1:52" x14ac:dyDescent="0.25">
      <c r="A461" s="49"/>
      <c r="B461" s="2" t="s">
        <v>498</v>
      </c>
      <c r="C461" s="2" t="s">
        <v>500</v>
      </c>
      <c r="D461" s="50" t="s">
        <v>89</v>
      </c>
      <c r="F461" s="113">
        <v>906.14040287219541</v>
      </c>
      <c r="G461" s="118">
        <f t="shared" si="218"/>
        <v>8.0272888965224429E-4</v>
      </c>
      <c r="H461" s="123">
        <f>'DADOS BASE PROPOSTA'!$H$17*G461</f>
        <v>1823969.1868365486</v>
      </c>
      <c r="I461" s="123">
        <f>IF(D461="P",IF(H461&lt;'DADOS BASE PROPOSTA'!$H$22,IF('DADOS BASE PROPOSTA'!$H$22-H461&gt;'DADOS BASE PROPOSTA'!$H$23,'DADOS BASE PROPOSTA'!$H$23,'DADOS BASE PROPOSTA'!$H$22-H461),0),0)</f>
        <v>1329812.2131634513</v>
      </c>
      <c r="J461" s="123">
        <f t="shared" si="219"/>
        <v>3153781.4</v>
      </c>
      <c r="L461" s="113">
        <v>0</v>
      </c>
      <c r="M461" s="123">
        <f>IF(D461="E",'DADOS BASE PROPOSTA'!$H$28,IF(D461="EA",'DADOS BASE PROPOSTA'!$H$29,IF(D461="EC",'DADOS BASE PROPOSTA'!$H$30,IF(D461="ECA",'DADOS BASE PROPOSTA'!$H$31,0))))</f>
        <v>0</v>
      </c>
      <c r="N461" s="123">
        <f>IF(OR(D461="E",D461="EA",D461="EC",D461="ECA",D461="ECR"),L461*'DADOS BASE PROPOSTA'!$H$33,0)</f>
        <v>0</v>
      </c>
      <c r="O461" s="123">
        <f t="shared" si="220"/>
        <v>0</v>
      </c>
      <c r="R461" s="123"/>
      <c r="T461" s="113">
        <v>216.9132640900894</v>
      </c>
      <c r="U461" s="118">
        <f t="shared" ref="U461:U485" si="222">T461/$T$11</f>
        <v>1.1379606714907243E-3</v>
      </c>
      <c r="V461" s="123">
        <f>'DADOS BASE PROPOSTA'!$H$48*U461</f>
        <v>102741.37092981243</v>
      </c>
      <c r="W461" s="123"/>
      <c r="X461" s="123">
        <f t="shared" si="221"/>
        <v>102741.37092981243</v>
      </c>
      <c r="Z461" s="128">
        <v>449.5</v>
      </c>
      <c r="AB461" s="51">
        <v>0.72899999999999998</v>
      </c>
      <c r="AC461" s="51">
        <f t="shared" ref="AC461:AC485" si="223">Z461*AB461</f>
        <v>327.68549999999999</v>
      </c>
      <c r="AD461" s="132">
        <f t="shared" ref="AD461:AD485" si="224">(AB461-$AC$12)*$AD$12</f>
        <v>9.1815574172879333E-4</v>
      </c>
      <c r="AF461" s="51">
        <f t="shared" ref="AF461:AF485" si="225">$AF$11-(AD461*$AF$11)</f>
        <v>609.17557826871507</v>
      </c>
      <c r="AG461" s="123">
        <f t="shared" ref="AG461:AG485" si="226">Z461*AF461</f>
        <v>273824.42243178742</v>
      </c>
      <c r="AI461" s="128">
        <v>0</v>
      </c>
      <c r="AJ461" s="123">
        <f>IF($AI$11&gt;0,(AI461/$AI$11)*'DADOS BASE PROPOSTA'!$H$41,0)</f>
        <v>0</v>
      </c>
      <c r="AL461" s="123">
        <v>72.125</v>
      </c>
      <c r="AM461" s="123">
        <f>(AL461/$AL$11)*'DADOS BASE PROPOSTA'!$H$42</f>
        <v>41221.544579959998</v>
      </c>
      <c r="AO461" s="123"/>
      <c r="AP461" s="123"/>
      <c r="AQ461" s="123"/>
      <c r="AS461" s="123"/>
      <c r="AT461" s="123"/>
      <c r="AU461" s="123"/>
      <c r="AW461" s="123"/>
      <c r="AX461" s="123"/>
      <c r="AY461" s="123"/>
      <c r="AZ461" s="49"/>
    </row>
    <row r="462" spans="1:52" x14ac:dyDescent="0.25">
      <c r="A462" s="49"/>
      <c r="B462" s="2" t="s">
        <v>498</v>
      </c>
      <c r="C462" s="2" t="s">
        <v>501</v>
      </c>
      <c r="D462" s="50" t="s">
        <v>87</v>
      </c>
      <c r="F462" s="113">
        <v>0</v>
      </c>
      <c r="G462" s="118">
        <f t="shared" si="218"/>
        <v>0</v>
      </c>
      <c r="H462" s="123">
        <f>'DADOS BASE PROPOSTA'!$H$17*G462</f>
        <v>0</v>
      </c>
      <c r="I462" s="123">
        <f>IF(D462="P",IF(H462&lt;'DADOS BASE PROPOSTA'!$H$22,IF('DADOS BASE PROPOSTA'!$H$22-H462&gt;'DADOS BASE PROPOSTA'!$H$23,'DADOS BASE PROPOSTA'!$H$23,'DADOS BASE PROPOSTA'!$H$22-H462),0),0)</f>
        <v>0</v>
      </c>
      <c r="J462" s="123">
        <f t="shared" si="219"/>
        <v>0</v>
      </c>
      <c r="L462" s="113">
        <v>492.31978098178428</v>
      </c>
      <c r="M462" s="123">
        <f>IF(D462="E",'DADOS BASE PROPOSTA'!$H$28,IF(D462="EA",'DADOS BASE PROPOSTA'!$H$29,IF(D462="EC",'DADOS BASE PROPOSTA'!$H$30,IF(D462="ECA",'DADOS BASE PROPOSTA'!$H$31,0))))</f>
        <v>993970.02</v>
      </c>
      <c r="N462" s="123">
        <f>IF(OR(D462="E",D462="EA",D462="EC",D462="ECA",D462="ECR"),L462*'DADOS BASE PROPOSTA'!$H$33,0)</f>
        <v>328377.2939148501</v>
      </c>
      <c r="O462" s="123">
        <f t="shared" si="220"/>
        <v>1322347.3139148501</v>
      </c>
      <c r="R462" s="123"/>
      <c r="T462" s="113">
        <v>185.34479380875439</v>
      </c>
      <c r="U462" s="118">
        <f t="shared" si="222"/>
        <v>9.7234757360122417E-4</v>
      </c>
      <c r="V462" s="123">
        <f>'DADOS BASE PROPOSTA'!$H$48*U462</f>
        <v>87788.906273182016</v>
      </c>
      <c r="W462" s="123"/>
      <c r="X462" s="123">
        <f t="shared" si="221"/>
        <v>87788.906273182016</v>
      </c>
      <c r="Z462" s="128">
        <v>147.5</v>
      </c>
      <c r="AB462" s="51">
        <v>0.747</v>
      </c>
      <c r="AC462" s="51">
        <f t="shared" si="223"/>
        <v>110.1825</v>
      </c>
      <c r="AD462" s="132">
        <f t="shared" si="224"/>
        <v>3.2418155741728821E-2</v>
      </c>
      <c r="AF462" s="51">
        <f t="shared" si="225"/>
        <v>589.96891284311062</v>
      </c>
      <c r="AG462" s="123">
        <f t="shared" si="226"/>
        <v>87020.414644358811</v>
      </c>
      <c r="AI462" s="128">
        <v>0</v>
      </c>
      <c r="AJ462" s="123">
        <f>IF($AI$11&gt;0,(AI462/$AI$11)*'DADOS BASE PROPOSTA'!$H$41,0)</f>
        <v>0</v>
      </c>
      <c r="AL462" s="123">
        <v>50.875</v>
      </c>
      <c r="AM462" s="123">
        <f>(AL462/$AL$11)*'DADOS BASE PROPOSTA'!$H$42</f>
        <v>29076.54877650558</v>
      </c>
      <c r="AO462" s="123"/>
      <c r="AP462" s="123"/>
      <c r="AQ462" s="123"/>
      <c r="AS462" s="123"/>
      <c r="AT462" s="123"/>
      <c r="AU462" s="123"/>
      <c r="AW462" s="123"/>
      <c r="AX462" s="123"/>
      <c r="AY462" s="123"/>
      <c r="AZ462" s="49"/>
    </row>
    <row r="463" spans="1:52" x14ac:dyDescent="0.25">
      <c r="A463" s="49"/>
      <c r="B463" s="2" t="s">
        <v>498</v>
      </c>
      <c r="C463" s="2" t="s">
        <v>502</v>
      </c>
      <c r="D463" s="50" t="s">
        <v>87</v>
      </c>
      <c r="F463" s="113">
        <v>0</v>
      </c>
      <c r="G463" s="118">
        <f t="shared" si="218"/>
        <v>0</v>
      </c>
      <c r="H463" s="123">
        <f>'DADOS BASE PROPOSTA'!$H$17*G463</f>
        <v>0</v>
      </c>
      <c r="I463" s="123">
        <f>IF(D463="P",IF(H463&lt;'DADOS BASE PROPOSTA'!$H$22,IF('DADOS BASE PROPOSTA'!$H$22-H463&gt;'DADOS BASE PROPOSTA'!$H$23,'DADOS BASE PROPOSTA'!$H$23,'DADOS BASE PROPOSTA'!$H$22-H463),0),0)</f>
        <v>0</v>
      </c>
      <c r="J463" s="123">
        <f t="shared" si="219"/>
        <v>0</v>
      </c>
      <c r="L463" s="113">
        <v>54.648402772318903</v>
      </c>
      <c r="M463" s="123">
        <f>IF(D463="E",'DADOS BASE PROPOSTA'!$H$28,IF(D463="EA",'DADOS BASE PROPOSTA'!$H$29,IF(D463="EC",'DADOS BASE PROPOSTA'!$H$30,IF(D463="ECA",'DADOS BASE PROPOSTA'!$H$31,0))))</f>
        <v>993970.02</v>
      </c>
      <c r="N463" s="123">
        <f>IF(OR(D463="E",D463="EA",D463="EC",D463="ECA",D463="ECR"),L463*'DADOS BASE PROPOSTA'!$H$33,0)</f>
        <v>36450.484649136706</v>
      </c>
      <c r="O463" s="123">
        <f t="shared" si="220"/>
        <v>1030420.5046491367</v>
      </c>
      <c r="R463" s="123"/>
      <c r="T463" s="113">
        <v>54.532195578730907</v>
      </c>
      <c r="U463" s="118">
        <f t="shared" si="222"/>
        <v>2.8608436721906942E-4</v>
      </c>
      <c r="V463" s="123">
        <f>'DADOS BASE PROPOSTA'!$H$48*U463</f>
        <v>25829.275849376019</v>
      </c>
      <c r="W463" s="123"/>
      <c r="X463" s="123">
        <f t="shared" si="221"/>
        <v>25829.275849376019</v>
      </c>
      <c r="Z463" s="128">
        <v>54</v>
      </c>
      <c r="AB463" s="51">
        <v>0.70599999999999996</v>
      </c>
      <c r="AC463" s="51">
        <f t="shared" si="223"/>
        <v>38.123999999999995</v>
      </c>
      <c r="AD463" s="132">
        <f t="shared" si="224"/>
        <v>-3.9331844258271242E-2</v>
      </c>
      <c r="AF463" s="51">
        <f t="shared" si="225"/>
        <v>633.7174285347653</v>
      </c>
      <c r="AG463" s="123">
        <f t="shared" si="226"/>
        <v>34220.741140877326</v>
      </c>
      <c r="AI463" s="128">
        <v>0</v>
      </c>
      <c r="AJ463" s="123">
        <f>IF($AI$11&gt;0,(AI463/$AI$11)*'DADOS BASE PROPOSTA'!$H$41,0)</f>
        <v>0</v>
      </c>
      <c r="AL463" s="123">
        <v>19.375</v>
      </c>
      <c r="AM463" s="123">
        <f>(AL463/$AL$11)*'DADOS BASE PROPOSTA'!$H$42</f>
        <v>11073.378526679029</v>
      </c>
      <c r="AO463" s="123"/>
      <c r="AP463" s="123"/>
      <c r="AQ463" s="123"/>
      <c r="AS463" s="123"/>
      <c r="AT463" s="123"/>
      <c r="AU463" s="123"/>
      <c r="AW463" s="123"/>
      <c r="AX463" s="123"/>
      <c r="AY463" s="123"/>
      <c r="AZ463" s="49"/>
    </row>
    <row r="464" spans="1:52" x14ac:dyDescent="0.25">
      <c r="A464" s="49"/>
      <c r="B464" s="2" t="s">
        <v>498</v>
      </c>
      <c r="C464" s="2" t="s">
        <v>503</v>
      </c>
      <c r="D464" s="50" t="s">
        <v>87</v>
      </c>
      <c r="F464" s="113">
        <v>0</v>
      </c>
      <c r="G464" s="118">
        <f t="shared" si="218"/>
        <v>0</v>
      </c>
      <c r="H464" s="123">
        <f>'DADOS BASE PROPOSTA'!$H$17*G464</f>
        <v>0</v>
      </c>
      <c r="I464" s="123">
        <f>IF(D464="P",IF(H464&lt;'DADOS BASE PROPOSTA'!$H$22,IF('DADOS BASE PROPOSTA'!$H$22-H464&gt;'DADOS BASE PROPOSTA'!$H$23,'DADOS BASE PROPOSTA'!$H$23,'DADOS BASE PROPOSTA'!$H$22-H464),0),0)</f>
        <v>0</v>
      </c>
      <c r="J464" s="123">
        <f t="shared" si="219"/>
        <v>0</v>
      </c>
      <c r="L464" s="113">
        <v>146.7518424598878</v>
      </c>
      <c r="M464" s="123">
        <f>IF(D464="E",'DADOS BASE PROPOSTA'!$H$28,IF(D464="EA",'DADOS BASE PROPOSTA'!$H$29,IF(D464="EC",'DADOS BASE PROPOSTA'!$H$30,IF(D464="ECA",'DADOS BASE PROPOSTA'!$H$31,0))))</f>
        <v>993970.02</v>
      </c>
      <c r="N464" s="123">
        <f>IF(OR(D464="E",D464="EA",D464="EC",D464="ECA",D464="ECR"),L464*'DADOS BASE PROPOSTA'!$H$33,0)</f>
        <v>97883.478920745154</v>
      </c>
      <c r="O464" s="123">
        <f t="shared" si="220"/>
        <v>1091853.4989207452</v>
      </c>
      <c r="R464" s="123"/>
      <c r="T464" s="113">
        <v>330.45755912162161</v>
      </c>
      <c r="U464" s="118">
        <f t="shared" si="222"/>
        <v>1.7336316774111352E-3</v>
      </c>
      <c r="V464" s="123">
        <f>'DADOS BASE PROPOSTA'!$H$48*U464</f>
        <v>156521.83742979402</v>
      </c>
      <c r="W464" s="123"/>
      <c r="X464" s="123">
        <f t="shared" si="221"/>
        <v>156521.83742979402</v>
      </c>
      <c r="Z464" s="128">
        <v>298</v>
      </c>
      <c r="AB464" s="51">
        <v>0.72299999999999998</v>
      </c>
      <c r="AC464" s="51">
        <f t="shared" si="223"/>
        <v>215.45399999999998</v>
      </c>
      <c r="AD464" s="132">
        <f t="shared" si="224"/>
        <v>-9.581844258271216E-3</v>
      </c>
      <c r="AF464" s="51">
        <f t="shared" si="225"/>
        <v>615.57780007724989</v>
      </c>
      <c r="AG464" s="123">
        <f t="shared" si="226"/>
        <v>183442.18442302046</v>
      </c>
      <c r="AI464" s="128">
        <v>0</v>
      </c>
      <c r="AJ464" s="123">
        <f>IF($AI$11&gt;0,(AI464/$AI$11)*'DADOS BASE PROPOSTA'!$H$41,0)</f>
        <v>0</v>
      </c>
      <c r="AL464" s="123">
        <v>96.375</v>
      </c>
      <c r="AM464" s="123">
        <f>(AL464/$AL$11)*'DADOS BASE PROPOSTA'!$H$42</f>
        <v>55081.128026255035</v>
      </c>
      <c r="AO464" s="123"/>
      <c r="AP464" s="123"/>
      <c r="AQ464" s="123"/>
      <c r="AS464" s="123"/>
      <c r="AT464" s="123"/>
      <c r="AU464" s="123"/>
      <c r="AW464" s="123"/>
      <c r="AX464" s="123"/>
      <c r="AY464" s="123"/>
      <c r="AZ464" s="49"/>
    </row>
    <row r="465" spans="1:52" x14ac:dyDescent="0.25">
      <c r="A465" s="49"/>
      <c r="B465" s="2" t="s">
        <v>498</v>
      </c>
      <c r="C465" s="2" t="s">
        <v>504</v>
      </c>
      <c r="D465" s="50" t="s">
        <v>87</v>
      </c>
      <c r="F465" s="113">
        <v>0</v>
      </c>
      <c r="G465" s="118">
        <f t="shared" si="218"/>
        <v>0</v>
      </c>
      <c r="H465" s="123">
        <f>'DADOS BASE PROPOSTA'!$H$17*G465</f>
        <v>0</v>
      </c>
      <c r="I465" s="123">
        <f>IF(D465="P",IF(H465&lt;'DADOS BASE PROPOSTA'!$H$22,IF('DADOS BASE PROPOSTA'!$H$22-H465&gt;'DADOS BASE PROPOSTA'!$H$23,'DADOS BASE PROPOSTA'!$H$23,'DADOS BASE PROPOSTA'!$H$22-H465),0),0)</f>
        <v>0</v>
      </c>
      <c r="J465" s="123">
        <f t="shared" si="219"/>
        <v>0</v>
      </c>
      <c r="L465" s="113">
        <v>194.79751683471619</v>
      </c>
      <c r="M465" s="123">
        <f>IF(D465="E",'DADOS BASE PROPOSTA'!$H$28,IF(D465="EA",'DADOS BASE PROPOSTA'!$H$29,IF(D465="EC",'DADOS BASE PROPOSTA'!$H$30,IF(D465="ECA",'DADOS BASE PROPOSTA'!$H$31,0))))</f>
        <v>993970.02</v>
      </c>
      <c r="N465" s="123">
        <f>IF(OR(D465="E",D465="EA",D465="EC",D465="ECA",D465="ECR"),L465*'DADOS BASE PROPOSTA'!$H$33,0)</f>
        <v>129929.94372875569</v>
      </c>
      <c r="O465" s="123">
        <f t="shared" si="220"/>
        <v>1123899.9637287557</v>
      </c>
      <c r="R465" s="123"/>
      <c r="T465" s="113">
        <v>151.61734356639249</v>
      </c>
      <c r="U465" s="118">
        <f t="shared" si="222"/>
        <v>7.9540813153221464E-4</v>
      </c>
      <c r="V465" s="123">
        <f>'DADOS BASE PROPOSTA'!$H$48*U465</f>
        <v>71813.836742956744</v>
      </c>
      <c r="W465" s="123"/>
      <c r="X465" s="123">
        <f t="shared" si="221"/>
        <v>71813.836742956744</v>
      </c>
      <c r="Z465" s="128">
        <v>127</v>
      </c>
      <c r="AB465" s="51">
        <v>0.73099999999999998</v>
      </c>
      <c r="AC465" s="51">
        <f t="shared" si="223"/>
        <v>92.837000000000003</v>
      </c>
      <c r="AD465" s="132">
        <f t="shared" si="224"/>
        <v>4.4181557417287964E-3</v>
      </c>
      <c r="AF465" s="51">
        <f t="shared" si="225"/>
        <v>607.04150433253687</v>
      </c>
      <c r="AG465" s="123">
        <f t="shared" si="226"/>
        <v>77094.271050232186</v>
      </c>
      <c r="AI465" s="128">
        <v>0</v>
      </c>
      <c r="AJ465" s="123">
        <f>IF($AI$11&gt;0,(AI465/$AI$11)*'DADOS BASE PROPOSTA'!$H$41,0)</f>
        <v>0</v>
      </c>
      <c r="AL465" s="123">
        <v>47.375</v>
      </c>
      <c r="AM465" s="123">
        <f>(AL465/$AL$11)*'DADOS BASE PROPOSTA'!$H$42</f>
        <v>27076.196526524851</v>
      </c>
      <c r="AO465" s="123"/>
      <c r="AP465" s="123"/>
      <c r="AQ465" s="123"/>
      <c r="AS465" s="123"/>
      <c r="AT465" s="123"/>
      <c r="AU465" s="123"/>
      <c r="AW465" s="123"/>
      <c r="AX465" s="123"/>
      <c r="AY465" s="123"/>
      <c r="AZ465" s="49"/>
    </row>
    <row r="466" spans="1:52" x14ac:dyDescent="0.25">
      <c r="A466" s="49"/>
      <c r="B466" s="2" t="s">
        <v>498</v>
      </c>
      <c r="C466" s="2" t="s">
        <v>505</v>
      </c>
      <c r="D466" s="50" t="s">
        <v>87</v>
      </c>
      <c r="F466" s="113">
        <v>0</v>
      </c>
      <c r="G466" s="118">
        <f t="shared" si="218"/>
        <v>0</v>
      </c>
      <c r="H466" s="123">
        <f>'DADOS BASE PROPOSTA'!$H$17*G466</f>
        <v>0</v>
      </c>
      <c r="I466" s="123">
        <f>IF(D466="P",IF(H466&lt;'DADOS BASE PROPOSTA'!$H$22,IF('DADOS BASE PROPOSTA'!$H$22-H466&gt;'DADOS BASE PROPOSTA'!$H$23,'DADOS BASE PROPOSTA'!$H$23,'DADOS BASE PROPOSTA'!$H$22-H466),0),0)</f>
        <v>0</v>
      </c>
      <c r="J466" s="123">
        <f t="shared" si="219"/>
        <v>0</v>
      </c>
      <c r="L466" s="113">
        <v>56.20991782978674</v>
      </c>
      <c r="M466" s="123">
        <f>IF(D466="E",'DADOS BASE PROPOSTA'!$H$28,IF(D466="EA",'DADOS BASE PROPOSTA'!$H$29,IF(D466="EC",'DADOS BASE PROPOSTA'!$H$30,IF(D466="ECA",'DADOS BASE PROPOSTA'!$H$31,0))))</f>
        <v>993970.02</v>
      </c>
      <c r="N466" s="123">
        <f>IF(OR(D466="E",D466="EA",D466="EC",D466="ECA",D466="ECR"),L466*'DADOS BASE PROPOSTA'!$H$33,0)</f>
        <v>37492.015192467756</v>
      </c>
      <c r="O466" s="123">
        <f t="shared" si="220"/>
        <v>1031462.0351924677</v>
      </c>
      <c r="R466" s="123"/>
      <c r="T466" s="113">
        <v>143.970062793772</v>
      </c>
      <c r="U466" s="118">
        <f t="shared" si="222"/>
        <v>7.5528930892542823E-4</v>
      </c>
      <c r="V466" s="123">
        <f>'DADOS BASE PROPOSTA'!$H$48*U466</f>
        <v>68191.687983358963</v>
      </c>
      <c r="W466" s="123"/>
      <c r="X466" s="123">
        <f t="shared" si="221"/>
        <v>68191.687983358963</v>
      </c>
      <c r="Z466" s="128">
        <v>69.5</v>
      </c>
      <c r="AB466" s="51">
        <v>0.68100000000000005</v>
      </c>
      <c r="AC466" s="51">
        <f t="shared" si="223"/>
        <v>47.329500000000003</v>
      </c>
      <c r="AD466" s="132">
        <f t="shared" si="224"/>
        <v>-8.3081844258271087E-2</v>
      </c>
      <c r="AF466" s="51">
        <f t="shared" si="225"/>
        <v>660.39335273699373</v>
      </c>
      <c r="AG466" s="123">
        <f t="shared" si="226"/>
        <v>45897.338015221067</v>
      </c>
      <c r="AI466" s="128">
        <v>0</v>
      </c>
      <c r="AJ466" s="123">
        <f>IF($AI$11&gt;0,(AI466/$AI$11)*'DADOS BASE PROPOSTA'!$H$41,0)</f>
        <v>0</v>
      </c>
      <c r="AL466" s="123">
        <v>49.25</v>
      </c>
      <c r="AM466" s="123">
        <f>(AL466/$AL$11)*'DADOS BASE PROPOSTA'!$H$42</f>
        <v>28147.81380330024</v>
      </c>
      <c r="AO466" s="123"/>
      <c r="AP466" s="123"/>
      <c r="AQ466" s="123"/>
      <c r="AS466" s="123"/>
      <c r="AT466" s="123"/>
      <c r="AU466" s="123"/>
      <c r="AW466" s="123"/>
      <c r="AX466" s="123"/>
      <c r="AY466" s="123"/>
      <c r="AZ466" s="49"/>
    </row>
    <row r="467" spans="1:52" x14ac:dyDescent="0.25">
      <c r="A467" s="49"/>
      <c r="B467" s="2" t="s">
        <v>498</v>
      </c>
      <c r="C467" s="2" t="s">
        <v>506</v>
      </c>
      <c r="D467" s="50" t="s">
        <v>89</v>
      </c>
      <c r="F467" s="113">
        <v>1104.360551532712</v>
      </c>
      <c r="G467" s="118">
        <f t="shared" si="218"/>
        <v>9.7832754890704132E-4</v>
      </c>
      <c r="H467" s="123">
        <f>'DADOS BASE PROPOSTA'!$H$17*G467</f>
        <v>2222966.3424880835</v>
      </c>
      <c r="I467" s="123">
        <f>IF(D467="P",IF(H467&lt;'DADOS BASE PROPOSTA'!$H$22,IF('DADOS BASE PROPOSTA'!$H$22-H467&gt;'DADOS BASE PROPOSTA'!$H$23,'DADOS BASE PROPOSTA'!$H$23,'DADOS BASE PROPOSTA'!$H$22-H467),0),0)</f>
        <v>930815.05751191638</v>
      </c>
      <c r="J467" s="123">
        <f t="shared" si="219"/>
        <v>3153781.4</v>
      </c>
      <c r="L467" s="113">
        <v>0</v>
      </c>
      <c r="M467" s="123">
        <f>IF(D467="E",'DADOS BASE PROPOSTA'!$H$28,IF(D467="EA",'DADOS BASE PROPOSTA'!$H$29,IF(D467="EC",'DADOS BASE PROPOSTA'!$H$30,IF(D467="ECA",'DADOS BASE PROPOSTA'!$H$31,0))))</f>
        <v>0</v>
      </c>
      <c r="N467" s="123">
        <f>IF(OR(D467="E",D467="EA",D467="EC",D467="ECA",D467="ECR"),L467*'DADOS BASE PROPOSTA'!$H$33,0)</f>
        <v>0</v>
      </c>
      <c r="O467" s="123">
        <f t="shared" si="220"/>
        <v>0</v>
      </c>
      <c r="R467" s="123"/>
      <c r="T467" s="113">
        <v>0</v>
      </c>
      <c r="U467" s="118">
        <f t="shared" si="222"/>
        <v>0</v>
      </c>
      <c r="V467" s="123">
        <f>'DADOS BASE PROPOSTA'!$H$48*U467</f>
        <v>0</v>
      </c>
      <c r="W467" s="123"/>
      <c r="X467" s="123">
        <f t="shared" si="221"/>
        <v>0</v>
      </c>
      <c r="Z467" s="128">
        <v>554.5</v>
      </c>
      <c r="AB467" s="51">
        <v>0.745</v>
      </c>
      <c r="AC467" s="51">
        <f t="shared" si="223"/>
        <v>413.10250000000002</v>
      </c>
      <c r="AD467" s="132">
        <f t="shared" si="224"/>
        <v>2.8918155741728818E-2</v>
      </c>
      <c r="AF467" s="51">
        <f t="shared" si="225"/>
        <v>592.10298677928881</v>
      </c>
      <c r="AG467" s="123">
        <f t="shared" si="226"/>
        <v>328321.10616911564</v>
      </c>
      <c r="AI467" s="128">
        <v>0</v>
      </c>
      <c r="AJ467" s="123">
        <f>IF($AI$11&gt;0,(AI467/$AI$11)*'DADOS BASE PROPOSTA'!$H$41,0)</f>
        <v>0</v>
      </c>
      <c r="AL467" s="123">
        <v>0</v>
      </c>
      <c r="AM467" s="123">
        <f>(AL467/$AL$11)*'DADOS BASE PROPOSTA'!$H$42</f>
        <v>0</v>
      </c>
      <c r="AO467" s="123"/>
      <c r="AP467" s="123"/>
      <c r="AQ467" s="123"/>
      <c r="AS467" s="123"/>
      <c r="AT467" s="123"/>
      <c r="AU467" s="123"/>
      <c r="AW467" s="123"/>
      <c r="AX467" s="123"/>
      <c r="AY467" s="123"/>
      <c r="AZ467" s="49"/>
    </row>
    <row r="468" spans="1:52" x14ac:dyDescent="0.25">
      <c r="A468" s="49"/>
      <c r="B468" s="2" t="s">
        <v>498</v>
      </c>
      <c r="C468" s="2" t="s">
        <v>507</v>
      </c>
      <c r="D468" s="50" t="s">
        <v>93</v>
      </c>
      <c r="F468" s="113">
        <v>0</v>
      </c>
      <c r="G468" s="118">
        <f t="shared" si="218"/>
        <v>0</v>
      </c>
      <c r="H468" s="123">
        <f>'DADOS BASE PROPOSTA'!$H$17*G468</f>
        <v>0</v>
      </c>
      <c r="I468" s="123">
        <f>IF(D468="P",IF(H468&lt;'DADOS BASE PROPOSTA'!$H$22,IF('DADOS BASE PROPOSTA'!$H$22-H468&gt;'DADOS BASE PROPOSTA'!$H$23,'DADOS BASE PROPOSTA'!$H$23,'DADOS BASE PROPOSTA'!$H$22-H468),0),0)</f>
        <v>0</v>
      </c>
      <c r="J468" s="123">
        <f t="shared" si="219"/>
        <v>0</v>
      </c>
      <c r="L468" s="113">
        <v>52.387685961633693</v>
      </c>
      <c r="M468" s="123">
        <f>IF(D468="E",'DADOS BASE PROPOSTA'!$H$28,IF(D468="EA",'DADOS BASE PROPOSTA'!$H$29,IF(D468="EC",'DADOS BASE PROPOSTA'!$H$30,IF(D468="ECA",'DADOS BASE PROPOSTA'!$H$31,0))))</f>
        <v>2005589.23</v>
      </c>
      <c r="N468" s="123">
        <f>IF(OR(D468="E",D468="EA",D468="EC",D468="ECA",D468="ECR"),L468*'DADOS BASE PROPOSTA'!$H$33,0)</f>
        <v>34942.586536409675</v>
      </c>
      <c r="O468" s="123">
        <f t="shared" si="220"/>
        <v>2040531.8165364095</v>
      </c>
      <c r="R468" s="123"/>
      <c r="T468" s="113">
        <v>90.435522266364657</v>
      </c>
      <c r="U468" s="118">
        <f t="shared" si="222"/>
        <v>4.7443879504807397E-4</v>
      </c>
      <c r="V468" s="123">
        <f>'DADOS BASE PROPOSTA'!$H$48*U468</f>
        <v>42834.953304381175</v>
      </c>
      <c r="W468" s="123"/>
      <c r="X468" s="123">
        <f t="shared" si="221"/>
        <v>42834.953304381175</v>
      </c>
      <c r="Z468" s="128">
        <v>53.5</v>
      </c>
      <c r="AB468" s="51">
        <v>0.70599999999999996</v>
      </c>
      <c r="AC468" s="51">
        <f t="shared" si="223"/>
        <v>37.771000000000001</v>
      </c>
      <c r="AD468" s="132">
        <f t="shared" si="224"/>
        <v>-3.9331844258271242E-2</v>
      </c>
      <c r="AF468" s="51">
        <f t="shared" si="225"/>
        <v>633.7174285347653</v>
      </c>
      <c r="AG468" s="123">
        <f t="shared" si="226"/>
        <v>33903.882426609947</v>
      </c>
      <c r="AI468" s="128">
        <v>0</v>
      </c>
      <c r="AJ468" s="123">
        <f>IF($AI$11&gt;0,(AI468/$AI$11)*'DADOS BASE PROPOSTA'!$H$41,0)</f>
        <v>0</v>
      </c>
      <c r="AL468" s="123">
        <v>25.75</v>
      </c>
      <c r="AM468" s="123">
        <f>(AL468/$AL$11)*'DADOS BASE PROPOSTA'!$H$42</f>
        <v>14716.877267715354</v>
      </c>
      <c r="AO468" s="123"/>
      <c r="AP468" s="123"/>
      <c r="AQ468" s="123"/>
      <c r="AS468" s="123"/>
      <c r="AT468" s="123"/>
      <c r="AU468" s="123"/>
      <c r="AW468" s="123"/>
      <c r="AX468" s="123"/>
      <c r="AY468" s="123"/>
      <c r="AZ468" s="49"/>
    </row>
    <row r="469" spans="1:52" x14ac:dyDescent="0.25">
      <c r="A469" s="49"/>
      <c r="B469" s="2" t="s">
        <v>498</v>
      </c>
      <c r="C469" s="2" t="s">
        <v>508</v>
      </c>
      <c r="D469" s="50" t="s">
        <v>93</v>
      </c>
      <c r="F469" s="113">
        <v>0</v>
      </c>
      <c r="G469" s="118">
        <f t="shared" si="218"/>
        <v>0</v>
      </c>
      <c r="H469" s="123">
        <f>'DADOS BASE PROPOSTA'!$H$17*G469</f>
        <v>0</v>
      </c>
      <c r="I469" s="123">
        <f>IF(D469="P",IF(H469&lt;'DADOS BASE PROPOSTA'!$H$22,IF('DADOS BASE PROPOSTA'!$H$22-H469&gt;'DADOS BASE PROPOSTA'!$H$23,'DADOS BASE PROPOSTA'!$H$23,'DADOS BASE PROPOSTA'!$H$22-H469),0),0)</f>
        <v>0</v>
      </c>
      <c r="J469" s="123">
        <f t="shared" si="219"/>
        <v>0</v>
      </c>
      <c r="L469" s="113">
        <v>528.29565596261443</v>
      </c>
      <c r="M469" s="123">
        <f>IF(D469="E",'DADOS BASE PROPOSTA'!$H$28,IF(D469="EA",'DADOS BASE PROPOSTA'!$H$29,IF(D469="EC",'DADOS BASE PROPOSTA'!$H$30,IF(D469="ECA",'DADOS BASE PROPOSTA'!$H$31,0))))</f>
        <v>2005589.23</v>
      </c>
      <c r="N469" s="123">
        <f>IF(OR(D469="E",D469="EA",D469="EC",D469="ECA",D469="ECR"),L469*'DADOS BASE PROPOSTA'!$H$33,0)</f>
        <v>352373.20252706384</v>
      </c>
      <c r="O469" s="123">
        <f t="shared" si="220"/>
        <v>2357962.4325270639</v>
      </c>
      <c r="R469" s="123"/>
      <c r="T469" s="113">
        <v>160.4644040817642</v>
      </c>
      <c r="U469" s="118">
        <f t="shared" si="222"/>
        <v>8.4182118500325618E-4</v>
      </c>
      <c r="V469" s="123">
        <f>'DADOS BASE PROPOSTA'!$H$48*U469</f>
        <v>76004.263408938728</v>
      </c>
      <c r="W469" s="123"/>
      <c r="X469" s="123">
        <f t="shared" si="221"/>
        <v>76004.263408938728</v>
      </c>
      <c r="Z469" s="128">
        <v>205</v>
      </c>
      <c r="AB469" s="51">
        <v>0.78200000000000003</v>
      </c>
      <c r="AC469" s="51">
        <f t="shared" si="223"/>
        <v>160.31</v>
      </c>
      <c r="AD469" s="132">
        <f t="shared" si="224"/>
        <v>9.3668155741728876E-2</v>
      </c>
      <c r="AF469" s="51">
        <f t="shared" si="225"/>
        <v>552.62261895999063</v>
      </c>
      <c r="AG469" s="123">
        <f t="shared" si="226"/>
        <v>113287.63688679808</v>
      </c>
      <c r="AI469" s="128">
        <v>0</v>
      </c>
      <c r="AJ469" s="123">
        <f>IF($AI$11&gt;0,(AI469/$AI$11)*'DADOS BASE PROPOSTA'!$H$41,0)</f>
        <v>0</v>
      </c>
      <c r="AL469" s="123">
        <v>39.5</v>
      </c>
      <c r="AM469" s="123">
        <f>(AL469/$AL$11)*'DADOS BASE PROPOSTA'!$H$42</f>
        <v>22575.403964068213</v>
      </c>
      <c r="AO469" s="123"/>
      <c r="AP469" s="123"/>
      <c r="AQ469" s="123"/>
      <c r="AS469" s="123"/>
      <c r="AT469" s="123"/>
      <c r="AU469" s="123"/>
      <c r="AW469" s="123"/>
      <c r="AX469" s="123"/>
      <c r="AY469" s="123"/>
      <c r="AZ469" s="49"/>
    </row>
    <row r="470" spans="1:52" x14ac:dyDescent="0.25">
      <c r="A470" s="49"/>
      <c r="B470" s="2" t="s">
        <v>498</v>
      </c>
      <c r="C470" s="2" t="s">
        <v>509</v>
      </c>
      <c r="D470" s="50" t="s">
        <v>93</v>
      </c>
      <c r="F470" s="113">
        <v>0</v>
      </c>
      <c r="G470" s="118">
        <f t="shared" si="218"/>
        <v>0</v>
      </c>
      <c r="H470" s="123">
        <f>'DADOS BASE PROPOSTA'!$H$17*G470</f>
        <v>0</v>
      </c>
      <c r="I470" s="123">
        <f>IF(D470="P",IF(H470&lt;'DADOS BASE PROPOSTA'!$H$22,IF('DADOS BASE PROPOSTA'!$H$22-H470&gt;'DADOS BASE PROPOSTA'!$H$23,'DADOS BASE PROPOSTA'!$H$23,'DADOS BASE PROPOSTA'!$H$22-H470),0),0)</f>
        <v>0</v>
      </c>
      <c r="J470" s="123">
        <f t="shared" si="219"/>
        <v>0</v>
      </c>
      <c r="L470" s="113">
        <v>168.49074127066109</v>
      </c>
      <c r="M470" s="123">
        <f>IF(D470="E",'DADOS BASE PROPOSTA'!$H$28,IF(D470="EA",'DADOS BASE PROPOSTA'!$H$29,IF(D470="EC",'DADOS BASE PROPOSTA'!$H$30,IF(D470="ECA",'DADOS BASE PROPOSTA'!$H$31,0))))</f>
        <v>2005589.23</v>
      </c>
      <c r="N470" s="123">
        <f>IF(OR(D470="E",D470="EA",D470="EC",D470="ECA",D470="ECR"),L470*'DADOS BASE PROPOSTA'!$H$33,0)</f>
        <v>112383.32442753094</v>
      </c>
      <c r="O470" s="123">
        <f t="shared" si="220"/>
        <v>2117972.5544275311</v>
      </c>
      <c r="R470" s="123"/>
      <c r="T470" s="113">
        <v>4669.1297525875289</v>
      </c>
      <c r="U470" s="118">
        <f t="shared" si="222"/>
        <v>2.4494979829011679E-2</v>
      </c>
      <c r="V470" s="123">
        <f>'DADOS BASE PROPOSTA'!$H$48*U470</f>
        <v>2211541.9904924859</v>
      </c>
      <c r="W470" s="123"/>
      <c r="X470" s="123">
        <f t="shared" si="221"/>
        <v>2211541.9904924859</v>
      </c>
      <c r="Z470" s="128">
        <v>80</v>
      </c>
      <c r="AB470" s="51">
        <v>0.73299999999999998</v>
      </c>
      <c r="AC470" s="51">
        <f t="shared" si="223"/>
        <v>58.64</v>
      </c>
      <c r="AD470" s="132">
        <f t="shared" si="224"/>
        <v>7.9181557417287995E-3</v>
      </c>
      <c r="AF470" s="51">
        <f t="shared" si="225"/>
        <v>604.90743039635856</v>
      </c>
      <c r="AG470" s="123">
        <f t="shared" si="226"/>
        <v>48392.594431708683</v>
      </c>
      <c r="AI470" s="128">
        <v>0</v>
      </c>
      <c r="AJ470" s="123">
        <f>IF($AI$11&gt;0,(AI470/$AI$11)*'DADOS BASE PROPOSTA'!$H$41,0)</f>
        <v>0</v>
      </c>
      <c r="AL470" s="123">
        <v>841.125</v>
      </c>
      <c r="AM470" s="123">
        <f>(AL470/$AL$11)*'DADOS BASE PROPOSTA'!$H$42</f>
        <v>480727.51036143996</v>
      </c>
      <c r="AO470" s="123"/>
      <c r="AP470" s="123"/>
      <c r="AQ470" s="123"/>
      <c r="AS470" s="123"/>
      <c r="AT470" s="123"/>
      <c r="AU470" s="123"/>
      <c r="AW470" s="123"/>
      <c r="AX470" s="123"/>
      <c r="AY470" s="123"/>
      <c r="AZ470" s="49"/>
    </row>
    <row r="471" spans="1:52" x14ac:dyDescent="0.25">
      <c r="A471" s="49"/>
      <c r="B471" s="2" t="s">
        <v>498</v>
      </c>
      <c r="C471" s="2" t="s">
        <v>510</v>
      </c>
      <c r="D471" s="50" t="s">
        <v>89</v>
      </c>
      <c r="F471" s="113">
        <v>5346.1742645182167</v>
      </c>
      <c r="G471" s="118">
        <f t="shared" si="218"/>
        <v>4.7360525119962025E-3</v>
      </c>
      <c r="H471" s="123">
        <f>'DADOS BASE PROPOSTA'!$H$17*G471</f>
        <v>10761309.279479418</v>
      </c>
      <c r="I471" s="123">
        <f>IF(D471="P",IF(H471&lt;'DADOS BASE PROPOSTA'!$H$22,IF('DADOS BASE PROPOSTA'!$H$22-H471&gt;'DADOS BASE PROPOSTA'!$H$23,'DADOS BASE PROPOSTA'!$H$23,'DADOS BASE PROPOSTA'!$H$22-H471),0),0)</f>
        <v>0</v>
      </c>
      <c r="J471" s="123">
        <f t="shared" si="219"/>
        <v>10761309.279479418</v>
      </c>
      <c r="L471" s="113">
        <v>0</v>
      </c>
      <c r="M471" s="123">
        <f>IF(D471="E",'DADOS BASE PROPOSTA'!$H$28,IF(D471="EA",'DADOS BASE PROPOSTA'!$H$29,IF(D471="EC",'DADOS BASE PROPOSTA'!$H$30,IF(D471="ECA",'DADOS BASE PROPOSTA'!$H$31,0))))</f>
        <v>0</v>
      </c>
      <c r="N471" s="123">
        <f>IF(OR(D471="E",D471="EA",D471="EC",D471="ECA",D471="ECR"),L471*'DADOS BASE PROPOSTA'!$H$33,0)</f>
        <v>0</v>
      </c>
      <c r="O471" s="123">
        <f t="shared" si="220"/>
        <v>0</v>
      </c>
      <c r="R471" s="123"/>
      <c r="T471" s="113">
        <v>2915.4199059796042</v>
      </c>
      <c r="U471" s="118">
        <f t="shared" si="222"/>
        <v>1.5294745610891182E-2</v>
      </c>
      <c r="V471" s="123">
        <f>'DADOS BASE PROPOSTA'!$H$48*U471</f>
        <v>1380894.0602728908</v>
      </c>
      <c r="W471" s="123"/>
      <c r="X471" s="123">
        <f t="shared" si="221"/>
        <v>1380894.0602728908</v>
      </c>
      <c r="Z471" s="128">
        <v>3892.5</v>
      </c>
      <c r="AB471" s="51">
        <v>0.82299999999999995</v>
      </c>
      <c r="AC471" s="51">
        <f t="shared" si="223"/>
        <v>3203.5274999999997</v>
      </c>
      <c r="AD471" s="132">
        <f t="shared" si="224"/>
        <v>0.16541815574172875</v>
      </c>
      <c r="AF471" s="51">
        <f t="shared" si="225"/>
        <v>508.87410326833606</v>
      </c>
      <c r="AG471" s="123">
        <f t="shared" si="226"/>
        <v>1980792.4469719981</v>
      </c>
      <c r="AI471" s="128">
        <v>0</v>
      </c>
      <c r="AJ471" s="123">
        <f>IF($AI$11&gt;0,(AI471/$AI$11)*'DADOS BASE PROPOSTA'!$H$41,0)</f>
        <v>0</v>
      </c>
      <c r="AL471" s="123">
        <v>1710.5</v>
      </c>
      <c r="AM471" s="123">
        <f>(AL471/$AL$11)*'DADOS BASE PROPOSTA'!$H$42</f>
        <v>977600.7210262958</v>
      </c>
      <c r="AO471" s="123"/>
      <c r="AP471" s="123"/>
      <c r="AQ471" s="123"/>
      <c r="AS471" s="123"/>
      <c r="AT471" s="123"/>
      <c r="AU471" s="123"/>
      <c r="AW471" s="123"/>
      <c r="AX471" s="123"/>
      <c r="AY471" s="123"/>
      <c r="AZ471" s="49"/>
    </row>
    <row r="472" spans="1:52" x14ac:dyDescent="0.25">
      <c r="A472" s="49"/>
      <c r="B472" s="2" t="s">
        <v>498</v>
      </c>
      <c r="C472" s="2" t="s">
        <v>511</v>
      </c>
      <c r="D472" s="50" t="s">
        <v>89</v>
      </c>
      <c r="F472" s="113">
        <v>1501.735797587191</v>
      </c>
      <c r="G472" s="118">
        <f t="shared" si="218"/>
        <v>1.3303531169420978E-3</v>
      </c>
      <c r="H472" s="123">
        <f>'DADOS BASE PROPOSTA'!$H$17*G472</f>
        <v>3022842.6112402119</v>
      </c>
      <c r="I472" s="123">
        <f>IF(D472="P",IF(H472&lt;'DADOS BASE PROPOSTA'!$H$22,IF('DADOS BASE PROPOSTA'!$H$22-H472&gt;'DADOS BASE PROPOSTA'!$H$23,'DADOS BASE PROPOSTA'!$H$23,'DADOS BASE PROPOSTA'!$H$22-H472),0),0)</f>
        <v>130938.78875978803</v>
      </c>
      <c r="J472" s="123">
        <f t="shared" si="219"/>
        <v>3153781.4</v>
      </c>
      <c r="L472" s="113">
        <v>0</v>
      </c>
      <c r="M472" s="123">
        <f>IF(D472="E",'DADOS BASE PROPOSTA'!$H$28,IF(D472="EA",'DADOS BASE PROPOSTA'!$H$29,IF(D472="EC",'DADOS BASE PROPOSTA'!$H$30,IF(D472="ECA",'DADOS BASE PROPOSTA'!$H$31,0))))</f>
        <v>0</v>
      </c>
      <c r="N472" s="123">
        <f>IF(OR(D472="E",D472="EA",D472="EC",D472="ECA",D472="ECR"),L472*'DADOS BASE PROPOSTA'!$H$33,0)</f>
        <v>0</v>
      </c>
      <c r="O472" s="123">
        <f t="shared" si="220"/>
        <v>0</v>
      </c>
      <c r="R472" s="123"/>
      <c r="T472" s="113">
        <v>178.49979439993029</v>
      </c>
      <c r="U472" s="118">
        <f t="shared" si="222"/>
        <v>9.3643764362855099E-4</v>
      </c>
      <c r="V472" s="123">
        <f>'DADOS BASE PROPOSTA'!$H$48*U472</f>
        <v>84546.759573548843</v>
      </c>
      <c r="W472" s="123"/>
      <c r="X472" s="123">
        <f t="shared" si="221"/>
        <v>84546.759573548843</v>
      </c>
      <c r="Z472" s="128">
        <v>689.5</v>
      </c>
      <c r="AB472" s="51">
        <v>0.751</v>
      </c>
      <c r="AC472" s="51">
        <f t="shared" si="223"/>
        <v>517.81449999999995</v>
      </c>
      <c r="AD472" s="132">
        <f t="shared" si="224"/>
        <v>3.9418155741728828E-2</v>
      </c>
      <c r="AF472" s="51">
        <f t="shared" si="225"/>
        <v>585.70076497075399</v>
      </c>
      <c r="AG472" s="123">
        <f t="shared" si="226"/>
        <v>403840.67744733486</v>
      </c>
      <c r="AI472" s="128">
        <v>0</v>
      </c>
      <c r="AJ472" s="123">
        <f>IF($AI$11&gt;0,(AI472/$AI$11)*'DADOS BASE PROPOSTA'!$H$41,0)</f>
        <v>0</v>
      </c>
      <c r="AL472" s="123">
        <v>136.75</v>
      </c>
      <c r="AM472" s="123">
        <f>(AL472/$AL$11)*'DADOS BASE PROPOSTA'!$H$42</f>
        <v>78156.620052818442</v>
      </c>
      <c r="AO472" s="123"/>
      <c r="AP472" s="123"/>
      <c r="AQ472" s="123"/>
      <c r="AS472" s="123"/>
      <c r="AT472" s="123"/>
      <c r="AU472" s="123"/>
      <c r="AW472" s="123"/>
      <c r="AX472" s="123"/>
      <c r="AY472" s="123"/>
      <c r="AZ472" s="49"/>
    </row>
    <row r="473" spans="1:52" x14ac:dyDescent="0.25">
      <c r="A473" s="49"/>
      <c r="B473" s="2" t="s">
        <v>498</v>
      </c>
      <c r="C473" s="2" t="s">
        <v>512</v>
      </c>
      <c r="D473" s="50" t="s">
        <v>89</v>
      </c>
      <c r="F473" s="113">
        <v>910.12752571899614</v>
      </c>
      <c r="G473" s="118">
        <f t="shared" si="218"/>
        <v>8.0626098984949246E-4</v>
      </c>
      <c r="H473" s="123">
        <f>'DADOS BASE PROPOSTA'!$H$17*G473</f>
        <v>1831994.8627623159</v>
      </c>
      <c r="I473" s="123">
        <f>IF(D473="P",IF(H473&lt;'DADOS BASE PROPOSTA'!$H$22,IF('DADOS BASE PROPOSTA'!$H$22-H473&gt;'DADOS BASE PROPOSTA'!$H$23,'DADOS BASE PROPOSTA'!$H$23,'DADOS BASE PROPOSTA'!$H$22-H473),0),0)</f>
        <v>1321786.537237684</v>
      </c>
      <c r="J473" s="123">
        <f t="shared" si="219"/>
        <v>3153781.4</v>
      </c>
      <c r="L473" s="113">
        <v>0</v>
      </c>
      <c r="M473" s="123">
        <f>IF(D473="E",'DADOS BASE PROPOSTA'!$H$28,IF(D473="EA",'DADOS BASE PROPOSTA'!$H$29,IF(D473="EC",'DADOS BASE PROPOSTA'!$H$30,IF(D473="ECA",'DADOS BASE PROPOSTA'!$H$31,0))))</f>
        <v>0</v>
      </c>
      <c r="N473" s="123">
        <f>IF(OR(D473="E",D473="EA",D473="EC",D473="ECA",D473="ECR"),L473*'DADOS BASE PROPOSTA'!$H$33,0)</f>
        <v>0</v>
      </c>
      <c r="O473" s="123">
        <f t="shared" si="220"/>
        <v>0</v>
      </c>
      <c r="R473" s="123"/>
      <c r="T473" s="113">
        <v>293.77295114183698</v>
      </c>
      <c r="U473" s="118">
        <f t="shared" si="222"/>
        <v>1.5411785265853207E-3</v>
      </c>
      <c r="V473" s="123">
        <f>'DADOS BASE PROPOSTA'!$H$48*U473</f>
        <v>139146.10463781297</v>
      </c>
      <c r="W473" s="123"/>
      <c r="X473" s="123">
        <f t="shared" si="221"/>
        <v>139146.10463781297</v>
      </c>
      <c r="Z473" s="128">
        <v>396.5</v>
      </c>
      <c r="AB473" s="51">
        <v>0.72599999999999998</v>
      </c>
      <c r="AC473" s="51">
        <f t="shared" si="223"/>
        <v>287.85899999999998</v>
      </c>
      <c r="AD473" s="132">
        <f t="shared" si="224"/>
        <v>-4.3318442582712113E-3</v>
      </c>
      <c r="AF473" s="51">
        <f t="shared" si="225"/>
        <v>612.37668917298254</v>
      </c>
      <c r="AG473" s="123">
        <f t="shared" si="226"/>
        <v>242807.35725708757</v>
      </c>
      <c r="AI473" s="128">
        <v>0</v>
      </c>
      <c r="AJ473" s="123">
        <f>IF($AI$11&gt;0,(AI473/$AI$11)*'DADOS BASE PROPOSTA'!$H$41,0)</f>
        <v>0</v>
      </c>
      <c r="AL473" s="123">
        <v>98.5</v>
      </c>
      <c r="AM473" s="123">
        <f>(AL473/$AL$11)*'DADOS BASE PROPOSTA'!$H$42</f>
        <v>56295.627606600479</v>
      </c>
      <c r="AO473" s="123"/>
      <c r="AP473" s="123"/>
      <c r="AQ473" s="123"/>
      <c r="AS473" s="123"/>
      <c r="AT473" s="123"/>
      <c r="AU473" s="123"/>
      <c r="AW473" s="123"/>
      <c r="AX473" s="123"/>
      <c r="AY473" s="123"/>
      <c r="AZ473" s="49"/>
    </row>
    <row r="474" spans="1:52" x14ac:dyDescent="0.25">
      <c r="A474" s="49"/>
      <c r="B474" s="2" t="s">
        <v>498</v>
      </c>
      <c r="C474" s="2" t="s">
        <v>513</v>
      </c>
      <c r="D474" s="50" t="s">
        <v>89</v>
      </c>
      <c r="F474" s="113">
        <v>1269.756624662356</v>
      </c>
      <c r="G474" s="118">
        <f t="shared" si="218"/>
        <v>1.1248481164872583E-3</v>
      </c>
      <c r="H474" s="123">
        <f>'DADOS BASE PROPOSTA'!$H$17*G474</f>
        <v>2555891.9465732868</v>
      </c>
      <c r="I474" s="123">
        <f>IF(D474="P",IF(H474&lt;'DADOS BASE PROPOSTA'!$H$22,IF('DADOS BASE PROPOSTA'!$H$22-H474&gt;'DADOS BASE PROPOSTA'!$H$23,'DADOS BASE PROPOSTA'!$H$23,'DADOS BASE PROPOSTA'!$H$22-H474),0),0)</f>
        <v>597889.45342671312</v>
      </c>
      <c r="J474" s="123">
        <f t="shared" si="219"/>
        <v>3153781.4</v>
      </c>
      <c r="L474" s="113">
        <v>0</v>
      </c>
      <c r="M474" s="123">
        <f>IF(D474="E",'DADOS BASE PROPOSTA'!$H$28,IF(D474="EA",'DADOS BASE PROPOSTA'!$H$29,IF(D474="EC",'DADOS BASE PROPOSTA'!$H$30,IF(D474="ECA",'DADOS BASE PROPOSTA'!$H$31,0))))</f>
        <v>0</v>
      </c>
      <c r="N474" s="123">
        <f>IF(OR(D474="E",D474="EA",D474="EC",D474="ECA",D474="ECR"),L474*'DADOS BASE PROPOSTA'!$H$33,0)</f>
        <v>0</v>
      </c>
      <c r="O474" s="123">
        <f t="shared" si="220"/>
        <v>0</v>
      </c>
      <c r="R474" s="123"/>
      <c r="T474" s="113">
        <v>66.599483609894889</v>
      </c>
      <c r="U474" s="118">
        <f t="shared" si="222"/>
        <v>3.4939123436073059E-4</v>
      </c>
      <c r="V474" s="123">
        <f>'DADOS BASE PROPOSTA'!$H$48*U474</f>
        <v>31544.969266869299</v>
      </c>
      <c r="W474" s="123"/>
      <c r="X474" s="123">
        <f t="shared" si="221"/>
        <v>31544.969266869299</v>
      </c>
      <c r="Z474" s="128">
        <v>488</v>
      </c>
      <c r="AB474" s="51">
        <v>0.73</v>
      </c>
      <c r="AC474" s="51">
        <f t="shared" si="223"/>
        <v>356.24</v>
      </c>
      <c r="AD474" s="132">
        <f t="shared" si="224"/>
        <v>2.6681557417287949E-3</v>
      </c>
      <c r="AF474" s="51">
        <f t="shared" si="225"/>
        <v>608.10854130062592</v>
      </c>
      <c r="AG474" s="123">
        <f t="shared" si="226"/>
        <v>296756.96815470542</v>
      </c>
      <c r="AI474" s="128">
        <v>0</v>
      </c>
      <c r="AJ474" s="123">
        <f>IF($AI$11&gt;0,(AI474/$AI$11)*'DADOS BASE PROPOSTA'!$H$41,0)</f>
        <v>0</v>
      </c>
      <c r="AL474" s="123">
        <v>48.125</v>
      </c>
      <c r="AM474" s="123">
        <f>(AL474/$AL$11)*'DADOS BASE PROPOSTA'!$H$42</f>
        <v>27504.843437235009</v>
      </c>
      <c r="AO474" s="123"/>
      <c r="AP474" s="123"/>
      <c r="AQ474" s="123"/>
      <c r="AS474" s="123"/>
      <c r="AT474" s="123"/>
      <c r="AU474" s="123"/>
      <c r="AW474" s="123"/>
      <c r="AX474" s="123"/>
      <c r="AY474" s="123"/>
      <c r="AZ474" s="49"/>
    </row>
    <row r="475" spans="1:52" x14ac:dyDescent="0.25">
      <c r="A475" s="49"/>
      <c r="B475" s="2" t="s">
        <v>498</v>
      </c>
      <c r="C475" s="2" t="s">
        <v>514</v>
      </c>
      <c r="D475" s="50" t="s">
        <v>89</v>
      </c>
      <c r="F475" s="113">
        <v>1468.08974153285</v>
      </c>
      <c r="G475" s="118">
        <f t="shared" si="218"/>
        <v>1.3005468516745201E-3</v>
      </c>
      <c r="H475" s="123">
        <f>'DADOS BASE PROPOSTA'!$H$17*G475</f>
        <v>2955116.4958311971</v>
      </c>
      <c r="I475" s="123">
        <f>IF(D475="P",IF(H475&lt;'DADOS BASE PROPOSTA'!$H$22,IF('DADOS BASE PROPOSTA'!$H$22-H475&gt;'DADOS BASE PROPOSTA'!$H$23,'DADOS BASE PROPOSTA'!$H$23,'DADOS BASE PROPOSTA'!$H$22-H475),0),0)</f>
        <v>198664.90416880278</v>
      </c>
      <c r="J475" s="123">
        <f t="shared" si="219"/>
        <v>3153781.4</v>
      </c>
      <c r="L475" s="113">
        <v>0</v>
      </c>
      <c r="M475" s="123">
        <f>IF(D475="E",'DADOS BASE PROPOSTA'!$H$28,IF(D475="EA",'DADOS BASE PROPOSTA'!$H$29,IF(D475="EC",'DADOS BASE PROPOSTA'!$H$30,IF(D475="ECA",'DADOS BASE PROPOSTA'!$H$31,0))))</f>
        <v>0</v>
      </c>
      <c r="N475" s="123">
        <f>IF(OR(D475="E",D475="EA",D475="EC",D475="ECA",D475="ECR"),L475*'DADOS BASE PROPOSTA'!$H$33,0)</f>
        <v>0</v>
      </c>
      <c r="O475" s="123">
        <f t="shared" si="220"/>
        <v>0</v>
      </c>
      <c r="R475" s="123"/>
      <c r="T475" s="113">
        <v>127.0580064581423</v>
      </c>
      <c r="U475" s="118">
        <f t="shared" si="222"/>
        <v>6.6656603483376592E-4</v>
      </c>
      <c r="V475" s="123">
        <f>'DADOS BASE PROPOSTA'!$H$48*U475</f>
        <v>60181.261048641121</v>
      </c>
      <c r="W475" s="123"/>
      <c r="X475" s="123">
        <f t="shared" si="221"/>
        <v>60181.261048641121</v>
      </c>
      <c r="Z475" s="128">
        <v>602.5</v>
      </c>
      <c r="AB475" s="51">
        <v>0.74299999999999999</v>
      </c>
      <c r="AC475" s="51">
        <f t="shared" si="223"/>
        <v>447.65749999999997</v>
      </c>
      <c r="AD475" s="132">
        <f t="shared" si="224"/>
        <v>2.5418155741728815E-2</v>
      </c>
      <c r="AF475" s="51">
        <f t="shared" si="225"/>
        <v>594.23706071546712</v>
      </c>
      <c r="AG475" s="123">
        <f t="shared" si="226"/>
        <v>358027.82908106892</v>
      </c>
      <c r="AI475" s="128">
        <v>0</v>
      </c>
      <c r="AJ475" s="123">
        <f>IF($AI$11&gt;0,(AI475/$AI$11)*'DADOS BASE PROPOSTA'!$H$41,0)</f>
        <v>0</v>
      </c>
      <c r="AL475" s="123">
        <v>46.75</v>
      </c>
      <c r="AM475" s="123">
        <f>(AL475/$AL$11)*'DADOS BASE PROPOSTA'!$H$42</f>
        <v>26718.99076759972</v>
      </c>
      <c r="AO475" s="123"/>
      <c r="AP475" s="123"/>
      <c r="AQ475" s="123"/>
      <c r="AS475" s="123"/>
      <c r="AT475" s="123"/>
      <c r="AU475" s="123"/>
      <c r="AW475" s="123"/>
      <c r="AX475" s="123"/>
      <c r="AY475" s="123"/>
      <c r="AZ475" s="49"/>
    </row>
    <row r="476" spans="1:52" x14ac:dyDescent="0.25">
      <c r="A476" s="49"/>
      <c r="B476" s="2" t="s">
        <v>498</v>
      </c>
      <c r="C476" s="2" t="s">
        <v>515</v>
      </c>
      <c r="D476" s="50" t="s">
        <v>93</v>
      </c>
      <c r="F476" s="113">
        <v>0</v>
      </c>
      <c r="G476" s="118">
        <f t="shared" si="218"/>
        <v>0</v>
      </c>
      <c r="H476" s="123">
        <f>'DADOS BASE PROPOSTA'!$H$17*G476</f>
        <v>0</v>
      </c>
      <c r="I476" s="123">
        <f>IF(D476="P",IF(H476&lt;'DADOS BASE PROPOSTA'!$H$22,IF('DADOS BASE PROPOSTA'!$H$22-H476&gt;'DADOS BASE PROPOSTA'!$H$23,'DADOS BASE PROPOSTA'!$H$23,'DADOS BASE PROPOSTA'!$H$22-H476),0),0)</f>
        <v>0</v>
      </c>
      <c r="J476" s="123">
        <f t="shared" si="219"/>
        <v>0</v>
      </c>
      <c r="L476" s="113">
        <v>352.72496522777038</v>
      </c>
      <c r="M476" s="123">
        <f>IF(D476="E",'DADOS BASE PROPOSTA'!$H$28,IF(D476="EA",'DADOS BASE PROPOSTA'!$H$29,IF(D476="EC",'DADOS BASE PROPOSTA'!$H$30,IF(D476="ECA",'DADOS BASE PROPOSTA'!$H$31,0))))</f>
        <v>2005589.23</v>
      </c>
      <c r="N476" s="123">
        <f>IF(OR(D476="E",D476="EA",D476="EC",D476="ECA",D476="ECR"),L476*'DADOS BASE PROPOSTA'!$H$33,0)</f>
        <v>235267.55180692286</v>
      </c>
      <c r="O476" s="123">
        <f t="shared" si="220"/>
        <v>2240856.781806923</v>
      </c>
      <c r="R476" s="123"/>
      <c r="T476" s="113">
        <v>506.63653973266742</v>
      </c>
      <c r="U476" s="118">
        <f t="shared" si="222"/>
        <v>2.6578939714653649E-3</v>
      </c>
      <c r="V476" s="123">
        <f>'DADOS BASE PROPOSTA'!$H$48*U476</f>
        <v>239969.3392362209</v>
      </c>
      <c r="W476" s="123"/>
      <c r="X476" s="123">
        <f t="shared" si="221"/>
        <v>239969.3392362209</v>
      </c>
      <c r="Z476" s="128">
        <v>158.5</v>
      </c>
      <c r="AB476" s="51">
        <v>0.74299999999999999</v>
      </c>
      <c r="AC476" s="51">
        <f t="shared" si="223"/>
        <v>117.7655</v>
      </c>
      <c r="AD476" s="132">
        <f t="shared" si="224"/>
        <v>2.5418155741728815E-2</v>
      </c>
      <c r="AF476" s="51">
        <f t="shared" si="225"/>
        <v>594.23706071546712</v>
      </c>
      <c r="AG476" s="123">
        <f t="shared" si="226"/>
        <v>94186.574123401544</v>
      </c>
      <c r="AI476" s="128">
        <v>0</v>
      </c>
      <c r="AJ476" s="123">
        <f>IF($AI$11&gt;0,(AI476/$AI$11)*'DADOS BASE PROPOSTA'!$H$41,0)</f>
        <v>0</v>
      </c>
      <c r="AL476" s="123">
        <v>124.75</v>
      </c>
      <c r="AM476" s="123">
        <f>(AL476/$AL$11)*'DADOS BASE PROPOSTA'!$H$42</f>
        <v>71298.269481455951</v>
      </c>
      <c r="AO476" s="123"/>
      <c r="AP476" s="123"/>
      <c r="AQ476" s="123"/>
      <c r="AS476" s="123"/>
      <c r="AT476" s="123"/>
      <c r="AU476" s="123"/>
      <c r="AW476" s="123"/>
      <c r="AX476" s="123"/>
      <c r="AY476" s="123"/>
      <c r="AZ476" s="49"/>
    </row>
    <row r="477" spans="1:52" x14ac:dyDescent="0.25">
      <c r="A477" s="49"/>
      <c r="B477" s="2" t="s">
        <v>498</v>
      </c>
      <c r="C477" s="2" t="s">
        <v>516</v>
      </c>
      <c r="D477" s="50" t="s">
        <v>89</v>
      </c>
      <c r="F477" s="113">
        <v>1464.2940549967191</v>
      </c>
      <c r="G477" s="118">
        <f t="shared" si="218"/>
        <v>1.2971843404908684E-3</v>
      </c>
      <c r="H477" s="123">
        <f>'DADOS BASE PROPOSTA'!$H$17*G477</f>
        <v>2947476.161879804</v>
      </c>
      <c r="I477" s="123">
        <f>IF(D477="P",IF(H477&lt;'DADOS BASE PROPOSTA'!$H$22,IF('DADOS BASE PROPOSTA'!$H$22-H477&gt;'DADOS BASE PROPOSTA'!$H$23,'DADOS BASE PROPOSTA'!$H$23,'DADOS BASE PROPOSTA'!$H$22-H477),0),0)</f>
        <v>206305.23812019592</v>
      </c>
      <c r="J477" s="123">
        <f t="shared" si="219"/>
        <v>3153781.4</v>
      </c>
      <c r="L477" s="113">
        <v>0</v>
      </c>
      <c r="M477" s="123">
        <f>IF(D477="E",'DADOS BASE PROPOSTA'!$H$28,IF(D477="EA",'DADOS BASE PROPOSTA'!$H$29,IF(D477="EC",'DADOS BASE PROPOSTA'!$H$30,IF(D477="ECA",'DADOS BASE PROPOSTA'!$H$31,0))))</f>
        <v>0</v>
      </c>
      <c r="N477" s="123">
        <f>IF(OR(D477="E",D477="EA",D477="EC",D477="ECA",D477="ECR"),L477*'DADOS BASE PROPOSTA'!$H$33,0)</f>
        <v>0</v>
      </c>
      <c r="O477" s="123">
        <f t="shared" si="220"/>
        <v>0</v>
      </c>
      <c r="R477" s="123"/>
      <c r="T477" s="113">
        <v>168.70833193778171</v>
      </c>
      <c r="U477" s="118">
        <f t="shared" si="222"/>
        <v>8.8507011087280785E-4</v>
      </c>
      <c r="V477" s="123">
        <f>'DADOS BASE PROPOSTA'!$H$48*U477</f>
        <v>79909.015169171937</v>
      </c>
      <c r="W477" s="123"/>
      <c r="X477" s="123">
        <f t="shared" si="221"/>
        <v>79909.015169171937</v>
      </c>
      <c r="Z477" s="128">
        <v>702</v>
      </c>
      <c r="AB477" s="51">
        <v>0.77800000000000002</v>
      </c>
      <c r="AC477" s="51">
        <f t="shared" si="223"/>
        <v>546.15600000000006</v>
      </c>
      <c r="AD477" s="132">
        <f t="shared" si="224"/>
        <v>8.6668155741728869E-2</v>
      </c>
      <c r="AF477" s="51">
        <f t="shared" si="225"/>
        <v>556.89076683234725</v>
      </c>
      <c r="AG477" s="123">
        <f t="shared" si="226"/>
        <v>390937.31831630779</v>
      </c>
      <c r="AI477" s="128">
        <v>0</v>
      </c>
      <c r="AJ477" s="123">
        <f>IF($AI$11&gt;0,(AI477/$AI$11)*'DADOS BASE PROPOSTA'!$H$41,0)</f>
        <v>0</v>
      </c>
      <c r="AL477" s="123">
        <v>69.25</v>
      </c>
      <c r="AM477" s="123">
        <f>(AL477/$AL$11)*'DADOS BASE PROPOSTA'!$H$42</f>
        <v>39578.398088904396</v>
      </c>
      <c r="AO477" s="123"/>
      <c r="AP477" s="123"/>
      <c r="AQ477" s="123"/>
      <c r="AS477" s="123"/>
      <c r="AT477" s="123"/>
      <c r="AU477" s="123"/>
      <c r="AW477" s="123"/>
      <c r="AX477" s="123"/>
      <c r="AY477" s="123"/>
      <c r="AZ477" s="49"/>
    </row>
    <row r="478" spans="1:52" x14ac:dyDescent="0.25">
      <c r="A478" s="49"/>
      <c r="B478" s="2" t="s">
        <v>498</v>
      </c>
      <c r="C478" s="2" t="s">
        <v>517</v>
      </c>
      <c r="D478" s="50" t="s">
        <v>89</v>
      </c>
      <c r="F478" s="113">
        <v>3693.141781736414</v>
      </c>
      <c r="G478" s="118">
        <f t="shared" si="218"/>
        <v>3.2716691501501419E-3</v>
      </c>
      <c r="H478" s="123">
        <f>'DADOS BASE PROPOSTA'!$H$17*G478</f>
        <v>7433921.7092121411</v>
      </c>
      <c r="I478" s="123">
        <f>IF(D478="P",IF(H478&lt;'DADOS BASE PROPOSTA'!$H$22,IF('DADOS BASE PROPOSTA'!$H$22-H478&gt;'DADOS BASE PROPOSTA'!$H$23,'DADOS BASE PROPOSTA'!$H$23,'DADOS BASE PROPOSTA'!$H$22-H478),0),0)</f>
        <v>0</v>
      </c>
      <c r="J478" s="123">
        <f t="shared" si="219"/>
        <v>7433921.7092121411</v>
      </c>
      <c r="L478" s="113">
        <v>0</v>
      </c>
      <c r="M478" s="123">
        <f>IF(D478="E",'DADOS BASE PROPOSTA'!$H$28,IF(D478="EA",'DADOS BASE PROPOSTA'!$H$29,IF(D478="EC",'DADOS BASE PROPOSTA'!$H$30,IF(D478="ECA",'DADOS BASE PROPOSTA'!$H$31,0))))</f>
        <v>0</v>
      </c>
      <c r="N478" s="123">
        <f>IF(OR(D478="E",D478="EA",D478="EC",D478="ECA",D478="ECR"),L478*'DADOS BASE PROPOSTA'!$H$33,0)</f>
        <v>0</v>
      </c>
      <c r="O478" s="123">
        <f t="shared" si="220"/>
        <v>0</v>
      </c>
      <c r="R478" s="123"/>
      <c r="T478" s="113">
        <v>45.256589190500343</v>
      </c>
      <c r="U478" s="118">
        <f t="shared" si="222"/>
        <v>2.3742309554298312E-4</v>
      </c>
      <c r="V478" s="123">
        <f>'DADOS BASE PROPOSTA'!$H$48*U478</f>
        <v>21435.867633747795</v>
      </c>
      <c r="W478" s="123"/>
      <c r="X478" s="123">
        <f t="shared" si="221"/>
        <v>21435.867633747795</v>
      </c>
      <c r="Z478" s="128">
        <v>2155.5</v>
      </c>
      <c r="AB478" s="51">
        <v>0.66</v>
      </c>
      <c r="AC478" s="51">
        <f t="shared" si="223"/>
        <v>1422.63</v>
      </c>
      <c r="AD478" s="132">
        <f t="shared" si="224"/>
        <v>-0.11983184425827112</v>
      </c>
      <c r="AF478" s="51">
        <f t="shared" si="225"/>
        <v>682.80112906686566</v>
      </c>
      <c r="AG478" s="123">
        <f t="shared" si="226"/>
        <v>1471777.833703629</v>
      </c>
      <c r="AI478" s="128">
        <v>0</v>
      </c>
      <c r="AJ478" s="123">
        <f>IF($AI$11&gt;0,(AI478/$AI$11)*'DADOS BASE PROPOSTA'!$H$41,0)</f>
        <v>0</v>
      </c>
      <c r="AL478" s="123">
        <v>24.625</v>
      </c>
      <c r="AM478" s="123">
        <f>(AL478/$AL$11)*'DADOS BASE PROPOSTA'!$H$42</f>
        <v>14073.90690165012</v>
      </c>
      <c r="AO478" s="123"/>
      <c r="AP478" s="123"/>
      <c r="AQ478" s="123"/>
      <c r="AS478" s="123"/>
      <c r="AT478" s="123"/>
      <c r="AU478" s="123"/>
      <c r="AW478" s="123"/>
      <c r="AX478" s="123"/>
      <c r="AY478" s="123"/>
      <c r="AZ478" s="49"/>
    </row>
    <row r="479" spans="1:52" x14ac:dyDescent="0.25">
      <c r="A479" s="49"/>
      <c r="B479" s="2" t="s">
        <v>498</v>
      </c>
      <c r="C479" s="2" t="s">
        <v>518</v>
      </c>
      <c r="D479" s="50" t="s">
        <v>89</v>
      </c>
      <c r="F479" s="113">
        <v>1912.918484866937</v>
      </c>
      <c r="G479" s="118">
        <f t="shared" si="218"/>
        <v>1.6946103787947625E-3</v>
      </c>
      <c r="H479" s="123">
        <f>'DADOS BASE PROPOSTA'!$H$17*G479</f>
        <v>3850511.8657858395</v>
      </c>
      <c r="I479" s="123">
        <f>IF(D479="P",IF(H479&lt;'DADOS BASE PROPOSTA'!$H$22,IF('DADOS BASE PROPOSTA'!$H$22-H479&gt;'DADOS BASE PROPOSTA'!$H$23,'DADOS BASE PROPOSTA'!$H$23,'DADOS BASE PROPOSTA'!$H$22-H479),0),0)</f>
        <v>0</v>
      </c>
      <c r="J479" s="123">
        <f t="shared" si="219"/>
        <v>3850511.8657858395</v>
      </c>
      <c r="L479" s="113">
        <v>0</v>
      </c>
      <c r="M479" s="123">
        <f>IF(D479="E",'DADOS BASE PROPOSTA'!$H$28,IF(D479="EA",'DADOS BASE PROPOSTA'!$H$29,IF(D479="EC",'DADOS BASE PROPOSTA'!$H$30,IF(D479="ECA",'DADOS BASE PROPOSTA'!$H$31,0))))</f>
        <v>0</v>
      </c>
      <c r="N479" s="123">
        <f>IF(OR(D479="E",D479="EA",D479="EC",D479="ECA",D479="ECR"),L479*'DADOS BASE PROPOSTA'!$H$33,0)</f>
        <v>0</v>
      </c>
      <c r="O479" s="123">
        <f t="shared" si="220"/>
        <v>0</v>
      </c>
      <c r="R479" s="123"/>
      <c r="T479" s="113">
        <v>255.2482436225643</v>
      </c>
      <c r="U479" s="118">
        <f t="shared" si="222"/>
        <v>1.3390719277956422E-3</v>
      </c>
      <c r="V479" s="123">
        <f>'DADOS BASE PROPOSTA'!$H$48*U479</f>
        <v>120898.80527692077</v>
      </c>
      <c r="W479" s="123"/>
      <c r="X479" s="123">
        <f t="shared" si="221"/>
        <v>120898.80527692077</v>
      </c>
      <c r="Z479" s="128">
        <v>1139.5</v>
      </c>
      <c r="AB479" s="51">
        <v>0.75</v>
      </c>
      <c r="AC479" s="51">
        <f t="shared" si="223"/>
        <v>854.625</v>
      </c>
      <c r="AD479" s="132">
        <f t="shared" si="224"/>
        <v>3.7668155741728826E-2</v>
      </c>
      <c r="AF479" s="51">
        <f t="shared" si="225"/>
        <v>586.76780193884315</v>
      </c>
      <c r="AG479" s="123">
        <f t="shared" si="226"/>
        <v>668621.91030931182</v>
      </c>
      <c r="AI479" s="128">
        <v>0</v>
      </c>
      <c r="AJ479" s="123">
        <f>IF($AI$11&gt;0,(AI479/$AI$11)*'DADOS BASE PROPOSTA'!$H$41,0)</f>
        <v>0</v>
      </c>
      <c r="AL479" s="123">
        <v>109.25</v>
      </c>
      <c r="AM479" s="123">
        <f>(AL479/$AL$11)*'DADOS BASE PROPOSTA'!$H$42</f>
        <v>62439.566660112716</v>
      </c>
      <c r="AO479" s="123"/>
      <c r="AP479" s="123"/>
      <c r="AQ479" s="123"/>
      <c r="AS479" s="123"/>
      <c r="AT479" s="123"/>
      <c r="AU479" s="123"/>
      <c r="AW479" s="123"/>
      <c r="AX479" s="123"/>
      <c r="AY479" s="123"/>
      <c r="AZ479" s="49"/>
    </row>
    <row r="480" spans="1:52" x14ac:dyDescent="0.25">
      <c r="A480" s="49"/>
      <c r="B480" s="2" t="s">
        <v>498</v>
      </c>
      <c r="C480" s="2" t="s">
        <v>519</v>
      </c>
      <c r="D480" s="50" t="s">
        <v>89</v>
      </c>
      <c r="F480" s="113">
        <v>1419.7425336004369</v>
      </c>
      <c r="G480" s="118">
        <f t="shared" si="218"/>
        <v>1.2577171749286681E-3</v>
      </c>
      <c r="H480" s="123">
        <f>'DADOS BASE PROPOSTA'!$H$17*G480</f>
        <v>2857798.4452743684</v>
      </c>
      <c r="I480" s="123">
        <f>IF(D480="P",IF(H480&lt;'DADOS BASE PROPOSTA'!$H$22,IF('DADOS BASE PROPOSTA'!$H$22-H480&gt;'DADOS BASE PROPOSTA'!$H$23,'DADOS BASE PROPOSTA'!$H$23,'DADOS BASE PROPOSTA'!$H$22-H480),0),0)</f>
        <v>295982.95472563151</v>
      </c>
      <c r="J480" s="123">
        <f t="shared" si="219"/>
        <v>3153781.4</v>
      </c>
      <c r="L480" s="113">
        <v>0</v>
      </c>
      <c r="M480" s="123">
        <f>IF(D480="E",'DADOS BASE PROPOSTA'!$H$28,IF(D480="EA",'DADOS BASE PROPOSTA'!$H$29,IF(D480="EC",'DADOS BASE PROPOSTA'!$H$30,IF(D480="ECA",'DADOS BASE PROPOSTA'!$H$31,0))))</f>
        <v>0</v>
      </c>
      <c r="N480" s="123">
        <f>IF(OR(D480="E",D480="EA",D480="EC",D480="ECA",D480="ECR"),L480*'DADOS BASE PROPOSTA'!$H$33,0)</f>
        <v>0</v>
      </c>
      <c r="O480" s="123">
        <f t="shared" si="220"/>
        <v>0</v>
      </c>
      <c r="R480" s="123"/>
      <c r="T480" s="113">
        <v>174.63780307519411</v>
      </c>
      <c r="U480" s="118">
        <f t="shared" si="222"/>
        <v>9.1617703734601919E-4</v>
      </c>
      <c r="V480" s="123">
        <f>'DADOS BASE PROPOSTA'!$H$48*U480</f>
        <v>82717.520200443265</v>
      </c>
      <c r="W480" s="123"/>
      <c r="X480" s="123">
        <f t="shared" si="221"/>
        <v>82717.520200443265</v>
      </c>
      <c r="Z480" s="128">
        <v>692</v>
      </c>
      <c r="AB480" s="51">
        <v>0.76300000000000001</v>
      </c>
      <c r="AC480" s="51">
        <f t="shared" si="223"/>
        <v>527.99599999999998</v>
      </c>
      <c r="AD480" s="132">
        <f t="shared" si="224"/>
        <v>6.0418155741728846E-2</v>
      </c>
      <c r="AF480" s="51">
        <f t="shared" si="225"/>
        <v>572.89632135368436</v>
      </c>
      <c r="AG480" s="123">
        <f t="shared" si="226"/>
        <v>396444.25437674957</v>
      </c>
      <c r="AI480" s="128">
        <v>0</v>
      </c>
      <c r="AJ480" s="123">
        <f>IF($AI$11&gt;0,(AI480/$AI$11)*'DADOS BASE PROPOSTA'!$H$41,0)</f>
        <v>0</v>
      </c>
      <c r="AL480" s="123">
        <v>43.375</v>
      </c>
      <c r="AM480" s="123">
        <f>(AL480/$AL$11)*'DADOS BASE PROPOSTA'!$H$42</f>
        <v>24790.079669404018</v>
      </c>
      <c r="AO480" s="123"/>
      <c r="AP480" s="123"/>
      <c r="AQ480" s="123"/>
      <c r="AS480" s="123"/>
      <c r="AT480" s="123"/>
      <c r="AU480" s="123"/>
      <c r="AW480" s="123"/>
      <c r="AX480" s="123"/>
      <c r="AY480" s="123"/>
      <c r="AZ480" s="49"/>
    </row>
    <row r="481" spans="1:52" x14ac:dyDescent="0.25">
      <c r="A481" s="49"/>
      <c r="B481" s="2" t="s">
        <v>498</v>
      </c>
      <c r="C481" s="2" t="s">
        <v>520</v>
      </c>
      <c r="D481" s="50" t="s">
        <v>93</v>
      </c>
      <c r="F481" s="113">
        <v>0</v>
      </c>
      <c r="G481" s="118">
        <f t="shared" si="218"/>
        <v>0</v>
      </c>
      <c r="H481" s="123">
        <f>'DADOS BASE PROPOSTA'!$H$17*G481</f>
        <v>0</v>
      </c>
      <c r="I481" s="123">
        <f>IF(D481="P",IF(H481&lt;'DADOS BASE PROPOSTA'!$H$22,IF('DADOS BASE PROPOSTA'!$H$22-H481&gt;'DADOS BASE PROPOSTA'!$H$23,'DADOS BASE PROPOSTA'!$H$23,'DADOS BASE PROPOSTA'!$H$22-H481),0),0)</f>
        <v>0</v>
      </c>
      <c r="J481" s="123">
        <f t="shared" si="219"/>
        <v>0</v>
      </c>
      <c r="L481" s="113">
        <v>283.34790138797717</v>
      </c>
      <c r="M481" s="123">
        <f>IF(D481="E",'DADOS BASE PROPOSTA'!$H$28,IF(D481="EA",'DADOS BASE PROPOSTA'!$H$29,IF(D481="EC",'DADOS BASE PROPOSTA'!$H$30,IF(D481="ECA",'DADOS BASE PROPOSTA'!$H$31,0))))</f>
        <v>2005589.23</v>
      </c>
      <c r="N481" s="123">
        <f>IF(OR(D481="E",D481="EA",D481="EC",D481="ECA",D481="ECR"),L481*'DADOS BASE PROPOSTA'!$H$33,0)</f>
        <v>188993.05022578078</v>
      </c>
      <c r="O481" s="123">
        <f t="shared" si="220"/>
        <v>2194582.2802257808</v>
      </c>
      <c r="R481" s="123"/>
      <c r="T481" s="113">
        <v>1040.027242485294</v>
      </c>
      <c r="U481" s="118">
        <f t="shared" si="222"/>
        <v>5.4561444372330809E-3</v>
      </c>
      <c r="V481" s="123">
        <f>'DADOS BASE PROPOSTA'!$H$48*U481</f>
        <v>492610.83754155558</v>
      </c>
      <c r="W481" s="123"/>
      <c r="X481" s="123">
        <f t="shared" si="221"/>
        <v>492610.83754155558</v>
      </c>
      <c r="Z481" s="128">
        <v>156.5</v>
      </c>
      <c r="AB481" s="51">
        <v>0.751</v>
      </c>
      <c r="AC481" s="51">
        <f t="shared" si="223"/>
        <v>117.53149999999999</v>
      </c>
      <c r="AD481" s="132">
        <f t="shared" si="224"/>
        <v>3.9418155741728828E-2</v>
      </c>
      <c r="AF481" s="51">
        <f t="shared" si="225"/>
        <v>585.70076497075399</v>
      </c>
      <c r="AG481" s="123">
        <f t="shared" si="226"/>
        <v>91662.169717922996</v>
      </c>
      <c r="AI481" s="128">
        <v>0</v>
      </c>
      <c r="AJ481" s="123">
        <f>IF($AI$11&gt;0,(AI481/$AI$11)*'DADOS BASE PROPOSTA'!$H$41,0)</f>
        <v>0</v>
      </c>
      <c r="AL481" s="123">
        <v>374.375</v>
      </c>
      <c r="AM481" s="123">
        <f>(AL481/$AL$11)*'DADOS BASE PROPOSTA'!$H$42</f>
        <v>213966.24959615283</v>
      </c>
      <c r="AO481" s="123"/>
      <c r="AP481" s="123"/>
      <c r="AQ481" s="123"/>
      <c r="AS481" s="123"/>
      <c r="AT481" s="123"/>
      <c r="AU481" s="123"/>
      <c r="AW481" s="123"/>
      <c r="AX481" s="123"/>
      <c r="AY481" s="123"/>
      <c r="AZ481" s="49"/>
    </row>
    <row r="482" spans="1:52" x14ac:dyDescent="0.25">
      <c r="A482" s="49"/>
      <c r="B482" s="2" t="s">
        <v>498</v>
      </c>
      <c r="C482" s="2" t="s">
        <v>521</v>
      </c>
      <c r="D482" s="50" t="s">
        <v>93</v>
      </c>
      <c r="F482" s="113">
        <v>0</v>
      </c>
      <c r="G482" s="118">
        <f t="shared" si="218"/>
        <v>0</v>
      </c>
      <c r="H482" s="123">
        <f>'DADOS BASE PROPOSTA'!$H$17*G482</f>
        <v>0</v>
      </c>
      <c r="I482" s="123">
        <f>IF(D482="P",IF(H482&lt;'DADOS BASE PROPOSTA'!$H$22,IF('DADOS BASE PROPOSTA'!$H$22-H482&gt;'DADOS BASE PROPOSTA'!$H$23,'DADOS BASE PROPOSTA'!$H$23,'DADOS BASE PROPOSTA'!$H$22-H482),0),0)</f>
        <v>0</v>
      </c>
      <c r="J482" s="123">
        <f t="shared" si="219"/>
        <v>0</v>
      </c>
      <c r="L482" s="113">
        <v>74.253672642150434</v>
      </c>
      <c r="M482" s="123">
        <f>IF(D482="E",'DADOS BASE PROPOSTA'!$H$28,IF(D482="EA",'DADOS BASE PROPOSTA'!$H$29,IF(D482="EC",'DADOS BASE PROPOSTA'!$H$30,IF(D482="ECA",'DADOS BASE PROPOSTA'!$H$31,0))))</f>
        <v>2005589.23</v>
      </c>
      <c r="N482" s="123">
        <f>IF(OR(D482="E",D482="EA",D482="EC",D482="ECA",D482="ECR"),L482*'DADOS BASE PROPOSTA'!$H$33,0)</f>
        <v>49527.199652314339</v>
      </c>
      <c r="O482" s="123">
        <f t="shared" si="220"/>
        <v>2055116.4296523144</v>
      </c>
      <c r="R482" s="123"/>
      <c r="T482" s="113">
        <v>63.287263146298471</v>
      </c>
      <c r="U482" s="118">
        <f t="shared" si="222"/>
        <v>3.320148113988131E-4</v>
      </c>
      <c r="V482" s="123">
        <f>'DADOS BASE PROPOSTA'!$H$48*U482</f>
        <v>29976.129884551308</v>
      </c>
      <c r="W482" s="123"/>
      <c r="X482" s="123">
        <f t="shared" si="221"/>
        <v>29976.129884551308</v>
      </c>
      <c r="Z482" s="128">
        <v>160</v>
      </c>
      <c r="AB482" s="51">
        <v>0.70199999999999996</v>
      </c>
      <c r="AC482" s="51">
        <f t="shared" si="223"/>
        <v>112.32</v>
      </c>
      <c r="AD482" s="132">
        <f t="shared" si="224"/>
        <v>-4.6331844258271249E-2</v>
      </c>
      <c r="AF482" s="51">
        <f t="shared" si="225"/>
        <v>637.98557640712193</v>
      </c>
      <c r="AG482" s="123">
        <f t="shared" si="226"/>
        <v>102077.6922251395</v>
      </c>
      <c r="AI482" s="128">
        <v>0</v>
      </c>
      <c r="AJ482" s="123">
        <f>IF($AI$11&gt;0,(AI482/$AI$11)*'DADOS BASE PROPOSTA'!$H$41,0)</f>
        <v>0</v>
      </c>
      <c r="AL482" s="123">
        <v>27</v>
      </c>
      <c r="AM482" s="123">
        <f>(AL482/$AL$11)*'DADOS BASE PROPOSTA'!$H$42</f>
        <v>15431.288785565615</v>
      </c>
      <c r="AO482" s="123"/>
      <c r="AP482" s="123"/>
      <c r="AQ482" s="123"/>
      <c r="AS482" s="123"/>
      <c r="AT482" s="123"/>
      <c r="AU482" s="123"/>
      <c r="AW482" s="123"/>
      <c r="AX482" s="123"/>
      <c r="AY482" s="123"/>
      <c r="AZ482" s="49"/>
    </row>
    <row r="483" spans="1:52" x14ac:dyDescent="0.25">
      <c r="A483" s="49"/>
      <c r="B483" s="2" t="s">
        <v>498</v>
      </c>
      <c r="C483" s="2" t="s">
        <v>522</v>
      </c>
      <c r="D483" s="50" t="s">
        <v>89</v>
      </c>
      <c r="F483" s="113">
        <v>1586.1024708072371</v>
      </c>
      <c r="G483" s="118">
        <f t="shared" si="218"/>
        <v>1.405091607470627E-3</v>
      </c>
      <c r="H483" s="123">
        <f>'DADOS BASE PROPOSTA'!$H$17*G483</f>
        <v>3192664.2104774946</v>
      </c>
      <c r="I483" s="123">
        <f>IF(D483="P",IF(H483&lt;'DADOS BASE PROPOSTA'!$H$22,IF('DADOS BASE PROPOSTA'!$H$22-H483&gt;'DADOS BASE PROPOSTA'!$H$23,'DADOS BASE PROPOSTA'!$H$23,'DADOS BASE PROPOSTA'!$H$22-H483),0),0)</f>
        <v>0</v>
      </c>
      <c r="J483" s="123">
        <f t="shared" si="219"/>
        <v>3192664.2104774946</v>
      </c>
      <c r="L483" s="113">
        <v>0</v>
      </c>
      <c r="M483" s="123">
        <f>IF(D483="E",'DADOS BASE PROPOSTA'!$H$28,IF(D483="EA",'DADOS BASE PROPOSTA'!$H$29,IF(D483="EC",'DADOS BASE PROPOSTA'!$H$30,IF(D483="ECA",'DADOS BASE PROPOSTA'!$H$31,0))))</f>
        <v>0</v>
      </c>
      <c r="N483" s="123">
        <f>IF(OR(D483="E",D483="EA",D483="EC",D483="ECA",D483="ECR"),L483*'DADOS BASE PROPOSTA'!$H$33,0)</f>
        <v>0</v>
      </c>
      <c r="O483" s="123">
        <f t="shared" si="220"/>
        <v>0</v>
      </c>
      <c r="R483" s="123"/>
      <c r="T483" s="113">
        <v>196.67167292772399</v>
      </c>
      <c r="U483" s="118">
        <f t="shared" si="222"/>
        <v>1.0317701405990799E-3</v>
      </c>
      <c r="V483" s="123">
        <f>'DADOS BASE PROPOSTA'!$H$48*U483</f>
        <v>93153.903632476169</v>
      </c>
      <c r="W483" s="123"/>
      <c r="X483" s="123">
        <f t="shared" si="221"/>
        <v>93153.903632476169</v>
      </c>
      <c r="Z483" s="128">
        <v>660.5</v>
      </c>
      <c r="AB483" s="51">
        <v>0.73399999999999999</v>
      </c>
      <c r="AC483" s="51">
        <f t="shared" si="223"/>
        <v>484.80700000000002</v>
      </c>
      <c r="AD483" s="132">
        <f t="shared" si="224"/>
        <v>9.6681557417288011E-3</v>
      </c>
      <c r="AF483" s="51">
        <f t="shared" si="225"/>
        <v>603.84039342826941</v>
      </c>
      <c r="AG483" s="123">
        <f t="shared" si="226"/>
        <v>398836.57985937194</v>
      </c>
      <c r="AI483" s="128">
        <v>0</v>
      </c>
      <c r="AJ483" s="123">
        <f>IF($AI$11&gt;0,(AI483/$AI$11)*'DADOS BASE PROPOSTA'!$H$41,0)</f>
        <v>0</v>
      </c>
      <c r="AL483" s="123">
        <v>84.125</v>
      </c>
      <c r="AM483" s="123">
        <f>(AL483/$AL$11)*'DADOS BASE PROPOSTA'!$H$42</f>
        <v>48079.895151322497</v>
      </c>
      <c r="AO483" s="123"/>
      <c r="AP483" s="123"/>
      <c r="AQ483" s="123"/>
      <c r="AS483" s="123"/>
      <c r="AT483" s="123"/>
      <c r="AU483" s="123"/>
      <c r="AW483" s="123"/>
      <c r="AX483" s="123"/>
      <c r="AY483" s="123"/>
      <c r="AZ483" s="49"/>
    </row>
    <row r="484" spans="1:52" x14ac:dyDescent="0.25">
      <c r="A484" s="49"/>
      <c r="B484" s="2" t="s">
        <v>498</v>
      </c>
      <c r="C484" s="2" t="s">
        <v>523</v>
      </c>
      <c r="D484" s="50" t="s">
        <v>89</v>
      </c>
      <c r="F484" s="113">
        <v>1005.593272159123</v>
      </c>
      <c r="G484" s="118">
        <f t="shared" si="218"/>
        <v>8.9083189342779173E-4</v>
      </c>
      <c r="H484" s="123">
        <f>'DADOS BASE PROPOSTA'!$H$17*G484</f>
        <v>2024157.7763165652</v>
      </c>
      <c r="I484" s="123">
        <f>IF(D484="P",IF(H484&lt;'DADOS BASE PROPOSTA'!$H$22,IF('DADOS BASE PROPOSTA'!$H$22-H484&gt;'DADOS BASE PROPOSTA'!$H$23,'DADOS BASE PROPOSTA'!$H$23,'DADOS BASE PROPOSTA'!$H$22-H484),0),0)</f>
        <v>1129623.6236834347</v>
      </c>
      <c r="J484" s="123">
        <f t="shared" si="219"/>
        <v>3153781.4</v>
      </c>
      <c r="L484" s="113">
        <v>0</v>
      </c>
      <c r="M484" s="123">
        <f>IF(D484="E",'DADOS BASE PROPOSTA'!$H$28,IF(D484="EA",'DADOS BASE PROPOSTA'!$H$29,IF(D484="EC",'DADOS BASE PROPOSTA'!$H$30,IF(D484="ECA",'DADOS BASE PROPOSTA'!$H$31,0))))</f>
        <v>0</v>
      </c>
      <c r="N484" s="123">
        <f>IF(OR(D484="E",D484="EA",D484="EC",D484="ECA",D484="ECR"),L484*'DADOS BASE PROPOSTA'!$H$33,0)</f>
        <v>0</v>
      </c>
      <c r="O484" s="123">
        <f t="shared" si="220"/>
        <v>0</v>
      </c>
      <c r="R484" s="123"/>
      <c r="T484" s="113">
        <v>311.10427161887759</v>
      </c>
      <c r="U484" s="118">
        <f t="shared" si="222"/>
        <v>1.6321013254773373E-3</v>
      </c>
      <c r="V484" s="123">
        <f>'DADOS BASE PROPOSTA'!$H$48*U484</f>
        <v>147355.11681281551</v>
      </c>
      <c r="W484" s="123"/>
      <c r="X484" s="123">
        <f t="shared" si="221"/>
        <v>147355.11681281551</v>
      </c>
      <c r="Z484" s="128">
        <v>473</v>
      </c>
      <c r="AB484" s="51">
        <v>0.76100000000000001</v>
      </c>
      <c r="AC484" s="51">
        <f t="shared" si="223"/>
        <v>359.95300000000003</v>
      </c>
      <c r="AD484" s="132">
        <f t="shared" si="224"/>
        <v>5.6918155741728843E-2</v>
      </c>
      <c r="AF484" s="51">
        <f t="shared" si="225"/>
        <v>575.03039528986255</v>
      </c>
      <c r="AG484" s="123">
        <f t="shared" si="226"/>
        <v>271989.376972105</v>
      </c>
      <c r="AI484" s="128">
        <v>0</v>
      </c>
      <c r="AJ484" s="123">
        <f>IF($AI$11&gt;0,(AI484/$AI$11)*'DADOS BASE PROPOSTA'!$H$41,0)</f>
        <v>0</v>
      </c>
      <c r="AL484" s="123">
        <v>117.5</v>
      </c>
      <c r="AM484" s="123">
        <f>(AL484/$AL$11)*'DADOS BASE PROPOSTA'!$H$42</f>
        <v>67154.682677924429</v>
      </c>
      <c r="AO484" s="123"/>
      <c r="AP484" s="123"/>
      <c r="AQ484" s="123"/>
      <c r="AS484" s="123"/>
      <c r="AT484" s="123"/>
      <c r="AU484" s="123"/>
      <c r="AW484" s="123"/>
      <c r="AX484" s="123"/>
      <c r="AY484" s="123"/>
      <c r="AZ484" s="49"/>
    </row>
    <row r="485" spans="1:52" x14ac:dyDescent="0.25">
      <c r="A485" s="49"/>
      <c r="B485" s="2" t="s">
        <v>498</v>
      </c>
      <c r="C485" s="2" t="s">
        <v>524</v>
      </c>
      <c r="D485" s="50" t="s">
        <v>93</v>
      </c>
      <c r="F485" s="113">
        <v>0</v>
      </c>
      <c r="G485" s="118">
        <f t="shared" si="218"/>
        <v>0</v>
      </c>
      <c r="H485" s="123">
        <f>'DADOS BASE PROPOSTA'!$H$17*G485</f>
        <v>0</v>
      </c>
      <c r="I485" s="123">
        <f>IF(D485="P",IF(H485&lt;'DADOS BASE PROPOSTA'!$H$22,IF('DADOS BASE PROPOSTA'!$H$22-H485&gt;'DADOS BASE PROPOSTA'!$H$23,'DADOS BASE PROPOSTA'!$H$23,'DADOS BASE PROPOSTA'!$H$22-H485),0),0)</f>
        <v>0</v>
      </c>
      <c r="J485" s="123">
        <f t="shared" si="219"/>
        <v>0</v>
      </c>
      <c r="L485" s="113">
        <v>225.67975811839489</v>
      </c>
      <c r="M485" s="123">
        <f>IF(D485="E",'DADOS BASE PROPOSTA'!$H$28,IF(D485="EA",'DADOS BASE PROPOSTA'!$H$29,IF(D485="EC",'DADOS BASE PROPOSTA'!$H$30,IF(D485="ECA",'DADOS BASE PROPOSTA'!$H$31,0))))</f>
        <v>2005589.23</v>
      </c>
      <c r="N485" s="123">
        <f>IF(OR(D485="E",D485="EA",D485="EC",D485="ECA",D485="ECR"),L485*'DADOS BASE PROPOSTA'!$H$33,0)</f>
        <v>150528.3986649694</v>
      </c>
      <c r="O485" s="123">
        <f t="shared" si="220"/>
        <v>2156117.6286649695</v>
      </c>
      <c r="R485" s="123"/>
      <c r="T485" s="113">
        <v>64.425207476498244</v>
      </c>
      <c r="U485" s="118">
        <f t="shared" si="222"/>
        <v>3.37984644085372E-4</v>
      </c>
      <c r="V485" s="123">
        <f>'DADOS BASE PROPOSTA'!$H$48*U485</f>
        <v>30515.119332785209</v>
      </c>
      <c r="W485" s="123"/>
      <c r="X485" s="123">
        <f t="shared" si="221"/>
        <v>30515.119332785209</v>
      </c>
      <c r="Z485" s="128">
        <v>300</v>
      </c>
      <c r="AB485" s="51">
        <v>0.74</v>
      </c>
      <c r="AC485" s="51">
        <f t="shared" si="223"/>
        <v>222</v>
      </c>
      <c r="AD485" s="132">
        <f t="shared" si="224"/>
        <v>2.016815574172881E-2</v>
      </c>
      <c r="AF485" s="51">
        <f t="shared" si="225"/>
        <v>597.43817161973459</v>
      </c>
      <c r="AG485" s="123">
        <f t="shared" si="226"/>
        <v>179231.45148592038</v>
      </c>
      <c r="AI485" s="128">
        <v>0</v>
      </c>
      <c r="AJ485" s="123">
        <f>IF($AI$11&gt;0,(AI485/$AI$11)*'DADOS BASE PROPOSTA'!$H$41,0)</f>
        <v>0</v>
      </c>
      <c r="AL485" s="123">
        <v>28.75</v>
      </c>
      <c r="AM485" s="123">
        <f>(AL485/$AL$11)*'DADOS BASE PROPOSTA'!$H$42</f>
        <v>16431.46491055598</v>
      </c>
      <c r="AO485" s="123"/>
      <c r="AP485" s="123"/>
      <c r="AQ485" s="123"/>
      <c r="AS485" s="123"/>
      <c r="AT485" s="123"/>
      <c r="AU485" s="123"/>
      <c r="AW485" s="123"/>
      <c r="AX485" s="123"/>
      <c r="AY485" s="123"/>
      <c r="AZ485" s="49"/>
    </row>
    <row r="486" spans="1:52" x14ac:dyDescent="0.25">
      <c r="A486" s="49"/>
      <c r="F486" s="113"/>
      <c r="G486" s="118"/>
      <c r="H486" s="123"/>
      <c r="I486" s="123"/>
      <c r="J486" s="123"/>
      <c r="L486" s="113"/>
      <c r="M486" s="123"/>
      <c r="N486" s="123"/>
      <c r="O486" s="123"/>
      <c r="R486" s="123"/>
      <c r="T486" s="113"/>
      <c r="U486" s="118"/>
      <c r="V486" s="123"/>
      <c r="W486" s="123"/>
      <c r="X486" s="123"/>
      <c r="Z486" s="128"/>
      <c r="AD486" s="132"/>
      <c r="AG486" s="123"/>
      <c r="AI486" s="128"/>
      <c r="AJ486" s="123"/>
      <c r="AL486" s="123"/>
      <c r="AM486" s="123"/>
      <c r="AO486" s="123"/>
      <c r="AP486" s="123"/>
      <c r="AQ486" s="123"/>
      <c r="AS486" s="123"/>
      <c r="AT486" s="123"/>
      <c r="AU486" s="123"/>
      <c r="AW486" s="123"/>
      <c r="AX486" s="123"/>
      <c r="AY486" s="123"/>
      <c r="AZ486" s="49"/>
    </row>
    <row r="487" spans="1:52" x14ac:dyDescent="0.25">
      <c r="A487" s="49"/>
      <c r="B487" s="107" t="s">
        <v>525</v>
      </c>
      <c r="C487" s="107" t="s">
        <v>526</v>
      </c>
      <c r="D487" s="107" t="s">
        <v>84</v>
      </c>
      <c r="E487" s="107"/>
      <c r="F487" s="114">
        <f>SUM(F488:F496)</f>
        <v>20983.508094070483</v>
      </c>
      <c r="G487" s="119">
        <f>SUM(G488:G496)</f>
        <v>1.8588805995154167E-2</v>
      </c>
      <c r="H487" s="124">
        <f>SUM(H488:H496)</f>
        <v>42237684.21980191</v>
      </c>
      <c r="I487" s="124">
        <f>SUM(I488:I496)</f>
        <v>7137990.7724991301</v>
      </c>
      <c r="J487" s="124">
        <f>SUM(J488:J496)</f>
        <v>49375674.992301024</v>
      </c>
      <c r="K487" s="108"/>
      <c r="L487" s="114">
        <f>SUM(L488:L496)</f>
        <v>0</v>
      </c>
      <c r="M487" s="124">
        <f>SUM(M488:M496)</f>
        <v>0</v>
      </c>
      <c r="N487" s="124">
        <f>SUM(N488:N496)</f>
        <v>0</v>
      </c>
      <c r="O487" s="124">
        <f>SUM(O488:O496)</f>
        <v>0</v>
      </c>
      <c r="P487" s="108"/>
      <c r="Q487" s="109"/>
      <c r="R487" s="124">
        <f>SUM(R488:R496)</f>
        <v>5453302.4500000002</v>
      </c>
      <c r="S487" s="108"/>
      <c r="T487" s="114">
        <f>SUM(T488:T496)</f>
        <v>3857.4396021750608</v>
      </c>
      <c r="U487" s="119">
        <f>SUM(U488:U496)</f>
        <v>2.0236727239063303E-2</v>
      </c>
      <c r="V487" s="124">
        <f>SUM(V488:V496)</f>
        <v>1827083.441249656</v>
      </c>
      <c r="W487" s="124">
        <f>SUM(W488:W496)</f>
        <v>244676.20587804879</v>
      </c>
      <c r="X487" s="124">
        <f>SUM(X488:X496)</f>
        <v>2071759.6471277047</v>
      </c>
      <c r="Y487" s="108"/>
      <c r="Z487" s="129">
        <f>SUM(Z488:Z496)</f>
        <v>15536.5</v>
      </c>
      <c r="AA487" s="108"/>
      <c r="AB487" s="108"/>
      <c r="AC487" s="108"/>
      <c r="AD487" s="133"/>
      <c r="AE487" s="108"/>
      <c r="AF487" s="108"/>
      <c r="AG487" s="124">
        <f>SUM(AG488:AG496)</f>
        <v>8685559.9324716069</v>
      </c>
      <c r="AH487" s="108"/>
      <c r="AI487" s="129">
        <f>SUM(AI488:AI496)</f>
        <v>0</v>
      </c>
      <c r="AJ487" s="124">
        <f>SUM(AJ488:AJ496)</f>
        <v>0</v>
      </c>
      <c r="AK487" s="108"/>
      <c r="AL487" s="124">
        <f>SUM(AL488:AL496)</f>
        <v>752.625</v>
      </c>
      <c r="AM487" s="124">
        <f>SUM(AM488:AM496)</f>
        <v>430147.17489764153</v>
      </c>
      <c r="AN487" s="108"/>
      <c r="AO487" s="124"/>
      <c r="AP487" s="124"/>
      <c r="AQ487" s="124">
        <f>SUM(AQ488:AQ496)</f>
        <v>546059.40099009895</v>
      </c>
      <c r="AR487" s="107"/>
      <c r="AS487" s="124"/>
      <c r="AT487" s="124"/>
      <c r="AU487" s="124">
        <f>SUM(AU488:AU496)</f>
        <v>546059.40099009895</v>
      </c>
      <c r="AV487" s="107"/>
      <c r="AW487" s="124"/>
      <c r="AX487" s="124"/>
      <c r="AY487" s="124">
        <f>SUM(AY488:AY496)</f>
        <v>546059.40099009895</v>
      </c>
      <c r="AZ487" s="49"/>
    </row>
    <row r="488" spans="1:52" x14ac:dyDescent="0.25">
      <c r="A488" s="49"/>
      <c r="B488" s="2" t="s">
        <v>525</v>
      </c>
      <c r="C488" s="103" t="s">
        <v>802</v>
      </c>
      <c r="D488" s="50" t="s">
        <v>85</v>
      </c>
      <c r="F488" s="113">
        <v>0</v>
      </c>
      <c r="G488" s="118">
        <f t="shared" ref="G488:G496" si="227">F488/$F$11</f>
        <v>0</v>
      </c>
      <c r="H488" s="123">
        <f>'DADOS BASE PROPOSTA'!$H$17*G488</f>
        <v>0</v>
      </c>
      <c r="I488" s="123">
        <f>IF(D488="P",IF(H488&lt;'DADOS BASE PROPOSTA'!$H$22,IF('DADOS BASE PROPOSTA'!$H$22-H488&gt;'DADOS BASE PROPOSTA'!$H$23,'DADOS BASE PROPOSTA'!$H$23,'DADOS BASE PROPOSTA'!$H$22-H488),0),0)</f>
        <v>0</v>
      </c>
      <c r="J488" s="123">
        <f t="shared" ref="J488:J496" si="228">H488+I488</f>
        <v>0</v>
      </c>
      <c r="L488" s="113"/>
      <c r="M488" s="123">
        <f>IF(D488="E",'DADOS BASE PROPOSTA'!$H$28,IF(D488="EA",'DADOS BASE PROPOSTA'!$H$29,IF(D488="EC",'DADOS BASE PROPOSTA'!$H$30,IF(D488="ECA",'DADOS BASE PROPOSTA'!$H$31,0))))</f>
        <v>0</v>
      </c>
      <c r="N488" s="123">
        <f>IF(OR(D488="E",D488="EA",D488="EC",D488="ECA"),L488*'DADOS BASE PROPOSTA'!$H$33,0)</f>
        <v>0</v>
      </c>
      <c r="O488" s="123">
        <f t="shared" ref="O488:O496" si="229">M488+N488</f>
        <v>0</v>
      </c>
      <c r="Q488" s="77">
        <v>8</v>
      </c>
      <c r="R488" s="123">
        <f>IF(D488="R",('DADOS BASE PROPOSTA'!$H$36+('DADOS BASE PROPOSTA'!$H$37*Q488)),0)</f>
        <v>5453302.4500000002</v>
      </c>
      <c r="T488" s="113"/>
      <c r="U488" s="118"/>
      <c r="V488" s="123"/>
      <c r="W488" s="123">
        <f>'DADOS BASE PROPOSTA'!$H$47/41</f>
        <v>244676.20587804879</v>
      </c>
      <c r="X488" s="123">
        <f t="shared" ref="X488:X496" si="230">V488+W488</f>
        <v>244676.20587804879</v>
      </c>
      <c r="Z488" s="128"/>
      <c r="AD488" s="132"/>
      <c r="AG488" s="123"/>
      <c r="AI488" s="128"/>
      <c r="AJ488" s="123"/>
      <c r="AL488" s="123"/>
      <c r="AM488" s="123"/>
      <c r="AO488" s="123">
        <f>'DADOS BASE PROPOSTA'!$H$52/41</f>
        <v>354295.5</v>
      </c>
      <c r="AP488" s="123">
        <f>'DADOS BASE PROPOSTA'!$H$53*(Q488/$Q$11)</f>
        <v>191763.90099009901</v>
      </c>
      <c r="AQ488" s="123">
        <f>AO488+AP488</f>
        <v>546059.40099009895</v>
      </c>
      <c r="AS488" s="123">
        <f>'DADOS BASE PROPOSTA'!$H$56/41</f>
        <v>354295.5</v>
      </c>
      <c r="AT488" s="123">
        <f>'DADOS BASE PROPOSTA'!$H$57*(Q488/$Q$11)</f>
        <v>191763.90099009901</v>
      </c>
      <c r="AU488" s="123">
        <f>AS488+AT488</f>
        <v>546059.40099009895</v>
      </c>
      <c r="AW488" s="123">
        <f>'DADOS BASE PROPOSTA'!$H$60/41</f>
        <v>354295.5</v>
      </c>
      <c r="AX488" s="123">
        <f>'DADOS BASE PROPOSTA'!$H$61*(Q488/$Q$11)</f>
        <v>191763.90099009901</v>
      </c>
      <c r="AY488" s="123">
        <f>AW488+AX488</f>
        <v>546059.40099009895</v>
      </c>
      <c r="AZ488" s="49"/>
    </row>
    <row r="489" spans="1:52" x14ac:dyDescent="0.25">
      <c r="A489" s="49"/>
      <c r="B489" s="2" t="s">
        <v>525</v>
      </c>
      <c r="C489" s="2" t="s">
        <v>527</v>
      </c>
      <c r="D489" s="50" t="s">
        <v>89</v>
      </c>
      <c r="F489" s="113">
        <v>723.82660536253661</v>
      </c>
      <c r="G489" s="118">
        <f t="shared" si="227"/>
        <v>6.412213001227065E-4</v>
      </c>
      <c r="H489" s="123">
        <f>'DADOS BASE PROPOSTA'!$H$17*G489</f>
        <v>1456989.9108449479</v>
      </c>
      <c r="I489" s="123">
        <f>IF(D489="P",IF(H489&lt;'DADOS BASE PROPOSTA'!$H$22,IF('DADOS BASE PROPOSTA'!$H$22-H489&gt;'DADOS BASE PROPOSTA'!$H$23,'DADOS BASE PROPOSTA'!$H$23,'DADOS BASE PROPOSTA'!$H$22-H489),0),0)</f>
        <v>1576890.7</v>
      </c>
      <c r="J489" s="123">
        <f t="shared" si="228"/>
        <v>3033880.6108449479</v>
      </c>
      <c r="L489" s="113">
        <v>0</v>
      </c>
      <c r="M489" s="123">
        <f>IF(D489="E",'DADOS BASE PROPOSTA'!$H$28,IF(D489="EA",'DADOS BASE PROPOSTA'!$H$29,IF(D489="EC",'DADOS BASE PROPOSTA'!$H$30,IF(D489="ECA",'DADOS BASE PROPOSTA'!$H$31,0))))</f>
        <v>0</v>
      </c>
      <c r="N489" s="123">
        <f>IF(OR(D489="E",D489="EA",D489="EC",D489="ECA",D489="ECR"),L489*'DADOS BASE PROPOSTA'!$H$33,0)</f>
        <v>0</v>
      </c>
      <c r="O489" s="123">
        <f t="shared" si="229"/>
        <v>0</v>
      </c>
      <c r="R489" s="152"/>
      <c r="T489" s="113">
        <v>0</v>
      </c>
      <c r="U489" s="118">
        <f t="shared" ref="U489:U496" si="231">T489/$T$11</f>
        <v>0</v>
      </c>
      <c r="V489" s="123">
        <f>'DADOS BASE PROPOSTA'!$H$48*U489</f>
        <v>0</v>
      </c>
      <c r="W489" s="123"/>
      <c r="X489" s="123">
        <f t="shared" si="230"/>
        <v>0</v>
      </c>
      <c r="Z489" s="128">
        <v>492.5</v>
      </c>
      <c r="AB489" s="51">
        <v>0.72399999999999998</v>
      </c>
      <c r="AC489" s="51">
        <f t="shared" ref="AC489:AC496" si="232">Z489*AB489</f>
        <v>356.57</v>
      </c>
      <c r="AD489" s="132">
        <f t="shared" ref="AD489:AD496" si="233">(AB489-$AC$12)*$AD$12</f>
        <v>-7.8318442582712144E-3</v>
      </c>
      <c r="AF489" s="51">
        <f t="shared" ref="AF489:AF496" si="234">$AF$11-(AD489*$AF$11)</f>
        <v>614.51076310916085</v>
      </c>
      <c r="AG489" s="123">
        <f t="shared" ref="AG489:AG496" si="235">Z489*AF489</f>
        <v>302646.55083126173</v>
      </c>
      <c r="AI489" s="128">
        <v>0</v>
      </c>
      <c r="AJ489" s="123">
        <f>IF($AI$11&gt;0,(AI489/$AI$11)*'DADOS BASE PROPOSTA'!$H$41,0)</f>
        <v>0</v>
      </c>
      <c r="AL489" s="123">
        <v>0</v>
      </c>
      <c r="AM489" s="123">
        <f>(AL489/$AL$11)*'DADOS BASE PROPOSTA'!$H$42</f>
        <v>0</v>
      </c>
      <c r="AO489" s="123"/>
      <c r="AP489" s="123"/>
      <c r="AQ489" s="123"/>
      <c r="AS489" s="123"/>
      <c r="AT489" s="123"/>
      <c r="AU489" s="123"/>
      <c r="AW489" s="123"/>
      <c r="AX489" s="123"/>
      <c r="AY489" s="123"/>
      <c r="AZ489" s="49"/>
    </row>
    <row r="490" spans="1:52" x14ac:dyDescent="0.25">
      <c r="A490" s="49"/>
      <c r="B490" s="2" t="s">
        <v>525</v>
      </c>
      <c r="C490" s="2" t="s">
        <v>528</v>
      </c>
      <c r="D490" s="50" t="s">
        <v>89</v>
      </c>
      <c r="F490" s="113">
        <v>1990.5324287305921</v>
      </c>
      <c r="G490" s="118">
        <f t="shared" si="227"/>
        <v>1.7633667820869253E-3</v>
      </c>
      <c r="H490" s="123">
        <f>'DADOS BASE PROPOSTA'!$H$17*G490</f>
        <v>4006740.9022877421</v>
      </c>
      <c r="I490" s="123">
        <f>IF(D490="P",IF(H490&lt;'DADOS BASE PROPOSTA'!$H$22,IF('DADOS BASE PROPOSTA'!$H$22-H490&gt;'DADOS BASE PROPOSTA'!$H$23,'DADOS BASE PROPOSTA'!$H$23,'DADOS BASE PROPOSTA'!$H$22-H490),0),0)</f>
        <v>0</v>
      </c>
      <c r="J490" s="123">
        <f t="shared" si="228"/>
        <v>4006740.9022877421</v>
      </c>
      <c r="L490" s="113">
        <v>0</v>
      </c>
      <c r="M490" s="123">
        <f>IF(D490="E",'DADOS BASE PROPOSTA'!$H$28,IF(D490="EA",'DADOS BASE PROPOSTA'!$H$29,IF(D490="EC",'DADOS BASE PROPOSTA'!$H$30,IF(D490="ECA",'DADOS BASE PROPOSTA'!$H$31,0))))</f>
        <v>0</v>
      </c>
      <c r="N490" s="123">
        <f>IF(OR(D490="E",D490="EA",D490="EC",D490="ECA",D490="ECR"),L490*'DADOS BASE PROPOSTA'!$H$33,0)</f>
        <v>0</v>
      </c>
      <c r="O490" s="123">
        <f t="shared" si="229"/>
        <v>0</v>
      </c>
      <c r="R490" s="123"/>
      <c r="T490" s="113">
        <v>0</v>
      </c>
      <c r="U490" s="118">
        <f t="shared" si="231"/>
        <v>0</v>
      </c>
      <c r="V490" s="123">
        <f>'DADOS BASE PROPOSTA'!$H$48*U490</f>
        <v>0</v>
      </c>
      <c r="W490" s="123"/>
      <c r="X490" s="123">
        <f t="shared" si="230"/>
        <v>0</v>
      </c>
      <c r="Z490" s="128">
        <v>1017</v>
      </c>
      <c r="AB490" s="51">
        <v>0.71499999999999997</v>
      </c>
      <c r="AC490" s="51">
        <f t="shared" si="232"/>
        <v>727.15499999999997</v>
      </c>
      <c r="AD490" s="132">
        <f t="shared" si="233"/>
        <v>-2.3581844258271228E-2</v>
      </c>
      <c r="AF490" s="51">
        <f t="shared" si="234"/>
        <v>624.11409582196302</v>
      </c>
      <c r="AG490" s="123">
        <f t="shared" si="235"/>
        <v>634724.03545093641</v>
      </c>
      <c r="AI490" s="128">
        <v>0</v>
      </c>
      <c r="AJ490" s="123">
        <f>IF($AI$11&gt;0,(AI490/$AI$11)*'DADOS BASE PROPOSTA'!$H$41,0)</f>
        <v>0</v>
      </c>
      <c r="AL490" s="123">
        <v>0</v>
      </c>
      <c r="AM490" s="123">
        <f>(AL490/$AL$11)*'DADOS BASE PROPOSTA'!$H$42</f>
        <v>0</v>
      </c>
      <c r="AO490" s="123"/>
      <c r="AP490" s="123"/>
      <c r="AQ490" s="123"/>
      <c r="AS490" s="123"/>
      <c r="AT490" s="123"/>
      <c r="AU490" s="123"/>
      <c r="AW490" s="123"/>
      <c r="AX490" s="123"/>
      <c r="AY490" s="123"/>
      <c r="AZ490" s="49"/>
    </row>
    <row r="491" spans="1:52" x14ac:dyDescent="0.25">
      <c r="A491" s="49"/>
      <c r="B491" s="2" t="s">
        <v>525</v>
      </c>
      <c r="C491" s="2" t="s">
        <v>529</v>
      </c>
      <c r="D491" s="50" t="s">
        <v>89</v>
      </c>
      <c r="F491" s="113">
        <v>11421.1128563681</v>
      </c>
      <c r="G491" s="118">
        <f t="shared" si="227"/>
        <v>1.0117700538156475E-2</v>
      </c>
      <c r="H491" s="123">
        <f>'DADOS BASE PROPOSTA'!$H$17*G491</f>
        <v>22989547.605832051</v>
      </c>
      <c r="I491" s="123">
        <f>IF(D491="P",IF(H491&lt;'DADOS BASE PROPOSTA'!$H$22,IF('DADOS BASE PROPOSTA'!$H$22-H491&gt;'DADOS BASE PROPOSTA'!$H$23,'DADOS BASE PROPOSTA'!$H$23,'DADOS BASE PROPOSTA'!$H$22-H491),0),0)</f>
        <v>0</v>
      </c>
      <c r="J491" s="123">
        <f t="shared" si="228"/>
        <v>22989547.605832051</v>
      </c>
      <c r="L491" s="113">
        <v>0</v>
      </c>
      <c r="M491" s="123">
        <f>IF(D491="E",'DADOS BASE PROPOSTA'!$H$28,IF(D491="EA",'DADOS BASE PROPOSTA'!$H$29,IF(D491="EC",'DADOS BASE PROPOSTA'!$H$30,IF(D491="ECA",'DADOS BASE PROPOSTA'!$H$31,0))))</f>
        <v>0</v>
      </c>
      <c r="N491" s="123">
        <f>IF(OR(D491="E",D491="EA",D491="EC",D491="ECA",D491="ECR"),L491*'DADOS BASE PROPOSTA'!$H$33,0)</f>
        <v>0</v>
      </c>
      <c r="O491" s="123">
        <f t="shared" si="229"/>
        <v>0</v>
      </c>
      <c r="R491" s="123"/>
      <c r="T491" s="113">
        <v>3857.4396021750608</v>
      </c>
      <c r="U491" s="118">
        <f t="shared" si="231"/>
        <v>2.0236727239063303E-2</v>
      </c>
      <c r="V491" s="123">
        <f>'DADOS BASE PROPOSTA'!$H$48*U491</f>
        <v>1827083.441249656</v>
      </c>
      <c r="W491" s="123"/>
      <c r="X491" s="123">
        <f t="shared" si="230"/>
        <v>1827083.441249656</v>
      </c>
      <c r="Z491" s="128">
        <v>10286.5</v>
      </c>
      <c r="AB491" s="51">
        <v>0.79900000000000004</v>
      </c>
      <c r="AC491" s="51">
        <f t="shared" si="232"/>
        <v>8218.9135000000006</v>
      </c>
      <c r="AD491" s="132">
        <f t="shared" si="233"/>
        <v>0.1234181557417289</v>
      </c>
      <c r="AF491" s="51">
        <f t="shared" si="234"/>
        <v>534.48299050247533</v>
      </c>
      <c r="AG491" s="123">
        <f t="shared" si="235"/>
        <v>5497959.2818037122</v>
      </c>
      <c r="AI491" s="128">
        <v>0</v>
      </c>
      <c r="AJ491" s="123">
        <f>IF($AI$11&gt;0,(AI491/$AI$11)*'DADOS BASE PROPOSTA'!$H$41,0)</f>
        <v>0</v>
      </c>
      <c r="AL491" s="123">
        <v>752.625</v>
      </c>
      <c r="AM491" s="123">
        <f>(AL491/$AL$11)*'DADOS BASE PROPOSTA'!$H$42</f>
        <v>430147.17489764153</v>
      </c>
      <c r="AO491" s="123"/>
      <c r="AP491" s="123"/>
      <c r="AQ491" s="123"/>
      <c r="AS491" s="123"/>
      <c r="AT491" s="123"/>
      <c r="AU491" s="123"/>
      <c r="AW491" s="123"/>
      <c r="AX491" s="123"/>
      <c r="AY491" s="123"/>
      <c r="AZ491" s="49"/>
    </row>
    <row r="492" spans="1:52" x14ac:dyDescent="0.25">
      <c r="A492" s="49"/>
      <c r="B492" s="2" t="s">
        <v>525</v>
      </c>
      <c r="C492" s="2" t="s">
        <v>530</v>
      </c>
      <c r="D492" s="50" t="s">
        <v>89</v>
      </c>
      <c r="F492" s="113">
        <v>1015.2530276799069</v>
      </c>
      <c r="G492" s="118">
        <f t="shared" si="227"/>
        <v>8.9938924811469535E-4</v>
      </c>
      <c r="H492" s="123">
        <f>'DADOS BASE PROPOSTA'!$H$17*G492</f>
        <v>2043601.8893551594</v>
      </c>
      <c r="I492" s="123">
        <f>IF(D492="P",IF(H492&lt;'DADOS BASE PROPOSTA'!$H$22,IF('DADOS BASE PROPOSTA'!$H$22-H492&gt;'DADOS BASE PROPOSTA'!$H$23,'DADOS BASE PROPOSTA'!$H$23,'DADOS BASE PROPOSTA'!$H$22-H492),0),0)</f>
        <v>1110179.5106448405</v>
      </c>
      <c r="J492" s="123">
        <f t="shared" si="228"/>
        <v>3153781.4</v>
      </c>
      <c r="L492" s="113">
        <v>0</v>
      </c>
      <c r="M492" s="123">
        <f>IF(D492="E",'DADOS BASE PROPOSTA'!$H$28,IF(D492="EA",'DADOS BASE PROPOSTA'!$H$29,IF(D492="EC",'DADOS BASE PROPOSTA'!$H$30,IF(D492="ECA",'DADOS BASE PROPOSTA'!$H$31,0))))</f>
        <v>0</v>
      </c>
      <c r="N492" s="123">
        <f>IF(OR(D492="E",D492="EA",D492="EC",D492="ECA",D492="ECR"),L492*'DADOS BASE PROPOSTA'!$H$33,0)</f>
        <v>0</v>
      </c>
      <c r="O492" s="123">
        <f t="shared" si="229"/>
        <v>0</v>
      </c>
      <c r="R492" s="123"/>
      <c r="T492" s="113">
        <v>0</v>
      </c>
      <c r="U492" s="118">
        <f t="shared" si="231"/>
        <v>0</v>
      </c>
      <c r="V492" s="123">
        <f>'DADOS BASE PROPOSTA'!$H$48*U492</f>
        <v>0</v>
      </c>
      <c r="W492" s="123"/>
      <c r="X492" s="123">
        <f t="shared" si="230"/>
        <v>0</v>
      </c>
      <c r="Z492" s="128">
        <v>510</v>
      </c>
      <c r="AB492" s="51">
        <v>0.79900000000000004</v>
      </c>
      <c r="AC492" s="51">
        <f t="shared" si="232"/>
        <v>407.49</v>
      </c>
      <c r="AD492" s="132">
        <f t="shared" si="233"/>
        <v>0.1234181557417289</v>
      </c>
      <c r="AF492" s="51">
        <f t="shared" si="234"/>
        <v>534.48299050247533</v>
      </c>
      <c r="AG492" s="123">
        <f t="shared" si="235"/>
        <v>272586.32515626244</v>
      </c>
      <c r="AI492" s="128">
        <v>0</v>
      </c>
      <c r="AJ492" s="123">
        <f>IF($AI$11&gt;0,(AI492/$AI$11)*'DADOS BASE PROPOSTA'!$H$41,0)</f>
        <v>0</v>
      </c>
      <c r="AL492" s="123">
        <v>0</v>
      </c>
      <c r="AM492" s="123">
        <f>(AL492/$AL$11)*'DADOS BASE PROPOSTA'!$H$42</f>
        <v>0</v>
      </c>
      <c r="AO492" s="123"/>
      <c r="AP492" s="123"/>
      <c r="AQ492" s="123"/>
      <c r="AS492" s="123"/>
      <c r="AT492" s="123"/>
      <c r="AU492" s="123"/>
      <c r="AW492" s="123"/>
      <c r="AX492" s="123"/>
      <c r="AY492" s="123"/>
      <c r="AZ492" s="49"/>
    </row>
    <row r="493" spans="1:52" x14ac:dyDescent="0.25">
      <c r="A493" s="49"/>
      <c r="B493" s="2" t="s">
        <v>525</v>
      </c>
      <c r="C493" s="2" t="s">
        <v>531</v>
      </c>
      <c r="D493" s="50" t="s">
        <v>89</v>
      </c>
      <c r="F493" s="113">
        <v>888.7957259309112</v>
      </c>
      <c r="G493" s="118">
        <f t="shared" si="227"/>
        <v>7.8736364027331583E-4</v>
      </c>
      <c r="H493" s="123">
        <f>'DADOS BASE PROPOSTA'!$H$17*G493</f>
        <v>1789056.1025106984</v>
      </c>
      <c r="I493" s="123">
        <f>IF(D493="P",IF(H493&lt;'DADOS BASE PROPOSTA'!$H$22,IF('DADOS BASE PROPOSTA'!$H$22-H493&gt;'DADOS BASE PROPOSTA'!$H$23,'DADOS BASE PROPOSTA'!$H$23,'DADOS BASE PROPOSTA'!$H$22-H493),0),0)</f>
        <v>1364725.2974893015</v>
      </c>
      <c r="J493" s="123">
        <f t="shared" si="228"/>
        <v>3153781.4</v>
      </c>
      <c r="L493" s="113">
        <v>0</v>
      </c>
      <c r="M493" s="123">
        <f>IF(D493="E",'DADOS BASE PROPOSTA'!$H$28,IF(D493="EA",'DADOS BASE PROPOSTA'!$H$29,IF(D493="EC",'DADOS BASE PROPOSTA'!$H$30,IF(D493="ECA",'DADOS BASE PROPOSTA'!$H$31,0))))</f>
        <v>0</v>
      </c>
      <c r="N493" s="123">
        <f>IF(OR(D493="E",D493="EA",D493="EC",D493="ECA",D493="ECR"),L493*'DADOS BASE PROPOSTA'!$H$33,0)</f>
        <v>0</v>
      </c>
      <c r="O493" s="123">
        <f t="shared" si="229"/>
        <v>0</v>
      </c>
      <c r="R493" s="123"/>
      <c r="T493" s="113">
        <v>0</v>
      </c>
      <c r="U493" s="118">
        <f t="shared" si="231"/>
        <v>0</v>
      </c>
      <c r="V493" s="123">
        <f>'DADOS BASE PROPOSTA'!$H$48*U493</f>
        <v>0</v>
      </c>
      <c r="W493" s="123"/>
      <c r="X493" s="123">
        <f t="shared" si="230"/>
        <v>0</v>
      </c>
      <c r="Z493" s="128">
        <v>534.5</v>
      </c>
      <c r="AB493" s="51">
        <v>0.745</v>
      </c>
      <c r="AC493" s="51">
        <f t="shared" si="232"/>
        <v>398.20249999999999</v>
      </c>
      <c r="AD493" s="132">
        <f t="shared" si="233"/>
        <v>2.8918155741728818E-2</v>
      </c>
      <c r="AF493" s="51">
        <f t="shared" si="234"/>
        <v>592.10298677928881</v>
      </c>
      <c r="AG493" s="123">
        <f t="shared" si="235"/>
        <v>316479.04643352987</v>
      </c>
      <c r="AI493" s="128">
        <v>0</v>
      </c>
      <c r="AJ493" s="123">
        <f>IF($AI$11&gt;0,(AI493/$AI$11)*'DADOS BASE PROPOSTA'!$H$41,0)</f>
        <v>0</v>
      </c>
      <c r="AL493" s="123">
        <v>0</v>
      </c>
      <c r="AM493" s="123">
        <f>(AL493/$AL$11)*'DADOS BASE PROPOSTA'!$H$42</f>
        <v>0</v>
      </c>
      <c r="AO493" s="123"/>
      <c r="AP493" s="123"/>
      <c r="AQ493" s="123"/>
      <c r="AS493" s="123"/>
      <c r="AT493" s="123"/>
      <c r="AU493" s="123"/>
      <c r="AW493" s="123"/>
      <c r="AX493" s="123"/>
      <c r="AY493" s="123"/>
      <c r="AZ493" s="49"/>
    </row>
    <row r="494" spans="1:52" x14ac:dyDescent="0.25">
      <c r="A494" s="49"/>
      <c r="B494" s="2" t="s">
        <v>525</v>
      </c>
      <c r="C494" s="2" t="s">
        <v>532</v>
      </c>
      <c r="D494" s="50" t="s">
        <v>89</v>
      </c>
      <c r="F494" s="113">
        <v>3421.925701551595</v>
      </c>
      <c r="G494" s="118">
        <f t="shared" si="227"/>
        <v>3.0314050782552031E-3</v>
      </c>
      <c r="H494" s="123">
        <f>'DADOS BASE PROPOSTA'!$H$17*G494</f>
        <v>6887991.109866078</v>
      </c>
      <c r="I494" s="123">
        <f>IF(D494="P",IF(H494&lt;'DADOS BASE PROPOSTA'!$H$22,IF('DADOS BASE PROPOSTA'!$H$22-H494&gt;'DADOS BASE PROPOSTA'!$H$23,'DADOS BASE PROPOSTA'!$H$23,'DADOS BASE PROPOSTA'!$H$22-H494),0),0)</f>
        <v>0</v>
      </c>
      <c r="J494" s="123">
        <f t="shared" si="228"/>
        <v>6887991.109866078</v>
      </c>
      <c r="L494" s="113">
        <v>0</v>
      </c>
      <c r="M494" s="123">
        <f>IF(D494="E",'DADOS BASE PROPOSTA'!$H$28,IF(D494="EA",'DADOS BASE PROPOSTA'!$H$29,IF(D494="EC",'DADOS BASE PROPOSTA'!$H$30,IF(D494="ECA",'DADOS BASE PROPOSTA'!$H$31,0))))</f>
        <v>0</v>
      </c>
      <c r="N494" s="123">
        <f>IF(OR(D494="E",D494="EA",D494="EC",D494="ECA",D494="ECR"),L494*'DADOS BASE PROPOSTA'!$H$33,0)</f>
        <v>0</v>
      </c>
      <c r="O494" s="123">
        <f t="shared" si="229"/>
        <v>0</v>
      </c>
      <c r="R494" s="123"/>
      <c r="T494" s="113">
        <v>0</v>
      </c>
      <c r="U494" s="118">
        <f t="shared" si="231"/>
        <v>0</v>
      </c>
      <c r="V494" s="123">
        <f>'DADOS BASE PROPOSTA'!$H$48*U494</f>
        <v>0</v>
      </c>
      <c r="W494" s="123"/>
      <c r="X494" s="123">
        <f t="shared" si="230"/>
        <v>0</v>
      </c>
      <c r="Z494" s="128">
        <v>1819</v>
      </c>
      <c r="AB494" s="51">
        <v>0.71299999999999997</v>
      </c>
      <c r="AC494" s="51">
        <f t="shared" si="232"/>
        <v>1296.9469999999999</v>
      </c>
      <c r="AD494" s="132">
        <f t="shared" si="233"/>
        <v>-2.7081844258271232E-2</v>
      </c>
      <c r="AF494" s="51">
        <f t="shared" si="234"/>
        <v>626.24816975814133</v>
      </c>
      <c r="AG494" s="123">
        <f t="shared" si="235"/>
        <v>1139145.420790059</v>
      </c>
      <c r="AI494" s="128">
        <v>0</v>
      </c>
      <c r="AJ494" s="123">
        <f>IF($AI$11&gt;0,(AI494/$AI$11)*'DADOS BASE PROPOSTA'!$H$41,0)</f>
        <v>0</v>
      </c>
      <c r="AL494" s="123">
        <v>0</v>
      </c>
      <c r="AM494" s="123">
        <f>(AL494/$AL$11)*'DADOS BASE PROPOSTA'!$H$42</f>
        <v>0</v>
      </c>
      <c r="AO494" s="123"/>
      <c r="AP494" s="123"/>
      <c r="AQ494" s="123"/>
      <c r="AS494" s="123"/>
      <c r="AT494" s="123"/>
      <c r="AU494" s="123"/>
      <c r="AW494" s="123"/>
      <c r="AX494" s="123"/>
      <c r="AY494" s="123"/>
      <c r="AZ494" s="49"/>
    </row>
    <row r="495" spans="1:52" x14ac:dyDescent="0.25">
      <c r="A495" s="49"/>
      <c r="B495" s="2" t="s">
        <v>525</v>
      </c>
      <c r="C495" s="2" t="s">
        <v>533</v>
      </c>
      <c r="D495" s="50" t="s">
        <v>89</v>
      </c>
      <c r="F495" s="113">
        <v>705.09240866279322</v>
      </c>
      <c r="G495" s="118">
        <f t="shared" si="227"/>
        <v>6.246251072284881E-4</v>
      </c>
      <c r="H495" s="123">
        <f>'DADOS BASE PROPOSTA'!$H$17*G495</f>
        <v>1419279.8634702186</v>
      </c>
      <c r="I495" s="123">
        <f>IF(D495="P",IF(H495&lt;'DADOS BASE PROPOSTA'!$H$22,IF('DADOS BASE PROPOSTA'!$H$22-H495&gt;'DADOS BASE PROPOSTA'!$H$23,'DADOS BASE PROPOSTA'!$H$23,'DADOS BASE PROPOSTA'!$H$22-H495),0),0)</f>
        <v>1576890.7</v>
      </c>
      <c r="J495" s="123">
        <f t="shared" si="228"/>
        <v>2996170.5634702183</v>
      </c>
      <c r="L495" s="113">
        <v>0</v>
      </c>
      <c r="M495" s="123">
        <f>IF(D495="E",'DADOS BASE PROPOSTA'!$H$28,IF(D495="EA",'DADOS BASE PROPOSTA'!$H$29,IF(D495="EC",'DADOS BASE PROPOSTA'!$H$30,IF(D495="ECA",'DADOS BASE PROPOSTA'!$H$31,0))))</f>
        <v>0</v>
      </c>
      <c r="N495" s="123">
        <f>IF(OR(D495="E",D495="EA",D495="EC",D495="ECA",D495="ECR"),L495*'DADOS BASE PROPOSTA'!$H$33,0)</f>
        <v>0</v>
      </c>
      <c r="O495" s="123">
        <f t="shared" si="229"/>
        <v>0</v>
      </c>
      <c r="R495" s="123"/>
      <c r="T495" s="113">
        <v>0</v>
      </c>
      <c r="U495" s="118">
        <f t="shared" si="231"/>
        <v>0</v>
      </c>
      <c r="V495" s="123">
        <f>'DADOS BASE PROPOSTA'!$H$48*U495</f>
        <v>0</v>
      </c>
      <c r="W495" s="123"/>
      <c r="X495" s="123">
        <f t="shared" si="230"/>
        <v>0</v>
      </c>
      <c r="Z495" s="128">
        <v>509.5</v>
      </c>
      <c r="AB495" s="51">
        <v>0.745</v>
      </c>
      <c r="AC495" s="51">
        <f t="shared" si="232"/>
        <v>379.57749999999999</v>
      </c>
      <c r="AD495" s="132">
        <f t="shared" si="233"/>
        <v>2.8918155741728818E-2</v>
      </c>
      <c r="AF495" s="51">
        <f t="shared" si="234"/>
        <v>592.10298677928881</v>
      </c>
      <c r="AG495" s="123">
        <f t="shared" si="235"/>
        <v>301676.47176404763</v>
      </c>
      <c r="AI495" s="128">
        <v>0</v>
      </c>
      <c r="AJ495" s="123">
        <f>IF($AI$11&gt;0,(AI495/$AI$11)*'DADOS BASE PROPOSTA'!$H$41,0)</f>
        <v>0</v>
      </c>
      <c r="AL495" s="123">
        <v>0</v>
      </c>
      <c r="AM495" s="123">
        <f>(AL495/$AL$11)*'DADOS BASE PROPOSTA'!$H$42</f>
        <v>0</v>
      </c>
      <c r="AO495" s="123"/>
      <c r="AP495" s="123"/>
      <c r="AQ495" s="123"/>
      <c r="AS495" s="123"/>
      <c r="AT495" s="123"/>
      <c r="AU495" s="123"/>
      <c r="AW495" s="123"/>
      <c r="AX495" s="123"/>
      <c r="AY495" s="123"/>
      <c r="AZ495" s="49"/>
    </row>
    <row r="496" spans="1:52" x14ac:dyDescent="0.25">
      <c r="A496" s="49"/>
      <c r="B496" s="2" t="s">
        <v>525</v>
      </c>
      <c r="C496" s="2" t="s">
        <v>152</v>
      </c>
      <c r="D496" s="50" t="s">
        <v>89</v>
      </c>
      <c r="F496" s="113">
        <v>816.96933978404832</v>
      </c>
      <c r="G496" s="118">
        <f t="shared" si="227"/>
        <v>7.2373430091635896E-4</v>
      </c>
      <c r="H496" s="123">
        <f>'DADOS BASE PROPOSTA'!$H$17*G496</f>
        <v>1644476.8356350118</v>
      </c>
      <c r="I496" s="123">
        <f>IF(D496="P",IF(H496&lt;'DADOS BASE PROPOSTA'!$H$22,IF('DADOS BASE PROPOSTA'!$H$22-H496&gt;'DADOS BASE PROPOSTA'!$H$23,'DADOS BASE PROPOSTA'!$H$23,'DADOS BASE PROPOSTA'!$H$22-H496),0),0)</f>
        <v>1509304.5643649881</v>
      </c>
      <c r="J496" s="123">
        <f t="shared" si="228"/>
        <v>3153781.4</v>
      </c>
      <c r="L496" s="113">
        <v>0</v>
      </c>
      <c r="M496" s="123">
        <f>IF(D496="E",'DADOS BASE PROPOSTA'!$H$28,IF(D496="EA",'DADOS BASE PROPOSTA'!$H$29,IF(D496="EC",'DADOS BASE PROPOSTA'!$H$30,IF(D496="ECA",'DADOS BASE PROPOSTA'!$H$31,0))))</f>
        <v>0</v>
      </c>
      <c r="N496" s="123">
        <f>IF(OR(D496="E",D496="EA",D496="EC",D496="ECA",D496="ECR"),L496*'DADOS BASE PROPOSTA'!$H$33,0)</f>
        <v>0</v>
      </c>
      <c r="O496" s="123">
        <f t="shared" si="229"/>
        <v>0</v>
      </c>
      <c r="R496" s="123"/>
      <c r="T496" s="113">
        <v>0</v>
      </c>
      <c r="U496" s="118">
        <f t="shared" si="231"/>
        <v>0</v>
      </c>
      <c r="V496" s="123">
        <f>'DADOS BASE PROPOSTA'!$H$48*U496</f>
        <v>0</v>
      </c>
      <c r="W496" s="123"/>
      <c r="X496" s="123">
        <f t="shared" si="230"/>
        <v>0</v>
      </c>
      <c r="Z496" s="128">
        <v>367.5</v>
      </c>
      <c r="AB496" s="51">
        <v>0.73799999999999999</v>
      </c>
      <c r="AC496" s="51">
        <f t="shared" si="232"/>
        <v>271.21499999999997</v>
      </c>
      <c r="AD496" s="132">
        <f t="shared" si="233"/>
        <v>1.6668155741728807E-2</v>
      </c>
      <c r="AF496" s="51">
        <f t="shared" si="234"/>
        <v>599.57224555591279</v>
      </c>
      <c r="AG496" s="123">
        <f t="shared" si="235"/>
        <v>220342.80024179796</v>
      </c>
      <c r="AI496" s="128">
        <v>0</v>
      </c>
      <c r="AJ496" s="123">
        <f>IF($AI$11&gt;0,(AI496/$AI$11)*'DADOS BASE PROPOSTA'!$H$41,0)</f>
        <v>0</v>
      </c>
      <c r="AL496" s="123">
        <v>0</v>
      </c>
      <c r="AM496" s="123">
        <f>(AL496/$AL$11)*'DADOS BASE PROPOSTA'!$H$42</f>
        <v>0</v>
      </c>
      <c r="AO496" s="123"/>
      <c r="AP496" s="123"/>
      <c r="AQ496" s="123"/>
      <c r="AS496" s="123"/>
      <c r="AT496" s="123"/>
      <c r="AU496" s="123"/>
      <c r="AW496" s="123"/>
      <c r="AX496" s="123"/>
      <c r="AY496" s="123"/>
      <c r="AZ496" s="49"/>
    </row>
    <row r="497" spans="1:52" x14ac:dyDescent="0.25">
      <c r="A497" s="49"/>
      <c r="F497" s="113"/>
      <c r="G497" s="118"/>
      <c r="H497" s="123"/>
      <c r="I497" s="123"/>
      <c r="J497" s="123"/>
      <c r="L497" s="113"/>
      <c r="M497" s="123"/>
      <c r="N497" s="123"/>
      <c r="O497" s="123"/>
      <c r="R497" s="123"/>
      <c r="T497" s="113"/>
      <c r="U497" s="118"/>
      <c r="V497" s="123"/>
      <c r="W497" s="123"/>
      <c r="X497" s="123"/>
      <c r="Z497" s="128"/>
      <c r="AD497" s="132"/>
      <c r="AG497" s="123"/>
      <c r="AI497" s="128"/>
      <c r="AJ497" s="123"/>
      <c r="AL497" s="123"/>
      <c r="AM497" s="123"/>
      <c r="AO497" s="123"/>
      <c r="AP497" s="123"/>
      <c r="AQ497" s="123"/>
      <c r="AS497" s="123"/>
      <c r="AT497" s="123"/>
      <c r="AU497" s="123"/>
      <c r="AW497" s="123"/>
      <c r="AX497" s="123"/>
      <c r="AY497" s="123"/>
      <c r="AZ497" s="49"/>
    </row>
    <row r="498" spans="1:52" x14ac:dyDescent="0.25">
      <c r="A498" s="49"/>
      <c r="B498" s="107" t="s">
        <v>525</v>
      </c>
      <c r="C498" s="107" t="s">
        <v>534</v>
      </c>
      <c r="D498" s="107" t="s">
        <v>84</v>
      </c>
      <c r="E498" s="107"/>
      <c r="F498" s="114">
        <f>SUM(F499:F513)</f>
        <v>21189.674499999997</v>
      </c>
      <c r="G498" s="119">
        <f>SUM(G499:G513)</f>
        <v>1.8771444060503448E-2</v>
      </c>
      <c r="H498" s="124">
        <f>SUM(H499:H513)</f>
        <v>42652676.389430739</v>
      </c>
      <c r="I498" s="124">
        <f>SUM(I499:I513)</f>
        <v>10410659.313711515</v>
      </c>
      <c r="J498" s="124">
        <f>SUM(J499:J513)</f>
        <v>53063335.703142248</v>
      </c>
      <c r="K498" s="108"/>
      <c r="L498" s="114">
        <f>SUM(L499:L513)</f>
        <v>0</v>
      </c>
      <c r="M498" s="124">
        <f>SUM(M499:M513)</f>
        <v>0</v>
      </c>
      <c r="N498" s="124">
        <f>SUM(N499:N513)</f>
        <v>0</v>
      </c>
      <c r="O498" s="124">
        <f>SUM(O499:O513)</f>
        <v>0</v>
      </c>
      <c r="P498" s="108"/>
      <c r="Q498" s="109"/>
      <c r="R498" s="124">
        <f>SUM(R499:R513)</f>
        <v>6429118.4500000002</v>
      </c>
      <c r="S498" s="108"/>
      <c r="T498" s="114">
        <f>SUM(T499:T513)</f>
        <v>0</v>
      </c>
      <c r="U498" s="119">
        <f>SUM(U499:U513)</f>
        <v>0</v>
      </c>
      <c r="V498" s="124">
        <f>SUM(V499:V513)</f>
        <v>0</v>
      </c>
      <c r="W498" s="124">
        <f>SUM(W499:W513)</f>
        <v>244676.20587804879</v>
      </c>
      <c r="X498" s="124">
        <f>SUM(X499:X513)</f>
        <v>244676.20587804879</v>
      </c>
      <c r="Y498" s="108"/>
      <c r="Z498" s="129">
        <f>SUM(Z499:Z513)</f>
        <v>19045</v>
      </c>
      <c r="AA498" s="108"/>
      <c r="AB498" s="108"/>
      <c r="AC498" s="108"/>
      <c r="AD498" s="133"/>
      <c r="AE498" s="108"/>
      <c r="AF498" s="108"/>
      <c r="AG498" s="124">
        <f>SUM(AG499:AG513)</f>
        <v>10211952.443856999</v>
      </c>
      <c r="AH498" s="108"/>
      <c r="AI498" s="129">
        <f>SUM(AI499:AI513)</f>
        <v>0</v>
      </c>
      <c r="AJ498" s="124">
        <f>SUM(AJ499:AJ513)</f>
        <v>0</v>
      </c>
      <c r="AK498" s="108"/>
      <c r="AL498" s="124">
        <f>SUM(AL499:AL513)</f>
        <v>0</v>
      </c>
      <c r="AM498" s="124">
        <f>SUM(AM499:AM513)</f>
        <v>0</v>
      </c>
      <c r="AN498" s="108"/>
      <c r="AO498" s="124"/>
      <c r="AP498" s="124"/>
      <c r="AQ498" s="124">
        <f>SUM(AQ499:AQ513)</f>
        <v>689882.32673267322</v>
      </c>
      <c r="AR498" s="107"/>
      <c r="AS498" s="124"/>
      <c r="AT498" s="124"/>
      <c r="AU498" s="124">
        <f>SUM(AU499:AU513)</f>
        <v>689882.32673267322</v>
      </c>
      <c r="AV498" s="107"/>
      <c r="AW498" s="124"/>
      <c r="AX498" s="124"/>
      <c r="AY498" s="124">
        <f>SUM(AY499:AY513)</f>
        <v>689882.32673267322</v>
      </c>
      <c r="AZ498" s="49"/>
    </row>
    <row r="499" spans="1:52" x14ac:dyDescent="0.25">
      <c r="A499" s="49"/>
      <c r="B499" s="2" t="s">
        <v>525</v>
      </c>
      <c r="C499" s="2" t="s">
        <v>35</v>
      </c>
      <c r="D499" s="50" t="s">
        <v>85</v>
      </c>
      <c r="F499" s="113">
        <v>0</v>
      </c>
      <c r="G499" s="118">
        <f t="shared" ref="G499:G513" si="236">F499/$F$11</f>
        <v>0</v>
      </c>
      <c r="H499" s="123">
        <f>'DADOS BASE PROPOSTA'!$H$17*G499</f>
        <v>0</v>
      </c>
      <c r="I499" s="123">
        <f>IF(D499="P",IF(H499&lt;'DADOS BASE PROPOSTA'!$H$22,IF('DADOS BASE PROPOSTA'!$H$22-H499&gt;'DADOS BASE PROPOSTA'!$H$23,'DADOS BASE PROPOSTA'!$H$23,'DADOS BASE PROPOSTA'!$H$22-H499),0),0)</f>
        <v>0</v>
      </c>
      <c r="J499" s="123">
        <f t="shared" ref="J499:J513" si="237">H499+I499</f>
        <v>0</v>
      </c>
      <c r="L499" s="113"/>
      <c r="M499" s="123">
        <f>IF(D499="E",'DADOS BASE PROPOSTA'!$H$28,IF(D499="EA",'DADOS BASE PROPOSTA'!$H$29,IF(D499="EC",'DADOS BASE PROPOSTA'!$H$30,IF(D499="ECA",'DADOS BASE PROPOSTA'!$H$31,0))))</f>
        <v>0</v>
      </c>
      <c r="N499" s="123">
        <f>IF(OR(D499="E",D499="EA",D499="EC",D499="ECA"),L499*'DADOS BASE PROPOSTA'!$H$33,0)</f>
        <v>0</v>
      </c>
      <c r="O499" s="123">
        <f t="shared" ref="O499:O513" si="238">M499+N499</f>
        <v>0</v>
      </c>
      <c r="Q499" s="77">
        <v>14</v>
      </c>
      <c r="R499" s="123">
        <f>IF(D499="R",('DADOS BASE PROPOSTA'!$H$36+('DADOS BASE PROPOSTA'!$H$37*Q499)),0)</f>
        <v>6429118.4500000002</v>
      </c>
      <c r="T499" s="113"/>
      <c r="U499" s="118"/>
      <c r="V499" s="123"/>
      <c r="W499" s="123">
        <f>'DADOS BASE PROPOSTA'!$H$47/41</f>
        <v>244676.20587804879</v>
      </c>
      <c r="X499" s="123">
        <f t="shared" ref="X499:X513" si="239">V499+W499</f>
        <v>244676.20587804879</v>
      </c>
      <c r="Z499" s="128"/>
      <c r="AD499" s="132"/>
      <c r="AG499" s="123"/>
      <c r="AI499" s="128"/>
      <c r="AJ499" s="123"/>
      <c r="AL499" s="123"/>
      <c r="AM499" s="123"/>
      <c r="AO499" s="123">
        <f>'DADOS BASE PROPOSTA'!$H$52/41</f>
        <v>354295.5</v>
      </c>
      <c r="AP499" s="123">
        <f>'DADOS BASE PROPOSTA'!$H$53*(Q499/$Q$11)</f>
        <v>335586.82673267327</v>
      </c>
      <c r="AQ499" s="123">
        <f>AO499+AP499</f>
        <v>689882.32673267322</v>
      </c>
      <c r="AS499" s="123">
        <f>'DADOS BASE PROPOSTA'!$H$56/41</f>
        <v>354295.5</v>
      </c>
      <c r="AT499" s="123">
        <f>'DADOS BASE PROPOSTA'!$H$57*(Q499/$Q$11)</f>
        <v>335586.82673267327</v>
      </c>
      <c r="AU499" s="123">
        <f>AS499+AT499</f>
        <v>689882.32673267322</v>
      </c>
      <c r="AW499" s="123">
        <f>'DADOS BASE PROPOSTA'!$H$60/41</f>
        <v>354295.5</v>
      </c>
      <c r="AX499" s="123">
        <f>'DADOS BASE PROPOSTA'!$H$61*(Q499/$Q$11)</f>
        <v>335586.82673267327</v>
      </c>
      <c r="AY499" s="123">
        <f>AW499+AX499</f>
        <v>689882.32673267322</v>
      </c>
      <c r="AZ499" s="49"/>
    </row>
    <row r="500" spans="1:52" x14ac:dyDescent="0.25">
      <c r="A500" s="49"/>
      <c r="B500" s="2" t="s">
        <v>525</v>
      </c>
      <c r="C500" s="2" t="s">
        <v>535</v>
      </c>
      <c r="D500" s="50" t="s">
        <v>89</v>
      </c>
      <c r="F500" s="113">
        <v>1364.4219000000001</v>
      </c>
      <c r="G500" s="118">
        <f t="shared" si="236"/>
        <v>1.2087099011726598E-3</v>
      </c>
      <c r="H500" s="123">
        <f>'DADOS BASE PROPOSTA'!$H$17*G500</f>
        <v>2746443.5925786509</v>
      </c>
      <c r="I500" s="123">
        <f>IF(D500="P",IF(H500&lt;'DADOS BASE PROPOSTA'!$H$22,IF('DADOS BASE PROPOSTA'!$H$22-H500&gt;'DADOS BASE PROPOSTA'!$H$23,'DADOS BASE PROPOSTA'!$H$23,'DADOS BASE PROPOSTA'!$H$22-H500),0),0)</f>
        <v>407337.80742134899</v>
      </c>
      <c r="J500" s="123">
        <f t="shared" si="237"/>
        <v>3153781.4</v>
      </c>
      <c r="L500" s="113">
        <v>0</v>
      </c>
      <c r="M500" s="123">
        <f>IF(D500="E",'DADOS BASE PROPOSTA'!$H$28,IF(D500="EA",'DADOS BASE PROPOSTA'!$H$29,IF(D500="EC",'DADOS BASE PROPOSTA'!$H$30,IF(D500="ECA",'DADOS BASE PROPOSTA'!$H$31,0))))</f>
        <v>0</v>
      </c>
      <c r="N500" s="123">
        <f>IF(OR(D500="E",D500="EA",D500="EC",D500="ECA",D500="ECR"),L500*'DADOS BASE PROPOSTA'!$H$33,0)</f>
        <v>0</v>
      </c>
      <c r="O500" s="123">
        <f t="shared" si="238"/>
        <v>0</v>
      </c>
      <c r="R500" s="123"/>
      <c r="T500" s="113">
        <v>0</v>
      </c>
      <c r="U500" s="118">
        <f t="shared" ref="U500:U513" si="240">T500/$T$11</f>
        <v>0</v>
      </c>
      <c r="V500" s="123">
        <f>'DADOS BASE PROPOSTA'!$H$48*U500</f>
        <v>0</v>
      </c>
      <c r="W500" s="123"/>
      <c r="X500" s="123">
        <f t="shared" si="239"/>
        <v>0</v>
      </c>
      <c r="Z500" s="128">
        <v>1418</v>
      </c>
      <c r="AB500" s="51">
        <v>0.79900000000000004</v>
      </c>
      <c r="AC500" s="51">
        <f t="shared" ref="AC500:AC513" si="241">Z500*AB500</f>
        <v>1132.982</v>
      </c>
      <c r="AD500" s="132">
        <f t="shared" ref="AD500:AD513" si="242">(AB500-$AC$12)*$AD$12</f>
        <v>0.1234181557417289</v>
      </c>
      <c r="AF500" s="51">
        <f t="shared" ref="AF500:AF513" si="243">$AF$11-(AD500*$AF$11)</f>
        <v>534.48299050247533</v>
      </c>
      <c r="AG500" s="123">
        <f t="shared" ref="AG500:AG513" si="244">Z500*AF500</f>
        <v>757896.88053251</v>
      </c>
      <c r="AI500" s="128">
        <v>0</v>
      </c>
      <c r="AJ500" s="123">
        <f>IF($AI$11&gt;0,(AI500/$AI$11)*'DADOS BASE PROPOSTA'!$H$41,0)</f>
        <v>0</v>
      </c>
      <c r="AL500" s="123">
        <v>0</v>
      </c>
      <c r="AM500" s="123">
        <f>(AL500/$AL$11)*'DADOS BASE PROPOSTA'!$H$42</f>
        <v>0</v>
      </c>
      <c r="AO500" s="123"/>
      <c r="AP500" s="123"/>
      <c r="AQ500" s="123"/>
      <c r="AS500" s="123"/>
      <c r="AT500" s="123"/>
      <c r="AU500" s="123"/>
      <c r="AW500" s="123"/>
      <c r="AX500" s="123"/>
      <c r="AY500" s="123"/>
      <c r="AZ500" s="49"/>
    </row>
    <row r="501" spans="1:52" x14ac:dyDescent="0.25">
      <c r="A501" s="49"/>
      <c r="B501" s="2" t="s">
        <v>525</v>
      </c>
      <c r="C501" s="2" t="s">
        <v>536</v>
      </c>
      <c r="D501" s="50" t="s">
        <v>89</v>
      </c>
      <c r="F501" s="113">
        <v>819.28060000000005</v>
      </c>
      <c r="G501" s="118">
        <f t="shared" si="236"/>
        <v>7.2578179304999242E-4</v>
      </c>
      <c r="H501" s="123">
        <f>'DADOS BASE PROPOSTA'!$H$17*G501</f>
        <v>1649129.1692063818</v>
      </c>
      <c r="I501" s="123">
        <f>IF(D501="P",IF(H501&lt;'DADOS BASE PROPOSTA'!$H$22,IF('DADOS BASE PROPOSTA'!$H$22-H501&gt;'DADOS BASE PROPOSTA'!$H$23,'DADOS BASE PROPOSTA'!$H$23,'DADOS BASE PROPOSTA'!$H$22-H501),0),0)</f>
        <v>1504652.2307936181</v>
      </c>
      <c r="J501" s="123">
        <f t="shared" si="237"/>
        <v>3153781.4</v>
      </c>
      <c r="L501" s="113">
        <v>0</v>
      </c>
      <c r="M501" s="123">
        <f>IF(D501="E",'DADOS BASE PROPOSTA'!$H$28,IF(D501="EA",'DADOS BASE PROPOSTA'!$H$29,IF(D501="EC",'DADOS BASE PROPOSTA'!$H$30,IF(D501="ECA",'DADOS BASE PROPOSTA'!$H$31,0))))</f>
        <v>0</v>
      </c>
      <c r="N501" s="123">
        <f>IF(OR(D501="E",D501="EA",D501="EC",D501="ECA",D501="ECR"),L501*'DADOS BASE PROPOSTA'!$H$33,0)</f>
        <v>0</v>
      </c>
      <c r="O501" s="123">
        <f t="shared" si="238"/>
        <v>0</v>
      </c>
      <c r="R501" s="123"/>
      <c r="T501" s="113">
        <v>0</v>
      </c>
      <c r="U501" s="118">
        <f t="shared" si="240"/>
        <v>0</v>
      </c>
      <c r="V501" s="123">
        <f>'DADOS BASE PROPOSTA'!$H$48*U501</f>
        <v>0</v>
      </c>
      <c r="W501" s="123"/>
      <c r="X501" s="123">
        <f t="shared" si="239"/>
        <v>0</v>
      </c>
      <c r="Z501" s="128">
        <v>681</v>
      </c>
      <c r="AB501" s="51">
        <v>0.71099999999999997</v>
      </c>
      <c r="AC501" s="51">
        <f t="shared" si="241"/>
        <v>484.19099999999997</v>
      </c>
      <c r="AD501" s="132">
        <f t="shared" si="242"/>
        <v>-3.0581844258271235E-2</v>
      </c>
      <c r="AF501" s="51">
        <f t="shared" si="243"/>
        <v>628.38224369431964</v>
      </c>
      <c r="AG501" s="123">
        <f t="shared" si="244"/>
        <v>427928.3079558317</v>
      </c>
      <c r="AI501" s="128">
        <v>0</v>
      </c>
      <c r="AJ501" s="123">
        <f>IF($AI$11&gt;0,(AI501/$AI$11)*'DADOS BASE PROPOSTA'!$H$41,0)</f>
        <v>0</v>
      </c>
      <c r="AL501" s="123">
        <v>0</v>
      </c>
      <c r="AM501" s="123">
        <f>(AL501/$AL$11)*'DADOS BASE PROPOSTA'!$H$42</f>
        <v>0</v>
      </c>
      <c r="AO501" s="123"/>
      <c r="AP501" s="123"/>
      <c r="AQ501" s="123"/>
      <c r="AS501" s="123"/>
      <c r="AT501" s="123"/>
      <c r="AU501" s="123"/>
      <c r="AW501" s="123"/>
      <c r="AX501" s="123"/>
      <c r="AY501" s="123"/>
      <c r="AZ501" s="49"/>
    </row>
    <row r="502" spans="1:52" x14ac:dyDescent="0.25">
      <c r="A502" s="49"/>
      <c r="B502" s="2" t="s">
        <v>525</v>
      </c>
      <c r="C502" s="2" t="s">
        <v>537</v>
      </c>
      <c r="D502" s="50" t="s">
        <v>89</v>
      </c>
      <c r="F502" s="113">
        <v>568.61199999999997</v>
      </c>
      <c r="G502" s="118">
        <f t="shared" si="236"/>
        <v>5.0372026007907702E-4</v>
      </c>
      <c r="H502" s="123">
        <f>'DADOS BASE PROPOSTA'!$H$17*G502</f>
        <v>1144558.5739010286</v>
      </c>
      <c r="I502" s="123">
        <f>IF(D502="P",IF(H502&lt;'DADOS BASE PROPOSTA'!$H$22,IF('DADOS BASE PROPOSTA'!$H$22-H502&gt;'DADOS BASE PROPOSTA'!$H$23,'DADOS BASE PROPOSTA'!$H$23,'DADOS BASE PROPOSTA'!$H$22-H502),0),0)</f>
        <v>1576890.7</v>
      </c>
      <c r="J502" s="123">
        <f t="shared" si="237"/>
        <v>2721449.2739010286</v>
      </c>
      <c r="L502" s="113">
        <v>0</v>
      </c>
      <c r="M502" s="123">
        <f>IF(D502="E",'DADOS BASE PROPOSTA'!$H$28,IF(D502="EA",'DADOS BASE PROPOSTA'!$H$29,IF(D502="EC",'DADOS BASE PROPOSTA'!$H$30,IF(D502="ECA",'DADOS BASE PROPOSTA'!$H$31,0))))</f>
        <v>0</v>
      </c>
      <c r="N502" s="123">
        <f>IF(OR(D502="E",D502="EA",D502="EC",D502="ECA",D502="ECR"),L502*'DADOS BASE PROPOSTA'!$H$33,0)</f>
        <v>0</v>
      </c>
      <c r="O502" s="123">
        <f t="shared" si="238"/>
        <v>0</v>
      </c>
      <c r="R502" s="123"/>
      <c r="T502" s="113">
        <v>0</v>
      </c>
      <c r="U502" s="118">
        <f t="shared" si="240"/>
        <v>0</v>
      </c>
      <c r="V502" s="123">
        <f>'DADOS BASE PROPOSTA'!$H$48*U502</f>
        <v>0</v>
      </c>
      <c r="W502" s="123"/>
      <c r="X502" s="123">
        <f t="shared" si="239"/>
        <v>0</v>
      </c>
      <c r="Z502" s="128">
        <v>534</v>
      </c>
      <c r="AB502" s="51">
        <v>0.79900000000000004</v>
      </c>
      <c r="AC502" s="51">
        <f t="shared" si="241"/>
        <v>426.666</v>
      </c>
      <c r="AD502" s="132">
        <f t="shared" si="242"/>
        <v>0.1234181557417289</v>
      </c>
      <c r="AF502" s="51">
        <f t="shared" si="243"/>
        <v>534.48299050247533</v>
      </c>
      <c r="AG502" s="123">
        <f t="shared" si="244"/>
        <v>285413.91692832182</v>
      </c>
      <c r="AI502" s="128">
        <v>0</v>
      </c>
      <c r="AJ502" s="123">
        <f>IF($AI$11&gt;0,(AI502/$AI$11)*'DADOS BASE PROPOSTA'!$H$41,0)</f>
        <v>0</v>
      </c>
      <c r="AL502" s="123">
        <v>0</v>
      </c>
      <c r="AM502" s="123">
        <f>(AL502/$AL$11)*'DADOS BASE PROPOSTA'!$H$42</f>
        <v>0</v>
      </c>
      <c r="AO502" s="123"/>
      <c r="AP502" s="123"/>
      <c r="AQ502" s="123"/>
      <c r="AS502" s="123"/>
      <c r="AT502" s="123"/>
      <c r="AU502" s="123"/>
      <c r="AW502" s="123"/>
      <c r="AX502" s="123"/>
      <c r="AY502" s="123"/>
      <c r="AZ502" s="49"/>
    </row>
    <row r="503" spans="1:52" x14ac:dyDescent="0.25">
      <c r="A503" s="49"/>
      <c r="B503" s="2" t="s">
        <v>525</v>
      </c>
      <c r="C503" s="2" t="s">
        <v>538</v>
      </c>
      <c r="D503" s="50" t="s">
        <v>89</v>
      </c>
      <c r="F503" s="113">
        <v>1958.5365999999999</v>
      </c>
      <c r="G503" s="118">
        <f t="shared" si="236"/>
        <v>1.7350224151554861E-3</v>
      </c>
      <c r="H503" s="123">
        <f>'DADOS BASE PROPOSTA'!$H$17*G503</f>
        <v>3942336.5279469467</v>
      </c>
      <c r="I503" s="123">
        <f>IF(D503="P",IF(H503&lt;'DADOS BASE PROPOSTA'!$H$22,IF('DADOS BASE PROPOSTA'!$H$22-H503&gt;'DADOS BASE PROPOSTA'!$H$23,'DADOS BASE PROPOSTA'!$H$23,'DADOS BASE PROPOSTA'!$H$22-H503),0),0)</f>
        <v>0</v>
      </c>
      <c r="J503" s="123">
        <f t="shared" si="237"/>
        <v>3942336.5279469467</v>
      </c>
      <c r="L503" s="113">
        <v>0</v>
      </c>
      <c r="M503" s="123">
        <f>IF(D503="E",'DADOS BASE PROPOSTA'!$H$28,IF(D503="EA",'DADOS BASE PROPOSTA'!$H$29,IF(D503="EC",'DADOS BASE PROPOSTA'!$H$30,IF(D503="ECA",'DADOS BASE PROPOSTA'!$H$31,0))))</f>
        <v>0</v>
      </c>
      <c r="N503" s="123">
        <f>IF(OR(D503="E",D503="EA",D503="EC",D503="ECA",D503="ECR"),L503*'DADOS BASE PROPOSTA'!$H$33,0)</f>
        <v>0</v>
      </c>
      <c r="O503" s="123">
        <f t="shared" si="238"/>
        <v>0</v>
      </c>
      <c r="R503" s="123"/>
      <c r="T503" s="113">
        <v>0</v>
      </c>
      <c r="U503" s="118">
        <f t="shared" si="240"/>
        <v>0</v>
      </c>
      <c r="V503" s="123">
        <f>'DADOS BASE PROPOSTA'!$H$48*U503</f>
        <v>0</v>
      </c>
      <c r="W503" s="123"/>
      <c r="X503" s="123">
        <f t="shared" si="239"/>
        <v>0</v>
      </c>
      <c r="Z503" s="128">
        <v>1952</v>
      </c>
      <c r="AB503" s="51">
        <v>0.79900000000000004</v>
      </c>
      <c r="AC503" s="51">
        <f t="shared" si="241"/>
        <v>1559.6480000000001</v>
      </c>
      <c r="AD503" s="132">
        <f t="shared" si="242"/>
        <v>0.1234181557417289</v>
      </c>
      <c r="AF503" s="51">
        <f t="shared" si="243"/>
        <v>534.48299050247533</v>
      </c>
      <c r="AG503" s="123">
        <f t="shared" si="244"/>
        <v>1043310.7974608318</v>
      </c>
      <c r="AI503" s="128">
        <v>0</v>
      </c>
      <c r="AJ503" s="123">
        <f>IF($AI$11&gt;0,(AI503/$AI$11)*'DADOS BASE PROPOSTA'!$H$41,0)</f>
        <v>0</v>
      </c>
      <c r="AL503" s="123">
        <v>0</v>
      </c>
      <c r="AM503" s="123">
        <f>(AL503/$AL$11)*'DADOS BASE PROPOSTA'!$H$42</f>
        <v>0</v>
      </c>
      <c r="AO503" s="123"/>
      <c r="AP503" s="123"/>
      <c r="AQ503" s="123"/>
      <c r="AS503" s="123"/>
      <c r="AT503" s="123"/>
      <c r="AU503" s="123"/>
      <c r="AW503" s="123"/>
      <c r="AX503" s="123"/>
      <c r="AY503" s="123"/>
      <c r="AZ503" s="49"/>
    </row>
    <row r="504" spans="1:52" x14ac:dyDescent="0.25">
      <c r="A504" s="49"/>
      <c r="B504" s="2" t="s">
        <v>525</v>
      </c>
      <c r="C504" s="2" t="s">
        <v>539</v>
      </c>
      <c r="D504" s="50" t="s">
        <v>89</v>
      </c>
      <c r="F504" s="113">
        <v>517.68650000000002</v>
      </c>
      <c r="G504" s="118">
        <f t="shared" si="236"/>
        <v>4.5860653383929137E-4</v>
      </c>
      <c r="H504" s="123">
        <f>'DADOS BASE PROPOSTA'!$H$17*G504</f>
        <v>1042050.6816032988</v>
      </c>
      <c r="I504" s="123">
        <f>IF(D504="P",IF(H504&lt;'DADOS BASE PROPOSTA'!$H$22,IF('DADOS BASE PROPOSTA'!$H$22-H504&gt;'DADOS BASE PROPOSTA'!$H$23,'DADOS BASE PROPOSTA'!$H$23,'DADOS BASE PROPOSTA'!$H$22-H504),0),0)</f>
        <v>1576890.7</v>
      </c>
      <c r="J504" s="123">
        <f t="shared" si="237"/>
        <v>2618941.3816032987</v>
      </c>
      <c r="L504" s="113">
        <v>0</v>
      </c>
      <c r="M504" s="123">
        <f>IF(D504="E",'DADOS BASE PROPOSTA'!$H$28,IF(D504="EA",'DADOS BASE PROPOSTA'!$H$29,IF(D504="EC",'DADOS BASE PROPOSTA'!$H$30,IF(D504="ECA",'DADOS BASE PROPOSTA'!$H$31,0))))</f>
        <v>0</v>
      </c>
      <c r="N504" s="123">
        <f>IF(OR(D504="E",D504="EA",D504="EC",D504="ECA",D504="ECR"),L504*'DADOS BASE PROPOSTA'!$H$33,0)</f>
        <v>0</v>
      </c>
      <c r="O504" s="123">
        <f t="shared" si="238"/>
        <v>0</v>
      </c>
      <c r="R504" s="123"/>
      <c r="T504" s="113">
        <v>0</v>
      </c>
      <c r="U504" s="118">
        <f t="shared" si="240"/>
        <v>0</v>
      </c>
      <c r="V504" s="123">
        <f>'DADOS BASE PROPOSTA'!$H$48*U504</f>
        <v>0</v>
      </c>
      <c r="W504" s="123"/>
      <c r="X504" s="123">
        <f t="shared" si="239"/>
        <v>0</v>
      </c>
      <c r="Z504" s="128">
        <v>498</v>
      </c>
      <c r="AB504" s="51">
        <v>0.79900000000000004</v>
      </c>
      <c r="AC504" s="51">
        <f t="shared" si="241"/>
        <v>397.90200000000004</v>
      </c>
      <c r="AD504" s="132">
        <f t="shared" si="242"/>
        <v>0.1234181557417289</v>
      </c>
      <c r="AF504" s="51">
        <f t="shared" si="243"/>
        <v>534.48299050247533</v>
      </c>
      <c r="AG504" s="123">
        <f t="shared" si="244"/>
        <v>266172.52927023271</v>
      </c>
      <c r="AI504" s="128">
        <v>0</v>
      </c>
      <c r="AJ504" s="123">
        <f>IF($AI$11&gt;0,(AI504/$AI$11)*'DADOS BASE PROPOSTA'!$H$41,0)</f>
        <v>0</v>
      </c>
      <c r="AL504" s="123">
        <v>0</v>
      </c>
      <c r="AM504" s="123">
        <f>(AL504/$AL$11)*'DADOS BASE PROPOSTA'!$H$42</f>
        <v>0</v>
      </c>
      <c r="AO504" s="123"/>
      <c r="AP504" s="123"/>
      <c r="AQ504" s="123"/>
      <c r="AS504" s="123"/>
      <c r="AT504" s="123"/>
      <c r="AU504" s="123"/>
      <c r="AW504" s="123"/>
      <c r="AX504" s="123"/>
      <c r="AY504" s="123"/>
      <c r="AZ504" s="49"/>
    </row>
    <row r="505" spans="1:52" x14ac:dyDescent="0.25">
      <c r="A505" s="49"/>
      <c r="B505" s="2" t="s">
        <v>525</v>
      </c>
      <c r="C505" s="2" t="s">
        <v>540</v>
      </c>
      <c r="D505" s="50" t="s">
        <v>89</v>
      </c>
      <c r="F505" s="113">
        <v>1952.8172999999999</v>
      </c>
      <c r="G505" s="118">
        <f t="shared" si="236"/>
        <v>1.7299558191577402E-3</v>
      </c>
      <c r="H505" s="123">
        <f>'DADOS BASE PROPOSTA'!$H$17*G505</f>
        <v>3930824.1542163324</v>
      </c>
      <c r="I505" s="123">
        <f>IF(D505="P",IF(H505&lt;'DADOS BASE PROPOSTA'!$H$22,IF('DADOS BASE PROPOSTA'!$H$22-H505&gt;'DADOS BASE PROPOSTA'!$H$23,'DADOS BASE PROPOSTA'!$H$23,'DADOS BASE PROPOSTA'!$H$22-H505),0),0)</f>
        <v>0</v>
      </c>
      <c r="J505" s="123">
        <f t="shared" si="237"/>
        <v>3930824.1542163324</v>
      </c>
      <c r="L505" s="113">
        <v>0</v>
      </c>
      <c r="M505" s="123">
        <f>IF(D505="E",'DADOS BASE PROPOSTA'!$H$28,IF(D505="EA",'DADOS BASE PROPOSTA'!$H$29,IF(D505="EC",'DADOS BASE PROPOSTA'!$H$30,IF(D505="ECA",'DADOS BASE PROPOSTA'!$H$31,0))))</f>
        <v>0</v>
      </c>
      <c r="N505" s="123">
        <f>IF(OR(D505="E",D505="EA",D505="EC",D505="ECA",D505="ECR"),L505*'DADOS BASE PROPOSTA'!$H$33,0)</f>
        <v>0</v>
      </c>
      <c r="O505" s="123">
        <f t="shared" si="238"/>
        <v>0</v>
      </c>
      <c r="R505" s="123"/>
      <c r="T505" s="113">
        <v>0</v>
      </c>
      <c r="U505" s="118">
        <f t="shared" si="240"/>
        <v>0</v>
      </c>
      <c r="V505" s="123">
        <f>'DADOS BASE PROPOSTA'!$H$48*U505</f>
        <v>0</v>
      </c>
      <c r="W505" s="123"/>
      <c r="X505" s="123">
        <f t="shared" si="239"/>
        <v>0</v>
      </c>
      <c r="Z505" s="128">
        <v>1661</v>
      </c>
      <c r="AB505" s="51">
        <v>0.79900000000000004</v>
      </c>
      <c r="AC505" s="51">
        <f t="shared" si="241"/>
        <v>1327.1390000000001</v>
      </c>
      <c r="AD505" s="132">
        <f t="shared" si="242"/>
        <v>0.1234181557417289</v>
      </c>
      <c r="AF505" s="51">
        <f t="shared" si="243"/>
        <v>534.48299050247533</v>
      </c>
      <c r="AG505" s="123">
        <f t="shared" si="244"/>
        <v>887776.24722461158</v>
      </c>
      <c r="AI505" s="128">
        <v>0</v>
      </c>
      <c r="AJ505" s="123">
        <f>IF($AI$11&gt;0,(AI505/$AI$11)*'DADOS BASE PROPOSTA'!$H$41,0)</f>
        <v>0</v>
      </c>
      <c r="AL505" s="123">
        <v>0</v>
      </c>
      <c r="AM505" s="123">
        <f>(AL505/$AL$11)*'DADOS BASE PROPOSTA'!$H$42</f>
        <v>0</v>
      </c>
      <c r="AO505" s="123"/>
      <c r="AP505" s="123"/>
      <c r="AQ505" s="123"/>
      <c r="AS505" s="123"/>
      <c r="AT505" s="123"/>
      <c r="AU505" s="123"/>
      <c r="AW505" s="123"/>
      <c r="AX505" s="123"/>
      <c r="AY505" s="123"/>
      <c r="AZ505" s="49"/>
    </row>
    <row r="506" spans="1:52" x14ac:dyDescent="0.25">
      <c r="A506" s="49"/>
      <c r="B506" s="2" t="s">
        <v>525</v>
      </c>
      <c r="C506" s="2" t="s">
        <v>541</v>
      </c>
      <c r="D506" s="50" t="s">
        <v>89</v>
      </c>
      <c r="F506" s="113">
        <v>863.38049999999998</v>
      </c>
      <c r="G506" s="118">
        <f t="shared" si="236"/>
        <v>7.6484887763044677E-4</v>
      </c>
      <c r="H506" s="123">
        <f>'DADOS BASE PROPOSTA'!$H$17*G506</f>
        <v>1737897.817516966</v>
      </c>
      <c r="I506" s="123">
        <f>IF(D506="P",IF(H506&lt;'DADOS BASE PROPOSTA'!$H$22,IF('DADOS BASE PROPOSTA'!$H$22-H506&gt;'DADOS BASE PROPOSTA'!$H$23,'DADOS BASE PROPOSTA'!$H$23,'DADOS BASE PROPOSTA'!$H$22-H506),0),0)</f>
        <v>1415883.5824830339</v>
      </c>
      <c r="J506" s="123">
        <f t="shared" si="237"/>
        <v>3153781.4</v>
      </c>
      <c r="L506" s="113">
        <v>0</v>
      </c>
      <c r="M506" s="123">
        <f>IF(D506="E",'DADOS BASE PROPOSTA'!$H$28,IF(D506="EA",'DADOS BASE PROPOSTA'!$H$29,IF(D506="EC",'DADOS BASE PROPOSTA'!$H$30,IF(D506="ECA",'DADOS BASE PROPOSTA'!$H$31,0))))</f>
        <v>0</v>
      </c>
      <c r="N506" s="123">
        <f>IF(OR(D506="E",D506="EA",D506="EC",D506="ECA",D506="ECR"),L506*'DADOS BASE PROPOSTA'!$H$33,0)</f>
        <v>0</v>
      </c>
      <c r="O506" s="123">
        <f t="shared" si="238"/>
        <v>0</v>
      </c>
      <c r="R506" s="123"/>
      <c r="T506" s="113">
        <v>0</v>
      </c>
      <c r="U506" s="118">
        <f t="shared" si="240"/>
        <v>0</v>
      </c>
      <c r="V506" s="123">
        <f>'DADOS BASE PROPOSTA'!$H$48*U506</f>
        <v>0</v>
      </c>
      <c r="W506" s="123"/>
      <c r="X506" s="123">
        <f t="shared" si="239"/>
        <v>0</v>
      </c>
      <c r="Z506" s="128">
        <v>770</v>
      </c>
      <c r="AB506" s="51">
        <v>0.83699999999999997</v>
      </c>
      <c r="AC506" s="51">
        <f t="shared" si="241"/>
        <v>644.49</v>
      </c>
      <c r="AD506" s="132">
        <f t="shared" si="242"/>
        <v>0.18991815574172877</v>
      </c>
      <c r="AF506" s="51">
        <f t="shared" si="243"/>
        <v>493.93558571508805</v>
      </c>
      <c r="AG506" s="123">
        <f t="shared" si="244"/>
        <v>380330.40100061783</v>
      </c>
      <c r="AI506" s="128">
        <v>0</v>
      </c>
      <c r="AJ506" s="123">
        <f>IF($AI$11&gt;0,(AI506/$AI$11)*'DADOS BASE PROPOSTA'!$H$41,0)</f>
        <v>0</v>
      </c>
      <c r="AL506" s="123">
        <v>0</v>
      </c>
      <c r="AM506" s="123">
        <f>(AL506/$AL$11)*'DADOS BASE PROPOSTA'!$H$42</f>
        <v>0</v>
      </c>
      <c r="AO506" s="123"/>
      <c r="AP506" s="123"/>
      <c r="AQ506" s="123"/>
      <c r="AS506" s="123"/>
      <c r="AT506" s="123"/>
      <c r="AU506" s="123"/>
      <c r="AW506" s="123"/>
      <c r="AX506" s="123"/>
      <c r="AY506" s="123"/>
      <c r="AZ506" s="49"/>
    </row>
    <row r="507" spans="1:52" x14ac:dyDescent="0.25">
      <c r="A507" s="49"/>
      <c r="B507" s="2" t="s">
        <v>525</v>
      </c>
      <c r="C507" s="2" t="s">
        <v>542</v>
      </c>
      <c r="D507" s="50" t="s">
        <v>89</v>
      </c>
      <c r="F507" s="113">
        <v>674.87490000000003</v>
      </c>
      <c r="G507" s="118">
        <f t="shared" si="236"/>
        <v>5.9785611304165429E-4</v>
      </c>
      <c r="H507" s="123">
        <f>'DADOS BASE PROPOSTA'!$H$17*G507</f>
        <v>1358455.0679647974</v>
      </c>
      <c r="I507" s="123">
        <f>IF(D507="P",IF(H507&lt;'DADOS BASE PROPOSTA'!$H$22,IF('DADOS BASE PROPOSTA'!$H$22-H507&gt;'DADOS BASE PROPOSTA'!$H$23,'DADOS BASE PROPOSTA'!$H$23,'DADOS BASE PROPOSTA'!$H$22-H507),0),0)</f>
        <v>1576890.7</v>
      </c>
      <c r="J507" s="123">
        <f t="shared" si="237"/>
        <v>2935345.7679647971</v>
      </c>
      <c r="L507" s="113">
        <v>0</v>
      </c>
      <c r="M507" s="123">
        <f>IF(D507="E",'DADOS BASE PROPOSTA'!$H$28,IF(D507="EA",'DADOS BASE PROPOSTA'!$H$29,IF(D507="EC",'DADOS BASE PROPOSTA'!$H$30,IF(D507="ECA",'DADOS BASE PROPOSTA'!$H$31,0))))</f>
        <v>0</v>
      </c>
      <c r="N507" s="123">
        <f>IF(OR(D507="E",D507="EA",D507="EC",D507="ECA",D507="ECR"),L507*'DADOS BASE PROPOSTA'!$H$33,0)</f>
        <v>0</v>
      </c>
      <c r="O507" s="123">
        <f t="shared" si="238"/>
        <v>0</v>
      </c>
      <c r="R507" s="123"/>
      <c r="T507" s="113">
        <v>0</v>
      </c>
      <c r="U507" s="118">
        <f t="shared" si="240"/>
        <v>0</v>
      </c>
      <c r="V507" s="123">
        <f>'DADOS BASE PROPOSTA'!$H$48*U507</f>
        <v>0</v>
      </c>
      <c r="W507" s="123"/>
      <c r="X507" s="123">
        <f t="shared" si="239"/>
        <v>0</v>
      </c>
      <c r="Z507" s="128">
        <v>737</v>
      </c>
      <c r="AB507" s="51">
        <v>0.79900000000000004</v>
      </c>
      <c r="AC507" s="51">
        <f t="shared" si="241"/>
        <v>588.86300000000006</v>
      </c>
      <c r="AD507" s="132">
        <f t="shared" si="242"/>
        <v>0.1234181557417289</v>
      </c>
      <c r="AF507" s="51">
        <f t="shared" si="243"/>
        <v>534.48299050247533</v>
      </c>
      <c r="AG507" s="123">
        <f t="shared" si="244"/>
        <v>393913.96400032431</v>
      </c>
      <c r="AI507" s="128">
        <v>0</v>
      </c>
      <c r="AJ507" s="123">
        <f>IF($AI$11&gt;0,(AI507/$AI$11)*'DADOS BASE PROPOSTA'!$H$41,0)</f>
        <v>0</v>
      </c>
      <c r="AL507" s="123">
        <v>0</v>
      </c>
      <c r="AM507" s="123">
        <f>(AL507/$AL$11)*'DADOS BASE PROPOSTA'!$H$42</f>
        <v>0</v>
      </c>
      <c r="AO507" s="123"/>
      <c r="AP507" s="123"/>
      <c r="AQ507" s="123"/>
      <c r="AS507" s="123"/>
      <c r="AT507" s="123"/>
      <c r="AU507" s="123"/>
      <c r="AW507" s="123"/>
      <c r="AX507" s="123"/>
      <c r="AY507" s="123"/>
      <c r="AZ507" s="49"/>
    </row>
    <row r="508" spans="1:52" x14ac:dyDescent="0.25">
      <c r="A508" s="49"/>
      <c r="B508" s="2" t="s">
        <v>525</v>
      </c>
      <c r="C508" s="2" t="s">
        <v>543</v>
      </c>
      <c r="D508" s="50" t="s">
        <v>89</v>
      </c>
      <c r="F508" s="113">
        <v>3778.8861000000002</v>
      </c>
      <c r="G508" s="118">
        <f t="shared" si="236"/>
        <v>3.3476280646578143E-3</v>
      </c>
      <c r="H508" s="123">
        <f>'DADOS BASE PROPOSTA'!$H$17*G508</f>
        <v>7606516.3688955214</v>
      </c>
      <c r="I508" s="123">
        <f>IF(D508="P",IF(H508&lt;'DADOS BASE PROPOSTA'!$H$22,IF('DADOS BASE PROPOSTA'!$H$22-H508&gt;'DADOS BASE PROPOSTA'!$H$23,'DADOS BASE PROPOSTA'!$H$23,'DADOS BASE PROPOSTA'!$H$22-H508),0),0)</f>
        <v>0</v>
      </c>
      <c r="J508" s="123">
        <f t="shared" si="237"/>
        <v>7606516.3688955214</v>
      </c>
      <c r="L508" s="113">
        <v>0</v>
      </c>
      <c r="M508" s="123">
        <f>IF(D508="E",'DADOS BASE PROPOSTA'!$H$28,IF(D508="EA",'DADOS BASE PROPOSTA'!$H$29,IF(D508="EC",'DADOS BASE PROPOSTA'!$H$30,IF(D508="ECA",'DADOS BASE PROPOSTA'!$H$31,0))))</f>
        <v>0</v>
      </c>
      <c r="N508" s="123">
        <f>IF(OR(D508="E",D508="EA",D508="EC",D508="ECA",D508="ECR"),L508*'DADOS BASE PROPOSTA'!$H$33,0)</f>
        <v>0</v>
      </c>
      <c r="O508" s="123">
        <f t="shared" si="238"/>
        <v>0</v>
      </c>
      <c r="R508" s="123"/>
      <c r="T508" s="113">
        <v>0</v>
      </c>
      <c r="U508" s="118">
        <f t="shared" si="240"/>
        <v>0</v>
      </c>
      <c r="V508" s="123">
        <f>'DADOS BASE PROPOSTA'!$H$48*U508</f>
        <v>0</v>
      </c>
      <c r="W508" s="123"/>
      <c r="X508" s="123">
        <f t="shared" si="239"/>
        <v>0</v>
      </c>
      <c r="Z508" s="128">
        <v>3208</v>
      </c>
      <c r="AB508" s="51">
        <v>0.79900000000000004</v>
      </c>
      <c r="AC508" s="51">
        <f t="shared" si="241"/>
        <v>2563.192</v>
      </c>
      <c r="AD508" s="132">
        <f t="shared" si="242"/>
        <v>0.1234181557417289</v>
      </c>
      <c r="AF508" s="51">
        <f t="shared" si="243"/>
        <v>534.48299050247533</v>
      </c>
      <c r="AG508" s="123">
        <f t="shared" si="244"/>
        <v>1714621.4335319409</v>
      </c>
      <c r="AI508" s="128">
        <v>0</v>
      </c>
      <c r="AJ508" s="123">
        <f>IF($AI$11&gt;0,(AI508/$AI$11)*'DADOS BASE PROPOSTA'!$H$41,0)</f>
        <v>0</v>
      </c>
      <c r="AL508" s="123">
        <v>0</v>
      </c>
      <c r="AM508" s="123">
        <f>(AL508/$AL$11)*'DADOS BASE PROPOSTA'!$H$42</f>
        <v>0</v>
      </c>
      <c r="AO508" s="123"/>
      <c r="AP508" s="123"/>
      <c r="AQ508" s="123"/>
      <c r="AS508" s="123"/>
      <c r="AT508" s="123"/>
      <c r="AU508" s="123"/>
      <c r="AW508" s="123"/>
      <c r="AX508" s="123"/>
      <c r="AY508" s="123"/>
      <c r="AZ508" s="49"/>
    </row>
    <row r="509" spans="1:52" x14ac:dyDescent="0.25">
      <c r="A509" s="49"/>
      <c r="B509" s="2" t="s">
        <v>525</v>
      </c>
      <c r="C509" s="2" t="s">
        <v>544</v>
      </c>
      <c r="D509" s="50" t="s">
        <v>89</v>
      </c>
      <c r="F509" s="113">
        <v>1181.6581000000001</v>
      </c>
      <c r="G509" s="118">
        <f t="shared" si="236"/>
        <v>1.0468036648128216E-3</v>
      </c>
      <c r="H509" s="123">
        <f>'DADOS BASE PROPOSTA'!$H$17*G509</f>
        <v>2378558.5069864853</v>
      </c>
      <c r="I509" s="123">
        <f>IF(D509="P",IF(H509&lt;'DADOS BASE PROPOSTA'!$H$22,IF('DADOS BASE PROPOSTA'!$H$22-H509&gt;'DADOS BASE PROPOSTA'!$H$23,'DADOS BASE PROPOSTA'!$H$23,'DADOS BASE PROPOSTA'!$H$22-H509),0),0)</f>
        <v>775222.89301351458</v>
      </c>
      <c r="J509" s="123">
        <f t="shared" si="237"/>
        <v>3153781.4</v>
      </c>
      <c r="L509" s="113">
        <v>0</v>
      </c>
      <c r="M509" s="123">
        <f>IF(D509="E",'DADOS BASE PROPOSTA'!$H$28,IF(D509="EA",'DADOS BASE PROPOSTA'!$H$29,IF(D509="EC",'DADOS BASE PROPOSTA'!$H$30,IF(D509="ECA",'DADOS BASE PROPOSTA'!$H$31,0))))</f>
        <v>0</v>
      </c>
      <c r="N509" s="123">
        <f>IF(OR(D509="E",D509="EA",D509="EC",D509="ECA",D509="ECR"),L509*'DADOS BASE PROPOSTA'!$H$33,0)</f>
        <v>0</v>
      </c>
      <c r="O509" s="123">
        <f t="shared" si="238"/>
        <v>0</v>
      </c>
      <c r="R509" s="123"/>
      <c r="T509" s="113">
        <v>0</v>
      </c>
      <c r="U509" s="118">
        <f t="shared" si="240"/>
        <v>0</v>
      </c>
      <c r="V509" s="123">
        <f>'DADOS BASE PROPOSTA'!$H$48*U509</f>
        <v>0</v>
      </c>
      <c r="W509" s="123"/>
      <c r="X509" s="123">
        <f t="shared" si="239"/>
        <v>0</v>
      </c>
      <c r="Z509" s="128">
        <v>1073</v>
      </c>
      <c r="AB509" s="51">
        <v>0.79900000000000004</v>
      </c>
      <c r="AC509" s="51">
        <f t="shared" si="241"/>
        <v>857.327</v>
      </c>
      <c r="AD509" s="132">
        <f t="shared" si="242"/>
        <v>0.1234181557417289</v>
      </c>
      <c r="AF509" s="51">
        <f t="shared" si="243"/>
        <v>534.48299050247533</v>
      </c>
      <c r="AG509" s="123">
        <f t="shared" si="244"/>
        <v>573500.24880915601</v>
      </c>
      <c r="AI509" s="128">
        <v>0</v>
      </c>
      <c r="AJ509" s="123">
        <f>IF($AI$11&gt;0,(AI509/$AI$11)*'DADOS BASE PROPOSTA'!$H$41,0)</f>
        <v>0</v>
      </c>
      <c r="AL509" s="123">
        <v>0</v>
      </c>
      <c r="AM509" s="123">
        <f>(AL509/$AL$11)*'DADOS BASE PROPOSTA'!$H$42</f>
        <v>0</v>
      </c>
      <c r="AO509" s="123"/>
      <c r="AP509" s="123"/>
      <c r="AQ509" s="123"/>
      <c r="AS509" s="123"/>
      <c r="AT509" s="123"/>
      <c r="AU509" s="123"/>
      <c r="AW509" s="123"/>
      <c r="AX509" s="123"/>
      <c r="AY509" s="123"/>
      <c r="AZ509" s="49"/>
    </row>
    <row r="510" spans="1:52" x14ac:dyDescent="0.25">
      <c r="A510" s="49"/>
      <c r="B510" s="2" t="s">
        <v>525</v>
      </c>
      <c r="C510" s="2" t="s">
        <v>545</v>
      </c>
      <c r="D510" s="50" t="s">
        <v>89</v>
      </c>
      <c r="F510" s="113">
        <v>3033.3216000000002</v>
      </c>
      <c r="G510" s="118">
        <f t="shared" si="236"/>
        <v>2.6871496648953629E-3</v>
      </c>
      <c r="H510" s="123">
        <f>'DADOS BASE PROPOSTA'!$H$17*G510</f>
        <v>6105770.2698486606</v>
      </c>
      <c r="I510" s="123">
        <f>IF(D510="P",IF(H510&lt;'DADOS BASE PROPOSTA'!$H$22,IF('DADOS BASE PROPOSTA'!$H$22-H510&gt;'DADOS BASE PROPOSTA'!$H$23,'DADOS BASE PROPOSTA'!$H$23,'DADOS BASE PROPOSTA'!$H$22-H510),0),0)</f>
        <v>0</v>
      </c>
      <c r="J510" s="123">
        <f t="shared" si="237"/>
        <v>6105770.2698486606</v>
      </c>
      <c r="L510" s="113">
        <v>0</v>
      </c>
      <c r="M510" s="123">
        <f>IF(D510="E",'DADOS BASE PROPOSTA'!$H$28,IF(D510="EA",'DADOS BASE PROPOSTA'!$H$29,IF(D510="EC",'DADOS BASE PROPOSTA'!$H$30,IF(D510="ECA",'DADOS BASE PROPOSTA'!$H$31,0))))</f>
        <v>0</v>
      </c>
      <c r="N510" s="123">
        <f>IF(OR(D510="E",D510="EA",D510="EC",D510="ECA",D510="ECR"),L510*'DADOS BASE PROPOSTA'!$H$33,0)</f>
        <v>0</v>
      </c>
      <c r="O510" s="123">
        <f t="shared" si="238"/>
        <v>0</v>
      </c>
      <c r="R510" s="123"/>
      <c r="T510" s="113">
        <v>0</v>
      </c>
      <c r="U510" s="118">
        <f t="shared" si="240"/>
        <v>0</v>
      </c>
      <c r="V510" s="123">
        <f>'DADOS BASE PROPOSTA'!$H$48*U510</f>
        <v>0</v>
      </c>
      <c r="W510" s="123"/>
      <c r="X510" s="123">
        <f t="shared" si="239"/>
        <v>0</v>
      </c>
      <c r="Z510" s="128">
        <v>2645</v>
      </c>
      <c r="AB510" s="51">
        <v>0.79900000000000004</v>
      </c>
      <c r="AC510" s="51">
        <f t="shared" si="241"/>
        <v>2113.355</v>
      </c>
      <c r="AD510" s="132">
        <f t="shared" si="242"/>
        <v>0.1234181557417289</v>
      </c>
      <c r="AF510" s="51">
        <f t="shared" si="243"/>
        <v>534.48299050247533</v>
      </c>
      <c r="AG510" s="123">
        <f t="shared" si="244"/>
        <v>1413707.5098790473</v>
      </c>
      <c r="AI510" s="128">
        <v>0</v>
      </c>
      <c r="AJ510" s="123">
        <f>IF($AI$11&gt;0,(AI510/$AI$11)*'DADOS BASE PROPOSTA'!$H$41,0)</f>
        <v>0</v>
      </c>
      <c r="AL510" s="123">
        <v>0</v>
      </c>
      <c r="AM510" s="123">
        <f>(AL510/$AL$11)*'DADOS BASE PROPOSTA'!$H$42</f>
        <v>0</v>
      </c>
      <c r="AO510" s="123"/>
      <c r="AP510" s="123"/>
      <c r="AQ510" s="123"/>
      <c r="AS510" s="123"/>
      <c r="AT510" s="123"/>
      <c r="AU510" s="123"/>
      <c r="AW510" s="123"/>
      <c r="AX510" s="123"/>
      <c r="AY510" s="123"/>
      <c r="AZ510" s="49"/>
    </row>
    <row r="511" spans="1:52" x14ac:dyDescent="0.25">
      <c r="A511" s="49"/>
      <c r="B511" s="2" t="s">
        <v>525</v>
      </c>
      <c r="C511" s="2" t="s">
        <v>546</v>
      </c>
      <c r="D511" s="50" t="s">
        <v>89</v>
      </c>
      <c r="F511" s="113">
        <v>2180.2840000000001</v>
      </c>
      <c r="G511" s="118">
        <f t="shared" si="236"/>
        <v>1.9314633238944139E-3</v>
      </c>
      <c r="H511" s="123">
        <f>'DADOS BASE PROPOSTA'!$H$17*G511</f>
        <v>4388691.6662666816</v>
      </c>
      <c r="I511" s="123">
        <f>IF(D511="P",IF(H511&lt;'DADOS BASE PROPOSTA'!$H$22,IF('DADOS BASE PROPOSTA'!$H$22-H511&gt;'DADOS BASE PROPOSTA'!$H$23,'DADOS BASE PROPOSTA'!$H$23,'DADOS BASE PROPOSTA'!$H$22-H511),0),0)</f>
        <v>0</v>
      </c>
      <c r="J511" s="123">
        <f t="shared" si="237"/>
        <v>4388691.6662666816</v>
      </c>
      <c r="L511" s="113">
        <v>0</v>
      </c>
      <c r="M511" s="123">
        <f>IF(D511="E",'DADOS BASE PROPOSTA'!$H$28,IF(D511="EA",'DADOS BASE PROPOSTA'!$H$29,IF(D511="EC",'DADOS BASE PROPOSTA'!$H$30,IF(D511="ECA",'DADOS BASE PROPOSTA'!$H$31,0))))</f>
        <v>0</v>
      </c>
      <c r="N511" s="123">
        <f>IF(OR(D511="E",D511="EA",D511="EC",D511="ECA",D511="ECR"),L511*'DADOS BASE PROPOSTA'!$H$33,0)</f>
        <v>0</v>
      </c>
      <c r="O511" s="123">
        <f t="shared" si="238"/>
        <v>0</v>
      </c>
      <c r="R511" s="123"/>
      <c r="T511" s="113">
        <v>0</v>
      </c>
      <c r="U511" s="118">
        <f t="shared" si="240"/>
        <v>0</v>
      </c>
      <c r="V511" s="123">
        <f>'DADOS BASE PROPOSTA'!$H$48*U511</f>
        <v>0</v>
      </c>
      <c r="W511" s="123"/>
      <c r="X511" s="123">
        <f t="shared" si="239"/>
        <v>0</v>
      </c>
      <c r="Z511" s="128">
        <v>1783</v>
      </c>
      <c r="AB511" s="51">
        <v>0.79900000000000004</v>
      </c>
      <c r="AC511" s="51">
        <f t="shared" si="241"/>
        <v>1424.6170000000002</v>
      </c>
      <c r="AD511" s="132">
        <f t="shared" si="242"/>
        <v>0.1234181557417289</v>
      </c>
      <c r="AF511" s="51">
        <f t="shared" si="243"/>
        <v>534.48299050247533</v>
      </c>
      <c r="AG511" s="123">
        <f t="shared" si="244"/>
        <v>952983.17206591356</v>
      </c>
      <c r="AI511" s="128">
        <v>0</v>
      </c>
      <c r="AJ511" s="123">
        <f>IF($AI$11&gt;0,(AI511/$AI$11)*'DADOS BASE PROPOSTA'!$H$41,0)</f>
        <v>0</v>
      </c>
      <c r="AL511" s="123">
        <v>0</v>
      </c>
      <c r="AM511" s="123">
        <f>(AL511/$AL$11)*'DADOS BASE PROPOSTA'!$H$42</f>
        <v>0</v>
      </c>
      <c r="AO511" s="123"/>
      <c r="AP511" s="123"/>
      <c r="AQ511" s="123"/>
      <c r="AS511" s="123"/>
      <c r="AT511" s="123"/>
      <c r="AU511" s="123"/>
      <c r="AW511" s="123"/>
      <c r="AX511" s="123"/>
      <c r="AY511" s="123"/>
      <c r="AZ511" s="49"/>
    </row>
    <row r="512" spans="1:52" x14ac:dyDescent="0.25">
      <c r="A512" s="49"/>
      <c r="B512" s="2" t="s">
        <v>525</v>
      </c>
      <c r="C512" s="2" t="s">
        <v>547</v>
      </c>
      <c r="D512" s="50" t="s">
        <v>89</v>
      </c>
      <c r="F512" s="113">
        <v>497.55220000000003</v>
      </c>
      <c r="G512" s="118">
        <f t="shared" si="236"/>
        <v>4.4077002171413369E-4</v>
      </c>
      <c r="H512" s="123">
        <f>'DADOS BASE PROPOSTA'!$H$17*G512</f>
        <v>1001522.3675781015</v>
      </c>
      <c r="I512" s="123">
        <f>IF(D512="P",IF(H512&lt;'DADOS BASE PROPOSTA'!$H$22,IF('DADOS BASE PROPOSTA'!$H$22-H512&gt;'DADOS BASE PROPOSTA'!$H$23,'DADOS BASE PROPOSTA'!$H$23,'DADOS BASE PROPOSTA'!$H$22-H512),0),0)</f>
        <v>1576890.7</v>
      </c>
      <c r="J512" s="123">
        <f t="shared" si="237"/>
        <v>2578413.0675781015</v>
      </c>
      <c r="L512" s="113">
        <v>0</v>
      </c>
      <c r="M512" s="123">
        <f>IF(D512="E",'DADOS BASE PROPOSTA'!$H$28,IF(D512="EA",'DADOS BASE PROPOSTA'!$H$29,IF(D512="EC",'DADOS BASE PROPOSTA'!$H$30,IF(D512="ECA",'DADOS BASE PROPOSTA'!$H$31,0))))</f>
        <v>0</v>
      </c>
      <c r="N512" s="123">
        <f>IF(OR(D512="E",D512="EA",D512="EC",D512="ECA",D512="ECR"),L512*'DADOS BASE PROPOSTA'!$H$33,0)</f>
        <v>0</v>
      </c>
      <c r="O512" s="123">
        <f t="shared" si="238"/>
        <v>0</v>
      </c>
      <c r="R512" s="123"/>
      <c r="T512" s="113">
        <v>0</v>
      </c>
      <c r="U512" s="118">
        <f t="shared" si="240"/>
        <v>0</v>
      </c>
      <c r="V512" s="123">
        <f>'DADOS BASE PROPOSTA'!$H$48*U512</f>
        <v>0</v>
      </c>
      <c r="W512" s="123"/>
      <c r="X512" s="123">
        <f t="shared" si="239"/>
        <v>0</v>
      </c>
      <c r="Z512" s="128">
        <v>479</v>
      </c>
      <c r="AB512" s="51">
        <v>0.79900000000000004</v>
      </c>
      <c r="AC512" s="51">
        <f t="shared" si="241"/>
        <v>382.721</v>
      </c>
      <c r="AD512" s="132">
        <f t="shared" si="242"/>
        <v>0.1234181557417289</v>
      </c>
      <c r="AF512" s="51">
        <f t="shared" si="243"/>
        <v>534.48299050247533</v>
      </c>
      <c r="AG512" s="123">
        <f t="shared" si="244"/>
        <v>256017.35245068569</v>
      </c>
      <c r="AI512" s="128">
        <v>0</v>
      </c>
      <c r="AJ512" s="123">
        <f>IF($AI$11&gt;0,(AI512/$AI$11)*'DADOS BASE PROPOSTA'!$H$41,0)</f>
        <v>0</v>
      </c>
      <c r="AL512" s="123">
        <v>0</v>
      </c>
      <c r="AM512" s="123">
        <f>(AL512/$AL$11)*'DADOS BASE PROPOSTA'!$H$42</f>
        <v>0</v>
      </c>
      <c r="AO512" s="123"/>
      <c r="AP512" s="123"/>
      <c r="AQ512" s="123"/>
      <c r="AS512" s="123"/>
      <c r="AT512" s="123"/>
      <c r="AU512" s="123"/>
      <c r="AW512" s="123"/>
      <c r="AX512" s="123"/>
      <c r="AY512" s="123"/>
      <c r="AZ512" s="49"/>
    </row>
    <row r="513" spans="1:52" x14ac:dyDescent="0.25">
      <c r="A513" s="49"/>
      <c r="B513" s="2" t="s">
        <v>525</v>
      </c>
      <c r="C513" s="2" t="s">
        <v>548</v>
      </c>
      <c r="D513" s="50" t="s">
        <v>89</v>
      </c>
      <c r="F513" s="113">
        <v>1798.3622</v>
      </c>
      <c r="G513" s="118">
        <f t="shared" si="236"/>
        <v>1.5931276074025542E-3</v>
      </c>
      <c r="H513" s="123">
        <f>'DADOS BASE PROPOSTA'!$H$17*G513</f>
        <v>3619921.6249208888</v>
      </c>
      <c r="I513" s="123">
        <f>IF(D513="P",IF(H513&lt;'DADOS BASE PROPOSTA'!$H$22,IF('DADOS BASE PROPOSTA'!$H$22-H513&gt;'DADOS BASE PROPOSTA'!$H$23,'DADOS BASE PROPOSTA'!$H$23,'DADOS BASE PROPOSTA'!$H$22-H513),0),0)</f>
        <v>0</v>
      </c>
      <c r="J513" s="123">
        <f t="shared" si="237"/>
        <v>3619921.6249208888</v>
      </c>
      <c r="L513" s="113">
        <v>0</v>
      </c>
      <c r="M513" s="123">
        <f>IF(D513="E",'DADOS BASE PROPOSTA'!$H$28,IF(D513="EA",'DADOS BASE PROPOSTA'!$H$29,IF(D513="EC",'DADOS BASE PROPOSTA'!$H$30,IF(D513="ECA",'DADOS BASE PROPOSTA'!$H$31,0))))</f>
        <v>0</v>
      </c>
      <c r="N513" s="123">
        <f>IF(OR(D513="E",D513="EA",D513="EC",D513="ECA",D513="ECR"),L513*'DADOS BASE PROPOSTA'!$H$33,0)</f>
        <v>0</v>
      </c>
      <c r="O513" s="123">
        <f t="shared" si="238"/>
        <v>0</v>
      </c>
      <c r="R513" s="123"/>
      <c r="T513" s="113">
        <v>0</v>
      </c>
      <c r="U513" s="118">
        <f t="shared" si="240"/>
        <v>0</v>
      </c>
      <c r="V513" s="123">
        <f>'DADOS BASE PROPOSTA'!$H$48*U513</f>
        <v>0</v>
      </c>
      <c r="W513" s="123"/>
      <c r="X513" s="123">
        <f t="shared" si="239"/>
        <v>0</v>
      </c>
      <c r="Z513" s="128">
        <v>1606</v>
      </c>
      <c r="AB513" s="51">
        <v>0.79900000000000004</v>
      </c>
      <c r="AC513" s="51">
        <f t="shared" si="241"/>
        <v>1283.194</v>
      </c>
      <c r="AD513" s="132">
        <f t="shared" si="242"/>
        <v>0.1234181557417289</v>
      </c>
      <c r="AF513" s="51">
        <f t="shared" si="243"/>
        <v>534.48299050247533</v>
      </c>
      <c r="AG513" s="123">
        <f t="shared" si="244"/>
        <v>858379.68274697533</v>
      </c>
      <c r="AI513" s="128">
        <v>0</v>
      </c>
      <c r="AJ513" s="123">
        <f>IF($AI$11&gt;0,(AI513/$AI$11)*'DADOS BASE PROPOSTA'!$H$41,0)</f>
        <v>0</v>
      </c>
      <c r="AL513" s="123">
        <v>0</v>
      </c>
      <c r="AM513" s="123">
        <f>(AL513/$AL$11)*'DADOS BASE PROPOSTA'!$H$42</f>
        <v>0</v>
      </c>
      <c r="AO513" s="123"/>
      <c r="AP513" s="123"/>
      <c r="AQ513" s="123"/>
      <c r="AS513" s="123"/>
      <c r="AT513" s="123"/>
      <c r="AU513" s="123"/>
      <c r="AW513" s="123"/>
      <c r="AX513" s="123"/>
      <c r="AY513" s="123"/>
      <c r="AZ513" s="49"/>
    </row>
    <row r="514" spans="1:52" x14ac:dyDescent="0.25">
      <c r="A514" s="49"/>
      <c r="F514" s="113"/>
      <c r="G514" s="118"/>
      <c r="H514" s="123"/>
      <c r="I514" s="123"/>
      <c r="J514" s="123"/>
      <c r="L514" s="113"/>
      <c r="M514" s="123"/>
      <c r="N514" s="123"/>
      <c r="O514" s="123"/>
      <c r="R514" s="123"/>
      <c r="T514" s="113"/>
      <c r="U514" s="118"/>
      <c r="V514" s="123"/>
      <c r="W514" s="123"/>
      <c r="X514" s="123"/>
      <c r="Z514" s="128"/>
      <c r="AD514" s="132"/>
      <c r="AG514" s="123"/>
      <c r="AI514" s="128"/>
      <c r="AJ514" s="123"/>
      <c r="AL514" s="123"/>
      <c r="AM514" s="123"/>
      <c r="AO514" s="123"/>
      <c r="AP514" s="123"/>
      <c r="AQ514" s="123"/>
      <c r="AS514" s="123"/>
      <c r="AT514" s="123"/>
      <c r="AU514" s="123"/>
      <c r="AW514" s="123"/>
      <c r="AX514" s="123"/>
      <c r="AY514" s="123"/>
      <c r="AZ514" s="49"/>
    </row>
    <row r="515" spans="1:52" x14ac:dyDescent="0.25">
      <c r="A515" s="49"/>
      <c r="B515" s="107" t="s">
        <v>525</v>
      </c>
      <c r="C515" s="107" t="s">
        <v>549</v>
      </c>
      <c r="D515" s="107" t="s">
        <v>84</v>
      </c>
      <c r="E515" s="107"/>
      <c r="F515" s="114">
        <f>SUM(F516:F528)</f>
        <v>24946.250823659044</v>
      </c>
      <c r="G515" s="119">
        <f>SUM(G516:G528)</f>
        <v>2.2099308408706504E-2</v>
      </c>
      <c r="H515" s="124">
        <f>SUM(H516:H528)</f>
        <v>50214285.429967269</v>
      </c>
      <c r="I515" s="124">
        <f>SUM(I516:I528)</f>
        <v>3435793.0750255524</v>
      </c>
      <c r="J515" s="124">
        <f>SUM(J516:J528)</f>
        <v>53650078.504992843</v>
      </c>
      <c r="K515" s="108"/>
      <c r="L515" s="114">
        <f>SUM(L516:L528)</f>
        <v>67.666281251605909</v>
      </c>
      <c r="M515" s="124">
        <f>SUM(M516:M528)</f>
        <v>1987940.04</v>
      </c>
      <c r="N515" s="124">
        <f>SUM(N516:N528)</f>
        <v>45133.40959482114</v>
      </c>
      <c r="O515" s="124">
        <f>SUM(O516:O528)</f>
        <v>2033073.4495948213</v>
      </c>
      <c r="P515" s="108"/>
      <c r="Q515" s="109"/>
      <c r="R515" s="124">
        <f>SUM(R516:R528)</f>
        <v>6103846.4500000002</v>
      </c>
      <c r="S515" s="108"/>
      <c r="T515" s="114">
        <f>SUM(T516:T528)</f>
        <v>510.2407813935726</v>
      </c>
      <c r="U515" s="119">
        <f>SUM(U516:U528)</f>
        <v>2.6768023829812004E-3</v>
      </c>
      <c r="V515" s="124">
        <f>SUM(V516:V528)</f>
        <v>241676.49500171596</v>
      </c>
      <c r="W515" s="124">
        <f>SUM(W516:W528)</f>
        <v>244676.20587804879</v>
      </c>
      <c r="X515" s="124">
        <f>SUM(X516:X528)</f>
        <v>486352.70087976474</v>
      </c>
      <c r="Y515" s="108"/>
      <c r="Z515" s="129">
        <f>SUM(Z516:Z528)</f>
        <v>12458.5</v>
      </c>
      <c r="AA515" s="108"/>
      <c r="AB515" s="108"/>
      <c r="AC515" s="108"/>
      <c r="AD515" s="133"/>
      <c r="AE515" s="108"/>
      <c r="AF515" s="108"/>
      <c r="AG515" s="124">
        <f>SUM(AG516:AG528)</f>
        <v>7237793.7832848569</v>
      </c>
      <c r="AH515" s="108"/>
      <c r="AI515" s="129">
        <f>SUM(AI516:AI528)</f>
        <v>22.5</v>
      </c>
      <c r="AJ515" s="124">
        <f>SUM(AJ516:AJ528)</f>
        <v>139005.04852440409</v>
      </c>
      <c r="AK515" s="108"/>
      <c r="AL515" s="124">
        <f>SUM(AL516:AL528)</f>
        <v>195.75</v>
      </c>
      <c r="AM515" s="124">
        <f>SUM(AM516:AM528)</f>
        <v>111876.8436953507</v>
      </c>
      <c r="AN515" s="108"/>
      <c r="AO515" s="124"/>
      <c r="AP515" s="124"/>
      <c r="AQ515" s="124">
        <f>SUM(AQ516:AQ528)</f>
        <v>641941.35148514854</v>
      </c>
      <c r="AR515" s="107"/>
      <c r="AS515" s="124"/>
      <c r="AT515" s="124"/>
      <c r="AU515" s="124">
        <f>SUM(AU516:AU528)</f>
        <v>641941.35148514854</v>
      </c>
      <c r="AV515" s="107"/>
      <c r="AW515" s="124"/>
      <c r="AX515" s="124"/>
      <c r="AY515" s="124">
        <f>SUM(AY516:AY528)</f>
        <v>641941.35148514854</v>
      </c>
      <c r="AZ515" s="49"/>
    </row>
    <row r="516" spans="1:52" x14ac:dyDescent="0.25">
      <c r="A516" s="49"/>
      <c r="B516" s="2" t="s">
        <v>525</v>
      </c>
      <c r="C516" s="2" t="s">
        <v>35</v>
      </c>
      <c r="D516" s="50" t="s">
        <v>85</v>
      </c>
      <c r="F516" s="113">
        <v>0</v>
      </c>
      <c r="G516" s="118">
        <f t="shared" ref="G516:G528" si="245">F516/$F$11</f>
        <v>0</v>
      </c>
      <c r="H516" s="123">
        <f>'DADOS BASE PROPOSTA'!$H$17*G516</f>
        <v>0</v>
      </c>
      <c r="I516" s="123">
        <f>IF(D516="P",IF(H516&lt;'DADOS BASE PROPOSTA'!$H$22,IF('DADOS BASE PROPOSTA'!$H$22-H516&gt;'DADOS BASE PROPOSTA'!$H$23,'DADOS BASE PROPOSTA'!$H$23,'DADOS BASE PROPOSTA'!$H$22-H516),0),0)</f>
        <v>0</v>
      </c>
      <c r="J516" s="123">
        <f t="shared" ref="J516:J528" si="246">H516+I516</f>
        <v>0</v>
      </c>
      <c r="L516" s="113"/>
      <c r="M516" s="123">
        <f>IF(D516="E",'DADOS BASE PROPOSTA'!$H$28,IF(D516="EA",'DADOS BASE PROPOSTA'!$H$29,IF(D516="EC",'DADOS BASE PROPOSTA'!$H$30,IF(D516="ECA",'DADOS BASE PROPOSTA'!$H$31,0))))</f>
        <v>0</v>
      </c>
      <c r="N516" s="123">
        <f>IF(OR(D516="E",D516="EA",D516="EC",D516="ECA"),L516*'DADOS BASE PROPOSTA'!$H$33,0)</f>
        <v>0</v>
      </c>
      <c r="O516" s="123">
        <f t="shared" ref="O516:O528" si="247">M516+N516</f>
        <v>0</v>
      </c>
      <c r="Q516" s="77">
        <v>12</v>
      </c>
      <c r="R516" s="123">
        <f>IF(D516="R",('DADOS BASE PROPOSTA'!$H$36+('DADOS BASE PROPOSTA'!$H$37*Q516)),0)</f>
        <v>6103846.4500000002</v>
      </c>
      <c r="T516" s="113"/>
      <c r="U516" s="118"/>
      <c r="V516" s="123"/>
      <c r="W516" s="123">
        <f>'DADOS BASE PROPOSTA'!$H$47/41</f>
        <v>244676.20587804879</v>
      </c>
      <c r="X516" s="123">
        <f t="shared" ref="X516:X528" si="248">V516+W516</f>
        <v>244676.20587804879</v>
      </c>
      <c r="Z516" s="128"/>
      <c r="AD516" s="132"/>
      <c r="AG516" s="123"/>
      <c r="AI516" s="128"/>
      <c r="AJ516" s="123"/>
      <c r="AL516" s="123"/>
      <c r="AM516" s="123"/>
      <c r="AO516" s="123">
        <f>'DADOS BASE PROPOSTA'!$H$52/41</f>
        <v>354295.5</v>
      </c>
      <c r="AP516" s="123">
        <f>'DADOS BASE PROPOSTA'!$H$53*(Q516/$Q$11)</f>
        <v>287645.85148514854</v>
      </c>
      <c r="AQ516" s="123">
        <f>AO516+AP516</f>
        <v>641941.35148514854</v>
      </c>
      <c r="AS516" s="123">
        <f>'DADOS BASE PROPOSTA'!$H$56/41</f>
        <v>354295.5</v>
      </c>
      <c r="AT516" s="123">
        <f>'DADOS BASE PROPOSTA'!$H$57*(Q516/$Q$11)</f>
        <v>287645.85148514854</v>
      </c>
      <c r="AU516" s="123">
        <f>AS516+AT516</f>
        <v>641941.35148514854</v>
      </c>
      <c r="AW516" s="123">
        <f>'DADOS BASE PROPOSTA'!$H$60/41</f>
        <v>354295.5</v>
      </c>
      <c r="AX516" s="123">
        <f>'DADOS BASE PROPOSTA'!$H$61*(Q516/$Q$11)</f>
        <v>287645.85148514854</v>
      </c>
      <c r="AY516" s="123">
        <f>AW516+AX516</f>
        <v>641941.35148514854</v>
      </c>
      <c r="AZ516" s="49"/>
    </row>
    <row r="517" spans="1:52" x14ac:dyDescent="0.25">
      <c r="A517" s="49"/>
      <c r="B517" s="2" t="s">
        <v>525</v>
      </c>
      <c r="C517" s="2" t="s">
        <v>550</v>
      </c>
      <c r="D517" s="50" t="s">
        <v>89</v>
      </c>
      <c r="F517" s="113">
        <v>801.26698889814736</v>
      </c>
      <c r="G517" s="118">
        <f t="shared" si="245"/>
        <v>7.0982395032210665E-4</v>
      </c>
      <c r="H517" s="123">
        <f>'DADOS BASE PROPOSTA'!$H$17*G517</f>
        <v>1612869.5879215263</v>
      </c>
      <c r="I517" s="123">
        <f>IF(D517="P",IF(H517&lt;'DADOS BASE PROPOSTA'!$H$22,IF('DADOS BASE PROPOSTA'!$H$22-H517&gt;'DADOS BASE PROPOSTA'!$H$23,'DADOS BASE PROPOSTA'!$H$23,'DADOS BASE PROPOSTA'!$H$22-H517),0),0)</f>
        <v>1540911.8120784736</v>
      </c>
      <c r="J517" s="123">
        <f t="shared" si="246"/>
        <v>3153781.4</v>
      </c>
      <c r="L517" s="113">
        <v>0</v>
      </c>
      <c r="M517" s="123">
        <f>IF(D517="E",'DADOS BASE PROPOSTA'!$H$28,IF(D517="EA",'DADOS BASE PROPOSTA'!$H$29,IF(D517="EC",'DADOS BASE PROPOSTA'!$H$30,IF(D517="ECA",'DADOS BASE PROPOSTA'!$H$31,0))))</f>
        <v>0</v>
      </c>
      <c r="N517" s="123">
        <f>IF(OR(D517="E",D517="EA",D517="EC",D517="ECA",D517="ECR"),L517*'DADOS BASE PROPOSTA'!$H$33,0)</f>
        <v>0</v>
      </c>
      <c r="O517" s="123">
        <f t="shared" si="247"/>
        <v>0</v>
      </c>
      <c r="R517" s="123"/>
      <c r="T517" s="113">
        <v>0</v>
      </c>
      <c r="U517" s="118">
        <f t="shared" ref="U517:U528" si="249">T517/$T$11</f>
        <v>0</v>
      </c>
      <c r="V517" s="123">
        <f>'DADOS BASE PROPOSTA'!$H$48*U517</f>
        <v>0</v>
      </c>
      <c r="W517" s="123"/>
      <c r="X517" s="123">
        <f t="shared" si="248"/>
        <v>0</v>
      </c>
      <c r="Z517" s="128">
        <v>350</v>
      </c>
      <c r="AB517" s="51">
        <v>0.73299999999999998</v>
      </c>
      <c r="AC517" s="51">
        <f t="shared" ref="AC517:AC528" si="250">Z517*AB517</f>
        <v>256.55</v>
      </c>
      <c r="AD517" s="132">
        <f t="shared" ref="AD517:AD528" si="251">(AB517-$AC$12)*$AD$12</f>
        <v>7.9181557417287995E-3</v>
      </c>
      <c r="AF517" s="51">
        <f t="shared" ref="AF517:AF528" si="252">$AF$11-(AD517*$AF$11)</f>
        <v>604.90743039635856</v>
      </c>
      <c r="AG517" s="123">
        <f t="shared" ref="AG517:AG528" si="253">Z517*AF517</f>
        <v>211717.6006387255</v>
      </c>
      <c r="AI517" s="128">
        <v>0</v>
      </c>
      <c r="AJ517" s="123">
        <f>IF($AI$11&gt;0,(AI517/$AI$11)*'DADOS BASE PROPOSTA'!$H$41,0)</f>
        <v>0</v>
      </c>
      <c r="AL517" s="123">
        <v>0</v>
      </c>
      <c r="AM517" s="123">
        <f>(AL517/$AL$11)*'DADOS BASE PROPOSTA'!$H$42</f>
        <v>0</v>
      </c>
      <c r="AO517" s="123"/>
      <c r="AP517" s="123"/>
      <c r="AQ517" s="123"/>
      <c r="AS517" s="123"/>
      <c r="AT517" s="123"/>
      <c r="AU517" s="123"/>
      <c r="AW517" s="123"/>
      <c r="AX517" s="123"/>
      <c r="AY517" s="123"/>
      <c r="AZ517" s="49"/>
    </row>
    <row r="518" spans="1:52" x14ac:dyDescent="0.25">
      <c r="A518" s="49"/>
      <c r="B518" s="2" t="s">
        <v>525</v>
      </c>
      <c r="C518" s="2" t="s">
        <v>551</v>
      </c>
      <c r="D518" s="50" t="s">
        <v>87</v>
      </c>
      <c r="F518" s="113">
        <v>0</v>
      </c>
      <c r="G518" s="118">
        <f t="shared" si="245"/>
        <v>0</v>
      </c>
      <c r="H518" s="123">
        <f>'DADOS BASE PROPOSTA'!$H$17*G518</f>
        <v>0</v>
      </c>
      <c r="I518" s="123">
        <f>IF(D518="P",IF(H518&lt;'DADOS BASE PROPOSTA'!$H$22,IF('DADOS BASE PROPOSTA'!$H$22-H518&gt;'DADOS BASE PROPOSTA'!$H$23,'DADOS BASE PROPOSTA'!$H$23,'DADOS BASE PROPOSTA'!$H$22-H518),0),0)</f>
        <v>0</v>
      </c>
      <c r="J518" s="123">
        <f t="shared" si="246"/>
        <v>0</v>
      </c>
      <c r="L518" s="113">
        <v>6.9919780412293244</v>
      </c>
      <c r="M518" s="123">
        <f>IF(D518="E",'DADOS BASE PROPOSTA'!$H$28,IF(D518="EA",'DADOS BASE PROPOSTA'!$H$29,IF(D518="EC",'DADOS BASE PROPOSTA'!$H$30,IF(D518="ECA",'DADOS BASE PROPOSTA'!$H$31,0))))</f>
        <v>993970.02</v>
      </c>
      <c r="N518" s="123">
        <f>IF(OR(D518="E",D518="EA",D518="EC",D518="ECA",D518="ECR"),L518*'DADOS BASE PROPOSTA'!$H$33,0)</f>
        <v>4663.649353499959</v>
      </c>
      <c r="O518" s="123">
        <f t="shared" si="247"/>
        <v>998633.66935350001</v>
      </c>
      <c r="R518" s="123"/>
      <c r="T518" s="113">
        <v>0</v>
      </c>
      <c r="U518" s="118">
        <f t="shared" si="249"/>
        <v>0</v>
      </c>
      <c r="V518" s="123">
        <f>'DADOS BASE PROPOSTA'!$H$48*U518</f>
        <v>0</v>
      </c>
      <c r="W518" s="123"/>
      <c r="X518" s="123">
        <f t="shared" si="248"/>
        <v>0</v>
      </c>
      <c r="Z518" s="128">
        <v>129</v>
      </c>
      <c r="AB518" s="51">
        <v>0.76800000000000002</v>
      </c>
      <c r="AC518" s="51">
        <f t="shared" si="250"/>
        <v>99.072000000000003</v>
      </c>
      <c r="AD518" s="132">
        <f t="shared" si="251"/>
        <v>6.9168155741728854E-2</v>
      </c>
      <c r="AF518" s="51">
        <f t="shared" si="252"/>
        <v>567.56113651323858</v>
      </c>
      <c r="AG518" s="123">
        <f t="shared" si="253"/>
        <v>73215.386610207774</v>
      </c>
      <c r="AI518" s="128">
        <v>0</v>
      </c>
      <c r="AJ518" s="123">
        <f>IF($AI$11&gt;0,(AI518/$AI$11)*'DADOS BASE PROPOSTA'!$H$41,0)</f>
        <v>0</v>
      </c>
      <c r="AL518" s="123">
        <v>0</v>
      </c>
      <c r="AM518" s="123">
        <f>(AL518/$AL$11)*'DADOS BASE PROPOSTA'!$H$42</f>
        <v>0</v>
      </c>
      <c r="AO518" s="123"/>
      <c r="AP518" s="123"/>
      <c r="AQ518" s="123"/>
      <c r="AS518" s="123"/>
      <c r="AT518" s="123"/>
      <c r="AU518" s="123"/>
      <c r="AW518" s="123"/>
      <c r="AX518" s="123"/>
      <c r="AY518" s="123"/>
      <c r="AZ518" s="49"/>
    </row>
    <row r="519" spans="1:52" x14ac:dyDescent="0.25">
      <c r="A519" s="49"/>
      <c r="B519" s="2" t="s">
        <v>525</v>
      </c>
      <c r="C519" s="2" t="s">
        <v>552</v>
      </c>
      <c r="D519" s="50" t="s">
        <v>87</v>
      </c>
      <c r="F519" s="113">
        <v>0</v>
      </c>
      <c r="G519" s="118">
        <f t="shared" si="245"/>
        <v>0</v>
      </c>
      <c r="H519" s="123">
        <f>'DADOS BASE PROPOSTA'!$H$17*G519</f>
        <v>0</v>
      </c>
      <c r="I519" s="123">
        <f>IF(D519="P",IF(H519&lt;'DADOS BASE PROPOSTA'!$H$22,IF('DADOS BASE PROPOSTA'!$H$22-H519&gt;'DADOS BASE PROPOSTA'!$H$23,'DADOS BASE PROPOSTA'!$H$23,'DADOS BASE PROPOSTA'!$H$22-H519),0),0)</f>
        <v>0</v>
      </c>
      <c r="J519" s="123">
        <f t="shared" si="246"/>
        <v>0</v>
      </c>
      <c r="L519" s="113">
        <v>60.674303210376578</v>
      </c>
      <c r="M519" s="123">
        <f>IF(D519="E",'DADOS BASE PROPOSTA'!$H$28,IF(D519="EA",'DADOS BASE PROPOSTA'!$H$29,IF(D519="EC",'DADOS BASE PROPOSTA'!$H$30,IF(D519="ECA",'DADOS BASE PROPOSTA'!$H$31,0))))</f>
        <v>993970.02</v>
      </c>
      <c r="N519" s="123">
        <f>IF(OR(D519="E",D519="EA",D519="EC",D519="ECA",D519="ECR"),L519*'DADOS BASE PROPOSTA'!$H$33,0)</f>
        <v>40469.760241321179</v>
      </c>
      <c r="O519" s="123">
        <f t="shared" si="247"/>
        <v>1034439.7802413212</v>
      </c>
      <c r="R519" s="123"/>
      <c r="T519" s="113">
        <v>0</v>
      </c>
      <c r="U519" s="118">
        <f t="shared" si="249"/>
        <v>0</v>
      </c>
      <c r="V519" s="123">
        <f>'DADOS BASE PROPOSTA'!$H$48*U519</f>
        <v>0</v>
      </c>
      <c r="W519" s="123"/>
      <c r="X519" s="123">
        <f t="shared" si="248"/>
        <v>0</v>
      </c>
      <c r="Z519" s="128">
        <v>141</v>
      </c>
      <c r="AB519" s="51">
        <v>0.76800000000000002</v>
      </c>
      <c r="AC519" s="51">
        <f t="shared" si="250"/>
        <v>108.288</v>
      </c>
      <c r="AD519" s="132">
        <f t="shared" si="251"/>
        <v>6.9168155741728854E-2</v>
      </c>
      <c r="AF519" s="51">
        <f t="shared" si="252"/>
        <v>567.56113651323858</v>
      </c>
      <c r="AG519" s="123">
        <f t="shared" si="253"/>
        <v>80026.120248366642</v>
      </c>
      <c r="AI519" s="128">
        <v>0</v>
      </c>
      <c r="AJ519" s="123">
        <f>IF($AI$11&gt;0,(AI519/$AI$11)*'DADOS BASE PROPOSTA'!$H$41,0)</f>
        <v>0</v>
      </c>
      <c r="AL519" s="123">
        <v>0</v>
      </c>
      <c r="AM519" s="123">
        <f>(AL519/$AL$11)*'DADOS BASE PROPOSTA'!$H$42</f>
        <v>0</v>
      </c>
      <c r="AO519" s="123"/>
      <c r="AP519" s="123"/>
      <c r="AQ519" s="123"/>
      <c r="AS519" s="123"/>
      <c r="AT519" s="123"/>
      <c r="AU519" s="123"/>
      <c r="AW519" s="123"/>
      <c r="AX519" s="123"/>
      <c r="AY519" s="123"/>
      <c r="AZ519" s="49"/>
    </row>
    <row r="520" spans="1:52" x14ac:dyDescent="0.25">
      <c r="A520" s="49"/>
      <c r="B520" s="2" t="s">
        <v>525</v>
      </c>
      <c r="C520" s="2" t="s">
        <v>536</v>
      </c>
      <c r="D520" s="50" t="s">
        <v>89</v>
      </c>
      <c r="F520" s="113">
        <v>2580.5231496947231</v>
      </c>
      <c r="G520" s="118">
        <f t="shared" si="245"/>
        <v>2.2860259581301574E-3</v>
      </c>
      <c r="H520" s="123">
        <f>'DADOS BASE PROPOSTA'!$H$17*G520</f>
        <v>5194332.6840326674</v>
      </c>
      <c r="I520" s="123">
        <f>IF(D520="P",IF(H520&lt;'DADOS BASE PROPOSTA'!$H$22,IF('DADOS BASE PROPOSTA'!$H$22-H520&gt;'DADOS BASE PROPOSTA'!$H$23,'DADOS BASE PROPOSTA'!$H$23,'DADOS BASE PROPOSTA'!$H$22-H520),0),0)</f>
        <v>0</v>
      </c>
      <c r="J520" s="123">
        <f t="shared" si="246"/>
        <v>5194332.6840326674</v>
      </c>
      <c r="L520" s="113">
        <v>0</v>
      </c>
      <c r="M520" s="123">
        <f>IF(D520="E",'DADOS BASE PROPOSTA'!$H$28,IF(D520="EA",'DADOS BASE PROPOSTA'!$H$29,IF(D520="EC",'DADOS BASE PROPOSTA'!$H$30,IF(D520="ECA",'DADOS BASE PROPOSTA'!$H$31,0))))</f>
        <v>0</v>
      </c>
      <c r="N520" s="123">
        <f>IF(OR(D520="E",D520="EA",D520="EC",D520="ECA",D520="ECR"),L520*'DADOS BASE PROPOSTA'!$H$33,0)</f>
        <v>0</v>
      </c>
      <c r="O520" s="123">
        <f t="shared" si="247"/>
        <v>0</v>
      </c>
      <c r="R520" s="123"/>
      <c r="T520" s="113">
        <v>0</v>
      </c>
      <c r="U520" s="118">
        <f t="shared" si="249"/>
        <v>0</v>
      </c>
      <c r="V520" s="123">
        <f>'DADOS BASE PROPOSTA'!$H$48*U520</f>
        <v>0</v>
      </c>
      <c r="W520" s="123"/>
      <c r="X520" s="123">
        <f t="shared" si="248"/>
        <v>0</v>
      </c>
      <c r="Z520" s="128">
        <v>1365</v>
      </c>
      <c r="AB520" s="51">
        <v>0.71099999999999997</v>
      </c>
      <c r="AC520" s="51">
        <f t="shared" si="250"/>
        <v>970.51499999999999</v>
      </c>
      <c r="AD520" s="132">
        <f t="shared" si="251"/>
        <v>-3.0581844258271235E-2</v>
      </c>
      <c r="AF520" s="51">
        <f t="shared" si="252"/>
        <v>628.38224369431964</v>
      </c>
      <c r="AG520" s="123">
        <f t="shared" si="253"/>
        <v>857741.76264274633</v>
      </c>
      <c r="AI520" s="128">
        <v>0</v>
      </c>
      <c r="AJ520" s="123">
        <f>IF($AI$11&gt;0,(AI520/$AI$11)*'DADOS BASE PROPOSTA'!$H$41,0)</f>
        <v>0</v>
      </c>
      <c r="AL520" s="123">
        <v>0</v>
      </c>
      <c r="AM520" s="123">
        <f>(AL520/$AL$11)*'DADOS BASE PROPOSTA'!$H$42</f>
        <v>0</v>
      </c>
      <c r="AO520" s="123"/>
      <c r="AP520" s="123"/>
      <c r="AQ520" s="123"/>
      <c r="AS520" s="123"/>
      <c r="AT520" s="123"/>
      <c r="AU520" s="123"/>
      <c r="AW520" s="123"/>
      <c r="AX520" s="123"/>
      <c r="AY520" s="123"/>
      <c r="AZ520" s="49"/>
    </row>
    <row r="521" spans="1:52" x14ac:dyDescent="0.25">
      <c r="A521" s="49"/>
      <c r="B521" s="2" t="s">
        <v>525</v>
      </c>
      <c r="C521" s="2" t="s">
        <v>553</v>
      </c>
      <c r="D521" s="50" t="s">
        <v>89</v>
      </c>
      <c r="F521" s="113">
        <v>446.77828689389293</v>
      </c>
      <c r="G521" s="118">
        <f t="shared" si="245"/>
        <v>3.9579058280844628E-4</v>
      </c>
      <c r="H521" s="123">
        <f>'DADOS BASE PROPOSTA'!$H$17*G521</f>
        <v>899319.60440022149</v>
      </c>
      <c r="I521" s="123">
        <f>IF(D521="P",IF(H521&lt;'DADOS BASE PROPOSTA'!$H$22,IF('DADOS BASE PROPOSTA'!$H$22-H521&gt;'DADOS BASE PROPOSTA'!$H$23,'DADOS BASE PROPOSTA'!$H$23,'DADOS BASE PROPOSTA'!$H$22-H521),0),0)</f>
        <v>1576890.7</v>
      </c>
      <c r="J521" s="123">
        <f t="shared" si="246"/>
        <v>2476210.3044002214</v>
      </c>
      <c r="L521" s="113">
        <v>0</v>
      </c>
      <c r="M521" s="123">
        <f>IF(D521="E",'DADOS BASE PROPOSTA'!$H$28,IF(D521="EA",'DADOS BASE PROPOSTA'!$H$29,IF(D521="EC",'DADOS BASE PROPOSTA'!$H$30,IF(D521="ECA",'DADOS BASE PROPOSTA'!$H$31,0))))</f>
        <v>0</v>
      </c>
      <c r="N521" s="123">
        <f>IF(OR(D521="E",D521="EA",D521="EC",D521="ECA",D521="ECR"),L521*'DADOS BASE PROPOSTA'!$H$33,0)</f>
        <v>0</v>
      </c>
      <c r="O521" s="123">
        <f t="shared" si="247"/>
        <v>0</v>
      </c>
      <c r="R521" s="123"/>
      <c r="T521" s="113">
        <v>0</v>
      </c>
      <c r="U521" s="118">
        <f t="shared" si="249"/>
        <v>0</v>
      </c>
      <c r="V521" s="123">
        <f>'DADOS BASE PROPOSTA'!$H$48*U521</f>
        <v>0</v>
      </c>
      <c r="W521" s="123"/>
      <c r="X521" s="123">
        <f t="shared" si="248"/>
        <v>0</v>
      </c>
      <c r="Z521" s="128">
        <v>277.5</v>
      </c>
      <c r="AB521" s="51">
        <v>0.72199999999999998</v>
      </c>
      <c r="AC521" s="51">
        <f t="shared" si="250"/>
        <v>200.35499999999999</v>
      </c>
      <c r="AD521" s="132">
        <f t="shared" si="251"/>
        <v>-1.1331844258271218E-2</v>
      </c>
      <c r="AF521" s="51">
        <f t="shared" si="252"/>
        <v>616.64483704533905</v>
      </c>
      <c r="AG521" s="123">
        <f t="shared" si="253"/>
        <v>171118.9422800816</v>
      </c>
      <c r="AI521" s="128">
        <v>0</v>
      </c>
      <c r="AJ521" s="123">
        <f>IF($AI$11&gt;0,(AI521/$AI$11)*'DADOS BASE PROPOSTA'!$H$41,0)</f>
        <v>0</v>
      </c>
      <c r="AL521" s="123">
        <v>0</v>
      </c>
      <c r="AM521" s="123">
        <f>(AL521/$AL$11)*'DADOS BASE PROPOSTA'!$H$42</f>
        <v>0</v>
      </c>
      <c r="AO521" s="123"/>
      <c r="AP521" s="123"/>
      <c r="AQ521" s="123"/>
      <c r="AS521" s="123"/>
      <c r="AT521" s="123"/>
      <c r="AU521" s="123"/>
      <c r="AW521" s="123"/>
      <c r="AX521" s="123"/>
      <c r="AY521" s="123"/>
      <c r="AZ521" s="49"/>
    </row>
    <row r="522" spans="1:52" x14ac:dyDescent="0.25">
      <c r="A522" s="49"/>
      <c r="B522" s="2" t="s">
        <v>525</v>
      </c>
      <c r="C522" s="2" t="s">
        <v>554</v>
      </c>
      <c r="D522" s="50" t="s">
        <v>89</v>
      </c>
      <c r="F522" s="113">
        <v>5455.9296643935086</v>
      </c>
      <c r="G522" s="118">
        <f t="shared" si="245"/>
        <v>4.8332822900702937E-3</v>
      </c>
      <c r="H522" s="123">
        <f>'DADOS BASE PROPOSTA'!$H$17*G522</f>
        <v>10982235.823342724</v>
      </c>
      <c r="I522" s="123">
        <f>IF(D522="P",IF(H522&lt;'DADOS BASE PROPOSTA'!$H$22,IF('DADOS BASE PROPOSTA'!$H$22-H522&gt;'DADOS BASE PROPOSTA'!$H$23,'DADOS BASE PROPOSTA'!$H$23,'DADOS BASE PROPOSTA'!$H$22-H522),0),0)</f>
        <v>0</v>
      </c>
      <c r="J522" s="123">
        <f t="shared" si="246"/>
        <v>10982235.823342724</v>
      </c>
      <c r="L522" s="113">
        <v>0</v>
      </c>
      <c r="M522" s="123">
        <f>IF(D522="E",'DADOS BASE PROPOSTA'!$H$28,IF(D522="EA",'DADOS BASE PROPOSTA'!$H$29,IF(D522="EC",'DADOS BASE PROPOSTA'!$H$30,IF(D522="ECA",'DADOS BASE PROPOSTA'!$H$31,0))))</f>
        <v>0</v>
      </c>
      <c r="N522" s="123">
        <f>IF(OR(D522="E",D522="EA",D522="EC",D522="ECA",D522="ECR"),L522*'DADOS BASE PROPOSTA'!$H$33,0)</f>
        <v>0</v>
      </c>
      <c r="O522" s="123">
        <f t="shared" si="247"/>
        <v>0</v>
      </c>
      <c r="R522" s="123"/>
      <c r="T522" s="113">
        <v>0</v>
      </c>
      <c r="U522" s="118">
        <f t="shared" si="249"/>
        <v>0</v>
      </c>
      <c r="V522" s="123">
        <f>'DADOS BASE PROPOSTA'!$H$48*U522</f>
        <v>0</v>
      </c>
      <c r="W522" s="123"/>
      <c r="X522" s="123">
        <f t="shared" si="248"/>
        <v>0</v>
      </c>
      <c r="Z522" s="128">
        <v>3276</v>
      </c>
      <c r="AB522" s="51">
        <v>0.753</v>
      </c>
      <c r="AC522" s="51">
        <f t="shared" si="250"/>
        <v>2466.828</v>
      </c>
      <c r="AD522" s="132">
        <f t="shared" si="251"/>
        <v>4.2918155741728831E-2</v>
      </c>
      <c r="AF522" s="51">
        <f t="shared" si="252"/>
        <v>583.56669103457568</v>
      </c>
      <c r="AG522" s="123">
        <f t="shared" si="253"/>
        <v>1911764.4798292699</v>
      </c>
      <c r="AI522" s="128">
        <v>0</v>
      </c>
      <c r="AJ522" s="123">
        <f>IF($AI$11&gt;0,(AI522/$AI$11)*'DADOS BASE PROPOSTA'!$H$41,0)</f>
        <v>0</v>
      </c>
      <c r="AL522" s="123">
        <v>0</v>
      </c>
      <c r="AM522" s="123">
        <f>(AL522/$AL$11)*'DADOS BASE PROPOSTA'!$H$42</f>
        <v>0</v>
      </c>
      <c r="AO522" s="123"/>
      <c r="AP522" s="123"/>
      <c r="AQ522" s="123"/>
      <c r="AS522" s="123"/>
      <c r="AT522" s="123"/>
      <c r="AU522" s="123"/>
      <c r="AW522" s="123"/>
      <c r="AX522" s="123"/>
      <c r="AY522" s="123"/>
      <c r="AZ522" s="49"/>
    </row>
    <row r="523" spans="1:52" x14ac:dyDescent="0.25">
      <c r="A523" s="49"/>
      <c r="B523" s="2" t="s">
        <v>525</v>
      </c>
      <c r="C523" s="2" t="s">
        <v>555</v>
      </c>
      <c r="D523" s="50" t="s">
        <v>89</v>
      </c>
      <c r="F523" s="113">
        <v>2383.789725829392</v>
      </c>
      <c r="G523" s="118">
        <f t="shared" si="245"/>
        <v>2.1117443540913895E-3</v>
      </c>
      <c r="H523" s="123">
        <f>'DADOS BASE PROPOSTA'!$H$17*G523</f>
        <v>4798328.1553593893</v>
      </c>
      <c r="I523" s="123">
        <f>IF(D523="P",IF(H523&lt;'DADOS BASE PROPOSTA'!$H$22,IF('DADOS BASE PROPOSTA'!$H$22-H523&gt;'DADOS BASE PROPOSTA'!$H$23,'DADOS BASE PROPOSTA'!$H$23,'DADOS BASE PROPOSTA'!$H$22-H523),0),0)</f>
        <v>0</v>
      </c>
      <c r="J523" s="123">
        <f t="shared" si="246"/>
        <v>4798328.1553593893</v>
      </c>
      <c r="L523" s="113">
        <v>0</v>
      </c>
      <c r="M523" s="123">
        <f>IF(D523="E",'DADOS BASE PROPOSTA'!$H$28,IF(D523="EA",'DADOS BASE PROPOSTA'!$H$29,IF(D523="EC",'DADOS BASE PROPOSTA'!$H$30,IF(D523="ECA",'DADOS BASE PROPOSTA'!$H$31,0))))</f>
        <v>0</v>
      </c>
      <c r="N523" s="123">
        <f>IF(OR(D523="E",D523="EA",D523="EC",D523="ECA",D523="ECR"),L523*'DADOS BASE PROPOSTA'!$H$33,0)</f>
        <v>0</v>
      </c>
      <c r="O523" s="123">
        <f t="shared" si="247"/>
        <v>0</v>
      </c>
      <c r="R523" s="123"/>
      <c r="T523" s="113">
        <v>0</v>
      </c>
      <c r="U523" s="118">
        <f t="shared" si="249"/>
        <v>0</v>
      </c>
      <c r="V523" s="123">
        <f>'DADOS BASE PROPOSTA'!$H$48*U523</f>
        <v>0</v>
      </c>
      <c r="W523" s="123"/>
      <c r="X523" s="123">
        <f t="shared" si="248"/>
        <v>0</v>
      </c>
      <c r="Z523" s="128">
        <v>1058</v>
      </c>
      <c r="AB523" s="51">
        <v>0.72</v>
      </c>
      <c r="AC523" s="51">
        <f t="shared" si="250"/>
        <v>761.76</v>
      </c>
      <c r="AD523" s="132">
        <f t="shared" si="251"/>
        <v>-1.4831844258271221E-2</v>
      </c>
      <c r="AF523" s="51">
        <f t="shared" si="252"/>
        <v>618.77891098151736</v>
      </c>
      <c r="AG523" s="123">
        <f t="shared" si="253"/>
        <v>654668.0878184454</v>
      </c>
      <c r="AI523" s="128">
        <v>0</v>
      </c>
      <c r="AJ523" s="123">
        <f>IF($AI$11&gt;0,(AI523/$AI$11)*'DADOS BASE PROPOSTA'!$H$41,0)</f>
        <v>0</v>
      </c>
      <c r="AL523" s="123">
        <v>0</v>
      </c>
      <c r="AM523" s="123">
        <f>(AL523/$AL$11)*'DADOS BASE PROPOSTA'!$H$42</f>
        <v>0</v>
      </c>
      <c r="AO523" s="123"/>
      <c r="AP523" s="123"/>
      <c r="AQ523" s="123"/>
      <c r="AS523" s="123"/>
      <c r="AT523" s="123"/>
      <c r="AU523" s="123"/>
      <c r="AW523" s="123"/>
      <c r="AX523" s="123"/>
      <c r="AY523" s="123"/>
      <c r="AZ523" s="49"/>
    </row>
    <row r="524" spans="1:52" x14ac:dyDescent="0.25">
      <c r="A524" s="49"/>
      <c r="B524" s="2" t="s">
        <v>525</v>
      </c>
      <c r="C524" s="2" t="s">
        <v>556</v>
      </c>
      <c r="D524" s="50" t="s">
        <v>89</v>
      </c>
      <c r="F524" s="113">
        <v>2331.961123801113</v>
      </c>
      <c r="G524" s="118">
        <f t="shared" si="245"/>
        <v>2.0658305905879464E-3</v>
      </c>
      <c r="H524" s="123">
        <f>'DADOS BASE PROPOSTA'!$H$17*G524</f>
        <v>4694002.4098162577</v>
      </c>
      <c r="I524" s="123">
        <f>IF(D524="P",IF(H524&lt;'DADOS BASE PROPOSTA'!$H$22,IF('DADOS BASE PROPOSTA'!$H$22-H524&gt;'DADOS BASE PROPOSTA'!$H$23,'DADOS BASE PROPOSTA'!$H$23,'DADOS BASE PROPOSTA'!$H$22-H524),0),0)</f>
        <v>0</v>
      </c>
      <c r="J524" s="123">
        <f t="shared" si="246"/>
        <v>4694002.4098162577</v>
      </c>
      <c r="L524" s="113">
        <v>0</v>
      </c>
      <c r="M524" s="123">
        <f>IF(D524="E",'DADOS BASE PROPOSTA'!$H$28,IF(D524="EA",'DADOS BASE PROPOSTA'!$H$29,IF(D524="EC",'DADOS BASE PROPOSTA'!$H$30,IF(D524="ECA",'DADOS BASE PROPOSTA'!$H$31,0))))</f>
        <v>0</v>
      </c>
      <c r="N524" s="123">
        <f>IF(OR(D524="E",D524="EA",D524="EC",D524="ECA",D524="ECR"),L524*'DADOS BASE PROPOSTA'!$H$33,0)</f>
        <v>0</v>
      </c>
      <c r="O524" s="123">
        <f t="shared" si="247"/>
        <v>0</v>
      </c>
      <c r="R524" s="123"/>
      <c r="T524" s="113">
        <v>510.2407813935726</v>
      </c>
      <c r="U524" s="118">
        <f t="shared" si="249"/>
        <v>2.6768023829812004E-3</v>
      </c>
      <c r="V524" s="123">
        <f>'DADOS BASE PROPOSTA'!$H$48*U524</f>
        <v>241676.49500171596</v>
      </c>
      <c r="W524" s="123"/>
      <c r="X524" s="123">
        <f t="shared" si="248"/>
        <v>241676.49500171596</v>
      </c>
      <c r="Z524" s="128">
        <v>740.5</v>
      </c>
      <c r="AB524" s="51">
        <v>0.71499999999999997</v>
      </c>
      <c r="AC524" s="51">
        <f t="shared" si="250"/>
        <v>529.45749999999998</v>
      </c>
      <c r="AD524" s="132">
        <f t="shared" si="251"/>
        <v>-2.3581844258271228E-2</v>
      </c>
      <c r="AF524" s="51">
        <f t="shared" si="252"/>
        <v>624.11409582196302</v>
      </c>
      <c r="AG524" s="123">
        <f t="shared" si="253"/>
        <v>462156.48795616359</v>
      </c>
      <c r="AI524" s="128">
        <v>22.5</v>
      </c>
      <c r="AJ524" s="123">
        <f>IF($AI$11&gt;0,(AI524/$AI$11)*'DADOS BASE PROPOSTA'!$H$41,0)</f>
        <v>139005.04852440409</v>
      </c>
      <c r="AL524" s="123">
        <v>195.75</v>
      </c>
      <c r="AM524" s="123">
        <f>(AL524/$AL$11)*'DADOS BASE PROPOSTA'!$H$42</f>
        <v>111876.8436953507</v>
      </c>
      <c r="AO524" s="123"/>
      <c r="AP524" s="123"/>
      <c r="AQ524" s="123"/>
      <c r="AS524" s="123"/>
      <c r="AT524" s="123"/>
      <c r="AU524" s="123"/>
      <c r="AW524" s="123"/>
      <c r="AX524" s="123"/>
      <c r="AY524" s="123"/>
      <c r="AZ524" s="49"/>
    </row>
    <row r="525" spans="1:52" x14ac:dyDescent="0.25">
      <c r="A525" s="49"/>
      <c r="B525" s="2" t="s">
        <v>525</v>
      </c>
      <c r="C525" s="2" t="s">
        <v>557</v>
      </c>
      <c r="D525" s="50" t="s">
        <v>89</v>
      </c>
      <c r="F525" s="113">
        <v>2326.13703602846</v>
      </c>
      <c r="G525" s="118">
        <f t="shared" si="245"/>
        <v>2.060671165518542E-3</v>
      </c>
      <c r="H525" s="123">
        <f>'DADOS BASE PROPOSTA'!$H$17*G525</f>
        <v>4682279.1088740649</v>
      </c>
      <c r="I525" s="123">
        <f>IF(D525="P",IF(H525&lt;'DADOS BASE PROPOSTA'!$H$22,IF('DADOS BASE PROPOSTA'!$H$22-H525&gt;'DADOS BASE PROPOSTA'!$H$23,'DADOS BASE PROPOSTA'!$H$23,'DADOS BASE PROPOSTA'!$H$22-H525),0),0)</f>
        <v>0</v>
      </c>
      <c r="J525" s="123">
        <f t="shared" si="246"/>
        <v>4682279.1088740649</v>
      </c>
      <c r="L525" s="113">
        <v>0</v>
      </c>
      <c r="M525" s="123">
        <f>IF(D525="E",'DADOS BASE PROPOSTA'!$H$28,IF(D525="EA",'DADOS BASE PROPOSTA'!$H$29,IF(D525="EC",'DADOS BASE PROPOSTA'!$H$30,IF(D525="ECA",'DADOS BASE PROPOSTA'!$H$31,0))))</f>
        <v>0</v>
      </c>
      <c r="N525" s="123">
        <f>IF(OR(D525="E",D525="EA",D525="EC",D525="ECA",D525="ECR"),L525*'DADOS BASE PROPOSTA'!$H$33,0)</f>
        <v>0</v>
      </c>
      <c r="O525" s="123">
        <f t="shared" si="247"/>
        <v>0</v>
      </c>
      <c r="R525" s="123"/>
      <c r="T525" s="113">
        <v>0</v>
      </c>
      <c r="U525" s="118">
        <f t="shared" si="249"/>
        <v>0</v>
      </c>
      <c r="V525" s="123">
        <f>'DADOS BASE PROPOSTA'!$H$48*U525</f>
        <v>0</v>
      </c>
      <c r="W525" s="123"/>
      <c r="X525" s="123">
        <f t="shared" si="248"/>
        <v>0</v>
      </c>
      <c r="Z525" s="128">
        <v>887</v>
      </c>
      <c r="AB525" s="51">
        <v>0.79900000000000004</v>
      </c>
      <c r="AC525" s="51">
        <f t="shared" si="250"/>
        <v>708.71300000000008</v>
      </c>
      <c r="AD525" s="132">
        <f t="shared" si="251"/>
        <v>0.1234181557417289</v>
      </c>
      <c r="AF525" s="51">
        <f t="shared" si="252"/>
        <v>534.48299050247533</v>
      </c>
      <c r="AG525" s="123">
        <f t="shared" si="253"/>
        <v>474086.41257569561</v>
      </c>
      <c r="AI525" s="128">
        <v>0</v>
      </c>
      <c r="AJ525" s="123">
        <f>IF($AI$11&gt;0,(AI525/$AI$11)*'DADOS BASE PROPOSTA'!$H$41,0)</f>
        <v>0</v>
      </c>
      <c r="AL525" s="123">
        <v>0</v>
      </c>
      <c r="AM525" s="123">
        <f>(AL525/$AL$11)*'DADOS BASE PROPOSTA'!$H$42</f>
        <v>0</v>
      </c>
      <c r="AO525" s="123"/>
      <c r="AP525" s="123"/>
      <c r="AQ525" s="123"/>
      <c r="AS525" s="123"/>
      <c r="AT525" s="123"/>
      <c r="AU525" s="123"/>
      <c r="AW525" s="123"/>
      <c r="AX525" s="123"/>
      <c r="AY525" s="123"/>
      <c r="AZ525" s="49"/>
    </row>
    <row r="526" spans="1:52" x14ac:dyDescent="0.25">
      <c r="A526" s="49"/>
      <c r="B526" s="2" t="s">
        <v>525</v>
      </c>
      <c r="C526" s="2" t="s">
        <v>558</v>
      </c>
      <c r="D526" s="50" t="s">
        <v>89</v>
      </c>
      <c r="F526" s="113">
        <v>5421.5733488395454</v>
      </c>
      <c r="G526" s="118">
        <f t="shared" si="245"/>
        <v>4.8028468222887461E-3</v>
      </c>
      <c r="H526" s="123">
        <f>'DADOS BASE PROPOSTA'!$H$17*G526</f>
        <v>10913080.027237579</v>
      </c>
      <c r="I526" s="123">
        <f>IF(D526="P",IF(H526&lt;'DADOS BASE PROPOSTA'!$H$22,IF('DADOS BASE PROPOSTA'!$H$22-H526&gt;'DADOS BASE PROPOSTA'!$H$23,'DADOS BASE PROPOSTA'!$H$23,'DADOS BASE PROPOSTA'!$H$22-H526),0),0)</f>
        <v>0</v>
      </c>
      <c r="J526" s="123">
        <f t="shared" si="246"/>
        <v>10913080.027237579</v>
      </c>
      <c r="L526" s="113">
        <v>0</v>
      </c>
      <c r="M526" s="123">
        <f>IF(D526="E",'DADOS BASE PROPOSTA'!$H$28,IF(D526="EA",'DADOS BASE PROPOSTA'!$H$29,IF(D526="EC",'DADOS BASE PROPOSTA'!$H$30,IF(D526="ECA",'DADOS BASE PROPOSTA'!$H$31,0))))</f>
        <v>0</v>
      </c>
      <c r="N526" s="123">
        <f>IF(OR(D526="E",D526="EA",D526="EC",D526="ECA",D526="ECR"),L526*'DADOS BASE PROPOSTA'!$H$33,0)</f>
        <v>0</v>
      </c>
      <c r="O526" s="123">
        <f t="shared" si="247"/>
        <v>0</v>
      </c>
      <c r="R526" s="123"/>
      <c r="T526" s="113">
        <v>0</v>
      </c>
      <c r="U526" s="118">
        <f t="shared" si="249"/>
        <v>0</v>
      </c>
      <c r="V526" s="123">
        <f>'DADOS BASE PROPOSTA'!$H$48*U526</f>
        <v>0</v>
      </c>
      <c r="W526" s="123"/>
      <c r="X526" s="123">
        <f t="shared" si="248"/>
        <v>0</v>
      </c>
      <c r="Z526" s="128">
        <v>2452.5</v>
      </c>
      <c r="AB526" s="51">
        <v>0.79900000000000004</v>
      </c>
      <c r="AC526" s="51">
        <f t="shared" si="250"/>
        <v>1959.5475000000001</v>
      </c>
      <c r="AD526" s="132">
        <f t="shared" si="251"/>
        <v>0.1234181557417289</v>
      </c>
      <c r="AF526" s="51">
        <f t="shared" si="252"/>
        <v>534.48299050247533</v>
      </c>
      <c r="AG526" s="123">
        <f t="shared" si="253"/>
        <v>1310819.5342073208</v>
      </c>
      <c r="AI526" s="128">
        <v>0</v>
      </c>
      <c r="AJ526" s="123">
        <f>IF($AI$11&gt;0,(AI526/$AI$11)*'DADOS BASE PROPOSTA'!$H$41,0)</f>
        <v>0</v>
      </c>
      <c r="AL526" s="123">
        <v>0</v>
      </c>
      <c r="AM526" s="123">
        <f>(AL526/$AL$11)*'DADOS BASE PROPOSTA'!$H$42</f>
        <v>0</v>
      </c>
      <c r="AO526" s="123"/>
      <c r="AP526" s="123"/>
      <c r="AQ526" s="123"/>
      <c r="AS526" s="123"/>
      <c r="AT526" s="123"/>
      <c r="AU526" s="123"/>
      <c r="AW526" s="123"/>
      <c r="AX526" s="123"/>
      <c r="AY526" s="123"/>
      <c r="AZ526" s="49"/>
    </row>
    <row r="527" spans="1:52" x14ac:dyDescent="0.25">
      <c r="A527" s="49"/>
      <c r="B527" s="2" t="s">
        <v>525</v>
      </c>
      <c r="C527" s="2" t="s">
        <v>559</v>
      </c>
      <c r="D527" s="50" t="s">
        <v>89</v>
      </c>
      <c r="F527" s="113">
        <v>1408.8092441984249</v>
      </c>
      <c r="G527" s="118">
        <f t="shared" si="245"/>
        <v>1.2480316259407796E-3</v>
      </c>
      <c r="H527" s="123">
        <f>'DADOS BASE PROPOSTA'!$H$17*G527</f>
        <v>2835790.8370529208</v>
      </c>
      <c r="I527" s="123">
        <f>IF(D527="P",IF(H527&lt;'DADOS BASE PROPOSTA'!$H$22,IF('DADOS BASE PROPOSTA'!$H$22-H527&gt;'DADOS BASE PROPOSTA'!$H$23,'DADOS BASE PROPOSTA'!$H$23,'DADOS BASE PROPOSTA'!$H$22-H527),0),0)</f>
        <v>317990.56294707907</v>
      </c>
      <c r="J527" s="123">
        <f t="shared" si="246"/>
        <v>3153781.4</v>
      </c>
      <c r="L527" s="113">
        <v>0</v>
      </c>
      <c r="M527" s="123">
        <f>IF(D527="E",'DADOS BASE PROPOSTA'!$H$28,IF(D527="EA",'DADOS BASE PROPOSTA'!$H$29,IF(D527="EC",'DADOS BASE PROPOSTA'!$H$30,IF(D527="ECA",'DADOS BASE PROPOSTA'!$H$31,0))))</f>
        <v>0</v>
      </c>
      <c r="N527" s="123">
        <f>IF(OR(D527="E",D527="EA",D527="EC",D527="ECA",D527="ECR"),L527*'DADOS BASE PROPOSTA'!$H$33,0)</f>
        <v>0</v>
      </c>
      <c r="O527" s="123">
        <f t="shared" si="247"/>
        <v>0</v>
      </c>
      <c r="R527" s="123"/>
      <c r="T527" s="113">
        <v>0</v>
      </c>
      <c r="U527" s="118">
        <f t="shared" si="249"/>
        <v>0</v>
      </c>
      <c r="V527" s="123">
        <f>'DADOS BASE PROPOSTA'!$H$48*U527</f>
        <v>0</v>
      </c>
      <c r="W527" s="123"/>
      <c r="X527" s="123">
        <f t="shared" si="248"/>
        <v>0</v>
      </c>
      <c r="Z527" s="128">
        <v>726</v>
      </c>
      <c r="AB527" s="51">
        <v>0.73899999999999999</v>
      </c>
      <c r="AC527" s="51">
        <f t="shared" si="250"/>
        <v>536.51400000000001</v>
      </c>
      <c r="AD527" s="132">
        <f t="shared" si="251"/>
        <v>1.8418155741728809E-2</v>
      </c>
      <c r="AF527" s="51">
        <f t="shared" si="252"/>
        <v>598.50520858782374</v>
      </c>
      <c r="AG527" s="123">
        <f t="shared" si="253"/>
        <v>434514.78143476002</v>
      </c>
      <c r="AI527" s="128">
        <v>0</v>
      </c>
      <c r="AJ527" s="123">
        <f>IF($AI$11&gt;0,(AI527/$AI$11)*'DADOS BASE PROPOSTA'!$H$41,0)</f>
        <v>0</v>
      </c>
      <c r="AL527" s="123">
        <v>0</v>
      </c>
      <c r="AM527" s="123">
        <f>(AL527/$AL$11)*'DADOS BASE PROPOSTA'!$H$42</f>
        <v>0</v>
      </c>
      <c r="AO527" s="123"/>
      <c r="AP527" s="123"/>
      <c r="AQ527" s="123"/>
      <c r="AS527" s="123"/>
      <c r="AT527" s="123"/>
      <c r="AU527" s="123"/>
      <c r="AW527" s="123"/>
      <c r="AX527" s="123"/>
      <c r="AY527" s="123"/>
      <c r="AZ527" s="49"/>
    </row>
    <row r="528" spans="1:52" x14ac:dyDescent="0.25">
      <c r="A528" s="49"/>
      <c r="B528" s="2" t="s">
        <v>525</v>
      </c>
      <c r="C528" s="2" t="s">
        <v>560</v>
      </c>
      <c r="D528" s="50" t="s">
        <v>89</v>
      </c>
      <c r="F528" s="113">
        <v>1789.482255081836</v>
      </c>
      <c r="G528" s="118">
        <f t="shared" si="245"/>
        <v>1.5852610689480976E-3</v>
      </c>
      <c r="H528" s="123">
        <f>'DADOS BASE PROPOSTA'!$H$17*G528</f>
        <v>3602047.1919299327</v>
      </c>
      <c r="I528" s="123">
        <f>IF(D528="P",IF(H528&lt;'DADOS BASE PROPOSTA'!$H$22,IF('DADOS BASE PROPOSTA'!$H$22-H528&gt;'DADOS BASE PROPOSTA'!$H$23,'DADOS BASE PROPOSTA'!$H$23,'DADOS BASE PROPOSTA'!$H$22-H528),0),0)</f>
        <v>0</v>
      </c>
      <c r="J528" s="123">
        <f t="shared" si="246"/>
        <v>3602047.1919299327</v>
      </c>
      <c r="L528" s="113">
        <v>0</v>
      </c>
      <c r="M528" s="123">
        <f>IF(D528="E",'DADOS BASE PROPOSTA'!$H$28,IF(D528="EA",'DADOS BASE PROPOSTA'!$H$29,IF(D528="EC",'DADOS BASE PROPOSTA'!$H$30,IF(D528="ECA",'DADOS BASE PROPOSTA'!$H$31,0))))</f>
        <v>0</v>
      </c>
      <c r="N528" s="123">
        <f>IF(OR(D528="E",D528="EA",D528="EC",D528="ECA",D528="ECR"),L528*'DADOS BASE PROPOSTA'!$H$33,0)</f>
        <v>0</v>
      </c>
      <c r="O528" s="123">
        <f t="shared" si="247"/>
        <v>0</v>
      </c>
      <c r="R528" s="123"/>
      <c r="T528" s="113">
        <v>0</v>
      </c>
      <c r="U528" s="118">
        <f t="shared" si="249"/>
        <v>0</v>
      </c>
      <c r="V528" s="123">
        <f>'DADOS BASE PROPOSTA'!$H$48*U528</f>
        <v>0</v>
      </c>
      <c r="W528" s="123"/>
      <c r="X528" s="123">
        <f t="shared" si="248"/>
        <v>0</v>
      </c>
      <c r="Z528" s="128">
        <v>1056</v>
      </c>
      <c r="AB528" s="51">
        <v>0.77100000000000002</v>
      </c>
      <c r="AC528" s="51">
        <f t="shared" si="250"/>
        <v>814.17600000000004</v>
      </c>
      <c r="AD528" s="132">
        <f t="shared" si="251"/>
        <v>7.4418155741728859E-2</v>
      </c>
      <c r="AF528" s="51">
        <f t="shared" si="252"/>
        <v>564.36002560897123</v>
      </c>
      <c r="AG528" s="123">
        <f t="shared" si="253"/>
        <v>595964.18704307359</v>
      </c>
      <c r="AI528" s="128">
        <v>0</v>
      </c>
      <c r="AJ528" s="123">
        <f>IF($AI$11&gt;0,(AI528/$AI$11)*'DADOS BASE PROPOSTA'!$H$41,0)</f>
        <v>0</v>
      </c>
      <c r="AL528" s="123">
        <v>0</v>
      </c>
      <c r="AM528" s="123">
        <f>(AL528/$AL$11)*'DADOS BASE PROPOSTA'!$H$42</f>
        <v>0</v>
      </c>
      <c r="AO528" s="123"/>
      <c r="AP528" s="123"/>
      <c r="AQ528" s="123"/>
      <c r="AS528" s="123"/>
      <c r="AT528" s="123"/>
      <c r="AU528" s="123"/>
      <c r="AW528" s="123"/>
      <c r="AX528" s="123"/>
      <c r="AY528" s="123"/>
      <c r="AZ528" s="49"/>
    </row>
    <row r="529" spans="1:52" x14ac:dyDescent="0.25">
      <c r="A529" s="49"/>
      <c r="F529" s="113"/>
      <c r="G529" s="118"/>
      <c r="H529" s="123"/>
      <c r="I529" s="123"/>
      <c r="J529" s="123"/>
      <c r="L529" s="113"/>
      <c r="M529" s="123"/>
      <c r="N529" s="123"/>
      <c r="O529" s="123"/>
      <c r="R529" s="123"/>
      <c r="T529" s="113"/>
      <c r="U529" s="118"/>
      <c r="V529" s="123"/>
      <c r="W529" s="123"/>
      <c r="X529" s="123"/>
      <c r="Z529" s="128"/>
      <c r="AD529" s="132"/>
      <c r="AG529" s="123"/>
      <c r="AI529" s="128"/>
      <c r="AJ529" s="123"/>
      <c r="AL529" s="123"/>
      <c r="AM529" s="123"/>
      <c r="AO529" s="123"/>
      <c r="AP529" s="123"/>
      <c r="AQ529" s="123"/>
      <c r="AS529" s="123"/>
      <c r="AT529" s="123"/>
      <c r="AU529" s="123"/>
      <c r="AW529" s="123"/>
      <c r="AX529" s="123"/>
      <c r="AY529" s="123"/>
      <c r="AZ529" s="49"/>
    </row>
    <row r="530" spans="1:52" x14ac:dyDescent="0.25">
      <c r="A530" s="49"/>
      <c r="B530" s="107" t="s">
        <v>525</v>
      </c>
      <c r="C530" s="107" t="s">
        <v>561</v>
      </c>
      <c r="D530" s="107" t="s">
        <v>84</v>
      </c>
      <c r="E530" s="107"/>
      <c r="F530" s="114">
        <f>SUM(F531:F542)</f>
        <v>33844.34905423929</v>
      </c>
      <c r="G530" s="119">
        <f>SUM(G531:G542)</f>
        <v>2.9981928464064212E-2</v>
      </c>
      <c r="H530" s="124">
        <f>SUM(H531:H542)</f>
        <v>68125259.206855908</v>
      </c>
      <c r="I530" s="124">
        <f>SUM(I531:I542)</f>
        <v>0</v>
      </c>
      <c r="J530" s="124">
        <f>SUM(J531:J542)</f>
        <v>68125259.206855908</v>
      </c>
      <c r="K530" s="108"/>
      <c r="L530" s="114">
        <f>SUM(L531:L542)</f>
        <v>1916.7413528683464</v>
      </c>
      <c r="M530" s="124">
        <f>SUM(M531:M542)</f>
        <v>4987499.29</v>
      </c>
      <c r="N530" s="124">
        <f>SUM(N531:N542)</f>
        <v>1278466.4823631872</v>
      </c>
      <c r="O530" s="124">
        <f>SUM(O531:O542)</f>
        <v>6265965.7723631877</v>
      </c>
      <c r="P530" s="108"/>
      <c r="Q530" s="109"/>
      <c r="R530" s="124">
        <f>SUM(R531:R542)</f>
        <v>5941210.4500000002</v>
      </c>
      <c r="S530" s="108"/>
      <c r="T530" s="114">
        <f>SUM(T531:T542)</f>
        <v>3548.1732304826705</v>
      </c>
      <c r="U530" s="119">
        <f>SUM(U531:U542)</f>
        <v>1.8614267822038413E-2</v>
      </c>
      <c r="V530" s="124">
        <f>SUM(V531:V542)</f>
        <v>1680598.8491549634</v>
      </c>
      <c r="W530" s="124">
        <f>SUM(W531:W542)</f>
        <v>244676.20587804879</v>
      </c>
      <c r="X530" s="124">
        <f>SUM(X531:X542)</f>
        <v>1925275.0550330123</v>
      </c>
      <c r="Y530" s="108"/>
      <c r="Z530" s="129">
        <f>SUM(Z531:Z542)</f>
        <v>17147.5</v>
      </c>
      <c r="AA530" s="108"/>
      <c r="AB530" s="108"/>
      <c r="AC530" s="108"/>
      <c r="AD530" s="133"/>
      <c r="AE530" s="108"/>
      <c r="AF530" s="108"/>
      <c r="AG530" s="124">
        <f>SUM(AG531:AG542)</f>
        <v>10492267.140918287</v>
      </c>
      <c r="AH530" s="108"/>
      <c r="AI530" s="129">
        <f>SUM(AI531:AI542)</f>
        <v>71</v>
      </c>
      <c r="AJ530" s="124">
        <f>SUM(AJ531:AJ542)</f>
        <v>438638.15312145289</v>
      </c>
      <c r="AK530" s="108"/>
      <c r="AL530" s="124">
        <f>SUM(AL531:AL542)</f>
        <v>708.375</v>
      </c>
      <c r="AM530" s="124">
        <f>SUM(AM531:AM542)</f>
        <v>404857.00716574228</v>
      </c>
      <c r="AN530" s="108"/>
      <c r="AO530" s="124"/>
      <c r="AP530" s="124"/>
      <c r="AQ530" s="124">
        <f>SUM(AQ531:AQ542)</f>
        <v>617970.8638613862</v>
      </c>
      <c r="AR530" s="107"/>
      <c r="AS530" s="124"/>
      <c r="AT530" s="124"/>
      <c r="AU530" s="124">
        <f>SUM(AU531:AU542)</f>
        <v>617970.8638613862</v>
      </c>
      <c r="AV530" s="107"/>
      <c r="AW530" s="124"/>
      <c r="AX530" s="124"/>
      <c r="AY530" s="124">
        <f>SUM(AY531:AY542)</f>
        <v>617970.8638613862</v>
      </c>
      <c r="AZ530" s="49"/>
    </row>
    <row r="531" spans="1:52" x14ac:dyDescent="0.25">
      <c r="A531" s="49"/>
      <c r="B531" s="2" t="s">
        <v>525</v>
      </c>
      <c r="C531" s="2" t="s">
        <v>35</v>
      </c>
      <c r="D531" s="50" t="s">
        <v>85</v>
      </c>
      <c r="F531" s="113">
        <v>0</v>
      </c>
      <c r="G531" s="118">
        <f t="shared" ref="G531:G542" si="254">F531/$F$11</f>
        <v>0</v>
      </c>
      <c r="H531" s="123">
        <f>'DADOS BASE PROPOSTA'!$H$17*G531</f>
        <v>0</v>
      </c>
      <c r="I531" s="123">
        <f>IF(D531="P",IF(H531&lt;'DADOS BASE PROPOSTA'!$H$22,IF('DADOS BASE PROPOSTA'!$H$22-H531&gt;'DADOS BASE PROPOSTA'!$H$23,'DADOS BASE PROPOSTA'!$H$23,'DADOS BASE PROPOSTA'!$H$22-H531),0),0)</f>
        <v>0</v>
      </c>
      <c r="J531" s="123">
        <f t="shared" ref="J531:J542" si="255">H531+I531</f>
        <v>0</v>
      </c>
      <c r="L531" s="113"/>
      <c r="M531" s="123">
        <f>IF(D531="E",'DADOS BASE PROPOSTA'!$H$28,IF(D531="EA",'DADOS BASE PROPOSTA'!$H$29,IF(D531="EC",'DADOS BASE PROPOSTA'!$H$30,IF(D531="ECA",'DADOS BASE PROPOSTA'!$H$31,0))))</f>
        <v>0</v>
      </c>
      <c r="N531" s="123">
        <f>IF(OR(D531="E",D531="EA",D531="EC",D531="ECA"),L531*'DADOS BASE PROPOSTA'!$H$33,0)</f>
        <v>0</v>
      </c>
      <c r="O531" s="123">
        <f t="shared" ref="O531:O542" si="256">M531+N531</f>
        <v>0</v>
      </c>
      <c r="Q531" s="77">
        <v>11</v>
      </c>
      <c r="R531" s="123">
        <f>IF(D531="R",('DADOS BASE PROPOSTA'!$H$36+('DADOS BASE PROPOSTA'!$H$37*Q531)),0)</f>
        <v>5941210.4500000002</v>
      </c>
      <c r="T531" s="113"/>
      <c r="U531" s="118"/>
      <c r="V531" s="123"/>
      <c r="W531" s="123">
        <f>'DADOS BASE PROPOSTA'!$H$47/41</f>
        <v>244676.20587804879</v>
      </c>
      <c r="X531" s="123">
        <f t="shared" ref="X531:X542" si="257">V531+W531</f>
        <v>244676.20587804879</v>
      </c>
      <c r="Z531" s="128"/>
      <c r="AD531" s="132"/>
      <c r="AG531" s="123"/>
      <c r="AI531" s="128"/>
      <c r="AJ531" s="123"/>
      <c r="AL531" s="123"/>
      <c r="AM531" s="123"/>
      <c r="AO531" s="123">
        <f>'DADOS BASE PROPOSTA'!$H$52/41</f>
        <v>354295.5</v>
      </c>
      <c r="AP531" s="123">
        <f>'DADOS BASE PROPOSTA'!$H$53*(Q531/$Q$11)</f>
        <v>263675.36386138614</v>
      </c>
      <c r="AQ531" s="123">
        <f>AO531+AP531</f>
        <v>617970.8638613862</v>
      </c>
      <c r="AS531" s="123">
        <f>'DADOS BASE PROPOSTA'!$H$56/41</f>
        <v>354295.5</v>
      </c>
      <c r="AT531" s="123">
        <f>'DADOS BASE PROPOSTA'!$H$57*(Q531/$Q$11)</f>
        <v>263675.36386138614</v>
      </c>
      <c r="AU531" s="123">
        <f>AS531+AT531</f>
        <v>617970.8638613862</v>
      </c>
      <c r="AW531" s="123">
        <f>'DADOS BASE PROPOSTA'!$H$60/41</f>
        <v>354295.5</v>
      </c>
      <c r="AX531" s="123">
        <f>'DADOS BASE PROPOSTA'!$H$61*(Q531/$Q$11)</f>
        <v>263675.36386138614</v>
      </c>
      <c r="AY531" s="123">
        <f>AW531+AX531</f>
        <v>617970.8638613862</v>
      </c>
      <c r="AZ531" s="49"/>
    </row>
    <row r="532" spans="1:52" x14ac:dyDescent="0.25">
      <c r="A532" s="49"/>
      <c r="B532" s="2" t="s">
        <v>525</v>
      </c>
      <c r="C532" s="2" t="s">
        <v>562</v>
      </c>
      <c r="D532" s="50" t="s">
        <v>87</v>
      </c>
      <c r="F532" s="113">
        <v>0</v>
      </c>
      <c r="G532" s="118">
        <f t="shared" si="254"/>
        <v>0</v>
      </c>
      <c r="H532" s="123">
        <f>'DADOS BASE PROPOSTA'!$H$17*G532</f>
        <v>0</v>
      </c>
      <c r="I532" s="123">
        <f>IF(D532="P",IF(H532&lt;'DADOS BASE PROPOSTA'!$H$22,IF('DADOS BASE PROPOSTA'!$H$22-H532&gt;'DADOS BASE PROPOSTA'!$H$23,'DADOS BASE PROPOSTA'!$H$23,'DADOS BASE PROPOSTA'!$H$22-H532),0),0)</f>
        <v>0</v>
      </c>
      <c r="J532" s="123">
        <f t="shared" si="255"/>
        <v>0</v>
      </c>
      <c r="L532" s="113">
        <v>244.12054068652199</v>
      </c>
      <c r="M532" s="123">
        <f>IF(D532="E",'DADOS BASE PROPOSTA'!$H$28,IF(D532="EA",'DADOS BASE PROPOSTA'!$H$29,IF(D532="EC",'DADOS BASE PROPOSTA'!$H$30,IF(D532="ECA",'DADOS BASE PROPOSTA'!$H$31,0))))</f>
        <v>993970.02</v>
      </c>
      <c r="N532" s="123">
        <f>IF(OR(D532="E",D532="EA",D532="EC",D532="ECA",D532="ECR"),L532*'DADOS BASE PROPOSTA'!$H$33,0)</f>
        <v>162828.40063791018</v>
      </c>
      <c r="O532" s="123">
        <f t="shared" si="256"/>
        <v>1156798.4206379103</v>
      </c>
      <c r="R532" s="123"/>
      <c r="T532" s="113">
        <v>0</v>
      </c>
      <c r="U532" s="118">
        <f t="shared" ref="U532:U542" si="258">T532/$T$11</f>
        <v>0</v>
      </c>
      <c r="V532" s="123">
        <f>'DADOS BASE PROPOSTA'!$H$48*U532</f>
        <v>0</v>
      </c>
      <c r="W532" s="123"/>
      <c r="X532" s="123">
        <f t="shared" si="257"/>
        <v>0</v>
      </c>
      <c r="Z532" s="128">
        <v>133</v>
      </c>
      <c r="AB532" s="51">
        <v>0.69099999999999995</v>
      </c>
      <c r="AC532" s="51">
        <f t="shared" ref="AC532:AC542" si="259">Z532*AB532</f>
        <v>91.902999999999992</v>
      </c>
      <c r="AD532" s="132">
        <f t="shared" ref="AD532:AD542" si="260">(AB532-$AC$12)*$AD$12</f>
        <v>-6.5581844258271266E-2</v>
      </c>
      <c r="AF532" s="51">
        <f t="shared" ref="AF532:AF542" si="261">$AF$11-(AD532*$AF$11)</f>
        <v>649.72298305610241</v>
      </c>
      <c r="AG532" s="123">
        <f t="shared" ref="AG532:AG542" si="262">Z532*AF532</f>
        <v>86413.156746461624</v>
      </c>
      <c r="AI532" s="128">
        <v>18.5</v>
      </c>
      <c r="AJ532" s="123">
        <f>IF($AI$11&gt;0,(AI532/$AI$11)*'DADOS BASE PROPOSTA'!$H$41,0)</f>
        <v>114293.03989784337</v>
      </c>
      <c r="AL532" s="123">
        <v>0</v>
      </c>
      <c r="AM532" s="123">
        <f>(AL532/$AL$11)*'DADOS BASE PROPOSTA'!$H$42</f>
        <v>0</v>
      </c>
      <c r="AO532" s="123"/>
      <c r="AP532" s="123"/>
      <c r="AQ532" s="123"/>
      <c r="AS532" s="123"/>
      <c r="AT532" s="123"/>
      <c r="AU532" s="123"/>
      <c r="AW532" s="123"/>
      <c r="AX532" s="123"/>
      <c r="AY532" s="123"/>
      <c r="AZ532" s="49"/>
    </row>
    <row r="533" spans="1:52" x14ac:dyDescent="0.25">
      <c r="A533" s="49"/>
      <c r="B533" s="2" t="s">
        <v>525</v>
      </c>
      <c r="C533" s="2" t="s">
        <v>563</v>
      </c>
      <c r="D533" s="50" t="s">
        <v>87</v>
      </c>
      <c r="F533" s="113">
        <v>0</v>
      </c>
      <c r="G533" s="118">
        <f t="shared" si="254"/>
        <v>0</v>
      </c>
      <c r="H533" s="123">
        <f>'DADOS BASE PROPOSTA'!$H$17*G533</f>
        <v>0</v>
      </c>
      <c r="I533" s="123">
        <f>IF(D533="P",IF(H533&lt;'DADOS BASE PROPOSTA'!$H$22,IF('DADOS BASE PROPOSTA'!$H$22-H533&gt;'DADOS BASE PROPOSTA'!$H$23,'DADOS BASE PROPOSTA'!$H$23,'DADOS BASE PROPOSTA'!$H$22-H533),0),0)</f>
        <v>0</v>
      </c>
      <c r="J533" s="123">
        <f t="shared" si="255"/>
        <v>0</v>
      </c>
      <c r="L533" s="113">
        <v>629.25461218182454</v>
      </c>
      <c r="M533" s="123">
        <f>IF(D533="E",'DADOS BASE PROPOSTA'!$H$28,IF(D533="EA",'DADOS BASE PROPOSTA'!$H$29,IF(D533="EC",'DADOS BASE PROPOSTA'!$H$30,IF(D533="ECA",'DADOS BASE PROPOSTA'!$H$31,0))))</f>
        <v>993970.02</v>
      </c>
      <c r="N533" s="123">
        <f>IF(OR(D533="E",D533="EA",D533="EC",D533="ECA",D533="ECR"),L533*'DADOS BASE PROPOSTA'!$H$33,0)</f>
        <v>419712.82632527698</v>
      </c>
      <c r="O533" s="123">
        <f t="shared" si="256"/>
        <v>1413682.8463252769</v>
      </c>
      <c r="R533" s="123"/>
      <c r="T533" s="113">
        <v>0</v>
      </c>
      <c r="U533" s="118">
        <f t="shared" si="258"/>
        <v>0</v>
      </c>
      <c r="V533" s="123">
        <f>'DADOS BASE PROPOSTA'!$H$48*U533</f>
        <v>0</v>
      </c>
      <c r="W533" s="123"/>
      <c r="X533" s="123">
        <f t="shared" si="257"/>
        <v>0</v>
      </c>
      <c r="Z533" s="128">
        <v>153</v>
      </c>
      <c r="AB533" s="51">
        <v>0.76500000000000001</v>
      </c>
      <c r="AC533" s="51">
        <f t="shared" si="259"/>
        <v>117.045</v>
      </c>
      <c r="AD533" s="132">
        <f t="shared" si="260"/>
        <v>6.3918155741728849E-2</v>
      </c>
      <c r="AF533" s="51">
        <f t="shared" si="261"/>
        <v>570.76224741750605</v>
      </c>
      <c r="AG533" s="123">
        <f t="shared" si="262"/>
        <v>87326.623854878431</v>
      </c>
      <c r="AI533" s="128">
        <v>0</v>
      </c>
      <c r="AJ533" s="123">
        <f>IF($AI$11&gt;0,(AI533/$AI$11)*'DADOS BASE PROPOSTA'!$H$41,0)</f>
        <v>0</v>
      </c>
      <c r="AL533" s="123">
        <v>0</v>
      </c>
      <c r="AM533" s="123">
        <f>(AL533/$AL$11)*'DADOS BASE PROPOSTA'!$H$42</f>
        <v>0</v>
      </c>
      <c r="AO533" s="123"/>
      <c r="AP533" s="123"/>
      <c r="AQ533" s="123"/>
      <c r="AS533" s="123"/>
      <c r="AT533" s="123"/>
      <c r="AU533" s="123"/>
      <c r="AW533" s="123"/>
      <c r="AX533" s="123"/>
      <c r="AY533" s="123"/>
      <c r="AZ533" s="49"/>
    </row>
    <row r="534" spans="1:52" x14ac:dyDescent="0.25">
      <c r="A534" s="49"/>
      <c r="B534" s="2" t="s">
        <v>525</v>
      </c>
      <c r="C534" s="2" t="s">
        <v>564</v>
      </c>
      <c r="D534" s="50" t="s">
        <v>87</v>
      </c>
      <c r="F534" s="113">
        <v>0</v>
      </c>
      <c r="G534" s="118">
        <f t="shared" si="254"/>
        <v>0</v>
      </c>
      <c r="H534" s="123">
        <f>'DADOS BASE PROPOSTA'!$H$17*G534</f>
        <v>0</v>
      </c>
      <c r="I534" s="123">
        <f>IF(D534="P",IF(H534&lt;'DADOS BASE PROPOSTA'!$H$22,IF('DADOS BASE PROPOSTA'!$H$22-H534&gt;'DADOS BASE PROPOSTA'!$H$23,'DADOS BASE PROPOSTA'!$H$23,'DADOS BASE PROPOSTA'!$H$22-H534),0),0)</f>
        <v>0</v>
      </c>
      <c r="J534" s="123">
        <f t="shared" si="255"/>
        <v>0</v>
      </c>
      <c r="L534" s="113">
        <v>677.01210000000003</v>
      </c>
      <c r="M534" s="123">
        <f>IF(D534="E",'DADOS BASE PROPOSTA'!$H$28,IF(D534="EA",'DADOS BASE PROPOSTA'!$H$29,IF(D534="EC",'DADOS BASE PROPOSTA'!$H$30,IF(D534="ECA",'DADOS BASE PROPOSTA'!$H$31,0))))</f>
        <v>993970.02</v>
      </c>
      <c r="N534" s="123">
        <f>IF(OR(D534="E",D534="EA",D534="EC",D534="ECA",D534="ECR"),L534*'DADOS BASE PROPOSTA'!$H$33,0)</f>
        <v>451567.07070000004</v>
      </c>
      <c r="O534" s="123">
        <f t="shared" si="256"/>
        <v>1445537.0907000001</v>
      </c>
      <c r="R534" s="123"/>
      <c r="T534" s="113">
        <v>211.67554424391929</v>
      </c>
      <c r="U534" s="118">
        <f t="shared" si="258"/>
        <v>1.1104827797249511E-3</v>
      </c>
      <c r="V534" s="123">
        <f>'DADOS BASE PROPOSTA'!$H$48*U534</f>
        <v>100260.51518408771</v>
      </c>
      <c r="W534" s="123"/>
      <c r="X534" s="123">
        <f t="shared" si="257"/>
        <v>100260.51518408771</v>
      </c>
      <c r="Z534" s="128">
        <v>215.5</v>
      </c>
      <c r="AB534" s="51">
        <v>0.67100000000000004</v>
      </c>
      <c r="AC534" s="51">
        <f t="shared" si="259"/>
        <v>144.60050000000001</v>
      </c>
      <c r="AD534" s="132">
        <f t="shared" si="260"/>
        <v>-0.1005818442582711</v>
      </c>
      <c r="AF534" s="51">
        <f t="shared" si="261"/>
        <v>671.06372241788517</v>
      </c>
      <c r="AG534" s="123">
        <f t="shared" si="262"/>
        <v>144614.23218105425</v>
      </c>
      <c r="AI534" s="128">
        <v>0</v>
      </c>
      <c r="AJ534" s="123">
        <f>IF($AI$11&gt;0,(AI534/$AI$11)*'DADOS BASE PROPOSTA'!$H$41,0)</f>
        <v>0</v>
      </c>
      <c r="AL534" s="123">
        <v>39.5</v>
      </c>
      <c r="AM534" s="123">
        <f>(AL534/$AL$11)*'DADOS BASE PROPOSTA'!$H$42</f>
        <v>22575.403964068213</v>
      </c>
      <c r="AO534" s="123"/>
      <c r="AP534" s="123"/>
      <c r="AQ534" s="123"/>
      <c r="AS534" s="123"/>
      <c r="AT534" s="123"/>
      <c r="AU534" s="123"/>
      <c r="AW534" s="123"/>
      <c r="AX534" s="123"/>
      <c r="AY534" s="123"/>
      <c r="AZ534" s="49"/>
    </row>
    <row r="535" spans="1:52" x14ac:dyDescent="0.25">
      <c r="A535" s="49"/>
      <c r="B535" s="2" t="s">
        <v>525</v>
      </c>
      <c r="C535" s="2" t="s">
        <v>565</v>
      </c>
      <c r="D535" s="50" t="s">
        <v>89</v>
      </c>
      <c r="F535" s="113">
        <v>5552.9677957503282</v>
      </c>
      <c r="G535" s="118">
        <f t="shared" si="254"/>
        <v>4.9192461331911642E-3</v>
      </c>
      <c r="H535" s="123">
        <f>'DADOS BASE PROPOSTA'!$H$17*G535</f>
        <v>11177563.789055338</v>
      </c>
      <c r="I535" s="123">
        <f>IF(D535="P",IF(H535&lt;'DADOS BASE PROPOSTA'!$H$22,IF('DADOS BASE PROPOSTA'!$H$22-H535&gt;'DADOS BASE PROPOSTA'!$H$23,'DADOS BASE PROPOSTA'!$H$23,'DADOS BASE PROPOSTA'!$H$22-H535),0),0)</f>
        <v>0</v>
      </c>
      <c r="J535" s="123">
        <f t="shared" si="255"/>
        <v>11177563.789055338</v>
      </c>
      <c r="L535" s="113">
        <v>0</v>
      </c>
      <c r="M535" s="123">
        <f>IF(D535="E",'DADOS BASE PROPOSTA'!$H$28,IF(D535="EA",'DADOS BASE PROPOSTA'!$H$29,IF(D535="EC",'DADOS BASE PROPOSTA'!$H$30,IF(D535="ECA",'DADOS BASE PROPOSTA'!$H$31,0))))</f>
        <v>0</v>
      </c>
      <c r="N535" s="123">
        <f>IF(OR(D535="E",D535="EA",D535="EC",D535="ECA",D535="ECR"),L535*'DADOS BASE PROPOSTA'!$H$33,0)</f>
        <v>0</v>
      </c>
      <c r="O535" s="123">
        <f t="shared" si="256"/>
        <v>0</v>
      </c>
      <c r="R535" s="123"/>
      <c r="T535" s="113">
        <v>320.62652304715562</v>
      </c>
      <c r="U535" s="118">
        <f t="shared" si="258"/>
        <v>1.6820565353391295E-3</v>
      </c>
      <c r="V535" s="123">
        <f>'DADOS BASE PROPOSTA'!$H$48*U535</f>
        <v>151865.34891034794</v>
      </c>
      <c r="W535" s="123"/>
      <c r="X535" s="123">
        <f t="shared" si="257"/>
        <v>151865.34891034794</v>
      </c>
      <c r="Z535" s="128">
        <v>1349</v>
      </c>
      <c r="AB535" s="51">
        <v>0.73199999999999998</v>
      </c>
      <c r="AC535" s="51">
        <f t="shared" si="259"/>
        <v>987.46799999999996</v>
      </c>
      <c r="AD535" s="132">
        <f t="shared" si="260"/>
        <v>6.168155741728798E-3</v>
      </c>
      <c r="AF535" s="51">
        <f t="shared" si="261"/>
        <v>605.97446736444772</v>
      </c>
      <c r="AG535" s="123">
        <f t="shared" si="262"/>
        <v>817459.55647463992</v>
      </c>
      <c r="AI535" s="128">
        <v>52.5</v>
      </c>
      <c r="AJ535" s="123">
        <f>IF($AI$11&gt;0,(AI535/$AI$11)*'DADOS BASE PROPOSTA'!$H$41,0)</f>
        <v>324345.11322360951</v>
      </c>
      <c r="AL535" s="123">
        <v>70.125</v>
      </c>
      <c r="AM535" s="123">
        <f>(AL535/$AL$11)*'DADOS BASE PROPOSTA'!$H$42</f>
        <v>40078.486151399586</v>
      </c>
      <c r="AO535" s="123"/>
      <c r="AP535" s="123"/>
      <c r="AQ535" s="123"/>
      <c r="AS535" s="123"/>
      <c r="AT535" s="123"/>
      <c r="AU535" s="123"/>
      <c r="AW535" s="123"/>
      <c r="AX535" s="123"/>
      <c r="AY535" s="123"/>
      <c r="AZ535" s="49"/>
    </row>
    <row r="536" spans="1:52" x14ac:dyDescent="0.25">
      <c r="A536" s="49"/>
      <c r="B536" s="2" t="s">
        <v>525</v>
      </c>
      <c r="C536" s="2" t="s">
        <v>566</v>
      </c>
      <c r="D536" s="50" t="s">
        <v>89</v>
      </c>
      <c r="F536" s="113">
        <v>3008.6547939778279</v>
      </c>
      <c r="G536" s="118">
        <f t="shared" si="254"/>
        <v>2.66529791019302E-3</v>
      </c>
      <c r="H536" s="123">
        <f>'DADOS BASE PROPOSTA'!$H$17*G536</f>
        <v>6056118.4786036098</v>
      </c>
      <c r="I536" s="123">
        <f>IF(D536="P",IF(H536&lt;'DADOS BASE PROPOSTA'!$H$22,IF('DADOS BASE PROPOSTA'!$H$22-H536&gt;'DADOS BASE PROPOSTA'!$H$23,'DADOS BASE PROPOSTA'!$H$23,'DADOS BASE PROPOSTA'!$H$22-H536),0),0)</f>
        <v>0</v>
      </c>
      <c r="J536" s="123">
        <f t="shared" si="255"/>
        <v>6056118.4786036098</v>
      </c>
      <c r="L536" s="113">
        <v>0</v>
      </c>
      <c r="M536" s="123">
        <f>IF(D536="E",'DADOS BASE PROPOSTA'!$H$28,IF(D536="EA",'DADOS BASE PROPOSTA'!$H$29,IF(D536="EC",'DADOS BASE PROPOSTA'!$H$30,IF(D536="ECA",'DADOS BASE PROPOSTA'!$H$31,0))))</f>
        <v>0</v>
      </c>
      <c r="N536" s="123">
        <f>IF(OR(D536="E",D536="EA",D536="EC",D536="ECA",D536="ECR"),L536*'DADOS BASE PROPOSTA'!$H$33,0)</f>
        <v>0</v>
      </c>
      <c r="O536" s="123">
        <f t="shared" si="256"/>
        <v>0</v>
      </c>
      <c r="R536" s="123"/>
      <c r="T536" s="113">
        <v>770.64573038042613</v>
      </c>
      <c r="U536" s="118">
        <f t="shared" si="258"/>
        <v>4.0429271879885795E-3</v>
      </c>
      <c r="V536" s="123">
        <f>'DADOS BASE PROPOSTA'!$H$48*U536</f>
        <v>365017.78336435591</v>
      </c>
      <c r="W536" s="123"/>
      <c r="X536" s="123">
        <f t="shared" si="257"/>
        <v>365017.78336435591</v>
      </c>
      <c r="Z536" s="128">
        <v>1603</v>
      </c>
      <c r="AB536" s="51">
        <v>0.73499999999999999</v>
      </c>
      <c r="AC536" s="51">
        <f t="shared" si="259"/>
        <v>1178.2049999999999</v>
      </c>
      <c r="AD536" s="132">
        <f t="shared" si="260"/>
        <v>1.1418155741728803E-2</v>
      </c>
      <c r="AF536" s="51">
        <f t="shared" si="261"/>
        <v>602.77335646018025</v>
      </c>
      <c r="AG536" s="123">
        <f t="shared" si="262"/>
        <v>966245.69040566892</v>
      </c>
      <c r="AI536" s="128">
        <v>0</v>
      </c>
      <c r="AJ536" s="123">
        <f>IF($AI$11&gt;0,(AI536/$AI$11)*'DADOS BASE PROPOSTA'!$H$41,0)</f>
        <v>0</v>
      </c>
      <c r="AL536" s="123">
        <v>150.25</v>
      </c>
      <c r="AM536" s="123">
        <f>(AL536/$AL$11)*'DADOS BASE PROPOSTA'!$H$42</f>
        <v>85872.264445601249</v>
      </c>
      <c r="AO536" s="123"/>
      <c r="AP536" s="123"/>
      <c r="AQ536" s="123"/>
      <c r="AS536" s="123"/>
      <c r="AT536" s="123"/>
      <c r="AU536" s="123"/>
      <c r="AW536" s="123"/>
      <c r="AX536" s="123"/>
      <c r="AY536" s="123"/>
      <c r="AZ536" s="49"/>
    </row>
    <row r="537" spans="1:52" x14ac:dyDescent="0.25">
      <c r="A537" s="49"/>
      <c r="B537" s="2" t="s">
        <v>525</v>
      </c>
      <c r="C537" s="2" t="s">
        <v>567</v>
      </c>
      <c r="D537" s="50" t="s">
        <v>89</v>
      </c>
      <c r="F537" s="113">
        <v>12853.6621186145</v>
      </c>
      <c r="G537" s="118">
        <f t="shared" si="254"/>
        <v>1.138676289870259E-2</v>
      </c>
      <c r="H537" s="123">
        <f>'DADOS BASE PROPOSTA'!$H$17*G537</f>
        <v>25873124.703465786</v>
      </c>
      <c r="I537" s="123">
        <f>IF(D537="P",IF(H537&lt;'DADOS BASE PROPOSTA'!$H$22,IF('DADOS BASE PROPOSTA'!$H$22-H537&gt;'DADOS BASE PROPOSTA'!$H$23,'DADOS BASE PROPOSTA'!$H$23,'DADOS BASE PROPOSTA'!$H$22-H537),0),0)</f>
        <v>0</v>
      </c>
      <c r="J537" s="123">
        <f t="shared" si="255"/>
        <v>25873124.703465786</v>
      </c>
      <c r="L537" s="113">
        <v>0</v>
      </c>
      <c r="M537" s="123">
        <f>IF(D537="E",'DADOS BASE PROPOSTA'!$H$28,IF(D537="EA",'DADOS BASE PROPOSTA'!$H$29,IF(D537="EC",'DADOS BASE PROPOSTA'!$H$30,IF(D537="ECA",'DADOS BASE PROPOSTA'!$H$31,0))))</f>
        <v>0</v>
      </c>
      <c r="N537" s="123">
        <f>IF(OR(D537="E",D537="EA",D537="EC",D537="ECA",D537="ECR"),L537*'DADOS BASE PROPOSTA'!$H$33,0)</f>
        <v>0</v>
      </c>
      <c r="O537" s="123">
        <f t="shared" si="256"/>
        <v>0</v>
      </c>
      <c r="R537" s="123"/>
      <c r="T537" s="113">
        <v>278.11335983146841</v>
      </c>
      <c r="U537" s="118">
        <f t="shared" si="258"/>
        <v>1.4590258785323357E-3</v>
      </c>
      <c r="V537" s="123">
        <f>'DADOS BASE PROPOSTA'!$H$48*U537</f>
        <v>131728.91009151895</v>
      </c>
      <c r="W537" s="123"/>
      <c r="X537" s="123">
        <f t="shared" si="257"/>
        <v>131728.91009151895</v>
      </c>
      <c r="Z537" s="128">
        <v>7619.5</v>
      </c>
      <c r="AB537" s="51">
        <v>0.71599999999999997</v>
      </c>
      <c r="AC537" s="51">
        <f t="shared" si="259"/>
        <v>5455.5619999999999</v>
      </c>
      <c r="AD537" s="132">
        <f t="shared" si="260"/>
        <v>-2.1831844258271227E-2</v>
      </c>
      <c r="AF537" s="51">
        <f t="shared" si="261"/>
        <v>623.04705885387398</v>
      </c>
      <c r="AG537" s="123">
        <f t="shared" si="262"/>
        <v>4747307.0649370924</v>
      </c>
      <c r="AI537" s="128">
        <v>0</v>
      </c>
      <c r="AJ537" s="123">
        <f>IF($AI$11&gt;0,(AI537/$AI$11)*'DADOS BASE PROPOSTA'!$H$41,0)</f>
        <v>0</v>
      </c>
      <c r="AL537" s="123">
        <v>81.25</v>
      </c>
      <c r="AM537" s="123">
        <f>(AL537/$AL$11)*'DADOS BASE PROPOSTA'!$H$42</f>
        <v>46436.748660266894</v>
      </c>
      <c r="AO537" s="123"/>
      <c r="AP537" s="123"/>
      <c r="AQ537" s="123"/>
      <c r="AS537" s="123"/>
      <c r="AT537" s="123"/>
      <c r="AU537" s="123"/>
      <c r="AW537" s="123"/>
      <c r="AX537" s="123"/>
      <c r="AY537" s="123"/>
      <c r="AZ537" s="49"/>
    </row>
    <row r="538" spans="1:52" x14ac:dyDescent="0.25">
      <c r="A538" s="49"/>
      <c r="B538" s="2" t="s">
        <v>525</v>
      </c>
      <c r="C538" s="2" t="s">
        <v>568</v>
      </c>
      <c r="D538" s="50" t="s">
        <v>89</v>
      </c>
      <c r="F538" s="113">
        <v>3367.4925548700862</v>
      </c>
      <c r="G538" s="118">
        <f t="shared" si="254"/>
        <v>2.9831840086975221E-3</v>
      </c>
      <c r="H538" s="123">
        <f>'DADOS BASE PROPOSTA'!$H$17*G538</f>
        <v>6778422.6787764551</v>
      </c>
      <c r="I538" s="123">
        <f>IF(D538="P",IF(H538&lt;'DADOS BASE PROPOSTA'!$H$22,IF('DADOS BASE PROPOSTA'!$H$22-H538&gt;'DADOS BASE PROPOSTA'!$H$23,'DADOS BASE PROPOSTA'!$H$23,'DADOS BASE PROPOSTA'!$H$22-H538),0),0)</f>
        <v>0</v>
      </c>
      <c r="J538" s="123">
        <f t="shared" si="255"/>
        <v>6778422.6787764551</v>
      </c>
      <c r="L538" s="113">
        <v>0</v>
      </c>
      <c r="M538" s="123">
        <f>IF(D538="E",'DADOS BASE PROPOSTA'!$H$28,IF(D538="EA",'DADOS BASE PROPOSTA'!$H$29,IF(D538="EC",'DADOS BASE PROPOSTA'!$H$30,IF(D538="ECA",'DADOS BASE PROPOSTA'!$H$31,0))))</f>
        <v>0</v>
      </c>
      <c r="N538" s="123">
        <f>IF(OR(D538="E",D538="EA",D538="EC",D538="ECA",D538="ECR"),L538*'DADOS BASE PROPOSTA'!$H$33,0)</f>
        <v>0</v>
      </c>
      <c r="O538" s="123">
        <f t="shared" si="256"/>
        <v>0</v>
      </c>
      <c r="R538" s="123"/>
      <c r="T538" s="113">
        <v>768.64597538210751</v>
      </c>
      <c r="U538" s="118">
        <f t="shared" si="258"/>
        <v>4.0324361626921353E-3</v>
      </c>
      <c r="V538" s="123">
        <f>'DADOS BASE PROPOSTA'!$H$48*U538</f>
        <v>364070.59569045849</v>
      </c>
      <c r="W538" s="123"/>
      <c r="X538" s="123">
        <f t="shared" si="257"/>
        <v>364070.59569045849</v>
      </c>
      <c r="Z538" s="128">
        <v>1456.5</v>
      </c>
      <c r="AB538" s="51">
        <v>0.71599999999999997</v>
      </c>
      <c r="AC538" s="51">
        <f t="shared" si="259"/>
        <v>1042.854</v>
      </c>
      <c r="AD538" s="132">
        <f t="shared" si="260"/>
        <v>-2.1831844258271227E-2</v>
      </c>
      <c r="AF538" s="51">
        <f t="shared" si="261"/>
        <v>623.04705885387398</v>
      </c>
      <c r="AG538" s="123">
        <f t="shared" si="262"/>
        <v>907468.04122066742</v>
      </c>
      <c r="AI538" s="128">
        <v>0</v>
      </c>
      <c r="AJ538" s="123">
        <f>IF($AI$11&gt;0,(AI538/$AI$11)*'DADOS BASE PROPOSTA'!$H$41,0)</f>
        <v>0</v>
      </c>
      <c r="AL538" s="123">
        <v>147.375</v>
      </c>
      <c r="AM538" s="123">
        <f>(AL538/$AL$11)*'DADOS BASE PROPOSTA'!$H$42</f>
        <v>84229.11795454564</v>
      </c>
      <c r="AO538" s="123"/>
      <c r="AP538" s="123"/>
      <c r="AQ538" s="123"/>
      <c r="AS538" s="123"/>
      <c r="AT538" s="123"/>
      <c r="AU538" s="123"/>
      <c r="AW538" s="123"/>
      <c r="AX538" s="123"/>
      <c r="AY538" s="123"/>
      <c r="AZ538" s="49"/>
    </row>
    <row r="539" spans="1:52" x14ac:dyDescent="0.25">
      <c r="A539" s="49"/>
      <c r="B539" s="2" t="s">
        <v>525</v>
      </c>
      <c r="C539" s="2" t="s">
        <v>569</v>
      </c>
      <c r="D539" s="50" t="s">
        <v>89</v>
      </c>
      <c r="F539" s="113">
        <v>2846.4724761202619</v>
      </c>
      <c r="G539" s="118">
        <f t="shared" si="254"/>
        <v>2.521624334307459E-3</v>
      </c>
      <c r="H539" s="123">
        <f>'DADOS BASE PROPOSTA'!$H$17*G539</f>
        <v>5729661.8395614885</v>
      </c>
      <c r="I539" s="123">
        <f>IF(D539="P",IF(H539&lt;'DADOS BASE PROPOSTA'!$H$22,IF('DADOS BASE PROPOSTA'!$H$22-H539&gt;'DADOS BASE PROPOSTA'!$H$23,'DADOS BASE PROPOSTA'!$H$23,'DADOS BASE PROPOSTA'!$H$22-H539),0),0)</f>
        <v>0</v>
      </c>
      <c r="J539" s="123">
        <f t="shared" si="255"/>
        <v>5729661.8395614885</v>
      </c>
      <c r="L539" s="113">
        <v>0</v>
      </c>
      <c r="M539" s="123">
        <f>IF(D539="E",'DADOS BASE PROPOSTA'!$H$28,IF(D539="EA",'DADOS BASE PROPOSTA'!$H$29,IF(D539="EC",'DADOS BASE PROPOSTA'!$H$30,IF(D539="ECA",'DADOS BASE PROPOSTA'!$H$31,0))))</f>
        <v>0</v>
      </c>
      <c r="N539" s="123">
        <f>IF(OR(D539="E",D539="EA",D539="EC",D539="ECA",D539="ECR"),L539*'DADOS BASE PROPOSTA'!$H$33,0)</f>
        <v>0</v>
      </c>
      <c r="O539" s="123">
        <f t="shared" si="256"/>
        <v>0</v>
      </c>
      <c r="R539" s="123"/>
      <c r="T539" s="113">
        <v>533.15906683193725</v>
      </c>
      <c r="U539" s="118">
        <f t="shared" si="258"/>
        <v>2.7970352677531792E-3</v>
      </c>
      <c r="V539" s="123">
        <f>'DADOS BASE PROPOSTA'!$H$48*U539</f>
        <v>252531.78352072692</v>
      </c>
      <c r="W539" s="123"/>
      <c r="X539" s="123">
        <f t="shared" si="257"/>
        <v>252531.78352072692</v>
      </c>
      <c r="Z539" s="128">
        <v>1061.5</v>
      </c>
      <c r="AB539" s="51">
        <v>0.73</v>
      </c>
      <c r="AC539" s="51">
        <f t="shared" si="259"/>
        <v>774.89499999999998</v>
      </c>
      <c r="AD539" s="132">
        <f t="shared" si="260"/>
        <v>2.6681557417287949E-3</v>
      </c>
      <c r="AF539" s="51">
        <f t="shared" si="261"/>
        <v>608.10854130062592</v>
      </c>
      <c r="AG539" s="123">
        <f t="shared" si="262"/>
        <v>645507.21659061441</v>
      </c>
      <c r="AI539" s="128">
        <v>0</v>
      </c>
      <c r="AJ539" s="123">
        <f>IF($AI$11&gt;0,(AI539/$AI$11)*'DADOS BASE PROPOSTA'!$H$41,0)</f>
        <v>0</v>
      </c>
      <c r="AL539" s="123">
        <v>100</v>
      </c>
      <c r="AM539" s="123">
        <f>(AL539/$AL$11)*'DADOS BASE PROPOSTA'!$H$42</f>
        <v>57152.921428020796</v>
      </c>
      <c r="AO539" s="123"/>
      <c r="AP539" s="123"/>
      <c r="AQ539" s="123"/>
      <c r="AS539" s="123"/>
      <c r="AT539" s="123"/>
      <c r="AU539" s="123"/>
      <c r="AW539" s="123"/>
      <c r="AX539" s="123"/>
      <c r="AY539" s="123"/>
      <c r="AZ539" s="49"/>
    </row>
    <row r="540" spans="1:52" x14ac:dyDescent="0.25">
      <c r="A540" s="49"/>
      <c r="B540" s="2" t="s">
        <v>525</v>
      </c>
      <c r="C540" s="2" t="s">
        <v>570</v>
      </c>
      <c r="D540" s="50" t="s">
        <v>89</v>
      </c>
      <c r="F540" s="113">
        <v>4533.4099312329581</v>
      </c>
      <c r="G540" s="118">
        <f t="shared" si="254"/>
        <v>4.0160433293805553E-3</v>
      </c>
      <c r="H540" s="123">
        <f>'DADOS BASE PROPOSTA'!$H$17*G540</f>
        <v>9125296.6975736618</v>
      </c>
      <c r="I540" s="123">
        <f>IF(D540="P",IF(H540&lt;'DADOS BASE PROPOSTA'!$H$22,IF('DADOS BASE PROPOSTA'!$H$22-H540&gt;'DADOS BASE PROPOSTA'!$H$23,'DADOS BASE PROPOSTA'!$H$23,'DADOS BASE PROPOSTA'!$H$22-H540),0),0)</f>
        <v>0</v>
      </c>
      <c r="J540" s="123">
        <f t="shared" si="255"/>
        <v>9125296.6975736618</v>
      </c>
      <c r="L540" s="113">
        <v>0</v>
      </c>
      <c r="M540" s="123">
        <f>IF(D540="E",'DADOS BASE PROPOSTA'!$H$28,IF(D540="EA",'DADOS BASE PROPOSTA'!$H$29,IF(D540="EC",'DADOS BASE PROPOSTA'!$H$30,IF(D540="ECA",'DADOS BASE PROPOSTA'!$H$31,0))))</f>
        <v>0</v>
      </c>
      <c r="N540" s="123">
        <f>IF(OR(D540="E",D540="EA",D540="EC",D540="ECA",D540="ECR"),L540*'DADOS BASE PROPOSTA'!$H$33,0)</f>
        <v>0</v>
      </c>
      <c r="O540" s="123">
        <f t="shared" si="256"/>
        <v>0</v>
      </c>
      <c r="R540" s="123"/>
      <c r="T540" s="113">
        <v>472.42606248426029</v>
      </c>
      <c r="U540" s="118">
        <f t="shared" si="258"/>
        <v>2.4784204947053321E-3</v>
      </c>
      <c r="V540" s="123">
        <f>'DADOS BASE PROPOSTA'!$H$48*U540</f>
        <v>223765.48306629711</v>
      </c>
      <c r="W540" s="123"/>
      <c r="X540" s="123">
        <f t="shared" si="257"/>
        <v>223765.48306629711</v>
      </c>
      <c r="Z540" s="128">
        <v>2620</v>
      </c>
      <c r="AB540" s="51">
        <v>0.76400000000000001</v>
      </c>
      <c r="AC540" s="51">
        <f t="shared" si="259"/>
        <v>2001.68</v>
      </c>
      <c r="AD540" s="132">
        <f t="shared" si="260"/>
        <v>6.2168155741728848E-2</v>
      </c>
      <c r="AF540" s="51">
        <f t="shared" si="261"/>
        <v>571.8292843855952</v>
      </c>
      <c r="AG540" s="123">
        <f t="shared" si="262"/>
        <v>1498192.7250902595</v>
      </c>
      <c r="AI540" s="128">
        <v>0</v>
      </c>
      <c r="AJ540" s="123">
        <f>IF($AI$11&gt;0,(AI540/$AI$11)*'DADOS BASE PROPOSTA'!$H$41,0)</f>
        <v>0</v>
      </c>
      <c r="AL540" s="123">
        <v>83.75</v>
      </c>
      <c r="AM540" s="123">
        <f>(AL540/$AL$11)*'DADOS BASE PROPOSTA'!$H$42</f>
        <v>47865.57169596741</v>
      </c>
      <c r="AO540" s="123"/>
      <c r="AP540" s="123"/>
      <c r="AQ540" s="123"/>
      <c r="AS540" s="123"/>
      <c r="AT540" s="123"/>
      <c r="AU540" s="123"/>
      <c r="AW540" s="123"/>
      <c r="AX540" s="123"/>
      <c r="AY540" s="123"/>
      <c r="AZ540" s="49"/>
    </row>
    <row r="541" spans="1:52" x14ac:dyDescent="0.25">
      <c r="A541" s="49"/>
      <c r="B541" s="2" t="s">
        <v>525</v>
      </c>
      <c r="C541" s="2" t="s">
        <v>571</v>
      </c>
      <c r="D541" s="50" t="s">
        <v>89</v>
      </c>
      <c r="F541" s="113">
        <v>1681.6893836733259</v>
      </c>
      <c r="G541" s="118">
        <f t="shared" si="254"/>
        <v>1.4897698495919018E-3</v>
      </c>
      <c r="H541" s="123">
        <f>'DADOS BASE PROPOSTA'!$H$17*G541</f>
        <v>3385071.0198195633</v>
      </c>
      <c r="I541" s="123">
        <f>IF(D541="P",IF(H541&lt;'DADOS BASE PROPOSTA'!$H$22,IF('DADOS BASE PROPOSTA'!$H$22-H541&gt;'DADOS BASE PROPOSTA'!$H$23,'DADOS BASE PROPOSTA'!$H$23,'DADOS BASE PROPOSTA'!$H$22-H541),0),0)</f>
        <v>0</v>
      </c>
      <c r="J541" s="123">
        <f t="shared" si="255"/>
        <v>3385071.0198195633</v>
      </c>
      <c r="L541" s="113">
        <v>0</v>
      </c>
      <c r="M541" s="123">
        <f>IF(D541="E",'DADOS BASE PROPOSTA'!$H$28,IF(D541="EA",'DADOS BASE PROPOSTA'!$H$29,IF(D541="EC",'DADOS BASE PROPOSTA'!$H$30,IF(D541="ECA",'DADOS BASE PROPOSTA'!$H$31,0))))</f>
        <v>0</v>
      </c>
      <c r="N541" s="123">
        <f>IF(OR(D541="E",D541="EA",D541="EC",D541="ECA",D541="ECR"),L541*'DADOS BASE PROPOSTA'!$H$33,0)</f>
        <v>0</v>
      </c>
      <c r="O541" s="123">
        <f t="shared" si="256"/>
        <v>0</v>
      </c>
      <c r="R541" s="123"/>
      <c r="T541" s="113">
        <v>192.8809682813957</v>
      </c>
      <c r="U541" s="118">
        <f t="shared" si="258"/>
        <v>1.0118835153027717E-3</v>
      </c>
      <c r="V541" s="123">
        <f>'DADOS BASE PROPOSTA'!$H$48*U541</f>
        <v>91358.429327170306</v>
      </c>
      <c r="W541" s="123"/>
      <c r="X541" s="123">
        <f t="shared" si="257"/>
        <v>91358.429327170306</v>
      </c>
      <c r="Z541" s="128">
        <v>686</v>
      </c>
      <c r="AB541" s="51">
        <v>0.70399999999999996</v>
      </c>
      <c r="AC541" s="51">
        <f t="shared" si="259"/>
        <v>482.94399999999996</v>
      </c>
      <c r="AD541" s="132">
        <f t="shared" si="260"/>
        <v>-4.2831844258271246E-2</v>
      </c>
      <c r="AF541" s="51">
        <f t="shared" si="261"/>
        <v>635.85150247094361</v>
      </c>
      <c r="AG541" s="123">
        <f t="shared" si="262"/>
        <v>436194.13069506735</v>
      </c>
      <c r="AI541" s="128">
        <v>0</v>
      </c>
      <c r="AJ541" s="123">
        <f>IF($AI$11&gt;0,(AI541/$AI$11)*'DADOS BASE PROPOSTA'!$H$41,0)</f>
        <v>0</v>
      </c>
      <c r="AL541" s="123">
        <v>36.125</v>
      </c>
      <c r="AM541" s="123">
        <f>(AL541/$AL$11)*'DADOS BASE PROPOSTA'!$H$42</f>
        <v>20646.492865872515</v>
      </c>
      <c r="AO541" s="123"/>
      <c r="AP541" s="123"/>
      <c r="AQ541" s="123"/>
      <c r="AS541" s="123"/>
      <c r="AT541" s="123"/>
      <c r="AU541" s="123"/>
      <c r="AW541" s="123"/>
      <c r="AX541" s="123"/>
      <c r="AY541" s="123"/>
      <c r="AZ541" s="49"/>
    </row>
    <row r="542" spans="1:52" x14ac:dyDescent="0.25">
      <c r="A542" s="49"/>
      <c r="B542" s="2" t="s">
        <v>525</v>
      </c>
      <c r="C542" s="2" t="s">
        <v>572</v>
      </c>
      <c r="D542" s="50" t="s">
        <v>93</v>
      </c>
      <c r="F542" s="113">
        <v>0</v>
      </c>
      <c r="G542" s="118">
        <f t="shared" si="254"/>
        <v>0</v>
      </c>
      <c r="H542" s="123">
        <f>'DADOS BASE PROPOSTA'!$H$17*G542</f>
        <v>0</v>
      </c>
      <c r="I542" s="123">
        <f>IF(D542="P",IF(H542&lt;'DADOS BASE PROPOSTA'!$H$22,IF('DADOS BASE PROPOSTA'!$H$22-H542&gt;'DADOS BASE PROPOSTA'!$H$23,'DADOS BASE PROPOSTA'!$H$23,'DADOS BASE PROPOSTA'!$H$22-H542),0),0)</f>
        <v>0</v>
      </c>
      <c r="J542" s="123">
        <f t="shared" si="255"/>
        <v>0</v>
      </c>
      <c r="L542" s="113">
        <v>366.35410000000002</v>
      </c>
      <c r="M542" s="123">
        <f>IF(D542="E",'DADOS BASE PROPOSTA'!$H$28,IF(D542="EA",'DADOS BASE PROPOSTA'!$H$29,IF(D542="EC",'DADOS BASE PROPOSTA'!$H$30,IF(D542="ECA",'DADOS BASE PROPOSTA'!$H$31,0))))</f>
        <v>2005589.23</v>
      </c>
      <c r="N542" s="123">
        <f>IF(OR(D542="E",D542="EA",D542="EC",D542="ECA",D542="ECR"),L542*'DADOS BASE PROPOSTA'!$H$33,0)</f>
        <v>244358.18470000001</v>
      </c>
      <c r="O542" s="123">
        <f t="shared" si="256"/>
        <v>2249947.4147000001</v>
      </c>
      <c r="R542" s="123"/>
      <c r="T542" s="113">
        <v>0</v>
      </c>
      <c r="U542" s="118">
        <f t="shared" si="258"/>
        <v>0</v>
      </c>
      <c r="V542" s="123">
        <f>'DADOS BASE PROPOSTA'!$H$48*U542</f>
        <v>0</v>
      </c>
      <c r="W542" s="123"/>
      <c r="X542" s="123">
        <f t="shared" si="257"/>
        <v>0</v>
      </c>
      <c r="Z542" s="128">
        <v>250.5</v>
      </c>
      <c r="AB542" s="51">
        <v>0.71799999999999997</v>
      </c>
      <c r="AC542" s="51">
        <f t="shared" si="259"/>
        <v>179.85899999999998</v>
      </c>
      <c r="AD542" s="132">
        <f t="shared" si="260"/>
        <v>-1.8331844258271224E-2</v>
      </c>
      <c r="AF542" s="51">
        <f t="shared" si="261"/>
        <v>620.91298491769567</v>
      </c>
      <c r="AG542" s="123">
        <f t="shared" si="262"/>
        <v>155538.70272188276</v>
      </c>
      <c r="AI542" s="128">
        <v>0</v>
      </c>
      <c r="AJ542" s="123">
        <f>IF($AI$11&gt;0,(AI542/$AI$11)*'DADOS BASE PROPOSTA'!$H$41,0)</f>
        <v>0</v>
      </c>
      <c r="AL542" s="123">
        <v>0</v>
      </c>
      <c r="AM542" s="123">
        <f>(AL542/$AL$11)*'DADOS BASE PROPOSTA'!$H$42</f>
        <v>0</v>
      </c>
      <c r="AO542" s="123"/>
      <c r="AP542" s="123"/>
      <c r="AQ542" s="123"/>
      <c r="AS542" s="123"/>
      <c r="AT542" s="123"/>
      <c r="AU542" s="123"/>
      <c r="AW542" s="123"/>
      <c r="AX542" s="123"/>
      <c r="AY542" s="123"/>
      <c r="AZ542" s="49"/>
    </row>
    <row r="543" spans="1:52" x14ac:dyDescent="0.25">
      <c r="A543" s="49"/>
      <c r="F543" s="113"/>
      <c r="G543" s="118"/>
      <c r="H543" s="123"/>
      <c r="I543" s="123"/>
      <c r="J543" s="123"/>
      <c r="L543" s="113"/>
      <c r="M543" s="123"/>
      <c r="N543" s="123"/>
      <c r="O543" s="123"/>
      <c r="R543" s="123"/>
      <c r="T543" s="113"/>
      <c r="U543" s="118"/>
      <c r="V543" s="123"/>
      <c r="W543" s="123"/>
      <c r="X543" s="123"/>
      <c r="Z543" s="128"/>
      <c r="AD543" s="132"/>
      <c r="AG543" s="123"/>
      <c r="AI543" s="128"/>
      <c r="AJ543" s="123"/>
      <c r="AL543" s="123"/>
      <c r="AM543" s="123"/>
      <c r="AO543" s="123"/>
      <c r="AP543" s="123"/>
      <c r="AQ543" s="123"/>
      <c r="AS543" s="123"/>
      <c r="AT543" s="123"/>
      <c r="AU543" s="123"/>
      <c r="AW543" s="123"/>
      <c r="AX543" s="123"/>
      <c r="AY543" s="123"/>
      <c r="AZ543" s="49"/>
    </row>
    <row r="544" spans="1:52" x14ac:dyDescent="0.25">
      <c r="A544" s="49"/>
      <c r="B544" s="107" t="s">
        <v>573</v>
      </c>
      <c r="C544" s="107" t="s">
        <v>574</v>
      </c>
      <c r="D544" s="107" t="s">
        <v>84</v>
      </c>
      <c r="E544" s="107"/>
      <c r="F544" s="114">
        <f>SUM(F545:F565)</f>
        <v>51475.446863540878</v>
      </c>
      <c r="G544" s="119">
        <f>SUM(G545:G565)</f>
        <v>4.5600911485845393E-2</v>
      </c>
      <c r="H544" s="124">
        <f>SUM(H545:H565)</f>
        <v>103614879.83555135</v>
      </c>
      <c r="I544" s="124">
        <f>SUM(I545:I565)</f>
        <v>749901.1021021246</v>
      </c>
      <c r="J544" s="124">
        <f>SUM(J545:J565)</f>
        <v>104364780.93765348</v>
      </c>
      <c r="K544" s="108"/>
      <c r="L544" s="114">
        <f>SUM(L545:L565)</f>
        <v>5335.9734401496125</v>
      </c>
      <c r="M544" s="124">
        <f>SUM(M545:M565)</f>
        <v>10010296.960000001</v>
      </c>
      <c r="N544" s="124">
        <f>SUM(N545:N565)</f>
        <v>3559094.2845797916</v>
      </c>
      <c r="O544" s="124">
        <f>SUM(O545:O565)</f>
        <v>13569391.244579792</v>
      </c>
      <c r="P544" s="108"/>
      <c r="Q544" s="109"/>
      <c r="R544" s="124">
        <f>SUM(R545:R565)</f>
        <v>7404934.4500000002</v>
      </c>
      <c r="S544" s="108"/>
      <c r="T544" s="114">
        <f>SUM(T545:T565)</f>
        <v>6055.2794234455014</v>
      </c>
      <c r="U544" s="119">
        <f>SUM(U545:U565)</f>
        <v>3.1766936280605437E-2</v>
      </c>
      <c r="V544" s="124">
        <f>SUM(V545:V565)</f>
        <v>2868094.359916552</v>
      </c>
      <c r="W544" s="124">
        <f>SUM(W545:W565)</f>
        <v>244676.20587804879</v>
      </c>
      <c r="X544" s="124">
        <f>SUM(X545:X565)</f>
        <v>3112770.5657946011</v>
      </c>
      <c r="Y544" s="108"/>
      <c r="Z544" s="129">
        <f>SUM(Z545:Z565)</f>
        <v>29204</v>
      </c>
      <c r="AA544" s="108"/>
      <c r="AB544" s="108"/>
      <c r="AC544" s="108"/>
      <c r="AD544" s="133"/>
      <c r="AE544" s="108"/>
      <c r="AF544" s="108"/>
      <c r="AG544" s="124">
        <f>SUM(AG545:AG565)</f>
        <v>18620058.989518143</v>
      </c>
      <c r="AH544" s="108"/>
      <c r="AI544" s="129">
        <f>SUM(AI545:AI565)</f>
        <v>0</v>
      </c>
      <c r="AJ544" s="124">
        <f>SUM(AJ545:AJ565)</f>
        <v>0</v>
      </c>
      <c r="AK544" s="108"/>
      <c r="AL544" s="124">
        <f>SUM(AL545:AL565)</f>
        <v>3011.125</v>
      </c>
      <c r="AM544" s="124">
        <f>SUM(AM545:AM565)</f>
        <v>1720945.9053494914</v>
      </c>
      <c r="AN544" s="108"/>
      <c r="AO544" s="124"/>
      <c r="AP544" s="124"/>
      <c r="AQ544" s="124">
        <f>SUM(AQ545:AQ565)</f>
        <v>833705.25247524749</v>
      </c>
      <c r="AR544" s="107"/>
      <c r="AS544" s="124"/>
      <c r="AT544" s="124"/>
      <c r="AU544" s="124">
        <f>SUM(AU545:AU565)</f>
        <v>833705.25247524749</v>
      </c>
      <c r="AV544" s="107"/>
      <c r="AW544" s="124"/>
      <c r="AX544" s="124"/>
      <c r="AY544" s="124">
        <f>SUM(AY545:AY565)</f>
        <v>833705.25247524749</v>
      </c>
      <c r="AZ544" s="49"/>
    </row>
    <row r="545" spans="1:52" x14ac:dyDescent="0.25">
      <c r="A545" s="49"/>
      <c r="B545" s="2" t="s">
        <v>573</v>
      </c>
      <c r="C545" s="2" t="s">
        <v>35</v>
      </c>
      <c r="D545" s="50" t="s">
        <v>85</v>
      </c>
      <c r="F545" s="113">
        <v>0</v>
      </c>
      <c r="G545" s="118">
        <f t="shared" ref="G545:G565" si="263">F545/$F$11</f>
        <v>0</v>
      </c>
      <c r="H545" s="123">
        <f>'DADOS BASE PROPOSTA'!$H$17*G545</f>
        <v>0</v>
      </c>
      <c r="I545" s="123">
        <f>IF(D545="P",IF(H545&lt;'DADOS BASE PROPOSTA'!$H$22,IF('DADOS BASE PROPOSTA'!$H$22-H545&gt;'DADOS BASE PROPOSTA'!$H$23,'DADOS BASE PROPOSTA'!$H$23,'DADOS BASE PROPOSTA'!$H$22-H545),0),0)</f>
        <v>0</v>
      </c>
      <c r="J545" s="123">
        <f t="shared" ref="J545:J565" si="264">H545+I545</f>
        <v>0</v>
      </c>
      <c r="L545" s="113"/>
      <c r="M545" s="123">
        <f>IF(D545="E",'DADOS BASE PROPOSTA'!$H$28,IF(D545="EA",'DADOS BASE PROPOSTA'!$H$29,IF(D545="EC",'DADOS BASE PROPOSTA'!$H$30,IF(D545="ECA",'DADOS BASE PROPOSTA'!$H$31,0))))</f>
        <v>0</v>
      </c>
      <c r="N545" s="123">
        <f>IF(OR(D545="E",D545="EA",D545="EC",D545="ECA"),L545*'DADOS BASE PROPOSTA'!$H$33,0)</f>
        <v>0</v>
      </c>
      <c r="O545" s="123">
        <f t="shared" ref="O545:O565" si="265">M545+N545</f>
        <v>0</v>
      </c>
      <c r="Q545" s="77">
        <v>20</v>
      </c>
      <c r="R545" s="123">
        <f>IF(D545="R",('DADOS BASE PROPOSTA'!$H$36+('DADOS BASE PROPOSTA'!$H$37*Q545)),0)</f>
        <v>7404934.4500000002</v>
      </c>
      <c r="T545" s="113"/>
      <c r="U545" s="118"/>
      <c r="V545" s="123"/>
      <c r="W545" s="123">
        <f>'DADOS BASE PROPOSTA'!$H$47/41</f>
        <v>244676.20587804879</v>
      </c>
      <c r="X545" s="123">
        <f t="shared" ref="X545:X565" si="266">V545+W545</f>
        <v>244676.20587804879</v>
      </c>
      <c r="Z545" s="128"/>
      <c r="AD545" s="132"/>
      <c r="AG545" s="123"/>
      <c r="AI545" s="128"/>
      <c r="AJ545" s="123"/>
      <c r="AL545" s="123"/>
      <c r="AM545" s="123"/>
      <c r="AO545" s="123">
        <f>'DADOS BASE PROPOSTA'!$H$52/41</f>
        <v>354295.5</v>
      </c>
      <c r="AP545" s="123">
        <f>'DADOS BASE PROPOSTA'!$H$53*(Q545/$Q$11)</f>
        <v>479409.75247524749</v>
      </c>
      <c r="AQ545" s="123">
        <f>AO545+AP545</f>
        <v>833705.25247524749</v>
      </c>
      <c r="AS545" s="123">
        <f>'DADOS BASE PROPOSTA'!$H$56/41</f>
        <v>354295.5</v>
      </c>
      <c r="AT545" s="123">
        <f>'DADOS BASE PROPOSTA'!$H$57*(Q545/$Q$11)</f>
        <v>479409.75247524749</v>
      </c>
      <c r="AU545" s="123">
        <f>AS545+AT545</f>
        <v>833705.25247524749</v>
      </c>
      <c r="AW545" s="123">
        <f>'DADOS BASE PROPOSTA'!$H$60/41</f>
        <v>354295.5</v>
      </c>
      <c r="AX545" s="123">
        <f>'DADOS BASE PROPOSTA'!$H$61*(Q545/$Q$11)</f>
        <v>479409.75247524749</v>
      </c>
      <c r="AY545" s="123">
        <f>AW545+AX545</f>
        <v>833705.25247524749</v>
      </c>
      <c r="AZ545" s="49"/>
    </row>
    <row r="546" spans="1:52" x14ac:dyDescent="0.25">
      <c r="A546" s="49"/>
      <c r="B546" s="2" t="s">
        <v>573</v>
      </c>
      <c r="C546" s="2" t="s">
        <v>575</v>
      </c>
      <c r="D546" s="50" t="s">
        <v>89</v>
      </c>
      <c r="F546" s="113">
        <v>3080.4518203358971</v>
      </c>
      <c r="G546" s="118">
        <f t="shared" si="263"/>
        <v>2.7289012403900453E-3</v>
      </c>
      <c r="H546" s="123">
        <f>'DADOS BASE PROPOSTA'!$H$17*G546</f>
        <v>6200638.6471873298</v>
      </c>
      <c r="I546" s="123">
        <f>IF(D546="P",IF(H546&lt;'DADOS BASE PROPOSTA'!$H$22,IF('DADOS BASE PROPOSTA'!$H$22-H546&gt;'DADOS BASE PROPOSTA'!$H$23,'DADOS BASE PROPOSTA'!$H$23,'DADOS BASE PROPOSTA'!$H$22-H546),0),0)</f>
        <v>0</v>
      </c>
      <c r="J546" s="123">
        <f t="shared" si="264"/>
        <v>6200638.6471873298</v>
      </c>
      <c r="L546" s="113">
        <v>0</v>
      </c>
      <c r="M546" s="123">
        <f>IF(D546="E",'DADOS BASE PROPOSTA'!$H$28,IF(D546="EA",'DADOS BASE PROPOSTA'!$H$29,IF(D546="EC",'DADOS BASE PROPOSTA'!$H$30,IF(D546="ECA",'DADOS BASE PROPOSTA'!$H$31,0))))</f>
        <v>0</v>
      </c>
      <c r="N546" s="123">
        <f>IF(OR(D546="E",D546="EA",D546="EC",D546="ECA",D546="ECR"),L546*'DADOS BASE PROPOSTA'!$H$33,0)</f>
        <v>0</v>
      </c>
      <c r="O546" s="123">
        <f t="shared" si="265"/>
        <v>0</v>
      </c>
      <c r="R546" s="123"/>
      <c r="T546" s="113">
        <v>29.055870759675109</v>
      </c>
      <c r="U546" s="118">
        <f t="shared" ref="U546:U565" si="267">T546/$T$11</f>
        <v>1.5243161057543772E-4</v>
      </c>
      <c r="V546" s="123">
        <f>'DADOS BASE PROPOSTA'!$H$48*U546</f>
        <v>13762.367220515513</v>
      </c>
      <c r="W546" s="123"/>
      <c r="X546" s="123">
        <f t="shared" si="266"/>
        <v>13762.367220515513</v>
      </c>
      <c r="Z546" s="128">
        <v>1155</v>
      </c>
      <c r="AB546" s="51">
        <v>0.63900000000000001</v>
      </c>
      <c r="AC546" s="51">
        <f t="shared" ref="AC546:AC565" si="268">Z546*AB546</f>
        <v>738.04499999999996</v>
      </c>
      <c r="AD546" s="132">
        <f t="shared" ref="AD546:AD565" si="269">(AB546-$AC$12)*$AD$12</f>
        <v>-0.15658184425827115</v>
      </c>
      <c r="AF546" s="51">
        <f t="shared" ref="AF546:AF565" si="270">$AF$11-(AD546*$AF$11)</f>
        <v>705.20890539673758</v>
      </c>
      <c r="AG546" s="123">
        <f t="shared" ref="AG546:AG565" si="271">Z546*AF546</f>
        <v>814516.28573323193</v>
      </c>
      <c r="AI546" s="128">
        <v>0</v>
      </c>
      <c r="AJ546" s="123">
        <f>IF($AI$11&gt;0,(AI546/$AI$11)*'DADOS BASE PROPOSTA'!$H$41,0)</f>
        <v>0</v>
      </c>
      <c r="AL546" s="123">
        <v>117.625</v>
      </c>
      <c r="AM546" s="123">
        <f>(AL546/$AL$11)*'DADOS BASE PROPOSTA'!$H$42</f>
        <v>67226.123829709468</v>
      </c>
      <c r="AO546" s="123"/>
      <c r="AP546" s="123"/>
      <c r="AQ546" s="123"/>
      <c r="AS546" s="123"/>
      <c r="AT546" s="123"/>
      <c r="AU546" s="123"/>
      <c r="AW546" s="123"/>
      <c r="AX546" s="123"/>
      <c r="AY546" s="123"/>
      <c r="AZ546" s="49"/>
    </row>
    <row r="547" spans="1:52" x14ac:dyDescent="0.25">
      <c r="A547" s="49"/>
      <c r="B547" s="2" t="s">
        <v>573</v>
      </c>
      <c r="C547" s="2" t="s">
        <v>576</v>
      </c>
      <c r="D547" s="50" t="s">
        <v>87</v>
      </c>
      <c r="F547" s="113">
        <v>0</v>
      </c>
      <c r="G547" s="118">
        <f t="shared" si="263"/>
        <v>0</v>
      </c>
      <c r="H547" s="123">
        <f>'DADOS BASE PROPOSTA'!$H$17*G547</f>
        <v>0</v>
      </c>
      <c r="I547" s="123">
        <f>IF(D547="P",IF(H547&lt;'DADOS BASE PROPOSTA'!$H$22,IF('DADOS BASE PROPOSTA'!$H$22-H547&gt;'DADOS BASE PROPOSTA'!$H$23,'DADOS BASE PROPOSTA'!$H$23,'DADOS BASE PROPOSTA'!$H$22-H547),0),0)</f>
        <v>0</v>
      </c>
      <c r="J547" s="123">
        <f t="shared" si="264"/>
        <v>0</v>
      </c>
      <c r="L547" s="113">
        <v>237.49198575076281</v>
      </c>
      <c r="M547" s="123">
        <f>IF(D547="E",'DADOS BASE PROPOSTA'!$H$28,IF(D547="EA",'DADOS BASE PROPOSTA'!$H$29,IF(D547="EC",'DADOS BASE PROPOSTA'!$H$30,IF(D547="ECA",'DADOS BASE PROPOSTA'!$H$31,0))))</f>
        <v>993970.02</v>
      </c>
      <c r="N547" s="123">
        <f>IF(OR(D547="E",D547="EA",D547="EC",D547="ECA",D547="ECR"),L547*'DADOS BASE PROPOSTA'!$H$33,0)</f>
        <v>158407.15449575879</v>
      </c>
      <c r="O547" s="123">
        <f t="shared" si="265"/>
        <v>1152377.1744957587</v>
      </c>
      <c r="R547" s="123"/>
      <c r="T547" s="113">
        <v>3.1730769230769229</v>
      </c>
      <c r="U547" s="118">
        <f t="shared" si="267"/>
        <v>1.6646454338433943E-5</v>
      </c>
      <c r="V547" s="123">
        <f>'DADOS BASE PROPOSTA'!$H$48*U547</f>
        <v>1502.9337855857245</v>
      </c>
      <c r="W547" s="123"/>
      <c r="X547" s="123">
        <f t="shared" si="266"/>
        <v>1502.9337855857245</v>
      </c>
      <c r="Z547" s="128">
        <v>140</v>
      </c>
      <c r="AB547" s="51">
        <v>0.624</v>
      </c>
      <c r="AC547" s="51">
        <f t="shared" si="268"/>
        <v>87.36</v>
      </c>
      <c r="AD547" s="132">
        <f t="shared" si="269"/>
        <v>-0.18283184425827118</v>
      </c>
      <c r="AF547" s="51">
        <f t="shared" si="270"/>
        <v>721.21445991807468</v>
      </c>
      <c r="AG547" s="123">
        <f t="shared" si="271"/>
        <v>100970.02438853045</v>
      </c>
      <c r="AI547" s="128">
        <v>0</v>
      </c>
      <c r="AJ547" s="123">
        <f>IF($AI$11&gt;0,(AI547/$AI$11)*'DADOS BASE PROPOSTA'!$H$41,0)</f>
        <v>0</v>
      </c>
      <c r="AL547" s="123">
        <v>21.875</v>
      </c>
      <c r="AM547" s="123">
        <f>(AL547/$AL$11)*'DADOS BASE PROPOSTA'!$H$42</f>
        <v>12502.201562379549</v>
      </c>
      <c r="AO547" s="123"/>
      <c r="AP547" s="123"/>
      <c r="AQ547" s="123"/>
      <c r="AS547" s="123"/>
      <c r="AT547" s="123"/>
      <c r="AU547" s="123"/>
      <c r="AW547" s="123"/>
      <c r="AX547" s="123"/>
      <c r="AY547" s="123"/>
      <c r="AZ547" s="49"/>
    </row>
    <row r="548" spans="1:52" x14ac:dyDescent="0.25">
      <c r="A548" s="49"/>
      <c r="B548" s="2" t="s">
        <v>573</v>
      </c>
      <c r="C548" s="2" t="s">
        <v>577</v>
      </c>
      <c r="D548" s="50" t="s">
        <v>87</v>
      </c>
      <c r="F548" s="113">
        <v>0</v>
      </c>
      <c r="G548" s="118">
        <f t="shared" si="263"/>
        <v>0</v>
      </c>
      <c r="H548" s="123">
        <f>'DADOS BASE PROPOSTA'!$H$17*G548</f>
        <v>0</v>
      </c>
      <c r="I548" s="123">
        <f>IF(D548="P",IF(H548&lt;'DADOS BASE PROPOSTA'!$H$22,IF('DADOS BASE PROPOSTA'!$H$22-H548&gt;'DADOS BASE PROPOSTA'!$H$23,'DADOS BASE PROPOSTA'!$H$23,'DADOS BASE PROPOSTA'!$H$22-H548),0),0)</f>
        <v>0</v>
      </c>
      <c r="J548" s="123">
        <f t="shared" si="264"/>
        <v>0</v>
      </c>
      <c r="L548" s="113">
        <v>307.14012189597111</v>
      </c>
      <c r="M548" s="123">
        <f>IF(D548="E",'DADOS BASE PROPOSTA'!$H$28,IF(D548="EA",'DADOS BASE PROPOSTA'!$H$29,IF(D548="EC",'DADOS BASE PROPOSTA'!$H$30,IF(D548="ECA",'DADOS BASE PROPOSTA'!$H$31,0))))</f>
        <v>993970.02</v>
      </c>
      <c r="N548" s="123">
        <f>IF(OR(D548="E",D548="EA",D548="EC",D548="ECA",D548="ECR"),L548*'DADOS BASE PROPOSTA'!$H$33,0)</f>
        <v>204862.46130461272</v>
      </c>
      <c r="O548" s="123">
        <f t="shared" si="265"/>
        <v>1198832.4813046127</v>
      </c>
      <c r="R548" s="123"/>
      <c r="T548" s="113">
        <v>12.587667224080271</v>
      </c>
      <c r="U548" s="118">
        <f t="shared" si="267"/>
        <v>6.6036857206053308E-5</v>
      </c>
      <c r="V548" s="123">
        <f>'DADOS BASE PROPOSTA'!$H$48*U548</f>
        <v>5962.171989967127</v>
      </c>
      <c r="W548" s="123"/>
      <c r="X548" s="123">
        <f t="shared" si="266"/>
        <v>5962.171989967127</v>
      </c>
      <c r="Z548" s="128">
        <v>144.5</v>
      </c>
      <c r="AB548" s="51">
        <v>0.67600000000000005</v>
      </c>
      <c r="AC548" s="51">
        <f t="shared" si="268"/>
        <v>97.682000000000002</v>
      </c>
      <c r="AD548" s="132">
        <f t="shared" si="269"/>
        <v>-9.1831844258271095E-2</v>
      </c>
      <c r="AF548" s="51">
        <f t="shared" si="270"/>
        <v>665.7285375774394</v>
      </c>
      <c r="AG548" s="123">
        <f t="shared" si="271"/>
        <v>96197.773679939986</v>
      </c>
      <c r="AI548" s="128">
        <v>0</v>
      </c>
      <c r="AJ548" s="123">
        <f>IF($AI$11&gt;0,(AI548/$AI$11)*'DADOS BASE PROPOSTA'!$H$41,0)</f>
        <v>0</v>
      </c>
      <c r="AL548" s="123">
        <v>55.125</v>
      </c>
      <c r="AM548" s="123">
        <f>(AL548/$AL$11)*'DADOS BASE PROPOSTA'!$H$42</f>
        <v>31505.547937196465</v>
      </c>
      <c r="AO548" s="123"/>
      <c r="AP548" s="123"/>
      <c r="AQ548" s="123"/>
      <c r="AS548" s="123"/>
      <c r="AT548" s="123"/>
      <c r="AU548" s="123"/>
      <c r="AW548" s="123"/>
      <c r="AX548" s="123"/>
      <c r="AY548" s="123"/>
      <c r="AZ548" s="49"/>
    </row>
    <row r="549" spans="1:52" x14ac:dyDescent="0.25">
      <c r="A549" s="49"/>
      <c r="B549" s="2" t="s">
        <v>573</v>
      </c>
      <c r="C549" s="2" t="s">
        <v>578</v>
      </c>
      <c r="D549" s="50" t="s">
        <v>89</v>
      </c>
      <c r="F549" s="113">
        <v>2509.9933809478289</v>
      </c>
      <c r="G549" s="118">
        <f t="shared" si="263"/>
        <v>2.2235452622311916E-3</v>
      </c>
      <c r="H549" s="123">
        <f>'DADOS BASE PROPOSTA'!$H$17*G549</f>
        <v>5052363.3771335613</v>
      </c>
      <c r="I549" s="123">
        <f>IF(D549="P",IF(H549&lt;'DADOS BASE PROPOSTA'!$H$22,IF('DADOS BASE PROPOSTA'!$H$22-H549&gt;'DADOS BASE PROPOSTA'!$H$23,'DADOS BASE PROPOSTA'!$H$23,'DADOS BASE PROPOSTA'!$H$22-H549),0),0)</f>
        <v>0</v>
      </c>
      <c r="J549" s="123">
        <f t="shared" si="264"/>
        <v>5052363.3771335613</v>
      </c>
      <c r="L549" s="113">
        <v>0</v>
      </c>
      <c r="M549" s="123">
        <f>IF(D549="E",'DADOS BASE PROPOSTA'!$H$28,IF(D549="EA",'DADOS BASE PROPOSTA'!$H$29,IF(D549="EC",'DADOS BASE PROPOSTA'!$H$30,IF(D549="ECA",'DADOS BASE PROPOSTA'!$H$31,0))))</f>
        <v>0</v>
      </c>
      <c r="N549" s="123">
        <f>IF(OR(D549="E",D549="EA",D549="EC",D549="ECA",D549="ECR"),L549*'DADOS BASE PROPOSTA'!$H$33,0)</f>
        <v>0</v>
      </c>
      <c r="O549" s="123">
        <f t="shared" si="265"/>
        <v>0</v>
      </c>
      <c r="R549" s="123"/>
      <c r="T549" s="113">
        <v>12.19615384615385</v>
      </c>
      <c r="U549" s="118">
        <f t="shared" si="267"/>
        <v>6.3982917220817037E-5</v>
      </c>
      <c r="V549" s="123">
        <f>'DADOS BASE PROPOSTA'!$H$48*U549</f>
        <v>5776.7309504149507</v>
      </c>
      <c r="W549" s="123"/>
      <c r="X549" s="123">
        <f t="shared" si="266"/>
        <v>5776.7309504149507</v>
      </c>
      <c r="Z549" s="128">
        <v>1498</v>
      </c>
      <c r="AB549" s="51">
        <v>0.71</v>
      </c>
      <c r="AC549" s="51">
        <f t="shared" si="268"/>
        <v>1063.58</v>
      </c>
      <c r="AD549" s="132">
        <f t="shared" si="269"/>
        <v>-3.2331844258271236E-2</v>
      </c>
      <c r="AF549" s="51">
        <f t="shared" si="270"/>
        <v>629.4492806624088</v>
      </c>
      <c r="AG549" s="123">
        <f t="shared" si="271"/>
        <v>942915.02243228839</v>
      </c>
      <c r="AI549" s="128">
        <v>0</v>
      </c>
      <c r="AJ549" s="123">
        <f>IF($AI$11&gt;0,(AI549/$AI$11)*'DADOS BASE PROPOSTA'!$H$41,0)</f>
        <v>0</v>
      </c>
      <c r="AL549" s="123">
        <v>56.625</v>
      </c>
      <c r="AM549" s="123">
        <f>(AL549/$AL$11)*'DADOS BASE PROPOSTA'!$H$42</f>
        <v>32362.841758616771</v>
      </c>
      <c r="AO549" s="123"/>
      <c r="AP549" s="123"/>
      <c r="AQ549" s="123"/>
      <c r="AS549" s="123"/>
      <c r="AT549" s="123"/>
      <c r="AU549" s="123"/>
      <c r="AW549" s="123"/>
      <c r="AX549" s="123"/>
      <c r="AY549" s="123"/>
      <c r="AZ549" s="49"/>
    </row>
    <row r="550" spans="1:52" x14ac:dyDescent="0.25">
      <c r="A550" s="49"/>
      <c r="B550" s="2" t="s">
        <v>573</v>
      </c>
      <c r="C550" s="2" t="s">
        <v>579</v>
      </c>
      <c r="D550" s="50" t="s">
        <v>93</v>
      </c>
      <c r="F550" s="113">
        <v>0</v>
      </c>
      <c r="G550" s="118">
        <f t="shared" si="263"/>
        <v>0</v>
      </c>
      <c r="H550" s="123">
        <f>'DADOS BASE PROPOSTA'!$H$17*G550</f>
        <v>0</v>
      </c>
      <c r="I550" s="123">
        <f>IF(D550="P",IF(H550&lt;'DADOS BASE PROPOSTA'!$H$22,IF('DADOS BASE PROPOSTA'!$H$22-H550&gt;'DADOS BASE PROPOSTA'!$H$23,'DADOS BASE PROPOSTA'!$H$23,'DADOS BASE PROPOSTA'!$H$22-H550),0),0)</f>
        <v>0</v>
      </c>
      <c r="J550" s="123">
        <f t="shared" si="264"/>
        <v>0</v>
      </c>
      <c r="L550" s="113">
        <v>564.84629652471517</v>
      </c>
      <c r="M550" s="123">
        <f>IF(D550="E",'DADOS BASE PROPOSTA'!$H$28,IF(D550="EA",'DADOS BASE PROPOSTA'!$H$29,IF(D550="EC",'DADOS BASE PROPOSTA'!$H$30,IF(D550="ECA",'DADOS BASE PROPOSTA'!$H$31,0))))</f>
        <v>2005589.23</v>
      </c>
      <c r="N550" s="123">
        <f>IF(OR(D550="E",D550="EA",D550="EC",D550="ECA",D550="ECR"),L550*'DADOS BASE PROPOSTA'!$H$33,0)</f>
        <v>376752.47978198499</v>
      </c>
      <c r="O550" s="123">
        <f t="shared" si="265"/>
        <v>2382341.7097819848</v>
      </c>
      <c r="R550" s="123"/>
      <c r="T550" s="113">
        <v>13.244648829431441</v>
      </c>
      <c r="U550" s="118">
        <f t="shared" si="267"/>
        <v>6.9483484741343025E-5</v>
      </c>
      <c r="V550" s="123">
        <f>'DADOS BASE PROPOSTA'!$H$48*U550</f>
        <v>6273.3525491302325</v>
      </c>
      <c r="W550" s="123"/>
      <c r="X550" s="123">
        <f t="shared" si="266"/>
        <v>6273.3525491302325</v>
      </c>
      <c r="Z550" s="128">
        <v>437.5</v>
      </c>
      <c r="AB550" s="51">
        <v>0.57899999999999996</v>
      </c>
      <c r="AC550" s="51">
        <f t="shared" si="268"/>
        <v>253.31249999999997</v>
      </c>
      <c r="AD550" s="132">
        <f t="shared" si="269"/>
        <v>-0.26158184425827125</v>
      </c>
      <c r="AF550" s="51">
        <f t="shared" si="270"/>
        <v>769.23112348208599</v>
      </c>
      <c r="AG550" s="123">
        <f t="shared" si="271"/>
        <v>336538.61652341264</v>
      </c>
      <c r="AI550" s="128">
        <v>0</v>
      </c>
      <c r="AJ550" s="123">
        <f>IF($AI$11&gt;0,(AI550/$AI$11)*'DADOS BASE PROPOSTA'!$H$41,0)</f>
        <v>0</v>
      </c>
      <c r="AL550" s="123">
        <v>48.625</v>
      </c>
      <c r="AM550" s="123">
        <f>(AL550/$AL$11)*'DADOS BASE PROPOSTA'!$H$42</f>
        <v>27790.608044375113</v>
      </c>
      <c r="AO550" s="123"/>
      <c r="AP550" s="123"/>
      <c r="AQ550" s="123"/>
      <c r="AS550" s="123"/>
      <c r="AT550" s="123"/>
      <c r="AU550" s="123"/>
      <c r="AW550" s="123"/>
      <c r="AX550" s="123"/>
      <c r="AY550" s="123"/>
      <c r="AZ550" s="49"/>
    </row>
    <row r="551" spans="1:52" x14ac:dyDescent="0.25">
      <c r="A551" s="49"/>
      <c r="B551" s="2" t="s">
        <v>573</v>
      </c>
      <c r="C551" s="2" t="s">
        <v>580</v>
      </c>
      <c r="D551" s="50" t="s">
        <v>93</v>
      </c>
      <c r="F551" s="113">
        <v>0</v>
      </c>
      <c r="G551" s="118">
        <f t="shared" si="263"/>
        <v>0</v>
      </c>
      <c r="H551" s="123">
        <f>'DADOS BASE PROPOSTA'!$H$17*G551</f>
        <v>0</v>
      </c>
      <c r="I551" s="123">
        <f>IF(D551="P",IF(H551&lt;'DADOS BASE PROPOSTA'!$H$22,IF('DADOS BASE PROPOSTA'!$H$22-H551&gt;'DADOS BASE PROPOSTA'!$H$23,'DADOS BASE PROPOSTA'!$H$23,'DADOS BASE PROPOSTA'!$H$22-H551),0),0)</f>
        <v>0</v>
      </c>
      <c r="J551" s="123">
        <f t="shared" si="264"/>
        <v>0</v>
      </c>
      <c r="L551" s="113">
        <v>1152.8483835652839</v>
      </c>
      <c r="M551" s="123">
        <f>IF(D551="E",'DADOS BASE PROPOSTA'!$H$28,IF(D551="EA",'DADOS BASE PROPOSTA'!$H$29,IF(D551="EC",'DADOS BASE PROPOSTA'!$H$30,IF(D551="ECA",'DADOS BASE PROPOSTA'!$H$31,0))))</f>
        <v>2005589.23</v>
      </c>
      <c r="N551" s="123">
        <f>IF(OR(D551="E",D551="EA",D551="EC",D551="ECA",D551="ECR"),L551*'DADOS BASE PROPOSTA'!$H$33,0)</f>
        <v>768949.87183804438</v>
      </c>
      <c r="O551" s="123">
        <f t="shared" si="265"/>
        <v>2774539.1018380444</v>
      </c>
      <c r="R551" s="123"/>
      <c r="T551" s="113">
        <v>27.914285714285711</v>
      </c>
      <c r="U551" s="118">
        <f t="shared" si="267"/>
        <v>1.4644267813156676E-4</v>
      </c>
      <c r="V551" s="123">
        <f>'DADOS BASE PROPOSTA'!$H$48*U551</f>
        <v>13221.65334076141</v>
      </c>
      <c r="W551" s="123"/>
      <c r="X551" s="123">
        <f t="shared" si="266"/>
        <v>13221.65334076141</v>
      </c>
      <c r="Z551" s="128">
        <v>456</v>
      </c>
      <c r="AB551" s="51">
        <v>0.61599999999999999</v>
      </c>
      <c r="AC551" s="51">
        <f t="shared" si="268"/>
        <v>280.89600000000002</v>
      </c>
      <c r="AD551" s="132">
        <f t="shared" si="269"/>
        <v>-0.19683184425827119</v>
      </c>
      <c r="AF551" s="51">
        <f t="shared" si="270"/>
        <v>729.75075566278781</v>
      </c>
      <c r="AG551" s="123">
        <f t="shared" si="271"/>
        <v>332766.34458223125</v>
      </c>
      <c r="AI551" s="128">
        <v>0</v>
      </c>
      <c r="AJ551" s="123">
        <f>IF($AI$11&gt;0,(AI551/$AI$11)*'DADOS BASE PROPOSTA'!$H$41,0)</f>
        <v>0</v>
      </c>
      <c r="AL551" s="123">
        <v>63.375</v>
      </c>
      <c r="AM551" s="123">
        <f>(AL551/$AL$11)*'DADOS BASE PROPOSTA'!$H$42</f>
        <v>36220.663955008175</v>
      </c>
      <c r="AO551" s="123"/>
      <c r="AP551" s="123"/>
      <c r="AQ551" s="123"/>
      <c r="AS551" s="123"/>
      <c r="AT551" s="123"/>
      <c r="AU551" s="123"/>
      <c r="AW551" s="123"/>
      <c r="AX551" s="123"/>
      <c r="AY551" s="123"/>
      <c r="AZ551" s="49"/>
    </row>
    <row r="552" spans="1:52" x14ac:dyDescent="0.25">
      <c r="A552" s="49"/>
      <c r="B552" s="2" t="s">
        <v>573</v>
      </c>
      <c r="C552" s="2" t="s">
        <v>581</v>
      </c>
      <c r="D552" s="50" t="s">
        <v>89</v>
      </c>
      <c r="F552" s="113">
        <v>3463.5131186955291</v>
      </c>
      <c r="G552" s="118">
        <f t="shared" si="263"/>
        <v>3.0682464122048199E-3</v>
      </c>
      <c r="H552" s="123">
        <f>'DADOS BASE PROPOSTA'!$H$17*G552</f>
        <v>6971702.3837373443</v>
      </c>
      <c r="I552" s="123">
        <f>IF(D552="P",IF(H552&lt;'DADOS BASE PROPOSTA'!$H$22,IF('DADOS BASE PROPOSTA'!$H$22-H552&gt;'DADOS BASE PROPOSTA'!$H$23,'DADOS BASE PROPOSTA'!$H$23,'DADOS BASE PROPOSTA'!$H$22-H552),0),0)</f>
        <v>0</v>
      </c>
      <c r="J552" s="123">
        <f t="shared" si="264"/>
        <v>6971702.3837373443</v>
      </c>
      <c r="L552" s="113">
        <v>0</v>
      </c>
      <c r="M552" s="123">
        <f>IF(D552="E",'DADOS BASE PROPOSTA'!$H$28,IF(D552="EA",'DADOS BASE PROPOSTA'!$H$29,IF(D552="EC",'DADOS BASE PROPOSTA'!$H$30,IF(D552="ECA",'DADOS BASE PROPOSTA'!$H$31,0))))</f>
        <v>0</v>
      </c>
      <c r="N552" s="123">
        <f>IF(OR(D552="E",D552="EA",D552="EC",D552="ECA",D552="ECR"),L552*'DADOS BASE PROPOSTA'!$H$33,0)</f>
        <v>0</v>
      </c>
      <c r="O552" s="123">
        <f t="shared" si="265"/>
        <v>0</v>
      </c>
      <c r="R552" s="123"/>
      <c r="T552" s="113">
        <v>0</v>
      </c>
      <c r="U552" s="118">
        <f t="shared" si="267"/>
        <v>0</v>
      </c>
      <c r="V552" s="123">
        <f>'DADOS BASE PROPOSTA'!$H$48*U552</f>
        <v>0</v>
      </c>
      <c r="W552" s="123"/>
      <c r="X552" s="123">
        <f t="shared" si="266"/>
        <v>0</v>
      </c>
      <c r="Z552" s="128">
        <v>1814</v>
      </c>
      <c r="AB552" s="51">
        <v>0.69099999999999995</v>
      </c>
      <c r="AC552" s="51">
        <f t="shared" si="268"/>
        <v>1253.4739999999999</v>
      </c>
      <c r="AD552" s="132">
        <f t="shared" si="269"/>
        <v>-6.5581844258271266E-2</v>
      </c>
      <c r="AF552" s="51">
        <f t="shared" si="270"/>
        <v>649.72298305610241</v>
      </c>
      <c r="AG552" s="123">
        <f t="shared" si="271"/>
        <v>1178597.4912637698</v>
      </c>
      <c r="AI552" s="128">
        <v>0</v>
      </c>
      <c r="AJ552" s="123">
        <f>IF($AI$11&gt;0,(AI552/$AI$11)*'DADOS BASE PROPOSTA'!$H$41,0)</f>
        <v>0</v>
      </c>
      <c r="AL552" s="123">
        <v>0</v>
      </c>
      <c r="AM552" s="123">
        <f>(AL552/$AL$11)*'DADOS BASE PROPOSTA'!$H$42</f>
        <v>0</v>
      </c>
      <c r="AO552" s="123"/>
      <c r="AP552" s="123"/>
      <c r="AQ552" s="123"/>
      <c r="AS552" s="123"/>
      <c r="AT552" s="123"/>
      <c r="AU552" s="123"/>
      <c r="AW552" s="123"/>
      <c r="AX552" s="123"/>
      <c r="AY552" s="123"/>
      <c r="AZ552" s="49"/>
    </row>
    <row r="553" spans="1:52" x14ac:dyDescent="0.25">
      <c r="A553" s="49"/>
      <c r="B553" s="2" t="s">
        <v>573</v>
      </c>
      <c r="C553" s="2" t="s">
        <v>582</v>
      </c>
      <c r="D553" s="50" t="s">
        <v>89</v>
      </c>
      <c r="F553" s="113">
        <v>3358.6461956231528</v>
      </c>
      <c r="G553" s="118">
        <f t="shared" si="263"/>
        <v>2.9753472230148103E-3</v>
      </c>
      <c r="H553" s="123">
        <f>'DADOS BASE PROPOSTA'!$H$17*G553</f>
        <v>6760615.8503523516</v>
      </c>
      <c r="I553" s="123">
        <f>IF(D553="P",IF(H553&lt;'DADOS BASE PROPOSTA'!$H$22,IF('DADOS BASE PROPOSTA'!$H$22-H553&gt;'DADOS BASE PROPOSTA'!$H$23,'DADOS BASE PROPOSTA'!$H$23,'DADOS BASE PROPOSTA'!$H$22-H553),0),0)</f>
        <v>0</v>
      </c>
      <c r="J553" s="123">
        <f t="shared" si="264"/>
        <v>6760615.8503523516</v>
      </c>
      <c r="L553" s="113">
        <v>0</v>
      </c>
      <c r="M553" s="123">
        <f>IF(D553="E",'DADOS BASE PROPOSTA'!$H$28,IF(D553="EA",'DADOS BASE PROPOSTA'!$H$29,IF(D553="EC",'DADOS BASE PROPOSTA'!$H$30,IF(D553="ECA",'DADOS BASE PROPOSTA'!$H$31,0))))</f>
        <v>0</v>
      </c>
      <c r="N553" s="123">
        <f>IF(OR(D553="E",D553="EA",D553="EC",D553="ECA",D553="ECR"),L553*'DADOS BASE PROPOSTA'!$H$33,0)</f>
        <v>0</v>
      </c>
      <c r="O553" s="123">
        <f t="shared" si="265"/>
        <v>0</v>
      </c>
      <c r="R553" s="123"/>
      <c r="T553" s="113">
        <v>11.79395604395604</v>
      </c>
      <c r="U553" s="118">
        <f t="shared" si="267"/>
        <v>6.1872925086490816E-5</v>
      </c>
      <c r="V553" s="123">
        <f>'DADOS BASE PROPOSTA'!$H$48*U553</f>
        <v>5586.2292134368072</v>
      </c>
      <c r="W553" s="123"/>
      <c r="X553" s="123">
        <f t="shared" si="266"/>
        <v>5586.2292134368072</v>
      </c>
      <c r="Z553" s="128">
        <v>1347</v>
      </c>
      <c r="AB553" s="51">
        <v>0.60299999999999998</v>
      </c>
      <c r="AC553" s="51">
        <f t="shared" si="268"/>
        <v>812.24099999999999</v>
      </c>
      <c r="AD553" s="132">
        <f t="shared" si="269"/>
        <v>-0.21958184425827121</v>
      </c>
      <c r="AF553" s="51">
        <f t="shared" si="270"/>
        <v>743.6222362479466</v>
      </c>
      <c r="AG553" s="123">
        <f t="shared" si="271"/>
        <v>1001659.152225984</v>
      </c>
      <c r="AI553" s="128">
        <v>0</v>
      </c>
      <c r="AJ553" s="123">
        <f>IF($AI$11&gt;0,(AI553/$AI$11)*'DADOS BASE PROPOSTA'!$H$41,0)</f>
        <v>0</v>
      </c>
      <c r="AL553" s="123">
        <v>50.625</v>
      </c>
      <c r="AM553" s="123">
        <f>(AL553/$AL$11)*'DADOS BASE PROPOSTA'!$H$42</f>
        <v>28933.666472935525</v>
      </c>
      <c r="AO553" s="123"/>
      <c r="AP553" s="123"/>
      <c r="AQ553" s="123"/>
      <c r="AS553" s="123"/>
      <c r="AT553" s="123"/>
      <c r="AU553" s="123"/>
      <c r="AW553" s="123"/>
      <c r="AX553" s="123"/>
      <c r="AY553" s="123"/>
      <c r="AZ553" s="49"/>
    </row>
    <row r="554" spans="1:52" x14ac:dyDescent="0.25">
      <c r="A554" s="49"/>
      <c r="B554" s="2" t="s">
        <v>573</v>
      </c>
      <c r="C554" s="2" t="s">
        <v>583</v>
      </c>
      <c r="D554" s="50" t="s">
        <v>89</v>
      </c>
      <c r="F554" s="113">
        <v>2090.8851323742838</v>
      </c>
      <c r="G554" s="118">
        <f t="shared" si="263"/>
        <v>1.8522669283712789E-3</v>
      </c>
      <c r="H554" s="123">
        <f>'DADOS BASE PROPOSTA'!$H$17*G554</f>
        <v>4208740.7675201613</v>
      </c>
      <c r="I554" s="123">
        <f>IF(D554="P",IF(H554&lt;'DADOS BASE PROPOSTA'!$H$22,IF('DADOS BASE PROPOSTA'!$H$22-H554&gt;'DADOS BASE PROPOSTA'!$H$23,'DADOS BASE PROPOSTA'!$H$23,'DADOS BASE PROPOSTA'!$H$22-H554),0),0)</f>
        <v>0</v>
      </c>
      <c r="J554" s="123">
        <f t="shared" si="264"/>
        <v>4208740.7675201613</v>
      </c>
      <c r="L554" s="113">
        <v>0</v>
      </c>
      <c r="M554" s="123">
        <f>IF(D554="E",'DADOS BASE PROPOSTA'!$H$28,IF(D554="EA",'DADOS BASE PROPOSTA'!$H$29,IF(D554="EC",'DADOS BASE PROPOSTA'!$H$30,IF(D554="ECA",'DADOS BASE PROPOSTA'!$H$31,0))))</f>
        <v>0</v>
      </c>
      <c r="N554" s="123">
        <f>IF(OR(D554="E",D554="EA",D554="EC",D554="ECA",D554="ECR"),L554*'DADOS BASE PROPOSTA'!$H$33,0)</f>
        <v>0</v>
      </c>
      <c r="O554" s="123">
        <f t="shared" si="265"/>
        <v>0</v>
      </c>
      <c r="R554" s="123"/>
      <c r="T554" s="113">
        <v>20.452173913043481</v>
      </c>
      <c r="U554" s="118">
        <f t="shared" si="267"/>
        <v>1.0729528070660477E-4</v>
      </c>
      <c r="V554" s="123">
        <f>'DADOS BASE PROPOSTA'!$H$48*U554</f>
        <v>9687.2102088156244</v>
      </c>
      <c r="W554" s="123"/>
      <c r="X554" s="123">
        <f t="shared" si="266"/>
        <v>9687.2102088156244</v>
      </c>
      <c r="Z554" s="128">
        <v>1163.5</v>
      </c>
      <c r="AB554" s="51">
        <v>0.59499999999999997</v>
      </c>
      <c r="AC554" s="51">
        <f t="shared" si="268"/>
        <v>692.28249999999991</v>
      </c>
      <c r="AD554" s="132">
        <f t="shared" si="269"/>
        <v>-0.23358184425827122</v>
      </c>
      <c r="AF554" s="51">
        <f t="shared" si="270"/>
        <v>752.15853199265985</v>
      </c>
      <c r="AG554" s="123">
        <f t="shared" si="271"/>
        <v>875136.45197345968</v>
      </c>
      <c r="AI554" s="128">
        <v>0</v>
      </c>
      <c r="AJ554" s="123">
        <f>IF($AI$11&gt;0,(AI554/$AI$11)*'DADOS BASE PROPOSTA'!$H$41,0)</f>
        <v>0</v>
      </c>
      <c r="AL554" s="123">
        <v>84</v>
      </c>
      <c r="AM554" s="123">
        <f>(AL554/$AL$11)*'DADOS BASE PROPOSTA'!$H$42</f>
        <v>48008.453999537465</v>
      </c>
      <c r="AO554" s="123"/>
      <c r="AP554" s="123"/>
      <c r="AQ554" s="123"/>
      <c r="AS554" s="123"/>
      <c r="AT554" s="123"/>
      <c r="AU554" s="123"/>
      <c r="AW554" s="123"/>
      <c r="AX554" s="123"/>
      <c r="AY554" s="123"/>
      <c r="AZ554" s="49"/>
    </row>
    <row r="555" spans="1:52" x14ac:dyDescent="0.25">
      <c r="A555" s="49"/>
      <c r="B555" s="2" t="s">
        <v>573</v>
      </c>
      <c r="C555" s="2" t="s">
        <v>584</v>
      </c>
      <c r="D555" s="50" t="s">
        <v>89</v>
      </c>
      <c r="F555" s="113">
        <v>3680.5183066684731</v>
      </c>
      <c r="G555" s="118">
        <f t="shared" si="263"/>
        <v>3.2604863046521134E-3</v>
      </c>
      <c r="H555" s="123">
        <f>'DADOS BASE PROPOSTA'!$H$17*G555</f>
        <v>7408511.927812105</v>
      </c>
      <c r="I555" s="123">
        <f>IF(D555="P",IF(H555&lt;'DADOS BASE PROPOSTA'!$H$22,IF('DADOS BASE PROPOSTA'!$H$22-H555&gt;'DADOS BASE PROPOSTA'!$H$23,'DADOS BASE PROPOSTA'!$H$23,'DADOS BASE PROPOSTA'!$H$22-H555),0),0)</f>
        <v>0</v>
      </c>
      <c r="J555" s="123">
        <f t="shared" si="264"/>
        <v>7408511.927812105</v>
      </c>
      <c r="L555" s="113">
        <v>0</v>
      </c>
      <c r="M555" s="123">
        <f>IF(D555="E",'DADOS BASE PROPOSTA'!$H$28,IF(D555="EA",'DADOS BASE PROPOSTA'!$H$29,IF(D555="EC",'DADOS BASE PROPOSTA'!$H$30,IF(D555="ECA",'DADOS BASE PROPOSTA'!$H$31,0))))</f>
        <v>0</v>
      </c>
      <c r="N555" s="123">
        <f>IF(OR(D555="E",D555="EA",D555="EC",D555="ECA",D555="ECR"),L555*'DADOS BASE PROPOSTA'!$H$33,0)</f>
        <v>0</v>
      </c>
      <c r="O555" s="123">
        <f t="shared" si="265"/>
        <v>0</v>
      </c>
      <c r="R555" s="123"/>
      <c r="T555" s="113">
        <v>0.26813186813186812</v>
      </c>
      <c r="U555" s="118">
        <f t="shared" si="267"/>
        <v>1.406661422884115E-6</v>
      </c>
      <c r="V555" s="123">
        <f>'DADOS BASE PROPOSTA'!$H$48*U555</f>
        <v>127.00115798542572</v>
      </c>
      <c r="W555" s="123"/>
      <c r="X555" s="123">
        <f t="shared" si="266"/>
        <v>127.00115798542572</v>
      </c>
      <c r="Z555" s="128">
        <v>1229.5</v>
      </c>
      <c r="AB555" s="51">
        <v>0.66500000000000004</v>
      </c>
      <c r="AC555" s="51">
        <f t="shared" si="268"/>
        <v>817.61750000000006</v>
      </c>
      <c r="AD555" s="132">
        <f t="shared" si="269"/>
        <v>-0.11108184425827111</v>
      </c>
      <c r="AF555" s="51">
        <f t="shared" si="270"/>
        <v>677.46594422641999</v>
      </c>
      <c r="AG555" s="123">
        <f t="shared" si="271"/>
        <v>832944.37842638337</v>
      </c>
      <c r="AI555" s="128">
        <v>0</v>
      </c>
      <c r="AJ555" s="123">
        <f>IF($AI$11&gt;0,(AI555/$AI$11)*'DADOS BASE PROPOSTA'!$H$41,0)</f>
        <v>0</v>
      </c>
      <c r="AL555" s="123">
        <v>1</v>
      </c>
      <c r="AM555" s="123">
        <f>(AL555/$AL$11)*'DADOS BASE PROPOSTA'!$H$42</f>
        <v>571.52921428020795</v>
      </c>
      <c r="AO555" s="123"/>
      <c r="AP555" s="123"/>
      <c r="AQ555" s="123"/>
      <c r="AS555" s="123"/>
      <c r="AT555" s="123"/>
      <c r="AU555" s="123"/>
      <c r="AW555" s="123"/>
      <c r="AX555" s="123"/>
      <c r="AY555" s="123"/>
      <c r="AZ555" s="49"/>
    </row>
    <row r="556" spans="1:52" x14ac:dyDescent="0.25">
      <c r="A556" s="49"/>
      <c r="B556" s="2" t="s">
        <v>573</v>
      </c>
      <c r="C556" s="2" t="s">
        <v>585</v>
      </c>
      <c r="D556" s="50" t="s">
        <v>89</v>
      </c>
      <c r="F556" s="113">
        <v>3416.6126573933061</v>
      </c>
      <c r="G556" s="118">
        <f t="shared" si="263"/>
        <v>3.0266983749404211E-3</v>
      </c>
      <c r="H556" s="123">
        <f>'DADOS BASE PROPOSTA'!$H$17*G556</f>
        <v>6877296.4881470781</v>
      </c>
      <c r="I556" s="123">
        <f>IF(D556="P",IF(H556&lt;'DADOS BASE PROPOSTA'!$H$22,IF('DADOS BASE PROPOSTA'!$H$22-H556&gt;'DADOS BASE PROPOSTA'!$H$23,'DADOS BASE PROPOSTA'!$H$23,'DADOS BASE PROPOSTA'!$H$22-H556),0),0)</f>
        <v>0</v>
      </c>
      <c r="J556" s="123">
        <f t="shared" si="264"/>
        <v>6877296.4881470781</v>
      </c>
      <c r="L556" s="113">
        <v>0</v>
      </c>
      <c r="M556" s="123">
        <f>IF(D556="E",'DADOS BASE PROPOSTA'!$H$28,IF(D556="EA",'DADOS BASE PROPOSTA'!$H$29,IF(D556="EC",'DADOS BASE PROPOSTA'!$H$30,IF(D556="ECA",'DADOS BASE PROPOSTA'!$H$31,0))))</f>
        <v>0</v>
      </c>
      <c r="N556" s="123">
        <f>IF(OR(D556="E",D556="EA",D556="EC",D556="ECA",D556="ECR"),L556*'DADOS BASE PROPOSTA'!$H$33,0)</f>
        <v>0</v>
      </c>
      <c r="O556" s="123">
        <f t="shared" si="265"/>
        <v>0</v>
      </c>
      <c r="R556" s="123"/>
      <c r="T556" s="113">
        <v>0</v>
      </c>
      <c r="U556" s="118">
        <f t="shared" si="267"/>
        <v>0</v>
      </c>
      <c r="V556" s="123">
        <f>'DADOS BASE PROPOSTA'!$H$48*U556</f>
        <v>0</v>
      </c>
      <c r="W556" s="123"/>
      <c r="X556" s="123">
        <f t="shared" si="266"/>
        <v>0</v>
      </c>
      <c r="Z556" s="128">
        <v>2466.5</v>
      </c>
      <c r="AB556" s="51">
        <v>0.72</v>
      </c>
      <c r="AC556" s="51">
        <f t="shared" si="268"/>
        <v>1775.8799999999999</v>
      </c>
      <c r="AD556" s="132">
        <f t="shared" si="269"/>
        <v>-1.4831844258271221E-2</v>
      </c>
      <c r="AF556" s="51">
        <f t="shared" si="270"/>
        <v>618.77891098151736</v>
      </c>
      <c r="AG556" s="123">
        <f t="shared" si="271"/>
        <v>1526218.1839359126</v>
      </c>
      <c r="AI556" s="128">
        <v>0</v>
      </c>
      <c r="AJ556" s="123">
        <f>IF($AI$11&gt;0,(AI556/$AI$11)*'DADOS BASE PROPOSTA'!$H$41,0)</f>
        <v>0</v>
      </c>
      <c r="AL556" s="123">
        <v>0</v>
      </c>
      <c r="AM556" s="123">
        <f>(AL556/$AL$11)*'DADOS BASE PROPOSTA'!$H$42</f>
        <v>0</v>
      </c>
      <c r="AO556" s="123"/>
      <c r="AP556" s="123"/>
      <c r="AQ556" s="123"/>
      <c r="AS556" s="123"/>
      <c r="AT556" s="123"/>
      <c r="AU556" s="123"/>
      <c r="AW556" s="123"/>
      <c r="AX556" s="123"/>
      <c r="AY556" s="123"/>
      <c r="AZ556" s="49"/>
    </row>
    <row r="557" spans="1:52" x14ac:dyDescent="0.25">
      <c r="A557" s="49"/>
      <c r="B557" s="2" t="s">
        <v>573</v>
      </c>
      <c r="C557" s="2" t="s">
        <v>586</v>
      </c>
      <c r="D557" s="50" t="s">
        <v>89</v>
      </c>
      <c r="F557" s="113">
        <v>14594.97584503848</v>
      </c>
      <c r="G557" s="118">
        <f t="shared" si="263"/>
        <v>1.2929352578754282E-2</v>
      </c>
      <c r="H557" s="123">
        <f>'DADOS BASE PROPOSTA'!$H$17*G557</f>
        <v>29378213.508186959</v>
      </c>
      <c r="I557" s="123">
        <f>IF(D557="P",IF(H557&lt;'DADOS BASE PROPOSTA'!$H$22,IF('DADOS BASE PROPOSTA'!$H$22-H557&gt;'DADOS BASE PROPOSTA'!$H$23,'DADOS BASE PROPOSTA'!$H$23,'DADOS BASE PROPOSTA'!$H$22-H557),0),0)</f>
        <v>0</v>
      </c>
      <c r="J557" s="123">
        <f t="shared" si="264"/>
        <v>29378213.508186959</v>
      </c>
      <c r="L557" s="113">
        <v>0</v>
      </c>
      <c r="M557" s="123">
        <f>IF(D557="E",'DADOS BASE PROPOSTA'!$H$28,IF(D557="EA",'DADOS BASE PROPOSTA'!$H$29,IF(D557="EC",'DADOS BASE PROPOSTA'!$H$30,IF(D557="ECA",'DADOS BASE PROPOSTA'!$H$31,0))))</f>
        <v>0</v>
      </c>
      <c r="N557" s="123">
        <f>IF(OR(D557="E",D557="EA",D557="EC",D557="ECA",D557="ECR"),L557*'DADOS BASE PROPOSTA'!$H$33,0)</f>
        <v>0</v>
      </c>
      <c r="O557" s="123">
        <f t="shared" si="265"/>
        <v>0</v>
      </c>
      <c r="R557" s="123"/>
      <c r="T557" s="113">
        <v>5708.5666141327456</v>
      </c>
      <c r="U557" s="118">
        <f t="shared" si="267"/>
        <v>2.9948027036143025E-2</v>
      </c>
      <c r="V557" s="123">
        <f>'DADOS BASE PROPOSTA'!$H$48*U557</f>
        <v>2703873.1930038431</v>
      </c>
      <c r="W557" s="123"/>
      <c r="X557" s="123">
        <f t="shared" si="266"/>
        <v>2703873.1930038431</v>
      </c>
      <c r="Z557" s="128">
        <v>8047</v>
      </c>
      <c r="AB557" s="51">
        <v>0.76300000000000001</v>
      </c>
      <c r="AC557" s="51">
        <f t="shared" si="268"/>
        <v>6139.8609999999999</v>
      </c>
      <c r="AD557" s="132">
        <f t="shared" si="269"/>
        <v>6.0418155741728846E-2</v>
      </c>
      <c r="AF557" s="51">
        <f t="shared" si="270"/>
        <v>572.89632135368436</v>
      </c>
      <c r="AG557" s="123">
        <f t="shared" si="271"/>
        <v>4610096.6979330983</v>
      </c>
      <c r="AI557" s="128">
        <v>0</v>
      </c>
      <c r="AJ557" s="123">
        <f>IF($AI$11&gt;0,(AI557/$AI$11)*'DADOS BASE PROPOSTA'!$H$41,0)</f>
        <v>0</v>
      </c>
      <c r="AL557" s="123">
        <v>1829.125</v>
      </c>
      <c r="AM557" s="123">
        <f>(AL557/$AL$11)*'DADOS BASE PROPOSTA'!$H$42</f>
        <v>1045398.3740702854</v>
      </c>
      <c r="AO557" s="123"/>
      <c r="AP557" s="123"/>
      <c r="AQ557" s="123"/>
      <c r="AS557" s="123"/>
      <c r="AT557" s="123"/>
      <c r="AU557" s="123"/>
      <c r="AW557" s="123"/>
      <c r="AX557" s="123"/>
      <c r="AY557" s="123"/>
      <c r="AZ557" s="49"/>
    </row>
    <row r="558" spans="1:52" x14ac:dyDescent="0.25">
      <c r="A558" s="49"/>
      <c r="B558" s="2" t="s">
        <v>573</v>
      </c>
      <c r="C558" s="2" t="s">
        <v>587</v>
      </c>
      <c r="D558" s="50" t="s">
        <v>89</v>
      </c>
      <c r="F558" s="113">
        <v>1194.2378617544671</v>
      </c>
      <c r="G558" s="118">
        <f t="shared" si="263"/>
        <v>1.0579477856943592E-3</v>
      </c>
      <c r="H558" s="123">
        <f>'DADOS BASE PROPOSTA'!$H$17*G558</f>
        <v>2403880.2978978753</v>
      </c>
      <c r="I558" s="123">
        <f>IF(D558="P",IF(H558&lt;'DADOS BASE PROPOSTA'!$H$22,IF('DADOS BASE PROPOSTA'!$H$22-H558&gt;'DADOS BASE PROPOSTA'!$H$23,'DADOS BASE PROPOSTA'!$H$23,'DADOS BASE PROPOSTA'!$H$22-H558),0),0)</f>
        <v>749901.1021021246</v>
      </c>
      <c r="J558" s="123">
        <f t="shared" si="264"/>
        <v>3153781.4</v>
      </c>
      <c r="L558" s="113">
        <v>0</v>
      </c>
      <c r="M558" s="123">
        <f>IF(D558="E",'DADOS BASE PROPOSTA'!$H$28,IF(D558="EA",'DADOS BASE PROPOSTA'!$H$29,IF(D558="EC",'DADOS BASE PROPOSTA'!$H$30,IF(D558="ECA",'DADOS BASE PROPOSTA'!$H$31,0))))</f>
        <v>0</v>
      </c>
      <c r="N558" s="123">
        <f>IF(OR(D558="E",D558="EA",D558="EC",D558="ECA",D558="ECR"),L558*'DADOS BASE PROPOSTA'!$H$33,0)</f>
        <v>0</v>
      </c>
      <c r="O558" s="123">
        <f t="shared" si="265"/>
        <v>0</v>
      </c>
      <c r="R558" s="123"/>
      <c r="T558" s="113">
        <v>1.714285714285714</v>
      </c>
      <c r="U558" s="118">
        <f t="shared" si="267"/>
        <v>8.9934090971279473E-6</v>
      </c>
      <c r="V558" s="123">
        <f>'DADOS BASE PROPOSTA'!$H$48*U558</f>
        <v>811.97461662813157</v>
      </c>
      <c r="W558" s="123"/>
      <c r="X558" s="123">
        <f t="shared" si="266"/>
        <v>811.97461662813157</v>
      </c>
      <c r="Z558" s="128">
        <v>1428</v>
      </c>
      <c r="AB558" s="51">
        <v>0.76300000000000001</v>
      </c>
      <c r="AC558" s="51">
        <f t="shared" si="268"/>
        <v>1089.5640000000001</v>
      </c>
      <c r="AD558" s="132">
        <f t="shared" si="269"/>
        <v>6.0418155741728846E-2</v>
      </c>
      <c r="AF558" s="51">
        <f t="shared" si="270"/>
        <v>572.89632135368436</v>
      </c>
      <c r="AG558" s="123">
        <f t="shared" si="271"/>
        <v>818095.94689306128</v>
      </c>
      <c r="AI558" s="128">
        <v>0</v>
      </c>
      <c r="AJ558" s="123">
        <f>IF($AI$11&gt;0,(AI558/$AI$11)*'DADOS BASE PROPOSTA'!$H$41,0)</f>
        <v>0</v>
      </c>
      <c r="AL558" s="123">
        <v>7.5</v>
      </c>
      <c r="AM558" s="123">
        <f>(AL558/$AL$11)*'DADOS BASE PROPOSTA'!$H$42</f>
        <v>4286.4691071015595</v>
      </c>
      <c r="AO558" s="123"/>
      <c r="AP558" s="123"/>
      <c r="AQ558" s="123"/>
      <c r="AS558" s="123"/>
      <c r="AT558" s="123"/>
      <c r="AU558" s="123"/>
      <c r="AW558" s="123"/>
      <c r="AX558" s="123"/>
      <c r="AY558" s="123"/>
      <c r="AZ558" s="49"/>
    </row>
    <row r="559" spans="1:52" x14ac:dyDescent="0.25">
      <c r="A559" s="49"/>
      <c r="B559" s="2" t="s">
        <v>573</v>
      </c>
      <c r="C559" s="2" t="s">
        <v>588</v>
      </c>
      <c r="D559" s="50" t="s">
        <v>89</v>
      </c>
      <c r="F559" s="113">
        <v>2706.4582840529961</v>
      </c>
      <c r="G559" s="118">
        <f t="shared" si="263"/>
        <v>2.3975889899199238E-3</v>
      </c>
      <c r="H559" s="123">
        <f>'DADOS BASE PROPOSTA'!$H$17*G559</f>
        <v>5447827.4006146938</v>
      </c>
      <c r="I559" s="123">
        <f>IF(D559="P",IF(H559&lt;'DADOS BASE PROPOSTA'!$H$22,IF('DADOS BASE PROPOSTA'!$H$22-H559&gt;'DADOS BASE PROPOSTA'!$H$23,'DADOS BASE PROPOSTA'!$H$23,'DADOS BASE PROPOSTA'!$H$22-H559),0),0)</f>
        <v>0</v>
      </c>
      <c r="J559" s="123">
        <f t="shared" si="264"/>
        <v>5447827.4006146938</v>
      </c>
      <c r="L559" s="113">
        <v>0</v>
      </c>
      <c r="M559" s="123">
        <f>IF(D559="E",'DADOS BASE PROPOSTA'!$H$28,IF(D559="EA",'DADOS BASE PROPOSTA'!$H$29,IF(D559="EC",'DADOS BASE PROPOSTA'!$H$30,IF(D559="ECA",'DADOS BASE PROPOSTA'!$H$31,0))))</f>
        <v>0</v>
      </c>
      <c r="N559" s="123">
        <f>IF(OR(D559="E",D559="EA",D559="EC",D559="ECA",D559="ECR"),L559*'DADOS BASE PROPOSTA'!$H$33,0)</f>
        <v>0</v>
      </c>
      <c r="O559" s="123">
        <f t="shared" si="265"/>
        <v>0</v>
      </c>
      <c r="R559" s="123"/>
      <c r="T559" s="113">
        <v>18.89782608695652</v>
      </c>
      <c r="U559" s="118">
        <f t="shared" si="267"/>
        <v>9.9140930610386375E-5</v>
      </c>
      <c r="V559" s="123">
        <f>'DADOS BASE PROPOSTA'!$H$48*U559</f>
        <v>8950.9904703692828</v>
      </c>
      <c r="W559" s="123"/>
      <c r="X559" s="123">
        <f t="shared" si="266"/>
        <v>8950.9904703692828</v>
      </c>
      <c r="Z559" s="128">
        <v>1351.5</v>
      </c>
      <c r="AB559" s="51">
        <v>0.76300000000000001</v>
      </c>
      <c r="AC559" s="51">
        <f t="shared" si="268"/>
        <v>1031.1945000000001</v>
      </c>
      <c r="AD559" s="132">
        <f t="shared" si="269"/>
        <v>6.0418155741728846E-2</v>
      </c>
      <c r="AF559" s="51">
        <f t="shared" si="270"/>
        <v>572.89632135368436</v>
      </c>
      <c r="AG559" s="123">
        <f t="shared" si="271"/>
        <v>774269.37830950436</v>
      </c>
      <c r="AI559" s="128">
        <v>0</v>
      </c>
      <c r="AJ559" s="123">
        <f>IF($AI$11&gt;0,(AI559/$AI$11)*'DADOS BASE PROPOSTA'!$H$41,0)</f>
        <v>0</v>
      </c>
      <c r="AL559" s="123">
        <v>69.5</v>
      </c>
      <c r="AM559" s="123">
        <f>(AL559/$AL$11)*'DADOS BASE PROPOSTA'!$H$42</f>
        <v>39721.280392474451</v>
      </c>
      <c r="AO559" s="123"/>
      <c r="AP559" s="123"/>
      <c r="AQ559" s="123"/>
      <c r="AS559" s="123"/>
      <c r="AT559" s="123"/>
      <c r="AU559" s="123"/>
      <c r="AW559" s="123"/>
      <c r="AX559" s="123"/>
      <c r="AY559" s="123"/>
      <c r="AZ559" s="49"/>
    </row>
    <row r="560" spans="1:52" x14ac:dyDescent="0.25">
      <c r="A560" s="49"/>
      <c r="B560" s="2" t="s">
        <v>573</v>
      </c>
      <c r="C560" s="2" t="s">
        <v>589</v>
      </c>
      <c r="D560" s="50" t="s">
        <v>89</v>
      </c>
      <c r="F560" s="113">
        <v>2264.0717900497621</v>
      </c>
      <c r="G560" s="118">
        <f t="shared" si="263"/>
        <v>2.0056889951699359E-3</v>
      </c>
      <c r="H560" s="123">
        <f>'DADOS BASE PROPOSTA'!$H$17*G560</f>
        <v>4557348.0321008079</v>
      </c>
      <c r="I560" s="123">
        <f>IF(D560="P",IF(H560&lt;'DADOS BASE PROPOSTA'!$H$22,IF('DADOS BASE PROPOSTA'!$H$22-H560&gt;'DADOS BASE PROPOSTA'!$H$23,'DADOS BASE PROPOSTA'!$H$23,'DADOS BASE PROPOSTA'!$H$22-H560),0),0)</f>
        <v>0</v>
      </c>
      <c r="J560" s="123">
        <f t="shared" si="264"/>
        <v>4557348.0321008079</v>
      </c>
      <c r="L560" s="113">
        <v>0</v>
      </c>
      <c r="M560" s="123">
        <f>IF(D560="E",'DADOS BASE PROPOSTA'!$H$28,IF(D560="EA",'DADOS BASE PROPOSTA'!$H$29,IF(D560="EC",'DADOS BASE PROPOSTA'!$H$30,IF(D560="ECA",'DADOS BASE PROPOSTA'!$H$31,0))))</f>
        <v>0</v>
      </c>
      <c r="N560" s="123">
        <f>IF(OR(D560="E",D560="EA",D560="EC",D560="ECA",D560="ECR"),L560*'DADOS BASE PROPOSTA'!$H$33,0)</f>
        <v>0</v>
      </c>
      <c r="O560" s="123">
        <f t="shared" si="265"/>
        <v>0</v>
      </c>
      <c r="R560" s="123"/>
      <c r="T560" s="113">
        <v>28.36428571428571</v>
      </c>
      <c r="U560" s="118">
        <f t="shared" si="267"/>
        <v>1.4880344801956283E-4</v>
      </c>
      <c r="V560" s="123">
        <f>'DADOS BASE PROPOSTA'!$H$48*U560</f>
        <v>13434.796677626293</v>
      </c>
      <c r="W560" s="123"/>
      <c r="X560" s="123">
        <f t="shared" si="266"/>
        <v>13434.796677626293</v>
      </c>
      <c r="Z560" s="128">
        <v>1251.5</v>
      </c>
      <c r="AB560" s="51">
        <v>0.629</v>
      </c>
      <c r="AC560" s="51">
        <f t="shared" si="268"/>
        <v>787.19349999999997</v>
      </c>
      <c r="AD560" s="132">
        <f t="shared" si="269"/>
        <v>-0.17408184425827117</v>
      </c>
      <c r="AF560" s="51">
        <f t="shared" si="270"/>
        <v>715.87927507762902</v>
      </c>
      <c r="AG560" s="123">
        <f t="shared" si="271"/>
        <v>895922.91275965271</v>
      </c>
      <c r="AI560" s="128">
        <v>0</v>
      </c>
      <c r="AJ560" s="123">
        <f>IF($AI$11&gt;0,(AI560/$AI$11)*'DADOS BASE PROPOSTA'!$H$41,0)</f>
        <v>0</v>
      </c>
      <c r="AL560" s="123">
        <v>136.25</v>
      </c>
      <c r="AM560" s="123">
        <f>(AL560/$AL$11)*'DADOS BASE PROPOSTA'!$H$42</f>
        <v>77870.855445678331</v>
      </c>
      <c r="AO560" s="123"/>
      <c r="AP560" s="123"/>
      <c r="AQ560" s="123"/>
      <c r="AS560" s="123"/>
      <c r="AT560" s="123"/>
      <c r="AU560" s="123"/>
      <c r="AW560" s="123"/>
      <c r="AX560" s="123"/>
      <c r="AY560" s="123"/>
      <c r="AZ560" s="49"/>
    </row>
    <row r="561" spans="1:52" x14ac:dyDescent="0.25">
      <c r="A561" s="49"/>
      <c r="B561" s="2" t="s">
        <v>573</v>
      </c>
      <c r="C561" s="2" t="s">
        <v>590</v>
      </c>
      <c r="D561" s="50" t="s">
        <v>89</v>
      </c>
      <c r="F561" s="113">
        <v>2761.0387720259928</v>
      </c>
      <c r="G561" s="118">
        <f t="shared" si="263"/>
        <v>2.4459405857304253E-3</v>
      </c>
      <c r="H561" s="123">
        <f>'DADOS BASE PROPOSTA'!$H$17*G561</f>
        <v>5557692.4148549763</v>
      </c>
      <c r="I561" s="123">
        <f>IF(D561="P",IF(H561&lt;'DADOS BASE PROPOSTA'!$H$22,IF('DADOS BASE PROPOSTA'!$H$22-H561&gt;'DADOS BASE PROPOSTA'!$H$23,'DADOS BASE PROPOSTA'!$H$23,'DADOS BASE PROPOSTA'!$H$22-H561),0),0)</f>
        <v>0</v>
      </c>
      <c r="J561" s="123">
        <f t="shared" si="264"/>
        <v>5557692.4148549763</v>
      </c>
      <c r="L561" s="113">
        <v>0</v>
      </c>
      <c r="M561" s="123">
        <f>IF(D561="E",'DADOS BASE PROPOSTA'!$H$28,IF(D561="EA",'DADOS BASE PROPOSTA'!$H$29,IF(D561="EC",'DADOS BASE PROPOSTA'!$H$30,IF(D561="ECA",'DADOS BASE PROPOSTA'!$H$31,0))))</f>
        <v>0</v>
      </c>
      <c r="N561" s="123">
        <f>IF(OR(D561="E",D561="EA",D561="EC",D561="ECA",D561="ECR"),L561*'DADOS BASE PROPOSTA'!$H$33,0)</f>
        <v>0</v>
      </c>
      <c r="O561" s="123">
        <f t="shared" si="265"/>
        <v>0</v>
      </c>
      <c r="R561" s="123"/>
      <c r="T561" s="113">
        <v>31.910869565217389</v>
      </c>
      <c r="U561" s="118">
        <f t="shared" si="267"/>
        <v>1.6740937770963552E-4</v>
      </c>
      <c r="V561" s="123">
        <f>'DADOS BASE PROPOSTA'!$H$48*U561</f>
        <v>15114.642714201162</v>
      </c>
      <c r="W561" s="123"/>
      <c r="X561" s="123">
        <f t="shared" si="266"/>
        <v>15114.642714201162</v>
      </c>
      <c r="Z561" s="128">
        <v>1285.5</v>
      </c>
      <c r="AB561" s="51">
        <v>0.76600000000000001</v>
      </c>
      <c r="AC561" s="51">
        <f t="shared" si="268"/>
        <v>984.69299999999998</v>
      </c>
      <c r="AD561" s="132">
        <f t="shared" si="269"/>
        <v>6.5668155741728851E-2</v>
      </c>
      <c r="AF561" s="51">
        <f t="shared" si="270"/>
        <v>569.69521044941689</v>
      </c>
      <c r="AG561" s="123">
        <f t="shared" si="271"/>
        <v>732343.19303272536</v>
      </c>
      <c r="AI561" s="128">
        <v>0</v>
      </c>
      <c r="AJ561" s="123">
        <f>IF($AI$11&gt;0,(AI561/$AI$11)*'DADOS BASE PROPOSTA'!$H$41,0)</f>
        <v>0</v>
      </c>
      <c r="AL561" s="123">
        <v>110.25</v>
      </c>
      <c r="AM561" s="123">
        <f>(AL561/$AL$11)*'DADOS BASE PROPOSTA'!$H$42</f>
        <v>63011.09587439293</v>
      </c>
      <c r="AO561" s="123"/>
      <c r="AP561" s="123"/>
      <c r="AQ561" s="123"/>
      <c r="AS561" s="123"/>
      <c r="AT561" s="123"/>
      <c r="AU561" s="123"/>
      <c r="AW561" s="123"/>
      <c r="AX561" s="123"/>
      <c r="AY561" s="123"/>
      <c r="AZ561" s="49"/>
    </row>
    <row r="562" spans="1:52" x14ac:dyDescent="0.25">
      <c r="A562" s="49"/>
      <c r="B562" s="2" t="s">
        <v>573</v>
      </c>
      <c r="C562" s="2" t="s">
        <v>591</v>
      </c>
      <c r="D562" s="50" t="s">
        <v>89</v>
      </c>
      <c r="F562" s="113">
        <v>3673.3089739407542</v>
      </c>
      <c r="G562" s="118">
        <f t="shared" si="263"/>
        <v>3.2540997230171794E-3</v>
      </c>
      <c r="H562" s="123">
        <f>'DADOS BASE PROPOSTA'!$H$17*G562</f>
        <v>7394000.2685688669</v>
      </c>
      <c r="I562" s="123">
        <f>IF(D562="P",IF(H562&lt;'DADOS BASE PROPOSTA'!$H$22,IF('DADOS BASE PROPOSTA'!$H$22-H562&gt;'DADOS BASE PROPOSTA'!$H$23,'DADOS BASE PROPOSTA'!$H$23,'DADOS BASE PROPOSTA'!$H$22-H562),0),0)</f>
        <v>0</v>
      </c>
      <c r="J562" s="123">
        <f t="shared" si="264"/>
        <v>7394000.2685688669</v>
      </c>
      <c r="L562" s="113">
        <v>0</v>
      </c>
      <c r="M562" s="123">
        <f>IF(D562="E",'DADOS BASE PROPOSTA'!$H$28,IF(D562="EA",'DADOS BASE PROPOSTA'!$H$29,IF(D562="EC",'DADOS BASE PROPOSTA'!$H$30,IF(D562="ECA",'DADOS BASE PROPOSTA'!$H$31,0))))</f>
        <v>0</v>
      </c>
      <c r="N562" s="123">
        <f>IF(OR(D562="E",D562="EA",D562="EC",D562="ECA",D562="ECR"),L562*'DADOS BASE PROPOSTA'!$H$33,0)</f>
        <v>0</v>
      </c>
      <c r="O562" s="123">
        <f t="shared" si="265"/>
        <v>0</v>
      </c>
      <c r="R562" s="123"/>
      <c r="T562" s="113">
        <v>102.13035714285709</v>
      </c>
      <c r="U562" s="118">
        <f t="shared" si="267"/>
        <v>5.3579171509587345E-4</v>
      </c>
      <c r="V562" s="123">
        <f>'DADOS BASE PROPOSTA'!$H$48*U562</f>
        <v>48374.233592513236</v>
      </c>
      <c r="W562" s="123"/>
      <c r="X562" s="123">
        <f t="shared" si="266"/>
        <v>48374.233592513236</v>
      </c>
      <c r="Z562" s="128">
        <v>1186</v>
      </c>
      <c r="AB562" s="51">
        <v>0.67800000000000005</v>
      </c>
      <c r="AC562" s="51">
        <f t="shared" si="268"/>
        <v>804.10800000000006</v>
      </c>
      <c r="AD562" s="132">
        <f t="shared" si="269"/>
        <v>-8.8331844258271092E-2</v>
      </c>
      <c r="AF562" s="51">
        <f t="shared" si="270"/>
        <v>663.59446364126109</v>
      </c>
      <c r="AG562" s="123">
        <f t="shared" si="271"/>
        <v>787023.03387853561</v>
      </c>
      <c r="AI562" s="128">
        <v>0</v>
      </c>
      <c r="AJ562" s="123">
        <f>IF($AI$11&gt;0,(AI562/$AI$11)*'DADOS BASE PROPOSTA'!$H$41,0)</f>
        <v>0</v>
      </c>
      <c r="AL562" s="123">
        <v>211.5</v>
      </c>
      <c r="AM562" s="123">
        <f>(AL562/$AL$11)*'DADOS BASE PROPOSTA'!$H$42</f>
        <v>120878.42882026399</v>
      </c>
      <c r="AO562" s="123"/>
      <c r="AP562" s="123"/>
      <c r="AQ562" s="123"/>
      <c r="AS562" s="123"/>
      <c r="AT562" s="123"/>
      <c r="AU562" s="123"/>
      <c r="AW562" s="123"/>
      <c r="AX562" s="123"/>
      <c r="AY562" s="123"/>
      <c r="AZ562" s="49"/>
    </row>
    <row r="563" spans="1:52" x14ac:dyDescent="0.25">
      <c r="A563" s="49"/>
      <c r="B563" s="2" t="s">
        <v>573</v>
      </c>
      <c r="C563" s="2" t="s">
        <v>592</v>
      </c>
      <c r="D563" s="50" t="s">
        <v>89</v>
      </c>
      <c r="F563" s="113">
        <v>2680.7347246399522</v>
      </c>
      <c r="G563" s="118">
        <f t="shared" si="263"/>
        <v>2.3748010817546054E-3</v>
      </c>
      <c r="H563" s="123">
        <f>'DADOS BASE PROPOSTA'!$H$17*G563</f>
        <v>5396048.4714372372</v>
      </c>
      <c r="I563" s="123">
        <f>IF(D563="P",IF(H563&lt;'DADOS BASE PROPOSTA'!$H$22,IF('DADOS BASE PROPOSTA'!$H$22-H563&gt;'DADOS BASE PROPOSTA'!$H$23,'DADOS BASE PROPOSTA'!$H$23,'DADOS BASE PROPOSTA'!$H$22-H563),0),0)</f>
        <v>0</v>
      </c>
      <c r="J563" s="123">
        <f t="shared" si="264"/>
        <v>5396048.4714372372</v>
      </c>
      <c r="L563" s="113">
        <v>0</v>
      </c>
      <c r="M563" s="123">
        <f>IF(D563="E",'DADOS BASE PROPOSTA'!$H$28,IF(D563="EA",'DADOS BASE PROPOSTA'!$H$29,IF(D563="EC",'DADOS BASE PROPOSTA'!$H$30,IF(D563="ECA",'DADOS BASE PROPOSTA'!$H$31,0))))</f>
        <v>0</v>
      </c>
      <c r="N563" s="123">
        <f>IF(OR(D563="E",D563="EA",D563="EC",D563="ECA",D563="ECR"),L563*'DADOS BASE PROPOSTA'!$H$33,0)</f>
        <v>0</v>
      </c>
      <c r="O563" s="123">
        <f t="shared" si="265"/>
        <v>0</v>
      </c>
      <c r="R563" s="123"/>
      <c r="T563" s="113">
        <v>17.23768389469609</v>
      </c>
      <c r="U563" s="118">
        <f t="shared" si="267"/>
        <v>9.0431566838652529E-5</v>
      </c>
      <c r="V563" s="123">
        <f>'DADOS BASE PROPOSTA'!$H$48*U563</f>
        <v>8164.6610336391204</v>
      </c>
      <c r="W563" s="123"/>
      <c r="X563" s="123">
        <f t="shared" si="266"/>
        <v>8164.6610336391204</v>
      </c>
      <c r="Z563" s="128">
        <v>1352</v>
      </c>
      <c r="AB563" s="51">
        <v>0.63500000000000001</v>
      </c>
      <c r="AC563" s="51">
        <f t="shared" si="268"/>
        <v>858.52</v>
      </c>
      <c r="AD563" s="132">
        <f t="shared" si="269"/>
        <v>-0.16358184425827116</v>
      </c>
      <c r="AF563" s="51">
        <f t="shared" si="270"/>
        <v>709.4770532690942</v>
      </c>
      <c r="AG563" s="123">
        <f t="shared" si="271"/>
        <v>959212.97601981531</v>
      </c>
      <c r="AI563" s="128">
        <v>0</v>
      </c>
      <c r="AJ563" s="123">
        <f>IF($AI$11&gt;0,(AI563/$AI$11)*'DADOS BASE PROPOSTA'!$H$41,0)</f>
        <v>0</v>
      </c>
      <c r="AL563" s="123">
        <v>78.75</v>
      </c>
      <c r="AM563" s="123">
        <f>(AL563/$AL$11)*'DADOS BASE PROPOSTA'!$H$42</f>
        <v>45007.925624566378</v>
      </c>
      <c r="AO563" s="123"/>
      <c r="AP563" s="123"/>
      <c r="AQ563" s="123"/>
      <c r="AS563" s="123"/>
      <c r="AT563" s="123"/>
      <c r="AU563" s="123"/>
      <c r="AW563" s="123"/>
      <c r="AX563" s="123"/>
      <c r="AY563" s="123"/>
      <c r="AZ563" s="49"/>
    </row>
    <row r="564" spans="1:52" x14ac:dyDescent="0.25">
      <c r="A564" s="49"/>
      <c r="B564" s="2" t="s">
        <v>573</v>
      </c>
      <c r="C564" s="2" t="s">
        <v>593</v>
      </c>
      <c r="D564" s="50" t="s">
        <v>93</v>
      </c>
      <c r="F564" s="113">
        <v>0</v>
      </c>
      <c r="G564" s="118">
        <f t="shared" si="263"/>
        <v>0</v>
      </c>
      <c r="H564" s="123">
        <f>'DADOS BASE PROPOSTA'!$H$17*G564</f>
        <v>0</v>
      </c>
      <c r="I564" s="123">
        <f>IF(D564="P",IF(H564&lt;'DADOS BASE PROPOSTA'!$H$22,IF('DADOS BASE PROPOSTA'!$H$22-H564&gt;'DADOS BASE PROPOSTA'!$H$23,'DADOS BASE PROPOSTA'!$H$23,'DADOS BASE PROPOSTA'!$H$22-H564),0),0)</f>
        <v>0</v>
      </c>
      <c r="J564" s="123">
        <f t="shared" si="264"/>
        <v>0</v>
      </c>
      <c r="L564" s="113">
        <v>2070.3583126356971</v>
      </c>
      <c r="M564" s="123">
        <f>IF(D564="E",'DADOS BASE PROPOSTA'!$H$28,IF(D564="EA",'DADOS BASE PROPOSTA'!$H$29,IF(D564="EC",'DADOS BASE PROPOSTA'!$H$30,IF(D564="ECA",'DADOS BASE PROPOSTA'!$H$31,0))))</f>
        <v>2005589.23</v>
      </c>
      <c r="N564" s="123">
        <f>IF(OR(D564="E",D564="EA",D564="EC",D564="ECA",D564="ECR"),L564*'DADOS BASE PROPOSTA'!$H$33,0)</f>
        <v>1380928.99452801</v>
      </c>
      <c r="O564" s="123">
        <f t="shared" si="265"/>
        <v>3386518.22452801</v>
      </c>
      <c r="R564" s="123"/>
      <c r="T564" s="113">
        <v>4</v>
      </c>
      <c r="U564" s="118">
        <f t="shared" si="267"/>
        <v>2.0984621226631881E-5</v>
      </c>
      <c r="V564" s="123">
        <f>'DADOS BASE PROPOSTA'!$H$48*U564</f>
        <v>1894.6074387989738</v>
      </c>
      <c r="W564" s="123"/>
      <c r="X564" s="123">
        <f t="shared" si="266"/>
        <v>1894.6074387989738</v>
      </c>
      <c r="Z564" s="128">
        <v>1080</v>
      </c>
      <c r="AB564" s="51">
        <v>0.66100000000000003</v>
      </c>
      <c r="AC564" s="51">
        <f t="shared" si="268"/>
        <v>713.88</v>
      </c>
      <c r="AD564" s="132">
        <f t="shared" si="269"/>
        <v>-0.11808184425827112</v>
      </c>
      <c r="AF564" s="51">
        <f t="shared" si="270"/>
        <v>681.7340920987765</v>
      </c>
      <c r="AG564" s="123">
        <f t="shared" si="271"/>
        <v>736272.81946667866</v>
      </c>
      <c r="AI564" s="128">
        <v>0</v>
      </c>
      <c r="AJ564" s="123">
        <f>IF($AI$11&gt;0,(AI564/$AI$11)*'DADOS BASE PROPOSTA'!$H$41,0)</f>
        <v>0</v>
      </c>
      <c r="AL564" s="123">
        <v>10</v>
      </c>
      <c r="AM564" s="123">
        <f>(AL564/$AL$11)*'DADOS BASE PROPOSTA'!$H$42</f>
        <v>5715.29214280208</v>
      </c>
      <c r="AO564" s="123"/>
      <c r="AP564" s="123"/>
      <c r="AQ564" s="123"/>
      <c r="AS564" s="123"/>
      <c r="AT564" s="123"/>
      <c r="AU564" s="123"/>
      <c r="AW564" s="123"/>
      <c r="AX564" s="123"/>
      <c r="AY564" s="123"/>
      <c r="AZ564" s="49"/>
    </row>
    <row r="565" spans="1:52" x14ac:dyDescent="0.25">
      <c r="A565" s="49"/>
      <c r="B565" s="2" t="s">
        <v>573</v>
      </c>
      <c r="C565" s="2" t="s">
        <v>594</v>
      </c>
      <c r="D565" s="50" t="s">
        <v>93</v>
      </c>
      <c r="F565" s="113">
        <v>0</v>
      </c>
      <c r="G565" s="118">
        <f t="shared" si="263"/>
        <v>0</v>
      </c>
      <c r="H565" s="123">
        <f>'DADOS BASE PROPOSTA'!$H$17*G565</f>
        <v>0</v>
      </c>
      <c r="I565" s="123">
        <f>IF(D565="P",IF(H565&lt;'DADOS BASE PROPOSTA'!$H$22,IF('DADOS BASE PROPOSTA'!$H$22-H565&gt;'DADOS BASE PROPOSTA'!$H$23,'DADOS BASE PROPOSTA'!$H$23,'DADOS BASE PROPOSTA'!$H$22-H565),0),0)</f>
        <v>0</v>
      </c>
      <c r="J565" s="123">
        <f t="shared" si="264"/>
        <v>0</v>
      </c>
      <c r="L565" s="113">
        <v>1003.288339777183</v>
      </c>
      <c r="M565" s="123">
        <f>IF(D565="E",'DADOS BASE PROPOSTA'!$H$28,IF(D565="EA",'DADOS BASE PROPOSTA'!$H$29,IF(D565="EC",'DADOS BASE PROPOSTA'!$H$30,IF(D565="ECA",'DADOS BASE PROPOSTA'!$H$31,0))))</f>
        <v>2005589.23</v>
      </c>
      <c r="N565" s="123">
        <f>IF(OR(D565="E",D565="EA",D565="EC",D565="ECA",D565="ECR"),L565*'DADOS BASE PROPOSTA'!$H$33,0)</f>
        <v>669193.32263138099</v>
      </c>
      <c r="O565" s="123">
        <f t="shared" si="265"/>
        <v>2674782.552631381</v>
      </c>
      <c r="R565" s="123"/>
      <c r="T565" s="113">
        <v>11.77153607262303</v>
      </c>
      <c r="U565" s="118">
        <f t="shared" si="267"/>
        <v>6.1755306434907038E-5</v>
      </c>
      <c r="V565" s="123">
        <f>'DADOS BASE PROPOSTA'!$H$48*U565</f>
        <v>5575.609952320513</v>
      </c>
      <c r="W565" s="123"/>
      <c r="X565" s="123">
        <f t="shared" si="266"/>
        <v>5575.609952320513</v>
      </c>
      <c r="Z565" s="128">
        <v>371</v>
      </c>
      <c r="AB565" s="51">
        <v>0.622</v>
      </c>
      <c r="AC565" s="51">
        <f t="shared" si="268"/>
        <v>230.762</v>
      </c>
      <c r="AD565" s="132">
        <f t="shared" si="269"/>
        <v>-0.18633184425827118</v>
      </c>
      <c r="AF565" s="51">
        <f t="shared" si="270"/>
        <v>723.34853385425299</v>
      </c>
      <c r="AG565" s="123">
        <f t="shared" si="271"/>
        <v>268362.30605992785</v>
      </c>
      <c r="AI565" s="128">
        <v>0</v>
      </c>
      <c r="AJ565" s="123">
        <f>IF($AI$11&gt;0,(AI565/$AI$11)*'DADOS BASE PROPOSTA'!$H$41,0)</f>
        <v>0</v>
      </c>
      <c r="AL565" s="123">
        <v>59.375</v>
      </c>
      <c r="AM565" s="123">
        <f>(AL565/$AL$11)*'DADOS BASE PROPOSTA'!$H$42</f>
        <v>33934.547097887349</v>
      </c>
      <c r="AO565" s="123"/>
      <c r="AP565" s="123"/>
      <c r="AQ565" s="123"/>
      <c r="AS565" s="123"/>
      <c r="AT565" s="123"/>
      <c r="AU565" s="123"/>
      <c r="AW565" s="123"/>
      <c r="AX565" s="123"/>
      <c r="AY565" s="123"/>
      <c r="AZ565" s="49"/>
    </row>
    <row r="566" spans="1:52" x14ac:dyDescent="0.25">
      <c r="A566" s="49"/>
      <c r="F566" s="113"/>
      <c r="G566" s="118"/>
      <c r="H566" s="123"/>
      <c r="I566" s="123"/>
      <c r="J566" s="123"/>
      <c r="L566" s="113"/>
      <c r="M566" s="123"/>
      <c r="N566" s="123"/>
      <c r="O566" s="123"/>
      <c r="R566" s="123"/>
      <c r="T566" s="113"/>
      <c r="U566" s="118"/>
      <c r="V566" s="123"/>
      <c r="W566" s="123"/>
      <c r="X566" s="123"/>
      <c r="Z566" s="128"/>
      <c r="AD566" s="132"/>
      <c r="AG566" s="123"/>
      <c r="AI566" s="128"/>
      <c r="AJ566" s="123"/>
      <c r="AL566" s="123"/>
      <c r="AM566" s="123"/>
      <c r="AO566" s="123"/>
      <c r="AP566" s="123"/>
      <c r="AQ566" s="123"/>
      <c r="AS566" s="123"/>
      <c r="AT566" s="123"/>
      <c r="AU566" s="123"/>
      <c r="AW566" s="123"/>
      <c r="AX566" s="123"/>
      <c r="AY566" s="123"/>
      <c r="AZ566" s="49"/>
    </row>
    <row r="567" spans="1:52" x14ac:dyDescent="0.25">
      <c r="A567" s="49"/>
      <c r="B567" s="107" t="s">
        <v>595</v>
      </c>
      <c r="C567" s="107" t="s">
        <v>596</v>
      </c>
      <c r="D567" s="107" t="s">
        <v>84</v>
      </c>
      <c r="E567" s="107"/>
      <c r="F567" s="114">
        <f>SUM(F568:F577)</f>
        <v>19552.410157203994</v>
      </c>
      <c r="G567" s="119">
        <f>SUM(G568:G577)</f>
        <v>1.7321029330298311E-2</v>
      </c>
      <c r="H567" s="124">
        <f>SUM(H568:H577)</f>
        <v>39357028.493695863</v>
      </c>
      <c r="I567" s="124">
        <f>SUM(I568:I577)</f>
        <v>0</v>
      </c>
      <c r="J567" s="124">
        <f>SUM(J568:J577)</f>
        <v>39357028.493695863</v>
      </c>
      <c r="K567" s="108"/>
      <c r="L567" s="114">
        <f>SUM(L568:L577)</f>
        <v>822.56798425167824</v>
      </c>
      <c r="M567" s="124">
        <f>SUM(M568:M577)</f>
        <v>5005148.4800000004</v>
      </c>
      <c r="N567" s="124">
        <f>SUM(N568:N577)</f>
        <v>548652.84549586941</v>
      </c>
      <c r="O567" s="124">
        <f>SUM(O568:O577)</f>
        <v>5553801.3254958689</v>
      </c>
      <c r="P567" s="108"/>
      <c r="Q567" s="109"/>
      <c r="R567" s="124">
        <f>SUM(R568:R577)</f>
        <v>5615938.4500000002</v>
      </c>
      <c r="S567" s="108"/>
      <c r="T567" s="114">
        <f>SUM(T568:T577)</f>
        <v>5873.1318925497726</v>
      </c>
      <c r="U567" s="119">
        <f>SUM(U568:U577)</f>
        <v>3.0811362044802153E-2</v>
      </c>
      <c r="V567" s="124">
        <f>SUM(V568:V577)</f>
        <v>2781819.8431680733</v>
      </c>
      <c r="W567" s="124">
        <f>SUM(W568:W577)</f>
        <v>244676.20587804879</v>
      </c>
      <c r="X567" s="124">
        <f>SUM(X568:X577)</f>
        <v>3026496.049046122</v>
      </c>
      <c r="Y567" s="108"/>
      <c r="Z567" s="129">
        <f>SUM(Z568:Z577)</f>
        <v>6328</v>
      </c>
      <c r="AA567" s="108"/>
      <c r="AB567" s="108"/>
      <c r="AC567" s="108"/>
      <c r="AD567" s="133"/>
      <c r="AE567" s="108"/>
      <c r="AF567" s="108"/>
      <c r="AG567" s="124">
        <f>SUM(AG568:AG577)</f>
        <v>3953968.3858435801</v>
      </c>
      <c r="AH567" s="108"/>
      <c r="AI567" s="129">
        <f>SUM(AI568:AI577)</f>
        <v>308.5</v>
      </c>
      <c r="AJ567" s="124">
        <f>SUM(AJ568:AJ577)</f>
        <v>1905913.6653234959</v>
      </c>
      <c r="AK567" s="108"/>
      <c r="AL567" s="124">
        <f>SUM(AL568:AL577)</f>
        <v>1519.375</v>
      </c>
      <c r="AM567" s="124">
        <f>SUM(AM568:AM577)</f>
        <v>868367.19994699105</v>
      </c>
      <c r="AN567" s="108"/>
      <c r="AO567" s="124"/>
      <c r="AP567" s="124"/>
      <c r="AQ567" s="124">
        <f>SUM(AQ568:AQ577)</f>
        <v>570029.8886138614</v>
      </c>
      <c r="AR567" s="107"/>
      <c r="AS567" s="124"/>
      <c r="AT567" s="124"/>
      <c r="AU567" s="124">
        <f>SUM(AU568:AU577)</f>
        <v>570029.8886138614</v>
      </c>
      <c r="AV567" s="107"/>
      <c r="AW567" s="124"/>
      <c r="AX567" s="124"/>
      <c r="AY567" s="124">
        <f>SUM(AY568:AY577)</f>
        <v>570029.8886138614</v>
      </c>
      <c r="AZ567" s="49"/>
    </row>
    <row r="568" spans="1:52" x14ac:dyDescent="0.25">
      <c r="A568" s="49"/>
      <c r="B568" s="2" t="s">
        <v>595</v>
      </c>
      <c r="C568" s="2" t="s">
        <v>35</v>
      </c>
      <c r="D568" s="50" t="s">
        <v>85</v>
      </c>
      <c r="F568" s="113">
        <v>0</v>
      </c>
      <c r="G568" s="118">
        <f t="shared" ref="G568:G577" si="272">F568/$F$11</f>
        <v>0</v>
      </c>
      <c r="H568" s="123">
        <f>'DADOS BASE PROPOSTA'!$H$17*G568</f>
        <v>0</v>
      </c>
      <c r="I568" s="123">
        <f>IF(D568="P",IF(H568&lt;'DADOS BASE PROPOSTA'!$H$22,IF('DADOS BASE PROPOSTA'!$H$22-H568&gt;'DADOS BASE PROPOSTA'!$H$23,'DADOS BASE PROPOSTA'!$H$23,'DADOS BASE PROPOSTA'!$H$22-H568),0),0)</f>
        <v>0</v>
      </c>
      <c r="J568" s="123">
        <f t="shared" ref="J568:J577" si="273">H568+I568</f>
        <v>0</v>
      </c>
      <c r="L568" s="113"/>
      <c r="M568" s="123">
        <f>IF(D568="E",'DADOS BASE PROPOSTA'!$H$28,IF(D568="EA",'DADOS BASE PROPOSTA'!$H$29,IF(D568="EC",'DADOS BASE PROPOSTA'!$H$30,IF(D568="ECA",'DADOS BASE PROPOSTA'!$H$31,0))))</f>
        <v>0</v>
      </c>
      <c r="N568" s="123">
        <f>IF(OR(D568="E",D568="EA",D568="EC",D568="ECA"),L568*'DADOS BASE PROPOSTA'!$H$33,0)</f>
        <v>0</v>
      </c>
      <c r="O568" s="123">
        <f t="shared" ref="O568:O577" si="274">M568+N568</f>
        <v>0</v>
      </c>
      <c r="Q568" s="77">
        <v>9</v>
      </c>
      <c r="R568" s="123">
        <f>IF(D568="R",('DADOS BASE PROPOSTA'!$H$36+('DADOS BASE PROPOSTA'!$H$37*Q568)),0)</f>
        <v>5615938.4500000002</v>
      </c>
      <c r="T568" s="113"/>
      <c r="U568" s="118"/>
      <c r="V568" s="123"/>
      <c r="W568" s="123">
        <f>'DADOS BASE PROPOSTA'!$H$47/41</f>
        <v>244676.20587804879</v>
      </c>
      <c r="X568" s="123">
        <f t="shared" ref="X568:X577" si="275">V568+W568</f>
        <v>244676.20587804879</v>
      </c>
      <c r="Z568" s="128"/>
      <c r="AD568" s="132"/>
      <c r="AG568" s="123"/>
      <c r="AI568" s="128"/>
      <c r="AJ568" s="123"/>
      <c r="AL568" s="123"/>
      <c r="AM568" s="123"/>
      <c r="AO568" s="123">
        <f>'DADOS BASE PROPOSTA'!$H$52/41</f>
        <v>354295.5</v>
      </c>
      <c r="AP568" s="123">
        <f>'DADOS BASE PROPOSTA'!$H$53*(Q568/$Q$11)</f>
        <v>215734.38861386137</v>
      </c>
      <c r="AQ568" s="123">
        <f>AO568+AP568</f>
        <v>570029.8886138614</v>
      </c>
      <c r="AS568" s="123">
        <f>'DADOS BASE PROPOSTA'!$H$56/41</f>
        <v>354295.5</v>
      </c>
      <c r="AT568" s="123">
        <f>'DADOS BASE PROPOSTA'!$H$57*(Q568/$Q$11)</f>
        <v>215734.38861386137</v>
      </c>
      <c r="AU568" s="123">
        <f>AS568+AT568</f>
        <v>570029.8886138614</v>
      </c>
      <c r="AW568" s="123">
        <f>'DADOS BASE PROPOSTA'!$H$60/41</f>
        <v>354295.5</v>
      </c>
      <c r="AX568" s="123">
        <f>'DADOS BASE PROPOSTA'!$H$61*(Q568/$Q$11)</f>
        <v>215734.38861386137</v>
      </c>
      <c r="AY568" s="123">
        <f>AW568+AX568</f>
        <v>570029.8886138614</v>
      </c>
      <c r="AZ568" s="49"/>
    </row>
    <row r="569" spans="1:52" x14ac:dyDescent="0.25">
      <c r="A569" s="49"/>
      <c r="B569" s="2" t="s">
        <v>595</v>
      </c>
      <c r="C569" s="2" t="s">
        <v>597</v>
      </c>
      <c r="D569" s="50" t="s">
        <v>89</v>
      </c>
      <c r="F569" s="113">
        <v>3606.082793294956</v>
      </c>
      <c r="G569" s="118">
        <f t="shared" si="272"/>
        <v>3.1945455996447839E-3</v>
      </c>
      <c r="H569" s="123">
        <f>'DADOS BASE PROPOSTA'!$H$17*G569</f>
        <v>7258680.7511320775</v>
      </c>
      <c r="I569" s="123">
        <f>IF(D569="P",IF(H569&lt;'DADOS BASE PROPOSTA'!$H$22,IF('DADOS BASE PROPOSTA'!$H$22-H569&gt;'DADOS BASE PROPOSTA'!$H$23,'DADOS BASE PROPOSTA'!$H$23,'DADOS BASE PROPOSTA'!$H$22-H569),0),0)</f>
        <v>0</v>
      </c>
      <c r="J569" s="123">
        <f t="shared" si="273"/>
        <v>7258680.7511320775</v>
      </c>
      <c r="L569" s="113">
        <v>0</v>
      </c>
      <c r="M569" s="123">
        <f>IF(D569="E",'DADOS BASE PROPOSTA'!$H$28,IF(D569="EA",'DADOS BASE PROPOSTA'!$H$29,IF(D569="EC",'DADOS BASE PROPOSTA'!$H$30,IF(D569="ECA",'DADOS BASE PROPOSTA'!$H$31,0))))</f>
        <v>0</v>
      </c>
      <c r="N569" s="123">
        <f>IF(OR(D569="E",D569="EA",D569="EC",D569="ECA",D569="ECR"),L569*'DADOS BASE PROPOSTA'!$H$33,0)</f>
        <v>0</v>
      </c>
      <c r="O569" s="123">
        <f t="shared" si="274"/>
        <v>0</v>
      </c>
      <c r="R569" s="123"/>
      <c r="T569" s="113">
        <v>206.94584634137431</v>
      </c>
      <c r="U569" s="118">
        <f t="shared" ref="U569:U577" si="276">T569/$T$11</f>
        <v>1.0856700499746257E-3</v>
      </c>
      <c r="V569" s="123">
        <f>'DADOS BASE PROPOSTA'!$H$48*U569</f>
        <v>98020.284976729294</v>
      </c>
      <c r="W569" s="123"/>
      <c r="X569" s="123">
        <f t="shared" si="275"/>
        <v>98020.284976729294</v>
      </c>
      <c r="Z569" s="128">
        <v>905.5</v>
      </c>
      <c r="AB569" s="51">
        <v>0.70199999999999996</v>
      </c>
      <c r="AC569" s="51">
        <f t="shared" ref="AC569:AC577" si="277">Z569*AB569</f>
        <v>635.66099999999994</v>
      </c>
      <c r="AD569" s="132">
        <f t="shared" ref="AD569:AD577" si="278">(AB569-$AC$12)*$AD$12</f>
        <v>-4.6331844258271249E-2</v>
      </c>
      <c r="AF569" s="51">
        <f t="shared" ref="AF569:AF577" si="279">$AF$11-(AD569*$AF$11)</f>
        <v>637.98557640712193</v>
      </c>
      <c r="AG569" s="123">
        <f t="shared" ref="AG569:AG577" si="280">Z569*AF569</f>
        <v>577695.93943664886</v>
      </c>
      <c r="AI569" s="128">
        <v>95</v>
      </c>
      <c r="AJ569" s="123">
        <f>IF($AI$11&gt;0,(AI569/$AI$11)*'DADOS BASE PROPOSTA'!$H$41,0)</f>
        <v>586910.20488081721</v>
      </c>
      <c r="AL569" s="123">
        <v>94.875</v>
      </c>
      <c r="AM569" s="123">
        <f>(AL569/$AL$11)*'DADOS BASE PROPOSTA'!$H$42</f>
        <v>54223.834204834726</v>
      </c>
      <c r="AO569" s="123"/>
      <c r="AP569" s="123"/>
      <c r="AQ569" s="123"/>
      <c r="AS569" s="123"/>
      <c r="AT569" s="123"/>
      <c r="AU569" s="123"/>
      <c r="AW569" s="123"/>
      <c r="AX569" s="123"/>
      <c r="AY569" s="123"/>
      <c r="AZ569" s="49"/>
    </row>
    <row r="570" spans="1:52" x14ac:dyDescent="0.25">
      <c r="A570" s="49"/>
      <c r="B570" s="2" t="s">
        <v>595</v>
      </c>
      <c r="C570" s="2" t="s">
        <v>598</v>
      </c>
      <c r="D570" s="50" t="s">
        <v>87</v>
      </c>
      <c r="F570" s="113">
        <v>0</v>
      </c>
      <c r="G570" s="118">
        <f t="shared" si="272"/>
        <v>0</v>
      </c>
      <c r="H570" s="123">
        <f>'DADOS BASE PROPOSTA'!$H$17*G570</f>
        <v>0</v>
      </c>
      <c r="I570" s="123">
        <f>IF(D570="P",IF(H570&lt;'DADOS BASE PROPOSTA'!$H$22,IF('DADOS BASE PROPOSTA'!$H$22-H570&gt;'DADOS BASE PROPOSTA'!$H$23,'DADOS BASE PROPOSTA'!$H$23,'DADOS BASE PROPOSTA'!$H$22-H570),0),0)</f>
        <v>0</v>
      </c>
      <c r="J570" s="123">
        <f t="shared" si="273"/>
        <v>0</v>
      </c>
      <c r="L570" s="113">
        <v>0</v>
      </c>
      <c r="M570" s="123">
        <f>IF(D570="E",'DADOS BASE PROPOSTA'!$H$28,IF(D570="EA",'DADOS BASE PROPOSTA'!$H$29,IF(D570="EC",'DADOS BASE PROPOSTA'!$H$30,IF(D570="ECA",'DADOS BASE PROPOSTA'!$H$31,0))))</f>
        <v>993970.02</v>
      </c>
      <c r="N570" s="123">
        <f>IF(OR(D570="E",D570="EA",D570="EC",D570="ECA",D570="ECR"),L570*'DADOS BASE PROPOSTA'!$H$33,0)</f>
        <v>0</v>
      </c>
      <c r="O570" s="123">
        <f t="shared" si="274"/>
        <v>993970.02</v>
      </c>
      <c r="R570" s="123"/>
      <c r="T570" s="113">
        <v>0</v>
      </c>
      <c r="U570" s="118">
        <f t="shared" si="276"/>
        <v>0</v>
      </c>
      <c r="V570" s="123">
        <f>'DADOS BASE PROPOSTA'!$H$48*U570</f>
        <v>0</v>
      </c>
      <c r="W570" s="123"/>
      <c r="X570" s="123">
        <f t="shared" si="275"/>
        <v>0</v>
      </c>
      <c r="Z570" s="128">
        <v>0</v>
      </c>
      <c r="AB570" s="51">
        <v>0.68899999999999995</v>
      </c>
      <c r="AC570" s="51">
        <f t="shared" si="277"/>
        <v>0</v>
      </c>
      <c r="AD570" s="132">
        <f t="shared" si="278"/>
        <v>-6.9081844258271269E-2</v>
      </c>
      <c r="AF570" s="51">
        <f t="shared" si="279"/>
        <v>651.85705699228072</v>
      </c>
      <c r="AG570" s="123">
        <f t="shared" si="280"/>
        <v>0</v>
      </c>
      <c r="AI570" s="128">
        <v>0</v>
      </c>
      <c r="AJ570" s="123">
        <f>IF($AI$11&gt;0,(AI570/$AI$11)*'DADOS BASE PROPOSTA'!$H$41,0)</f>
        <v>0</v>
      </c>
      <c r="AL570" s="123">
        <v>0</v>
      </c>
      <c r="AM570" s="123">
        <f>(AL570/$AL$11)*'DADOS BASE PROPOSTA'!$H$42</f>
        <v>0</v>
      </c>
      <c r="AO570" s="123"/>
      <c r="AP570" s="123"/>
      <c r="AQ570" s="123"/>
      <c r="AS570" s="123"/>
      <c r="AT570" s="123"/>
      <c r="AU570" s="123"/>
      <c r="AW570" s="123"/>
      <c r="AX570" s="123"/>
      <c r="AY570" s="123"/>
      <c r="AZ570" s="49"/>
    </row>
    <row r="571" spans="1:52" x14ac:dyDescent="0.25">
      <c r="A571" s="49"/>
      <c r="B571" s="2" t="s">
        <v>595</v>
      </c>
      <c r="C571" s="2" t="s">
        <v>599</v>
      </c>
      <c r="D571" s="50" t="s">
        <v>89</v>
      </c>
      <c r="F571" s="113">
        <v>2032.2783658925171</v>
      </c>
      <c r="G571" s="118">
        <f t="shared" si="272"/>
        <v>1.800348545265419E-3</v>
      </c>
      <c r="H571" s="123">
        <f>'DADOS BASE PROPOSTA'!$H$17*G571</f>
        <v>4090771.2609580033</v>
      </c>
      <c r="I571" s="123">
        <f>IF(D571="P",IF(H571&lt;'DADOS BASE PROPOSTA'!$H$22,IF('DADOS BASE PROPOSTA'!$H$22-H571&gt;'DADOS BASE PROPOSTA'!$H$23,'DADOS BASE PROPOSTA'!$H$23,'DADOS BASE PROPOSTA'!$H$22-H571),0),0)</f>
        <v>0</v>
      </c>
      <c r="J571" s="123">
        <f t="shared" si="273"/>
        <v>4090771.2609580033</v>
      </c>
      <c r="L571" s="113">
        <v>0</v>
      </c>
      <c r="M571" s="123">
        <f>IF(D571="E",'DADOS BASE PROPOSTA'!$H$28,IF(D571="EA",'DADOS BASE PROPOSTA'!$H$29,IF(D571="EC",'DADOS BASE PROPOSTA'!$H$30,IF(D571="ECA",'DADOS BASE PROPOSTA'!$H$31,0))))</f>
        <v>0</v>
      </c>
      <c r="N571" s="123">
        <f>IF(OR(D571="E",D571="EA",D571="EC",D571="ECA",D571="ECR"),L571*'DADOS BASE PROPOSTA'!$H$33,0)</f>
        <v>0</v>
      </c>
      <c r="O571" s="123">
        <f t="shared" si="274"/>
        <v>0</v>
      </c>
      <c r="R571" s="123"/>
      <c r="T571" s="113">
        <v>101.99440512777539</v>
      </c>
      <c r="U571" s="118">
        <f t="shared" si="276"/>
        <v>5.3507848971050178E-4</v>
      </c>
      <c r="V571" s="123">
        <f>'DADOS BASE PROPOSTA'!$H$48*U571</f>
        <v>48309.83966773987</v>
      </c>
      <c r="W571" s="123"/>
      <c r="X571" s="123">
        <f t="shared" si="275"/>
        <v>48309.83966773987</v>
      </c>
      <c r="Z571" s="128">
        <v>521.5</v>
      </c>
      <c r="AB571" s="51">
        <v>0.71799999999999997</v>
      </c>
      <c r="AC571" s="51">
        <f t="shared" si="277"/>
        <v>374.43700000000001</v>
      </c>
      <c r="AD571" s="132">
        <f t="shared" si="278"/>
        <v>-1.8331844258271224E-2</v>
      </c>
      <c r="AF571" s="51">
        <f t="shared" si="279"/>
        <v>620.91298491769567</v>
      </c>
      <c r="AG571" s="123">
        <f t="shared" si="280"/>
        <v>323806.12163457827</v>
      </c>
      <c r="AI571" s="128">
        <v>21</v>
      </c>
      <c r="AJ571" s="123">
        <f>IF($AI$11&gt;0,(AI571/$AI$11)*'DADOS BASE PROPOSTA'!$H$41,0)</f>
        <v>129738.04528944382</v>
      </c>
      <c r="AL571" s="123">
        <v>59</v>
      </c>
      <c r="AM571" s="123">
        <f>(AL571/$AL$11)*'DADOS BASE PROPOSTA'!$H$42</f>
        <v>33720.22364253227</v>
      </c>
      <c r="AO571" s="123"/>
      <c r="AP571" s="123"/>
      <c r="AQ571" s="123"/>
      <c r="AS571" s="123"/>
      <c r="AT571" s="123"/>
      <c r="AU571" s="123"/>
      <c r="AW571" s="123"/>
      <c r="AX571" s="123"/>
      <c r="AY571" s="123"/>
      <c r="AZ571" s="49"/>
    </row>
    <row r="572" spans="1:52" x14ac:dyDescent="0.25">
      <c r="A572" s="49"/>
      <c r="B572" s="2" t="s">
        <v>595</v>
      </c>
      <c r="C572" s="2" t="s">
        <v>600</v>
      </c>
      <c r="D572" s="50" t="s">
        <v>89</v>
      </c>
      <c r="F572" s="113">
        <v>4957.1995133566543</v>
      </c>
      <c r="G572" s="118">
        <f t="shared" si="272"/>
        <v>4.3914687486931126E-3</v>
      </c>
      <c r="H572" s="123">
        <f>'DADOS BASE PROPOSTA'!$H$17*G572</f>
        <v>9978342.3592016455</v>
      </c>
      <c r="I572" s="123">
        <f>IF(D572="P",IF(H572&lt;'DADOS BASE PROPOSTA'!$H$22,IF('DADOS BASE PROPOSTA'!$H$22-H572&gt;'DADOS BASE PROPOSTA'!$H$23,'DADOS BASE PROPOSTA'!$H$23,'DADOS BASE PROPOSTA'!$H$22-H572),0),0)</f>
        <v>0</v>
      </c>
      <c r="J572" s="123">
        <f t="shared" si="273"/>
        <v>9978342.3592016455</v>
      </c>
      <c r="L572" s="113">
        <v>0</v>
      </c>
      <c r="M572" s="123">
        <f>IF(D572="E",'DADOS BASE PROPOSTA'!$H$28,IF(D572="EA",'DADOS BASE PROPOSTA'!$H$29,IF(D572="EC",'DADOS BASE PROPOSTA'!$H$30,IF(D572="ECA",'DADOS BASE PROPOSTA'!$H$31,0))))</f>
        <v>0</v>
      </c>
      <c r="N572" s="123">
        <f>IF(OR(D572="E",D572="EA",D572="EC",D572="ECA",D572="ECR"),L572*'DADOS BASE PROPOSTA'!$H$33,0)</f>
        <v>0</v>
      </c>
      <c r="O572" s="123">
        <f t="shared" si="274"/>
        <v>0</v>
      </c>
      <c r="R572" s="123"/>
      <c r="T572" s="113">
        <v>289.95980778850401</v>
      </c>
      <c r="U572" s="118">
        <f t="shared" si="276"/>
        <v>1.5211741843471854E-3</v>
      </c>
      <c r="V572" s="123">
        <f>'DADOS BASE PROPOSTA'!$H$48*U572</f>
        <v>137340.00219720509</v>
      </c>
      <c r="W572" s="123"/>
      <c r="X572" s="123">
        <f t="shared" si="275"/>
        <v>137340.00219720509</v>
      </c>
      <c r="Z572" s="128">
        <v>1179</v>
      </c>
      <c r="AB572" s="51">
        <v>0.68500000000000005</v>
      </c>
      <c r="AC572" s="51">
        <f t="shared" si="277"/>
        <v>807.61500000000001</v>
      </c>
      <c r="AD572" s="132">
        <f t="shared" si="278"/>
        <v>-7.6081844258271081E-2</v>
      </c>
      <c r="AF572" s="51">
        <f t="shared" si="279"/>
        <v>656.12520486463711</v>
      </c>
      <c r="AG572" s="123">
        <f t="shared" si="280"/>
        <v>773571.61653540714</v>
      </c>
      <c r="AI572" s="128">
        <v>192.5</v>
      </c>
      <c r="AJ572" s="123">
        <f>IF($AI$11&gt;0,(AI572/$AI$11)*'DADOS BASE PROPOSTA'!$H$41,0)</f>
        <v>1189265.415153235</v>
      </c>
      <c r="AL572" s="123">
        <v>82.75</v>
      </c>
      <c r="AM572" s="123">
        <f>(AL572/$AL$11)*'DADOS BASE PROPOSTA'!$H$42</f>
        <v>47294.042481687211</v>
      </c>
      <c r="AO572" s="123"/>
      <c r="AP572" s="123"/>
      <c r="AQ572" s="123"/>
      <c r="AS572" s="123"/>
      <c r="AT572" s="123"/>
      <c r="AU572" s="123"/>
      <c r="AW572" s="123"/>
      <c r="AX572" s="123"/>
      <c r="AY572" s="123"/>
      <c r="AZ572" s="49"/>
    </row>
    <row r="573" spans="1:52" x14ac:dyDescent="0.25">
      <c r="A573" s="49"/>
      <c r="B573" s="2" t="s">
        <v>595</v>
      </c>
      <c r="C573" s="2" t="s">
        <v>601</v>
      </c>
      <c r="D573" s="50" t="s">
        <v>93</v>
      </c>
      <c r="F573" s="113">
        <v>0</v>
      </c>
      <c r="G573" s="118">
        <f t="shared" si="272"/>
        <v>0</v>
      </c>
      <c r="H573" s="123">
        <f>'DADOS BASE PROPOSTA'!$H$17*G573</f>
        <v>0</v>
      </c>
      <c r="I573" s="123">
        <f>IF(D573="P",IF(H573&lt;'DADOS BASE PROPOSTA'!$H$22,IF('DADOS BASE PROPOSTA'!$H$22-H573&gt;'DADOS BASE PROPOSTA'!$H$23,'DADOS BASE PROPOSTA'!$H$23,'DADOS BASE PROPOSTA'!$H$22-H573),0),0)</f>
        <v>0</v>
      </c>
      <c r="J573" s="123">
        <f t="shared" si="273"/>
        <v>0</v>
      </c>
      <c r="L573" s="113">
        <v>217.3531860879369</v>
      </c>
      <c r="M573" s="123">
        <f>IF(D573="E",'DADOS BASE PROPOSTA'!$H$28,IF(D573="EA",'DADOS BASE PROPOSTA'!$H$29,IF(D573="EC",'DADOS BASE PROPOSTA'!$H$30,IF(D573="ECA",'DADOS BASE PROPOSTA'!$H$31,0))))</f>
        <v>2005589.23</v>
      </c>
      <c r="N573" s="123">
        <f>IF(OR(D573="E",D573="EA",D573="EC",D573="ECA",D573="ECR"),L573*'DADOS BASE PROPOSTA'!$H$33,0)</f>
        <v>144974.57512065393</v>
      </c>
      <c r="O573" s="123">
        <f t="shared" si="274"/>
        <v>2150563.8051206539</v>
      </c>
      <c r="R573" s="123"/>
      <c r="T573" s="113">
        <v>290.61397615003068</v>
      </c>
      <c r="U573" s="118">
        <f t="shared" si="276"/>
        <v>1.5246060531684564E-3</v>
      </c>
      <c r="V573" s="123">
        <f>'DADOS BASE PROPOSTA'!$H$48*U573</f>
        <v>137649.85025819895</v>
      </c>
      <c r="W573" s="123"/>
      <c r="X573" s="123">
        <f t="shared" si="275"/>
        <v>137649.85025819895</v>
      </c>
      <c r="Z573" s="128">
        <v>98.5</v>
      </c>
      <c r="AB573" s="51">
        <v>0.65700000000000003</v>
      </c>
      <c r="AC573" s="51">
        <f t="shared" si="277"/>
        <v>64.714500000000001</v>
      </c>
      <c r="AD573" s="132">
        <f t="shared" si="278"/>
        <v>-0.12508184425827112</v>
      </c>
      <c r="AF573" s="51">
        <f t="shared" si="279"/>
        <v>686.00223997113312</v>
      </c>
      <c r="AG573" s="123">
        <f t="shared" si="280"/>
        <v>67571.220637156614</v>
      </c>
      <c r="AI573" s="128">
        <v>0</v>
      </c>
      <c r="AJ573" s="123">
        <f>IF($AI$11&gt;0,(AI573/$AI$11)*'DADOS BASE PROPOSTA'!$H$41,0)</f>
        <v>0</v>
      </c>
      <c r="AL573" s="123">
        <v>57.75</v>
      </c>
      <c r="AM573" s="123">
        <f>(AL573/$AL$11)*'DADOS BASE PROPOSTA'!$H$42</f>
        <v>33005.812124682008</v>
      </c>
      <c r="AO573" s="123"/>
      <c r="AP573" s="123"/>
      <c r="AQ573" s="123"/>
      <c r="AS573" s="123"/>
      <c r="AT573" s="123"/>
      <c r="AU573" s="123"/>
      <c r="AW573" s="123"/>
      <c r="AX573" s="123"/>
      <c r="AY573" s="123"/>
      <c r="AZ573" s="49"/>
    </row>
    <row r="574" spans="1:52" x14ac:dyDescent="0.25">
      <c r="A574" s="49"/>
      <c r="B574" s="2" t="s">
        <v>595</v>
      </c>
      <c r="C574" s="2" t="s">
        <v>602</v>
      </c>
      <c r="D574" s="50" t="s">
        <v>89</v>
      </c>
      <c r="F574" s="113">
        <v>3715.4273681005661</v>
      </c>
      <c r="G574" s="118">
        <f t="shared" si="272"/>
        <v>3.2914114372622066E-3</v>
      </c>
      <c r="H574" s="123">
        <f>'DADOS BASE PROPOSTA'!$H$17*G574</f>
        <v>7478780.3455889709</v>
      </c>
      <c r="I574" s="123">
        <f>IF(D574="P",IF(H574&lt;'DADOS BASE PROPOSTA'!$H$22,IF('DADOS BASE PROPOSTA'!$H$22-H574&gt;'DADOS BASE PROPOSTA'!$H$23,'DADOS BASE PROPOSTA'!$H$23,'DADOS BASE PROPOSTA'!$H$22-H574),0),0)</f>
        <v>0</v>
      </c>
      <c r="J574" s="123">
        <f t="shared" si="273"/>
        <v>7478780.3455889709</v>
      </c>
      <c r="L574" s="113">
        <v>0</v>
      </c>
      <c r="M574" s="123">
        <f>IF(D574="E",'DADOS BASE PROPOSTA'!$H$28,IF(D574="EA",'DADOS BASE PROPOSTA'!$H$29,IF(D574="EC",'DADOS BASE PROPOSTA'!$H$30,IF(D574="ECA",'DADOS BASE PROPOSTA'!$H$31,0))))</f>
        <v>0</v>
      </c>
      <c r="N574" s="123">
        <f>IF(OR(D574="E",D574="EA",D574="EC",D574="ECA",D574="ECR"),L574*'DADOS BASE PROPOSTA'!$H$33,0)</f>
        <v>0</v>
      </c>
      <c r="O574" s="123">
        <f t="shared" si="274"/>
        <v>0</v>
      </c>
      <c r="R574" s="123"/>
      <c r="T574" s="113">
        <v>198.4865977317051</v>
      </c>
      <c r="U574" s="118">
        <f t="shared" si="276"/>
        <v>1.0412915179906705E-3</v>
      </c>
      <c r="V574" s="123">
        <f>'DADOS BASE PROPOSTA'!$H$48*U574</f>
        <v>94013.546141097002</v>
      </c>
      <c r="W574" s="123"/>
      <c r="X574" s="123">
        <f t="shared" si="275"/>
        <v>94013.546141097002</v>
      </c>
      <c r="Z574" s="128">
        <v>1124</v>
      </c>
      <c r="AB574" s="51">
        <v>0.71399999999999997</v>
      </c>
      <c r="AC574" s="51">
        <f t="shared" si="277"/>
        <v>802.53599999999994</v>
      </c>
      <c r="AD574" s="132">
        <f t="shared" si="278"/>
        <v>-2.533184425827123E-2</v>
      </c>
      <c r="AF574" s="51">
        <f t="shared" si="279"/>
        <v>625.18113279005217</v>
      </c>
      <c r="AG574" s="123">
        <f t="shared" si="280"/>
        <v>702703.59325601859</v>
      </c>
      <c r="AI574" s="128">
        <v>0</v>
      </c>
      <c r="AJ574" s="123">
        <f>IF($AI$11&gt;0,(AI574/$AI$11)*'DADOS BASE PROPOSTA'!$H$41,0)</f>
        <v>0</v>
      </c>
      <c r="AL574" s="123">
        <v>102.875</v>
      </c>
      <c r="AM574" s="123">
        <f>(AL574/$AL$11)*'DADOS BASE PROPOSTA'!$H$42</f>
        <v>58796.067919076391</v>
      </c>
      <c r="AO574" s="123"/>
      <c r="AP574" s="123"/>
      <c r="AQ574" s="123"/>
      <c r="AS574" s="123"/>
      <c r="AT574" s="123"/>
      <c r="AU574" s="123"/>
      <c r="AW574" s="123"/>
      <c r="AX574" s="123"/>
      <c r="AY574" s="123"/>
      <c r="AZ574" s="49"/>
    </row>
    <row r="575" spans="1:52" x14ac:dyDescent="0.25">
      <c r="A575" s="49"/>
      <c r="B575" s="2" t="s">
        <v>595</v>
      </c>
      <c r="C575" s="2" t="s">
        <v>603</v>
      </c>
      <c r="D575" s="50" t="s">
        <v>89</v>
      </c>
      <c r="F575" s="113">
        <v>2873.091333868299</v>
      </c>
      <c r="G575" s="118">
        <f t="shared" si="272"/>
        <v>2.5452053666244856E-3</v>
      </c>
      <c r="H575" s="123">
        <f>'DADOS BASE PROPOSTA'!$H$17*G575</f>
        <v>5783242.91393728</v>
      </c>
      <c r="I575" s="123">
        <f>IF(D575="P",IF(H575&lt;'DADOS BASE PROPOSTA'!$H$22,IF('DADOS BASE PROPOSTA'!$H$22-H575&gt;'DADOS BASE PROPOSTA'!$H$23,'DADOS BASE PROPOSTA'!$H$23,'DADOS BASE PROPOSTA'!$H$22-H575),0),0)</f>
        <v>0</v>
      </c>
      <c r="J575" s="123">
        <f t="shared" si="273"/>
        <v>5783242.91393728</v>
      </c>
      <c r="L575" s="113">
        <v>0</v>
      </c>
      <c r="M575" s="123">
        <f>IF(D575="E",'DADOS BASE PROPOSTA'!$H$28,IF(D575="EA",'DADOS BASE PROPOSTA'!$H$29,IF(D575="EC",'DADOS BASE PROPOSTA'!$H$30,IF(D575="ECA",'DADOS BASE PROPOSTA'!$H$31,0))))</f>
        <v>0</v>
      </c>
      <c r="N575" s="123">
        <f>IF(OR(D575="E",D575="EA",D575="EC",D575="ECA",D575="ECR"),L575*'DADOS BASE PROPOSTA'!$H$33,0)</f>
        <v>0</v>
      </c>
      <c r="O575" s="123">
        <f t="shared" si="274"/>
        <v>0</v>
      </c>
      <c r="R575" s="123"/>
      <c r="T575" s="113">
        <v>13.70135007133277</v>
      </c>
      <c r="U575" s="118">
        <f t="shared" si="276"/>
        <v>7.1879410385100977E-5</v>
      </c>
      <c r="V575" s="123">
        <f>'DADOS BASE PROPOSTA'!$H$48*U575</f>
        <v>6489.6699416839801</v>
      </c>
      <c r="W575" s="123"/>
      <c r="X575" s="123">
        <f t="shared" si="275"/>
        <v>6489.6699416839801</v>
      </c>
      <c r="Z575" s="128">
        <v>1165</v>
      </c>
      <c r="AB575" s="51">
        <v>0.73599999999999999</v>
      </c>
      <c r="AC575" s="51">
        <f t="shared" si="277"/>
        <v>857.43999999999994</v>
      </c>
      <c r="AD575" s="132">
        <f t="shared" si="278"/>
        <v>1.3168155741728804E-2</v>
      </c>
      <c r="AF575" s="51">
        <f t="shared" si="279"/>
        <v>601.7063194920911</v>
      </c>
      <c r="AG575" s="123">
        <f t="shared" si="280"/>
        <v>700987.86220828618</v>
      </c>
      <c r="AI575" s="128">
        <v>0</v>
      </c>
      <c r="AJ575" s="123">
        <f>IF($AI$11&gt;0,(AI575/$AI$11)*'DADOS BASE PROPOSTA'!$H$41,0)</f>
        <v>0</v>
      </c>
      <c r="AL575" s="123">
        <v>21.375</v>
      </c>
      <c r="AM575" s="123">
        <f>(AL575/$AL$11)*'DADOS BASE PROPOSTA'!$H$42</f>
        <v>12216.436955239444</v>
      </c>
      <c r="AO575" s="123"/>
      <c r="AP575" s="123"/>
      <c r="AQ575" s="123"/>
      <c r="AS575" s="123"/>
      <c r="AT575" s="123"/>
      <c r="AU575" s="123"/>
      <c r="AW575" s="123"/>
      <c r="AX575" s="123"/>
      <c r="AY575" s="123"/>
      <c r="AZ575" s="49"/>
    </row>
    <row r="576" spans="1:52" x14ac:dyDescent="0.25">
      <c r="A576" s="49"/>
      <c r="B576" s="2" t="s">
        <v>595</v>
      </c>
      <c r="C576" s="2" t="s">
        <v>604</v>
      </c>
      <c r="D576" s="50" t="s">
        <v>93</v>
      </c>
      <c r="F576" s="113">
        <v>0</v>
      </c>
      <c r="G576" s="118">
        <f t="shared" si="272"/>
        <v>0</v>
      </c>
      <c r="H576" s="123">
        <f>'DADOS BASE PROPOSTA'!$H$17*G576</f>
        <v>0</v>
      </c>
      <c r="I576" s="123">
        <f>IF(D576="P",IF(H576&lt;'DADOS BASE PROPOSTA'!$H$22,IF('DADOS BASE PROPOSTA'!$H$22-H576&gt;'DADOS BASE PROPOSTA'!$H$23,'DADOS BASE PROPOSTA'!$H$23,'DADOS BASE PROPOSTA'!$H$22-H576),0),0)</f>
        <v>0</v>
      </c>
      <c r="J576" s="123">
        <f t="shared" si="273"/>
        <v>0</v>
      </c>
      <c r="L576" s="113">
        <v>605.21479816374131</v>
      </c>
      <c r="M576" s="123">
        <f>IF(D576="E",'DADOS BASE PROPOSTA'!$H$28,IF(D576="EA",'DADOS BASE PROPOSTA'!$H$29,IF(D576="EC",'DADOS BASE PROPOSTA'!$H$30,IF(D576="ECA",'DADOS BASE PROPOSTA'!$H$31,0))))</f>
        <v>2005589.23</v>
      </c>
      <c r="N576" s="123">
        <f>IF(OR(D576="E",D576="EA",D576="EC",D576="ECA",D576="ECR"),L576*'DADOS BASE PROPOSTA'!$H$33,0)</f>
        <v>403678.27037521545</v>
      </c>
      <c r="O576" s="123">
        <f t="shared" si="274"/>
        <v>2409267.5003752154</v>
      </c>
      <c r="R576" s="123"/>
      <c r="T576" s="113">
        <v>4565.3877000000002</v>
      </c>
      <c r="U576" s="118">
        <f t="shared" si="276"/>
        <v>2.3950732909306025E-2</v>
      </c>
      <c r="V576" s="123">
        <f>'DADOS BASE PROPOSTA'!$H$48*U576</f>
        <v>2162404.3743553343</v>
      </c>
      <c r="W576" s="123"/>
      <c r="X576" s="123">
        <f t="shared" si="275"/>
        <v>2162404.3743553343</v>
      </c>
      <c r="Z576" s="128">
        <v>462</v>
      </c>
      <c r="AB576" s="51">
        <v>0.73599999999999999</v>
      </c>
      <c r="AC576" s="51">
        <f t="shared" si="277"/>
        <v>340.03199999999998</v>
      </c>
      <c r="AD576" s="132">
        <f t="shared" si="278"/>
        <v>1.3168155741728804E-2</v>
      </c>
      <c r="AF576" s="51">
        <f t="shared" si="279"/>
        <v>601.7063194920911</v>
      </c>
      <c r="AG576" s="123">
        <f t="shared" si="280"/>
        <v>277988.31960534607</v>
      </c>
      <c r="AI576" s="128">
        <v>0</v>
      </c>
      <c r="AJ576" s="123">
        <f>IF($AI$11&gt;0,(AI576/$AI$11)*'DADOS BASE PROPOSTA'!$H$41,0)</f>
        <v>0</v>
      </c>
      <c r="AL576" s="123">
        <v>992.75</v>
      </c>
      <c r="AM576" s="123">
        <f>(AL576/$AL$11)*'DADOS BASE PROPOSTA'!$H$42</f>
        <v>567385.62747667648</v>
      </c>
      <c r="AO576" s="123"/>
      <c r="AP576" s="123"/>
      <c r="AQ576" s="123"/>
      <c r="AS576" s="123"/>
      <c r="AT576" s="123"/>
      <c r="AU576" s="123"/>
      <c r="AW576" s="123"/>
      <c r="AX576" s="123"/>
      <c r="AY576" s="123"/>
      <c r="AZ576" s="49"/>
    </row>
    <row r="577" spans="1:52" x14ac:dyDescent="0.25">
      <c r="A577" s="49"/>
      <c r="B577" s="2" t="s">
        <v>595</v>
      </c>
      <c r="C577" s="2" t="s">
        <v>605</v>
      </c>
      <c r="D577" s="50" t="s">
        <v>89</v>
      </c>
      <c r="F577" s="113">
        <v>2368.3307826910009</v>
      </c>
      <c r="G577" s="118">
        <f t="shared" si="272"/>
        <v>2.0980496328083034E-3</v>
      </c>
      <c r="H577" s="123">
        <f>'DADOS BASE PROPOSTA'!$H$17*G577</f>
        <v>4767210.862877883</v>
      </c>
      <c r="I577" s="123">
        <f>IF(D577="P",IF(H577&lt;'DADOS BASE PROPOSTA'!$H$22,IF('DADOS BASE PROPOSTA'!$H$22-H577&gt;'DADOS BASE PROPOSTA'!$H$23,'DADOS BASE PROPOSTA'!$H$23,'DADOS BASE PROPOSTA'!$H$22-H577),0),0)</f>
        <v>0</v>
      </c>
      <c r="J577" s="123">
        <f t="shared" si="273"/>
        <v>4767210.862877883</v>
      </c>
      <c r="L577" s="113">
        <v>0</v>
      </c>
      <c r="M577" s="123">
        <f>IF(D577="E",'DADOS BASE PROPOSTA'!$H$28,IF(D577="EA",'DADOS BASE PROPOSTA'!$H$29,IF(D577="EC",'DADOS BASE PROPOSTA'!$H$30,IF(D577="ECA",'DADOS BASE PROPOSTA'!$H$31,0))))</f>
        <v>0</v>
      </c>
      <c r="N577" s="123">
        <f>IF(OR(D577="E",D577="EA",D577="EC",D577="ECA",D577="ECR"),L577*'DADOS BASE PROPOSTA'!$H$33,0)</f>
        <v>0</v>
      </c>
      <c r="O577" s="123">
        <f t="shared" si="274"/>
        <v>0</v>
      </c>
      <c r="R577" s="123"/>
      <c r="T577" s="113">
        <v>206.04220933904941</v>
      </c>
      <c r="U577" s="118">
        <f t="shared" si="276"/>
        <v>1.0809294299195865E-3</v>
      </c>
      <c r="V577" s="123">
        <f>'DADOS BASE PROPOSTA'!$H$48*U577</f>
        <v>97592.275630084609</v>
      </c>
      <c r="W577" s="123"/>
      <c r="X577" s="123">
        <f t="shared" si="275"/>
        <v>97592.275630084609</v>
      </c>
      <c r="Z577" s="128">
        <v>872.5</v>
      </c>
      <c r="AB577" s="51">
        <v>0.73099999999999998</v>
      </c>
      <c r="AC577" s="51">
        <f t="shared" si="277"/>
        <v>637.79750000000001</v>
      </c>
      <c r="AD577" s="132">
        <f t="shared" si="278"/>
        <v>4.4181557417287964E-3</v>
      </c>
      <c r="AF577" s="51">
        <f t="shared" si="279"/>
        <v>607.04150433253687</v>
      </c>
      <c r="AG577" s="123">
        <f t="shared" si="280"/>
        <v>529643.71253013844</v>
      </c>
      <c r="AI577" s="128">
        <v>0</v>
      </c>
      <c r="AJ577" s="123">
        <f>IF($AI$11&gt;0,(AI577/$AI$11)*'DADOS BASE PROPOSTA'!$H$41,0)</f>
        <v>0</v>
      </c>
      <c r="AL577" s="123">
        <v>108</v>
      </c>
      <c r="AM577" s="123">
        <f>(AL577/$AL$11)*'DADOS BASE PROPOSTA'!$H$42</f>
        <v>61725.155142262462</v>
      </c>
      <c r="AO577" s="123"/>
      <c r="AP577" s="123"/>
      <c r="AQ577" s="123"/>
      <c r="AS577" s="123"/>
      <c r="AT577" s="123"/>
      <c r="AU577" s="123"/>
      <c r="AW577" s="123"/>
      <c r="AX577" s="123"/>
      <c r="AY577" s="123"/>
      <c r="AZ577" s="49"/>
    </row>
    <row r="578" spans="1:52" x14ac:dyDescent="0.25">
      <c r="A578" s="49"/>
      <c r="F578" s="113"/>
      <c r="G578" s="118"/>
      <c r="H578" s="123"/>
      <c r="I578" s="123"/>
      <c r="J578" s="123"/>
      <c r="L578" s="113"/>
      <c r="M578" s="123"/>
      <c r="N578" s="123"/>
      <c r="O578" s="123"/>
      <c r="R578" s="123"/>
      <c r="T578" s="113"/>
      <c r="U578" s="118"/>
      <c r="V578" s="123"/>
      <c r="W578" s="123"/>
      <c r="X578" s="123"/>
      <c r="Z578" s="128"/>
      <c r="AD578" s="132"/>
      <c r="AG578" s="123"/>
      <c r="AI578" s="128"/>
      <c r="AJ578" s="123"/>
      <c r="AL578" s="123"/>
      <c r="AM578" s="123"/>
      <c r="AO578" s="123"/>
      <c r="AP578" s="123"/>
      <c r="AQ578" s="123"/>
      <c r="AS578" s="123"/>
      <c r="AT578" s="123"/>
      <c r="AU578" s="123"/>
      <c r="AW578" s="123"/>
      <c r="AX578" s="123"/>
      <c r="AY578" s="123"/>
      <c r="AZ578" s="49"/>
    </row>
    <row r="579" spans="1:52" x14ac:dyDescent="0.25">
      <c r="A579" s="49"/>
      <c r="B579" s="107" t="s">
        <v>606</v>
      </c>
      <c r="C579" s="107" t="s">
        <v>607</v>
      </c>
      <c r="D579" s="107" t="s">
        <v>84</v>
      </c>
      <c r="E579" s="107"/>
      <c r="F579" s="114">
        <f>SUM(F580:F585)</f>
        <v>7975.8320869420186</v>
      </c>
      <c r="G579" s="119">
        <f>SUM(G580:G585)</f>
        <v>7.0656057437786775E-3</v>
      </c>
      <c r="H579" s="124">
        <f>SUM(H580:H585)</f>
        <v>16054545.101236735</v>
      </c>
      <c r="I579" s="124">
        <f>SUM(I580:I585)</f>
        <v>200851.60004509147</v>
      </c>
      <c r="J579" s="124">
        <f>SUM(J580:J585)</f>
        <v>16255396.701281827</v>
      </c>
      <c r="K579" s="108"/>
      <c r="L579" s="114">
        <f>SUM(L580:L585)</f>
        <v>233.27072985169494</v>
      </c>
      <c r="M579" s="124">
        <f>SUM(M580:M585)</f>
        <v>2999559.25</v>
      </c>
      <c r="N579" s="124">
        <f>SUM(N580:N585)</f>
        <v>155591.57681108054</v>
      </c>
      <c r="O579" s="124">
        <f>SUM(O580:O585)</f>
        <v>3155150.8268110808</v>
      </c>
      <c r="P579" s="108"/>
      <c r="Q579" s="109"/>
      <c r="R579" s="124">
        <f>SUM(R580:R585)</f>
        <v>4965394.45</v>
      </c>
      <c r="S579" s="108"/>
      <c r="T579" s="114">
        <f>SUM(T580:T585)</f>
        <v>1099.794438308787</v>
      </c>
      <c r="U579" s="119">
        <f>SUM(U580:U585)</f>
        <v>5.7696924287665647E-3</v>
      </c>
      <c r="V579" s="124">
        <f>SUM(V580:V585)</f>
        <v>520919.68099239178</v>
      </c>
      <c r="W579" s="124">
        <f>SUM(W580:W585)</f>
        <v>244676.20587804879</v>
      </c>
      <c r="X579" s="124">
        <f>SUM(X580:X585)</f>
        <v>765595.88687044068</v>
      </c>
      <c r="Y579" s="108"/>
      <c r="Z579" s="129">
        <f>SUM(Z580:Z585)</f>
        <v>4140.5</v>
      </c>
      <c r="AA579" s="108"/>
      <c r="AB579" s="108"/>
      <c r="AC579" s="108"/>
      <c r="AD579" s="133"/>
      <c r="AE579" s="108"/>
      <c r="AF579" s="108"/>
      <c r="AG579" s="124">
        <f>SUM(AG580:AG585)</f>
        <v>2655915.9878169335</v>
      </c>
      <c r="AH579" s="108"/>
      <c r="AI579" s="129">
        <f>SUM(AI580:AI585)</f>
        <v>207</v>
      </c>
      <c r="AJ579" s="124">
        <f>SUM(AJ580:AJ585)</f>
        <v>1278846.4464245175</v>
      </c>
      <c r="AK579" s="108"/>
      <c r="AL579" s="124">
        <f>SUM(AL580:AL585)</f>
        <v>264.625</v>
      </c>
      <c r="AM579" s="124">
        <f>SUM(AM580:AM585)</f>
        <v>151240.91832890004</v>
      </c>
      <c r="AN579" s="108"/>
      <c r="AO579" s="124"/>
      <c r="AP579" s="124"/>
      <c r="AQ579" s="124">
        <f>SUM(AQ580:AQ585)</f>
        <v>474147.93811881187</v>
      </c>
      <c r="AR579" s="107"/>
      <c r="AS579" s="124"/>
      <c r="AT579" s="124"/>
      <c r="AU579" s="124">
        <f>SUM(AU580:AU585)</f>
        <v>474147.93811881187</v>
      </c>
      <c r="AV579" s="107"/>
      <c r="AW579" s="124"/>
      <c r="AX579" s="124"/>
      <c r="AY579" s="124">
        <f>SUM(AY580:AY585)</f>
        <v>474147.93811881187</v>
      </c>
      <c r="AZ579" s="49"/>
    </row>
    <row r="580" spans="1:52" x14ac:dyDescent="0.25">
      <c r="A580" s="49"/>
      <c r="B580" s="2" t="s">
        <v>606</v>
      </c>
      <c r="C580" s="2" t="s">
        <v>35</v>
      </c>
      <c r="D580" s="50" t="s">
        <v>85</v>
      </c>
      <c r="F580" s="113">
        <v>0</v>
      </c>
      <c r="G580" s="118">
        <f t="shared" ref="G580:G585" si="281">F580/$F$11</f>
        <v>0</v>
      </c>
      <c r="H580" s="123">
        <f>'DADOS BASE PROPOSTA'!$H$17*G580</f>
        <v>0</v>
      </c>
      <c r="I580" s="123">
        <f>IF(D580="P",IF(H580&lt;'DADOS BASE PROPOSTA'!$H$22,IF('DADOS BASE PROPOSTA'!$H$22-H580&gt;'DADOS BASE PROPOSTA'!$H$23,'DADOS BASE PROPOSTA'!$H$23,'DADOS BASE PROPOSTA'!$H$22-H580),0),0)</f>
        <v>0</v>
      </c>
      <c r="J580" s="123">
        <f t="shared" ref="J580:J585" si="282">H580+I580</f>
        <v>0</v>
      </c>
      <c r="L580" s="113"/>
      <c r="M580" s="123">
        <f>IF(D580="E",'DADOS BASE PROPOSTA'!$H$28,IF(D580="EA",'DADOS BASE PROPOSTA'!$H$29,IF(D580="EC",'DADOS BASE PROPOSTA'!$H$30,IF(D580="ECA",'DADOS BASE PROPOSTA'!$H$31,0))))</f>
        <v>0</v>
      </c>
      <c r="N580" s="123">
        <f>IF(OR(D580="E",D580="EA",D580="EC",D580="ECA"),L580*'DADOS BASE PROPOSTA'!$H$33,0)</f>
        <v>0</v>
      </c>
      <c r="O580" s="123">
        <f t="shared" ref="O580:O585" si="283">M580+N580</f>
        <v>0</v>
      </c>
      <c r="Q580" s="77">
        <v>5</v>
      </c>
      <c r="R580" s="123">
        <f>IF(D580="R",('DADOS BASE PROPOSTA'!$H$36+('DADOS BASE PROPOSTA'!$H$37*Q580)),0)</f>
        <v>4965394.45</v>
      </c>
      <c r="T580" s="113"/>
      <c r="U580" s="118"/>
      <c r="V580" s="123"/>
      <c r="W580" s="123">
        <f>'DADOS BASE PROPOSTA'!$H$47/41</f>
        <v>244676.20587804879</v>
      </c>
      <c r="X580" s="123">
        <f t="shared" ref="X580:X585" si="284">V580+W580</f>
        <v>244676.20587804879</v>
      </c>
      <c r="Z580" s="128"/>
      <c r="AD580" s="132"/>
      <c r="AG580" s="123"/>
      <c r="AI580" s="128"/>
      <c r="AJ580" s="123"/>
      <c r="AL580" s="123"/>
      <c r="AM580" s="123"/>
      <c r="AO580" s="123">
        <f>'DADOS BASE PROPOSTA'!$H$52/41</f>
        <v>354295.5</v>
      </c>
      <c r="AP580" s="123">
        <f>'DADOS BASE PROPOSTA'!$H$53*(Q580/$Q$11)</f>
        <v>119852.43811881187</v>
      </c>
      <c r="AQ580" s="123">
        <f>AO580+AP580</f>
        <v>474147.93811881187</v>
      </c>
      <c r="AS580" s="123">
        <f>'DADOS BASE PROPOSTA'!$H$56/41</f>
        <v>354295.5</v>
      </c>
      <c r="AT580" s="123">
        <f>'DADOS BASE PROPOSTA'!$H$57*(Q580/$Q$11)</f>
        <v>119852.43811881187</v>
      </c>
      <c r="AU580" s="123">
        <f>AS580+AT580</f>
        <v>474147.93811881187</v>
      </c>
      <c r="AW580" s="123">
        <f>'DADOS BASE PROPOSTA'!$H$60/41</f>
        <v>354295.5</v>
      </c>
      <c r="AX580" s="123">
        <f>'DADOS BASE PROPOSTA'!$H$61*(Q580/$Q$11)</f>
        <v>119852.43811881187</v>
      </c>
      <c r="AY580" s="123">
        <f>AW580+AX580</f>
        <v>474147.93811881187</v>
      </c>
      <c r="AZ580" s="49"/>
    </row>
    <row r="581" spans="1:52" x14ac:dyDescent="0.25">
      <c r="A581" s="49"/>
      <c r="B581" s="2" t="s">
        <v>606</v>
      </c>
      <c r="C581" s="2" t="s">
        <v>608</v>
      </c>
      <c r="D581" s="50" t="s">
        <v>89</v>
      </c>
      <c r="F581" s="113">
        <v>1467.0034000000001</v>
      </c>
      <c r="G581" s="118">
        <f t="shared" si="281"/>
        <v>1.2995844867587922E-3</v>
      </c>
      <c r="H581" s="123">
        <f>'DADOS BASE PROPOSTA'!$H$17*G581</f>
        <v>2952929.7999549084</v>
      </c>
      <c r="I581" s="123">
        <f>IF(D581="P",IF(H581&lt;'DADOS BASE PROPOSTA'!$H$22,IF('DADOS BASE PROPOSTA'!$H$22-H581&gt;'DADOS BASE PROPOSTA'!$H$23,'DADOS BASE PROPOSTA'!$H$23,'DADOS BASE PROPOSTA'!$H$22-H581),0),0)</f>
        <v>200851.60004509147</v>
      </c>
      <c r="J581" s="123">
        <f t="shared" si="282"/>
        <v>3153781.4</v>
      </c>
      <c r="L581" s="113">
        <v>0</v>
      </c>
      <c r="M581" s="123">
        <f>IF(D581="E",'DADOS BASE PROPOSTA'!$H$28,IF(D581="EA",'DADOS BASE PROPOSTA'!$H$29,IF(D581="EC",'DADOS BASE PROPOSTA'!$H$30,IF(D581="ECA",'DADOS BASE PROPOSTA'!$H$31,0))))</f>
        <v>0</v>
      </c>
      <c r="N581" s="123">
        <f>IF(OR(D581="E",D581="EA",D581="EC",D581="ECA",D581="ECR"),L581*'DADOS BASE PROPOSTA'!$H$33,0)</f>
        <v>0</v>
      </c>
      <c r="O581" s="123">
        <f t="shared" si="283"/>
        <v>0</v>
      </c>
      <c r="R581" s="123"/>
      <c r="T581" s="113">
        <v>543.29470038116438</v>
      </c>
      <c r="U581" s="118">
        <f>T581/$T$11</f>
        <v>2.8502083754837976E-3</v>
      </c>
      <c r="V581" s="123">
        <f>'DADOS BASE PROPOSTA'!$H$48*U581</f>
        <v>257332.54520055346</v>
      </c>
      <c r="W581" s="123"/>
      <c r="X581" s="123">
        <f t="shared" si="284"/>
        <v>257332.54520055346</v>
      </c>
      <c r="Z581" s="128">
        <v>399.5</v>
      </c>
      <c r="AB581" s="51">
        <v>0.48399999999999999</v>
      </c>
      <c r="AC581" s="51">
        <f>Z581*AB581</f>
        <v>193.358</v>
      </c>
      <c r="AD581" s="132">
        <f>(AB581-$AC$12)*$AD$12</f>
        <v>-0.4278318442582712</v>
      </c>
      <c r="AF581" s="51">
        <f>$AF$11-(AD581*$AF$11)</f>
        <v>870.59963545055416</v>
      </c>
      <c r="AG581" s="123">
        <f>Z581*AF581</f>
        <v>347804.55436249636</v>
      </c>
      <c r="AI581" s="128">
        <v>103</v>
      </c>
      <c r="AJ581" s="123">
        <f>IF($AI$11&gt;0,(AI581/$AI$11)*'DADOS BASE PROPOSTA'!$H$41,0)</f>
        <v>636334.22213393869</v>
      </c>
      <c r="AL581" s="123">
        <v>81.75</v>
      </c>
      <c r="AM581" s="123">
        <f>(AL581/$AL$11)*'DADOS BASE PROPOSTA'!$H$42</f>
        <v>46722.513267407005</v>
      </c>
      <c r="AO581" s="123"/>
      <c r="AP581" s="123"/>
      <c r="AQ581" s="123"/>
      <c r="AS581" s="123"/>
      <c r="AT581" s="123"/>
      <c r="AU581" s="123"/>
      <c r="AW581" s="123"/>
      <c r="AX581" s="123"/>
      <c r="AY581" s="123"/>
      <c r="AZ581" s="49"/>
    </row>
    <row r="582" spans="1:52" x14ac:dyDescent="0.25">
      <c r="A582" s="49"/>
      <c r="B582" s="2" t="s">
        <v>606</v>
      </c>
      <c r="C582" s="2" t="s">
        <v>609</v>
      </c>
      <c r="D582" s="50" t="s">
        <v>87</v>
      </c>
      <c r="F582" s="113">
        <v>0</v>
      </c>
      <c r="G582" s="118">
        <f t="shared" si="281"/>
        <v>0</v>
      </c>
      <c r="H582" s="123">
        <f>'DADOS BASE PROPOSTA'!$H$17*G582</f>
        <v>0</v>
      </c>
      <c r="I582" s="123">
        <f>IF(D582="P",IF(H582&lt;'DADOS BASE PROPOSTA'!$H$22,IF('DADOS BASE PROPOSTA'!$H$22-H582&gt;'DADOS BASE PROPOSTA'!$H$23,'DADOS BASE PROPOSTA'!$H$23,'DADOS BASE PROPOSTA'!$H$22-H582),0),0)</f>
        <v>0</v>
      </c>
      <c r="J582" s="123">
        <f t="shared" si="282"/>
        <v>0</v>
      </c>
      <c r="L582" s="113">
        <v>47.433234136069053</v>
      </c>
      <c r="M582" s="123">
        <f>IF(D582="E",'DADOS BASE PROPOSTA'!$H$28,IF(D582="EA",'DADOS BASE PROPOSTA'!$H$29,IF(D582="EC",'DADOS BASE PROPOSTA'!$H$30,IF(D582="ECA",'DADOS BASE PROPOSTA'!$H$31,0))))</f>
        <v>993970.02</v>
      </c>
      <c r="N582" s="123">
        <f>IF(OR(D582="E",D582="EA",D582="EC",D582="ECA",D582="ECR"),L582*'DADOS BASE PROPOSTA'!$H$33,0)</f>
        <v>31637.967168758059</v>
      </c>
      <c r="O582" s="123">
        <f t="shared" si="283"/>
        <v>1025607.9871687581</v>
      </c>
      <c r="R582" s="123"/>
      <c r="T582" s="113">
        <v>315.6176938818449</v>
      </c>
      <c r="U582" s="118">
        <f>T582/$T$11</f>
        <v>1.6557794396333913E-3</v>
      </c>
      <c r="V582" s="123">
        <f>'DADOS BASE PROPOSTA'!$H$48*U582</f>
        <v>149492.90766128019</v>
      </c>
      <c r="W582" s="123"/>
      <c r="X582" s="123">
        <f t="shared" si="284"/>
        <v>149492.90766128019</v>
      </c>
      <c r="Z582" s="128">
        <v>70.5</v>
      </c>
      <c r="AB582" s="51">
        <v>0.626</v>
      </c>
      <c r="AC582" s="51">
        <f>Z582*AB582</f>
        <v>44.133000000000003</v>
      </c>
      <c r="AD582" s="132">
        <f>(AB582-$AC$12)*$AD$12</f>
        <v>-0.17933184425827117</v>
      </c>
      <c r="AF582" s="51">
        <f>$AF$11-(AD582*$AF$11)</f>
        <v>719.08038598189637</v>
      </c>
      <c r="AG582" s="123">
        <f>Z582*AF582</f>
        <v>50695.167211723696</v>
      </c>
      <c r="AI582" s="128">
        <v>0</v>
      </c>
      <c r="AJ582" s="123">
        <f>IF($AI$11&gt;0,(AI582/$AI$11)*'DADOS BASE PROPOSTA'!$H$41,0)</f>
        <v>0</v>
      </c>
      <c r="AL582" s="123">
        <v>51</v>
      </c>
      <c r="AM582" s="123">
        <f>(AL582/$AL$11)*'DADOS BASE PROPOSTA'!$H$42</f>
        <v>29147.989928290604</v>
      </c>
      <c r="AO582" s="123"/>
      <c r="AP582" s="123"/>
      <c r="AQ582" s="123"/>
      <c r="AS582" s="123"/>
      <c r="AT582" s="123"/>
      <c r="AU582" s="123"/>
      <c r="AW582" s="123"/>
      <c r="AX582" s="123"/>
      <c r="AY582" s="123"/>
      <c r="AZ582" s="49"/>
    </row>
    <row r="583" spans="1:52" x14ac:dyDescent="0.25">
      <c r="A583" s="49"/>
      <c r="B583" s="2" t="s">
        <v>606</v>
      </c>
      <c r="C583" s="2" t="s">
        <v>610</v>
      </c>
      <c r="D583" s="50" t="s">
        <v>89</v>
      </c>
      <c r="F583" s="113">
        <v>3953.5678931148</v>
      </c>
      <c r="G583" s="118">
        <f t="shared" si="281"/>
        <v>3.5023746374682131E-3</v>
      </c>
      <c r="H583" s="123">
        <f>'DADOS BASE PROPOSTA'!$H$17*G583</f>
        <v>7958133.1902323021</v>
      </c>
      <c r="I583" s="123">
        <f>IF(D583="P",IF(H583&lt;'DADOS BASE PROPOSTA'!$H$22,IF('DADOS BASE PROPOSTA'!$H$22-H583&gt;'DADOS BASE PROPOSTA'!$H$23,'DADOS BASE PROPOSTA'!$H$23,'DADOS BASE PROPOSTA'!$H$22-H583),0),0)</f>
        <v>0</v>
      </c>
      <c r="J583" s="123">
        <f t="shared" si="282"/>
        <v>7958133.1902323021</v>
      </c>
      <c r="L583" s="113">
        <v>0</v>
      </c>
      <c r="M583" s="123">
        <f>IF(D583="E",'DADOS BASE PROPOSTA'!$H$28,IF(D583="EA",'DADOS BASE PROPOSTA'!$H$29,IF(D583="EC",'DADOS BASE PROPOSTA'!$H$30,IF(D583="ECA",'DADOS BASE PROPOSTA'!$H$31,0))))</f>
        <v>0</v>
      </c>
      <c r="N583" s="123">
        <f>IF(OR(D583="E",D583="EA",D583="EC",D583="ECA",D583="ECR"),L583*'DADOS BASE PROPOSTA'!$H$33,0)</f>
        <v>0</v>
      </c>
      <c r="O583" s="123">
        <f t="shared" si="283"/>
        <v>0</v>
      </c>
      <c r="R583" s="123"/>
      <c r="T583" s="113">
        <v>240.8820440457778</v>
      </c>
      <c r="U583" s="118">
        <f>T583/$T$11</f>
        <v>1.2637046136493761E-3</v>
      </c>
      <c r="V583" s="123">
        <f>'DADOS BASE PROPOSTA'!$H$48*U583</f>
        <v>114094.22813055817</v>
      </c>
      <c r="W583" s="123"/>
      <c r="X583" s="123">
        <f t="shared" si="284"/>
        <v>114094.22813055817</v>
      </c>
      <c r="Z583" s="128">
        <v>2618</v>
      </c>
      <c r="AB583" s="51">
        <v>0.752</v>
      </c>
      <c r="AC583" s="51">
        <f>Z583*AB583</f>
        <v>1968.7360000000001</v>
      </c>
      <c r="AD583" s="132">
        <f>(AB583-$AC$12)*$AD$12</f>
        <v>4.1168155741728829E-2</v>
      </c>
      <c r="AF583" s="51">
        <f>$AF$11-(AD583*$AF$11)</f>
        <v>584.63372800266484</v>
      </c>
      <c r="AG583" s="123">
        <f>Z583*AF583</f>
        <v>1530571.0999109766</v>
      </c>
      <c r="AI583" s="128">
        <v>0</v>
      </c>
      <c r="AJ583" s="123">
        <f>IF($AI$11&gt;0,(AI583/$AI$11)*'DADOS BASE PROPOSTA'!$H$41,0)</f>
        <v>0</v>
      </c>
      <c r="AL583" s="123">
        <v>131.875</v>
      </c>
      <c r="AM583" s="123">
        <f>(AL583/$AL$11)*'DADOS BASE PROPOSTA'!$H$42</f>
        <v>75370.415133202419</v>
      </c>
      <c r="AO583" s="123"/>
      <c r="AP583" s="123"/>
      <c r="AQ583" s="123"/>
      <c r="AS583" s="123"/>
      <c r="AT583" s="123"/>
      <c r="AU583" s="123"/>
      <c r="AW583" s="123"/>
      <c r="AX583" s="123"/>
      <c r="AY583" s="123"/>
      <c r="AZ583" s="49"/>
    </row>
    <row r="584" spans="1:52" x14ac:dyDescent="0.25">
      <c r="A584" s="49"/>
      <c r="B584" s="2" t="s">
        <v>606</v>
      </c>
      <c r="C584" s="2" t="s">
        <v>611</v>
      </c>
      <c r="D584" s="50" t="s">
        <v>93</v>
      </c>
      <c r="F584" s="113">
        <v>0</v>
      </c>
      <c r="G584" s="118">
        <f t="shared" si="281"/>
        <v>0</v>
      </c>
      <c r="H584" s="123">
        <f>'DADOS BASE PROPOSTA'!$H$17*G584</f>
        <v>0</v>
      </c>
      <c r="I584" s="123">
        <f>IF(D584="P",IF(H584&lt;'DADOS BASE PROPOSTA'!$H$22,IF('DADOS BASE PROPOSTA'!$H$22-H584&gt;'DADOS BASE PROPOSTA'!$H$23,'DADOS BASE PROPOSTA'!$H$23,'DADOS BASE PROPOSTA'!$H$22-H584),0),0)</f>
        <v>0</v>
      </c>
      <c r="J584" s="123">
        <f t="shared" si="282"/>
        <v>0</v>
      </c>
      <c r="L584" s="113">
        <v>185.83749571562589</v>
      </c>
      <c r="M584" s="123">
        <f>IF(D584="E",'DADOS BASE PROPOSTA'!$H$28,IF(D584="EA",'DADOS BASE PROPOSTA'!$H$29,IF(D584="EC",'DADOS BASE PROPOSTA'!$H$30,IF(D584="ECA",'DADOS BASE PROPOSTA'!$H$31,0))))</f>
        <v>2005589.23</v>
      </c>
      <c r="N584" s="123">
        <f>IF(OR(D584="E",D584="EA",D584="EC",D584="ECA",D584="ECR"),L584*'DADOS BASE PROPOSTA'!$H$33,0)</f>
        <v>123953.60964232247</v>
      </c>
      <c r="O584" s="123">
        <f t="shared" si="283"/>
        <v>2129542.8396423226</v>
      </c>
      <c r="R584" s="123"/>
      <c r="T584" s="113">
        <v>0</v>
      </c>
      <c r="U584" s="118">
        <f>T584/$T$11</f>
        <v>0</v>
      </c>
      <c r="V584" s="123">
        <f>'DADOS BASE PROPOSTA'!$H$48*U584</f>
        <v>0</v>
      </c>
      <c r="W584" s="123"/>
      <c r="X584" s="123">
        <f t="shared" si="284"/>
        <v>0</v>
      </c>
      <c r="Z584" s="128">
        <v>236</v>
      </c>
      <c r="AB584" s="51">
        <v>0.752</v>
      </c>
      <c r="AC584" s="51">
        <f>Z584*AB584</f>
        <v>177.47200000000001</v>
      </c>
      <c r="AD584" s="132">
        <f>(AB584-$AC$12)*$AD$12</f>
        <v>4.1168155741728829E-2</v>
      </c>
      <c r="AF584" s="51">
        <f>$AF$11-(AD584*$AF$11)</f>
        <v>584.63372800266484</v>
      </c>
      <c r="AG584" s="123">
        <f>Z584*AF584</f>
        <v>137973.5598086289</v>
      </c>
      <c r="AI584" s="128">
        <v>0</v>
      </c>
      <c r="AJ584" s="123">
        <f>IF($AI$11&gt;0,(AI584/$AI$11)*'DADOS BASE PROPOSTA'!$H$41,0)</f>
        <v>0</v>
      </c>
      <c r="AL584" s="123">
        <v>0</v>
      </c>
      <c r="AM584" s="123">
        <f>(AL584/$AL$11)*'DADOS BASE PROPOSTA'!$H$42</f>
        <v>0</v>
      </c>
      <c r="AO584" s="123"/>
      <c r="AP584" s="123"/>
      <c r="AQ584" s="123"/>
      <c r="AS584" s="123"/>
      <c r="AT584" s="123"/>
      <c r="AU584" s="123"/>
      <c r="AW584" s="123"/>
      <c r="AX584" s="123"/>
      <c r="AY584" s="123"/>
      <c r="AZ584" s="49"/>
    </row>
    <row r="585" spans="1:52" x14ac:dyDescent="0.25">
      <c r="A585" s="49"/>
      <c r="B585" s="2" t="s">
        <v>606</v>
      </c>
      <c r="C585" s="2" t="s">
        <v>612</v>
      </c>
      <c r="D585" s="50" t="s">
        <v>89</v>
      </c>
      <c r="F585" s="113">
        <v>2555.260793827219</v>
      </c>
      <c r="G585" s="118">
        <f t="shared" si="281"/>
        <v>2.2636466195516724E-3</v>
      </c>
      <c r="H585" s="123">
        <f>'DADOS BASE PROPOSTA'!$H$17*G585</f>
        <v>5143482.1110495245</v>
      </c>
      <c r="I585" s="123">
        <f>IF(D585="P",IF(H585&lt;'DADOS BASE PROPOSTA'!$H$22,IF('DADOS BASE PROPOSTA'!$H$22-H585&gt;'DADOS BASE PROPOSTA'!$H$23,'DADOS BASE PROPOSTA'!$H$23,'DADOS BASE PROPOSTA'!$H$22-H585),0),0)</f>
        <v>0</v>
      </c>
      <c r="J585" s="123">
        <f t="shared" si="282"/>
        <v>5143482.1110495245</v>
      </c>
      <c r="L585" s="113">
        <v>0</v>
      </c>
      <c r="M585" s="123">
        <f>IF(D585="E",'DADOS BASE PROPOSTA'!$H$28,IF(D585="EA",'DADOS BASE PROPOSTA'!$H$29,IF(D585="EC",'DADOS BASE PROPOSTA'!$H$30,IF(D585="ECA",'DADOS BASE PROPOSTA'!$H$31,0))))</f>
        <v>0</v>
      </c>
      <c r="N585" s="123">
        <f>IF(OR(D585="E",D585="EA",D585="EC",D585="ECA",D585="ECR"),L585*'DADOS BASE PROPOSTA'!$H$33,0)</f>
        <v>0</v>
      </c>
      <c r="O585" s="123">
        <f t="shared" si="283"/>
        <v>0</v>
      </c>
      <c r="R585" s="123"/>
      <c r="T585" s="113">
        <v>0</v>
      </c>
      <c r="U585" s="118">
        <f>T585/$T$11</f>
        <v>0</v>
      </c>
      <c r="V585" s="123">
        <f>'DADOS BASE PROPOSTA'!$H$48*U585</f>
        <v>0</v>
      </c>
      <c r="W585" s="123"/>
      <c r="X585" s="123">
        <f t="shared" si="284"/>
        <v>0</v>
      </c>
      <c r="Z585" s="128">
        <v>816.5</v>
      </c>
      <c r="AB585" s="51">
        <v>0.624</v>
      </c>
      <c r="AC585" s="51">
        <f>Z585*AB585</f>
        <v>509.49599999999998</v>
      </c>
      <c r="AD585" s="132">
        <f>(AB585-$AC$12)*$AD$12</f>
        <v>-0.18283184425827118</v>
      </c>
      <c r="AF585" s="51">
        <f>$AF$11-(AD585*$AF$11)</f>
        <v>721.21445991807468</v>
      </c>
      <c r="AG585" s="123">
        <f>Z585*AF585</f>
        <v>588871.60652310797</v>
      </c>
      <c r="AI585" s="128">
        <v>104</v>
      </c>
      <c r="AJ585" s="123">
        <f>IF($AI$11&gt;0,(AI585/$AI$11)*'DADOS BASE PROPOSTA'!$H$41,0)</f>
        <v>642512.22429057886</v>
      </c>
      <c r="AL585" s="123">
        <v>0</v>
      </c>
      <c r="AM585" s="123">
        <f>(AL585/$AL$11)*'DADOS BASE PROPOSTA'!$H$42</f>
        <v>0</v>
      </c>
      <c r="AO585" s="123"/>
      <c r="AP585" s="123"/>
      <c r="AQ585" s="123"/>
      <c r="AS585" s="123"/>
      <c r="AT585" s="123"/>
      <c r="AU585" s="123"/>
      <c r="AW585" s="123"/>
      <c r="AX585" s="123"/>
      <c r="AY585" s="123"/>
      <c r="AZ585" s="49"/>
    </row>
    <row r="586" spans="1:52" x14ac:dyDescent="0.25">
      <c r="A586" s="49"/>
      <c r="F586" s="113"/>
      <c r="G586" s="118"/>
      <c r="H586" s="123"/>
      <c r="I586" s="123"/>
      <c r="J586" s="123"/>
      <c r="L586" s="113"/>
      <c r="M586" s="123"/>
      <c r="N586" s="123"/>
      <c r="O586" s="123"/>
      <c r="R586" s="123"/>
      <c r="T586" s="113"/>
      <c r="U586" s="118"/>
      <c r="V586" s="123"/>
      <c r="W586" s="123"/>
      <c r="X586" s="123"/>
      <c r="Z586" s="128"/>
      <c r="AD586" s="132"/>
      <c r="AG586" s="123"/>
      <c r="AI586" s="128"/>
      <c r="AJ586" s="123"/>
      <c r="AL586" s="123"/>
      <c r="AM586" s="123"/>
      <c r="AO586" s="123"/>
      <c r="AP586" s="123"/>
      <c r="AQ586" s="123"/>
      <c r="AS586" s="123"/>
      <c r="AT586" s="123"/>
      <c r="AU586" s="123"/>
      <c r="AW586" s="123"/>
      <c r="AX586" s="123"/>
      <c r="AY586" s="123"/>
      <c r="AZ586" s="49"/>
    </row>
    <row r="587" spans="1:52" x14ac:dyDescent="0.25">
      <c r="A587" s="49"/>
      <c r="B587" s="107" t="s">
        <v>613</v>
      </c>
      <c r="C587" s="107" t="s">
        <v>614</v>
      </c>
      <c r="D587" s="107" t="s">
        <v>84</v>
      </c>
      <c r="E587" s="107"/>
      <c r="F587" s="114">
        <f>SUM(F588:F605)</f>
        <v>28101.2738750399</v>
      </c>
      <c r="G587" s="119">
        <f>SUM(G588:G605)</f>
        <v>2.4894270583259714E-2</v>
      </c>
      <c r="H587" s="124">
        <f>SUM(H588:H605)</f>
        <v>56565028.439811163</v>
      </c>
      <c r="I587" s="124">
        <f>SUM(I588:I605)</f>
        <v>2814031.221491701</v>
      </c>
      <c r="J587" s="124">
        <f>SUM(J588:J605)</f>
        <v>59379059.661302857</v>
      </c>
      <c r="K587" s="108"/>
      <c r="L587" s="114">
        <f>SUM(L588:L605)</f>
        <v>849.0285052499155</v>
      </c>
      <c r="M587" s="124">
        <f>SUM(M588:M605)</f>
        <v>9016326.9400000013</v>
      </c>
      <c r="N587" s="124">
        <f>SUM(N588:N605)</f>
        <v>566302.01300169365</v>
      </c>
      <c r="O587" s="124">
        <f>SUM(O588:O605)</f>
        <v>9582628.9530016948</v>
      </c>
      <c r="P587" s="108"/>
      <c r="Q587" s="109"/>
      <c r="R587" s="124">
        <f>SUM(R588:R605)</f>
        <v>6917026.4500000002</v>
      </c>
      <c r="S587" s="108"/>
      <c r="T587" s="114">
        <f>SUM(T588:T605)</f>
        <v>1200.3838420216471</v>
      </c>
      <c r="U587" s="119">
        <f>SUM(U588:U605)</f>
        <v>6.2974000628483462E-3</v>
      </c>
      <c r="V587" s="124">
        <f>SUM(V588:V605)</f>
        <v>568564.03912707616</v>
      </c>
      <c r="W587" s="124">
        <f>SUM(W588:W605)</f>
        <v>244676.20587804879</v>
      </c>
      <c r="X587" s="124">
        <f>SUM(X588:X605)</f>
        <v>813240.24500512483</v>
      </c>
      <c r="Y587" s="108"/>
      <c r="Z587" s="129">
        <f>SUM(Z588:Z605)</f>
        <v>16472</v>
      </c>
      <c r="AA587" s="108"/>
      <c r="AB587" s="108"/>
      <c r="AC587" s="108"/>
      <c r="AD587" s="133"/>
      <c r="AE587" s="108"/>
      <c r="AF587" s="108"/>
      <c r="AG587" s="124">
        <f>SUM(AG588:AG605)</f>
        <v>9342858.0219602715</v>
      </c>
      <c r="AH587" s="108"/>
      <c r="AI587" s="129">
        <f>SUM(AI588:AI605)</f>
        <v>265</v>
      </c>
      <c r="AJ587" s="124">
        <f>SUM(AJ588:AJ605)</f>
        <v>1637170.5715096481</v>
      </c>
      <c r="AK587" s="108"/>
      <c r="AL587" s="124">
        <f>SUM(AL588:AL605)</f>
        <v>325.5</v>
      </c>
      <c r="AM587" s="124">
        <f>SUM(AM588:AM605)</f>
        <v>186032.7592482077</v>
      </c>
      <c r="AN587" s="108"/>
      <c r="AO587" s="124"/>
      <c r="AP587" s="124"/>
      <c r="AQ587" s="124">
        <f>SUM(AQ588:AQ605)</f>
        <v>761793.78960396047</v>
      </c>
      <c r="AR587" s="107"/>
      <c r="AS587" s="124"/>
      <c r="AT587" s="124"/>
      <c r="AU587" s="124">
        <f>SUM(AU588:AU605)</f>
        <v>761793.78960396047</v>
      </c>
      <c r="AV587" s="107"/>
      <c r="AW587" s="124"/>
      <c r="AX587" s="124"/>
      <c r="AY587" s="124">
        <f>SUM(AY588:AY605)</f>
        <v>761793.78960396047</v>
      </c>
      <c r="AZ587" s="49"/>
    </row>
    <row r="588" spans="1:52" x14ac:dyDescent="0.25">
      <c r="A588" s="49"/>
      <c r="B588" s="2" t="s">
        <v>613</v>
      </c>
      <c r="C588" s="2" t="s">
        <v>35</v>
      </c>
      <c r="D588" s="50" t="s">
        <v>85</v>
      </c>
      <c r="F588" s="113">
        <v>0</v>
      </c>
      <c r="G588" s="118">
        <f t="shared" ref="G588:G605" si="285">F588/$F$11</f>
        <v>0</v>
      </c>
      <c r="H588" s="123">
        <f>'DADOS BASE PROPOSTA'!$H$17*G588</f>
        <v>0</v>
      </c>
      <c r="I588" s="123">
        <f>IF(D588="P",IF(H588&lt;'DADOS BASE PROPOSTA'!$H$22,IF('DADOS BASE PROPOSTA'!$H$22-H588&gt;'DADOS BASE PROPOSTA'!$H$23,'DADOS BASE PROPOSTA'!$H$23,'DADOS BASE PROPOSTA'!$H$22-H588),0),0)</f>
        <v>0</v>
      </c>
      <c r="J588" s="123">
        <f t="shared" ref="J588:J605" si="286">H588+I588</f>
        <v>0</v>
      </c>
      <c r="L588" s="113"/>
      <c r="M588" s="123">
        <f>IF(D588="E",'DADOS BASE PROPOSTA'!$H$28,IF(D588="EA",'DADOS BASE PROPOSTA'!$H$29,IF(D588="EC",'DADOS BASE PROPOSTA'!$H$30,IF(D588="ECA",'DADOS BASE PROPOSTA'!$H$31,0))))</f>
        <v>0</v>
      </c>
      <c r="N588" s="123">
        <f>IF(OR(D588="E",D588="EA",D588="EC",D588="ECA"),L588*'DADOS BASE PROPOSTA'!$H$33,0)</f>
        <v>0</v>
      </c>
      <c r="O588" s="123">
        <f t="shared" ref="O588:O605" si="287">M588+N588</f>
        <v>0</v>
      </c>
      <c r="Q588" s="77">
        <v>17</v>
      </c>
      <c r="R588" s="123">
        <f>IF(D588="R",('DADOS BASE PROPOSTA'!$H$36+('DADOS BASE PROPOSTA'!$H$37*Q588)),0)</f>
        <v>6917026.4500000002</v>
      </c>
      <c r="T588" s="113"/>
      <c r="U588" s="118"/>
      <c r="V588" s="123"/>
      <c r="W588" s="123">
        <f>'DADOS BASE PROPOSTA'!$H$47/41</f>
        <v>244676.20587804879</v>
      </c>
      <c r="X588" s="123">
        <f t="shared" ref="X588:X605" si="288">V588+W588</f>
        <v>244676.20587804879</v>
      </c>
      <c r="Z588" s="128"/>
      <c r="AD588" s="132"/>
      <c r="AG588" s="123"/>
      <c r="AI588" s="128"/>
      <c r="AJ588" s="123"/>
      <c r="AL588" s="123"/>
      <c r="AM588" s="123"/>
      <c r="AO588" s="123">
        <f>'DADOS BASE PROPOSTA'!$H$52/41</f>
        <v>354295.5</v>
      </c>
      <c r="AP588" s="123">
        <f>'DADOS BASE PROPOSTA'!$H$53*(Q588/$Q$11)</f>
        <v>407498.28960396041</v>
      </c>
      <c r="AQ588" s="123">
        <f>AO588+AP588</f>
        <v>761793.78960396047</v>
      </c>
      <c r="AS588" s="123">
        <f>'DADOS BASE PROPOSTA'!$H$56/41</f>
        <v>354295.5</v>
      </c>
      <c r="AT588" s="123">
        <f>'DADOS BASE PROPOSTA'!$H$57*(Q588/$Q$11)</f>
        <v>407498.28960396041</v>
      </c>
      <c r="AU588" s="123">
        <f>AS588+AT588</f>
        <v>761793.78960396047</v>
      </c>
      <c r="AW588" s="123">
        <f>'DADOS BASE PROPOSTA'!$H$60/41</f>
        <v>354295.5</v>
      </c>
      <c r="AX588" s="123">
        <f>'DADOS BASE PROPOSTA'!$H$61*(Q588/$Q$11)</f>
        <v>407498.28960396041</v>
      </c>
      <c r="AY588" s="123">
        <f>AW588+AX588</f>
        <v>761793.78960396047</v>
      </c>
      <c r="AZ588" s="49"/>
    </row>
    <row r="589" spans="1:52" x14ac:dyDescent="0.25">
      <c r="A589" s="49"/>
      <c r="B589" s="2" t="s">
        <v>613</v>
      </c>
      <c r="C589" s="2" t="s">
        <v>615</v>
      </c>
      <c r="D589" s="50" t="s">
        <v>93</v>
      </c>
      <c r="F589" s="113">
        <v>0</v>
      </c>
      <c r="G589" s="118">
        <f t="shared" si="285"/>
        <v>0</v>
      </c>
      <c r="H589" s="123">
        <f>'DADOS BASE PROPOSTA'!$H$17*G589</f>
        <v>0</v>
      </c>
      <c r="I589" s="123">
        <f>IF(D589="P",IF(H589&lt;'DADOS BASE PROPOSTA'!$H$22,IF('DADOS BASE PROPOSTA'!$H$22-H589&gt;'DADOS BASE PROPOSTA'!$H$23,'DADOS BASE PROPOSTA'!$H$23,'DADOS BASE PROPOSTA'!$H$22-H589),0),0)</f>
        <v>0</v>
      </c>
      <c r="J589" s="123">
        <f t="shared" si="286"/>
        <v>0</v>
      </c>
      <c r="L589" s="113">
        <v>191.46175657264399</v>
      </c>
      <c r="M589" s="123">
        <f>IF(D589="E",'DADOS BASE PROPOSTA'!$H$28,IF(D589="EA",'DADOS BASE PROPOSTA'!$H$29,IF(D589="EC",'DADOS BASE PROPOSTA'!$H$30,IF(D589="ECA",'DADOS BASE PROPOSTA'!$H$31,0))))</f>
        <v>2005589.23</v>
      </c>
      <c r="N589" s="123">
        <f>IF(OR(D589="E",D589="EA",D589="EC",D589="ECA",D589="ECR"),L589*'DADOS BASE PROPOSTA'!$H$33,0)</f>
        <v>127704.99163395354</v>
      </c>
      <c r="O589" s="123">
        <f t="shared" si="287"/>
        <v>2133294.2216339535</v>
      </c>
      <c r="R589" s="123"/>
      <c r="T589" s="113">
        <v>0</v>
      </c>
      <c r="U589" s="118">
        <f t="shared" ref="U589:U605" si="289">T589/$T$11</f>
        <v>0</v>
      </c>
      <c r="V589" s="123">
        <f>'DADOS BASE PROPOSTA'!$H$48*U589</f>
        <v>0</v>
      </c>
      <c r="W589" s="123"/>
      <c r="X589" s="123">
        <f t="shared" si="288"/>
        <v>0</v>
      </c>
      <c r="Z589" s="128">
        <v>128</v>
      </c>
      <c r="AB589" s="51">
        <v>0.69899999999999995</v>
      </c>
      <c r="AC589" s="51">
        <f t="shared" ref="AC589:AC605" si="290">Z589*AB589</f>
        <v>89.471999999999994</v>
      </c>
      <c r="AD589" s="132">
        <f t="shared" ref="AD589:AD605" si="291">(AB589-$AC$12)*$AD$12</f>
        <v>-5.1581844258271253E-2</v>
      </c>
      <c r="AF589" s="51">
        <f t="shared" ref="AF589:AF605" si="292">$AF$11-(AD589*$AF$11)</f>
        <v>641.18668731138928</v>
      </c>
      <c r="AG589" s="123">
        <f t="shared" ref="AG589:AG605" si="293">Z589*AF589</f>
        <v>82071.895975857828</v>
      </c>
      <c r="AI589" s="128">
        <v>0</v>
      </c>
      <c r="AJ589" s="123">
        <f>IF($AI$11&gt;0,(AI589/$AI$11)*'DADOS BASE PROPOSTA'!$H$41,0)</f>
        <v>0</v>
      </c>
      <c r="AL589" s="123">
        <v>0</v>
      </c>
      <c r="AM589" s="123">
        <f>(AL589/$AL$11)*'DADOS BASE PROPOSTA'!$H$42</f>
        <v>0</v>
      </c>
      <c r="AO589" s="123"/>
      <c r="AP589" s="123"/>
      <c r="AQ589" s="123"/>
      <c r="AS589" s="123"/>
      <c r="AT589" s="123"/>
      <c r="AU589" s="123"/>
      <c r="AW589" s="123"/>
      <c r="AX589" s="123"/>
      <c r="AY589" s="123"/>
      <c r="AZ589" s="49"/>
    </row>
    <row r="590" spans="1:52" x14ac:dyDescent="0.25">
      <c r="A590" s="49"/>
      <c r="B590" s="2" t="s">
        <v>613</v>
      </c>
      <c r="C590" s="2" t="s">
        <v>616</v>
      </c>
      <c r="D590" s="50" t="s">
        <v>87</v>
      </c>
      <c r="F590" s="113">
        <v>0</v>
      </c>
      <c r="G590" s="118">
        <f t="shared" si="285"/>
        <v>0</v>
      </c>
      <c r="H590" s="123">
        <f>'DADOS BASE PROPOSTA'!$H$17*G590</f>
        <v>0</v>
      </c>
      <c r="I590" s="123">
        <f>IF(D590="P",IF(H590&lt;'DADOS BASE PROPOSTA'!$H$22,IF('DADOS BASE PROPOSTA'!$H$22-H590&gt;'DADOS BASE PROPOSTA'!$H$23,'DADOS BASE PROPOSTA'!$H$23,'DADOS BASE PROPOSTA'!$H$22-H590),0),0)</f>
        <v>0</v>
      </c>
      <c r="J590" s="123">
        <f t="shared" si="286"/>
        <v>0</v>
      </c>
      <c r="L590" s="113">
        <v>32.563950246067172</v>
      </c>
      <c r="M590" s="123">
        <f>IF(D590="E",'DADOS BASE PROPOSTA'!$H$28,IF(D590="EA",'DADOS BASE PROPOSTA'!$H$29,IF(D590="EC",'DADOS BASE PROPOSTA'!$H$30,IF(D590="ECA",'DADOS BASE PROPOSTA'!$H$31,0))))</f>
        <v>993970.02</v>
      </c>
      <c r="N590" s="123">
        <f>IF(OR(D590="E",D590="EA",D590="EC",D590="ECA",D590="ECR"),L590*'DADOS BASE PROPOSTA'!$H$33,0)</f>
        <v>21720.154814126803</v>
      </c>
      <c r="O590" s="123">
        <f t="shared" si="287"/>
        <v>1015690.1748141268</v>
      </c>
      <c r="R590" s="123"/>
      <c r="T590" s="113">
        <v>0</v>
      </c>
      <c r="U590" s="118">
        <f t="shared" si="289"/>
        <v>0</v>
      </c>
      <c r="V590" s="123">
        <f>'DADOS BASE PROPOSTA'!$H$48*U590</f>
        <v>0</v>
      </c>
      <c r="W590" s="123"/>
      <c r="X590" s="123">
        <f t="shared" si="288"/>
        <v>0</v>
      </c>
      <c r="Z590" s="128">
        <v>80</v>
      </c>
      <c r="AB590" s="51">
        <v>0.77300000000000002</v>
      </c>
      <c r="AC590" s="51">
        <f t="shared" si="290"/>
        <v>61.84</v>
      </c>
      <c r="AD590" s="132">
        <f t="shared" si="291"/>
        <v>7.7918155741728862E-2</v>
      </c>
      <c r="AF590" s="51">
        <f t="shared" si="292"/>
        <v>562.22595167279292</v>
      </c>
      <c r="AG590" s="123">
        <f t="shared" si="293"/>
        <v>44978.07613382343</v>
      </c>
      <c r="AI590" s="128">
        <v>0</v>
      </c>
      <c r="AJ590" s="123">
        <f>IF($AI$11&gt;0,(AI590/$AI$11)*'DADOS BASE PROPOSTA'!$H$41,0)</f>
        <v>0</v>
      </c>
      <c r="AL590" s="123">
        <v>0</v>
      </c>
      <c r="AM590" s="123">
        <f>(AL590/$AL$11)*'DADOS BASE PROPOSTA'!$H$42</f>
        <v>0</v>
      </c>
      <c r="AO590" s="123"/>
      <c r="AP590" s="123"/>
      <c r="AQ590" s="123"/>
      <c r="AS590" s="123"/>
      <c r="AT590" s="123"/>
      <c r="AU590" s="123"/>
      <c r="AW590" s="123"/>
      <c r="AX590" s="123"/>
      <c r="AY590" s="123"/>
      <c r="AZ590" s="49"/>
    </row>
    <row r="591" spans="1:52" x14ac:dyDescent="0.25">
      <c r="A591" s="49"/>
      <c r="B591" s="2" t="s">
        <v>613</v>
      </c>
      <c r="C591" s="2" t="s">
        <v>617</v>
      </c>
      <c r="D591" s="50" t="s">
        <v>89</v>
      </c>
      <c r="F591" s="113">
        <v>3821.324403563855</v>
      </c>
      <c r="G591" s="118">
        <f t="shared" si="285"/>
        <v>3.3852231792676009E-3</v>
      </c>
      <c r="H591" s="123">
        <f>'DADOS BASE PROPOSTA'!$H$17*G591</f>
        <v>7691940.3912619585</v>
      </c>
      <c r="I591" s="123">
        <f>IF(D591="P",IF(H591&lt;'DADOS BASE PROPOSTA'!$H$22,IF('DADOS BASE PROPOSTA'!$H$22-H591&gt;'DADOS BASE PROPOSTA'!$H$23,'DADOS BASE PROPOSTA'!$H$23,'DADOS BASE PROPOSTA'!$H$22-H591),0),0)</f>
        <v>0</v>
      </c>
      <c r="J591" s="123">
        <f t="shared" si="286"/>
        <v>7691940.3912619585</v>
      </c>
      <c r="L591" s="113">
        <v>0</v>
      </c>
      <c r="M591" s="123">
        <f>IF(D591="E",'DADOS BASE PROPOSTA'!$H$28,IF(D591="EA",'DADOS BASE PROPOSTA'!$H$29,IF(D591="EC",'DADOS BASE PROPOSTA'!$H$30,IF(D591="ECA",'DADOS BASE PROPOSTA'!$H$31,0))))</f>
        <v>0</v>
      </c>
      <c r="N591" s="123">
        <f>IF(OR(D591="E",D591="EA",D591="EC",D591="ECA",D591="ECR"),L591*'DADOS BASE PROPOSTA'!$H$33,0)</f>
        <v>0</v>
      </c>
      <c r="O591" s="123">
        <f t="shared" si="287"/>
        <v>0</v>
      </c>
      <c r="R591" s="123"/>
      <c r="T591" s="113">
        <v>0</v>
      </c>
      <c r="U591" s="118">
        <f t="shared" si="289"/>
        <v>0</v>
      </c>
      <c r="V591" s="123">
        <f>'DADOS BASE PROPOSTA'!$H$48*U591</f>
        <v>0</v>
      </c>
      <c r="W591" s="123"/>
      <c r="X591" s="123">
        <f t="shared" si="288"/>
        <v>0</v>
      </c>
      <c r="Z591" s="128">
        <v>1637</v>
      </c>
      <c r="AB591" s="51">
        <v>0.77800000000000002</v>
      </c>
      <c r="AC591" s="51">
        <f t="shared" si="290"/>
        <v>1273.586</v>
      </c>
      <c r="AD591" s="132">
        <f t="shared" si="291"/>
        <v>8.6668155741728869E-2</v>
      </c>
      <c r="AF591" s="51">
        <f t="shared" si="292"/>
        <v>556.89076683234725</v>
      </c>
      <c r="AG591" s="123">
        <f t="shared" si="293"/>
        <v>911630.18530455243</v>
      </c>
      <c r="AI591" s="128">
        <v>0</v>
      </c>
      <c r="AJ591" s="123">
        <f>IF($AI$11&gt;0,(AI591/$AI$11)*'DADOS BASE PROPOSTA'!$H$41,0)</f>
        <v>0</v>
      </c>
      <c r="AL591" s="123">
        <v>0</v>
      </c>
      <c r="AM591" s="123">
        <f>(AL591/$AL$11)*'DADOS BASE PROPOSTA'!$H$42</f>
        <v>0</v>
      </c>
      <c r="AO591" s="123"/>
      <c r="AP591" s="123"/>
      <c r="AQ591" s="123"/>
      <c r="AS591" s="123"/>
      <c r="AT591" s="123"/>
      <c r="AU591" s="123"/>
      <c r="AW591" s="123"/>
      <c r="AX591" s="123"/>
      <c r="AY591" s="123"/>
      <c r="AZ591" s="49"/>
    </row>
    <row r="592" spans="1:52" x14ac:dyDescent="0.25">
      <c r="A592" s="49"/>
      <c r="B592" s="2" t="s">
        <v>613</v>
      </c>
      <c r="C592" s="2" t="s">
        <v>618</v>
      </c>
      <c r="D592" s="50" t="s">
        <v>89</v>
      </c>
      <c r="F592" s="113">
        <v>1648.865999527342</v>
      </c>
      <c r="G592" s="118">
        <f t="shared" si="285"/>
        <v>1.4606923703992529E-3</v>
      </c>
      <c r="H592" s="123">
        <f>'DADOS BASE PROPOSTA'!$H$17*G592</f>
        <v>3319000.8599412404</v>
      </c>
      <c r="I592" s="123">
        <f>IF(D592="P",IF(H592&lt;'DADOS BASE PROPOSTA'!$H$22,IF('DADOS BASE PROPOSTA'!$H$22-H592&gt;'DADOS BASE PROPOSTA'!$H$23,'DADOS BASE PROPOSTA'!$H$23,'DADOS BASE PROPOSTA'!$H$22-H592),0),0)</f>
        <v>0</v>
      </c>
      <c r="J592" s="123">
        <f t="shared" si="286"/>
        <v>3319000.8599412404</v>
      </c>
      <c r="L592" s="113">
        <v>0</v>
      </c>
      <c r="M592" s="123">
        <f>IF(D592="E",'DADOS BASE PROPOSTA'!$H$28,IF(D592="EA",'DADOS BASE PROPOSTA'!$H$29,IF(D592="EC",'DADOS BASE PROPOSTA'!$H$30,IF(D592="ECA",'DADOS BASE PROPOSTA'!$H$31,0))))</f>
        <v>0</v>
      </c>
      <c r="N592" s="123">
        <f>IF(OR(D592="E",D592="EA",D592="EC",D592="ECA",D592="ECR"),L592*'DADOS BASE PROPOSTA'!$H$33,0)</f>
        <v>0</v>
      </c>
      <c r="O592" s="123">
        <f t="shared" si="287"/>
        <v>0</v>
      </c>
      <c r="R592" s="123"/>
      <c r="T592" s="113">
        <v>0</v>
      </c>
      <c r="U592" s="118">
        <f t="shared" si="289"/>
        <v>0</v>
      </c>
      <c r="V592" s="123">
        <f>'DADOS BASE PROPOSTA'!$H$48*U592</f>
        <v>0</v>
      </c>
      <c r="W592" s="123"/>
      <c r="X592" s="123">
        <f t="shared" si="288"/>
        <v>0</v>
      </c>
      <c r="Z592" s="128">
        <v>984</v>
      </c>
      <c r="AB592" s="51">
        <v>0.75</v>
      </c>
      <c r="AC592" s="51">
        <f t="shared" si="290"/>
        <v>738</v>
      </c>
      <c r="AD592" s="132">
        <f t="shared" si="291"/>
        <v>3.7668155741728826E-2</v>
      </c>
      <c r="AF592" s="51">
        <f t="shared" si="292"/>
        <v>586.76780193884315</v>
      </c>
      <c r="AG592" s="123">
        <f t="shared" si="293"/>
        <v>577379.51710782165</v>
      </c>
      <c r="AI592" s="128">
        <v>0</v>
      </c>
      <c r="AJ592" s="123">
        <f>IF($AI$11&gt;0,(AI592/$AI$11)*'DADOS BASE PROPOSTA'!$H$41,0)</f>
        <v>0</v>
      </c>
      <c r="AL592" s="123">
        <v>0</v>
      </c>
      <c r="AM592" s="123">
        <f>(AL592/$AL$11)*'DADOS BASE PROPOSTA'!$H$42</f>
        <v>0</v>
      </c>
      <c r="AO592" s="123"/>
      <c r="AP592" s="123"/>
      <c r="AQ592" s="123"/>
      <c r="AS592" s="123"/>
      <c r="AT592" s="123"/>
      <c r="AU592" s="123"/>
      <c r="AW592" s="123"/>
      <c r="AX592" s="123"/>
      <c r="AY592" s="123"/>
      <c r="AZ592" s="49"/>
    </row>
    <row r="593" spans="1:52" x14ac:dyDescent="0.25">
      <c r="A593" s="49"/>
      <c r="B593" s="2" t="s">
        <v>613</v>
      </c>
      <c r="C593" s="2" t="s">
        <v>619</v>
      </c>
      <c r="D593" s="50" t="s">
        <v>89</v>
      </c>
      <c r="F593" s="113">
        <v>1900.9383280095969</v>
      </c>
      <c r="G593" s="118">
        <f t="shared" si="285"/>
        <v>1.6839974340662526E-3</v>
      </c>
      <c r="H593" s="123">
        <f>'DADOS BASE PROPOSTA'!$H$17*G593</f>
        <v>3826397.0190225849</v>
      </c>
      <c r="I593" s="123">
        <f>IF(D593="P",IF(H593&lt;'DADOS BASE PROPOSTA'!$H$22,IF('DADOS BASE PROPOSTA'!$H$22-H593&gt;'DADOS BASE PROPOSTA'!$H$23,'DADOS BASE PROPOSTA'!$H$23,'DADOS BASE PROPOSTA'!$H$22-H593),0),0)</f>
        <v>0</v>
      </c>
      <c r="J593" s="123">
        <f t="shared" si="286"/>
        <v>3826397.0190225849</v>
      </c>
      <c r="L593" s="113">
        <v>0</v>
      </c>
      <c r="M593" s="123">
        <f>IF(D593="E",'DADOS BASE PROPOSTA'!$H$28,IF(D593="EA",'DADOS BASE PROPOSTA'!$H$29,IF(D593="EC",'DADOS BASE PROPOSTA'!$H$30,IF(D593="ECA",'DADOS BASE PROPOSTA'!$H$31,0))))</f>
        <v>0</v>
      </c>
      <c r="N593" s="123">
        <f>IF(OR(D593="E",D593="EA",D593="EC",D593="ECA",D593="ECR"),L593*'DADOS BASE PROPOSTA'!$H$33,0)</f>
        <v>0</v>
      </c>
      <c r="O593" s="123">
        <f t="shared" si="287"/>
        <v>0</v>
      </c>
      <c r="R593" s="123"/>
      <c r="T593" s="113">
        <v>0</v>
      </c>
      <c r="U593" s="118">
        <f t="shared" si="289"/>
        <v>0</v>
      </c>
      <c r="V593" s="123">
        <f>'DADOS BASE PROPOSTA'!$H$48*U593</f>
        <v>0</v>
      </c>
      <c r="W593" s="123"/>
      <c r="X593" s="123">
        <f t="shared" si="288"/>
        <v>0</v>
      </c>
      <c r="Z593" s="128">
        <v>1112.5</v>
      </c>
      <c r="AB593" s="51">
        <v>0.78200000000000003</v>
      </c>
      <c r="AC593" s="51">
        <f t="shared" si="290"/>
        <v>869.97500000000002</v>
      </c>
      <c r="AD593" s="132">
        <f t="shared" si="291"/>
        <v>9.3668155741728876E-2</v>
      </c>
      <c r="AF593" s="51">
        <f t="shared" si="292"/>
        <v>552.62261895999063</v>
      </c>
      <c r="AG593" s="123">
        <f t="shared" si="293"/>
        <v>614792.66359298956</v>
      </c>
      <c r="AI593" s="128">
        <v>0</v>
      </c>
      <c r="AJ593" s="123">
        <f>IF($AI$11&gt;0,(AI593/$AI$11)*'DADOS BASE PROPOSTA'!$H$41,0)</f>
        <v>0</v>
      </c>
      <c r="AL593" s="123">
        <v>0</v>
      </c>
      <c r="AM593" s="123">
        <f>(AL593/$AL$11)*'DADOS BASE PROPOSTA'!$H$42</f>
        <v>0</v>
      </c>
      <c r="AO593" s="123"/>
      <c r="AP593" s="123"/>
      <c r="AQ593" s="123"/>
      <c r="AS593" s="123"/>
      <c r="AT593" s="123"/>
      <c r="AU593" s="123"/>
      <c r="AW593" s="123"/>
      <c r="AX593" s="123"/>
      <c r="AY593" s="123"/>
      <c r="AZ593" s="49"/>
    </row>
    <row r="594" spans="1:52" x14ac:dyDescent="0.25">
      <c r="A594" s="49"/>
      <c r="B594" s="2" t="s">
        <v>613</v>
      </c>
      <c r="C594" s="2" t="s">
        <v>620</v>
      </c>
      <c r="D594" s="50" t="s">
        <v>89</v>
      </c>
      <c r="F594" s="113">
        <v>1796.997213467796</v>
      </c>
      <c r="G594" s="118">
        <f t="shared" si="285"/>
        <v>1.591918397306731E-3</v>
      </c>
      <c r="H594" s="123">
        <f>'DADOS BASE PROPOSTA'!$H$17*G594</f>
        <v>3617174.0447806641</v>
      </c>
      <c r="I594" s="123">
        <f>IF(D594="P",IF(H594&lt;'DADOS BASE PROPOSTA'!$H$22,IF('DADOS BASE PROPOSTA'!$H$22-H594&gt;'DADOS BASE PROPOSTA'!$H$23,'DADOS BASE PROPOSTA'!$H$23,'DADOS BASE PROPOSTA'!$H$22-H594),0),0)</f>
        <v>0</v>
      </c>
      <c r="J594" s="123">
        <f t="shared" si="286"/>
        <v>3617174.0447806641</v>
      </c>
      <c r="L594" s="113">
        <v>0</v>
      </c>
      <c r="M594" s="123">
        <f>IF(D594="E",'DADOS BASE PROPOSTA'!$H$28,IF(D594="EA",'DADOS BASE PROPOSTA'!$H$29,IF(D594="EC",'DADOS BASE PROPOSTA'!$H$30,IF(D594="ECA",'DADOS BASE PROPOSTA'!$H$31,0))))</f>
        <v>0</v>
      </c>
      <c r="N594" s="123">
        <f>IF(OR(D594="E",D594="EA",D594="EC",D594="ECA",D594="ECR"),L594*'DADOS BASE PROPOSTA'!$H$33,0)</f>
        <v>0</v>
      </c>
      <c r="O594" s="123">
        <f t="shared" si="287"/>
        <v>0</v>
      </c>
      <c r="R594" s="123"/>
      <c r="T594" s="113">
        <v>0</v>
      </c>
      <c r="U594" s="118">
        <f t="shared" si="289"/>
        <v>0</v>
      </c>
      <c r="V594" s="123">
        <f>'DADOS BASE PROPOSTA'!$H$48*U594</f>
        <v>0</v>
      </c>
      <c r="W594" s="123"/>
      <c r="X594" s="123">
        <f t="shared" si="288"/>
        <v>0</v>
      </c>
      <c r="Z594" s="128">
        <v>1210.5</v>
      </c>
      <c r="AB594" s="51">
        <v>0.77600000000000002</v>
      </c>
      <c r="AC594" s="51">
        <f t="shared" si="290"/>
        <v>939.34800000000007</v>
      </c>
      <c r="AD594" s="132">
        <f t="shared" si="291"/>
        <v>8.3168155741728866E-2</v>
      </c>
      <c r="AF594" s="51">
        <f t="shared" si="292"/>
        <v>559.02484076852556</v>
      </c>
      <c r="AG594" s="123">
        <f t="shared" si="293"/>
        <v>676699.56975030014</v>
      </c>
      <c r="AI594" s="128">
        <v>0</v>
      </c>
      <c r="AJ594" s="123">
        <f>IF($AI$11&gt;0,(AI594/$AI$11)*'DADOS BASE PROPOSTA'!$H$41,0)</f>
        <v>0</v>
      </c>
      <c r="AL594" s="123">
        <v>0</v>
      </c>
      <c r="AM594" s="123">
        <f>(AL594/$AL$11)*'DADOS BASE PROPOSTA'!$H$42</f>
        <v>0</v>
      </c>
      <c r="AO594" s="123"/>
      <c r="AP594" s="123"/>
      <c r="AQ594" s="123"/>
      <c r="AS594" s="123"/>
      <c r="AT594" s="123"/>
      <c r="AU594" s="123"/>
      <c r="AW594" s="123"/>
      <c r="AX594" s="123"/>
      <c r="AY594" s="123"/>
      <c r="AZ594" s="49"/>
    </row>
    <row r="595" spans="1:52" x14ac:dyDescent="0.25">
      <c r="A595" s="49"/>
      <c r="B595" s="2" t="s">
        <v>613</v>
      </c>
      <c r="C595" s="2" t="s">
        <v>621</v>
      </c>
      <c r="D595" s="50" t="s">
        <v>89</v>
      </c>
      <c r="F595" s="113">
        <v>1590.7326755630511</v>
      </c>
      <c r="G595" s="118">
        <f t="shared" si="285"/>
        <v>1.4091933991032658E-3</v>
      </c>
      <c r="H595" s="123">
        <f>'DADOS BASE PROPOSTA'!$H$17*G595</f>
        <v>3201984.3453887948</v>
      </c>
      <c r="I595" s="123">
        <f>IF(D595="P",IF(H595&lt;'DADOS BASE PROPOSTA'!$H$22,IF('DADOS BASE PROPOSTA'!$H$22-H595&gt;'DADOS BASE PROPOSTA'!$H$23,'DADOS BASE PROPOSTA'!$H$23,'DADOS BASE PROPOSTA'!$H$22-H595),0),0)</f>
        <v>0</v>
      </c>
      <c r="J595" s="123">
        <f t="shared" si="286"/>
        <v>3201984.3453887948</v>
      </c>
      <c r="L595" s="113">
        <v>0</v>
      </c>
      <c r="M595" s="123">
        <f>IF(D595="E",'DADOS BASE PROPOSTA'!$H$28,IF(D595="EA",'DADOS BASE PROPOSTA'!$H$29,IF(D595="EC",'DADOS BASE PROPOSTA'!$H$30,IF(D595="ECA",'DADOS BASE PROPOSTA'!$H$31,0))))</f>
        <v>0</v>
      </c>
      <c r="N595" s="123">
        <f>IF(OR(D595="E",D595="EA",D595="EC",D595="ECA",D595="ECR"),L595*'DADOS BASE PROPOSTA'!$H$33,0)</f>
        <v>0</v>
      </c>
      <c r="O595" s="123">
        <f t="shared" si="287"/>
        <v>0</v>
      </c>
      <c r="R595" s="123"/>
      <c r="T595" s="113">
        <v>0</v>
      </c>
      <c r="U595" s="118">
        <f t="shared" si="289"/>
        <v>0</v>
      </c>
      <c r="V595" s="123">
        <f>'DADOS BASE PROPOSTA'!$H$48*U595</f>
        <v>0</v>
      </c>
      <c r="W595" s="123"/>
      <c r="X595" s="123">
        <f t="shared" si="288"/>
        <v>0</v>
      </c>
      <c r="Z595" s="128">
        <v>929.5</v>
      </c>
      <c r="AB595" s="51">
        <v>0.77700000000000002</v>
      </c>
      <c r="AC595" s="51">
        <f t="shared" si="290"/>
        <v>722.22149999999999</v>
      </c>
      <c r="AD595" s="132">
        <f t="shared" si="291"/>
        <v>8.4918155741728868E-2</v>
      </c>
      <c r="AF595" s="51">
        <f t="shared" si="292"/>
        <v>557.95780380043641</v>
      </c>
      <c r="AG595" s="123">
        <f t="shared" si="293"/>
        <v>518621.77863250562</v>
      </c>
      <c r="AI595" s="128">
        <v>0</v>
      </c>
      <c r="AJ595" s="123">
        <f>IF($AI$11&gt;0,(AI595/$AI$11)*'DADOS BASE PROPOSTA'!$H$41,0)</f>
        <v>0</v>
      </c>
      <c r="AL595" s="123">
        <v>0</v>
      </c>
      <c r="AM595" s="123">
        <f>(AL595/$AL$11)*'DADOS BASE PROPOSTA'!$H$42</f>
        <v>0</v>
      </c>
      <c r="AO595" s="123"/>
      <c r="AP595" s="123"/>
      <c r="AQ595" s="123"/>
      <c r="AS595" s="123"/>
      <c r="AT595" s="123"/>
      <c r="AU595" s="123"/>
      <c r="AW595" s="123"/>
      <c r="AX595" s="123"/>
      <c r="AY595" s="123"/>
      <c r="AZ595" s="49"/>
    </row>
    <row r="596" spans="1:52" x14ac:dyDescent="0.25">
      <c r="A596" s="49"/>
      <c r="B596" s="2" t="s">
        <v>613</v>
      </c>
      <c r="C596" s="2" t="s">
        <v>622</v>
      </c>
      <c r="D596" s="50" t="s">
        <v>89</v>
      </c>
      <c r="F596" s="113">
        <v>994.41292379643164</v>
      </c>
      <c r="G596" s="118">
        <f t="shared" si="285"/>
        <v>8.8092748060317747E-4</v>
      </c>
      <c r="H596" s="123">
        <f>'DADOS BASE PROPOSTA'!$H$17*G596</f>
        <v>2001652.8633394935</v>
      </c>
      <c r="I596" s="123">
        <f>IF(D596="P",IF(H596&lt;'DADOS BASE PROPOSTA'!$H$22,IF('DADOS BASE PROPOSTA'!$H$22-H596&gt;'DADOS BASE PROPOSTA'!$H$23,'DADOS BASE PROPOSTA'!$H$23,'DADOS BASE PROPOSTA'!$H$22-H596),0),0)</f>
        <v>1152128.5366605064</v>
      </c>
      <c r="J596" s="123">
        <f t="shared" si="286"/>
        <v>3153781.4</v>
      </c>
      <c r="L596" s="113">
        <v>0</v>
      </c>
      <c r="M596" s="123">
        <f>IF(D596="E",'DADOS BASE PROPOSTA'!$H$28,IF(D596="EA",'DADOS BASE PROPOSTA'!$H$29,IF(D596="EC",'DADOS BASE PROPOSTA'!$H$30,IF(D596="ECA",'DADOS BASE PROPOSTA'!$H$31,0))))</f>
        <v>0</v>
      </c>
      <c r="N596" s="123">
        <f>IF(OR(D596="E",D596="EA",D596="EC",D596="ECA",D596="ECR"),L596*'DADOS BASE PROPOSTA'!$H$33,0)</f>
        <v>0</v>
      </c>
      <c r="O596" s="123">
        <f t="shared" si="287"/>
        <v>0</v>
      </c>
      <c r="R596" s="123"/>
      <c r="T596" s="113">
        <v>0</v>
      </c>
      <c r="U596" s="118">
        <f t="shared" si="289"/>
        <v>0</v>
      </c>
      <c r="V596" s="123">
        <f>'DADOS BASE PROPOSTA'!$H$48*U596</f>
        <v>0</v>
      </c>
      <c r="W596" s="123"/>
      <c r="X596" s="123">
        <f t="shared" si="288"/>
        <v>0</v>
      </c>
      <c r="Z596" s="128">
        <v>603</v>
      </c>
      <c r="AB596" s="51">
        <v>0.75</v>
      </c>
      <c r="AC596" s="51">
        <f t="shared" si="290"/>
        <v>452.25</v>
      </c>
      <c r="AD596" s="132">
        <f t="shared" si="291"/>
        <v>3.7668155741728826E-2</v>
      </c>
      <c r="AF596" s="51">
        <f t="shared" si="292"/>
        <v>586.76780193884315</v>
      </c>
      <c r="AG596" s="123">
        <f t="shared" si="293"/>
        <v>353820.98456912243</v>
      </c>
      <c r="AI596" s="128">
        <v>0</v>
      </c>
      <c r="AJ596" s="123">
        <f>IF($AI$11&gt;0,(AI596/$AI$11)*'DADOS BASE PROPOSTA'!$H$41,0)</f>
        <v>0</v>
      </c>
      <c r="AL596" s="123">
        <v>0</v>
      </c>
      <c r="AM596" s="123">
        <f>(AL596/$AL$11)*'DADOS BASE PROPOSTA'!$H$42</f>
        <v>0</v>
      </c>
      <c r="AO596" s="123"/>
      <c r="AP596" s="123"/>
      <c r="AQ596" s="123"/>
      <c r="AS596" s="123"/>
      <c r="AT596" s="123"/>
      <c r="AU596" s="123"/>
      <c r="AW596" s="123"/>
      <c r="AX596" s="123"/>
      <c r="AY596" s="123"/>
      <c r="AZ596" s="49"/>
    </row>
    <row r="597" spans="1:52" x14ac:dyDescent="0.25">
      <c r="A597" s="49"/>
      <c r="B597" s="2" t="s">
        <v>613</v>
      </c>
      <c r="C597" s="2" t="s">
        <v>623</v>
      </c>
      <c r="D597" s="50" t="s">
        <v>89</v>
      </c>
      <c r="F597" s="113">
        <v>2200.542522073953</v>
      </c>
      <c r="G597" s="118">
        <f t="shared" si="285"/>
        <v>1.949409881490647E-3</v>
      </c>
      <c r="H597" s="123">
        <f>'DADOS BASE PROPOSTA'!$H$17*G597</f>
        <v>4429470.0267907409</v>
      </c>
      <c r="I597" s="123">
        <f>IF(D597="P",IF(H597&lt;'DADOS BASE PROPOSTA'!$H$22,IF('DADOS BASE PROPOSTA'!$H$22-H597&gt;'DADOS BASE PROPOSTA'!$H$23,'DADOS BASE PROPOSTA'!$H$23,'DADOS BASE PROPOSTA'!$H$22-H597),0),0)</f>
        <v>0</v>
      </c>
      <c r="J597" s="123">
        <f t="shared" si="286"/>
        <v>4429470.0267907409</v>
      </c>
      <c r="L597" s="113">
        <v>0</v>
      </c>
      <c r="M597" s="123">
        <f>IF(D597="E",'DADOS BASE PROPOSTA'!$H$28,IF(D597="EA",'DADOS BASE PROPOSTA'!$H$29,IF(D597="EC",'DADOS BASE PROPOSTA'!$H$30,IF(D597="ECA",'DADOS BASE PROPOSTA'!$H$31,0))))</f>
        <v>0</v>
      </c>
      <c r="N597" s="123">
        <f>IF(OR(D597="E",D597="EA",D597="EC",D597="ECA",D597="ECR"),L597*'DADOS BASE PROPOSTA'!$H$33,0)</f>
        <v>0</v>
      </c>
      <c r="O597" s="123">
        <f t="shared" si="287"/>
        <v>0</v>
      </c>
      <c r="R597" s="123"/>
      <c r="T597" s="113">
        <v>0</v>
      </c>
      <c r="U597" s="118">
        <f t="shared" si="289"/>
        <v>0</v>
      </c>
      <c r="V597" s="123">
        <f>'DADOS BASE PROPOSTA'!$H$48*U597</f>
        <v>0</v>
      </c>
      <c r="W597" s="123"/>
      <c r="X597" s="123">
        <f t="shared" si="288"/>
        <v>0</v>
      </c>
      <c r="Z597" s="128">
        <v>852.5</v>
      </c>
      <c r="AB597" s="51">
        <v>0.76500000000000001</v>
      </c>
      <c r="AC597" s="51">
        <f t="shared" si="290"/>
        <v>652.16250000000002</v>
      </c>
      <c r="AD597" s="132">
        <f t="shared" si="291"/>
        <v>6.3918155741728849E-2</v>
      </c>
      <c r="AF597" s="51">
        <f t="shared" si="292"/>
        <v>570.76224741750605</v>
      </c>
      <c r="AG597" s="123">
        <f t="shared" si="293"/>
        <v>486574.81592342391</v>
      </c>
      <c r="AI597" s="128">
        <v>0</v>
      </c>
      <c r="AJ597" s="123">
        <f>IF($AI$11&gt;0,(AI597/$AI$11)*'DADOS BASE PROPOSTA'!$H$41,0)</f>
        <v>0</v>
      </c>
      <c r="AL597" s="123">
        <v>0</v>
      </c>
      <c r="AM597" s="123">
        <f>(AL597/$AL$11)*'DADOS BASE PROPOSTA'!$H$42</f>
        <v>0</v>
      </c>
      <c r="AO597" s="123"/>
      <c r="AP597" s="123"/>
      <c r="AQ597" s="123"/>
      <c r="AS597" s="123"/>
      <c r="AT597" s="123"/>
      <c r="AU597" s="123"/>
      <c r="AW597" s="123"/>
      <c r="AX597" s="123"/>
      <c r="AY597" s="123"/>
      <c r="AZ597" s="49"/>
    </row>
    <row r="598" spans="1:52" x14ac:dyDescent="0.25">
      <c r="A598" s="49"/>
      <c r="B598" s="2" t="s">
        <v>613</v>
      </c>
      <c r="C598" s="2" t="s">
        <v>624</v>
      </c>
      <c r="D598" s="50" t="s">
        <v>89</v>
      </c>
      <c r="F598" s="113">
        <v>859.63317227037692</v>
      </c>
      <c r="G598" s="118">
        <f t="shared" si="285"/>
        <v>7.6152920639845155E-4</v>
      </c>
      <c r="H598" s="123">
        <f>'DADOS BASE PROPOSTA'!$H$17*G598</f>
        <v>1730354.8249628921</v>
      </c>
      <c r="I598" s="123">
        <f>IF(D598="P",IF(H598&lt;'DADOS BASE PROPOSTA'!$H$22,IF('DADOS BASE PROPOSTA'!$H$22-H598&gt;'DADOS BASE PROPOSTA'!$H$23,'DADOS BASE PROPOSTA'!$H$23,'DADOS BASE PROPOSTA'!$H$22-H598),0),0)</f>
        <v>1423426.5750371078</v>
      </c>
      <c r="J598" s="123">
        <f t="shared" si="286"/>
        <v>3153781.4</v>
      </c>
      <c r="L598" s="113">
        <v>0</v>
      </c>
      <c r="M598" s="123">
        <f>IF(D598="E",'DADOS BASE PROPOSTA'!$H$28,IF(D598="EA",'DADOS BASE PROPOSTA'!$H$29,IF(D598="EC",'DADOS BASE PROPOSTA'!$H$30,IF(D598="ECA",'DADOS BASE PROPOSTA'!$H$31,0))))</f>
        <v>0</v>
      </c>
      <c r="N598" s="123">
        <f>IF(OR(D598="E",D598="EA",D598="EC",D598="ECA",D598="ECR"),L598*'DADOS BASE PROPOSTA'!$H$33,0)</f>
        <v>0</v>
      </c>
      <c r="O598" s="123">
        <f t="shared" si="287"/>
        <v>0</v>
      </c>
      <c r="R598" s="123"/>
      <c r="T598" s="113">
        <v>249.43943440207369</v>
      </c>
      <c r="U598" s="118">
        <f t="shared" si="289"/>
        <v>1.3085980124782016E-3</v>
      </c>
      <c r="V598" s="123">
        <f>'DADOS BASE PROPOSTA'!$H$48*U598</f>
        <v>118147.45198699438</v>
      </c>
      <c r="W598" s="123"/>
      <c r="X598" s="123">
        <f t="shared" si="288"/>
        <v>118147.45198699438</v>
      </c>
      <c r="Z598" s="128">
        <v>976</v>
      </c>
      <c r="AB598" s="51">
        <v>0.751</v>
      </c>
      <c r="AC598" s="51">
        <f t="shared" si="290"/>
        <v>732.976</v>
      </c>
      <c r="AD598" s="132">
        <f t="shared" si="291"/>
        <v>3.9418155741728828E-2</v>
      </c>
      <c r="AF598" s="51">
        <f t="shared" si="292"/>
        <v>585.70076497075399</v>
      </c>
      <c r="AG598" s="123">
        <f t="shared" si="293"/>
        <v>571643.94661145587</v>
      </c>
      <c r="AI598" s="128">
        <v>0</v>
      </c>
      <c r="AJ598" s="123">
        <f>IF($AI$11&gt;0,(AI598/$AI$11)*'DADOS BASE PROPOSTA'!$H$41,0)</f>
        <v>0</v>
      </c>
      <c r="AL598" s="123">
        <v>64.5</v>
      </c>
      <c r="AM598" s="123">
        <f>(AL598/$AL$11)*'DADOS BASE PROPOSTA'!$H$42</f>
        <v>36863.634321073412</v>
      </c>
      <c r="AO598" s="123"/>
      <c r="AP598" s="123"/>
      <c r="AQ598" s="123"/>
      <c r="AS598" s="123"/>
      <c r="AT598" s="123"/>
      <c r="AU598" s="123"/>
      <c r="AW598" s="123"/>
      <c r="AX598" s="123"/>
      <c r="AY598" s="123"/>
      <c r="AZ598" s="49"/>
    </row>
    <row r="599" spans="1:52" x14ac:dyDescent="0.25">
      <c r="A599" s="49"/>
      <c r="B599" s="2" t="s">
        <v>613</v>
      </c>
      <c r="C599" s="2" t="s">
        <v>625</v>
      </c>
      <c r="D599" s="50" t="s">
        <v>89</v>
      </c>
      <c r="F599" s="113">
        <v>2687.866109493933</v>
      </c>
      <c r="G599" s="118">
        <f t="shared" si="285"/>
        <v>2.3811186111654713E-3</v>
      </c>
      <c r="H599" s="123">
        <f>'DADOS BASE PROPOSTA'!$H$17*G599</f>
        <v>5410403.2294768356</v>
      </c>
      <c r="I599" s="123">
        <f>IF(D599="P",IF(H599&lt;'DADOS BASE PROPOSTA'!$H$22,IF('DADOS BASE PROPOSTA'!$H$22-H599&gt;'DADOS BASE PROPOSTA'!$H$23,'DADOS BASE PROPOSTA'!$H$23,'DADOS BASE PROPOSTA'!$H$22-H599),0),0)</f>
        <v>0</v>
      </c>
      <c r="J599" s="123">
        <f t="shared" si="286"/>
        <v>5410403.2294768356</v>
      </c>
      <c r="L599" s="113">
        <v>0</v>
      </c>
      <c r="M599" s="123">
        <f>IF(D599="E",'DADOS BASE PROPOSTA'!$H$28,IF(D599="EA",'DADOS BASE PROPOSTA'!$H$29,IF(D599="EC",'DADOS BASE PROPOSTA'!$H$30,IF(D599="ECA",'DADOS BASE PROPOSTA'!$H$31,0))))</f>
        <v>0</v>
      </c>
      <c r="N599" s="123">
        <f>IF(OR(D599="E",D599="EA",D599="EC",D599="ECA",D599="ECR"),L599*'DADOS BASE PROPOSTA'!$H$33,0)</f>
        <v>0</v>
      </c>
      <c r="O599" s="123">
        <f t="shared" si="287"/>
        <v>0</v>
      </c>
      <c r="R599" s="123"/>
      <c r="T599" s="113">
        <v>682.26817652477075</v>
      </c>
      <c r="U599" s="118">
        <f t="shared" si="289"/>
        <v>3.5792848148392827E-3</v>
      </c>
      <c r="V599" s="123">
        <f>'DADOS BASE PROPOSTA'!$H$48*U599</f>
        <v>323157.59062491049</v>
      </c>
      <c r="W599" s="123"/>
      <c r="X599" s="123">
        <f t="shared" si="288"/>
        <v>323157.59062491049</v>
      </c>
      <c r="Z599" s="128">
        <v>2454</v>
      </c>
      <c r="AB599" s="51">
        <v>0.80500000000000005</v>
      </c>
      <c r="AC599" s="51">
        <f t="shared" si="290"/>
        <v>1975.47</v>
      </c>
      <c r="AD599" s="132">
        <f t="shared" si="291"/>
        <v>0.13391815574172891</v>
      </c>
      <c r="AF599" s="51">
        <f t="shared" si="292"/>
        <v>528.0807686939404</v>
      </c>
      <c r="AG599" s="123">
        <f t="shared" si="293"/>
        <v>1295910.2063749298</v>
      </c>
      <c r="AI599" s="128">
        <v>0</v>
      </c>
      <c r="AJ599" s="123">
        <f>IF($AI$11&gt;0,(AI599/$AI$11)*'DADOS BASE PROPOSTA'!$H$41,0)</f>
        <v>0</v>
      </c>
      <c r="AL599" s="123">
        <v>191</v>
      </c>
      <c r="AM599" s="123">
        <f>(AL599/$AL$11)*'DADOS BASE PROPOSTA'!$H$42</f>
        <v>109162.07992751972</v>
      </c>
      <c r="AO599" s="123"/>
      <c r="AP599" s="123"/>
      <c r="AQ599" s="123"/>
      <c r="AS599" s="123"/>
      <c r="AT599" s="123"/>
      <c r="AU599" s="123"/>
      <c r="AW599" s="123"/>
      <c r="AX599" s="123"/>
      <c r="AY599" s="123"/>
      <c r="AZ599" s="49"/>
    </row>
    <row r="600" spans="1:52" x14ac:dyDescent="0.25">
      <c r="A600" s="49"/>
      <c r="B600" s="2" t="s">
        <v>613</v>
      </c>
      <c r="C600" s="2" t="s">
        <v>626</v>
      </c>
      <c r="D600" s="50" t="s">
        <v>89</v>
      </c>
      <c r="F600" s="113">
        <v>1448.311698041507</v>
      </c>
      <c r="G600" s="118">
        <f t="shared" si="285"/>
        <v>1.2830259389760288E-3</v>
      </c>
      <c r="H600" s="123">
        <f>'DADOS BASE PROPOSTA'!$H$17*G600</f>
        <v>2915305.2902059131</v>
      </c>
      <c r="I600" s="123">
        <f>IF(D600="P",IF(H600&lt;'DADOS BASE PROPOSTA'!$H$22,IF('DADOS BASE PROPOSTA'!$H$22-H600&gt;'DADOS BASE PROPOSTA'!$H$23,'DADOS BASE PROPOSTA'!$H$23,'DADOS BASE PROPOSTA'!$H$22-H600),0),0)</f>
        <v>238476.10979408678</v>
      </c>
      <c r="J600" s="123">
        <f t="shared" si="286"/>
        <v>3153781.4</v>
      </c>
      <c r="L600" s="113">
        <v>0</v>
      </c>
      <c r="M600" s="123">
        <f>IF(D600="E",'DADOS BASE PROPOSTA'!$H$28,IF(D600="EA",'DADOS BASE PROPOSTA'!$H$29,IF(D600="EC",'DADOS BASE PROPOSTA'!$H$30,IF(D600="ECA",'DADOS BASE PROPOSTA'!$H$31,0))))</f>
        <v>0</v>
      </c>
      <c r="N600" s="123">
        <f>IF(OR(D600="E",D600="EA",D600="EC",D600="ECA",D600="ECR"),L600*'DADOS BASE PROPOSTA'!$H$33,0)</f>
        <v>0</v>
      </c>
      <c r="O600" s="123">
        <f t="shared" si="287"/>
        <v>0</v>
      </c>
      <c r="R600" s="123"/>
      <c r="T600" s="113">
        <v>0</v>
      </c>
      <c r="U600" s="118">
        <f t="shared" si="289"/>
        <v>0</v>
      </c>
      <c r="V600" s="123">
        <f>'DADOS BASE PROPOSTA'!$H$48*U600</f>
        <v>0</v>
      </c>
      <c r="W600" s="123"/>
      <c r="X600" s="123">
        <f t="shared" si="288"/>
        <v>0</v>
      </c>
      <c r="Z600" s="128">
        <v>891.5</v>
      </c>
      <c r="AB600" s="51">
        <v>0.80500000000000005</v>
      </c>
      <c r="AC600" s="51">
        <f t="shared" si="290"/>
        <v>717.65750000000003</v>
      </c>
      <c r="AD600" s="132">
        <f t="shared" si="291"/>
        <v>0.13391815574172891</v>
      </c>
      <c r="AF600" s="51">
        <f t="shared" si="292"/>
        <v>528.0807686939404</v>
      </c>
      <c r="AG600" s="123">
        <f t="shared" si="293"/>
        <v>470784.00529064785</v>
      </c>
      <c r="AI600" s="128">
        <v>0</v>
      </c>
      <c r="AJ600" s="123">
        <f>IF($AI$11&gt;0,(AI600/$AI$11)*'DADOS BASE PROPOSTA'!$H$41,0)</f>
        <v>0</v>
      </c>
      <c r="AL600" s="123">
        <v>0</v>
      </c>
      <c r="AM600" s="123">
        <f>(AL600/$AL$11)*'DADOS BASE PROPOSTA'!$H$42</f>
        <v>0</v>
      </c>
      <c r="AO600" s="123"/>
      <c r="AP600" s="123"/>
      <c r="AQ600" s="123"/>
      <c r="AS600" s="123"/>
      <c r="AT600" s="123"/>
      <c r="AU600" s="123"/>
      <c r="AW600" s="123"/>
      <c r="AX600" s="123"/>
      <c r="AY600" s="123"/>
      <c r="AZ600" s="49"/>
    </row>
    <row r="601" spans="1:52" x14ac:dyDescent="0.25">
      <c r="A601" s="49"/>
      <c r="B601" s="2" t="s">
        <v>613</v>
      </c>
      <c r="C601" s="2" t="s">
        <v>627</v>
      </c>
      <c r="D601" s="50" t="s">
        <v>89</v>
      </c>
      <c r="F601" s="113">
        <v>3982.4186436040291</v>
      </c>
      <c r="G601" s="118">
        <f t="shared" si="285"/>
        <v>3.5279328521029924E-3</v>
      </c>
      <c r="H601" s="123">
        <f>'DADOS BASE PROPOSTA'!$H$17*G601</f>
        <v>8016206.8394622281</v>
      </c>
      <c r="I601" s="123">
        <f>IF(D601="P",IF(H601&lt;'DADOS BASE PROPOSTA'!$H$22,IF('DADOS BASE PROPOSTA'!$H$22-H601&gt;'DADOS BASE PROPOSTA'!$H$23,'DADOS BASE PROPOSTA'!$H$23,'DADOS BASE PROPOSTA'!$H$22-H601),0),0)</f>
        <v>0</v>
      </c>
      <c r="J601" s="123">
        <f t="shared" si="286"/>
        <v>8016206.8394622281</v>
      </c>
      <c r="L601" s="113">
        <v>0</v>
      </c>
      <c r="M601" s="123">
        <f>IF(D601="E",'DADOS BASE PROPOSTA'!$H$28,IF(D601="EA",'DADOS BASE PROPOSTA'!$H$29,IF(D601="EC",'DADOS BASE PROPOSTA'!$H$30,IF(D601="ECA",'DADOS BASE PROPOSTA'!$H$31,0))))</f>
        <v>0</v>
      </c>
      <c r="N601" s="123">
        <f>IF(OR(D601="E",D601="EA",D601="EC",D601="ECA",D601="ECR"),L601*'DADOS BASE PROPOSTA'!$H$33,0)</f>
        <v>0</v>
      </c>
      <c r="O601" s="123">
        <f t="shared" si="287"/>
        <v>0</v>
      </c>
      <c r="R601" s="123"/>
      <c r="T601" s="113">
        <v>268.67623109480257</v>
      </c>
      <c r="U601" s="118">
        <f t="shared" si="289"/>
        <v>1.4095172355308616E-3</v>
      </c>
      <c r="V601" s="123">
        <f>'DADOS BASE PROPOSTA'!$H$48*U601</f>
        <v>127258.99651517128</v>
      </c>
      <c r="W601" s="123"/>
      <c r="X601" s="123">
        <f t="shared" si="288"/>
        <v>127258.99651517128</v>
      </c>
      <c r="Z601" s="128">
        <v>2245</v>
      </c>
      <c r="AB601" s="51">
        <v>0.74399999999999999</v>
      </c>
      <c r="AC601" s="51">
        <f t="shared" si="290"/>
        <v>1670.28</v>
      </c>
      <c r="AD601" s="132">
        <f t="shared" si="291"/>
        <v>2.7168155741728817E-2</v>
      </c>
      <c r="AF601" s="51">
        <f t="shared" si="292"/>
        <v>593.17002374737797</v>
      </c>
      <c r="AG601" s="123">
        <f t="shared" si="293"/>
        <v>1331666.7033128636</v>
      </c>
      <c r="AI601" s="128">
        <v>0</v>
      </c>
      <c r="AJ601" s="123">
        <f>IF($AI$11&gt;0,(AI601/$AI$11)*'DADOS BASE PROPOSTA'!$H$41,0)</f>
        <v>0</v>
      </c>
      <c r="AL601" s="123">
        <v>70</v>
      </c>
      <c r="AM601" s="123">
        <f>(AL601/$AL$11)*'DADOS BASE PROPOSTA'!$H$42</f>
        <v>40007.044999614554</v>
      </c>
      <c r="AO601" s="123"/>
      <c r="AP601" s="123"/>
      <c r="AQ601" s="123"/>
      <c r="AS601" s="123"/>
      <c r="AT601" s="123"/>
      <c r="AU601" s="123"/>
      <c r="AW601" s="123"/>
      <c r="AX601" s="123"/>
      <c r="AY601" s="123"/>
      <c r="AZ601" s="49"/>
    </row>
    <row r="602" spans="1:52" x14ac:dyDescent="0.25">
      <c r="A602" s="49"/>
      <c r="B602" s="2" t="s">
        <v>613</v>
      </c>
      <c r="C602" s="2" t="s">
        <v>628</v>
      </c>
      <c r="D602" s="50" t="s">
        <v>93</v>
      </c>
      <c r="F602" s="113">
        <v>0</v>
      </c>
      <c r="G602" s="118">
        <f t="shared" si="285"/>
        <v>0</v>
      </c>
      <c r="H602" s="123">
        <f>'DADOS BASE PROPOSTA'!$H$17*G602</f>
        <v>0</v>
      </c>
      <c r="I602" s="123">
        <f>IF(D602="P",IF(H602&lt;'DADOS BASE PROPOSTA'!$H$22,IF('DADOS BASE PROPOSTA'!$H$22-H602&gt;'DADOS BASE PROPOSTA'!$H$23,'DADOS BASE PROPOSTA'!$H$23,'DADOS BASE PROPOSTA'!$H$22-H602),0),0)</f>
        <v>0</v>
      </c>
      <c r="J602" s="123">
        <f t="shared" si="286"/>
        <v>0</v>
      </c>
      <c r="L602" s="113">
        <v>9.7667216451431784</v>
      </c>
      <c r="M602" s="123">
        <f>IF(D602="E",'DADOS BASE PROPOSTA'!$H$28,IF(D602="EA",'DADOS BASE PROPOSTA'!$H$29,IF(D602="EC",'DADOS BASE PROPOSTA'!$H$30,IF(D602="ECA",'DADOS BASE PROPOSTA'!$H$31,0))))</f>
        <v>2005589.23</v>
      </c>
      <c r="N602" s="123">
        <f>IF(OR(D602="E",D602="EA",D602="EC",D602="ECA",D602="ECR"),L602*'DADOS BASE PROPOSTA'!$H$33,0)</f>
        <v>6514.4033373105003</v>
      </c>
      <c r="O602" s="123">
        <f t="shared" si="287"/>
        <v>2012103.6333373105</v>
      </c>
      <c r="R602" s="123"/>
      <c r="T602" s="113">
        <v>0</v>
      </c>
      <c r="U602" s="118">
        <f t="shared" si="289"/>
        <v>0</v>
      </c>
      <c r="V602" s="123">
        <f>'DADOS BASE PROPOSTA'!$H$48*U602</f>
        <v>0</v>
      </c>
      <c r="W602" s="123"/>
      <c r="X602" s="123">
        <f t="shared" si="288"/>
        <v>0</v>
      </c>
      <c r="Z602" s="128">
        <v>17.5</v>
      </c>
      <c r="AB602" s="51">
        <v>0.68799999999999994</v>
      </c>
      <c r="AC602" s="51">
        <f t="shared" si="290"/>
        <v>12.04</v>
      </c>
      <c r="AD602" s="132">
        <f t="shared" si="291"/>
        <v>-7.083184425827127E-2</v>
      </c>
      <c r="AF602" s="51">
        <f t="shared" si="292"/>
        <v>652.92409396036987</v>
      </c>
      <c r="AG602" s="123">
        <f t="shared" si="293"/>
        <v>11426.171644306472</v>
      </c>
      <c r="AI602" s="128">
        <v>0</v>
      </c>
      <c r="AJ602" s="123">
        <f>IF($AI$11&gt;0,(AI602/$AI$11)*'DADOS BASE PROPOSTA'!$H$41,0)</f>
        <v>0</v>
      </c>
      <c r="AL602" s="123">
        <v>0</v>
      </c>
      <c r="AM602" s="123">
        <f>(AL602/$AL$11)*'DADOS BASE PROPOSTA'!$H$42</f>
        <v>0</v>
      </c>
      <c r="AO602" s="123"/>
      <c r="AP602" s="123"/>
      <c r="AQ602" s="123"/>
      <c r="AS602" s="123"/>
      <c r="AT602" s="123"/>
      <c r="AU602" s="123"/>
      <c r="AW602" s="123"/>
      <c r="AX602" s="123"/>
      <c r="AY602" s="123"/>
      <c r="AZ602" s="49"/>
    </row>
    <row r="603" spans="1:52" x14ac:dyDescent="0.25">
      <c r="A603" s="49"/>
      <c r="B603" s="2" t="s">
        <v>613</v>
      </c>
      <c r="C603" s="2" t="s">
        <v>629</v>
      </c>
      <c r="D603" s="50" t="s">
        <v>89</v>
      </c>
      <c r="F603" s="113">
        <v>5169.2301856280292</v>
      </c>
      <c r="G603" s="118">
        <f t="shared" si="285"/>
        <v>4.5793018323798422E-3</v>
      </c>
      <c r="H603" s="123">
        <f>'DADOS BASE PROPOSTA'!$H$17*G603</f>
        <v>10405138.705177814</v>
      </c>
      <c r="I603" s="123">
        <f>IF(D603="P",IF(H603&lt;'DADOS BASE PROPOSTA'!$H$22,IF('DADOS BASE PROPOSTA'!$H$22-H603&gt;'DADOS BASE PROPOSTA'!$H$23,'DADOS BASE PROPOSTA'!$H$23,'DADOS BASE PROPOSTA'!$H$22-H603),0),0)</f>
        <v>0</v>
      </c>
      <c r="J603" s="123">
        <f t="shared" si="286"/>
        <v>10405138.705177814</v>
      </c>
      <c r="L603" s="113">
        <v>0</v>
      </c>
      <c r="M603" s="123">
        <f>IF(D603="E",'DADOS BASE PROPOSTA'!$H$28,IF(D603="EA",'DADOS BASE PROPOSTA'!$H$29,IF(D603="EC",'DADOS BASE PROPOSTA'!$H$30,IF(D603="ECA",'DADOS BASE PROPOSTA'!$H$31,0))))</f>
        <v>0</v>
      </c>
      <c r="N603" s="123">
        <f>IF(OR(D603="E",D603="EA",D603="EC",D603="ECA",D603="ECR"),L603*'DADOS BASE PROPOSTA'!$H$33,0)</f>
        <v>0</v>
      </c>
      <c r="O603" s="123">
        <f t="shared" si="287"/>
        <v>0</v>
      </c>
      <c r="R603" s="123"/>
      <c r="T603" s="113">
        <v>0</v>
      </c>
      <c r="U603" s="118">
        <f t="shared" si="289"/>
        <v>0</v>
      </c>
      <c r="V603" s="123">
        <f>'DADOS BASE PROPOSTA'!$H$48*U603</f>
        <v>0</v>
      </c>
      <c r="W603" s="123"/>
      <c r="X603" s="123">
        <f t="shared" si="288"/>
        <v>0</v>
      </c>
      <c r="Z603" s="128">
        <v>1845</v>
      </c>
      <c r="AB603" s="51">
        <v>0.751</v>
      </c>
      <c r="AC603" s="51">
        <f t="shared" si="290"/>
        <v>1385.595</v>
      </c>
      <c r="AD603" s="132">
        <f t="shared" si="291"/>
        <v>3.9418155741728828E-2</v>
      </c>
      <c r="AF603" s="51">
        <f t="shared" si="292"/>
        <v>585.70076497075399</v>
      </c>
      <c r="AG603" s="123">
        <f t="shared" si="293"/>
        <v>1080617.9113710411</v>
      </c>
      <c r="AI603" s="128">
        <v>265</v>
      </c>
      <c r="AJ603" s="123">
        <f>IF($AI$11&gt;0,(AI603/$AI$11)*'DADOS BASE PROPOSTA'!$H$41,0)</f>
        <v>1637170.5715096481</v>
      </c>
      <c r="AL603" s="123">
        <v>0</v>
      </c>
      <c r="AM603" s="123">
        <f>(AL603/$AL$11)*'DADOS BASE PROPOSTA'!$H$42</f>
        <v>0</v>
      </c>
      <c r="AO603" s="123"/>
      <c r="AP603" s="123"/>
      <c r="AQ603" s="123"/>
      <c r="AS603" s="123"/>
      <c r="AT603" s="123"/>
      <c r="AU603" s="123"/>
      <c r="AW603" s="123"/>
      <c r="AX603" s="123"/>
      <c r="AY603" s="123"/>
      <c r="AZ603" s="49"/>
    </row>
    <row r="604" spans="1:52" x14ac:dyDescent="0.25">
      <c r="A604" s="49"/>
      <c r="B604" s="2" t="s">
        <v>613</v>
      </c>
      <c r="C604" s="2" t="s">
        <v>630</v>
      </c>
      <c r="D604" s="50" t="s">
        <v>93</v>
      </c>
      <c r="F604" s="113">
        <v>0</v>
      </c>
      <c r="G604" s="118">
        <f t="shared" si="285"/>
        <v>0</v>
      </c>
      <c r="H604" s="123">
        <f>'DADOS BASE PROPOSTA'!$H$17*G604</f>
        <v>0</v>
      </c>
      <c r="I604" s="123">
        <f>IF(D604="P",IF(H604&lt;'DADOS BASE PROPOSTA'!$H$22,IF('DADOS BASE PROPOSTA'!$H$22-H604&gt;'DADOS BASE PROPOSTA'!$H$23,'DADOS BASE PROPOSTA'!$H$23,'DADOS BASE PROPOSTA'!$H$22-H604),0),0)</f>
        <v>0</v>
      </c>
      <c r="J604" s="123">
        <f t="shared" si="286"/>
        <v>0</v>
      </c>
      <c r="L604" s="113">
        <v>235.671298064783</v>
      </c>
      <c r="M604" s="123">
        <f>IF(D604="E",'DADOS BASE PROPOSTA'!$H$28,IF(D604="EA",'DADOS BASE PROPOSTA'!$H$29,IF(D604="EC",'DADOS BASE PROPOSTA'!$H$30,IF(D604="ECA",'DADOS BASE PROPOSTA'!$H$31,0))))</f>
        <v>2005589.23</v>
      </c>
      <c r="N604" s="123">
        <f>IF(OR(D604="E",D604="EA",D604="EC",D604="ECA",D604="ECR"),L604*'DADOS BASE PROPOSTA'!$H$33,0)</f>
        <v>157192.75580921027</v>
      </c>
      <c r="O604" s="123">
        <f t="shared" si="287"/>
        <v>2162781.9858092102</v>
      </c>
      <c r="R604" s="123"/>
      <c r="T604" s="113">
        <v>0</v>
      </c>
      <c r="U604" s="118">
        <f t="shared" si="289"/>
        <v>0</v>
      </c>
      <c r="V604" s="123">
        <f>'DADOS BASE PROPOSTA'!$H$48*U604</f>
        <v>0</v>
      </c>
      <c r="W604" s="123"/>
      <c r="X604" s="123">
        <f t="shared" si="288"/>
        <v>0</v>
      </c>
      <c r="Z604" s="128">
        <v>113</v>
      </c>
      <c r="AB604" s="51">
        <v>0.72099999999999997</v>
      </c>
      <c r="AC604" s="51">
        <f t="shared" si="290"/>
        <v>81.472999999999999</v>
      </c>
      <c r="AD604" s="132">
        <f t="shared" si="291"/>
        <v>-1.3081844258271219E-2</v>
      </c>
      <c r="AF604" s="51">
        <f t="shared" si="292"/>
        <v>617.7118740134282</v>
      </c>
      <c r="AG604" s="123">
        <f t="shared" si="293"/>
        <v>69801.441763517389</v>
      </c>
      <c r="AI604" s="128">
        <v>0</v>
      </c>
      <c r="AJ604" s="123">
        <f>IF($AI$11&gt;0,(AI604/$AI$11)*'DADOS BASE PROPOSTA'!$H$41,0)</f>
        <v>0</v>
      </c>
      <c r="AL604" s="123">
        <v>0</v>
      </c>
      <c r="AM604" s="123">
        <f>(AL604/$AL$11)*'DADOS BASE PROPOSTA'!$H$42</f>
        <v>0</v>
      </c>
      <c r="AO604" s="123"/>
      <c r="AP604" s="123"/>
      <c r="AQ604" s="123"/>
      <c r="AS604" s="123"/>
      <c r="AT604" s="123"/>
      <c r="AU604" s="123"/>
      <c r="AW604" s="123"/>
      <c r="AX604" s="123"/>
      <c r="AY604" s="123"/>
      <c r="AZ604" s="49"/>
    </row>
    <row r="605" spans="1:52" x14ac:dyDescent="0.25">
      <c r="A605" s="49"/>
      <c r="B605" s="2" t="s">
        <v>613</v>
      </c>
      <c r="C605" s="2" t="s">
        <v>631</v>
      </c>
      <c r="D605" s="50" t="s">
        <v>93</v>
      </c>
      <c r="F605" s="113">
        <v>0</v>
      </c>
      <c r="G605" s="118">
        <f t="shared" si="285"/>
        <v>0</v>
      </c>
      <c r="H605" s="123">
        <f>'DADOS BASE PROPOSTA'!$H$17*G605</f>
        <v>0</v>
      </c>
      <c r="I605" s="123">
        <f>IF(D605="P",IF(H605&lt;'DADOS BASE PROPOSTA'!$H$22,IF('DADOS BASE PROPOSTA'!$H$22-H605&gt;'DADOS BASE PROPOSTA'!$H$23,'DADOS BASE PROPOSTA'!$H$23,'DADOS BASE PROPOSTA'!$H$22-H605),0),0)</f>
        <v>0</v>
      </c>
      <c r="J605" s="123">
        <f t="shared" si="286"/>
        <v>0</v>
      </c>
      <c r="L605" s="113">
        <v>379.56477872127812</v>
      </c>
      <c r="M605" s="123">
        <f>IF(D605="E",'DADOS BASE PROPOSTA'!$H$28,IF(D605="EA",'DADOS BASE PROPOSTA'!$H$29,IF(D605="EC",'DADOS BASE PROPOSTA'!$H$30,IF(D605="ECA",'DADOS BASE PROPOSTA'!$H$31,0))))</f>
        <v>2005589.23</v>
      </c>
      <c r="N605" s="123">
        <f>IF(OR(D605="E",D605="EA",D605="EC",D605="ECA",D605="ECR"),L605*'DADOS BASE PROPOSTA'!$H$33,0)</f>
        <v>253169.7074070925</v>
      </c>
      <c r="O605" s="123">
        <f t="shared" si="287"/>
        <v>2258758.9374070927</v>
      </c>
      <c r="R605" s="123"/>
      <c r="T605" s="113">
        <v>0</v>
      </c>
      <c r="U605" s="118">
        <f t="shared" si="289"/>
        <v>0</v>
      </c>
      <c r="V605" s="123">
        <f>'DADOS BASE PROPOSTA'!$H$48*U605</f>
        <v>0</v>
      </c>
      <c r="W605" s="123"/>
      <c r="X605" s="123">
        <f t="shared" si="288"/>
        <v>0</v>
      </c>
      <c r="Z605" s="128">
        <v>393</v>
      </c>
      <c r="AB605" s="51">
        <v>0.71699999999999997</v>
      </c>
      <c r="AC605" s="51">
        <f t="shared" si="290"/>
        <v>281.78100000000001</v>
      </c>
      <c r="AD605" s="132">
        <f t="shared" si="291"/>
        <v>-2.0081844258271225E-2</v>
      </c>
      <c r="AF605" s="51">
        <f t="shared" si="292"/>
        <v>621.98002188578482</v>
      </c>
      <c r="AG605" s="123">
        <f t="shared" si="293"/>
        <v>244438.14860111344</v>
      </c>
      <c r="AI605" s="128">
        <v>0</v>
      </c>
      <c r="AJ605" s="123">
        <f>IF($AI$11&gt;0,(AI605/$AI$11)*'DADOS BASE PROPOSTA'!$H$41,0)</f>
        <v>0</v>
      </c>
      <c r="AL605" s="123">
        <v>0</v>
      </c>
      <c r="AM605" s="123">
        <f>(AL605/$AL$11)*'DADOS BASE PROPOSTA'!$H$42</f>
        <v>0</v>
      </c>
      <c r="AO605" s="123"/>
      <c r="AP605" s="123"/>
      <c r="AQ605" s="123"/>
      <c r="AS605" s="123"/>
      <c r="AT605" s="123"/>
      <c r="AU605" s="123"/>
      <c r="AW605" s="123"/>
      <c r="AX605" s="123"/>
      <c r="AY605" s="123"/>
      <c r="AZ605" s="49"/>
    </row>
    <row r="606" spans="1:52" x14ac:dyDescent="0.25">
      <c r="A606" s="49"/>
      <c r="F606" s="113"/>
      <c r="G606" s="118"/>
      <c r="H606" s="123"/>
      <c r="I606" s="123"/>
      <c r="J606" s="123"/>
      <c r="L606" s="113"/>
      <c r="M606" s="123"/>
      <c r="N606" s="123"/>
      <c r="O606" s="123"/>
      <c r="R606" s="123"/>
      <c r="T606" s="113"/>
      <c r="U606" s="118"/>
      <c r="V606" s="123"/>
      <c r="W606" s="123"/>
      <c r="X606" s="123"/>
      <c r="Z606" s="128"/>
      <c r="AD606" s="132"/>
      <c r="AG606" s="123"/>
      <c r="AI606" s="128"/>
      <c r="AJ606" s="123"/>
      <c r="AL606" s="123"/>
      <c r="AM606" s="123"/>
      <c r="AO606" s="123"/>
      <c r="AP606" s="123"/>
      <c r="AQ606" s="123"/>
      <c r="AS606" s="123"/>
      <c r="AT606" s="123"/>
      <c r="AU606" s="123"/>
      <c r="AW606" s="123"/>
      <c r="AX606" s="123"/>
      <c r="AY606" s="123"/>
      <c r="AZ606" s="49"/>
    </row>
    <row r="607" spans="1:52" x14ac:dyDescent="0.25">
      <c r="A607" s="49"/>
      <c r="B607" s="107" t="s">
        <v>613</v>
      </c>
      <c r="C607" s="107" t="s">
        <v>632</v>
      </c>
      <c r="D607" s="107" t="s">
        <v>84</v>
      </c>
      <c r="E607" s="107"/>
      <c r="F607" s="114">
        <f>SUM(F608:F619)</f>
        <v>21414.901247965354</v>
      </c>
      <c r="G607" s="119">
        <f>SUM(G608:G619)</f>
        <v>1.8970967243380123E-2</v>
      </c>
      <c r="H607" s="124">
        <f>SUM(H608:H619)</f>
        <v>43106035.10408254</v>
      </c>
      <c r="I607" s="124">
        <f>SUM(I608:I619)</f>
        <v>0</v>
      </c>
      <c r="J607" s="124">
        <f>SUM(J608:J619)</f>
        <v>43106035.10408254</v>
      </c>
      <c r="K607" s="108"/>
      <c r="L607" s="114">
        <f>SUM(L608:L619)</f>
        <v>1759.2145658444738</v>
      </c>
      <c r="M607" s="124">
        <f>SUM(M608:M619)</f>
        <v>5229358.1999999993</v>
      </c>
      <c r="N607" s="124">
        <f>SUM(N608:N619)</f>
        <v>1173396.1154182642</v>
      </c>
      <c r="O607" s="124">
        <f>SUM(O608:O619)</f>
        <v>6402754.3154182639</v>
      </c>
      <c r="P607" s="108"/>
      <c r="Q607" s="109"/>
      <c r="R607" s="124">
        <f>SUM(R608:R619)</f>
        <v>5941210.4500000002</v>
      </c>
      <c r="S607" s="108"/>
      <c r="T607" s="114">
        <f>SUM(T608:T620)</f>
        <v>4825.0262214780678</v>
      </c>
      <c r="U607" s="119">
        <f>SUM(U608:U620)</f>
        <v>2.5312836916571019E-2</v>
      </c>
      <c r="V607" s="124">
        <f>SUM(V608:V620)</f>
        <v>2285382.6429031133</v>
      </c>
      <c r="W607" s="124">
        <f>SUM(W608:W620)</f>
        <v>244676.20587804879</v>
      </c>
      <c r="X607" s="124">
        <f>SUM(X608:X620)</f>
        <v>2530058.8487811624</v>
      </c>
      <c r="Y607" s="108"/>
      <c r="Z607" s="129">
        <f>SUM(Z608:Z619)</f>
        <v>9784.5</v>
      </c>
      <c r="AA607" s="108"/>
      <c r="AB607" s="108"/>
      <c r="AC607" s="108"/>
      <c r="AD607" s="133"/>
      <c r="AE607" s="108"/>
      <c r="AF607" s="108"/>
      <c r="AG607" s="124">
        <f>SUM(AG608:AG619)</f>
        <v>5920621.4137012092</v>
      </c>
      <c r="AH607" s="108"/>
      <c r="AI607" s="129">
        <f>SUM(AI608:AI619)</f>
        <v>989</v>
      </c>
      <c r="AJ607" s="124">
        <f>SUM(AJ608:AJ619)</f>
        <v>6110044.1329171397</v>
      </c>
      <c r="AK607" s="108"/>
      <c r="AL607" s="124">
        <f>SUM(AL608:AL620)</f>
        <v>975</v>
      </c>
      <c r="AM607" s="124">
        <f>SUM(AM608:AM620)</f>
        <v>557240.98392320285</v>
      </c>
      <c r="AN607" s="108"/>
      <c r="AO607" s="124"/>
      <c r="AP607" s="124"/>
      <c r="AQ607" s="124">
        <f>SUM(AQ608:AQ619)</f>
        <v>617970.8638613862</v>
      </c>
      <c r="AR607" s="107"/>
      <c r="AS607" s="124"/>
      <c r="AT607" s="124"/>
      <c r="AU607" s="124">
        <f>SUM(AU608:AU619)</f>
        <v>617970.8638613862</v>
      </c>
      <c r="AV607" s="107"/>
      <c r="AW607" s="124"/>
      <c r="AX607" s="124"/>
      <c r="AY607" s="124">
        <f>SUM(AY608:AY619)</f>
        <v>617970.8638613862</v>
      </c>
      <c r="AZ607" s="49"/>
    </row>
    <row r="608" spans="1:52" x14ac:dyDescent="0.25">
      <c r="A608" s="49"/>
      <c r="B608" s="2" t="s">
        <v>613</v>
      </c>
      <c r="C608" s="2" t="s">
        <v>35</v>
      </c>
      <c r="D608" s="50" t="s">
        <v>85</v>
      </c>
      <c r="F608" s="113">
        <v>0</v>
      </c>
      <c r="G608" s="118">
        <f>F608/$F$11</f>
        <v>0</v>
      </c>
      <c r="H608" s="123">
        <f>'DADOS BASE PROPOSTA'!$H$17*G608</f>
        <v>0</v>
      </c>
      <c r="I608" s="123">
        <f>IF(D608="P",IF(H608&lt;'DADOS BASE PROPOSTA'!$H$22,IF('DADOS BASE PROPOSTA'!$H$22-H608&gt;'DADOS BASE PROPOSTA'!$H$23,'DADOS BASE PROPOSTA'!$H$23,'DADOS BASE PROPOSTA'!$H$22-H608),0),0)</f>
        <v>0</v>
      </c>
      <c r="J608" s="123">
        <f t="shared" ref="J608:J620" si="294">H608+I608</f>
        <v>0</v>
      </c>
      <c r="L608" s="113"/>
      <c r="M608" s="123">
        <f>IF(D608="E",'DADOS BASE PROPOSTA'!$H$28,IF(D608="EA",'DADOS BASE PROPOSTA'!$H$29,IF(D608="EC",'DADOS BASE PROPOSTA'!$H$30,IF(D608="ECA",'DADOS BASE PROPOSTA'!$H$31,0))))</f>
        <v>0</v>
      </c>
      <c r="N608" s="123">
        <f>IF(OR(D608="E",D608="EA",D608="EC",D608="ECA"),L608*'DADOS BASE PROPOSTA'!$H$33,0)</f>
        <v>0</v>
      </c>
      <c r="O608" s="123">
        <f t="shared" ref="O608:O620" si="295">M608+N608</f>
        <v>0</v>
      </c>
      <c r="Q608" s="77">
        <v>11</v>
      </c>
      <c r="R608" s="123">
        <f>IF(D608="R",('DADOS BASE PROPOSTA'!$H$36+('DADOS BASE PROPOSTA'!$H$37*Q608)),0)</f>
        <v>5941210.4500000002</v>
      </c>
      <c r="T608" s="113"/>
      <c r="U608" s="118"/>
      <c r="V608" s="123"/>
      <c r="W608" s="123">
        <f>'DADOS BASE PROPOSTA'!$H$47/41</f>
        <v>244676.20587804879</v>
      </c>
      <c r="X608" s="123">
        <f t="shared" ref="X608:X620" si="296">V608+W608</f>
        <v>244676.20587804879</v>
      </c>
      <c r="Z608" s="128"/>
      <c r="AD608" s="132"/>
      <c r="AG608" s="123"/>
      <c r="AI608" s="128"/>
      <c r="AJ608" s="123"/>
      <c r="AL608" s="123"/>
      <c r="AM608" s="123"/>
      <c r="AO608" s="123">
        <f>'DADOS BASE PROPOSTA'!$H$52/41</f>
        <v>354295.5</v>
      </c>
      <c r="AP608" s="123">
        <f>'DADOS BASE PROPOSTA'!$H$53*(Q608/$Q$11)</f>
        <v>263675.36386138614</v>
      </c>
      <c r="AQ608" s="123">
        <f>AO608+AP608</f>
        <v>617970.8638613862</v>
      </c>
      <c r="AS608" s="123">
        <f>'DADOS BASE PROPOSTA'!$H$56/41</f>
        <v>354295.5</v>
      </c>
      <c r="AT608" s="123">
        <f>'DADOS BASE PROPOSTA'!$H$57*(Q608/$Q$11)</f>
        <v>263675.36386138614</v>
      </c>
      <c r="AU608" s="123">
        <f>AS608+AT608</f>
        <v>617970.8638613862</v>
      </c>
      <c r="AW608" s="123">
        <f>'DADOS BASE PROPOSTA'!$H$60/41</f>
        <v>354295.5</v>
      </c>
      <c r="AX608" s="123">
        <f>'DADOS BASE PROPOSTA'!$H$61*(Q608/$Q$11)</f>
        <v>263675.36386138614</v>
      </c>
      <c r="AY608" s="123">
        <f>AW608+AX608</f>
        <v>617970.8638613862</v>
      </c>
      <c r="AZ608" s="49"/>
    </row>
    <row r="609" spans="1:52" x14ac:dyDescent="0.25">
      <c r="A609" s="49"/>
      <c r="B609" s="2" t="s">
        <v>613</v>
      </c>
      <c r="C609" s="2" t="s">
        <v>633</v>
      </c>
      <c r="D609" s="50" t="s">
        <v>89</v>
      </c>
      <c r="F609" s="113">
        <v>4068.1618587374778</v>
      </c>
      <c r="G609" s="118">
        <f>F609/$F$11</f>
        <v>3.6038907893731118E-3</v>
      </c>
      <c r="H609" s="123">
        <f>'DADOS BASE PROPOSTA'!$H$17*G609</f>
        <v>8188799.2786559649</v>
      </c>
      <c r="I609" s="123">
        <f>IF(D609="P",IF(H609&lt;'DADOS BASE PROPOSTA'!$H$22,IF('DADOS BASE PROPOSTA'!$H$22-H609&gt;'DADOS BASE PROPOSTA'!$H$23,'DADOS BASE PROPOSTA'!$H$23,'DADOS BASE PROPOSTA'!$H$22-H609),0),0)</f>
        <v>0</v>
      </c>
      <c r="J609" s="123">
        <f t="shared" si="294"/>
        <v>8188799.2786559649</v>
      </c>
      <c r="L609" s="113">
        <v>0</v>
      </c>
      <c r="M609" s="123">
        <f>IF(D609="E",'DADOS BASE PROPOSTA'!$H$28,IF(D609="EA",'DADOS BASE PROPOSTA'!$H$29,IF(D609="EC",'DADOS BASE PROPOSTA'!$H$30,IF(D609="ECA",'DADOS BASE PROPOSTA'!$H$31,0))))</f>
        <v>0</v>
      </c>
      <c r="N609" s="123">
        <f>IF(OR(D609="E",D609="EA",D609="EC",D609="ECA",D609="ECR"),L609*'DADOS BASE PROPOSTA'!$H$33,0)</f>
        <v>0</v>
      </c>
      <c r="O609" s="123">
        <f t="shared" si="295"/>
        <v>0</v>
      </c>
      <c r="R609" s="123"/>
      <c r="T609" s="113">
        <v>1064.255135488412</v>
      </c>
      <c r="U609" s="118">
        <f t="shared" ref="U609:U620" si="297">T609/$T$11</f>
        <v>5.5832477266805295E-3</v>
      </c>
      <c r="V609" s="123">
        <f>'DADOS BASE PROPOSTA'!$H$48*U609</f>
        <v>504086.4241190888</v>
      </c>
      <c r="W609" s="123"/>
      <c r="X609" s="123">
        <f t="shared" si="296"/>
        <v>504086.4241190888</v>
      </c>
      <c r="Z609" s="128">
        <v>1374.5</v>
      </c>
      <c r="AB609" s="51">
        <v>0.74</v>
      </c>
      <c r="AC609" s="51">
        <f t="shared" ref="AC609:AC620" si="298">Z609*AB609</f>
        <v>1017.13</v>
      </c>
      <c r="AD609" s="132">
        <f t="shared" ref="AD609:AD620" si="299">(AB609-$AC$12)*$AD$12</f>
        <v>2.016815574172881E-2</v>
      </c>
      <c r="AF609" s="51">
        <f t="shared" ref="AF609:AF620" si="300">$AF$11-(AD609*$AF$11)</f>
        <v>597.43817161973459</v>
      </c>
      <c r="AG609" s="123">
        <f t="shared" ref="AG609:AG620" si="301">Z609*AF609</f>
        <v>821178.76689132524</v>
      </c>
      <c r="AI609" s="128">
        <v>186</v>
      </c>
      <c r="AJ609" s="123">
        <f>IF($AI$11&gt;0,(AI609/$AI$11)*'DADOS BASE PROPOSTA'!$H$41,0)</f>
        <v>1149108.4011350737</v>
      </c>
      <c r="AL609" s="123">
        <v>130</v>
      </c>
      <c r="AM609" s="123">
        <f>(AL609/$AL$11)*'DADOS BASE PROPOSTA'!$H$42</f>
        <v>74298.797856427031</v>
      </c>
      <c r="AO609" s="123"/>
      <c r="AP609" s="123"/>
      <c r="AQ609" s="123"/>
      <c r="AS609" s="123"/>
      <c r="AT609" s="123"/>
      <c r="AU609" s="123"/>
      <c r="AW609" s="123"/>
      <c r="AX609" s="123"/>
      <c r="AY609" s="123"/>
      <c r="AZ609" s="49"/>
    </row>
    <row r="610" spans="1:52" x14ac:dyDescent="0.25">
      <c r="A610" s="49"/>
      <c r="B610" s="2" t="s">
        <v>613</v>
      </c>
      <c r="C610" s="2" t="s">
        <v>634</v>
      </c>
      <c r="D610" s="50" t="s">
        <v>87</v>
      </c>
      <c r="F610" s="113">
        <v>0</v>
      </c>
      <c r="G610" s="118">
        <f>F610/$F$11</f>
        <v>0</v>
      </c>
      <c r="H610" s="123">
        <f>'DADOS BASE PROPOSTA'!$H$17*G610</f>
        <v>0</v>
      </c>
      <c r="I610" s="123">
        <f>IF(D610="P",IF(H610&lt;'DADOS BASE PROPOSTA'!$H$22,IF('DADOS BASE PROPOSTA'!$H$22-H610&gt;'DADOS BASE PROPOSTA'!$H$23,'DADOS BASE PROPOSTA'!$H$23,'DADOS BASE PROPOSTA'!$H$22-H610),0),0)</f>
        <v>0</v>
      </c>
      <c r="J610" s="123">
        <f t="shared" si="294"/>
        <v>0</v>
      </c>
      <c r="L610" s="113">
        <v>296.70473824668642</v>
      </c>
      <c r="M610" s="123">
        <f>IF(D610="E",'DADOS BASE PROPOSTA'!$H$28,IF(D610="EA",'DADOS BASE PROPOSTA'!$H$29,IF(D610="EC",'DADOS BASE PROPOSTA'!$H$30,IF(D610="ECA",'DADOS BASE PROPOSTA'!$H$31,0))))</f>
        <v>993970.02</v>
      </c>
      <c r="N610" s="123">
        <f>IF(OR(D610="E",D610="EA",D610="EC",D610="ECA",D610="ECR"),L610*'DADOS BASE PROPOSTA'!$H$33,0)</f>
        <v>197902.06041053985</v>
      </c>
      <c r="O610" s="123">
        <f t="shared" si="295"/>
        <v>1191872.0804105399</v>
      </c>
      <c r="R610" s="123"/>
      <c r="T610" s="113">
        <v>0</v>
      </c>
      <c r="U610" s="118">
        <f t="shared" si="297"/>
        <v>0</v>
      </c>
      <c r="V610" s="123">
        <f>'DADOS BASE PROPOSTA'!$H$48*U610</f>
        <v>0</v>
      </c>
      <c r="W610" s="123"/>
      <c r="X610" s="123">
        <f t="shared" si="296"/>
        <v>0</v>
      </c>
      <c r="Z610" s="128">
        <v>176.5</v>
      </c>
      <c r="AB610" s="51">
        <v>0.74399999999999999</v>
      </c>
      <c r="AC610" s="51">
        <f t="shared" si="298"/>
        <v>131.316</v>
      </c>
      <c r="AD610" s="132">
        <f t="shared" si="299"/>
        <v>2.7168155741728817E-2</v>
      </c>
      <c r="AF610" s="51">
        <f t="shared" si="300"/>
        <v>593.17002374737797</v>
      </c>
      <c r="AG610" s="123">
        <f t="shared" si="301"/>
        <v>104694.50919141222</v>
      </c>
      <c r="AI610" s="128">
        <v>0</v>
      </c>
      <c r="AJ610" s="123">
        <f>IF($AI$11&gt;0,(AI610/$AI$11)*'DADOS BASE PROPOSTA'!$H$41,0)</f>
        <v>0</v>
      </c>
      <c r="AL610" s="123">
        <v>0</v>
      </c>
      <c r="AM610" s="123">
        <f>(AL610/$AL$11)*'DADOS BASE PROPOSTA'!$H$42</f>
        <v>0</v>
      </c>
      <c r="AO610" s="123"/>
      <c r="AP610" s="123"/>
      <c r="AQ610" s="123"/>
      <c r="AS610" s="123"/>
      <c r="AT610" s="123"/>
      <c r="AU610" s="123"/>
      <c r="AW610" s="123"/>
      <c r="AX610" s="123"/>
      <c r="AY610" s="123"/>
      <c r="AZ610" s="49"/>
    </row>
    <row r="611" spans="1:52" x14ac:dyDescent="0.25">
      <c r="A611" s="49"/>
      <c r="B611" s="2" t="s">
        <v>613</v>
      </c>
      <c r="C611" s="2" t="s">
        <v>635</v>
      </c>
      <c r="D611" s="50" t="s">
        <v>89</v>
      </c>
      <c r="F611" s="113">
        <v>2360.9551000000001</v>
      </c>
      <c r="G611" s="118">
        <f>F611/$F$11</f>
        <v>2.0915156855764974E-3</v>
      </c>
      <c r="H611" s="123">
        <f>'DADOS BASE PROPOSTA'!$H$17*G611</f>
        <v>4752364.357945947</v>
      </c>
      <c r="I611" s="123">
        <f>IF(D611="P",IF(H611&lt;'DADOS BASE PROPOSTA'!$H$22,IF('DADOS BASE PROPOSTA'!$H$22-H611&gt;'DADOS BASE PROPOSTA'!$H$23,'DADOS BASE PROPOSTA'!$H$23,'DADOS BASE PROPOSTA'!$H$22-H611),0),0)</f>
        <v>0</v>
      </c>
      <c r="J611" s="123">
        <f t="shared" si="294"/>
        <v>4752364.357945947</v>
      </c>
      <c r="L611" s="113">
        <v>0</v>
      </c>
      <c r="M611" s="123">
        <f>IF(D611="E",'DADOS BASE PROPOSTA'!$H$28,IF(D611="EA",'DADOS BASE PROPOSTA'!$H$29,IF(D611="EC",'DADOS BASE PROPOSTA'!$H$30,IF(D611="ECA",'DADOS BASE PROPOSTA'!$H$31,0))))</f>
        <v>0</v>
      </c>
      <c r="N611" s="123">
        <f>IF(OR(D611="E",D611="EA",D611="EC",D611="ECA",D611="ECR"),L611*'DADOS BASE PROPOSTA'!$H$33,0)</f>
        <v>0</v>
      </c>
      <c r="O611" s="123">
        <f t="shared" si="295"/>
        <v>0</v>
      </c>
      <c r="R611" s="123"/>
      <c r="T611" s="113">
        <v>0</v>
      </c>
      <c r="U611" s="118">
        <f t="shared" si="297"/>
        <v>0</v>
      </c>
      <c r="V611" s="123">
        <f>'DADOS BASE PROPOSTA'!$H$48*U611</f>
        <v>0</v>
      </c>
      <c r="W611" s="123"/>
      <c r="X611" s="123">
        <f t="shared" si="296"/>
        <v>0</v>
      </c>
      <c r="Z611" s="128">
        <v>593.5</v>
      </c>
      <c r="AB611" s="51">
        <v>0.76</v>
      </c>
      <c r="AC611" s="51">
        <f t="shared" si="298"/>
        <v>451.06</v>
      </c>
      <c r="AD611" s="132">
        <f t="shared" si="299"/>
        <v>5.5168155741728842E-2</v>
      </c>
      <c r="AF611" s="51">
        <f t="shared" si="300"/>
        <v>576.09743225795171</v>
      </c>
      <c r="AG611" s="123">
        <f t="shared" si="301"/>
        <v>341913.82604509435</v>
      </c>
      <c r="AI611" s="128">
        <v>170</v>
      </c>
      <c r="AJ611" s="123">
        <f>IF($AI$11&gt;0,(AI611/$AI$11)*'DADOS BASE PROPOSTA'!$H$41,0)</f>
        <v>1050260.3666288308</v>
      </c>
      <c r="AL611" s="123">
        <v>0</v>
      </c>
      <c r="AM611" s="123">
        <f>(AL611/$AL$11)*'DADOS BASE PROPOSTA'!$H$42</f>
        <v>0</v>
      </c>
      <c r="AO611" s="123"/>
      <c r="AP611" s="123"/>
      <c r="AQ611" s="123"/>
      <c r="AS611" s="123"/>
      <c r="AT611" s="123"/>
      <c r="AU611" s="123"/>
      <c r="AW611" s="123"/>
      <c r="AX611" s="123"/>
      <c r="AY611" s="123"/>
      <c r="AZ611" s="49"/>
    </row>
    <row r="612" spans="1:52" x14ac:dyDescent="0.25">
      <c r="A612" s="49"/>
      <c r="B612" s="2" t="s">
        <v>613</v>
      </c>
      <c r="C612" s="2" t="s">
        <v>636</v>
      </c>
      <c r="D612" s="50" t="s">
        <v>136</v>
      </c>
      <c r="F612" s="113">
        <v>0</v>
      </c>
      <c r="G612" s="118">
        <f>F13/$F$11</f>
        <v>0</v>
      </c>
      <c r="H612" s="123">
        <f>'DADOS BASE PROPOSTA'!$H$17*G612</f>
        <v>0</v>
      </c>
      <c r="I612" s="123">
        <f>IF(D612="P",IF(H612&lt;'DADOS BASE PROPOSTA'!$H$22,IF('DADOS BASE PROPOSTA'!$H$22-H612&gt;'DADOS BASE PROPOSTA'!$H$23,'DADOS BASE PROPOSTA'!$H$23,'DADOS BASE PROPOSTA'!$H$22-H612),0),0)</f>
        <v>0</v>
      </c>
      <c r="J612" s="123">
        <f t="shared" si="294"/>
        <v>0</v>
      </c>
      <c r="L612" s="113">
        <v>750.3216490511594</v>
      </c>
      <c r="M612" s="123">
        <f>IF(D612="E",'DADOS BASE PROPOSTA'!$H$28,IF(D612="EA",'DADOS BASE PROPOSTA'!$H$29,IF(D612="EC",'DADOS BASE PROPOSTA'!$H$30,IF(D612="ECA",'DADOS BASE PROPOSTA'!$H$31,0))))</f>
        <v>2117694.09</v>
      </c>
      <c r="N612" s="123">
        <f>IF(OR(D612="E",D612="EA",D612="EC",D612="ECA",D612="ECR"),L612*'DADOS BASE PROPOSTA'!$H$33,0)</f>
        <v>500464.53991712333</v>
      </c>
      <c r="O612" s="123">
        <f t="shared" si="295"/>
        <v>2618158.6299171234</v>
      </c>
      <c r="R612" s="123"/>
      <c r="T612" s="113">
        <v>508.629288580511</v>
      </c>
      <c r="U612" s="118">
        <f t="shared" si="297"/>
        <v>2.6683482414083162E-3</v>
      </c>
      <c r="V612" s="123">
        <f>'DADOS BASE PROPOSTA'!$H$48*U612</f>
        <v>240913.20843391656</v>
      </c>
      <c r="W612" s="123"/>
      <c r="X612" s="123">
        <f t="shared" si="296"/>
        <v>240913.20843391656</v>
      </c>
      <c r="Z612" s="128">
        <v>367</v>
      </c>
      <c r="AB612" s="51">
        <v>0.71199999999999997</v>
      </c>
      <c r="AC612" s="51">
        <f t="shared" si="298"/>
        <v>261.30399999999997</v>
      </c>
      <c r="AD612" s="132">
        <f t="shared" si="299"/>
        <v>-2.8831844258271233E-2</v>
      </c>
      <c r="AF612" s="51">
        <f t="shared" si="300"/>
        <v>627.31520672623049</v>
      </c>
      <c r="AG612" s="123">
        <f t="shared" si="301"/>
        <v>230224.6808685266</v>
      </c>
      <c r="AI612" s="128">
        <v>169</v>
      </c>
      <c r="AJ612" s="123">
        <f>IF($AI$11&gt;0,(AI612/$AI$11)*'DADOS BASE PROPOSTA'!$H$41,0)</f>
        <v>1044082.3644721907</v>
      </c>
      <c r="AL612" s="123">
        <v>129.75</v>
      </c>
      <c r="AM612" s="123">
        <f>(AL612/$AL$11)*'DADOS BASE PROPOSTA'!$H$42</f>
        <v>74155.915552856983</v>
      </c>
      <c r="AO612" s="123"/>
      <c r="AP612" s="123"/>
      <c r="AQ612" s="123"/>
      <c r="AS612" s="123"/>
      <c r="AT612" s="123"/>
      <c r="AU612" s="123"/>
      <c r="AW612" s="123"/>
      <c r="AX612" s="123"/>
      <c r="AY612" s="123"/>
      <c r="AZ612" s="49"/>
    </row>
    <row r="613" spans="1:52" x14ac:dyDescent="0.25">
      <c r="A613" s="49"/>
      <c r="B613" s="2" t="s">
        <v>613</v>
      </c>
      <c r="C613" s="2" t="s">
        <v>637</v>
      </c>
      <c r="D613" s="50" t="s">
        <v>89</v>
      </c>
      <c r="F613" s="113">
        <v>2964.8995044374692</v>
      </c>
      <c r="G613" s="118">
        <f>F613/$F$11</f>
        <v>2.6265361080729365E-3</v>
      </c>
      <c r="H613" s="123">
        <f>'DADOS BASE PROPOSTA'!$H$17*G613</f>
        <v>5968043.496371544</v>
      </c>
      <c r="I613" s="123">
        <f>IF(D613="P",IF(H613&lt;'DADOS BASE PROPOSTA'!$H$22,IF('DADOS BASE PROPOSTA'!$H$22-H613&gt;'DADOS BASE PROPOSTA'!$H$23,'DADOS BASE PROPOSTA'!$H$23,'DADOS BASE PROPOSTA'!$H$22-H613),0),0)</f>
        <v>0</v>
      </c>
      <c r="J613" s="123">
        <f t="shared" si="294"/>
        <v>5968043.496371544</v>
      </c>
      <c r="L613" s="113">
        <v>0</v>
      </c>
      <c r="M613" s="123">
        <f>IF(D613="E",'DADOS BASE PROPOSTA'!$H$28,IF(D613="EA",'DADOS BASE PROPOSTA'!$H$29,IF(D613="EC",'DADOS BASE PROPOSTA'!$H$30,IF(D613="ECA",'DADOS BASE PROPOSTA'!$H$31,0))))</f>
        <v>0</v>
      </c>
      <c r="N613" s="123">
        <f>IF(OR(D613="E",D613="EA",D613="EC",D613="ECA",D613="ECR"),L613*'DADOS BASE PROPOSTA'!$H$33,0)</f>
        <v>0</v>
      </c>
      <c r="O613" s="123">
        <f t="shared" si="295"/>
        <v>0</v>
      </c>
      <c r="R613" s="123"/>
      <c r="T613" s="113">
        <v>13.71401890565364</v>
      </c>
      <c r="U613" s="118">
        <f t="shared" si="297"/>
        <v>7.1945873057502571E-5</v>
      </c>
      <c r="V613" s="123">
        <f>'DADOS BASE PROPOSTA'!$H$48*U613</f>
        <v>6495.670558620287</v>
      </c>
      <c r="W613" s="123"/>
      <c r="X613" s="123">
        <f t="shared" si="296"/>
        <v>6495.670558620287</v>
      </c>
      <c r="Z613" s="128">
        <v>1310.5</v>
      </c>
      <c r="AB613" s="51">
        <v>0.71599999999999997</v>
      </c>
      <c r="AC613" s="51">
        <f t="shared" si="298"/>
        <v>938.31799999999998</v>
      </c>
      <c r="AD613" s="132">
        <f t="shared" si="299"/>
        <v>-2.1831844258271227E-2</v>
      </c>
      <c r="AF613" s="51">
        <f t="shared" si="300"/>
        <v>623.04705885387398</v>
      </c>
      <c r="AG613" s="123">
        <f t="shared" si="301"/>
        <v>816503.1706280018</v>
      </c>
      <c r="AI613" s="128">
        <v>0</v>
      </c>
      <c r="AJ613" s="123">
        <f>IF($AI$11&gt;0,(AI613/$AI$11)*'DADOS BASE PROPOSTA'!$H$41,0)</f>
        <v>0</v>
      </c>
      <c r="AL613" s="123">
        <v>6</v>
      </c>
      <c r="AM613" s="123">
        <f>(AL613/$AL$11)*'DADOS BASE PROPOSTA'!$H$42</f>
        <v>3429.1752856812477</v>
      </c>
      <c r="AO613" s="123"/>
      <c r="AP613" s="123"/>
      <c r="AQ613" s="123"/>
      <c r="AS613" s="123"/>
      <c r="AT613" s="123"/>
      <c r="AU613" s="123"/>
      <c r="AW613" s="123"/>
      <c r="AX613" s="123"/>
      <c r="AY613" s="123"/>
      <c r="AZ613" s="49"/>
    </row>
    <row r="614" spans="1:52" x14ac:dyDescent="0.25">
      <c r="A614" s="49"/>
      <c r="B614" s="2" t="s">
        <v>613</v>
      </c>
      <c r="C614" s="2" t="s">
        <v>638</v>
      </c>
      <c r="D614" s="50" t="s">
        <v>89</v>
      </c>
      <c r="F614" s="113">
        <v>1834.067471139851</v>
      </c>
      <c r="G614" s="118">
        <f>F614/$F$11</f>
        <v>1.6247580838342154E-3</v>
      </c>
      <c r="H614" s="123">
        <f>'DADOS BASE PROPOSTA'!$H$17*G614</f>
        <v>3691792.732489103</v>
      </c>
      <c r="I614" s="123">
        <f>IF(D614="P",IF(H614&lt;'DADOS BASE PROPOSTA'!$H$22,IF('DADOS BASE PROPOSTA'!$H$22-H614&gt;'DADOS BASE PROPOSTA'!$H$23,'DADOS BASE PROPOSTA'!$H$23,'DADOS BASE PROPOSTA'!$H$22-H614),0),0)</f>
        <v>0</v>
      </c>
      <c r="J614" s="123">
        <f t="shared" si="294"/>
        <v>3691792.732489103</v>
      </c>
      <c r="L614" s="113">
        <v>0</v>
      </c>
      <c r="M614" s="123">
        <f>IF(D614="E",'DADOS BASE PROPOSTA'!$H$28,IF(D614="EA",'DADOS BASE PROPOSTA'!$H$29,IF(D614="EC",'DADOS BASE PROPOSTA'!$H$30,IF(D614="ECA",'DADOS BASE PROPOSTA'!$H$31,0))))</f>
        <v>0</v>
      </c>
      <c r="N614" s="123">
        <f>IF(OR(D614="E",D614="EA",D614="EC",D614="ECA",D614="ECR"),L614*'DADOS BASE PROPOSTA'!$H$33,0)</f>
        <v>0</v>
      </c>
      <c r="O614" s="123">
        <f t="shared" si="295"/>
        <v>0</v>
      </c>
      <c r="R614" s="123"/>
      <c r="T614" s="113">
        <v>756.02362039452169</v>
      </c>
      <c r="U614" s="118">
        <f t="shared" si="297"/>
        <v>3.9662173280914908E-3</v>
      </c>
      <c r="V614" s="123">
        <f>'DADOS BASE PROPOSTA'!$H$48*U614</f>
        <v>358091.99377679813</v>
      </c>
      <c r="W614" s="123"/>
      <c r="X614" s="123">
        <f t="shared" si="296"/>
        <v>358091.99377679813</v>
      </c>
      <c r="Z614" s="128">
        <v>844</v>
      </c>
      <c r="AB614" s="51">
        <v>0.76100000000000001</v>
      </c>
      <c r="AC614" s="51">
        <f t="shared" si="298"/>
        <v>642.28399999999999</v>
      </c>
      <c r="AD614" s="132">
        <f t="shared" si="299"/>
        <v>5.6918155741728843E-2</v>
      </c>
      <c r="AF614" s="51">
        <f t="shared" si="300"/>
        <v>575.03039528986255</v>
      </c>
      <c r="AG614" s="123">
        <f t="shared" si="301"/>
        <v>485325.65362464398</v>
      </c>
      <c r="AI614" s="128">
        <v>0</v>
      </c>
      <c r="AJ614" s="123">
        <f>IF($AI$11&gt;0,(AI614/$AI$11)*'DADOS BASE PROPOSTA'!$H$41,0)</f>
        <v>0</v>
      </c>
      <c r="AL614" s="123">
        <v>124.25</v>
      </c>
      <c r="AM614" s="123">
        <f>(AL614/$AL$11)*'DADOS BASE PROPOSTA'!$H$42</f>
        <v>71012.50487431584</v>
      </c>
      <c r="AO614" s="123"/>
      <c r="AP614" s="123"/>
      <c r="AQ614" s="123"/>
      <c r="AS614" s="123"/>
      <c r="AT614" s="123"/>
      <c r="AU614" s="123"/>
      <c r="AW614" s="123"/>
      <c r="AX614" s="123"/>
      <c r="AY614" s="123"/>
      <c r="AZ614" s="49"/>
    </row>
    <row r="615" spans="1:52" x14ac:dyDescent="0.25">
      <c r="A615" s="49"/>
      <c r="B615" s="2" t="s">
        <v>613</v>
      </c>
      <c r="C615" s="2" t="s">
        <v>639</v>
      </c>
      <c r="D615" s="50" t="s">
        <v>89</v>
      </c>
      <c r="F615" s="113">
        <v>1883.160481803219</v>
      </c>
      <c r="G615" s="118">
        <f>F615/$F$11</f>
        <v>1.6682484500231396E-3</v>
      </c>
      <c r="H615" s="123">
        <f>'DADOS BASE PROPOSTA'!$H$17*G615</f>
        <v>3790612.0086798491</v>
      </c>
      <c r="I615" s="123">
        <f>IF(D615="P",IF(H615&lt;'DADOS BASE PROPOSTA'!$H$22,IF('DADOS BASE PROPOSTA'!$H$22-H615&gt;'DADOS BASE PROPOSTA'!$H$23,'DADOS BASE PROPOSTA'!$H$23,'DADOS BASE PROPOSTA'!$H$22-H615),0),0)</f>
        <v>0</v>
      </c>
      <c r="J615" s="123">
        <f t="shared" si="294"/>
        <v>3790612.0086798491</v>
      </c>
      <c r="L615" s="113">
        <v>0</v>
      </c>
      <c r="M615" s="123">
        <f>IF(D615="E",'DADOS BASE PROPOSTA'!$H$28,IF(D615="EA",'DADOS BASE PROPOSTA'!$H$29,IF(D615="EC",'DADOS BASE PROPOSTA'!$H$30,IF(D615="ECA",'DADOS BASE PROPOSTA'!$H$31,0))))</f>
        <v>0</v>
      </c>
      <c r="N615" s="123">
        <f>IF(OR(D615="E",D615="EA",D615="EC",D615="ECA",D615="ECR"),L615*'DADOS BASE PROPOSTA'!$H$33,0)</f>
        <v>0</v>
      </c>
      <c r="O615" s="123">
        <f t="shared" si="295"/>
        <v>0</v>
      </c>
      <c r="R615" s="123"/>
      <c r="T615" s="113">
        <v>986.82024939461189</v>
      </c>
      <c r="U615" s="118">
        <f t="shared" si="297"/>
        <v>5.1770122880790848E-3</v>
      </c>
      <c r="V615" s="123">
        <f>'DADOS BASE PROPOSTA'!$H$48*U615</f>
        <v>467409.24631512258</v>
      </c>
      <c r="W615" s="123"/>
      <c r="X615" s="123">
        <f t="shared" si="296"/>
        <v>467409.24631512258</v>
      </c>
      <c r="Z615" s="128">
        <v>1062</v>
      </c>
      <c r="AB615" s="51">
        <v>0.76900000000000002</v>
      </c>
      <c r="AC615" s="51">
        <f t="shared" si="298"/>
        <v>816.678</v>
      </c>
      <c r="AD615" s="132">
        <f t="shared" si="299"/>
        <v>7.0918155741728856E-2</v>
      </c>
      <c r="AF615" s="51">
        <f t="shared" si="300"/>
        <v>566.49409954514954</v>
      </c>
      <c r="AG615" s="123">
        <f t="shared" si="301"/>
        <v>601616.73371694877</v>
      </c>
      <c r="AI615" s="128">
        <v>0</v>
      </c>
      <c r="AJ615" s="123">
        <f>IF($AI$11&gt;0,(AI615/$AI$11)*'DADOS BASE PROPOSTA'!$H$41,0)</f>
        <v>0</v>
      </c>
      <c r="AL615" s="123">
        <v>204.25</v>
      </c>
      <c r="AM615" s="123">
        <f>(AL615/$AL$11)*'DADOS BASE PROPOSTA'!$H$42</f>
        <v>116734.84201673248</v>
      </c>
      <c r="AO615" s="123"/>
      <c r="AP615" s="123"/>
      <c r="AQ615" s="123"/>
      <c r="AS615" s="123"/>
      <c r="AT615" s="123"/>
      <c r="AU615" s="123"/>
      <c r="AW615" s="123"/>
      <c r="AX615" s="123"/>
      <c r="AY615" s="123"/>
      <c r="AZ615" s="49"/>
    </row>
    <row r="616" spans="1:52" x14ac:dyDescent="0.25">
      <c r="A616" s="49"/>
      <c r="B616" s="2" t="s">
        <v>613</v>
      </c>
      <c r="C616" s="2" t="s">
        <v>640</v>
      </c>
      <c r="D616" s="50" t="s">
        <v>136</v>
      </c>
      <c r="F616" s="113">
        <v>0</v>
      </c>
      <c r="G616" s="118">
        <f>F13/$F$11</f>
        <v>0</v>
      </c>
      <c r="H616" s="123">
        <f>'DADOS BASE PROPOSTA'!$H$17*G616</f>
        <v>0</v>
      </c>
      <c r="I616" s="123">
        <f>IF(D616="P",IF(H616&lt;'DADOS BASE PROPOSTA'!$H$22,IF('DADOS BASE PROPOSTA'!$H$22-H616&gt;'DADOS BASE PROPOSTA'!$H$23,'DADOS BASE PROPOSTA'!$H$23,'DADOS BASE PROPOSTA'!$H$22-H616),0),0)</f>
        <v>0</v>
      </c>
      <c r="J616" s="123">
        <f t="shared" si="294"/>
        <v>0</v>
      </c>
      <c r="L616" s="113">
        <v>712.18817854662814</v>
      </c>
      <c r="M616" s="123">
        <f>IF(D616="E",'DADOS BASE PROPOSTA'!$H$28,IF(D616="EA",'DADOS BASE PROPOSTA'!$H$29,IF(D616="EC",'DADOS BASE PROPOSTA'!$H$30,IF(D616="ECA",'DADOS BASE PROPOSTA'!$H$31,0))))</f>
        <v>2117694.09</v>
      </c>
      <c r="N616" s="123">
        <f>IF(OR(D616="E",D616="EA",D616="EC",D616="ECA",D616="ECR"),L616*'DADOS BASE PROPOSTA'!$H$33,0)</f>
        <v>475029.51509060099</v>
      </c>
      <c r="O616" s="123">
        <f t="shared" si="295"/>
        <v>2592723.6050906009</v>
      </c>
      <c r="R616" s="123"/>
      <c r="T616" s="113">
        <v>0</v>
      </c>
      <c r="U616" s="118">
        <f t="shared" si="297"/>
        <v>0</v>
      </c>
      <c r="V616" s="123">
        <f>'DADOS BASE PROPOSTA'!$H$48*U616</f>
        <v>0</v>
      </c>
      <c r="W616" s="123"/>
      <c r="X616" s="123">
        <f t="shared" si="296"/>
        <v>0</v>
      </c>
      <c r="Z616" s="128">
        <v>378</v>
      </c>
      <c r="AB616" s="51">
        <v>0.77200000000000002</v>
      </c>
      <c r="AC616" s="51">
        <f t="shared" si="298"/>
        <v>291.81600000000003</v>
      </c>
      <c r="AD616" s="132">
        <f t="shared" si="299"/>
        <v>7.616815574172886E-2</v>
      </c>
      <c r="AF616" s="51">
        <f t="shared" si="300"/>
        <v>563.29298864088207</v>
      </c>
      <c r="AG616" s="123">
        <f t="shared" si="301"/>
        <v>212924.74970625341</v>
      </c>
      <c r="AI616" s="128">
        <v>0</v>
      </c>
      <c r="AJ616" s="123">
        <f>IF($AI$11&gt;0,(AI616/$AI$11)*'DADOS BASE PROPOSTA'!$H$41,0)</f>
        <v>0</v>
      </c>
      <c r="AL616" s="123">
        <v>0</v>
      </c>
      <c r="AM616" s="123">
        <f>(AL616/$AL$11)*'DADOS BASE PROPOSTA'!$H$42</f>
        <v>0</v>
      </c>
      <c r="AO616" s="123"/>
      <c r="AP616" s="123"/>
      <c r="AQ616" s="123"/>
      <c r="AS616" s="123"/>
      <c r="AT616" s="123"/>
      <c r="AU616" s="123"/>
      <c r="AW616" s="123"/>
      <c r="AX616" s="123"/>
      <c r="AY616" s="123"/>
      <c r="AZ616" s="49"/>
    </row>
    <row r="617" spans="1:52" x14ac:dyDescent="0.25">
      <c r="A617" s="49"/>
      <c r="B617" s="2" t="s">
        <v>613</v>
      </c>
      <c r="C617" s="2" t="s">
        <v>641</v>
      </c>
      <c r="D617" s="50" t="s">
        <v>89</v>
      </c>
      <c r="F617" s="113">
        <v>2303.1880673328869</v>
      </c>
      <c r="G617" s="118">
        <f>F617/$F$11</f>
        <v>2.040341203294951E-3</v>
      </c>
      <c r="H617" s="123">
        <f>'DADOS BASE PROPOSTA'!$H$17*G617</f>
        <v>4636085.1508100349</v>
      </c>
      <c r="I617" s="123">
        <f>IF(D617="P",IF(H617&lt;'DADOS BASE PROPOSTA'!$H$22,IF('DADOS BASE PROPOSTA'!$H$22-H617&gt;'DADOS BASE PROPOSTA'!$H$23,'DADOS BASE PROPOSTA'!$H$23,'DADOS BASE PROPOSTA'!$H$22-H617),0),0)</f>
        <v>0</v>
      </c>
      <c r="J617" s="123">
        <f t="shared" si="294"/>
        <v>4636085.1508100349</v>
      </c>
      <c r="L617" s="113">
        <v>0</v>
      </c>
      <c r="M617" s="123">
        <f>IF(D617="E",'DADOS BASE PROPOSTA'!$H$28,IF(D617="EA",'DADOS BASE PROPOSTA'!$H$29,IF(D617="EC",'DADOS BASE PROPOSTA'!$H$30,IF(D617="ECA",'DADOS BASE PROPOSTA'!$H$31,0))))</f>
        <v>0</v>
      </c>
      <c r="N617" s="123">
        <f>IF(OR(D617="E",D617="EA",D617="EC",D617="ECA",D617="ECR"),L617*'DADOS BASE PROPOSTA'!$H$33,0)</f>
        <v>0</v>
      </c>
      <c r="O617" s="123">
        <f t="shared" si="295"/>
        <v>0</v>
      </c>
      <c r="R617" s="123"/>
      <c r="T617" s="113">
        <v>591.9457886789188</v>
      </c>
      <c r="U617" s="118">
        <f t="shared" si="297"/>
        <v>3.1054395405317472E-3</v>
      </c>
      <c r="V617" s="123">
        <f>'DADOS BASE PROPOSTA'!$H$48*U617</f>
        <v>280376.22364920122</v>
      </c>
      <c r="W617" s="123"/>
      <c r="X617" s="123">
        <f t="shared" si="296"/>
        <v>280376.22364920122</v>
      </c>
      <c r="Z617" s="128">
        <v>944.5</v>
      </c>
      <c r="AB617" s="51">
        <v>0.73899999999999999</v>
      </c>
      <c r="AC617" s="51">
        <f t="shared" si="298"/>
        <v>697.9855</v>
      </c>
      <c r="AD617" s="132">
        <f t="shared" si="299"/>
        <v>1.8418155741728809E-2</v>
      </c>
      <c r="AF617" s="51">
        <f t="shared" si="300"/>
        <v>598.50520858782374</v>
      </c>
      <c r="AG617" s="123">
        <f t="shared" si="301"/>
        <v>565288.16951119958</v>
      </c>
      <c r="AI617" s="128">
        <v>0</v>
      </c>
      <c r="AJ617" s="123">
        <f>IF($AI$11&gt;0,(AI617/$AI$11)*'DADOS BASE PROPOSTA'!$H$41,0)</f>
        <v>0</v>
      </c>
      <c r="AL617" s="123">
        <v>88.5</v>
      </c>
      <c r="AM617" s="123">
        <f>(AL617/$AL$11)*'DADOS BASE PROPOSTA'!$H$42</f>
        <v>50580.335463798401</v>
      </c>
      <c r="AO617" s="123"/>
      <c r="AP617" s="123"/>
      <c r="AQ617" s="123"/>
      <c r="AS617" s="123"/>
      <c r="AT617" s="123"/>
      <c r="AU617" s="123"/>
      <c r="AW617" s="123"/>
      <c r="AX617" s="123"/>
      <c r="AY617" s="123"/>
      <c r="AZ617" s="49"/>
    </row>
    <row r="618" spans="1:52" x14ac:dyDescent="0.25">
      <c r="A618" s="49"/>
      <c r="B618" s="2" t="s">
        <v>613</v>
      </c>
      <c r="C618" s="2" t="s">
        <v>642</v>
      </c>
      <c r="D618" s="50" t="s">
        <v>89</v>
      </c>
      <c r="F618" s="113">
        <v>1643.3913138466071</v>
      </c>
      <c r="G618" s="118">
        <f>F618/$F$11</f>
        <v>1.4558424725867711E-3</v>
      </c>
      <c r="H618" s="123">
        <f>'DADOS BASE PROPOSTA'!$H$17*G618</f>
        <v>3307980.8701497866</v>
      </c>
      <c r="I618" s="123">
        <f>IF(D618="P",IF(H618&lt;'DADOS BASE PROPOSTA'!$H$22,IF('DADOS BASE PROPOSTA'!$H$22-H618&gt;'DADOS BASE PROPOSTA'!$H$23,'DADOS BASE PROPOSTA'!$H$23,'DADOS BASE PROPOSTA'!$H$22-H618),0),0)</f>
        <v>0</v>
      </c>
      <c r="J618" s="123">
        <f t="shared" si="294"/>
        <v>3307980.8701497866</v>
      </c>
      <c r="L618" s="113">
        <v>0</v>
      </c>
      <c r="M618" s="123">
        <f>IF(D618="E",'DADOS BASE PROPOSTA'!$H$28,IF(D618="EA",'DADOS BASE PROPOSTA'!$H$29,IF(D618="EC",'DADOS BASE PROPOSTA'!$H$30,IF(D618="ECA",'DADOS BASE PROPOSTA'!$H$31,0))))</f>
        <v>0</v>
      </c>
      <c r="N618" s="123">
        <f>IF(OR(D618="E",D618="EA",D618="EC",D618="ECA",D618="ECR"),L618*'DADOS BASE PROPOSTA'!$H$33,0)</f>
        <v>0</v>
      </c>
      <c r="O618" s="123">
        <f t="shared" si="295"/>
        <v>0</v>
      </c>
      <c r="R618" s="123"/>
      <c r="T618" s="113">
        <v>569.83771480384257</v>
      </c>
      <c r="U618" s="118">
        <f t="shared" si="297"/>
        <v>2.9894571514520298E-3</v>
      </c>
      <c r="V618" s="123">
        <f>'DADOS BASE PROPOSTA'!$H$48*U618</f>
        <v>269904.69334389211</v>
      </c>
      <c r="W618" s="123"/>
      <c r="X618" s="123">
        <f t="shared" si="296"/>
        <v>269904.69334389211</v>
      </c>
      <c r="Z618" s="128">
        <v>972</v>
      </c>
      <c r="AB618" s="51">
        <v>0.73599999999999999</v>
      </c>
      <c r="AC618" s="51">
        <f t="shared" si="298"/>
        <v>715.39199999999994</v>
      </c>
      <c r="AD618" s="132">
        <f t="shared" si="299"/>
        <v>1.3168155741728804E-2</v>
      </c>
      <c r="AF618" s="51">
        <f t="shared" si="300"/>
        <v>601.7063194920911</v>
      </c>
      <c r="AG618" s="123">
        <f t="shared" si="301"/>
        <v>584858.54254631256</v>
      </c>
      <c r="AI618" s="128">
        <v>163</v>
      </c>
      <c r="AJ618" s="123">
        <f>IF($AI$11&gt;0,(AI618/$AI$11)*'DADOS BASE PROPOSTA'!$H$41,0)</f>
        <v>1007014.3515323496</v>
      </c>
      <c r="AL618" s="123">
        <v>200.375</v>
      </c>
      <c r="AM618" s="123">
        <f>(AL618/$AL$11)*'DADOS BASE PROPOSTA'!$H$42</f>
        <v>114520.16631139668</v>
      </c>
      <c r="AO618" s="123"/>
      <c r="AP618" s="123"/>
      <c r="AQ618" s="123"/>
      <c r="AS618" s="123"/>
      <c r="AT618" s="123"/>
      <c r="AU618" s="123"/>
      <c r="AW618" s="123"/>
      <c r="AX618" s="123"/>
      <c r="AY618" s="123"/>
      <c r="AZ618" s="49"/>
    </row>
    <row r="619" spans="1:52" x14ac:dyDescent="0.25">
      <c r="A619" s="49"/>
      <c r="B619" s="2" t="s">
        <v>613</v>
      </c>
      <c r="C619" s="2" t="s">
        <v>643</v>
      </c>
      <c r="D619" s="50" t="s">
        <v>89</v>
      </c>
      <c r="F619" s="113">
        <v>4357.0774506678408</v>
      </c>
      <c r="G619" s="118">
        <f>F619/$F$11</f>
        <v>3.8598344506185003E-3</v>
      </c>
      <c r="H619" s="123">
        <f>'DADOS BASE PROPOSTA'!$H$17*G619</f>
        <v>8770357.2089803126</v>
      </c>
      <c r="I619" s="123">
        <f>IF(D619="P",IF(H619&lt;'DADOS BASE PROPOSTA'!$H$22,IF('DADOS BASE PROPOSTA'!$H$22-H619&gt;'DADOS BASE PROPOSTA'!$H$23,'DADOS BASE PROPOSTA'!$H$23,'DADOS BASE PROPOSTA'!$H$22-H619),0),0)</f>
        <v>0</v>
      </c>
      <c r="J619" s="123">
        <f t="shared" si="294"/>
        <v>8770357.2089803126</v>
      </c>
      <c r="L619" s="113">
        <v>0</v>
      </c>
      <c r="M619" s="123">
        <f>IF(D619="E",'DADOS BASE PROPOSTA'!$H$28,IF(D619="EA",'DADOS BASE PROPOSTA'!$H$29,IF(D619="EC",'DADOS BASE PROPOSTA'!$H$30,IF(D619="ECA",'DADOS BASE PROPOSTA'!$H$31,0))))</f>
        <v>0</v>
      </c>
      <c r="N619" s="123">
        <f>IF(OR(D619="E",D619="EA",D619="EC",D619="ECA",D619="ECR"),L619*'DADOS BASE PROPOSTA'!$H$33,0)</f>
        <v>0</v>
      </c>
      <c r="O619" s="123">
        <f t="shared" si="295"/>
        <v>0</v>
      </c>
      <c r="R619" s="123"/>
      <c r="T619" s="113">
        <v>143.8163698050657</v>
      </c>
      <c r="U619" s="118">
        <f t="shared" si="297"/>
        <v>7.5448301163713052E-4</v>
      </c>
      <c r="V619" s="123">
        <f>'DADOS BASE PROPOSTA'!$H$48*U619</f>
        <v>68118.891013435408</v>
      </c>
      <c r="W619" s="123"/>
      <c r="X619" s="123">
        <f t="shared" si="296"/>
        <v>68118.891013435408</v>
      </c>
      <c r="Z619" s="128">
        <v>1762</v>
      </c>
      <c r="AB619" s="51">
        <v>0.68500000000000005</v>
      </c>
      <c r="AC619" s="51">
        <f t="shared" si="298"/>
        <v>1206.97</v>
      </c>
      <c r="AD619" s="132">
        <f t="shared" si="299"/>
        <v>-7.6081844258271081E-2</v>
      </c>
      <c r="AF619" s="51">
        <f t="shared" si="300"/>
        <v>656.12520486463711</v>
      </c>
      <c r="AG619" s="123">
        <f t="shared" si="301"/>
        <v>1156092.6109714906</v>
      </c>
      <c r="AI619" s="128">
        <v>301</v>
      </c>
      <c r="AJ619" s="123">
        <f>IF($AI$11&gt;0,(AI619/$AI$11)*'DADOS BASE PROPOSTA'!$H$41,0)</f>
        <v>1859578.6491486947</v>
      </c>
      <c r="AL619" s="123">
        <v>68</v>
      </c>
      <c r="AM619" s="123">
        <f>(AL619/$AL$11)*'DADOS BASE PROPOSTA'!$H$42</f>
        <v>38863.986571054142</v>
      </c>
      <c r="AO619" s="123"/>
      <c r="AP619" s="123"/>
      <c r="AQ619" s="123"/>
      <c r="AS619" s="123"/>
      <c r="AT619" s="123"/>
      <c r="AU619" s="123"/>
      <c r="AW619" s="123"/>
      <c r="AX619" s="123"/>
      <c r="AY619" s="123"/>
      <c r="AZ619" s="49"/>
    </row>
    <row r="620" spans="1:52" x14ac:dyDescent="0.25">
      <c r="A620" s="49"/>
      <c r="B620" s="2" t="s">
        <v>613</v>
      </c>
      <c r="C620" s="2" t="s">
        <v>644</v>
      </c>
      <c r="D620" s="50" t="s">
        <v>246</v>
      </c>
      <c r="F620" s="113">
        <v>0</v>
      </c>
      <c r="G620" s="118">
        <f>F620/$F$11</f>
        <v>0</v>
      </c>
      <c r="H620" s="123">
        <f>'DADOS BASE PROPOSTA'!$H$17*G620</f>
        <v>0</v>
      </c>
      <c r="I620" s="123">
        <f>IF(D620="P",IF(H620&lt;'DADOS BASE PROPOSTA'!$H$22,IF('DADOS BASE PROPOSTA'!$H$22-H620&gt;'DADOS BASE PROPOSTA'!$H$23,'DADOS BASE PROPOSTA'!$H$23,'DADOS BASE PROPOSTA'!$H$22-H620),0),0)</f>
        <v>0</v>
      </c>
      <c r="J620" s="123">
        <f t="shared" si="294"/>
        <v>0</v>
      </c>
      <c r="L620" s="113">
        <v>0</v>
      </c>
      <c r="M620" s="123">
        <f>IF(D620="E",'DADOS BASE PROPOSTA'!$H$28,IF(D620="EA",'DADOS BASE PROPOSTA'!$H$29,IF(D620="EC",'DADOS BASE PROPOSTA'!$H$30,IF(D620="ECA",'DADOS BASE PROPOSTA'!$H$31,0))))</f>
        <v>0</v>
      </c>
      <c r="N620" s="123">
        <f>IF(OR(D620="E",D620="EA",D620="EC",D620="ECA",D620="ECR"),L620*'DADOS BASE PROPOSTA'!$H$33,0)</f>
        <v>0</v>
      </c>
      <c r="O620" s="123">
        <f t="shared" si="295"/>
        <v>0</v>
      </c>
      <c r="R620" s="123"/>
      <c r="T620" s="113">
        <v>189.98403542653051</v>
      </c>
      <c r="U620" s="118">
        <f t="shared" si="297"/>
        <v>9.9668575563318881E-4</v>
      </c>
      <c r="V620" s="123">
        <f>'DADOS BASE PROPOSTA'!$H$48*U620</f>
        <v>89986.291693038118</v>
      </c>
      <c r="W620" s="123"/>
      <c r="X620" s="123">
        <f t="shared" si="296"/>
        <v>89986.291693038118</v>
      </c>
      <c r="Z620" s="128">
        <v>0</v>
      </c>
      <c r="AB620" s="51">
        <v>0.76</v>
      </c>
      <c r="AC620" s="51">
        <f t="shared" si="298"/>
        <v>0</v>
      </c>
      <c r="AD620" s="132">
        <f t="shared" si="299"/>
        <v>5.5168155741728842E-2</v>
      </c>
      <c r="AF620" s="51">
        <f t="shared" si="300"/>
        <v>576.09743225795171</v>
      </c>
      <c r="AG620" s="123">
        <f t="shared" si="301"/>
        <v>0</v>
      </c>
      <c r="AI620" s="128">
        <v>0</v>
      </c>
      <c r="AJ620" s="123">
        <f>IF($AI$11&gt;0,(AI620/$AI$11)*'DADOS BASE PROPOSTA'!$H$41,0)</f>
        <v>0</v>
      </c>
      <c r="AL620" s="123">
        <v>23.875</v>
      </c>
      <c r="AM620" s="123">
        <f>(AL620/$AL$11)*'DADOS BASE PROPOSTA'!$H$42</f>
        <v>13645.259990939965</v>
      </c>
      <c r="AO620" s="123"/>
      <c r="AP620" s="123"/>
      <c r="AQ620" s="123"/>
      <c r="AS620" s="123"/>
      <c r="AT620" s="123"/>
      <c r="AU620" s="123"/>
      <c r="AW620" s="123"/>
      <c r="AX620" s="123"/>
      <c r="AY620" s="123"/>
      <c r="AZ620" s="49"/>
    </row>
    <row r="621" spans="1:52" x14ac:dyDescent="0.25">
      <c r="A621" s="49"/>
      <c r="F621" s="113"/>
      <c r="G621" s="118"/>
      <c r="H621" s="123"/>
      <c r="I621" s="123"/>
      <c r="J621" s="123"/>
      <c r="L621" s="113"/>
      <c r="M621" s="123"/>
      <c r="N621" s="123"/>
      <c r="O621" s="123"/>
      <c r="R621" s="123"/>
      <c r="T621" s="113"/>
      <c r="U621" s="118"/>
      <c r="V621" s="123"/>
      <c r="W621" s="123"/>
      <c r="X621" s="123"/>
      <c r="Z621" s="128"/>
      <c r="AD621" s="132"/>
      <c r="AG621" s="123"/>
      <c r="AI621" s="128"/>
      <c r="AJ621" s="123"/>
      <c r="AL621" s="123"/>
      <c r="AM621" s="123"/>
      <c r="AO621" s="123"/>
      <c r="AP621" s="123"/>
      <c r="AQ621" s="123"/>
      <c r="AS621" s="123"/>
      <c r="AT621" s="123"/>
      <c r="AU621" s="123"/>
      <c r="AW621" s="123"/>
      <c r="AX621" s="123"/>
      <c r="AY621" s="123"/>
      <c r="AZ621" s="49"/>
    </row>
    <row r="622" spans="1:52" x14ac:dyDescent="0.25">
      <c r="A622" s="49"/>
      <c r="B622" s="107" t="s">
        <v>613</v>
      </c>
      <c r="C622" s="107" t="s">
        <v>645</v>
      </c>
      <c r="D622" s="107" t="s">
        <v>84</v>
      </c>
      <c r="E622" s="107"/>
      <c r="F622" s="114">
        <f>SUM(F623:F637)</f>
        <v>28496.86817856069</v>
      </c>
      <c r="G622" s="119">
        <f>SUM(G623:G637)</f>
        <v>2.52447184553681E-2</v>
      </c>
      <c r="H622" s="124">
        <f>SUM(H623:H637)</f>
        <v>57361319.850968719</v>
      </c>
      <c r="I622" s="124">
        <f>SUM(I623:I637)</f>
        <v>1125278.3144062599</v>
      </c>
      <c r="J622" s="124">
        <f>SUM(J623:J637)</f>
        <v>58486598.165374972</v>
      </c>
      <c r="K622" s="108"/>
      <c r="L622" s="114">
        <f>SUM(L623:L637)</f>
        <v>1433.629763165535</v>
      </c>
      <c r="M622" s="124">
        <f>SUM(M623:M637)</f>
        <v>8004707.7300000004</v>
      </c>
      <c r="N622" s="124">
        <f>SUM(N623:N637)</f>
        <v>956231.05203141202</v>
      </c>
      <c r="O622" s="124">
        <f>SUM(O623:O637)</f>
        <v>8960938.7820314132</v>
      </c>
      <c r="P622" s="108"/>
      <c r="Q622" s="109"/>
      <c r="R622" s="124">
        <f>SUM(R623:R637)</f>
        <v>6429118.4500000002</v>
      </c>
      <c r="S622" s="108"/>
      <c r="T622" s="114">
        <f>SUM(T623:T637)</f>
        <v>6291.3250883797909</v>
      </c>
      <c r="U622" s="119">
        <f>SUM(U623:U637)</f>
        <v>3.3005268498314061E-2</v>
      </c>
      <c r="V622" s="124">
        <f>SUM(V623:V637)</f>
        <v>2979897.8280867408</v>
      </c>
      <c r="W622" s="124">
        <f>SUM(W623:W637)</f>
        <v>244676.20587804879</v>
      </c>
      <c r="X622" s="124">
        <f>SUM(X623:X637)</f>
        <v>3224574.0339647895</v>
      </c>
      <c r="Y622" s="108"/>
      <c r="Z622" s="129">
        <f>SUM(Z623:Z637)</f>
        <v>16235</v>
      </c>
      <c r="AA622" s="108"/>
      <c r="AB622" s="108"/>
      <c r="AC622" s="108"/>
      <c r="AD622" s="133"/>
      <c r="AE622" s="108"/>
      <c r="AF622" s="108"/>
      <c r="AG622" s="124">
        <f>SUM(AG623:AG637)</f>
        <v>9749271.887283681</v>
      </c>
      <c r="AH622" s="108"/>
      <c r="AI622" s="129">
        <f>SUM(AI623:AI637)</f>
        <v>80.5</v>
      </c>
      <c r="AJ622" s="124">
        <f>SUM(AJ623:AJ637)</f>
        <v>497329.17360953463</v>
      </c>
      <c r="AK622" s="108"/>
      <c r="AL622" s="124">
        <f>SUM(AL623:AL637)</f>
        <v>2202.5</v>
      </c>
      <c r="AM622" s="124">
        <f>SUM(AM623:AM637)</f>
        <v>1258793.0944521578</v>
      </c>
      <c r="AN622" s="108"/>
      <c r="AO622" s="124"/>
      <c r="AP622" s="124"/>
      <c r="AQ622" s="124">
        <f>SUM(AQ623:AQ637)</f>
        <v>689882.32673267322</v>
      </c>
      <c r="AR622" s="107"/>
      <c r="AS622" s="124"/>
      <c r="AT622" s="124"/>
      <c r="AU622" s="124">
        <f>SUM(AU623:AU637)</f>
        <v>689882.32673267322</v>
      </c>
      <c r="AV622" s="107"/>
      <c r="AW622" s="124"/>
      <c r="AX622" s="124"/>
      <c r="AY622" s="124">
        <f>SUM(AY623:AY637)</f>
        <v>689882.32673267322</v>
      </c>
      <c r="AZ622" s="49"/>
    </row>
    <row r="623" spans="1:52" x14ac:dyDescent="0.25">
      <c r="A623" s="49"/>
      <c r="B623" s="2" t="s">
        <v>613</v>
      </c>
      <c r="C623" s="2" t="s">
        <v>35</v>
      </c>
      <c r="D623" s="50" t="s">
        <v>85</v>
      </c>
      <c r="F623" s="113">
        <v>0</v>
      </c>
      <c r="G623" s="118">
        <f t="shared" ref="G623:G637" si="302">F623/$F$11</f>
        <v>0</v>
      </c>
      <c r="H623" s="123">
        <f>'DADOS BASE PROPOSTA'!$H$17*G623</f>
        <v>0</v>
      </c>
      <c r="I623" s="123">
        <f>IF(D623="P",IF(H623&lt;'DADOS BASE PROPOSTA'!$H$22,IF('DADOS BASE PROPOSTA'!$H$22-H623&gt;'DADOS BASE PROPOSTA'!$H$23,'DADOS BASE PROPOSTA'!$H$23,'DADOS BASE PROPOSTA'!$H$22-H623),0),0)</f>
        <v>0</v>
      </c>
      <c r="J623" s="123">
        <f t="shared" ref="J623:J637" si="303">H623+I623</f>
        <v>0</v>
      </c>
      <c r="L623" s="113"/>
      <c r="M623" s="123">
        <f>IF(D623="E",'DADOS BASE PROPOSTA'!$H$28,IF(D623="EA",'DADOS BASE PROPOSTA'!$H$29,IF(D623="EC",'DADOS BASE PROPOSTA'!$H$30,IF(D623="ECA",'DADOS BASE PROPOSTA'!$H$31,0))))</f>
        <v>0</v>
      </c>
      <c r="N623" s="123">
        <f>IF(OR(D623="E",D623="EA",D623="EC",D623="ECA"),L623*'DADOS BASE PROPOSTA'!$H$33,0)</f>
        <v>0</v>
      </c>
      <c r="O623" s="123">
        <f t="shared" ref="O623:O637" si="304">M623+N623</f>
        <v>0</v>
      </c>
      <c r="Q623" s="77">
        <v>14</v>
      </c>
      <c r="R623" s="123">
        <f>IF(D623="R",('DADOS BASE PROPOSTA'!$H$36+('DADOS BASE PROPOSTA'!$H$37*Q623)),0)</f>
        <v>6429118.4500000002</v>
      </c>
      <c r="T623" s="113"/>
      <c r="U623" s="118"/>
      <c r="V623" s="123"/>
      <c r="W623" s="123">
        <f>'DADOS BASE PROPOSTA'!$H$47/41</f>
        <v>244676.20587804879</v>
      </c>
      <c r="X623" s="123">
        <f t="shared" ref="X623:X637" si="305">V623+W623</f>
        <v>244676.20587804879</v>
      </c>
      <c r="Z623" s="128"/>
      <c r="AD623" s="132"/>
      <c r="AG623" s="123"/>
      <c r="AI623" s="128"/>
      <c r="AJ623" s="123"/>
      <c r="AL623" s="123"/>
      <c r="AM623" s="123"/>
      <c r="AO623" s="123">
        <f>'DADOS BASE PROPOSTA'!$H$52/41</f>
        <v>354295.5</v>
      </c>
      <c r="AP623" s="123">
        <f>'DADOS BASE PROPOSTA'!$H$53*(Q623/$Q$11)</f>
        <v>335586.82673267327</v>
      </c>
      <c r="AQ623" s="123">
        <f>AO623+AP623</f>
        <v>689882.32673267322</v>
      </c>
      <c r="AS623" s="123">
        <f>'DADOS BASE PROPOSTA'!$H$56/41</f>
        <v>354295.5</v>
      </c>
      <c r="AT623" s="123">
        <f>'DADOS BASE PROPOSTA'!$H$57*(Q623/$Q$11)</f>
        <v>335586.82673267327</v>
      </c>
      <c r="AU623" s="123">
        <f>AS623+AT623</f>
        <v>689882.32673267322</v>
      </c>
      <c r="AW623" s="123">
        <f>'DADOS BASE PROPOSTA'!$H$60/41</f>
        <v>354295.5</v>
      </c>
      <c r="AX623" s="123">
        <f>'DADOS BASE PROPOSTA'!$H$61*(Q623/$Q$11)</f>
        <v>335586.82673267327</v>
      </c>
      <c r="AY623" s="123">
        <f>AW623+AX623</f>
        <v>689882.32673267322</v>
      </c>
      <c r="AZ623" s="49"/>
    </row>
    <row r="624" spans="1:52" x14ac:dyDescent="0.25">
      <c r="A624" s="49"/>
      <c r="B624" s="2" t="s">
        <v>613</v>
      </c>
      <c r="C624" s="2" t="s">
        <v>646</v>
      </c>
      <c r="D624" s="50" t="s">
        <v>87</v>
      </c>
      <c r="F624" s="113">
        <v>0</v>
      </c>
      <c r="G624" s="118">
        <f t="shared" si="302"/>
        <v>0</v>
      </c>
      <c r="H624" s="123">
        <f>'DADOS BASE PROPOSTA'!$H$17*G624</f>
        <v>0</v>
      </c>
      <c r="I624" s="123">
        <f>IF(D624="P",IF(H624&lt;'DADOS BASE PROPOSTA'!$H$22,IF('DADOS BASE PROPOSTA'!$H$22-H624&gt;'DADOS BASE PROPOSTA'!$H$23,'DADOS BASE PROPOSTA'!$H$23,'DADOS BASE PROPOSTA'!$H$22-H624),0),0)</f>
        <v>0</v>
      </c>
      <c r="J624" s="123">
        <f t="shared" si="303"/>
        <v>0</v>
      </c>
      <c r="L624" s="113">
        <v>487.8094581791209</v>
      </c>
      <c r="M624" s="123">
        <f>IF(D624="E",'DADOS BASE PROPOSTA'!$H$28,IF(D624="EA",'DADOS BASE PROPOSTA'!$H$29,IF(D624="EC",'DADOS BASE PROPOSTA'!$H$30,IF(D624="ECA",'DADOS BASE PROPOSTA'!$H$31,0))))</f>
        <v>993970.02</v>
      </c>
      <c r="N624" s="123">
        <f>IF(OR(D624="E",D624="EA",D624="EC",D624="ECA",D624="ECR"),L624*'DADOS BASE PROPOSTA'!$H$33,0)</f>
        <v>325368.90860547364</v>
      </c>
      <c r="O624" s="123">
        <f t="shared" si="304"/>
        <v>1319338.9286054736</v>
      </c>
      <c r="R624" s="123"/>
      <c r="T624" s="113">
        <v>64.96778745799817</v>
      </c>
      <c r="U624" s="118">
        <f t="shared" ref="U624:U637" si="306">T624/$T$11</f>
        <v>3.4083110293460424E-4</v>
      </c>
      <c r="V624" s="123">
        <f>'DADOS BASE PROPOSTA'!$H$48*U624</f>
        <v>30772.113350058506</v>
      </c>
      <c r="W624" s="123"/>
      <c r="X624" s="123">
        <f t="shared" si="305"/>
        <v>30772.113350058506</v>
      </c>
      <c r="Z624" s="128">
        <v>201.5</v>
      </c>
      <c r="AB624" s="51">
        <v>0.70699999999999996</v>
      </c>
      <c r="AC624" s="51">
        <f t="shared" ref="AC624:AC637" si="307">Z624*AB624</f>
        <v>142.4605</v>
      </c>
      <c r="AD624" s="132">
        <f t="shared" ref="AD624:AD637" si="308">(AB624-$AC$12)*$AD$12</f>
        <v>-3.7581844258271241E-2</v>
      </c>
      <c r="AF624" s="51">
        <f t="shared" ref="AF624:AF637" si="309">$AF$11-(AD624*$AF$11)</f>
        <v>632.65039156667615</v>
      </c>
      <c r="AG624" s="123">
        <f t="shared" ref="AG624:AG637" si="310">Z624*AF624</f>
        <v>127479.05390068525</v>
      </c>
      <c r="AI624" s="128">
        <v>0</v>
      </c>
      <c r="AJ624" s="123">
        <f>IF($AI$11&gt;0,(AI624/$AI$11)*'DADOS BASE PROPOSTA'!$H$41,0)</f>
        <v>0</v>
      </c>
      <c r="AL624" s="123">
        <v>22</v>
      </c>
      <c r="AM624" s="123">
        <f>(AL624/$AL$11)*'DADOS BASE PROPOSTA'!$H$42</f>
        <v>12573.642714164576</v>
      </c>
      <c r="AO624" s="123"/>
      <c r="AP624" s="123"/>
      <c r="AQ624" s="123"/>
      <c r="AS624" s="123"/>
      <c r="AT624" s="123"/>
      <c r="AU624" s="123"/>
      <c r="AW624" s="123"/>
      <c r="AX624" s="123"/>
      <c r="AY624" s="123"/>
      <c r="AZ624" s="49"/>
    </row>
    <row r="625" spans="1:52" x14ac:dyDescent="0.25">
      <c r="A625" s="49"/>
      <c r="B625" s="2" t="s">
        <v>613</v>
      </c>
      <c r="C625" s="2" t="s">
        <v>647</v>
      </c>
      <c r="D625" s="50" t="s">
        <v>87</v>
      </c>
      <c r="F625" s="113">
        <v>0</v>
      </c>
      <c r="G625" s="118">
        <f t="shared" si="302"/>
        <v>0</v>
      </c>
      <c r="H625" s="123">
        <f>'DADOS BASE PROPOSTA'!$H$17*G625</f>
        <v>0</v>
      </c>
      <c r="I625" s="123">
        <f>IF(D625="P",IF(H625&lt;'DADOS BASE PROPOSTA'!$H$22,IF('DADOS BASE PROPOSTA'!$H$22-H625&gt;'DADOS BASE PROPOSTA'!$H$23,'DADOS BASE PROPOSTA'!$H$23,'DADOS BASE PROPOSTA'!$H$22-H625),0),0)</f>
        <v>0</v>
      </c>
      <c r="J625" s="123">
        <f t="shared" si="303"/>
        <v>0</v>
      </c>
      <c r="L625" s="113">
        <v>113.0172723366436</v>
      </c>
      <c r="M625" s="123">
        <f>IF(D625="E",'DADOS BASE PROPOSTA'!$H$28,IF(D625="EA",'DADOS BASE PROPOSTA'!$H$29,IF(D625="EC",'DADOS BASE PROPOSTA'!$H$30,IF(D625="ECA",'DADOS BASE PROPOSTA'!$H$31,0))))</f>
        <v>993970.02</v>
      </c>
      <c r="N625" s="123">
        <f>IF(OR(D625="E",D625="EA",D625="EC",D625="ECA",D625="ECR"),L625*'DADOS BASE PROPOSTA'!$H$33,0)</f>
        <v>75382.520648541278</v>
      </c>
      <c r="O625" s="123">
        <f t="shared" si="304"/>
        <v>1069352.5406485414</v>
      </c>
      <c r="R625" s="123"/>
      <c r="T625" s="113">
        <v>0</v>
      </c>
      <c r="U625" s="118">
        <f t="shared" si="306"/>
        <v>0</v>
      </c>
      <c r="V625" s="123">
        <f>'DADOS BASE PROPOSTA'!$H$48*U625</f>
        <v>0</v>
      </c>
      <c r="W625" s="123"/>
      <c r="X625" s="123">
        <f t="shared" si="305"/>
        <v>0</v>
      </c>
      <c r="Z625" s="128">
        <v>94.5</v>
      </c>
      <c r="AB625" s="51">
        <v>0.747</v>
      </c>
      <c r="AC625" s="51">
        <f t="shared" si="307"/>
        <v>70.591499999999996</v>
      </c>
      <c r="AD625" s="132">
        <f t="shared" si="308"/>
        <v>3.2418155741728821E-2</v>
      </c>
      <c r="AF625" s="51">
        <f t="shared" si="309"/>
        <v>589.96891284311062</v>
      </c>
      <c r="AG625" s="123">
        <f t="shared" si="310"/>
        <v>55752.06226367395</v>
      </c>
      <c r="AI625" s="128">
        <v>0</v>
      </c>
      <c r="AJ625" s="123">
        <f>IF($AI$11&gt;0,(AI625/$AI$11)*'DADOS BASE PROPOSTA'!$H$41,0)</f>
        <v>0</v>
      </c>
      <c r="AL625" s="123">
        <v>0</v>
      </c>
      <c r="AM625" s="123">
        <f>(AL625/$AL$11)*'DADOS BASE PROPOSTA'!$H$42</f>
        <v>0</v>
      </c>
      <c r="AO625" s="123"/>
      <c r="AP625" s="123"/>
      <c r="AQ625" s="123"/>
      <c r="AS625" s="123"/>
      <c r="AT625" s="123"/>
      <c r="AU625" s="123"/>
      <c r="AW625" s="123"/>
      <c r="AX625" s="123"/>
      <c r="AY625" s="123"/>
      <c r="AZ625" s="49"/>
    </row>
    <row r="626" spans="1:52" x14ac:dyDescent="0.25">
      <c r="A626" s="49"/>
      <c r="B626" s="2" t="s">
        <v>613</v>
      </c>
      <c r="C626" s="2" t="s">
        <v>648</v>
      </c>
      <c r="D626" s="50" t="s">
        <v>89</v>
      </c>
      <c r="F626" s="113">
        <v>1883.1677128012871</v>
      </c>
      <c r="G626" s="118">
        <f t="shared" si="302"/>
        <v>1.6682548557976002E-3</v>
      </c>
      <c r="H626" s="123">
        <f>'DADOS BASE PROPOSTA'!$H$17*G626</f>
        <v>3790626.5639492362</v>
      </c>
      <c r="I626" s="123">
        <f>IF(D626="P",IF(H626&lt;'DADOS BASE PROPOSTA'!$H$22,IF('DADOS BASE PROPOSTA'!$H$22-H626&gt;'DADOS BASE PROPOSTA'!$H$23,'DADOS BASE PROPOSTA'!$H$23,'DADOS BASE PROPOSTA'!$H$22-H626),0),0)</f>
        <v>0</v>
      </c>
      <c r="J626" s="123">
        <f t="shared" si="303"/>
        <v>3790626.5639492362</v>
      </c>
      <c r="L626" s="113">
        <v>0</v>
      </c>
      <c r="M626" s="123">
        <f>IF(D626="E",'DADOS BASE PROPOSTA'!$H$28,IF(D626="EA",'DADOS BASE PROPOSTA'!$H$29,IF(D626="EC",'DADOS BASE PROPOSTA'!$H$30,IF(D626="ECA",'DADOS BASE PROPOSTA'!$H$31,0))))</f>
        <v>0</v>
      </c>
      <c r="N626" s="123">
        <f>IF(OR(D626="E",D626="EA",D626="EC",D626="ECA",D626="ECR"),L626*'DADOS BASE PROPOSTA'!$H$33,0)</f>
        <v>0</v>
      </c>
      <c r="O626" s="123">
        <f t="shared" si="304"/>
        <v>0</v>
      </c>
      <c r="R626" s="123"/>
      <c r="T626" s="113">
        <v>104.1448416418153</v>
      </c>
      <c r="U626" s="118">
        <f t="shared" si="306"/>
        <v>5.4636001364026336E-4</v>
      </c>
      <c r="V626" s="123">
        <f>'DADOS BASE PROPOSTA'!$H$48*U626</f>
        <v>49328.397921781107</v>
      </c>
      <c r="W626" s="123"/>
      <c r="X626" s="123">
        <f t="shared" si="305"/>
        <v>49328.397921781107</v>
      </c>
      <c r="Z626" s="128">
        <v>705.5</v>
      </c>
      <c r="AB626" s="51">
        <v>0.74</v>
      </c>
      <c r="AC626" s="51">
        <f t="shared" si="307"/>
        <v>522.07000000000005</v>
      </c>
      <c r="AD626" s="132">
        <f t="shared" si="308"/>
        <v>2.016815574172881E-2</v>
      </c>
      <c r="AF626" s="51">
        <f t="shared" si="309"/>
        <v>597.43817161973459</v>
      </c>
      <c r="AG626" s="123">
        <f t="shared" si="310"/>
        <v>421492.63007772277</v>
      </c>
      <c r="AI626" s="128">
        <v>0</v>
      </c>
      <c r="AJ626" s="123">
        <f>IF($AI$11&gt;0,(AI626/$AI$11)*'DADOS BASE PROPOSTA'!$H$41,0)</f>
        <v>0</v>
      </c>
      <c r="AL626" s="123">
        <v>30</v>
      </c>
      <c r="AM626" s="123">
        <f>(AL626/$AL$11)*'DADOS BASE PROPOSTA'!$H$42</f>
        <v>17145.876428406238</v>
      </c>
      <c r="AO626" s="123"/>
      <c r="AP626" s="123"/>
      <c r="AQ626" s="123"/>
      <c r="AS626" s="123"/>
      <c r="AT626" s="123"/>
      <c r="AU626" s="123"/>
      <c r="AW626" s="123"/>
      <c r="AX626" s="123"/>
      <c r="AY626" s="123"/>
      <c r="AZ626" s="49"/>
    </row>
    <row r="627" spans="1:52" x14ac:dyDescent="0.25">
      <c r="A627" s="49"/>
      <c r="B627" s="2" t="s">
        <v>613</v>
      </c>
      <c r="C627" s="2" t="s">
        <v>649</v>
      </c>
      <c r="D627" s="50" t="s">
        <v>89</v>
      </c>
      <c r="F627" s="113">
        <v>1401.3519687721839</v>
      </c>
      <c r="G627" s="118">
        <f t="shared" si="302"/>
        <v>1.2414253975861415E-3</v>
      </c>
      <c r="H627" s="123">
        <f>'DADOS BASE PROPOSTA'!$H$17*G627</f>
        <v>2820780.0941789648</v>
      </c>
      <c r="I627" s="123">
        <f>IF(D627="P",IF(H627&lt;'DADOS BASE PROPOSTA'!$H$22,IF('DADOS BASE PROPOSTA'!$H$22-H627&gt;'DADOS BASE PROPOSTA'!$H$23,'DADOS BASE PROPOSTA'!$H$23,'DADOS BASE PROPOSTA'!$H$22-H627),0),0)</f>
        <v>333001.30582103506</v>
      </c>
      <c r="J627" s="123">
        <f t="shared" si="303"/>
        <v>3153781.4</v>
      </c>
      <c r="L627" s="113">
        <v>0</v>
      </c>
      <c r="M627" s="123">
        <f>IF(D627="E",'DADOS BASE PROPOSTA'!$H$28,IF(D627="EA",'DADOS BASE PROPOSTA'!$H$29,IF(D627="EC",'DADOS BASE PROPOSTA'!$H$30,IF(D627="ECA",'DADOS BASE PROPOSTA'!$H$31,0))))</f>
        <v>0</v>
      </c>
      <c r="N627" s="123">
        <f>IF(OR(D627="E",D627="EA",D627="EC",D627="ECA",D627="ECR"),L627*'DADOS BASE PROPOSTA'!$H$33,0)</f>
        <v>0</v>
      </c>
      <c r="O627" s="123">
        <f t="shared" si="304"/>
        <v>0</v>
      </c>
      <c r="R627" s="123"/>
      <c r="T627" s="113">
        <v>40.121792979168212</v>
      </c>
      <c r="U627" s="118">
        <f t="shared" si="306"/>
        <v>2.1048515715029582E-4</v>
      </c>
      <c r="V627" s="123">
        <f>'DADOS BASE PROPOSTA'!$H$48*U627</f>
        <v>19003.761859071135</v>
      </c>
      <c r="W627" s="123"/>
      <c r="X627" s="123">
        <f t="shared" si="305"/>
        <v>19003.761859071135</v>
      </c>
      <c r="Z627" s="128">
        <v>707.5</v>
      </c>
      <c r="AB627" s="51">
        <v>0.69699999999999995</v>
      </c>
      <c r="AC627" s="51">
        <f t="shared" si="307"/>
        <v>493.12749999999994</v>
      </c>
      <c r="AD627" s="132">
        <f t="shared" si="308"/>
        <v>-5.5081844258271256E-2</v>
      </c>
      <c r="AF627" s="51">
        <f t="shared" si="309"/>
        <v>643.32076124756759</v>
      </c>
      <c r="AG627" s="123">
        <f t="shared" si="310"/>
        <v>455149.43858265405</v>
      </c>
      <c r="AI627" s="128">
        <v>0</v>
      </c>
      <c r="AJ627" s="123">
        <f>IF($AI$11&gt;0,(AI627/$AI$11)*'DADOS BASE PROPOSTA'!$H$41,0)</f>
        <v>0</v>
      </c>
      <c r="AL627" s="123">
        <v>32</v>
      </c>
      <c r="AM627" s="123">
        <f>(AL627/$AL$11)*'DADOS BASE PROPOSTA'!$H$42</f>
        <v>18288.934856966654</v>
      </c>
      <c r="AO627" s="123"/>
      <c r="AP627" s="123"/>
      <c r="AQ627" s="123"/>
      <c r="AS627" s="123"/>
      <c r="AT627" s="123"/>
      <c r="AU627" s="123"/>
      <c r="AW627" s="123"/>
      <c r="AX627" s="123"/>
      <c r="AY627" s="123"/>
      <c r="AZ627" s="49"/>
    </row>
    <row r="628" spans="1:52" x14ac:dyDescent="0.25">
      <c r="A628" s="49"/>
      <c r="B628" s="2" t="s">
        <v>613</v>
      </c>
      <c r="C628" s="2" t="s">
        <v>650</v>
      </c>
      <c r="D628" s="50" t="s">
        <v>89</v>
      </c>
      <c r="F628" s="113">
        <v>2479.1435114129131</v>
      </c>
      <c r="G628" s="118">
        <f t="shared" si="302"/>
        <v>2.1962160741283493E-3</v>
      </c>
      <c r="H628" s="123">
        <f>'DADOS BASE PROPOSTA'!$H$17*G628</f>
        <v>4990265.703007943</v>
      </c>
      <c r="I628" s="123">
        <f>IF(D628="P",IF(H628&lt;'DADOS BASE PROPOSTA'!$H$22,IF('DADOS BASE PROPOSTA'!$H$22-H628&gt;'DADOS BASE PROPOSTA'!$H$23,'DADOS BASE PROPOSTA'!$H$23,'DADOS BASE PROPOSTA'!$H$22-H628),0),0)</f>
        <v>0</v>
      </c>
      <c r="J628" s="123">
        <f t="shared" si="303"/>
        <v>4990265.703007943</v>
      </c>
      <c r="L628" s="113">
        <v>0</v>
      </c>
      <c r="M628" s="123">
        <f>IF(D628="E",'DADOS BASE PROPOSTA'!$H$28,IF(D628="EA",'DADOS BASE PROPOSTA'!$H$29,IF(D628="EC",'DADOS BASE PROPOSTA'!$H$30,IF(D628="ECA",'DADOS BASE PROPOSTA'!$H$31,0))))</f>
        <v>0</v>
      </c>
      <c r="N628" s="123">
        <f>IF(OR(D628="E",D628="EA",D628="EC",D628="ECA",D628="ECR"),L628*'DADOS BASE PROPOSTA'!$H$33,0)</f>
        <v>0</v>
      </c>
      <c r="O628" s="123">
        <f t="shared" si="304"/>
        <v>0</v>
      </c>
      <c r="R628" s="123"/>
      <c r="T628" s="113">
        <v>148.46841123363509</v>
      </c>
      <c r="U628" s="118">
        <f t="shared" si="306"/>
        <v>7.7888834346441255E-4</v>
      </c>
      <c r="V628" s="123">
        <f>'DADOS BASE PROPOSTA'!$H$48*U628</f>
        <v>70322.33908747755</v>
      </c>
      <c r="W628" s="123"/>
      <c r="X628" s="123">
        <f t="shared" si="305"/>
        <v>70322.33908747755</v>
      </c>
      <c r="Z628" s="128">
        <v>1122.5</v>
      </c>
      <c r="AB628" s="51">
        <v>0.747</v>
      </c>
      <c r="AC628" s="51">
        <f t="shared" si="307"/>
        <v>838.50750000000005</v>
      </c>
      <c r="AD628" s="132">
        <f t="shared" si="308"/>
        <v>3.2418155741728821E-2</v>
      </c>
      <c r="AF628" s="51">
        <f t="shared" si="309"/>
        <v>589.96891284311062</v>
      </c>
      <c r="AG628" s="123">
        <f t="shared" si="310"/>
        <v>662240.10466639162</v>
      </c>
      <c r="AI628" s="128">
        <v>0</v>
      </c>
      <c r="AJ628" s="123">
        <f>IF($AI$11&gt;0,(AI628/$AI$11)*'DADOS BASE PROPOSTA'!$H$41,0)</f>
        <v>0</v>
      </c>
      <c r="AL628" s="123">
        <v>52.5</v>
      </c>
      <c r="AM628" s="123">
        <f>(AL628/$AL$11)*'DADOS BASE PROPOSTA'!$H$42</f>
        <v>30005.283749710918</v>
      </c>
      <c r="AO628" s="123"/>
      <c r="AP628" s="123"/>
      <c r="AQ628" s="123"/>
      <c r="AS628" s="123"/>
      <c r="AT628" s="123"/>
      <c r="AU628" s="123"/>
      <c r="AW628" s="123"/>
      <c r="AX628" s="123"/>
      <c r="AY628" s="123"/>
      <c r="AZ628" s="49"/>
    </row>
    <row r="629" spans="1:52" x14ac:dyDescent="0.25">
      <c r="A629" s="49"/>
      <c r="B629" s="2" t="s">
        <v>613</v>
      </c>
      <c r="C629" s="2" t="s">
        <v>651</v>
      </c>
      <c r="D629" s="50" t="s">
        <v>93</v>
      </c>
      <c r="F629" s="113">
        <v>0</v>
      </c>
      <c r="G629" s="118">
        <f t="shared" si="302"/>
        <v>0</v>
      </c>
      <c r="H629" s="123">
        <f>'DADOS BASE PROPOSTA'!$H$17*G629</f>
        <v>0</v>
      </c>
      <c r="I629" s="123">
        <f>IF(D629="P",IF(H629&lt;'DADOS BASE PROPOSTA'!$H$22,IF('DADOS BASE PROPOSTA'!$H$22-H629&gt;'DADOS BASE PROPOSTA'!$H$23,'DADOS BASE PROPOSTA'!$H$23,'DADOS BASE PROPOSTA'!$H$22-H629),0),0)</f>
        <v>0</v>
      </c>
      <c r="J629" s="123">
        <f t="shared" si="303"/>
        <v>0</v>
      </c>
      <c r="L629" s="113">
        <v>329.52091818449259</v>
      </c>
      <c r="M629" s="123">
        <f>IF(D629="E",'DADOS BASE PROPOSTA'!$H$28,IF(D629="EA",'DADOS BASE PROPOSTA'!$H$29,IF(D629="EC",'DADOS BASE PROPOSTA'!$H$30,IF(D629="ECA",'DADOS BASE PROPOSTA'!$H$31,0))))</f>
        <v>2005589.23</v>
      </c>
      <c r="N629" s="123">
        <f>IF(OR(D629="E",D629="EA",D629="EC",D629="ECA",D629="ECR"),L629*'DADOS BASE PROPOSTA'!$H$33,0)</f>
        <v>219790.45242905655</v>
      </c>
      <c r="O629" s="123">
        <f t="shared" si="304"/>
        <v>2225379.6824290566</v>
      </c>
      <c r="R629" s="123"/>
      <c r="T629" s="113">
        <v>109.7252020297949</v>
      </c>
      <c r="U629" s="118">
        <f t="shared" si="306"/>
        <v>5.7563545090272641E-4</v>
      </c>
      <c r="V629" s="123">
        <f>'DADOS BASE PROPOSTA'!$H$48*U629</f>
        <v>51971.545997342422</v>
      </c>
      <c r="W629" s="123"/>
      <c r="X629" s="123">
        <f t="shared" si="305"/>
        <v>51971.545997342422</v>
      </c>
      <c r="Z629" s="128">
        <v>146.5</v>
      </c>
      <c r="AB629" s="51">
        <v>0.73599999999999999</v>
      </c>
      <c r="AC629" s="51">
        <f t="shared" si="307"/>
        <v>107.824</v>
      </c>
      <c r="AD629" s="132">
        <f t="shared" si="308"/>
        <v>1.3168155741728804E-2</v>
      </c>
      <c r="AF629" s="51">
        <f t="shared" si="309"/>
        <v>601.7063194920911</v>
      </c>
      <c r="AG629" s="123">
        <f t="shared" si="310"/>
        <v>88149.975805591341</v>
      </c>
      <c r="AI629" s="128">
        <v>0</v>
      </c>
      <c r="AJ629" s="123">
        <f>IF($AI$11&gt;0,(AI629/$AI$11)*'DADOS BASE PROPOSTA'!$H$41,0)</f>
        <v>0</v>
      </c>
      <c r="AL629" s="123">
        <v>25</v>
      </c>
      <c r="AM629" s="123">
        <f>(AL629/$AL$11)*'DADOS BASE PROPOSTA'!$H$42</f>
        <v>14288.230357005199</v>
      </c>
      <c r="AO629" s="123"/>
      <c r="AP629" s="123"/>
      <c r="AQ629" s="123"/>
      <c r="AS629" s="123"/>
      <c r="AT629" s="123"/>
      <c r="AU629" s="123"/>
      <c r="AW629" s="123"/>
      <c r="AX629" s="123"/>
      <c r="AY629" s="123"/>
      <c r="AZ629" s="49"/>
    </row>
    <row r="630" spans="1:52" x14ac:dyDescent="0.25">
      <c r="A630" s="49"/>
      <c r="B630" s="2" t="s">
        <v>613</v>
      </c>
      <c r="C630" s="2" t="s">
        <v>652</v>
      </c>
      <c r="D630" s="50" t="s">
        <v>93</v>
      </c>
      <c r="F630" s="113">
        <v>0</v>
      </c>
      <c r="G630" s="118">
        <f t="shared" si="302"/>
        <v>0</v>
      </c>
      <c r="H630" s="123">
        <f>'DADOS BASE PROPOSTA'!$H$17*G630</f>
        <v>0</v>
      </c>
      <c r="I630" s="123">
        <f>IF(D630="P",IF(H630&lt;'DADOS BASE PROPOSTA'!$H$22,IF('DADOS BASE PROPOSTA'!$H$22-H630&gt;'DADOS BASE PROPOSTA'!$H$23,'DADOS BASE PROPOSTA'!$H$23,'DADOS BASE PROPOSTA'!$H$22-H630),0),0)</f>
        <v>0</v>
      </c>
      <c r="J630" s="123">
        <f t="shared" si="303"/>
        <v>0</v>
      </c>
      <c r="L630" s="113">
        <v>74.372128717478702</v>
      </c>
      <c r="M630" s="123">
        <f>IF(D630="E",'DADOS BASE PROPOSTA'!$H$28,IF(D630="EA",'DADOS BASE PROPOSTA'!$H$29,IF(D630="EC",'DADOS BASE PROPOSTA'!$H$30,IF(D630="ECA",'DADOS BASE PROPOSTA'!$H$31,0))))</f>
        <v>2005589.23</v>
      </c>
      <c r="N630" s="123">
        <f>IF(OR(D630="E",D630="EA",D630="EC",D630="ECA",D630="ECR"),L630*'DADOS BASE PROPOSTA'!$H$33,0)</f>
        <v>49606.209854558292</v>
      </c>
      <c r="O630" s="123">
        <f t="shared" si="304"/>
        <v>2055195.4398545583</v>
      </c>
      <c r="R630" s="123"/>
      <c r="T630" s="113">
        <v>64.001772105300262</v>
      </c>
      <c r="U630" s="118">
        <f t="shared" si="306"/>
        <v>3.3576323636573503E-4</v>
      </c>
      <c r="V630" s="123">
        <f>'DADOS BASE PROPOSTA'!$H$48*U630</f>
        <v>30314.558381754636</v>
      </c>
      <c r="W630" s="123"/>
      <c r="X630" s="123">
        <f t="shared" si="305"/>
        <v>30314.558381754636</v>
      </c>
      <c r="Z630" s="128">
        <v>94</v>
      </c>
      <c r="AB630" s="51">
        <v>0.77800000000000002</v>
      </c>
      <c r="AC630" s="51">
        <f t="shared" si="307"/>
        <v>73.132000000000005</v>
      </c>
      <c r="AD630" s="132">
        <f t="shared" si="308"/>
        <v>8.6668155741728869E-2</v>
      </c>
      <c r="AF630" s="51">
        <f t="shared" si="309"/>
        <v>556.89076683234725</v>
      </c>
      <c r="AG630" s="123">
        <f t="shared" si="310"/>
        <v>52347.73208224064</v>
      </c>
      <c r="AI630" s="128">
        <v>0</v>
      </c>
      <c r="AJ630" s="123">
        <f>IF($AI$11&gt;0,(AI630/$AI$11)*'DADOS BASE PROPOSTA'!$H$41,0)</f>
        <v>0</v>
      </c>
      <c r="AL630" s="123">
        <v>15</v>
      </c>
      <c r="AM630" s="123">
        <f>(AL630/$AL$11)*'DADOS BASE PROPOSTA'!$H$42</f>
        <v>8572.9382142031191</v>
      </c>
      <c r="AO630" s="123"/>
      <c r="AP630" s="123"/>
      <c r="AQ630" s="123"/>
      <c r="AS630" s="123"/>
      <c r="AT630" s="123"/>
      <c r="AU630" s="123"/>
      <c r="AW630" s="123"/>
      <c r="AX630" s="123"/>
      <c r="AY630" s="123"/>
      <c r="AZ630" s="49"/>
    </row>
    <row r="631" spans="1:52" x14ac:dyDescent="0.25">
      <c r="A631" s="49"/>
      <c r="B631" s="2" t="s">
        <v>613</v>
      </c>
      <c r="C631" s="2" t="s">
        <v>653</v>
      </c>
      <c r="D631" s="50" t="s">
        <v>89</v>
      </c>
      <c r="F631" s="113">
        <v>2074.0045015251462</v>
      </c>
      <c r="G631" s="118">
        <f t="shared" si="302"/>
        <v>1.8373127667256814E-3</v>
      </c>
      <c r="H631" s="123">
        <f>'DADOS BASE PROPOSTA'!$H$17*G631</f>
        <v>4174761.7611480854</v>
      </c>
      <c r="I631" s="123">
        <f>IF(D631="P",IF(H631&lt;'DADOS BASE PROPOSTA'!$H$22,IF('DADOS BASE PROPOSTA'!$H$22-H631&gt;'DADOS BASE PROPOSTA'!$H$23,'DADOS BASE PROPOSTA'!$H$23,'DADOS BASE PROPOSTA'!$H$22-H631),0),0)</f>
        <v>0</v>
      </c>
      <c r="J631" s="123">
        <f t="shared" si="303"/>
        <v>4174761.7611480854</v>
      </c>
      <c r="L631" s="113">
        <v>0</v>
      </c>
      <c r="M631" s="123">
        <f>IF(D631="E",'DADOS BASE PROPOSTA'!$H$28,IF(D631="EA",'DADOS BASE PROPOSTA'!$H$29,IF(D631="EC",'DADOS BASE PROPOSTA'!$H$30,IF(D631="ECA",'DADOS BASE PROPOSTA'!$H$31,0))))</f>
        <v>0</v>
      </c>
      <c r="N631" s="123">
        <f>IF(OR(D631="E",D631="EA",D631="EC",D631="ECA",D631="ECR"),L631*'DADOS BASE PROPOSTA'!$H$33,0)</f>
        <v>0</v>
      </c>
      <c r="O631" s="123">
        <f t="shared" si="304"/>
        <v>0</v>
      </c>
      <c r="R631" s="123"/>
      <c r="T631" s="113">
        <v>124.2493997727593</v>
      </c>
      <c r="U631" s="118">
        <f t="shared" si="306"/>
        <v>6.5183164796692888E-4</v>
      </c>
      <c r="V631" s="123">
        <f>'DADOS BASE PROPOSTA'!$H$48*U631</f>
        <v>58850.959268944331</v>
      </c>
      <c r="W631" s="123"/>
      <c r="X631" s="123">
        <f t="shared" si="305"/>
        <v>58850.959268944331</v>
      </c>
      <c r="Z631" s="128">
        <v>1240.5</v>
      </c>
      <c r="AB631" s="51">
        <v>0.77600000000000002</v>
      </c>
      <c r="AC631" s="51">
        <f t="shared" si="307"/>
        <v>962.62800000000004</v>
      </c>
      <c r="AD631" s="132">
        <f t="shared" si="308"/>
        <v>8.3168155741728866E-2</v>
      </c>
      <c r="AF631" s="51">
        <f t="shared" si="309"/>
        <v>559.02484076852556</v>
      </c>
      <c r="AG631" s="123">
        <f t="shared" si="310"/>
        <v>693470.31497335597</v>
      </c>
      <c r="AI631" s="128">
        <v>0</v>
      </c>
      <c r="AJ631" s="123">
        <f>IF($AI$11&gt;0,(AI631/$AI$11)*'DADOS BASE PROPOSTA'!$H$41,0)</f>
        <v>0</v>
      </c>
      <c r="AL631" s="123">
        <v>50.875</v>
      </c>
      <c r="AM631" s="123">
        <f>(AL631/$AL$11)*'DADOS BASE PROPOSTA'!$H$42</f>
        <v>29076.54877650558</v>
      </c>
      <c r="AO631" s="123"/>
      <c r="AP631" s="123"/>
      <c r="AQ631" s="123"/>
      <c r="AS631" s="123"/>
      <c r="AT631" s="123"/>
      <c r="AU631" s="123"/>
      <c r="AW631" s="123"/>
      <c r="AX631" s="123"/>
      <c r="AY631" s="123"/>
      <c r="AZ631" s="49"/>
    </row>
    <row r="632" spans="1:52" x14ac:dyDescent="0.25">
      <c r="A632" s="49"/>
      <c r="B632" s="2" t="s">
        <v>613</v>
      </c>
      <c r="C632" s="2" t="s">
        <v>654</v>
      </c>
      <c r="D632" s="50" t="s">
        <v>89</v>
      </c>
      <c r="F632" s="113">
        <v>11279.87576947597</v>
      </c>
      <c r="G632" s="118">
        <f t="shared" si="302"/>
        <v>9.9925818594403821E-3</v>
      </c>
      <c r="H632" s="123">
        <f>'DADOS BASE PROPOSTA'!$H$17*G632</f>
        <v>22705251.603012569</v>
      </c>
      <c r="I632" s="123">
        <f>IF(D632="P",IF(H632&lt;'DADOS BASE PROPOSTA'!$H$22,IF('DADOS BASE PROPOSTA'!$H$22-H632&gt;'DADOS BASE PROPOSTA'!$H$23,'DADOS BASE PROPOSTA'!$H$23,'DADOS BASE PROPOSTA'!$H$22-H632),0),0)</f>
        <v>0</v>
      </c>
      <c r="J632" s="123">
        <f t="shared" si="303"/>
        <v>22705251.603012569</v>
      </c>
      <c r="L632" s="113">
        <v>0</v>
      </c>
      <c r="M632" s="123">
        <f>IF(D632="E",'DADOS BASE PROPOSTA'!$H$28,IF(D632="EA",'DADOS BASE PROPOSTA'!$H$29,IF(D632="EC",'DADOS BASE PROPOSTA'!$H$30,IF(D632="ECA",'DADOS BASE PROPOSTA'!$H$31,0))))</f>
        <v>0</v>
      </c>
      <c r="N632" s="123">
        <f>IF(OR(D632="E",D632="EA",D632="EC",D632="ECA",D632="ECR"),L632*'DADOS BASE PROPOSTA'!$H$33,0)</f>
        <v>0</v>
      </c>
      <c r="O632" s="123">
        <f t="shared" si="304"/>
        <v>0</v>
      </c>
      <c r="R632" s="123"/>
      <c r="T632" s="113">
        <v>660.27445277608399</v>
      </c>
      <c r="U632" s="118">
        <f t="shared" si="306"/>
        <v>3.4639023242819403E-3</v>
      </c>
      <c r="V632" s="123">
        <f>'DADOS BASE PROPOSTA'!$H$48*U632</f>
        <v>312740.22246962262</v>
      </c>
      <c r="W632" s="123"/>
      <c r="X632" s="123">
        <f t="shared" si="305"/>
        <v>312740.22246962262</v>
      </c>
      <c r="Z632" s="128">
        <v>6679</v>
      </c>
      <c r="AB632" s="51">
        <v>0.73899999999999999</v>
      </c>
      <c r="AC632" s="51">
        <f t="shared" si="307"/>
        <v>4935.7809999999999</v>
      </c>
      <c r="AD632" s="132">
        <f t="shared" si="308"/>
        <v>1.8418155741728809E-2</v>
      </c>
      <c r="AF632" s="51">
        <f t="shared" si="309"/>
        <v>598.50520858782374</v>
      </c>
      <c r="AG632" s="123">
        <f t="shared" si="310"/>
        <v>3997416.288158075</v>
      </c>
      <c r="AI632" s="128">
        <v>0</v>
      </c>
      <c r="AJ632" s="123">
        <f>IF($AI$11&gt;0,(AI632/$AI$11)*'DADOS BASE PROPOSTA'!$H$41,0)</f>
        <v>0</v>
      </c>
      <c r="AL632" s="123">
        <v>318.75</v>
      </c>
      <c r="AM632" s="123">
        <f>(AL632/$AL$11)*'DADOS BASE PROPOSTA'!$H$42</f>
        <v>182174.93705181626</v>
      </c>
      <c r="AO632" s="123"/>
      <c r="AP632" s="123"/>
      <c r="AQ632" s="123"/>
      <c r="AS632" s="123"/>
      <c r="AT632" s="123"/>
      <c r="AU632" s="123"/>
      <c r="AW632" s="123"/>
      <c r="AX632" s="123"/>
      <c r="AY632" s="123"/>
      <c r="AZ632" s="49"/>
    </row>
    <row r="633" spans="1:52" x14ac:dyDescent="0.25">
      <c r="A633" s="49"/>
      <c r="B633" s="2" t="s">
        <v>613</v>
      </c>
      <c r="C633" s="2" t="s">
        <v>655</v>
      </c>
      <c r="D633" s="50" t="s">
        <v>89</v>
      </c>
      <c r="F633" s="113">
        <v>4282.0838227586983</v>
      </c>
      <c r="G633" s="118">
        <f t="shared" si="302"/>
        <v>3.7933993248127369E-3</v>
      </c>
      <c r="H633" s="123">
        <f>'DADOS BASE PROPOSTA'!$H$17*G633</f>
        <v>8619402.6040628068</v>
      </c>
      <c r="I633" s="123">
        <f>IF(D633="P",IF(H633&lt;'DADOS BASE PROPOSTA'!$H$22,IF('DADOS BASE PROPOSTA'!$H$22-H633&gt;'DADOS BASE PROPOSTA'!$H$23,'DADOS BASE PROPOSTA'!$H$23,'DADOS BASE PROPOSTA'!$H$22-H633),0),0)</f>
        <v>0</v>
      </c>
      <c r="J633" s="123">
        <f t="shared" si="303"/>
        <v>8619402.6040628068</v>
      </c>
      <c r="L633" s="113">
        <v>0</v>
      </c>
      <c r="M633" s="123">
        <f>IF(D633="E",'DADOS BASE PROPOSTA'!$H$28,IF(D633="EA",'DADOS BASE PROPOSTA'!$H$29,IF(D633="EC",'DADOS BASE PROPOSTA'!$H$30,IF(D633="ECA",'DADOS BASE PROPOSTA'!$H$31,0))))</f>
        <v>0</v>
      </c>
      <c r="N633" s="123">
        <f>IF(OR(D633="E",D633="EA",D633="EC",D633="ECA",D633="ECR"),L633*'DADOS BASE PROPOSTA'!$H$33,0)</f>
        <v>0</v>
      </c>
      <c r="O633" s="123">
        <f t="shared" si="304"/>
        <v>0</v>
      </c>
      <c r="R633" s="123"/>
      <c r="T633" s="113">
        <v>4353.5642859407644</v>
      </c>
      <c r="U633" s="118">
        <f t="shared" si="306"/>
        <v>2.2839474381564757E-2</v>
      </c>
      <c r="V633" s="123">
        <f>'DADOS BASE PROPOSTA'!$H$48*U633</f>
        <v>2062073.8203582289</v>
      </c>
      <c r="W633" s="123"/>
      <c r="X633" s="123">
        <f t="shared" si="305"/>
        <v>2062073.8203582289</v>
      </c>
      <c r="Z633" s="128">
        <v>2067</v>
      </c>
      <c r="AB633" s="51">
        <v>0.73899999999999999</v>
      </c>
      <c r="AC633" s="51">
        <f t="shared" si="307"/>
        <v>1527.5129999999999</v>
      </c>
      <c r="AD633" s="132">
        <f t="shared" si="308"/>
        <v>1.8418155741728809E-2</v>
      </c>
      <c r="AF633" s="51">
        <f t="shared" si="309"/>
        <v>598.50520858782374</v>
      </c>
      <c r="AG633" s="123">
        <f t="shared" si="310"/>
        <v>1237110.2661510317</v>
      </c>
      <c r="AI633" s="128">
        <v>80.5</v>
      </c>
      <c r="AJ633" s="123">
        <f>IF($AI$11&gt;0,(AI633/$AI$11)*'DADOS BASE PROPOSTA'!$H$41,0)</f>
        <v>497329.17360953463</v>
      </c>
      <c r="AL633" s="123">
        <v>1454.875</v>
      </c>
      <c r="AM633" s="123">
        <f>(AL633/$AL$11)*'DADOS BASE PROPOSTA'!$H$42</f>
        <v>831503.56562591752</v>
      </c>
      <c r="AO633" s="123"/>
      <c r="AP633" s="123"/>
      <c r="AQ633" s="123"/>
      <c r="AS633" s="123"/>
      <c r="AT633" s="123"/>
      <c r="AU633" s="123"/>
      <c r="AW633" s="123"/>
      <c r="AX633" s="123"/>
      <c r="AY633" s="123"/>
      <c r="AZ633" s="49"/>
    </row>
    <row r="634" spans="1:52" x14ac:dyDescent="0.25">
      <c r="A634" s="49"/>
      <c r="B634" s="2" t="s">
        <v>613</v>
      </c>
      <c r="C634" s="2" t="s">
        <v>656</v>
      </c>
      <c r="D634" s="50" t="s">
        <v>89</v>
      </c>
      <c r="F634" s="113">
        <v>1356.010114482556</v>
      </c>
      <c r="G634" s="118">
        <f t="shared" si="302"/>
        <v>1.2012580943367571E-3</v>
      </c>
      <c r="H634" s="123">
        <f>'DADOS BASE PROPOSTA'!$H$17*G634</f>
        <v>2729511.5172165288</v>
      </c>
      <c r="I634" s="123">
        <f>IF(D634="P",IF(H634&lt;'DADOS BASE PROPOSTA'!$H$22,IF('DADOS BASE PROPOSTA'!$H$22-H634&gt;'DADOS BASE PROPOSTA'!$H$23,'DADOS BASE PROPOSTA'!$H$23,'DADOS BASE PROPOSTA'!$H$22-H634),0),0)</f>
        <v>424269.88278347114</v>
      </c>
      <c r="J634" s="123">
        <f t="shared" si="303"/>
        <v>3153781.4</v>
      </c>
      <c r="L634" s="113">
        <v>0</v>
      </c>
      <c r="M634" s="123">
        <f>IF(D634="E",'DADOS BASE PROPOSTA'!$H$28,IF(D634="EA",'DADOS BASE PROPOSTA'!$H$29,IF(D634="EC",'DADOS BASE PROPOSTA'!$H$30,IF(D634="ECA",'DADOS BASE PROPOSTA'!$H$31,0))))</f>
        <v>0</v>
      </c>
      <c r="N634" s="123">
        <f>IF(OR(D634="E",D634="EA",D634="EC",D634="ECA",D634="ECR"),L634*'DADOS BASE PROPOSTA'!$H$33,0)</f>
        <v>0</v>
      </c>
      <c r="O634" s="123">
        <f t="shared" si="304"/>
        <v>0</v>
      </c>
      <c r="R634" s="123"/>
      <c r="T634" s="113">
        <v>156.2244520425227</v>
      </c>
      <c r="U634" s="118">
        <f t="shared" si="306"/>
        <v>8.1957773811261404E-4</v>
      </c>
      <c r="V634" s="123">
        <f>'DADOS BASE PROPOSTA'!$H$48*U634</f>
        <v>73996.002240514266</v>
      </c>
      <c r="W634" s="123"/>
      <c r="X634" s="123">
        <f t="shared" si="305"/>
        <v>73996.002240514266</v>
      </c>
      <c r="Z634" s="128">
        <v>848</v>
      </c>
      <c r="AB634" s="51">
        <v>0.72699999999999998</v>
      </c>
      <c r="AC634" s="51">
        <f t="shared" si="307"/>
        <v>616.49599999999998</v>
      </c>
      <c r="AD634" s="132">
        <f t="shared" si="308"/>
        <v>-2.5818442582712098E-3</v>
      </c>
      <c r="AF634" s="51">
        <f t="shared" si="309"/>
        <v>611.30965220489338</v>
      </c>
      <c r="AG634" s="123">
        <f t="shared" si="310"/>
        <v>518390.58506974956</v>
      </c>
      <c r="AI634" s="128">
        <v>0</v>
      </c>
      <c r="AJ634" s="123">
        <f>IF($AI$11&gt;0,(AI634/$AI$11)*'DADOS BASE PROPOSTA'!$H$41,0)</f>
        <v>0</v>
      </c>
      <c r="AL634" s="123">
        <v>62.375</v>
      </c>
      <c r="AM634" s="123">
        <f>(AL634/$AL$11)*'DADOS BASE PROPOSTA'!$H$42</f>
        <v>35649.134740727975</v>
      </c>
      <c r="AO634" s="123"/>
      <c r="AP634" s="123"/>
      <c r="AQ634" s="123"/>
      <c r="AS634" s="123"/>
      <c r="AT634" s="123"/>
      <c r="AU634" s="123"/>
      <c r="AW634" s="123"/>
      <c r="AX634" s="123"/>
      <c r="AY634" s="123"/>
      <c r="AZ634" s="49"/>
    </row>
    <row r="635" spans="1:52" x14ac:dyDescent="0.25">
      <c r="A635" s="49"/>
      <c r="B635" s="2" t="s">
        <v>613</v>
      </c>
      <c r="C635" s="2" t="s">
        <v>657</v>
      </c>
      <c r="D635" s="50" t="s">
        <v>93</v>
      </c>
      <c r="F635" s="113">
        <v>0</v>
      </c>
      <c r="G635" s="118">
        <f t="shared" si="302"/>
        <v>0</v>
      </c>
      <c r="H635" s="123">
        <f>'DADOS BASE PROPOSTA'!$H$17*G635</f>
        <v>0</v>
      </c>
      <c r="I635" s="123">
        <f>IF(D635="P",IF(H635&lt;'DADOS BASE PROPOSTA'!$H$22,IF('DADOS BASE PROPOSTA'!$H$22-H635&gt;'DADOS BASE PROPOSTA'!$H$23,'DADOS BASE PROPOSTA'!$H$23,'DADOS BASE PROPOSTA'!$H$22-H635),0),0)</f>
        <v>0</v>
      </c>
      <c r="J635" s="123">
        <f t="shared" si="303"/>
        <v>0</v>
      </c>
      <c r="L635" s="113">
        <v>428.90998574779928</v>
      </c>
      <c r="M635" s="123">
        <f>IF(D635="E",'DADOS BASE PROPOSTA'!$H$28,IF(D635="EA",'DADOS BASE PROPOSTA'!$H$29,IF(D635="EC",'DADOS BASE PROPOSTA'!$H$30,IF(D635="ECA",'DADOS BASE PROPOSTA'!$H$31,0))))</f>
        <v>2005589.23</v>
      </c>
      <c r="N635" s="123">
        <f>IF(OR(D635="E",D635="EA",D635="EC",D635="ECA",D635="ECR"),L635*'DADOS BASE PROPOSTA'!$H$33,0)</f>
        <v>286082.96049378213</v>
      </c>
      <c r="O635" s="123">
        <f t="shared" si="304"/>
        <v>2291672.1904937821</v>
      </c>
      <c r="R635" s="123"/>
      <c r="T635" s="113">
        <v>288.38505180226048</v>
      </c>
      <c r="U635" s="118">
        <f t="shared" si="306"/>
        <v>1.5129127698732625E-3</v>
      </c>
      <c r="V635" s="123">
        <f>'DADOS BASE PROPOSTA'!$H$48*U635</f>
        <v>136594.11609574754</v>
      </c>
      <c r="W635" s="123"/>
      <c r="X635" s="123">
        <f t="shared" si="305"/>
        <v>136594.11609574754</v>
      </c>
      <c r="Z635" s="128">
        <v>187.5</v>
      </c>
      <c r="AB635" s="51">
        <v>0.71099999999999997</v>
      </c>
      <c r="AC635" s="51">
        <f t="shared" si="307"/>
        <v>133.3125</v>
      </c>
      <c r="AD635" s="132">
        <f t="shared" si="308"/>
        <v>-3.0581844258271235E-2</v>
      </c>
      <c r="AF635" s="51">
        <f t="shared" si="309"/>
        <v>628.38224369431964</v>
      </c>
      <c r="AG635" s="123">
        <f t="shared" si="310"/>
        <v>117821.67069268493</v>
      </c>
      <c r="AI635" s="128">
        <v>0</v>
      </c>
      <c r="AJ635" s="123">
        <f>IF($AI$11&gt;0,(AI635/$AI$11)*'DADOS BASE PROPOSTA'!$H$41,0)</f>
        <v>0</v>
      </c>
      <c r="AL635" s="123">
        <v>69.875</v>
      </c>
      <c r="AM635" s="123">
        <f>(AL635/$AL$11)*'DADOS BASE PROPOSTA'!$H$42</f>
        <v>39935.60384782953</v>
      </c>
      <c r="AO635" s="123"/>
      <c r="AP635" s="123"/>
      <c r="AQ635" s="123"/>
      <c r="AS635" s="123"/>
      <c r="AT635" s="123"/>
      <c r="AU635" s="123"/>
      <c r="AW635" s="123"/>
      <c r="AX635" s="123"/>
      <c r="AY635" s="123"/>
      <c r="AZ635" s="49"/>
    </row>
    <row r="636" spans="1:52" x14ac:dyDescent="0.25">
      <c r="A636" s="49"/>
      <c r="B636" s="2" t="s">
        <v>613</v>
      </c>
      <c r="C636" s="2" t="s">
        <v>658</v>
      </c>
      <c r="D636" s="50" t="s">
        <v>89</v>
      </c>
      <c r="F636" s="113">
        <v>2357.2695561936061</v>
      </c>
      <c r="G636" s="118">
        <f t="shared" si="302"/>
        <v>2.0882507472975136E-3</v>
      </c>
      <c r="H636" s="123">
        <f>'DADOS BASE PROPOSTA'!$H$17*G636</f>
        <v>4744945.7301943414</v>
      </c>
      <c r="I636" s="123">
        <f>IF(D636="P",IF(H636&lt;'DADOS BASE PROPOSTA'!$H$22,IF('DADOS BASE PROPOSTA'!$H$22-H636&gt;'DADOS BASE PROPOSTA'!$H$23,'DADOS BASE PROPOSTA'!$H$23,'DADOS BASE PROPOSTA'!$H$22-H636),0),0)</f>
        <v>0</v>
      </c>
      <c r="J636" s="123">
        <f t="shared" si="303"/>
        <v>4744945.7301943414</v>
      </c>
      <c r="L636" s="113">
        <v>0</v>
      </c>
      <c r="M636" s="123">
        <f>IF(D636="E",'DADOS BASE PROPOSTA'!$H$28,IF(D636="EA",'DADOS BASE PROPOSTA'!$H$29,IF(D636="EC",'DADOS BASE PROPOSTA'!$H$30,IF(D636="ECA",'DADOS BASE PROPOSTA'!$H$31,0))))</f>
        <v>0</v>
      </c>
      <c r="N636" s="123">
        <f>IF(OR(D636="E",D636="EA",D636="EC",D636="ECA",D636="ECR"),L636*'DADOS BASE PROPOSTA'!$H$33,0)</f>
        <v>0</v>
      </c>
      <c r="O636" s="123">
        <f t="shared" si="304"/>
        <v>0</v>
      </c>
      <c r="R636" s="123"/>
      <c r="T636" s="113">
        <v>127.5808010340607</v>
      </c>
      <c r="U636" s="118">
        <f t="shared" si="306"/>
        <v>6.6930869637251214E-4</v>
      </c>
      <c r="V636" s="123">
        <f>'DADOS BASE PROPOSTA'!$H$48*U636</f>
        <v>60428.883671765798</v>
      </c>
      <c r="W636" s="123"/>
      <c r="X636" s="123">
        <f t="shared" si="305"/>
        <v>60428.883671765798</v>
      </c>
      <c r="Z636" s="128">
        <v>1381</v>
      </c>
      <c r="AB636" s="51">
        <v>0.72599999999999998</v>
      </c>
      <c r="AC636" s="51">
        <f t="shared" si="307"/>
        <v>1002.606</v>
      </c>
      <c r="AD636" s="132">
        <f t="shared" si="308"/>
        <v>-4.3318442582712113E-3</v>
      </c>
      <c r="AF636" s="51">
        <f t="shared" si="309"/>
        <v>612.37668917298254</v>
      </c>
      <c r="AG636" s="123">
        <f t="shared" si="310"/>
        <v>845692.20774788887</v>
      </c>
      <c r="AI636" s="128">
        <v>0</v>
      </c>
      <c r="AJ636" s="123">
        <f>IF($AI$11&gt;0,(AI636/$AI$11)*'DADOS BASE PROPOSTA'!$H$41,0)</f>
        <v>0</v>
      </c>
      <c r="AL636" s="123">
        <v>55</v>
      </c>
      <c r="AM636" s="123">
        <f>(AL636/$AL$11)*'DADOS BASE PROPOSTA'!$H$42</f>
        <v>31434.106785411437</v>
      </c>
      <c r="AO636" s="123"/>
      <c r="AP636" s="123"/>
      <c r="AQ636" s="123"/>
      <c r="AS636" s="123"/>
      <c r="AT636" s="123"/>
      <c r="AU636" s="123"/>
      <c r="AW636" s="123"/>
      <c r="AX636" s="123"/>
      <c r="AY636" s="123"/>
      <c r="AZ636" s="49"/>
    </row>
    <row r="637" spans="1:52" x14ac:dyDescent="0.25">
      <c r="A637" s="49"/>
      <c r="B637" s="2" t="s">
        <v>613</v>
      </c>
      <c r="C637" s="2" t="s">
        <v>659</v>
      </c>
      <c r="D637" s="50" t="s">
        <v>89</v>
      </c>
      <c r="F637" s="113">
        <v>1383.9612211383301</v>
      </c>
      <c r="G637" s="118">
        <f t="shared" si="302"/>
        <v>1.2260193352429366E-3</v>
      </c>
      <c r="H637" s="123">
        <f>'DADOS BASE PROPOSTA'!$H$17*G637</f>
        <v>2785774.2741982462</v>
      </c>
      <c r="I637" s="123">
        <f>IF(D637="P",IF(H637&lt;'DADOS BASE PROPOSTA'!$H$22,IF('DADOS BASE PROPOSTA'!$H$22-H637&gt;'DADOS BASE PROPOSTA'!$H$23,'DADOS BASE PROPOSTA'!$H$23,'DADOS BASE PROPOSTA'!$H$22-H637),0),0)</f>
        <v>368007.12580175372</v>
      </c>
      <c r="J637" s="123">
        <f t="shared" si="303"/>
        <v>3153781.4</v>
      </c>
      <c r="L637" s="113">
        <v>0</v>
      </c>
      <c r="M637" s="123">
        <f>IF(D637="E",'DADOS BASE PROPOSTA'!$H$28,IF(D637="EA",'DADOS BASE PROPOSTA'!$H$29,IF(D637="EC",'DADOS BASE PROPOSTA'!$H$30,IF(D637="ECA",'DADOS BASE PROPOSTA'!$H$31,0))))</f>
        <v>0</v>
      </c>
      <c r="N637" s="123">
        <f>IF(OR(D637="E",D637="EA",D637="EC",D637="ECA",D637="ECR"),L637*'DADOS BASE PROPOSTA'!$H$33,0)</f>
        <v>0</v>
      </c>
      <c r="O637" s="123">
        <f t="shared" si="304"/>
        <v>0</v>
      </c>
      <c r="R637" s="123"/>
      <c r="T637" s="113">
        <v>49.61683756362725</v>
      </c>
      <c r="U637" s="118">
        <f t="shared" si="306"/>
        <v>2.602976356840096E-4</v>
      </c>
      <c r="V637" s="123">
        <f>'DADOS BASE PROPOSTA'!$H$48*U637</f>
        <v>23501.107384432136</v>
      </c>
      <c r="W637" s="123"/>
      <c r="X637" s="123">
        <f t="shared" si="305"/>
        <v>23501.107384432136</v>
      </c>
      <c r="Z637" s="128">
        <v>760</v>
      </c>
      <c r="AB637" s="51">
        <v>0.71199999999999997</v>
      </c>
      <c r="AC637" s="51">
        <f t="shared" si="307"/>
        <v>541.12</v>
      </c>
      <c r="AD637" s="132">
        <f t="shared" si="308"/>
        <v>-2.8831844258271233E-2</v>
      </c>
      <c r="AF637" s="51">
        <f t="shared" si="309"/>
        <v>627.31520672623049</v>
      </c>
      <c r="AG637" s="123">
        <f t="shared" si="310"/>
        <v>476759.55711193517</v>
      </c>
      <c r="AI637" s="128">
        <v>0</v>
      </c>
      <c r="AJ637" s="123">
        <f>IF($AI$11&gt;0,(AI637/$AI$11)*'DADOS BASE PROPOSTA'!$H$41,0)</f>
        <v>0</v>
      </c>
      <c r="AL637" s="123">
        <v>14.25</v>
      </c>
      <c r="AM637" s="123">
        <f>(AL637/$AL$11)*'DADOS BASE PROPOSTA'!$H$42</f>
        <v>8144.2913034929634</v>
      </c>
      <c r="AO637" s="123"/>
      <c r="AP637" s="123"/>
      <c r="AQ637" s="123"/>
      <c r="AS637" s="123"/>
      <c r="AT637" s="123"/>
      <c r="AU637" s="123"/>
      <c r="AW637" s="123"/>
      <c r="AX637" s="123"/>
      <c r="AY637" s="123"/>
      <c r="AZ637" s="49"/>
    </row>
    <row r="638" spans="1:52" x14ac:dyDescent="0.25">
      <c r="A638" s="49"/>
      <c r="F638" s="113"/>
      <c r="G638" s="118"/>
      <c r="H638" s="123"/>
      <c r="I638" s="123"/>
      <c r="J638" s="123"/>
      <c r="L638" s="113"/>
      <c r="M638" s="123"/>
      <c r="N638" s="123"/>
      <c r="O638" s="123"/>
      <c r="R638" s="123"/>
      <c r="T638" s="113"/>
      <c r="U638" s="118"/>
      <c r="V638" s="123"/>
      <c r="W638" s="123"/>
      <c r="X638" s="123"/>
      <c r="Z638" s="128"/>
      <c r="AD638" s="132"/>
      <c r="AG638" s="123"/>
      <c r="AI638" s="128"/>
      <c r="AJ638" s="123"/>
      <c r="AL638" s="123"/>
      <c r="AM638" s="123"/>
      <c r="AO638" s="123"/>
      <c r="AP638" s="123"/>
      <c r="AQ638" s="123"/>
      <c r="AS638" s="123"/>
      <c r="AT638" s="123"/>
      <c r="AU638" s="123"/>
      <c r="AW638" s="123"/>
      <c r="AX638" s="123"/>
      <c r="AY638" s="123"/>
      <c r="AZ638" s="49"/>
    </row>
    <row r="639" spans="1:52" x14ac:dyDescent="0.25">
      <c r="A639" s="49"/>
      <c r="B639" s="107" t="s">
        <v>660</v>
      </c>
      <c r="C639" s="107" t="s">
        <v>661</v>
      </c>
      <c r="D639" s="107" t="s">
        <v>84</v>
      </c>
      <c r="E639" s="107"/>
      <c r="F639" s="114">
        <f>SUM(F640:F655)</f>
        <v>27144.349478792734</v>
      </c>
      <c r="G639" s="119">
        <f>SUM(G640:G655)</f>
        <v>2.404655332482402E-2</v>
      </c>
      <c r="H639" s="124">
        <f>SUM(H640:H655)</f>
        <v>54638836.199232772</v>
      </c>
      <c r="I639" s="124">
        <f>SUM(I640:I655)</f>
        <v>1978336.4454956616</v>
      </c>
      <c r="J639" s="124">
        <f>SUM(J640:J655)</f>
        <v>56617172.644728437</v>
      </c>
      <c r="K639" s="108"/>
      <c r="L639" s="114">
        <f>SUM(L640:L655)</f>
        <v>3957.171386693889</v>
      </c>
      <c r="M639" s="124">
        <f>SUM(M640:M655)</f>
        <v>12015886.190000001</v>
      </c>
      <c r="N639" s="124">
        <f>SUM(N640:N655)</f>
        <v>2639433.3149248231</v>
      </c>
      <c r="O639" s="124">
        <f>SUM(O640:O655)</f>
        <v>14655319.504924824</v>
      </c>
      <c r="P639" s="108"/>
      <c r="Q639" s="109"/>
      <c r="R639" s="124">
        <f>SUM(R640:R655)</f>
        <v>6591754.4500000002</v>
      </c>
      <c r="S639" s="108"/>
      <c r="T639" s="114">
        <f>SUM(T640:T655)</f>
        <v>1.7178204297539845</v>
      </c>
      <c r="U639" s="119">
        <f>SUM(U640:U655)</f>
        <v>9.0119527634393417E-6</v>
      </c>
      <c r="V639" s="124">
        <f>SUM(V640:V655)</f>
        <v>813.6488411831873</v>
      </c>
      <c r="W639" s="124">
        <f>SUM(W640:W655)</f>
        <v>244676.20587804879</v>
      </c>
      <c r="X639" s="124">
        <f>SUM(X640:X655)</f>
        <v>245489.85471923198</v>
      </c>
      <c r="Y639" s="108"/>
      <c r="Z639" s="129">
        <f>SUM(Z640:Z655)</f>
        <v>11321</v>
      </c>
      <c r="AA639" s="108"/>
      <c r="AB639" s="108"/>
      <c r="AC639" s="108"/>
      <c r="AD639" s="133"/>
      <c r="AE639" s="108"/>
      <c r="AF639" s="108"/>
      <c r="AG639" s="124">
        <f>SUM(AG640:AG655)</f>
        <v>6581796.3158024708</v>
      </c>
      <c r="AH639" s="108"/>
      <c r="AI639" s="129">
        <f>SUM(AI640:AI655)</f>
        <v>815.5</v>
      </c>
      <c r="AJ639" s="124">
        <f>SUM(AJ640:AJ655)</f>
        <v>5038160.7587400684</v>
      </c>
      <c r="AK639" s="108"/>
      <c r="AL639" s="124">
        <f>SUM(AL640:AL655)</f>
        <v>9.375</v>
      </c>
      <c r="AM639" s="124">
        <f>SUM(AM640:AM655)</f>
        <v>5358.0863838769492</v>
      </c>
      <c r="AN639" s="108"/>
      <c r="AO639" s="124"/>
      <c r="AP639" s="124"/>
      <c r="AQ639" s="124">
        <f>SUM(AQ640:AQ655)</f>
        <v>713852.81435643567</v>
      </c>
      <c r="AR639" s="107"/>
      <c r="AS639" s="124"/>
      <c r="AT639" s="124"/>
      <c r="AU639" s="124">
        <f>SUM(AU640:AU655)</f>
        <v>713852.81435643567</v>
      </c>
      <c r="AV639" s="107"/>
      <c r="AW639" s="124"/>
      <c r="AX639" s="124"/>
      <c r="AY639" s="124">
        <f>SUM(AY640:AY655)</f>
        <v>713852.81435643567</v>
      </c>
      <c r="AZ639" s="49"/>
    </row>
    <row r="640" spans="1:52" x14ac:dyDescent="0.25">
      <c r="A640" s="49"/>
      <c r="B640" s="2" t="s">
        <v>660</v>
      </c>
      <c r="C640" s="2" t="s">
        <v>35</v>
      </c>
      <c r="D640" s="50" t="s">
        <v>85</v>
      </c>
      <c r="F640" s="113">
        <v>0</v>
      </c>
      <c r="G640" s="118">
        <f t="shared" ref="G640:G655" si="311">F640/$F$11</f>
        <v>0</v>
      </c>
      <c r="H640" s="123">
        <f>'DADOS BASE PROPOSTA'!$H$17*G640</f>
        <v>0</v>
      </c>
      <c r="I640" s="123">
        <f>IF(D640="P",IF(H640&lt;'DADOS BASE PROPOSTA'!$H$22,IF('DADOS BASE PROPOSTA'!$H$22-H640&gt;'DADOS BASE PROPOSTA'!$H$23,'DADOS BASE PROPOSTA'!$H$23,'DADOS BASE PROPOSTA'!$H$22-H640),0),0)</f>
        <v>0</v>
      </c>
      <c r="J640" s="123">
        <f t="shared" ref="J640:J655" si="312">H640+I640</f>
        <v>0</v>
      </c>
      <c r="L640" s="113"/>
      <c r="M640" s="123">
        <f>IF(D640="E",'DADOS BASE PROPOSTA'!$H$28,IF(D640="EA",'DADOS BASE PROPOSTA'!$H$29,IF(D640="EC",'DADOS BASE PROPOSTA'!$H$30,IF(D640="ECA",'DADOS BASE PROPOSTA'!$H$31,0))))</f>
        <v>0</v>
      </c>
      <c r="N640" s="123">
        <f>IF(OR(D640="E",D640="EA",D640="EC",D640="ECA"),L640*'DADOS BASE PROPOSTA'!$H$33,0)</f>
        <v>0</v>
      </c>
      <c r="O640" s="123">
        <f t="shared" ref="O640:O655" si="313">M640+N640</f>
        <v>0</v>
      </c>
      <c r="Q640" s="77">
        <v>15</v>
      </c>
      <c r="R640" s="123">
        <f>IF(D640="R",('DADOS BASE PROPOSTA'!$H$36+('DADOS BASE PROPOSTA'!$H$37*Q640)),0)</f>
        <v>6591754.4500000002</v>
      </c>
      <c r="T640" s="113"/>
      <c r="U640" s="118"/>
      <c r="V640" s="123"/>
      <c r="W640" s="123">
        <f>'DADOS BASE PROPOSTA'!$H$47/41</f>
        <v>244676.20587804879</v>
      </c>
      <c r="X640" s="123">
        <f t="shared" ref="X640:X655" si="314">V640+W640</f>
        <v>244676.20587804879</v>
      </c>
      <c r="Z640" s="128"/>
      <c r="AD640" s="132"/>
      <c r="AG640" s="123"/>
      <c r="AI640" s="128"/>
      <c r="AJ640" s="123"/>
      <c r="AL640" s="123"/>
      <c r="AM640" s="123"/>
      <c r="AO640" s="123">
        <f>'DADOS BASE PROPOSTA'!$H$52/41</f>
        <v>354295.5</v>
      </c>
      <c r="AP640" s="123">
        <f>'DADOS BASE PROPOSTA'!$H$53*(Q640/$Q$11)</f>
        <v>359557.31435643567</v>
      </c>
      <c r="AQ640" s="123">
        <f>AO640+AP640</f>
        <v>713852.81435643567</v>
      </c>
      <c r="AS640" s="123">
        <f>'DADOS BASE PROPOSTA'!$H$56/41</f>
        <v>354295.5</v>
      </c>
      <c r="AT640" s="123">
        <f>'DADOS BASE PROPOSTA'!$H$57*(Q640/$Q$11)</f>
        <v>359557.31435643567</v>
      </c>
      <c r="AU640" s="123">
        <f>AS640+AT640</f>
        <v>713852.81435643567</v>
      </c>
      <c r="AW640" s="123">
        <f>'DADOS BASE PROPOSTA'!$H$60/41</f>
        <v>354295.5</v>
      </c>
      <c r="AX640" s="123">
        <f>'DADOS BASE PROPOSTA'!$H$61*(Q640/$Q$11)</f>
        <v>359557.31435643567</v>
      </c>
      <c r="AY640" s="123">
        <f>AW640+AX640</f>
        <v>713852.81435643567</v>
      </c>
      <c r="AZ640" s="49"/>
    </row>
    <row r="641" spans="1:52" x14ac:dyDescent="0.25">
      <c r="A641" s="49"/>
      <c r="B641" s="2" t="s">
        <v>660</v>
      </c>
      <c r="C641" s="2" t="s">
        <v>662</v>
      </c>
      <c r="D641" s="50" t="s">
        <v>89</v>
      </c>
      <c r="F641" s="113">
        <v>4273.9506436765969</v>
      </c>
      <c r="G641" s="118">
        <f t="shared" si="311"/>
        <v>3.7861943289939611E-3</v>
      </c>
      <c r="H641" s="123">
        <f>'DADOS BASE PROPOSTA'!$H$17*G641</f>
        <v>8603031.3353391588</v>
      </c>
      <c r="I641" s="123">
        <f>IF(D641="P",IF(H641&lt;'DADOS BASE PROPOSTA'!$H$22,IF('DADOS BASE PROPOSTA'!$H$22-H641&gt;'DADOS BASE PROPOSTA'!$H$23,'DADOS BASE PROPOSTA'!$H$23,'DADOS BASE PROPOSTA'!$H$22-H641),0),0)</f>
        <v>0</v>
      </c>
      <c r="J641" s="123">
        <f t="shared" si="312"/>
        <v>8603031.3353391588</v>
      </c>
      <c r="L641" s="113">
        <v>0</v>
      </c>
      <c r="M641" s="123">
        <f>IF(D641="E",'DADOS BASE PROPOSTA'!$H$28,IF(D641="EA",'DADOS BASE PROPOSTA'!$H$29,IF(D641="EC",'DADOS BASE PROPOSTA'!$H$30,IF(D641="ECA",'DADOS BASE PROPOSTA'!$H$31,0))))</f>
        <v>0</v>
      </c>
      <c r="N641" s="123">
        <f>IF(OR(D641="E",D641="EA",D641="EC",D641="ECA",D641="ECR"),L641*'DADOS BASE PROPOSTA'!$H$33,0)</f>
        <v>0</v>
      </c>
      <c r="O641" s="123">
        <f t="shared" si="313"/>
        <v>0</v>
      </c>
      <c r="R641" s="123"/>
      <c r="T641" s="113">
        <v>0</v>
      </c>
      <c r="U641" s="118">
        <f t="shared" ref="U641:U655" si="315">T641/$T$11</f>
        <v>0</v>
      </c>
      <c r="V641" s="123">
        <f>'DADOS BASE PROPOSTA'!$H$48*U641</f>
        <v>0</v>
      </c>
      <c r="W641" s="123"/>
      <c r="X641" s="123">
        <f t="shared" si="314"/>
        <v>0</v>
      </c>
      <c r="Z641" s="128">
        <v>1368</v>
      </c>
      <c r="AB641" s="51">
        <v>0.70299999999999996</v>
      </c>
      <c r="AC641" s="51">
        <f t="shared" ref="AC641:AC655" si="316">Z641*AB641</f>
        <v>961.70399999999995</v>
      </c>
      <c r="AD641" s="132">
        <f t="shared" ref="AD641:AD655" si="317">(AB641-$AC$12)*$AD$12</f>
        <v>-4.4581844258271247E-2</v>
      </c>
      <c r="AF641" s="51">
        <f t="shared" ref="AF641:AF655" si="318">$AF$11-(AD641*$AF$11)</f>
        <v>636.91853943903277</v>
      </c>
      <c r="AG641" s="123">
        <f t="shared" ref="AG641:AG655" si="319">Z641*AF641</f>
        <v>871304.56195259688</v>
      </c>
      <c r="AI641" s="128">
        <v>51</v>
      </c>
      <c r="AJ641" s="123">
        <f>IF($AI$11&gt;0,(AI641/$AI$11)*'DADOS BASE PROPOSTA'!$H$41,0)</f>
        <v>315078.10998864926</v>
      </c>
      <c r="AL641" s="123">
        <v>0</v>
      </c>
      <c r="AM641" s="123">
        <f>(AL641/$AL$11)*'DADOS BASE PROPOSTA'!$H$42</f>
        <v>0</v>
      </c>
      <c r="AO641" s="123"/>
      <c r="AP641" s="123"/>
      <c r="AQ641" s="123"/>
      <c r="AS641" s="123"/>
      <c r="AT641" s="123"/>
      <c r="AU641" s="123"/>
      <c r="AW641" s="123"/>
      <c r="AX641" s="123"/>
      <c r="AY641" s="123"/>
      <c r="AZ641" s="49"/>
    </row>
    <row r="642" spans="1:52" x14ac:dyDescent="0.25">
      <c r="A642" s="49"/>
      <c r="B642" s="2" t="s">
        <v>660</v>
      </c>
      <c r="C642" s="2" t="s">
        <v>663</v>
      </c>
      <c r="D642" s="50" t="s">
        <v>87</v>
      </c>
      <c r="F642" s="113">
        <v>0</v>
      </c>
      <c r="G642" s="118">
        <f t="shared" si="311"/>
        <v>0</v>
      </c>
      <c r="H642" s="123">
        <f>'DADOS BASE PROPOSTA'!$H$17*G642</f>
        <v>0</v>
      </c>
      <c r="I642" s="123">
        <f>IF(D642="P",IF(H642&lt;'DADOS BASE PROPOSTA'!$H$22,IF('DADOS BASE PROPOSTA'!$H$22-H642&gt;'DADOS BASE PROPOSTA'!$H$23,'DADOS BASE PROPOSTA'!$H$23,'DADOS BASE PROPOSTA'!$H$22-H642),0),0)</f>
        <v>0</v>
      </c>
      <c r="J642" s="123">
        <f t="shared" si="312"/>
        <v>0</v>
      </c>
      <c r="L642" s="113">
        <v>49.277602704785188</v>
      </c>
      <c r="M642" s="123">
        <f>IF(D642="E",'DADOS BASE PROPOSTA'!$H$28,IF(D642="EA",'DADOS BASE PROPOSTA'!$H$29,IF(D642="EC",'DADOS BASE PROPOSTA'!$H$30,IF(D642="ECA",'DADOS BASE PROPOSTA'!$H$31,0))))</f>
        <v>993970.02</v>
      </c>
      <c r="N642" s="123">
        <f>IF(OR(D642="E",D642="EA",D642="EC",D642="ECA",D642="ECR"),L642*'DADOS BASE PROPOSTA'!$H$33,0)</f>
        <v>32868.161004091722</v>
      </c>
      <c r="O642" s="123">
        <f t="shared" si="313"/>
        <v>1026838.1810040917</v>
      </c>
      <c r="R642" s="123"/>
      <c r="T642" s="113">
        <v>0</v>
      </c>
      <c r="U642" s="118">
        <f t="shared" si="315"/>
        <v>0</v>
      </c>
      <c r="V642" s="123">
        <f>'DADOS BASE PROPOSTA'!$H$48*U642</f>
        <v>0</v>
      </c>
      <c r="W642" s="123"/>
      <c r="X642" s="123">
        <f t="shared" si="314"/>
        <v>0</v>
      </c>
      <c r="Z642" s="128">
        <v>51.5</v>
      </c>
      <c r="AB642" s="51">
        <v>0.69599999999999995</v>
      </c>
      <c r="AC642" s="51">
        <f t="shared" si="316"/>
        <v>35.843999999999994</v>
      </c>
      <c r="AD642" s="132">
        <f t="shared" si="317"/>
        <v>-5.6831844258271258E-2</v>
      </c>
      <c r="AF642" s="51">
        <f t="shared" si="318"/>
        <v>644.38779821565674</v>
      </c>
      <c r="AG642" s="123">
        <f t="shared" si="319"/>
        <v>33185.971608106323</v>
      </c>
      <c r="AI642" s="128">
        <v>7</v>
      </c>
      <c r="AJ642" s="123">
        <f>IF($AI$11&gt;0,(AI642/$AI$11)*'DADOS BASE PROPOSTA'!$H$41,0)</f>
        <v>43246.015096481271</v>
      </c>
      <c r="AL642" s="123">
        <v>0</v>
      </c>
      <c r="AM642" s="123">
        <f>(AL642/$AL$11)*'DADOS BASE PROPOSTA'!$H$42</f>
        <v>0</v>
      </c>
      <c r="AO642" s="123"/>
      <c r="AP642" s="123"/>
      <c r="AQ642" s="123"/>
      <c r="AS642" s="123"/>
      <c r="AT642" s="123"/>
      <c r="AU642" s="123"/>
      <c r="AW642" s="123"/>
      <c r="AX642" s="123"/>
      <c r="AY642" s="123"/>
      <c r="AZ642" s="49"/>
    </row>
    <row r="643" spans="1:52" x14ac:dyDescent="0.25">
      <c r="A643" s="49"/>
      <c r="B643" s="2" t="s">
        <v>660</v>
      </c>
      <c r="C643" s="2" t="s">
        <v>664</v>
      </c>
      <c r="D643" s="50" t="s">
        <v>87</v>
      </c>
      <c r="F643" s="113">
        <v>0</v>
      </c>
      <c r="G643" s="118">
        <f t="shared" si="311"/>
        <v>0</v>
      </c>
      <c r="H643" s="123">
        <f>'DADOS BASE PROPOSTA'!$H$17*G643</f>
        <v>0</v>
      </c>
      <c r="I643" s="123">
        <f>IF(D643="P",IF(H643&lt;'DADOS BASE PROPOSTA'!$H$22,IF('DADOS BASE PROPOSTA'!$H$22-H643&gt;'DADOS BASE PROPOSTA'!$H$23,'DADOS BASE PROPOSTA'!$H$23,'DADOS BASE PROPOSTA'!$H$22-H643),0),0)</f>
        <v>0</v>
      </c>
      <c r="J643" s="123">
        <f t="shared" si="312"/>
        <v>0</v>
      </c>
      <c r="L643" s="113">
        <v>1296.4175491838621</v>
      </c>
      <c r="M643" s="123">
        <f>IF(D643="E",'DADOS BASE PROPOSTA'!$H$28,IF(D643="EA",'DADOS BASE PROPOSTA'!$H$29,IF(D643="EC",'DADOS BASE PROPOSTA'!$H$30,IF(D643="ECA",'DADOS BASE PROPOSTA'!$H$31,0))))</f>
        <v>993970.02</v>
      </c>
      <c r="N643" s="123">
        <f>IF(OR(D643="E",D643="EA",D643="EC",D643="ECA",D643="ECR"),L643*'DADOS BASE PROPOSTA'!$H$33,0)</f>
        <v>864710.50530563598</v>
      </c>
      <c r="O643" s="123">
        <f t="shared" si="313"/>
        <v>1858680.525305636</v>
      </c>
      <c r="R643" s="123"/>
      <c r="T643" s="113">
        <v>0</v>
      </c>
      <c r="U643" s="118">
        <f t="shared" si="315"/>
        <v>0</v>
      </c>
      <c r="V643" s="123">
        <f>'DADOS BASE PROPOSTA'!$H$48*U643</f>
        <v>0</v>
      </c>
      <c r="W643" s="123"/>
      <c r="X643" s="123">
        <f t="shared" si="314"/>
        <v>0</v>
      </c>
      <c r="Z643" s="128">
        <v>650</v>
      </c>
      <c r="AB643" s="51">
        <v>0.72799999999999998</v>
      </c>
      <c r="AC643" s="51">
        <f t="shared" si="316"/>
        <v>473.2</v>
      </c>
      <c r="AD643" s="132">
        <f t="shared" si="317"/>
        <v>-8.3184425827120823E-4</v>
      </c>
      <c r="AF643" s="51">
        <f t="shared" si="318"/>
        <v>610.24261523680423</v>
      </c>
      <c r="AG643" s="123">
        <f t="shared" si="319"/>
        <v>396657.69990392274</v>
      </c>
      <c r="AI643" s="128">
        <v>0</v>
      </c>
      <c r="AJ643" s="123">
        <f>IF($AI$11&gt;0,(AI643/$AI$11)*'DADOS BASE PROPOSTA'!$H$41,0)</f>
        <v>0</v>
      </c>
      <c r="AL643" s="123">
        <v>0</v>
      </c>
      <c r="AM643" s="123">
        <f>(AL643/$AL$11)*'DADOS BASE PROPOSTA'!$H$42</f>
        <v>0</v>
      </c>
      <c r="AO643" s="123"/>
      <c r="AP643" s="123"/>
      <c r="AQ643" s="123"/>
      <c r="AS643" s="123"/>
      <c r="AT643" s="123"/>
      <c r="AU643" s="123"/>
      <c r="AW643" s="123"/>
      <c r="AX643" s="123"/>
      <c r="AY643" s="123"/>
      <c r="AZ643" s="49"/>
    </row>
    <row r="644" spans="1:52" x14ac:dyDescent="0.25">
      <c r="A644" s="49"/>
      <c r="B644" s="2" t="s">
        <v>660</v>
      </c>
      <c r="C644" s="2" t="s">
        <v>665</v>
      </c>
      <c r="D644" s="50" t="s">
        <v>93</v>
      </c>
      <c r="F644" s="113">
        <v>0</v>
      </c>
      <c r="G644" s="118">
        <f t="shared" si="311"/>
        <v>0</v>
      </c>
      <c r="H644" s="123">
        <f>'DADOS BASE PROPOSTA'!$H$17*G644</f>
        <v>0</v>
      </c>
      <c r="I644" s="123">
        <f>IF(D644="P",IF(H644&lt;'DADOS BASE PROPOSTA'!$H$22,IF('DADOS BASE PROPOSTA'!$H$22-H644&gt;'DADOS BASE PROPOSTA'!$H$23,'DADOS BASE PROPOSTA'!$H$23,'DADOS BASE PROPOSTA'!$H$22-H644),0),0)</f>
        <v>0</v>
      </c>
      <c r="J644" s="123">
        <f t="shared" si="312"/>
        <v>0</v>
      </c>
      <c r="L644" s="113">
        <v>1181.459928661591</v>
      </c>
      <c r="M644" s="123">
        <f>IF(D644="E",'DADOS BASE PROPOSTA'!$H$28,IF(D644="EA",'DADOS BASE PROPOSTA'!$H$29,IF(D644="EC",'DADOS BASE PROPOSTA'!$H$30,IF(D644="ECA",'DADOS BASE PROPOSTA'!$H$31,0))))</f>
        <v>2005589.23</v>
      </c>
      <c r="N644" s="123">
        <f>IF(OR(D644="E",D644="EA",D644="EC",D644="ECA",D644="ECR"),L644*'DADOS BASE PROPOSTA'!$H$33,0)</f>
        <v>788033.77241728117</v>
      </c>
      <c r="O644" s="123">
        <f t="shared" si="313"/>
        <v>2793623.0024172813</v>
      </c>
      <c r="R644" s="123"/>
      <c r="T644" s="113">
        <v>0</v>
      </c>
      <c r="U644" s="118">
        <f t="shared" si="315"/>
        <v>0</v>
      </c>
      <c r="V644" s="123">
        <f>'DADOS BASE PROPOSTA'!$H$48*U644</f>
        <v>0</v>
      </c>
      <c r="W644" s="123"/>
      <c r="X644" s="123">
        <f t="shared" si="314"/>
        <v>0</v>
      </c>
      <c r="Z644" s="128">
        <v>531</v>
      </c>
      <c r="AB644" s="51">
        <v>0.80600000000000005</v>
      </c>
      <c r="AC644" s="51">
        <f t="shared" si="316"/>
        <v>427.98600000000005</v>
      </c>
      <c r="AD644" s="132">
        <f t="shared" si="317"/>
        <v>0.13566815574172891</v>
      </c>
      <c r="AF644" s="51">
        <f t="shared" si="318"/>
        <v>527.01373172585136</v>
      </c>
      <c r="AG644" s="123">
        <f t="shared" si="319"/>
        <v>279844.29154642706</v>
      </c>
      <c r="AI644" s="128">
        <v>0</v>
      </c>
      <c r="AJ644" s="123">
        <f>IF($AI$11&gt;0,(AI644/$AI$11)*'DADOS BASE PROPOSTA'!$H$41,0)</f>
        <v>0</v>
      </c>
      <c r="AL644" s="123">
        <v>0</v>
      </c>
      <c r="AM644" s="123">
        <f>(AL644/$AL$11)*'DADOS BASE PROPOSTA'!$H$42</f>
        <v>0</v>
      </c>
      <c r="AO644" s="123"/>
      <c r="AP644" s="123"/>
      <c r="AQ644" s="123"/>
      <c r="AS644" s="123"/>
      <c r="AT644" s="123"/>
      <c r="AU644" s="123"/>
      <c r="AW644" s="123"/>
      <c r="AX644" s="123"/>
      <c r="AY644" s="123"/>
      <c r="AZ644" s="49"/>
    </row>
    <row r="645" spans="1:52" x14ac:dyDescent="0.25">
      <c r="A645" s="49"/>
      <c r="B645" s="2" t="s">
        <v>660</v>
      </c>
      <c r="C645" s="2" t="s">
        <v>666</v>
      </c>
      <c r="D645" s="50" t="s">
        <v>93</v>
      </c>
      <c r="F645" s="113">
        <v>0</v>
      </c>
      <c r="G645" s="118">
        <f t="shared" si="311"/>
        <v>0</v>
      </c>
      <c r="H645" s="123">
        <f>'DADOS BASE PROPOSTA'!$H$17*G645</f>
        <v>0</v>
      </c>
      <c r="I645" s="123">
        <f>IF(D645="P",IF(H645&lt;'DADOS BASE PROPOSTA'!$H$22,IF('DADOS BASE PROPOSTA'!$H$22-H645&gt;'DADOS BASE PROPOSTA'!$H$23,'DADOS BASE PROPOSTA'!$H$23,'DADOS BASE PROPOSTA'!$H$22-H645),0),0)</f>
        <v>0</v>
      </c>
      <c r="J645" s="123">
        <f t="shared" si="312"/>
        <v>0</v>
      </c>
      <c r="L645" s="113">
        <v>178.49931468671889</v>
      </c>
      <c r="M645" s="123">
        <f>IF(D645="E",'DADOS BASE PROPOSTA'!$H$28,IF(D645="EA",'DADOS BASE PROPOSTA'!$H$29,IF(D645="EC",'DADOS BASE PROPOSTA'!$H$30,IF(D645="ECA",'DADOS BASE PROPOSTA'!$H$31,0))))</f>
        <v>2005589.23</v>
      </c>
      <c r="N645" s="123">
        <f>IF(OR(D645="E",D645="EA",D645="EC",D645="ECA",D645="ECR"),L645*'DADOS BASE PROPOSTA'!$H$33,0)</f>
        <v>119059.0428960415</v>
      </c>
      <c r="O645" s="123">
        <f t="shared" si="313"/>
        <v>2124648.2728960416</v>
      </c>
      <c r="R645" s="123"/>
      <c r="T645" s="113">
        <v>0</v>
      </c>
      <c r="U645" s="118">
        <f t="shared" si="315"/>
        <v>0</v>
      </c>
      <c r="V645" s="123">
        <f>'DADOS BASE PROPOSTA'!$H$48*U645</f>
        <v>0</v>
      </c>
      <c r="W645" s="123"/>
      <c r="X645" s="123">
        <f t="shared" si="314"/>
        <v>0</v>
      </c>
      <c r="Z645" s="128">
        <v>225</v>
      </c>
      <c r="AB645" s="51">
        <v>0.79500000000000004</v>
      </c>
      <c r="AC645" s="51">
        <f t="shared" si="316"/>
        <v>178.875</v>
      </c>
      <c r="AD645" s="132">
        <f t="shared" si="317"/>
        <v>0.1164181557417289</v>
      </c>
      <c r="AF645" s="51">
        <f t="shared" si="318"/>
        <v>538.75113837483184</v>
      </c>
      <c r="AG645" s="123">
        <f t="shared" si="319"/>
        <v>121219.00613433716</v>
      </c>
      <c r="AI645" s="128">
        <v>0</v>
      </c>
      <c r="AJ645" s="123">
        <f>IF($AI$11&gt;0,(AI645/$AI$11)*'DADOS BASE PROPOSTA'!$H$41,0)</f>
        <v>0</v>
      </c>
      <c r="AL645" s="123">
        <v>0</v>
      </c>
      <c r="AM645" s="123">
        <f>(AL645/$AL$11)*'DADOS BASE PROPOSTA'!$H$42</f>
        <v>0</v>
      </c>
      <c r="AO645" s="123"/>
      <c r="AP645" s="123"/>
      <c r="AQ645" s="123"/>
      <c r="AS645" s="123"/>
      <c r="AT645" s="123"/>
      <c r="AU645" s="123"/>
      <c r="AW645" s="123"/>
      <c r="AX645" s="123"/>
      <c r="AY645" s="123"/>
      <c r="AZ645" s="49"/>
    </row>
    <row r="646" spans="1:52" x14ac:dyDescent="0.25">
      <c r="A646" s="49"/>
      <c r="B646" s="2" t="s">
        <v>660</v>
      </c>
      <c r="C646" s="2" t="s">
        <v>667</v>
      </c>
      <c r="D646" s="50" t="s">
        <v>89</v>
      </c>
      <c r="F646" s="113">
        <v>4838.682204902695</v>
      </c>
      <c r="G646" s="118">
        <f t="shared" si="311"/>
        <v>4.2864769978361124E-3</v>
      </c>
      <c r="H646" s="123">
        <f>'DADOS BASE PROPOSTA'!$H$17*G646</f>
        <v>9739778.9775870256</v>
      </c>
      <c r="I646" s="123">
        <f>IF(D646="P",IF(H646&lt;'DADOS BASE PROPOSTA'!$H$22,IF('DADOS BASE PROPOSTA'!$H$22-H646&gt;'DADOS BASE PROPOSTA'!$H$23,'DADOS BASE PROPOSTA'!$H$23,'DADOS BASE PROPOSTA'!$H$22-H646),0),0)</f>
        <v>0</v>
      </c>
      <c r="J646" s="123">
        <f t="shared" si="312"/>
        <v>9739778.9775870256</v>
      </c>
      <c r="L646" s="113">
        <v>0</v>
      </c>
      <c r="M646" s="123">
        <f>IF(D646="E",'DADOS BASE PROPOSTA'!$H$28,IF(D646="EA",'DADOS BASE PROPOSTA'!$H$29,IF(D646="EC",'DADOS BASE PROPOSTA'!$H$30,IF(D646="ECA",'DADOS BASE PROPOSTA'!$H$31,0))))</f>
        <v>0</v>
      </c>
      <c r="N646" s="123">
        <f>IF(OR(D646="E",D646="EA",D646="EC",D646="ECA",D646="ECR"),L646*'DADOS BASE PROPOSTA'!$H$33,0)</f>
        <v>0</v>
      </c>
      <c r="O646" s="123">
        <f t="shared" si="313"/>
        <v>0</v>
      </c>
      <c r="R646" s="123"/>
      <c r="T646" s="113">
        <v>1.576985097864769</v>
      </c>
      <c r="U646" s="118">
        <f t="shared" si="315"/>
        <v>8.2731087396837971E-6</v>
      </c>
      <c r="V646" s="123">
        <f>'DADOS BASE PROPOSTA'!$H$48*U646</f>
        <v>746.94192432242983</v>
      </c>
      <c r="W646" s="123"/>
      <c r="X646" s="123">
        <f t="shared" si="314"/>
        <v>746.94192432242983</v>
      </c>
      <c r="Z646" s="128">
        <v>1974.5</v>
      </c>
      <c r="AB646" s="51">
        <v>0.72599999999999998</v>
      </c>
      <c r="AC646" s="51">
        <f t="shared" si="316"/>
        <v>1433.4869999999999</v>
      </c>
      <c r="AD646" s="132">
        <f t="shared" si="317"/>
        <v>-4.3318442582712113E-3</v>
      </c>
      <c r="AF646" s="51">
        <f t="shared" si="318"/>
        <v>612.37668917298254</v>
      </c>
      <c r="AG646" s="123">
        <f t="shared" si="319"/>
        <v>1209137.772772054</v>
      </c>
      <c r="AI646" s="128">
        <v>23</v>
      </c>
      <c r="AJ646" s="123">
        <f>IF($AI$11&gt;0,(AI646/$AI$11)*'DADOS BASE PROPOSTA'!$H$41,0)</f>
        <v>142094.04960272418</v>
      </c>
      <c r="AL646" s="123">
        <v>4.625</v>
      </c>
      <c r="AM646" s="123">
        <f>(AL646/$AL$11)*'DADOS BASE PROPOSTA'!$H$42</f>
        <v>2643.3226160459617</v>
      </c>
      <c r="AO646" s="123"/>
      <c r="AP646" s="123"/>
      <c r="AQ646" s="123"/>
      <c r="AS646" s="123"/>
      <c r="AT646" s="123"/>
      <c r="AU646" s="123"/>
      <c r="AW646" s="123"/>
      <c r="AX646" s="123"/>
      <c r="AY646" s="123"/>
      <c r="AZ646" s="49"/>
    </row>
    <row r="647" spans="1:52" x14ac:dyDescent="0.25">
      <c r="A647" s="49"/>
      <c r="B647" s="2" t="s">
        <v>660</v>
      </c>
      <c r="C647" s="2" t="s">
        <v>668</v>
      </c>
      <c r="D647" s="50" t="s">
        <v>89</v>
      </c>
      <c r="F647" s="113">
        <v>5171.1802937232851</v>
      </c>
      <c r="G647" s="118">
        <f t="shared" si="311"/>
        <v>4.581029388176984E-3</v>
      </c>
      <c r="H647" s="123">
        <f>'DADOS BASE PROPOSTA'!$H$17*G647</f>
        <v>10409064.075976282</v>
      </c>
      <c r="I647" s="123">
        <f>IF(D647="P",IF(H647&lt;'DADOS BASE PROPOSTA'!$H$22,IF('DADOS BASE PROPOSTA'!$H$22-H647&gt;'DADOS BASE PROPOSTA'!$H$23,'DADOS BASE PROPOSTA'!$H$23,'DADOS BASE PROPOSTA'!$H$22-H647),0),0)</f>
        <v>0</v>
      </c>
      <c r="J647" s="123">
        <f t="shared" si="312"/>
        <v>10409064.075976282</v>
      </c>
      <c r="L647" s="113">
        <v>0</v>
      </c>
      <c r="M647" s="123">
        <f>IF(D647="E",'DADOS BASE PROPOSTA'!$H$28,IF(D647="EA",'DADOS BASE PROPOSTA'!$H$29,IF(D647="EC",'DADOS BASE PROPOSTA'!$H$30,IF(D647="ECA",'DADOS BASE PROPOSTA'!$H$31,0))))</f>
        <v>0</v>
      </c>
      <c r="N647" s="123">
        <f>IF(OR(D647="E",D647="EA",D647="EC",D647="ECA",D647="ECR"),L647*'DADOS BASE PROPOSTA'!$H$33,0)</f>
        <v>0</v>
      </c>
      <c r="O647" s="123">
        <f t="shared" si="313"/>
        <v>0</v>
      </c>
      <c r="R647" s="123"/>
      <c r="T647" s="113">
        <v>0.14083533188921549</v>
      </c>
      <c r="U647" s="118">
        <f t="shared" si="315"/>
        <v>7.3884402375554434E-7</v>
      </c>
      <c r="V647" s="123">
        <f>'DADOS BASE PROPOSTA'!$H$48*U647</f>
        <v>66.706916860757502</v>
      </c>
      <c r="W647" s="123"/>
      <c r="X647" s="123">
        <f t="shared" si="314"/>
        <v>66.706916860757502</v>
      </c>
      <c r="Z647" s="128">
        <v>1347</v>
      </c>
      <c r="AB647" s="51">
        <v>0.8</v>
      </c>
      <c r="AC647" s="51">
        <f t="shared" si="316"/>
        <v>1077.6000000000001</v>
      </c>
      <c r="AD647" s="132">
        <f t="shared" si="317"/>
        <v>0.1251681557417289</v>
      </c>
      <c r="AF647" s="51">
        <f t="shared" si="318"/>
        <v>533.41595353438618</v>
      </c>
      <c r="AG647" s="123">
        <f t="shared" si="319"/>
        <v>718511.28941081814</v>
      </c>
      <c r="AI647" s="128">
        <v>238.5</v>
      </c>
      <c r="AJ647" s="123">
        <f>IF($AI$11&gt;0,(AI647/$AI$11)*'DADOS BASE PROPOSTA'!$H$41,0)</f>
        <v>1473453.5143586833</v>
      </c>
      <c r="AL647" s="123">
        <v>4.75</v>
      </c>
      <c r="AM647" s="123">
        <f>(AL647/$AL$11)*'DADOS BASE PROPOSTA'!$H$42</f>
        <v>2714.7637678309875</v>
      </c>
      <c r="AO647" s="123"/>
      <c r="AP647" s="123"/>
      <c r="AQ647" s="123"/>
      <c r="AS647" s="123"/>
      <c r="AT647" s="123"/>
      <c r="AU647" s="123"/>
      <c r="AW647" s="123"/>
      <c r="AX647" s="123"/>
      <c r="AY647" s="123"/>
      <c r="AZ647" s="49"/>
    </row>
    <row r="648" spans="1:52" x14ac:dyDescent="0.25">
      <c r="A648" s="49"/>
      <c r="B648" s="2" t="s">
        <v>660</v>
      </c>
      <c r="C648" s="2" t="s">
        <v>669</v>
      </c>
      <c r="D648" s="50" t="s">
        <v>93</v>
      </c>
      <c r="F648" s="113">
        <v>0</v>
      </c>
      <c r="G648" s="118">
        <f t="shared" si="311"/>
        <v>0</v>
      </c>
      <c r="H648" s="123">
        <f>'DADOS BASE PROPOSTA'!$H$17*G648</f>
        <v>0</v>
      </c>
      <c r="I648" s="123">
        <f>IF(D648="P",IF(H648&lt;'DADOS BASE PROPOSTA'!$H$22,IF('DADOS BASE PROPOSTA'!$H$22-H648&gt;'DADOS BASE PROPOSTA'!$H$23,'DADOS BASE PROPOSTA'!$H$23,'DADOS BASE PROPOSTA'!$H$22-H648),0),0)</f>
        <v>0</v>
      </c>
      <c r="J648" s="123">
        <f t="shared" si="312"/>
        <v>0</v>
      </c>
      <c r="L648" s="113">
        <v>705.31794891090135</v>
      </c>
      <c r="M648" s="123">
        <f>IF(D648="E",'DADOS BASE PROPOSTA'!$H$28,IF(D648="EA",'DADOS BASE PROPOSTA'!$H$29,IF(D648="EC",'DADOS BASE PROPOSTA'!$H$30,IF(D648="ECA",'DADOS BASE PROPOSTA'!$H$31,0))))</f>
        <v>2005589.23</v>
      </c>
      <c r="N648" s="123">
        <f>IF(OR(D648="E",D648="EA",D648="EC",D648="ECA",D648="ECR"),L648*'DADOS BASE PROPOSTA'!$H$33,0)</f>
        <v>470447.07192357117</v>
      </c>
      <c r="O648" s="123">
        <f t="shared" si="313"/>
        <v>2476036.3019235712</v>
      </c>
      <c r="R648" s="123"/>
      <c r="T648" s="113">
        <v>0</v>
      </c>
      <c r="U648" s="118">
        <f t="shared" si="315"/>
        <v>0</v>
      </c>
      <c r="V648" s="123">
        <f>'DADOS BASE PROPOSTA'!$H$48*U648</f>
        <v>0</v>
      </c>
      <c r="W648" s="123"/>
      <c r="X648" s="123">
        <f t="shared" si="314"/>
        <v>0</v>
      </c>
      <c r="Z648" s="128">
        <v>397</v>
      </c>
      <c r="AB648" s="51">
        <v>0.73099999999999998</v>
      </c>
      <c r="AC648" s="51">
        <f t="shared" si="316"/>
        <v>290.20699999999999</v>
      </c>
      <c r="AD648" s="132">
        <f t="shared" si="317"/>
        <v>4.4181557417287964E-3</v>
      </c>
      <c r="AF648" s="51">
        <f t="shared" si="318"/>
        <v>607.04150433253687</v>
      </c>
      <c r="AG648" s="123">
        <f t="shared" si="319"/>
        <v>240995.47722001714</v>
      </c>
      <c r="AI648" s="128">
        <v>0</v>
      </c>
      <c r="AJ648" s="123">
        <f>IF($AI$11&gt;0,(AI648/$AI$11)*'DADOS BASE PROPOSTA'!$H$41,0)</f>
        <v>0</v>
      </c>
      <c r="AL648" s="123">
        <v>0</v>
      </c>
      <c r="AM648" s="123">
        <f>(AL648/$AL$11)*'DADOS BASE PROPOSTA'!$H$42</f>
        <v>0</v>
      </c>
      <c r="AO648" s="123"/>
      <c r="AP648" s="123"/>
      <c r="AQ648" s="123"/>
      <c r="AS648" s="123"/>
      <c r="AT648" s="123"/>
      <c r="AU648" s="123"/>
      <c r="AW648" s="123"/>
      <c r="AX648" s="123"/>
      <c r="AY648" s="123"/>
      <c r="AZ648" s="49"/>
    </row>
    <row r="649" spans="1:52" x14ac:dyDescent="0.25">
      <c r="A649" s="49"/>
      <c r="B649" s="2" t="s">
        <v>660</v>
      </c>
      <c r="C649" s="2" t="s">
        <v>670</v>
      </c>
      <c r="D649" s="50" t="s">
        <v>89</v>
      </c>
      <c r="F649" s="113">
        <v>713.97824707704842</v>
      </c>
      <c r="G649" s="118">
        <f t="shared" si="311"/>
        <v>6.3249686659524313E-4</v>
      </c>
      <c r="H649" s="123">
        <f>'DADOS BASE PROPOSTA'!$H$17*G649</f>
        <v>1437166.1594740576</v>
      </c>
      <c r="I649" s="123">
        <f>IF(D649="P",IF(H649&lt;'DADOS BASE PROPOSTA'!$H$22,IF('DADOS BASE PROPOSTA'!$H$22-H649&gt;'DADOS BASE PROPOSTA'!$H$23,'DADOS BASE PROPOSTA'!$H$23,'DADOS BASE PROPOSTA'!$H$22-H649),0),0)</f>
        <v>1576890.7</v>
      </c>
      <c r="J649" s="123">
        <f t="shared" si="312"/>
        <v>3014056.8594740573</v>
      </c>
      <c r="L649" s="113">
        <v>0</v>
      </c>
      <c r="M649" s="123">
        <f>IF(D649="E",'DADOS BASE PROPOSTA'!$H$28,IF(D649="EA",'DADOS BASE PROPOSTA'!$H$29,IF(D649="EC",'DADOS BASE PROPOSTA'!$H$30,IF(D649="ECA",'DADOS BASE PROPOSTA'!$H$31,0))))</f>
        <v>0</v>
      </c>
      <c r="N649" s="123">
        <f>IF(OR(D649="E",D649="EA",D649="EC",D649="ECA",D649="ECR"),L649*'DADOS BASE PROPOSTA'!$H$33,0)</f>
        <v>0</v>
      </c>
      <c r="O649" s="123">
        <f t="shared" si="313"/>
        <v>0</v>
      </c>
      <c r="R649" s="123"/>
      <c r="T649" s="113">
        <v>0</v>
      </c>
      <c r="U649" s="118">
        <f t="shared" si="315"/>
        <v>0</v>
      </c>
      <c r="V649" s="123">
        <f>'DADOS BASE PROPOSTA'!$H$48*U649</f>
        <v>0</v>
      </c>
      <c r="W649" s="123"/>
      <c r="X649" s="123">
        <f t="shared" si="314"/>
        <v>0</v>
      </c>
      <c r="Z649" s="128">
        <v>346</v>
      </c>
      <c r="AB649" s="51">
        <v>0.73699999999999999</v>
      </c>
      <c r="AC649" s="51">
        <f t="shared" si="316"/>
        <v>255.00200000000001</v>
      </c>
      <c r="AD649" s="132">
        <f t="shared" si="317"/>
        <v>1.4918155741728806E-2</v>
      </c>
      <c r="AF649" s="51">
        <f t="shared" si="318"/>
        <v>600.63928252400194</v>
      </c>
      <c r="AG649" s="123">
        <f t="shared" si="319"/>
        <v>207821.19175330468</v>
      </c>
      <c r="AI649" s="128">
        <v>0</v>
      </c>
      <c r="AJ649" s="123">
        <f>IF($AI$11&gt;0,(AI649/$AI$11)*'DADOS BASE PROPOSTA'!$H$41,0)</f>
        <v>0</v>
      </c>
      <c r="AL649" s="123">
        <v>0</v>
      </c>
      <c r="AM649" s="123">
        <f>(AL649/$AL$11)*'DADOS BASE PROPOSTA'!$H$42</f>
        <v>0</v>
      </c>
      <c r="AO649" s="123"/>
      <c r="AP649" s="123"/>
      <c r="AQ649" s="123"/>
      <c r="AS649" s="123"/>
      <c r="AT649" s="123"/>
      <c r="AU649" s="123"/>
      <c r="AW649" s="123"/>
      <c r="AX649" s="123"/>
      <c r="AY649" s="123"/>
      <c r="AZ649" s="49"/>
    </row>
    <row r="650" spans="1:52" x14ac:dyDescent="0.25">
      <c r="A650" s="49"/>
      <c r="B650" s="2" t="s">
        <v>660</v>
      </c>
      <c r="C650" s="2" t="s">
        <v>671</v>
      </c>
      <c r="D650" s="50" t="s">
        <v>89</v>
      </c>
      <c r="F650" s="113">
        <v>1367.3490521720989</v>
      </c>
      <c r="G650" s="118">
        <f t="shared" si="311"/>
        <v>1.2113029977893698E-3</v>
      </c>
      <c r="H650" s="123">
        <f>'DADOS BASE PROPOSTA'!$H$17*G650</f>
        <v>2752335.6545043383</v>
      </c>
      <c r="I650" s="123">
        <f>IF(D650="P",IF(H650&lt;'DADOS BASE PROPOSTA'!$H$22,IF('DADOS BASE PROPOSTA'!$H$22-H650&gt;'DADOS BASE PROPOSTA'!$H$23,'DADOS BASE PROPOSTA'!$H$23,'DADOS BASE PROPOSTA'!$H$22-H650),0),0)</f>
        <v>401445.74549566163</v>
      </c>
      <c r="J650" s="123">
        <f t="shared" si="312"/>
        <v>3153781.4</v>
      </c>
      <c r="L650" s="113">
        <v>0</v>
      </c>
      <c r="M650" s="123">
        <f>IF(D650="E",'DADOS BASE PROPOSTA'!$H$28,IF(D650="EA",'DADOS BASE PROPOSTA'!$H$29,IF(D650="EC",'DADOS BASE PROPOSTA'!$H$30,IF(D650="ECA",'DADOS BASE PROPOSTA'!$H$31,0))))</f>
        <v>0</v>
      </c>
      <c r="N650" s="123">
        <f>IF(OR(D650="E",D650="EA",D650="EC",D650="ECA",D650="ECR"),L650*'DADOS BASE PROPOSTA'!$H$33,0)</f>
        <v>0</v>
      </c>
      <c r="O650" s="123">
        <f t="shared" si="313"/>
        <v>0</v>
      </c>
      <c r="R650" s="123"/>
      <c r="T650" s="113">
        <v>0</v>
      </c>
      <c r="U650" s="118">
        <f t="shared" si="315"/>
        <v>0</v>
      </c>
      <c r="V650" s="123">
        <f>'DADOS BASE PROPOSTA'!$H$48*U650</f>
        <v>0</v>
      </c>
      <c r="W650" s="123"/>
      <c r="X650" s="123">
        <f t="shared" si="314"/>
        <v>0</v>
      </c>
      <c r="Z650" s="128">
        <v>566</v>
      </c>
      <c r="AB650" s="51">
        <v>0.78900000000000003</v>
      </c>
      <c r="AC650" s="51">
        <f t="shared" si="316"/>
        <v>446.57400000000001</v>
      </c>
      <c r="AD650" s="132">
        <f t="shared" si="317"/>
        <v>0.10591815574172889</v>
      </c>
      <c r="AF650" s="51">
        <f t="shared" si="318"/>
        <v>545.15336018336666</v>
      </c>
      <c r="AG650" s="123">
        <f t="shared" si="319"/>
        <v>308556.80186378554</v>
      </c>
      <c r="AI650" s="128">
        <v>0</v>
      </c>
      <c r="AJ650" s="123">
        <f>IF($AI$11&gt;0,(AI650/$AI$11)*'DADOS BASE PROPOSTA'!$H$41,0)</f>
        <v>0</v>
      </c>
      <c r="AL650" s="123">
        <v>0</v>
      </c>
      <c r="AM650" s="123">
        <f>(AL650/$AL$11)*'DADOS BASE PROPOSTA'!$H$42</f>
        <v>0</v>
      </c>
      <c r="AO650" s="123"/>
      <c r="AP650" s="123"/>
      <c r="AQ650" s="123"/>
      <c r="AS650" s="123"/>
      <c r="AT650" s="123"/>
      <c r="AU650" s="123"/>
      <c r="AW650" s="123"/>
      <c r="AX650" s="123"/>
      <c r="AY650" s="123"/>
      <c r="AZ650" s="49"/>
    </row>
    <row r="651" spans="1:52" x14ac:dyDescent="0.25">
      <c r="A651" s="49"/>
      <c r="B651" s="2" t="s">
        <v>660</v>
      </c>
      <c r="C651" s="2" t="s">
        <v>672</v>
      </c>
      <c r="D651" s="50" t="s">
        <v>89</v>
      </c>
      <c r="F651" s="113">
        <v>4410.925063079133</v>
      </c>
      <c r="G651" s="118">
        <f t="shared" si="311"/>
        <v>3.9075368088671014E-3</v>
      </c>
      <c r="H651" s="123">
        <f>'DADOS BASE PROPOSTA'!$H$17*G651</f>
        <v>8878747.0186738186</v>
      </c>
      <c r="I651" s="123">
        <f>IF(D651="P",IF(H651&lt;'DADOS BASE PROPOSTA'!$H$22,IF('DADOS BASE PROPOSTA'!$H$22-H651&gt;'DADOS BASE PROPOSTA'!$H$23,'DADOS BASE PROPOSTA'!$H$23,'DADOS BASE PROPOSTA'!$H$22-H651),0),0)</f>
        <v>0</v>
      </c>
      <c r="J651" s="123">
        <f t="shared" si="312"/>
        <v>8878747.0186738186</v>
      </c>
      <c r="L651" s="113">
        <v>0</v>
      </c>
      <c r="M651" s="123">
        <f>IF(D651="E",'DADOS BASE PROPOSTA'!$H$28,IF(D651="EA",'DADOS BASE PROPOSTA'!$H$29,IF(D651="EC",'DADOS BASE PROPOSTA'!$H$30,IF(D651="ECA",'DADOS BASE PROPOSTA'!$H$31,0))))</f>
        <v>0</v>
      </c>
      <c r="N651" s="123">
        <f>IF(OR(D651="E",D651="EA",D651="EC",D651="ECA",D651="ECR"),L651*'DADOS BASE PROPOSTA'!$H$33,0)</f>
        <v>0</v>
      </c>
      <c r="O651" s="123">
        <f t="shared" si="313"/>
        <v>0</v>
      </c>
      <c r="R651" s="123"/>
      <c r="T651" s="113">
        <v>0</v>
      </c>
      <c r="U651" s="118">
        <f t="shared" si="315"/>
        <v>0</v>
      </c>
      <c r="V651" s="123">
        <f>'DADOS BASE PROPOSTA'!$H$48*U651</f>
        <v>0</v>
      </c>
      <c r="W651" s="123"/>
      <c r="X651" s="123">
        <f t="shared" si="314"/>
        <v>0</v>
      </c>
      <c r="Z651" s="128">
        <v>1555</v>
      </c>
      <c r="AB651" s="51">
        <v>0.80200000000000005</v>
      </c>
      <c r="AC651" s="51">
        <f t="shared" si="316"/>
        <v>1247.1100000000001</v>
      </c>
      <c r="AD651" s="132">
        <f t="shared" si="317"/>
        <v>0.12866815574172891</v>
      </c>
      <c r="AF651" s="51">
        <f t="shared" si="318"/>
        <v>531.28187959820787</v>
      </c>
      <c r="AG651" s="123">
        <f t="shared" si="319"/>
        <v>826143.32277521328</v>
      </c>
      <c r="AI651" s="128">
        <v>269.5</v>
      </c>
      <c r="AJ651" s="123">
        <f>IF($AI$11&gt;0,(AI651/$AI$11)*'DADOS BASE PROPOSTA'!$H$41,0)</f>
        <v>1664971.5812145288</v>
      </c>
      <c r="AL651" s="123">
        <v>0</v>
      </c>
      <c r="AM651" s="123">
        <f>(AL651/$AL$11)*'DADOS BASE PROPOSTA'!$H$42</f>
        <v>0</v>
      </c>
      <c r="AO651" s="123"/>
      <c r="AP651" s="123"/>
      <c r="AQ651" s="123"/>
      <c r="AS651" s="123"/>
      <c r="AT651" s="123"/>
      <c r="AU651" s="123"/>
      <c r="AW651" s="123"/>
      <c r="AX651" s="123"/>
      <c r="AY651" s="123"/>
      <c r="AZ651" s="49"/>
    </row>
    <row r="652" spans="1:52" x14ac:dyDescent="0.25">
      <c r="A652" s="49"/>
      <c r="B652" s="2" t="s">
        <v>660</v>
      </c>
      <c r="C652" s="2" t="s">
        <v>673</v>
      </c>
      <c r="D652" s="50" t="s">
        <v>89</v>
      </c>
      <c r="F652" s="113">
        <v>3704.4759204127358</v>
      </c>
      <c r="G652" s="118">
        <f t="shared" si="311"/>
        <v>3.2817098022675946E-3</v>
      </c>
      <c r="H652" s="123">
        <f>'DADOS BASE PROPOSTA'!$H$17*G652</f>
        <v>7456736.1865706341</v>
      </c>
      <c r="I652" s="123">
        <f>IF(D652="P",IF(H652&lt;'DADOS BASE PROPOSTA'!$H$22,IF('DADOS BASE PROPOSTA'!$H$22-H652&gt;'DADOS BASE PROPOSTA'!$H$23,'DADOS BASE PROPOSTA'!$H$23,'DADOS BASE PROPOSTA'!$H$22-H652),0),0)</f>
        <v>0</v>
      </c>
      <c r="J652" s="123">
        <f t="shared" si="312"/>
        <v>7456736.1865706341</v>
      </c>
      <c r="L652" s="113">
        <v>0</v>
      </c>
      <c r="M652" s="123">
        <f>IF(D652="E",'DADOS BASE PROPOSTA'!$H$28,IF(D652="EA",'DADOS BASE PROPOSTA'!$H$29,IF(D652="EC",'DADOS BASE PROPOSTA'!$H$30,IF(D652="ECA",'DADOS BASE PROPOSTA'!$H$31,0))))</f>
        <v>0</v>
      </c>
      <c r="N652" s="123">
        <f>IF(OR(D652="E",D652="EA",D652="EC",D652="ECA",D652="ECR"),L652*'DADOS BASE PROPOSTA'!$H$33,0)</f>
        <v>0</v>
      </c>
      <c r="O652" s="123">
        <f t="shared" si="313"/>
        <v>0</v>
      </c>
      <c r="R652" s="123"/>
      <c r="T652" s="113">
        <v>0</v>
      </c>
      <c r="U652" s="118">
        <f t="shared" si="315"/>
        <v>0</v>
      </c>
      <c r="V652" s="123">
        <f>'DADOS BASE PROPOSTA'!$H$48*U652</f>
        <v>0</v>
      </c>
      <c r="W652" s="123"/>
      <c r="X652" s="123">
        <f t="shared" si="314"/>
        <v>0</v>
      </c>
      <c r="Z652" s="128">
        <v>738.5</v>
      </c>
      <c r="AB652" s="51">
        <v>0.70499999999999996</v>
      </c>
      <c r="AC652" s="51">
        <f t="shared" si="316"/>
        <v>520.64249999999993</v>
      </c>
      <c r="AD652" s="132">
        <f t="shared" si="317"/>
        <v>-4.1081844258271244E-2</v>
      </c>
      <c r="AF652" s="51">
        <f t="shared" si="318"/>
        <v>634.78446550285446</v>
      </c>
      <c r="AG652" s="123">
        <f t="shared" si="319"/>
        <v>468788.32777385804</v>
      </c>
      <c r="AI652" s="128">
        <v>226.5</v>
      </c>
      <c r="AJ652" s="123">
        <f>IF($AI$11&gt;0,(AI652/$AI$11)*'DADOS BASE PROPOSTA'!$H$41,0)</f>
        <v>1399317.4884790012</v>
      </c>
      <c r="AL652" s="123">
        <v>0</v>
      </c>
      <c r="AM652" s="123">
        <f>(AL652/$AL$11)*'DADOS BASE PROPOSTA'!$H$42</f>
        <v>0</v>
      </c>
      <c r="AO652" s="123"/>
      <c r="AP652" s="123"/>
      <c r="AQ652" s="123"/>
      <c r="AS652" s="123"/>
      <c r="AT652" s="123"/>
      <c r="AU652" s="123"/>
      <c r="AW652" s="123"/>
      <c r="AX652" s="123"/>
      <c r="AY652" s="123"/>
      <c r="AZ652" s="49"/>
    </row>
    <row r="653" spans="1:52" x14ac:dyDescent="0.25">
      <c r="A653" s="49"/>
      <c r="B653" s="2" t="s">
        <v>660</v>
      </c>
      <c r="C653" s="2" t="s">
        <v>674</v>
      </c>
      <c r="D653" s="50" t="s">
        <v>93</v>
      </c>
      <c r="F653" s="113">
        <v>0</v>
      </c>
      <c r="G653" s="118">
        <f t="shared" si="311"/>
        <v>0</v>
      </c>
      <c r="H653" s="123">
        <f>'DADOS BASE PROPOSTA'!$H$17*G653</f>
        <v>0</v>
      </c>
      <c r="I653" s="123">
        <f>IF(D653="P",IF(H653&lt;'DADOS BASE PROPOSTA'!$H$22,IF('DADOS BASE PROPOSTA'!$H$22-H653&gt;'DADOS BASE PROPOSTA'!$H$23,'DADOS BASE PROPOSTA'!$H$23,'DADOS BASE PROPOSTA'!$H$22-H653),0),0)</f>
        <v>0</v>
      </c>
      <c r="J653" s="123">
        <f t="shared" si="312"/>
        <v>0</v>
      </c>
      <c r="L653" s="113">
        <v>0</v>
      </c>
      <c r="M653" s="123">
        <f>IF(D653="E",'DADOS BASE PROPOSTA'!$H$28,IF(D653="EA",'DADOS BASE PROPOSTA'!$H$29,IF(D653="EC",'DADOS BASE PROPOSTA'!$H$30,IF(D653="ECA",'DADOS BASE PROPOSTA'!$H$31,0))))</f>
        <v>2005589.23</v>
      </c>
      <c r="N653" s="123">
        <f>IF(OR(D653="E",D653="EA",D653="EC",D653="ECA",D653="ECR"),L653*'DADOS BASE PROPOSTA'!$H$33,0)</f>
        <v>0</v>
      </c>
      <c r="O653" s="123">
        <f t="shared" si="313"/>
        <v>2005589.23</v>
      </c>
      <c r="R653" s="123"/>
      <c r="T653" s="113">
        <v>0</v>
      </c>
      <c r="U653" s="118">
        <f t="shared" si="315"/>
        <v>0</v>
      </c>
      <c r="V653" s="123">
        <f>'DADOS BASE PROPOSTA'!$H$48*U653</f>
        <v>0</v>
      </c>
      <c r="W653" s="123"/>
      <c r="X653" s="123">
        <f t="shared" si="314"/>
        <v>0</v>
      </c>
      <c r="Z653" s="128">
        <v>0</v>
      </c>
      <c r="AB653" s="51">
        <v>0.78200000000000003</v>
      </c>
      <c r="AC653" s="51">
        <f t="shared" si="316"/>
        <v>0</v>
      </c>
      <c r="AD653" s="132">
        <f t="shared" si="317"/>
        <v>9.3668155741728876E-2</v>
      </c>
      <c r="AF653" s="51">
        <f t="shared" si="318"/>
        <v>552.62261895999063</v>
      </c>
      <c r="AG653" s="123">
        <f t="shared" si="319"/>
        <v>0</v>
      </c>
      <c r="AI653" s="128">
        <v>0</v>
      </c>
      <c r="AJ653" s="123">
        <f>IF($AI$11&gt;0,(AI653/$AI$11)*'DADOS BASE PROPOSTA'!$H$41,0)</f>
        <v>0</v>
      </c>
      <c r="AL653" s="123">
        <v>0</v>
      </c>
      <c r="AM653" s="123">
        <f>(AL653/$AL$11)*'DADOS BASE PROPOSTA'!$H$42</f>
        <v>0</v>
      </c>
      <c r="AO653" s="123"/>
      <c r="AP653" s="123"/>
      <c r="AQ653" s="123"/>
      <c r="AS653" s="123"/>
      <c r="AT653" s="123"/>
      <c r="AU653" s="123"/>
      <c r="AW653" s="123"/>
      <c r="AX653" s="123"/>
      <c r="AY653" s="123"/>
      <c r="AZ653" s="49"/>
    </row>
    <row r="654" spans="1:52" x14ac:dyDescent="0.25">
      <c r="A654" s="49"/>
      <c r="B654" s="2" t="s">
        <v>660</v>
      </c>
      <c r="C654" s="2" t="s">
        <v>675</v>
      </c>
      <c r="D654" s="50" t="s">
        <v>93</v>
      </c>
      <c r="F654" s="113">
        <v>0</v>
      </c>
      <c r="G654" s="118">
        <f t="shared" si="311"/>
        <v>0</v>
      </c>
      <c r="H654" s="123">
        <f>'DADOS BASE PROPOSTA'!$H$17*G654</f>
        <v>0</v>
      </c>
      <c r="I654" s="123">
        <f>IF(D654="P",IF(H654&lt;'DADOS BASE PROPOSTA'!$H$22,IF('DADOS BASE PROPOSTA'!$H$22-H654&gt;'DADOS BASE PROPOSTA'!$H$23,'DADOS BASE PROPOSTA'!$H$23,'DADOS BASE PROPOSTA'!$H$22-H654),0),0)</f>
        <v>0</v>
      </c>
      <c r="J654" s="123">
        <f t="shared" si="312"/>
        <v>0</v>
      </c>
      <c r="L654" s="113">
        <v>546.19904254602977</v>
      </c>
      <c r="M654" s="123">
        <f>IF(D654="E",'DADOS BASE PROPOSTA'!$H$28,IF(D654="EA",'DADOS BASE PROPOSTA'!$H$29,IF(D654="EC",'DADOS BASE PROPOSTA'!$H$30,IF(D654="ECA",'DADOS BASE PROPOSTA'!$H$31,0))))</f>
        <v>2005589.23</v>
      </c>
      <c r="N654" s="123">
        <f>IF(OR(D654="E",D654="EA",D654="EC",D654="ECA",D654="ECR"),L654*'DADOS BASE PROPOSTA'!$H$33,0)</f>
        <v>364314.76137820183</v>
      </c>
      <c r="O654" s="123">
        <f t="shared" si="313"/>
        <v>2369903.9913782016</v>
      </c>
      <c r="R654" s="123"/>
      <c r="T654" s="113">
        <v>0</v>
      </c>
      <c r="U654" s="118">
        <f t="shared" si="315"/>
        <v>0</v>
      </c>
      <c r="V654" s="123">
        <f>'DADOS BASE PROPOSTA'!$H$48*U654</f>
        <v>0</v>
      </c>
      <c r="W654" s="123"/>
      <c r="X654" s="123">
        <f t="shared" si="314"/>
        <v>0</v>
      </c>
      <c r="Z654" s="128">
        <v>469</v>
      </c>
      <c r="AB654" s="51">
        <v>0.76200000000000001</v>
      </c>
      <c r="AC654" s="51">
        <f t="shared" si="316"/>
        <v>357.37799999999999</v>
      </c>
      <c r="AD654" s="132">
        <f t="shared" si="317"/>
        <v>5.8668155741728845E-2</v>
      </c>
      <c r="AF654" s="51">
        <f t="shared" si="318"/>
        <v>573.96335832177351</v>
      </c>
      <c r="AG654" s="123">
        <f t="shared" si="319"/>
        <v>269188.81505291176</v>
      </c>
      <c r="AI654" s="128">
        <v>0</v>
      </c>
      <c r="AJ654" s="123">
        <f>IF($AI$11&gt;0,(AI654/$AI$11)*'DADOS BASE PROPOSTA'!$H$41,0)</f>
        <v>0</v>
      </c>
      <c r="AL654" s="123">
        <v>0</v>
      </c>
      <c r="AM654" s="123">
        <f>(AL654/$AL$11)*'DADOS BASE PROPOSTA'!$H$42</f>
        <v>0</v>
      </c>
      <c r="AO654" s="123"/>
      <c r="AP654" s="123"/>
      <c r="AQ654" s="123"/>
      <c r="AS654" s="123"/>
      <c r="AT654" s="123"/>
      <c r="AU654" s="123"/>
      <c r="AW654" s="123"/>
      <c r="AX654" s="123"/>
      <c r="AY654" s="123"/>
      <c r="AZ654" s="49"/>
    </row>
    <row r="655" spans="1:52" x14ac:dyDescent="0.25">
      <c r="A655" s="49"/>
      <c r="B655" s="2" t="s">
        <v>660</v>
      </c>
      <c r="C655" s="2" t="s">
        <v>676</v>
      </c>
      <c r="D655" s="50" t="s">
        <v>89</v>
      </c>
      <c r="F655" s="113">
        <v>2663.8080537491419</v>
      </c>
      <c r="G655" s="118">
        <f t="shared" si="311"/>
        <v>2.3598061342976545E-3</v>
      </c>
      <c r="H655" s="123">
        <f>'DADOS BASE PROPOSTA'!$H$17*G655</f>
        <v>5361976.7911074562</v>
      </c>
      <c r="I655" s="123">
        <f>IF(D655="P",IF(H655&lt;'DADOS BASE PROPOSTA'!$H$22,IF('DADOS BASE PROPOSTA'!$H$22-H655&gt;'DADOS BASE PROPOSTA'!$H$23,'DADOS BASE PROPOSTA'!$H$23,'DADOS BASE PROPOSTA'!$H$22-H655),0),0)</f>
        <v>0</v>
      </c>
      <c r="J655" s="123">
        <f t="shared" si="312"/>
        <v>5361976.7911074562</v>
      </c>
      <c r="L655" s="113">
        <v>0</v>
      </c>
      <c r="M655" s="123">
        <f>IF(D655="E",'DADOS BASE PROPOSTA'!$H$28,IF(D655="EA",'DADOS BASE PROPOSTA'!$H$29,IF(D655="EC",'DADOS BASE PROPOSTA'!$H$30,IF(D655="ECA",'DADOS BASE PROPOSTA'!$H$31,0))))</f>
        <v>0</v>
      </c>
      <c r="N655" s="123">
        <f>IF(OR(D655="E",D655="EA",D655="EC",D655="ECA",D655="ECR"),L655*'DADOS BASE PROPOSTA'!$H$33,0)</f>
        <v>0</v>
      </c>
      <c r="O655" s="123">
        <f t="shared" si="313"/>
        <v>0</v>
      </c>
      <c r="R655" s="123"/>
      <c r="T655" s="113">
        <v>0</v>
      </c>
      <c r="U655" s="118">
        <f t="shared" si="315"/>
        <v>0</v>
      </c>
      <c r="V655" s="123">
        <f>'DADOS BASE PROPOSTA'!$H$48*U655</f>
        <v>0</v>
      </c>
      <c r="W655" s="123"/>
      <c r="X655" s="123">
        <f t="shared" si="314"/>
        <v>0</v>
      </c>
      <c r="Z655" s="128">
        <v>1102.5</v>
      </c>
      <c r="AB655" s="51">
        <v>0.76400000000000001</v>
      </c>
      <c r="AC655" s="51">
        <f t="shared" si="316"/>
        <v>842.31000000000006</v>
      </c>
      <c r="AD655" s="132">
        <f t="shared" si="317"/>
        <v>6.2168155741728848E-2</v>
      </c>
      <c r="AF655" s="51">
        <f t="shared" si="318"/>
        <v>571.8292843855952</v>
      </c>
      <c r="AG655" s="123">
        <f t="shared" si="319"/>
        <v>630441.78603511874</v>
      </c>
      <c r="AI655" s="128">
        <v>0</v>
      </c>
      <c r="AJ655" s="123">
        <f>IF($AI$11&gt;0,(AI655/$AI$11)*'DADOS BASE PROPOSTA'!$H$41,0)</f>
        <v>0</v>
      </c>
      <c r="AL655" s="123">
        <v>0</v>
      </c>
      <c r="AM655" s="123">
        <f>(AL655/$AL$11)*'DADOS BASE PROPOSTA'!$H$42</f>
        <v>0</v>
      </c>
      <c r="AO655" s="123"/>
      <c r="AP655" s="123"/>
      <c r="AQ655" s="123"/>
      <c r="AS655" s="123"/>
      <c r="AT655" s="123"/>
      <c r="AU655" s="123"/>
      <c r="AW655" s="123"/>
      <c r="AX655" s="123"/>
      <c r="AY655" s="123"/>
      <c r="AZ655" s="49"/>
    </row>
    <row r="656" spans="1:52" x14ac:dyDescent="0.25">
      <c r="A656" s="49"/>
      <c r="F656" s="113"/>
      <c r="G656" s="118"/>
      <c r="H656" s="123"/>
      <c r="I656" s="123"/>
      <c r="J656" s="123"/>
      <c r="L656" s="113"/>
      <c r="M656" s="123"/>
      <c r="N656" s="123"/>
      <c r="O656" s="123"/>
      <c r="R656" s="123"/>
      <c r="T656" s="113"/>
      <c r="U656" s="118"/>
      <c r="V656" s="123"/>
      <c r="W656" s="123"/>
      <c r="X656" s="123"/>
      <c r="Z656" s="128"/>
      <c r="AD656" s="132"/>
      <c r="AG656" s="123"/>
      <c r="AI656" s="128"/>
      <c r="AJ656" s="123"/>
      <c r="AL656" s="123"/>
      <c r="AM656" s="123"/>
      <c r="AO656" s="123"/>
      <c r="AP656" s="123"/>
      <c r="AQ656" s="123"/>
      <c r="AS656" s="123"/>
      <c r="AT656" s="123"/>
      <c r="AU656" s="123"/>
      <c r="AW656" s="123"/>
      <c r="AX656" s="123"/>
      <c r="AY656" s="123"/>
      <c r="AZ656" s="49"/>
    </row>
    <row r="657" spans="1:52" x14ac:dyDescent="0.25">
      <c r="A657" s="49"/>
      <c r="B657" s="107" t="s">
        <v>660</v>
      </c>
      <c r="C657" s="107" t="s">
        <v>677</v>
      </c>
      <c r="D657" s="107" t="s">
        <v>84</v>
      </c>
      <c r="E657" s="107"/>
      <c r="F657" s="114">
        <f>SUM(F658:F681)</f>
        <v>34856.734762848209</v>
      </c>
      <c r="G657" s="119">
        <f>SUM(G658:G681)</f>
        <v>3.0878777620326873E-2</v>
      </c>
      <c r="H657" s="124">
        <f>SUM(H658:H681)</f>
        <v>70163089.472279802</v>
      </c>
      <c r="I657" s="124">
        <f>SUM(I658:I681)</f>
        <v>6568765.7580668051</v>
      </c>
      <c r="J657" s="124">
        <f>SUM(J658:J681)</f>
        <v>76731855.230346605</v>
      </c>
      <c r="K657" s="108"/>
      <c r="L657" s="114">
        <f>SUM(L658:L681)</f>
        <v>987.96862659176497</v>
      </c>
      <c r="M657" s="124">
        <f>SUM(M658:M681)</f>
        <v>11021916.170000002</v>
      </c>
      <c r="N657" s="124">
        <f>SUM(N658:N681)</f>
        <v>658975.07393670734</v>
      </c>
      <c r="O657" s="124">
        <f>SUM(O658:O681)</f>
        <v>11680891.243936708</v>
      </c>
      <c r="P657" s="108"/>
      <c r="Q657" s="109"/>
      <c r="R657" s="124">
        <f>SUM(R658:R681)</f>
        <v>7730206.4500000002</v>
      </c>
      <c r="S657" s="108"/>
      <c r="T657" s="114">
        <f>SUM(T658:T681)</f>
        <v>1702.6666788110751</v>
      </c>
      <c r="U657" s="119">
        <f>SUM(U658:U681)</f>
        <v>8.9324538325144202E-3</v>
      </c>
      <c r="V657" s="124">
        <f>SUM(V658:V681)</f>
        <v>806471.23886765109</v>
      </c>
      <c r="W657" s="124">
        <f>SUM(W658:W681)</f>
        <v>244676.20587804879</v>
      </c>
      <c r="X657" s="124">
        <f>SUM(X658:X681)</f>
        <v>1051147.4447456999</v>
      </c>
      <c r="Y657" s="108"/>
      <c r="Z657" s="129">
        <f>SUM(Z658:Z681)</f>
        <v>23631.5</v>
      </c>
      <c r="AA657" s="108"/>
      <c r="AB657" s="108"/>
      <c r="AC657" s="108"/>
      <c r="AD657" s="133"/>
      <c r="AE657" s="108"/>
      <c r="AF657" s="108"/>
      <c r="AG657" s="124">
        <f>SUM(AG658:AG681)</f>
        <v>12540427.48477699</v>
      </c>
      <c r="AH657" s="108"/>
      <c r="AI657" s="129">
        <f>SUM(AI658:AI681)</f>
        <v>0</v>
      </c>
      <c r="AJ657" s="124">
        <f>SUM(AJ658:AJ681)</f>
        <v>0</v>
      </c>
      <c r="AK657" s="108"/>
      <c r="AL657" s="124">
        <f>SUM(AL658:AL681)</f>
        <v>1164.25</v>
      </c>
      <c r="AM657" s="124">
        <f>SUM(AM658:AM681)</f>
        <v>665402.88772573194</v>
      </c>
      <c r="AN657" s="108"/>
      <c r="AO657" s="124"/>
      <c r="AP657" s="124"/>
      <c r="AQ657" s="124">
        <f>SUM(AQ658:AQ681)</f>
        <v>881646.22772277228</v>
      </c>
      <c r="AR657" s="107"/>
      <c r="AS657" s="124"/>
      <c r="AT657" s="124"/>
      <c r="AU657" s="124">
        <f>SUM(AU658:AU681)</f>
        <v>881646.22772277228</v>
      </c>
      <c r="AV657" s="107"/>
      <c r="AW657" s="124"/>
      <c r="AX657" s="124"/>
      <c r="AY657" s="124">
        <f>SUM(AY658:AY681)</f>
        <v>881646.22772277228</v>
      </c>
      <c r="AZ657" s="49"/>
    </row>
    <row r="658" spans="1:52" x14ac:dyDescent="0.25">
      <c r="A658" s="49"/>
      <c r="B658" s="2" t="s">
        <v>660</v>
      </c>
      <c r="C658" s="2" t="s">
        <v>35</v>
      </c>
      <c r="D658" s="50" t="s">
        <v>85</v>
      </c>
      <c r="F658" s="113">
        <v>0</v>
      </c>
      <c r="G658" s="118">
        <f t="shared" ref="G658:G681" si="320">F658/$F$11</f>
        <v>0</v>
      </c>
      <c r="H658" s="123">
        <f>'DADOS BASE PROPOSTA'!$H$17*G658</f>
        <v>0</v>
      </c>
      <c r="I658" s="123">
        <f>IF(D658="P",IF(H658&lt;'DADOS BASE PROPOSTA'!$H$22,IF('DADOS BASE PROPOSTA'!$H$22-H658&gt;'DADOS BASE PROPOSTA'!$H$23,'DADOS BASE PROPOSTA'!$H$23,'DADOS BASE PROPOSTA'!$H$22-H658),0),0)</f>
        <v>0</v>
      </c>
      <c r="J658" s="123">
        <f t="shared" ref="J658:J681" si="321">H658+I658</f>
        <v>0</v>
      </c>
      <c r="L658" s="113"/>
      <c r="M658" s="123">
        <f>IF(D658="E",'DADOS BASE PROPOSTA'!$H$28,IF(D658="EA",'DADOS BASE PROPOSTA'!$H$29,IF(D658="EC",'DADOS BASE PROPOSTA'!$H$30,IF(D658="ECA",'DADOS BASE PROPOSTA'!$H$31,0))))</f>
        <v>0</v>
      </c>
      <c r="N658" s="123">
        <f>IF(OR(D658="E",D658="EA",D658="EC",D658="ECA"),L658*'DADOS BASE PROPOSTA'!$H$33,0)</f>
        <v>0</v>
      </c>
      <c r="O658" s="123">
        <f t="shared" ref="O658:O681" si="322">M658+N658</f>
        <v>0</v>
      </c>
      <c r="Q658" s="77">
        <v>22</v>
      </c>
      <c r="R658" s="123">
        <f>IF(D658="R",('DADOS BASE PROPOSTA'!$H$36+('DADOS BASE PROPOSTA'!$H$37*Q658)),0)</f>
        <v>7730206.4500000002</v>
      </c>
      <c r="T658" s="113"/>
      <c r="U658" s="118"/>
      <c r="V658" s="123"/>
      <c r="W658" s="123">
        <f>'DADOS BASE PROPOSTA'!$H$47/41</f>
        <v>244676.20587804879</v>
      </c>
      <c r="X658" s="123">
        <f t="shared" ref="X658:X681" si="323">V658+W658</f>
        <v>244676.20587804879</v>
      </c>
      <c r="Z658" s="128"/>
      <c r="AD658" s="132"/>
      <c r="AG658" s="123"/>
      <c r="AI658" s="128"/>
      <c r="AJ658" s="123"/>
      <c r="AL658" s="123"/>
      <c r="AM658" s="123"/>
      <c r="AO658" s="123">
        <f>'DADOS BASE PROPOSTA'!$H$52/41</f>
        <v>354295.5</v>
      </c>
      <c r="AP658" s="123">
        <f>'DADOS BASE PROPOSTA'!$H$53*(Q658/$Q$11)</f>
        <v>527350.72772277228</v>
      </c>
      <c r="AQ658" s="123">
        <f>AO658+AP658</f>
        <v>881646.22772277228</v>
      </c>
      <c r="AS658" s="123">
        <f>'DADOS BASE PROPOSTA'!$H$56/41</f>
        <v>354295.5</v>
      </c>
      <c r="AT658" s="123">
        <f>'DADOS BASE PROPOSTA'!$H$57*(Q658/$Q$11)</f>
        <v>527350.72772277228</v>
      </c>
      <c r="AU658" s="123">
        <f>AS658+AT658</f>
        <v>881646.22772277228</v>
      </c>
      <c r="AW658" s="123">
        <f>'DADOS BASE PROPOSTA'!$H$60/41</f>
        <v>354295.5</v>
      </c>
      <c r="AX658" s="123">
        <f>'DADOS BASE PROPOSTA'!$H$61*(Q658/$Q$11)</f>
        <v>527350.72772277228</v>
      </c>
      <c r="AY658" s="123">
        <f>AW658+AX658</f>
        <v>881646.22772277228</v>
      </c>
      <c r="AZ658" s="49"/>
    </row>
    <row r="659" spans="1:52" x14ac:dyDescent="0.25">
      <c r="A659" s="49"/>
      <c r="B659" s="2" t="s">
        <v>660</v>
      </c>
      <c r="C659" s="2" t="s">
        <v>678</v>
      </c>
      <c r="D659" s="50" t="s">
        <v>89</v>
      </c>
      <c r="F659" s="113">
        <v>1847.4358766085729</v>
      </c>
      <c r="G659" s="118">
        <f t="shared" si="320"/>
        <v>1.6366008459981287E-3</v>
      </c>
      <c r="H659" s="123">
        <f>'DADOS BASE PROPOSTA'!$H$17*G659</f>
        <v>3718701.9836104494</v>
      </c>
      <c r="I659" s="123">
        <f>IF(D659="P",IF(H659&lt;'DADOS BASE PROPOSTA'!$H$22,IF('DADOS BASE PROPOSTA'!$H$22-H659&gt;'DADOS BASE PROPOSTA'!$H$23,'DADOS BASE PROPOSTA'!$H$23,'DADOS BASE PROPOSTA'!$H$22-H659),0),0)</f>
        <v>0</v>
      </c>
      <c r="J659" s="123">
        <f t="shared" si="321"/>
        <v>3718701.9836104494</v>
      </c>
      <c r="L659" s="113">
        <v>0</v>
      </c>
      <c r="M659" s="123">
        <f>IF(D659="E",'DADOS BASE PROPOSTA'!$H$28,IF(D659="EA",'DADOS BASE PROPOSTA'!$H$29,IF(D659="EC",'DADOS BASE PROPOSTA'!$H$30,IF(D659="ECA",'DADOS BASE PROPOSTA'!$H$31,0))))</f>
        <v>0</v>
      </c>
      <c r="N659" s="123">
        <f>IF(OR(D659="E",D659="EA",D659="EC",D659="ECA",D659="ECR"),L659*'DADOS BASE PROPOSTA'!$H$33,0)</f>
        <v>0</v>
      </c>
      <c r="O659" s="123">
        <f t="shared" si="322"/>
        <v>0</v>
      </c>
      <c r="R659" s="123"/>
      <c r="T659" s="113">
        <v>9.9916893348675089</v>
      </c>
      <c r="U659" s="118">
        <f t="shared" ref="U659:U681" si="324">T659/$T$11</f>
        <v>5.2417954026593026E-5</v>
      </c>
      <c r="V659" s="123">
        <f>'DADOS BASE PROPOSTA'!$H$48*U659</f>
        <v>4732.5822350020881</v>
      </c>
      <c r="W659" s="123"/>
      <c r="X659" s="123">
        <f t="shared" si="323"/>
        <v>4732.5822350020881</v>
      </c>
      <c r="Z659" s="128">
        <v>1249.5</v>
      </c>
      <c r="AB659" s="51">
        <v>0.76</v>
      </c>
      <c r="AC659" s="51">
        <f t="shared" ref="AC659:AC681" si="325">Z659*AB659</f>
        <v>949.62</v>
      </c>
      <c r="AD659" s="132">
        <f t="shared" ref="AD659:AD681" si="326">(AB659-$AC$12)*$AD$12</f>
        <v>5.5168155741728842E-2</v>
      </c>
      <c r="AF659" s="51">
        <f t="shared" ref="AF659:AF681" si="327">$AF$11-(AD659*$AF$11)</f>
        <v>576.09743225795171</v>
      </c>
      <c r="AG659" s="123">
        <f t="shared" ref="AG659:AG681" si="328">Z659*AF659</f>
        <v>719833.74160631071</v>
      </c>
      <c r="AI659" s="128">
        <v>0</v>
      </c>
      <c r="AJ659" s="123">
        <f>IF($AI$11&gt;0,(AI659/$AI$11)*'DADOS BASE PROPOSTA'!$H$41,0)</f>
        <v>0</v>
      </c>
      <c r="AL659" s="123">
        <v>22.75</v>
      </c>
      <c r="AM659" s="123">
        <f>(AL659/$AL$11)*'DADOS BASE PROPOSTA'!$H$42</f>
        <v>13002.289624874731</v>
      </c>
      <c r="AO659" s="123"/>
      <c r="AP659" s="123"/>
      <c r="AQ659" s="123"/>
      <c r="AS659" s="123"/>
      <c r="AT659" s="123"/>
      <c r="AU659" s="123"/>
      <c r="AW659" s="123"/>
      <c r="AX659" s="123"/>
      <c r="AY659" s="123"/>
      <c r="AZ659" s="49"/>
    </row>
    <row r="660" spans="1:52" x14ac:dyDescent="0.25">
      <c r="A660" s="49"/>
      <c r="B660" s="2" t="s">
        <v>660</v>
      </c>
      <c r="C660" s="2" t="s">
        <v>679</v>
      </c>
      <c r="D660" s="50" t="s">
        <v>87</v>
      </c>
      <c r="F660" s="113">
        <v>0</v>
      </c>
      <c r="G660" s="118">
        <f t="shared" si="320"/>
        <v>0</v>
      </c>
      <c r="H660" s="123">
        <f>'DADOS BASE PROPOSTA'!$H$17*G660</f>
        <v>0</v>
      </c>
      <c r="I660" s="123">
        <f>IF(D660="P",IF(H660&lt;'DADOS BASE PROPOSTA'!$H$22,IF('DADOS BASE PROPOSTA'!$H$22-H660&gt;'DADOS BASE PROPOSTA'!$H$23,'DADOS BASE PROPOSTA'!$H$23,'DADOS BASE PROPOSTA'!$H$22-H660),0),0)</f>
        <v>0</v>
      </c>
      <c r="J660" s="123">
        <f t="shared" si="321"/>
        <v>0</v>
      </c>
      <c r="L660" s="113">
        <v>4.5708485129001426</v>
      </c>
      <c r="M660" s="123">
        <f>IF(D660="E",'DADOS BASE PROPOSTA'!$H$28,IF(D660="EA",'DADOS BASE PROPOSTA'!$H$29,IF(D660="EC",'DADOS BASE PROPOSTA'!$H$30,IF(D660="ECA",'DADOS BASE PROPOSTA'!$H$31,0))))</f>
        <v>993970.02</v>
      </c>
      <c r="N660" s="123">
        <f>IF(OR(D660="E",D660="EA",D660="EC",D660="ECA",D660="ECR"),L660*'DADOS BASE PROPOSTA'!$H$33,0)</f>
        <v>3048.7559581043952</v>
      </c>
      <c r="O660" s="123">
        <f t="shared" si="322"/>
        <v>997018.77595810441</v>
      </c>
      <c r="R660" s="123"/>
      <c r="T660" s="113">
        <v>0</v>
      </c>
      <c r="U660" s="118">
        <f t="shared" si="324"/>
        <v>0</v>
      </c>
      <c r="V660" s="123">
        <f>'DADOS BASE PROPOSTA'!$H$48*U660</f>
        <v>0</v>
      </c>
      <c r="W660" s="123"/>
      <c r="X660" s="123">
        <f t="shared" si="323"/>
        <v>0</v>
      </c>
      <c r="Z660" s="128">
        <v>77</v>
      </c>
      <c r="AB660" s="51">
        <v>0.749</v>
      </c>
      <c r="AC660" s="51">
        <f t="shared" si="325"/>
        <v>57.673000000000002</v>
      </c>
      <c r="AD660" s="132">
        <f t="shared" si="326"/>
        <v>3.5918155741728824E-2</v>
      </c>
      <c r="AF660" s="51">
        <f t="shared" si="327"/>
        <v>587.8348389069323</v>
      </c>
      <c r="AG660" s="123">
        <f t="shared" si="328"/>
        <v>45263.282595833785</v>
      </c>
      <c r="AI660" s="128">
        <v>0</v>
      </c>
      <c r="AJ660" s="123">
        <f>IF($AI$11&gt;0,(AI660/$AI$11)*'DADOS BASE PROPOSTA'!$H$41,0)</f>
        <v>0</v>
      </c>
      <c r="AL660" s="123">
        <v>0</v>
      </c>
      <c r="AM660" s="123">
        <f>(AL660/$AL$11)*'DADOS BASE PROPOSTA'!$H$42</f>
        <v>0</v>
      </c>
      <c r="AO660" s="123"/>
      <c r="AP660" s="123"/>
      <c r="AQ660" s="123"/>
      <c r="AS660" s="123"/>
      <c r="AT660" s="123"/>
      <c r="AU660" s="123"/>
      <c r="AW660" s="123"/>
      <c r="AX660" s="123"/>
      <c r="AY660" s="123"/>
      <c r="AZ660" s="49"/>
    </row>
    <row r="661" spans="1:52" x14ac:dyDescent="0.25">
      <c r="A661" s="49"/>
      <c r="B661" s="2" t="s">
        <v>660</v>
      </c>
      <c r="C661" s="2" t="s">
        <v>680</v>
      </c>
      <c r="D661" s="50" t="s">
        <v>89</v>
      </c>
      <c r="F661" s="113">
        <v>291.36636398004669</v>
      </c>
      <c r="G661" s="118">
        <f t="shared" si="320"/>
        <v>2.5811474369574359E-4</v>
      </c>
      <c r="H661" s="123">
        <f>'DADOS BASE PROPOSTA'!$H$17*G661</f>
        <v>586491.08713803138</v>
      </c>
      <c r="I661" s="123">
        <f>IF(D661="P",IF(H661&lt;'DADOS BASE PROPOSTA'!$H$22,IF('DADOS BASE PROPOSTA'!$H$22-H661&gt;'DADOS BASE PROPOSTA'!$H$23,'DADOS BASE PROPOSTA'!$H$23,'DADOS BASE PROPOSTA'!$H$22-H661),0),0)</f>
        <v>1576890.7</v>
      </c>
      <c r="J661" s="123">
        <f t="shared" si="321"/>
        <v>2163381.7871380313</v>
      </c>
      <c r="L661" s="113">
        <v>0</v>
      </c>
      <c r="M661" s="123">
        <f>IF(D661="E",'DADOS BASE PROPOSTA'!$H$28,IF(D661="EA",'DADOS BASE PROPOSTA'!$H$29,IF(D661="EC",'DADOS BASE PROPOSTA'!$H$30,IF(D661="ECA",'DADOS BASE PROPOSTA'!$H$31,0))))</f>
        <v>0</v>
      </c>
      <c r="N661" s="123">
        <f>IF(OR(D661="E",D661="EA",D661="EC",D661="ECA",D661="ECR"),L661*'DADOS BASE PROPOSTA'!$H$33,0)</f>
        <v>0</v>
      </c>
      <c r="O661" s="123">
        <f t="shared" si="322"/>
        <v>0</v>
      </c>
      <c r="R661" s="123"/>
      <c r="T661" s="113">
        <v>5.9151785714285712</v>
      </c>
      <c r="U661" s="118">
        <f t="shared" si="324"/>
        <v>3.1031945452329512E-5</v>
      </c>
      <c r="V661" s="123">
        <f>'DADOS BASE PROPOSTA'!$H$48*U661</f>
        <v>2801.7353308132147</v>
      </c>
      <c r="W661" s="123"/>
      <c r="X661" s="123">
        <f t="shared" si="323"/>
        <v>2801.7353308132147</v>
      </c>
      <c r="Z661" s="128">
        <v>500.5</v>
      </c>
      <c r="AB661" s="51">
        <v>0.73499999999999999</v>
      </c>
      <c r="AC661" s="51">
        <f t="shared" si="325"/>
        <v>367.86750000000001</v>
      </c>
      <c r="AD661" s="132">
        <f t="shared" si="326"/>
        <v>1.1418155741728803E-2</v>
      </c>
      <c r="AF661" s="51">
        <f t="shared" si="327"/>
        <v>602.77335646018025</v>
      </c>
      <c r="AG661" s="123">
        <f t="shared" si="328"/>
        <v>301688.0649083202</v>
      </c>
      <c r="AI661" s="128">
        <v>0</v>
      </c>
      <c r="AJ661" s="123">
        <f>IF($AI$11&gt;0,(AI661/$AI$11)*'DADOS BASE PROPOSTA'!$H$41,0)</f>
        <v>0</v>
      </c>
      <c r="AL661" s="123">
        <v>13.125</v>
      </c>
      <c r="AM661" s="123">
        <f>(AL661/$AL$11)*'DADOS BASE PROPOSTA'!$H$42</f>
        <v>7501.3209374277294</v>
      </c>
      <c r="AO661" s="123"/>
      <c r="AP661" s="123"/>
      <c r="AQ661" s="123"/>
      <c r="AS661" s="123"/>
      <c r="AT661" s="123"/>
      <c r="AU661" s="123"/>
      <c r="AW661" s="123"/>
      <c r="AX661" s="123"/>
      <c r="AY661" s="123"/>
      <c r="AZ661" s="49"/>
    </row>
    <row r="662" spans="1:52" x14ac:dyDescent="0.25">
      <c r="A662" s="49"/>
      <c r="B662" s="2" t="s">
        <v>660</v>
      </c>
      <c r="C662" s="2" t="s">
        <v>681</v>
      </c>
      <c r="D662" s="50" t="s">
        <v>89</v>
      </c>
      <c r="F662" s="113">
        <v>1386.3190318700781</v>
      </c>
      <c r="G662" s="118">
        <f t="shared" si="320"/>
        <v>1.2281080654051796E-3</v>
      </c>
      <c r="H662" s="123">
        <f>'DADOS BASE PROPOSTA'!$H$17*G662</f>
        <v>2790520.3092602184</v>
      </c>
      <c r="I662" s="123">
        <f>IF(D662="P",IF(H662&lt;'DADOS BASE PROPOSTA'!$H$22,IF('DADOS BASE PROPOSTA'!$H$22-H662&gt;'DADOS BASE PROPOSTA'!$H$23,'DADOS BASE PROPOSTA'!$H$23,'DADOS BASE PROPOSTA'!$H$22-H662),0),0)</f>
        <v>363261.0907397815</v>
      </c>
      <c r="J662" s="123">
        <f t="shared" si="321"/>
        <v>3153781.4</v>
      </c>
      <c r="L662" s="113">
        <v>0</v>
      </c>
      <c r="M662" s="123">
        <f>IF(D662="E",'DADOS BASE PROPOSTA'!$H$28,IF(D662="EA",'DADOS BASE PROPOSTA'!$H$29,IF(D662="EC",'DADOS BASE PROPOSTA'!$H$30,IF(D662="ECA",'DADOS BASE PROPOSTA'!$H$31,0))))</f>
        <v>0</v>
      </c>
      <c r="N662" s="123">
        <f>IF(OR(D662="E",D662="EA",D662="EC",D662="ECA",D662="ECR"),L662*'DADOS BASE PROPOSTA'!$H$33,0)</f>
        <v>0</v>
      </c>
      <c r="O662" s="123">
        <f t="shared" si="322"/>
        <v>0</v>
      </c>
      <c r="R662" s="123"/>
      <c r="T662" s="113">
        <v>16.228880806744922</v>
      </c>
      <c r="U662" s="118">
        <f t="shared" si="324"/>
        <v>8.5139229165424551E-5</v>
      </c>
      <c r="V662" s="123">
        <f>'DADOS BASE PROPOSTA'!$H$48*U662</f>
        <v>7686.839574960205</v>
      </c>
      <c r="W662" s="123"/>
      <c r="X662" s="123">
        <f t="shared" si="323"/>
        <v>7686.839574960205</v>
      </c>
      <c r="Z662" s="128">
        <v>769</v>
      </c>
      <c r="AB662" s="51">
        <v>0.75700000000000001</v>
      </c>
      <c r="AC662" s="51">
        <f t="shared" si="325"/>
        <v>582.13300000000004</v>
      </c>
      <c r="AD662" s="132">
        <f t="shared" si="326"/>
        <v>4.9918155741728837E-2</v>
      </c>
      <c r="AF662" s="51">
        <f t="shared" si="327"/>
        <v>579.29854316221918</v>
      </c>
      <c r="AG662" s="123">
        <f t="shared" si="328"/>
        <v>445480.57969174656</v>
      </c>
      <c r="AI662" s="128">
        <v>0</v>
      </c>
      <c r="AJ662" s="123">
        <f>IF($AI$11&gt;0,(AI662/$AI$11)*'DADOS BASE PROPOSTA'!$H$41,0)</f>
        <v>0</v>
      </c>
      <c r="AL662" s="123">
        <v>20.5</v>
      </c>
      <c r="AM662" s="123">
        <f>(AL662/$AL$11)*'DADOS BASE PROPOSTA'!$H$42</f>
        <v>11716.348892744261</v>
      </c>
      <c r="AO662" s="123"/>
      <c r="AP662" s="123"/>
      <c r="AQ662" s="123"/>
      <c r="AS662" s="123"/>
      <c r="AT662" s="123"/>
      <c r="AU662" s="123"/>
      <c r="AW662" s="123"/>
      <c r="AX662" s="123"/>
      <c r="AY662" s="123"/>
      <c r="AZ662" s="49"/>
    </row>
    <row r="663" spans="1:52" x14ac:dyDescent="0.25">
      <c r="A663" s="49"/>
      <c r="B663" s="2" t="s">
        <v>660</v>
      </c>
      <c r="C663" s="2" t="s">
        <v>682</v>
      </c>
      <c r="D663" s="50" t="s">
        <v>89</v>
      </c>
      <c r="F663" s="113">
        <v>2075.1647749865701</v>
      </c>
      <c r="G663" s="118">
        <f t="shared" si="320"/>
        <v>1.8383406262322541E-3</v>
      </c>
      <c r="H663" s="123">
        <f>'DADOS BASE PROPOSTA'!$H$17*G663</f>
        <v>4177097.2745356723</v>
      </c>
      <c r="I663" s="123">
        <f>IF(D663="P",IF(H663&lt;'DADOS BASE PROPOSTA'!$H$22,IF('DADOS BASE PROPOSTA'!$H$22-H663&gt;'DADOS BASE PROPOSTA'!$H$23,'DADOS BASE PROPOSTA'!$H$23,'DADOS BASE PROPOSTA'!$H$22-H663),0),0)</f>
        <v>0</v>
      </c>
      <c r="J663" s="123">
        <f t="shared" si="321"/>
        <v>4177097.2745356723</v>
      </c>
      <c r="L663" s="113">
        <v>0</v>
      </c>
      <c r="M663" s="123">
        <f>IF(D663="E",'DADOS BASE PROPOSTA'!$H$28,IF(D663="EA",'DADOS BASE PROPOSTA'!$H$29,IF(D663="EC",'DADOS BASE PROPOSTA'!$H$30,IF(D663="ECA",'DADOS BASE PROPOSTA'!$H$31,0))))</f>
        <v>0</v>
      </c>
      <c r="N663" s="123">
        <f>IF(OR(D663="E",D663="EA",D663="EC",D663="ECA",D663="ECR"),L663*'DADOS BASE PROPOSTA'!$H$33,0)</f>
        <v>0</v>
      </c>
      <c r="O663" s="123">
        <f t="shared" si="322"/>
        <v>0</v>
      </c>
      <c r="R663" s="123"/>
      <c r="T663" s="113">
        <v>16.477245580506452</v>
      </c>
      <c r="U663" s="118">
        <f t="shared" si="324"/>
        <v>8.6442189341280512E-5</v>
      </c>
      <c r="V663" s="123">
        <f>'DADOS BASE PROPOSTA'!$H$48*U663</f>
        <v>7804.4780119362604</v>
      </c>
      <c r="W663" s="123"/>
      <c r="X663" s="123">
        <f t="shared" si="323"/>
        <v>7804.4780119362604</v>
      </c>
      <c r="Z663" s="128">
        <v>1074</v>
      </c>
      <c r="AB663" s="51">
        <v>0.79</v>
      </c>
      <c r="AC663" s="51">
        <f t="shared" si="325"/>
        <v>848.46</v>
      </c>
      <c r="AD663" s="132">
        <f t="shared" si="326"/>
        <v>0.10766815574172889</v>
      </c>
      <c r="AF663" s="51">
        <f t="shared" si="327"/>
        <v>544.0863232152775</v>
      </c>
      <c r="AG663" s="123">
        <f t="shared" si="328"/>
        <v>584348.71113320801</v>
      </c>
      <c r="AI663" s="128">
        <v>0</v>
      </c>
      <c r="AJ663" s="123">
        <f>IF($AI$11&gt;0,(AI663/$AI$11)*'DADOS BASE PROPOSTA'!$H$41,0)</f>
        <v>0</v>
      </c>
      <c r="AL663" s="123">
        <v>34</v>
      </c>
      <c r="AM663" s="123">
        <f>(AL663/$AL$11)*'DADOS BASE PROPOSTA'!$H$42</f>
        <v>19431.993285527071</v>
      </c>
      <c r="AO663" s="123"/>
      <c r="AP663" s="123"/>
      <c r="AQ663" s="123"/>
      <c r="AS663" s="123"/>
      <c r="AT663" s="123"/>
      <c r="AU663" s="123"/>
      <c r="AW663" s="123"/>
      <c r="AX663" s="123"/>
      <c r="AY663" s="123"/>
      <c r="AZ663" s="49"/>
    </row>
    <row r="664" spans="1:52" x14ac:dyDescent="0.25">
      <c r="A664" s="49"/>
      <c r="B664" s="2" t="s">
        <v>660</v>
      </c>
      <c r="C664" s="2" t="s">
        <v>683</v>
      </c>
      <c r="D664" s="50" t="s">
        <v>89</v>
      </c>
      <c r="F664" s="113">
        <v>2097.4180697503989</v>
      </c>
      <c r="G664" s="118">
        <f t="shared" si="320"/>
        <v>1.8580543069601533E-3</v>
      </c>
      <c r="H664" s="123">
        <f>'DADOS BASE PROPOSTA'!$H$17*G664</f>
        <v>4221890.911179794</v>
      </c>
      <c r="I664" s="123">
        <f>IF(D664="P",IF(H664&lt;'DADOS BASE PROPOSTA'!$H$22,IF('DADOS BASE PROPOSTA'!$H$22-H664&gt;'DADOS BASE PROPOSTA'!$H$23,'DADOS BASE PROPOSTA'!$H$23,'DADOS BASE PROPOSTA'!$H$22-H664),0),0)</f>
        <v>0</v>
      </c>
      <c r="J664" s="123">
        <f t="shared" si="321"/>
        <v>4221890.911179794</v>
      </c>
      <c r="L664" s="113">
        <v>0</v>
      </c>
      <c r="M664" s="123">
        <f>IF(D664="E",'DADOS BASE PROPOSTA'!$H$28,IF(D664="EA",'DADOS BASE PROPOSTA'!$H$29,IF(D664="EC",'DADOS BASE PROPOSTA'!$H$30,IF(D664="ECA",'DADOS BASE PROPOSTA'!$H$31,0))))</f>
        <v>0</v>
      </c>
      <c r="N664" s="123">
        <f>IF(OR(D664="E",D664="EA",D664="EC",D664="ECA",D664="ECR"),L664*'DADOS BASE PROPOSTA'!$H$33,0)</f>
        <v>0</v>
      </c>
      <c r="O664" s="123">
        <f t="shared" si="322"/>
        <v>0</v>
      </c>
      <c r="R664" s="123"/>
      <c r="T664" s="113">
        <v>8.1277472527472536</v>
      </c>
      <c r="U664" s="118">
        <f t="shared" si="324"/>
        <v>4.2639424381174743E-5</v>
      </c>
      <c r="V664" s="123">
        <f>'DADOS BASE PROPOSTA'!$H$48*U664</f>
        <v>3849.7226014332177</v>
      </c>
      <c r="W664" s="123"/>
      <c r="X664" s="123">
        <f t="shared" si="323"/>
        <v>3849.7226014332177</v>
      </c>
      <c r="Z664" s="128">
        <v>926.5</v>
      </c>
      <c r="AB664" s="51">
        <v>0.78800000000000003</v>
      </c>
      <c r="AC664" s="51">
        <f t="shared" si="325"/>
        <v>730.08199999999999</v>
      </c>
      <c r="AD664" s="132">
        <f t="shared" si="326"/>
        <v>0.10416815574172889</v>
      </c>
      <c r="AF664" s="51">
        <f t="shared" si="327"/>
        <v>546.22039715145581</v>
      </c>
      <c r="AG664" s="123">
        <f t="shared" si="328"/>
        <v>506073.19796082383</v>
      </c>
      <c r="AI664" s="128">
        <v>0</v>
      </c>
      <c r="AJ664" s="123">
        <f>IF($AI$11&gt;0,(AI664/$AI$11)*'DADOS BASE PROPOSTA'!$H$41,0)</f>
        <v>0</v>
      </c>
      <c r="AL664" s="123">
        <v>12.125</v>
      </c>
      <c r="AM664" s="123">
        <f>(AL664/$AL$11)*'DADOS BASE PROPOSTA'!$H$42</f>
        <v>6929.7917231475212</v>
      </c>
      <c r="AO664" s="123"/>
      <c r="AP664" s="123"/>
      <c r="AQ664" s="123"/>
      <c r="AS664" s="123"/>
      <c r="AT664" s="123"/>
      <c r="AU664" s="123"/>
      <c r="AW664" s="123"/>
      <c r="AX664" s="123"/>
      <c r="AY664" s="123"/>
      <c r="AZ664" s="49"/>
    </row>
    <row r="665" spans="1:52" x14ac:dyDescent="0.25">
      <c r="A665" s="49"/>
      <c r="B665" s="2" t="s">
        <v>660</v>
      </c>
      <c r="C665" s="2" t="s">
        <v>684</v>
      </c>
      <c r="D665" s="50" t="s">
        <v>89</v>
      </c>
      <c r="F665" s="113">
        <v>10668.400819570041</v>
      </c>
      <c r="G665" s="118">
        <f t="shared" si="320"/>
        <v>9.4508903003483209E-3</v>
      </c>
      <c r="H665" s="123">
        <f>'DADOS BASE PROPOSTA'!$H$17*G665</f>
        <v>21474414.236512158</v>
      </c>
      <c r="I665" s="123">
        <f>IF(D665="P",IF(H665&lt;'DADOS BASE PROPOSTA'!$H$22,IF('DADOS BASE PROPOSTA'!$H$22-H665&gt;'DADOS BASE PROPOSTA'!$H$23,'DADOS BASE PROPOSTA'!$H$23,'DADOS BASE PROPOSTA'!$H$22-H665),0),0)</f>
        <v>0</v>
      </c>
      <c r="J665" s="123">
        <f t="shared" si="321"/>
        <v>21474414.236512158</v>
      </c>
      <c r="L665" s="113">
        <v>0</v>
      </c>
      <c r="M665" s="123">
        <f>IF(D665="E",'DADOS BASE PROPOSTA'!$H$28,IF(D665="EA",'DADOS BASE PROPOSTA'!$H$29,IF(D665="EC",'DADOS BASE PROPOSTA'!$H$30,IF(D665="ECA",'DADOS BASE PROPOSTA'!$H$31,0))))</f>
        <v>0</v>
      </c>
      <c r="N665" s="123">
        <f>IF(OR(D665="E",D665="EA",D665="EC",D665="ECA",D665="ECR"),L665*'DADOS BASE PROPOSTA'!$H$33,0)</f>
        <v>0</v>
      </c>
      <c r="O665" s="123">
        <f t="shared" si="322"/>
        <v>0</v>
      </c>
      <c r="R665" s="123"/>
      <c r="T665" s="113">
        <v>1277.876492077399</v>
      </c>
      <c r="U665" s="118">
        <f t="shared" si="324"/>
        <v>6.7039385401653183E-3</v>
      </c>
      <c r="V665" s="123">
        <f>'DADOS BASE PROPOSTA'!$H$48*U665</f>
        <v>605268.57693904452</v>
      </c>
      <c r="W665" s="123"/>
      <c r="X665" s="123">
        <f t="shared" si="323"/>
        <v>605268.57693904452</v>
      </c>
      <c r="Z665" s="128">
        <v>5793</v>
      </c>
      <c r="AB665" s="51">
        <v>0.84699999999999998</v>
      </c>
      <c r="AC665" s="51">
        <f t="shared" si="325"/>
        <v>4906.6710000000003</v>
      </c>
      <c r="AD665" s="132">
        <f t="shared" si="326"/>
        <v>0.20741815574172878</v>
      </c>
      <c r="AF665" s="51">
        <f t="shared" si="327"/>
        <v>483.26521603419667</v>
      </c>
      <c r="AG665" s="123">
        <f t="shared" si="328"/>
        <v>2799555.3964861012</v>
      </c>
      <c r="AI665" s="128">
        <v>0</v>
      </c>
      <c r="AJ665" s="123">
        <f>IF($AI$11&gt;0,(AI665/$AI$11)*'DADOS BASE PROPOSTA'!$H$41,0)</f>
        <v>0</v>
      </c>
      <c r="AL665" s="123">
        <v>557.75</v>
      </c>
      <c r="AM665" s="123">
        <f>(AL665/$AL$11)*'DADOS BASE PROPOSTA'!$H$42</f>
        <v>318770.41926478595</v>
      </c>
      <c r="AO665" s="123"/>
      <c r="AP665" s="123"/>
      <c r="AQ665" s="123"/>
      <c r="AS665" s="123"/>
      <c r="AT665" s="123"/>
      <c r="AU665" s="123"/>
      <c r="AW665" s="123"/>
      <c r="AX665" s="123"/>
      <c r="AY665" s="123"/>
      <c r="AZ665" s="49"/>
    </row>
    <row r="666" spans="1:52" x14ac:dyDescent="0.25">
      <c r="A666" s="49"/>
      <c r="B666" s="2" t="s">
        <v>660</v>
      </c>
      <c r="C666" s="2" t="s">
        <v>685</v>
      </c>
      <c r="D666" s="50" t="s">
        <v>89</v>
      </c>
      <c r="F666" s="113">
        <v>1359.794935788791</v>
      </c>
      <c r="G666" s="118">
        <f t="shared" si="320"/>
        <v>1.204610980263768E-3</v>
      </c>
      <c r="H666" s="123">
        <f>'DADOS BASE PROPOSTA'!$H$17*G666</f>
        <v>2737129.9805566175</v>
      </c>
      <c r="I666" s="123">
        <f>IF(D666="P",IF(H666&lt;'DADOS BASE PROPOSTA'!$H$22,IF('DADOS BASE PROPOSTA'!$H$22-H666&gt;'DADOS BASE PROPOSTA'!$H$23,'DADOS BASE PROPOSTA'!$H$23,'DADOS BASE PROPOSTA'!$H$22-H666),0),0)</f>
        <v>416651.41944338242</v>
      </c>
      <c r="J666" s="123">
        <f t="shared" si="321"/>
        <v>3153781.4</v>
      </c>
      <c r="L666" s="113">
        <v>0</v>
      </c>
      <c r="M666" s="123">
        <f>IF(D666="E",'DADOS BASE PROPOSTA'!$H$28,IF(D666="EA",'DADOS BASE PROPOSTA'!$H$29,IF(D666="EC",'DADOS BASE PROPOSTA'!$H$30,IF(D666="ECA",'DADOS BASE PROPOSTA'!$H$31,0))))</f>
        <v>0</v>
      </c>
      <c r="N666" s="123">
        <f>IF(OR(D666="E",D666="EA",D666="EC",D666="ECA",D666="ECR"),L666*'DADOS BASE PROPOSTA'!$H$33,0)</f>
        <v>0</v>
      </c>
      <c r="O666" s="123">
        <f t="shared" si="322"/>
        <v>0</v>
      </c>
      <c r="R666" s="123"/>
      <c r="T666" s="113">
        <v>15.783758472862051</v>
      </c>
      <c r="U666" s="118">
        <f t="shared" si="324"/>
        <v>8.2804048271412951E-5</v>
      </c>
      <c r="V666" s="123">
        <f>'DADOS BASE PROPOSTA'!$H$48*U666</f>
        <v>7476.0065537226938</v>
      </c>
      <c r="W666" s="123"/>
      <c r="X666" s="123">
        <f t="shared" si="323"/>
        <v>7476.0065537226938</v>
      </c>
      <c r="Z666" s="128">
        <v>1408</v>
      </c>
      <c r="AB666" s="51">
        <v>0.84699999999999998</v>
      </c>
      <c r="AC666" s="51">
        <f t="shared" si="325"/>
        <v>1192.576</v>
      </c>
      <c r="AD666" s="132">
        <f t="shared" si="326"/>
        <v>0.20741815574172878</v>
      </c>
      <c r="AF666" s="51">
        <f t="shared" si="327"/>
        <v>483.26521603419667</v>
      </c>
      <c r="AG666" s="123">
        <f t="shared" si="328"/>
        <v>680437.42417614895</v>
      </c>
      <c r="AI666" s="128">
        <v>0</v>
      </c>
      <c r="AJ666" s="123">
        <f>IF($AI$11&gt;0,(AI666/$AI$11)*'DADOS BASE PROPOSTA'!$H$41,0)</f>
        <v>0</v>
      </c>
      <c r="AL666" s="123">
        <v>23</v>
      </c>
      <c r="AM666" s="123">
        <f>(AL666/$AL$11)*'DADOS BASE PROPOSTA'!$H$42</f>
        <v>13145.171928444783</v>
      </c>
      <c r="AO666" s="123"/>
      <c r="AP666" s="123"/>
      <c r="AQ666" s="123"/>
      <c r="AS666" s="123"/>
      <c r="AT666" s="123"/>
      <c r="AU666" s="123"/>
      <c r="AW666" s="123"/>
      <c r="AX666" s="123"/>
      <c r="AY666" s="123"/>
      <c r="AZ666" s="49"/>
    </row>
    <row r="667" spans="1:52" x14ac:dyDescent="0.25">
      <c r="A667" s="49"/>
      <c r="B667" s="2" t="s">
        <v>660</v>
      </c>
      <c r="C667" s="2" t="s">
        <v>686</v>
      </c>
      <c r="D667" s="50" t="s">
        <v>93</v>
      </c>
      <c r="F667" s="113">
        <v>0</v>
      </c>
      <c r="G667" s="118">
        <f t="shared" si="320"/>
        <v>0</v>
      </c>
      <c r="H667" s="123">
        <f>'DADOS BASE PROPOSTA'!$H$17*G667</f>
        <v>0</v>
      </c>
      <c r="I667" s="123">
        <f>IF(D667="P",IF(H667&lt;'DADOS BASE PROPOSTA'!$H$22,IF('DADOS BASE PROPOSTA'!$H$22-H667&gt;'DADOS BASE PROPOSTA'!$H$23,'DADOS BASE PROPOSTA'!$H$23,'DADOS BASE PROPOSTA'!$H$22-H667),0),0)</f>
        <v>0</v>
      </c>
      <c r="J667" s="123">
        <f t="shared" si="321"/>
        <v>0</v>
      </c>
      <c r="L667" s="113">
        <v>160.78154228492491</v>
      </c>
      <c r="M667" s="123">
        <f>IF(D667="E",'DADOS BASE PROPOSTA'!$H$28,IF(D667="EA",'DADOS BASE PROPOSTA'!$H$29,IF(D667="EC",'DADOS BASE PROPOSTA'!$H$30,IF(D667="ECA",'DADOS BASE PROPOSTA'!$H$31,0))))</f>
        <v>2005589.23</v>
      </c>
      <c r="N667" s="123">
        <f>IF(OR(D667="E",D667="EA",D667="EC",D667="ECA",D667="ECR"),L667*'DADOS BASE PROPOSTA'!$H$33,0)</f>
        <v>107241.28870404491</v>
      </c>
      <c r="O667" s="123">
        <f t="shared" si="322"/>
        <v>2112830.5187040451</v>
      </c>
      <c r="R667" s="123"/>
      <c r="T667" s="113">
        <v>9.78125</v>
      </c>
      <c r="U667" s="118">
        <f t="shared" si="324"/>
        <v>5.1313956593248273E-5</v>
      </c>
      <c r="V667" s="123">
        <f>'DADOS BASE PROPOSTA'!$H$48*U667</f>
        <v>4632.9072526881164</v>
      </c>
      <c r="W667" s="123"/>
      <c r="X667" s="123">
        <f t="shared" si="323"/>
        <v>4632.9072526881164</v>
      </c>
      <c r="Z667" s="128">
        <v>451</v>
      </c>
      <c r="AB667" s="51">
        <v>0.753</v>
      </c>
      <c r="AC667" s="51">
        <f t="shared" si="325"/>
        <v>339.60300000000001</v>
      </c>
      <c r="AD667" s="132">
        <f t="shared" si="326"/>
        <v>4.2918155741728831E-2</v>
      </c>
      <c r="AF667" s="51">
        <f t="shared" si="327"/>
        <v>583.56669103457568</v>
      </c>
      <c r="AG667" s="123">
        <f t="shared" si="328"/>
        <v>263188.57765659364</v>
      </c>
      <c r="AI667" s="128">
        <v>0</v>
      </c>
      <c r="AJ667" s="123">
        <f>IF($AI$11&gt;0,(AI667/$AI$11)*'DADOS BASE PROPOSTA'!$H$41,0)</f>
        <v>0</v>
      </c>
      <c r="AL667" s="123">
        <v>17.25</v>
      </c>
      <c r="AM667" s="123">
        <f>(AL667/$AL$11)*'DADOS BASE PROPOSTA'!$H$42</f>
        <v>9858.878946333587</v>
      </c>
      <c r="AO667" s="123"/>
      <c r="AP667" s="123"/>
      <c r="AQ667" s="123"/>
      <c r="AS667" s="123"/>
      <c r="AT667" s="123"/>
      <c r="AU667" s="123"/>
      <c r="AW667" s="123"/>
      <c r="AX667" s="123"/>
      <c r="AY667" s="123"/>
      <c r="AZ667" s="49"/>
    </row>
    <row r="668" spans="1:52" x14ac:dyDescent="0.25">
      <c r="A668" s="49"/>
      <c r="B668" s="2" t="s">
        <v>660</v>
      </c>
      <c r="C668" s="2" t="s">
        <v>687</v>
      </c>
      <c r="D668" s="50" t="s">
        <v>89</v>
      </c>
      <c r="F668" s="113">
        <v>1342.6859006518589</v>
      </c>
      <c r="G668" s="118">
        <f t="shared" si="320"/>
        <v>1.1894544805260252E-3</v>
      </c>
      <c r="H668" s="123">
        <f>'DADOS BASE PROPOSTA'!$H$17*G668</f>
        <v>2702691.2194028795</v>
      </c>
      <c r="I668" s="123">
        <f>IF(D668="P",IF(H668&lt;'DADOS BASE PROPOSTA'!$H$22,IF('DADOS BASE PROPOSTA'!$H$22-H668&gt;'DADOS BASE PROPOSTA'!$H$23,'DADOS BASE PROPOSTA'!$H$23,'DADOS BASE PROPOSTA'!$H$22-H668),0),0)</f>
        <v>451090.18059712043</v>
      </c>
      <c r="J668" s="123">
        <f t="shared" si="321"/>
        <v>3153781.4</v>
      </c>
      <c r="L668" s="113">
        <v>0</v>
      </c>
      <c r="M668" s="123">
        <f>IF(D668="E",'DADOS BASE PROPOSTA'!$H$28,IF(D668="EA",'DADOS BASE PROPOSTA'!$H$29,IF(D668="EC",'DADOS BASE PROPOSTA'!$H$30,IF(D668="ECA",'DADOS BASE PROPOSTA'!$H$31,0))))</f>
        <v>0</v>
      </c>
      <c r="N668" s="123">
        <f>IF(OR(D668="E",D668="EA",D668="EC",D668="ECA",D668="ECR"),L668*'DADOS BASE PROPOSTA'!$H$33,0)</f>
        <v>0</v>
      </c>
      <c r="O668" s="123">
        <f t="shared" si="322"/>
        <v>0</v>
      </c>
      <c r="R668" s="123"/>
      <c r="T668" s="113">
        <v>11.35734442188247</v>
      </c>
      <c r="U668" s="118">
        <f t="shared" si="324"/>
        <v>5.9582392708401015E-5</v>
      </c>
      <c r="V668" s="123">
        <f>'DADOS BASE PROPOSTA'!$H$48*U668</f>
        <v>5379.4273066751393</v>
      </c>
      <c r="W668" s="123"/>
      <c r="X668" s="123">
        <f t="shared" si="323"/>
        <v>5379.4273066751393</v>
      </c>
      <c r="Z668" s="128">
        <v>911.5</v>
      </c>
      <c r="AB668" s="51">
        <v>0.76500000000000001</v>
      </c>
      <c r="AC668" s="51">
        <f t="shared" si="325"/>
        <v>697.29750000000001</v>
      </c>
      <c r="AD668" s="132">
        <f t="shared" si="326"/>
        <v>6.3918155741728849E-2</v>
      </c>
      <c r="AF668" s="51">
        <f t="shared" si="327"/>
        <v>570.76224741750605</v>
      </c>
      <c r="AG668" s="123">
        <f t="shared" si="328"/>
        <v>520249.78852105676</v>
      </c>
      <c r="AI668" s="128">
        <v>0</v>
      </c>
      <c r="AJ668" s="123">
        <f>IF($AI$11&gt;0,(AI668/$AI$11)*'DADOS BASE PROPOSTA'!$H$41,0)</f>
        <v>0</v>
      </c>
      <c r="AL668" s="123">
        <v>24.125</v>
      </c>
      <c r="AM668" s="123">
        <f>(AL668/$AL$11)*'DADOS BASE PROPOSTA'!$H$42</f>
        <v>13788.142294510017</v>
      </c>
      <c r="AO668" s="123"/>
      <c r="AP668" s="123"/>
      <c r="AQ668" s="123"/>
      <c r="AS668" s="123"/>
      <c r="AT668" s="123"/>
      <c r="AU668" s="123"/>
      <c r="AW668" s="123"/>
      <c r="AX668" s="123"/>
      <c r="AY668" s="123"/>
      <c r="AZ668" s="49"/>
    </row>
    <row r="669" spans="1:52" x14ac:dyDescent="0.25">
      <c r="A669" s="49"/>
      <c r="B669" s="2" t="s">
        <v>660</v>
      </c>
      <c r="C669" s="2" t="s">
        <v>688</v>
      </c>
      <c r="D669" s="50" t="s">
        <v>89</v>
      </c>
      <c r="F669" s="113">
        <v>819.04306035028321</v>
      </c>
      <c r="G669" s="118">
        <f t="shared" si="320"/>
        <v>7.2557136215135778E-4</v>
      </c>
      <c r="H669" s="123">
        <f>'DADOS BASE PROPOSTA'!$H$17*G669</f>
        <v>1648651.0258630742</v>
      </c>
      <c r="I669" s="123">
        <f>IF(D669="P",IF(H669&lt;'DADOS BASE PROPOSTA'!$H$22,IF('DADOS BASE PROPOSTA'!$H$22-H669&gt;'DADOS BASE PROPOSTA'!$H$23,'DADOS BASE PROPOSTA'!$H$23,'DADOS BASE PROPOSTA'!$H$22-H669),0),0)</f>
        <v>1505130.3741369257</v>
      </c>
      <c r="J669" s="123">
        <f t="shared" si="321"/>
        <v>3153781.4</v>
      </c>
      <c r="L669" s="113">
        <v>0</v>
      </c>
      <c r="M669" s="123">
        <f>IF(D669="E",'DADOS BASE PROPOSTA'!$H$28,IF(D669="EA",'DADOS BASE PROPOSTA'!$H$29,IF(D669="EC",'DADOS BASE PROPOSTA'!$H$30,IF(D669="ECA",'DADOS BASE PROPOSTA'!$H$31,0))))</f>
        <v>0</v>
      </c>
      <c r="N669" s="123">
        <f>IF(OR(D669="E",D669="EA",D669="EC",D669="ECA",D669="ECR"),L669*'DADOS BASE PROPOSTA'!$H$33,0)</f>
        <v>0</v>
      </c>
      <c r="O669" s="123">
        <f t="shared" si="322"/>
        <v>0</v>
      </c>
      <c r="R669" s="123"/>
      <c r="T669" s="113">
        <v>13.79449136318364</v>
      </c>
      <c r="U669" s="118">
        <f t="shared" si="324"/>
        <v>7.2368044067613391E-5</v>
      </c>
      <c r="V669" s="123">
        <f>'DADOS BASE PROPOSTA'!$H$48*U669</f>
        <v>6533.7864877839802</v>
      </c>
      <c r="W669" s="123"/>
      <c r="X669" s="123">
        <f t="shared" si="323"/>
        <v>6533.7864877839802</v>
      </c>
      <c r="Z669" s="128">
        <v>826.5</v>
      </c>
      <c r="AB669" s="51">
        <v>0.79500000000000004</v>
      </c>
      <c r="AC669" s="51">
        <f t="shared" si="325"/>
        <v>657.0675</v>
      </c>
      <c r="AD669" s="132">
        <f t="shared" si="326"/>
        <v>0.1164181557417289</v>
      </c>
      <c r="AF669" s="51">
        <f t="shared" si="327"/>
        <v>538.75113837483184</v>
      </c>
      <c r="AG669" s="123">
        <f t="shared" si="328"/>
        <v>445277.81586679851</v>
      </c>
      <c r="AI669" s="128">
        <v>0</v>
      </c>
      <c r="AJ669" s="123">
        <f>IF($AI$11&gt;0,(AI669/$AI$11)*'DADOS BASE PROPOSTA'!$H$41,0)</f>
        <v>0</v>
      </c>
      <c r="AL669" s="123">
        <v>25.25</v>
      </c>
      <c r="AM669" s="123">
        <f>(AL669/$AL$11)*'DADOS BASE PROPOSTA'!$H$42</f>
        <v>14431.112660575252</v>
      </c>
      <c r="AO669" s="123"/>
      <c r="AP669" s="123"/>
      <c r="AQ669" s="123"/>
      <c r="AS669" s="123"/>
      <c r="AT669" s="123"/>
      <c r="AU669" s="123"/>
      <c r="AW669" s="123"/>
      <c r="AX669" s="123"/>
      <c r="AY669" s="123"/>
      <c r="AZ669" s="49"/>
    </row>
    <row r="670" spans="1:52" x14ac:dyDescent="0.25">
      <c r="A670" s="49"/>
      <c r="B670" s="2" t="s">
        <v>660</v>
      </c>
      <c r="C670" s="2" t="s">
        <v>689</v>
      </c>
      <c r="D670" s="50" t="s">
        <v>89</v>
      </c>
      <c r="F670" s="113">
        <v>1784.2257671098639</v>
      </c>
      <c r="G670" s="118">
        <f t="shared" si="320"/>
        <v>1.5806044674547344E-3</v>
      </c>
      <c r="H670" s="123">
        <f>'DADOS BASE PROPOSTA'!$H$17*G670</f>
        <v>3591466.4121065591</v>
      </c>
      <c r="I670" s="123">
        <f>IF(D670="P",IF(H670&lt;'DADOS BASE PROPOSTA'!$H$22,IF('DADOS BASE PROPOSTA'!$H$22-H670&gt;'DADOS BASE PROPOSTA'!$H$23,'DADOS BASE PROPOSTA'!$H$23,'DADOS BASE PROPOSTA'!$H$22-H670),0),0)</f>
        <v>0</v>
      </c>
      <c r="J670" s="123">
        <f t="shared" si="321"/>
        <v>3591466.4121065591</v>
      </c>
      <c r="L670" s="113">
        <v>0</v>
      </c>
      <c r="M670" s="123">
        <f>IF(D670="E",'DADOS BASE PROPOSTA'!$H$28,IF(D670="EA",'DADOS BASE PROPOSTA'!$H$29,IF(D670="EC",'DADOS BASE PROPOSTA'!$H$30,IF(D670="ECA",'DADOS BASE PROPOSTA'!$H$31,0))))</f>
        <v>0</v>
      </c>
      <c r="N670" s="123">
        <f>IF(OR(D670="E",D670="EA",D670="EC",D670="ECA",D670="ECR"),L670*'DADOS BASE PROPOSTA'!$H$33,0)</f>
        <v>0</v>
      </c>
      <c r="O670" s="123">
        <f t="shared" si="322"/>
        <v>0</v>
      </c>
      <c r="R670" s="123"/>
      <c r="T670" s="113">
        <v>12.165081521739131</v>
      </c>
      <c r="U670" s="118">
        <f t="shared" si="324"/>
        <v>6.3819906981198553E-5</v>
      </c>
      <c r="V670" s="123">
        <f>'DADOS BASE PROPOSTA'!$H$48*U670</f>
        <v>5762.0134861707247</v>
      </c>
      <c r="W670" s="123"/>
      <c r="X670" s="123">
        <f t="shared" si="323"/>
        <v>5762.0134861707247</v>
      </c>
      <c r="Z670" s="128">
        <v>1257.5</v>
      </c>
      <c r="AB670" s="51">
        <v>0.80300000000000005</v>
      </c>
      <c r="AC670" s="51">
        <f t="shared" si="325"/>
        <v>1009.7725</v>
      </c>
      <c r="AD670" s="132">
        <f t="shared" si="326"/>
        <v>0.13041815574172891</v>
      </c>
      <c r="AF670" s="51">
        <f t="shared" si="327"/>
        <v>530.21484263011871</v>
      </c>
      <c r="AG670" s="123">
        <f t="shared" si="328"/>
        <v>666745.16460737423</v>
      </c>
      <c r="AI670" s="128">
        <v>0</v>
      </c>
      <c r="AJ670" s="123">
        <f>IF($AI$11&gt;0,(AI670/$AI$11)*'DADOS BASE PROPOSTA'!$H$41,0)</f>
        <v>0</v>
      </c>
      <c r="AL670" s="123">
        <v>26.625</v>
      </c>
      <c r="AM670" s="123">
        <f>(AL670/$AL$11)*'DADOS BASE PROPOSTA'!$H$42</f>
        <v>15216.965330210536</v>
      </c>
      <c r="AO670" s="123"/>
      <c r="AP670" s="123"/>
      <c r="AQ670" s="123"/>
      <c r="AS670" s="123"/>
      <c r="AT670" s="123"/>
      <c r="AU670" s="123"/>
      <c r="AW670" s="123"/>
      <c r="AX670" s="123"/>
      <c r="AY670" s="123"/>
      <c r="AZ670" s="49"/>
    </row>
    <row r="671" spans="1:52" x14ac:dyDescent="0.25">
      <c r="A671" s="49"/>
      <c r="B671" s="2" t="s">
        <v>660</v>
      </c>
      <c r="C671" s="2" t="s">
        <v>690</v>
      </c>
      <c r="D671" s="50" t="s">
        <v>89</v>
      </c>
      <c r="F671" s="113">
        <v>2162.8393173400809</v>
      </c>
      <c r="G671" s="118">
        <f t="shared" si="320"/>
        <v>1.9160094817552197E-3</v>
      </c>
      <c r="H671" s="123">
        <f>'DADOS BASE PROPOSTA'!$H$17*G671</f>
        <v>4353577.2805214049</v>
      </c>
      <c r="I671" s="123">
        <f>IF(D671="P",IF(H671&lt;'DADOS BASE PROPOSTA'!$H$22,IF('DADOS BASE PROPOSTA'!$H$22-H671&gt;'DADOS BASE PROPOSTA'!$H$23,'DADOS BASE PROPOSTA'!$H$23,'DADOS BASE PROPOSTA'!$H$22-H671),0),0)</f>
        <v>0</v>
      </c>
      <c r="J671" s="123">
        <f t="shared" si="321"/>
        <v>4353577.2805214049</v>
      </c>
      <c r="L671" s="113">
        <v>0</v>
      </c>
      <c r="M671" s="123">
        <f>IF(D671="E",'DADOS BASE PROPOSTA'!$H$28,IF(D671="EA",'DADOS BASE PROPOSTA'!$H$29,IF(D671="EC",'DADOS BASE PROPOSTA'!$H$30,IF(D671="ECA",'DADOS BASE PROPOSTA'!$H$31,0))))</f>
        <v>0</v>
      </c>
      <c r="N671" s="123">
        <f>IF(OR(D671="E",D671="EA",D671="EC",D671="ECA",D671="ECR"),L671*'DADOS BASE PROPOSTA'!$H$33,0)</f>
        <v>0</v>
      </c>
      <c r="O671" s="123">
        <f t="shared" si="322"/>
        <v>0</v>
      </c>
      <c r="R671" s="123"/>
      <c r="T671" s="113">
        <v>0</v>
      </c>
      <c r="U671" s="118">
        <f t="shared" si="324"/>
        <v>0</v>
      </c>
      <c r="V671" s="123">
        <f>'DADOS BASE PROPOSTA'!$H$48*U671</f>
        <v>0</v>
      </c>
      <c r="W671" s="123"/>
      <c r="X671" s="123">
        <f t="shared" si="323"/>
        <v>0</v>
      </c>
      <c r="Z671" s="128">
        <v>1457</v>
      </c>
      <c r="AB671" s="51">
        <v>0.80300000000000005</v>
      </c>
      <c r="AC671" s="51">
        <f t="shared" si="325"/>
        <v>1169.971</v>
      </c>
      <c r="AD671" s="132">
        <f t="shared" si="326"/>
        <v>0.13041815574172891</v>
      </c>
      <c r="AF671" s="51">
        <f t="shared" si="327"/>
        <v>530.21484263011871</v>
      </c>
      <c r="AG671" s="123">
        <f t="shared" si="328"/>
        <v>772523.02571208298</v>
      </c>
      <c r="AI671" s="128">
        <v>0</v>
      </c>
      <c r="AJ671" s="123">
        <f>IF($AI$11&gt;0,(AI671/$AI$11)*'DADOS BASE PROPOSTA'!$H$41,0)</f>
        <v>0</v>
      </c>
      <c r="AL671" s="123">
        <v>0</v>
      </c>
      <c r="AM671" s="123">
        <f>(AL671/$AL$11)*'DADOS BASE PROPOSTA'!$H$42</f>
        <v>0</v>
      </c>
      <c r="AO671" s="123"/>
      <c r="AP671" s="123"/>
      <c r="AQ671" s="123"/>
      <c r="AS671" s="123"/>
      <c r="AT671" s="123"/>
      <c r="AU671" s="123"/>
      <c r="AW671" s="123"/>
      <c r="AX671" s="123"/>
      <c r="AY671" s="123"/>
      <c r="AZ671" s="49"/>
    </row>
    <row r="672" spans="1:52" x14ac:dyDescent="0.25">
      <c r="A672" s="49"/>
      <c r="B672" s="2" t="s">
        <v>660</v>
      </c>
      <c r="C672" s="2" t="s">
        <v>691</v>
      </c>
      <c r="D672" s="50" t="s">
        <v>89</v>
      </c>
      <c r="F672" s="113">
        <v>3138.6120989998271</v>
      </c>
      <c r="G672" s="118">
        <f t="shared" si="320"/>
        <v>2.7804240902329371E-3</v>
      </c>
      <c r="H672" s="123">
        <f>'DADOS BASE PROPOSTA'!$H$17*G672</f>
        <v>6317709.4188299868</v>
      </c>
      <c r="I672" s="123">
        <f>IF(D672="P",IF(H672&lt;'DADOS BASE PROPOSTA'!$H$22,IF('DADOS BASE PROPOSTA'!$H$22-H672&gt;'DADOS BASE PROPOSTA'!$H$23,'DADOS BASE PROPOSTA'!$H$23,'DADOS BASE PROPOSTA'!$H$22-H672),0),0)</f>
        <v>0</v>
      </c>
      <c r="J672" s="123">
        <f t="shared" si="321"/>
        <v>6317709.4188299868</v>
      </c>
      <c r="L672" s="113">
        <v>0</v>
      </c>
      <c r="M672" s="123">
        <f>IF(D672="E",'DADOS BASE PROPOSTA'!$H$28,IF(D672="EA",'DADOS BASE PROPOSTA'!$H$29,IF(D672="EC",'DADOS BASE PROPOSTA'!$H$30,IF(D672="ECA",'DADOS BASE PROPOSTA'!$H$31,0))))</f>
        <v>0</v>
      </c>
      <c r="N672" s="123">
        <f>IF(OR(D672="E",D672="EA",D672="EC",D672="ECA",D672="ECR"),L672*'DADOS BASE PROPOSTA'!$H$33,0)</f>
        <v>0</v>
      </c>
      <c r="O672" s="123">
        <f t="shared" si="322"/>
        <v>0</v>
      </c>
      <c r="R672" s="123"/>
      <c r="T672" s="113">
        <v>68.128121908709787</v>
      </c>
      <c r="U672" s="118">
        <f t="shared" si="324"/>
        <v>3.5741070828401895E-4</v>
      </c>
      <c r="V672" s="123">
        <f>'DADOS BASE PROPOSTA'!$H$48*U672</f>
        <v>32269.011639911227</v>
      </c>
      <c r="W672" s="123"/>
      <c r="X672" s="123">
        <f t="shared" si="323"/>
        <v>32269.011639911227</v>
      </c>
      <c r="Z672" s="128">
        <v>1629</v>
      </c>
      <c r="AB672" s="51">
        <v>0.80900000000000005</v>
      </c>
      <c r="AC672" s="51">
        <f t="shared" si="325"/>
        <v>1317.8610000000001</v>
      </c>
      <c r="AD672" s="132">
        <f t="shared" si="326"/>
        <v>0.14091815574172892</v>
      </c>
      <c r="AF672" s="51">
        <f t="shared" si="327"/>
        <v>523.81262082158389</v>
      </c>
      <c r="AG672" s="123">
        <f t="shared" si="328"/>
        <v>853290.75931836013</v>
      </c>
      <c r="AI672" s="128">
        <v>0</v>
      </c>
      <c r="AJ672" s="123">
        <f>IF($AI$11&gt;0,(AI672/$AI$11)*'DADOS BASE PROPOSTA'!$H$41,0)</f>
        <v>0</v>
      </c>
      <c r="AL672" s="123">
        <v>35.375</v>
      </c>
      <c r="AM672" s="123">
        <f>(AL672/$AL$11)*'DADOS BASE PROPOSTA'!$H$42</f>
        <v>20217.845955162356</v>
      </c>
      <c r="AO672" s="123"/>
      <c r="AP672" s="123"/>
      <c r="AQ672" s="123"/>
      <c r="AS672" s="123"/>
      <c r="AT672" s="123"/>
      <c r="AU672" s="123"/>
      <c r="AW672" s="123"/>
      <c r="AX672" s="123"/>
      <c r="AY672" s="123"/>
      <c r="AZ672" s="49"/>
    </row>
    <row r="673" spans="1:52" x14ac:dyDescent="0.25">
      <c r="A673" s="49"/>
      <c r="B673" s="2" t="s">
        <v>660</v>
      </c>
      <c r="C673" s="2" t="s">
        <v>692</v>
      </c>
      <c r="D673" s="50" t="s">
        <v>89</v>
      </c>
      <c r="F673" s="113">
        <v>1724.252106129577</v>
      </c>
      <c r="G673" s="118">
        <f t="shared" si="320"/>
        <v>1.5274751840296844E-3</v>
      </c>
      <c r="H673" s="123">
        <f>'DADOS BASE PROPOSTA'!$H$17*G673</f>
        <v>3470745.4848605269</v>
      </c>
      <c r="I673" s="123">
        <f>IF(D673="P",IF(H673&lt;'DADOS BASE PROPOSTA'!$H$22,IF('DADOS BASE PROPOSTA'!$H$22-H673&gt;'DADOS BASE PROPOSTA'!$H$23,'DADOS BASE PROPOSTA'!$H$23,'DADOS BASE PROPOSTA'!$H$22-H673),0),0)</f>
        <v>0</v>
      </c>
      <c r="J673" s="123">
        <f t="shared" si="321"/>
        <v>3470745.4848605269</v>
      </c>
      <c r="L673" s="113">
        <v>0</v>
      </c>
      <c r="M673" s="123">
        <f>IF(D673="E",'DADOS BASE PROPOSTA'!$H$28,IF(D673="EA",'DADOS BASE PROPOSTA'!$H$29,IF(D673="EC",'DADOS BASE PROPOSTA'!$H$30,IF(D673="ECA",'DADOS BASE PROPOSTA'!$H$31,0))))</f>
        <v>0</v>
      </c>
      <c r="N673" s="123">
        <f>IF(OR(D673="E",D673="EA",D673="EC",D673="ECA",D673="ECR"),L673*'DADOS BASE PROPOSTA'!$H$33,0)</f>
        <v>0</v>
      </c>
      <c r="O673" s="123">
        <f t="shared" si="322"/>
        <v>0</v>
      </c>
      <c r="R673" s="123"/>
      <c r="T673" s="113">
        <v>10.57627293767565</v>
      </c>
      <c r="U673" s="118">
        <f t="shared" si="324"/>
        <v>5.5484770396650194E-5</v>
      </c>
      <c r="V673" s="123">
        <f>'DADOS BASE PROPOSTA'!$H$48*U673</f>
        <v>5009.4713456221407</v>
      </c>
      <c r="W673" s="123"/>
      <c r="X673" s="123">
        <f t="shared" si="323"/>
        <v>5009.4713456221407</v>
      </c>
      <c r="Z673" s="128">
        <v>1116</v>
      </c>
      <c r="AB673" s="51">
        <v>0.77</v>
      </c>
      <c r="AC673" s="51">
        <f t="shared" si="325"/>
        <v>859.32</v>
      </c>
      <c r="AD673" s="132">
        <f t="shared" si="326"/>
        <v>7.2668155741728857E-2</v>
      </c>
      <c r="AF673" s="51">
        <f t="shared" si="327"/>
        <v>565.42706257706038</v>
      </c>
      <c r="AG673" s="123">
        <f t="shared" si="328"/>
        <v>631016.60183599941</v>
      </c>
      <c r="AI673" s="128">
        <v>0</v>
      </c>
      <c r="AJ673" s="123">
        <f>IF($AI$11&gt;0,(AI673/$AI$11)*'DADOS BASE PROPOSTA'!$H$41,0)</f>
        <v>0</v>
      </c>
      <c r="AL673" s="123">
        <v>14.25</v>
      </c>
      <c r="AM673" s="123">
        <f>(AL673/$AL$11)*'DADOS BASE PROPOSTA'!$H$42</f>
        <v>8144.2913034929634</v>
      </c>
      <c r="AO673" s="123"/>
      <c r="AP673" s="123"/>
      <c r="AQ673" s="123"/>
      <c r="AS673" s="123"/>
      <c r="AT673" s="123"/>
      <c r="AU673" s="123"/>
      <c r="AW673" s="123"/>
      <c r="AX673" s="123"/>
      <c r="AY673" s="123"/>
      <c r="AZ673" s="49"/>
    </row>
    <row r="674" spans="1:52" x14ac:dyDescent="0.25">
      <c r="A674" s="49"/>
      <c r="B674" s="2" t="s">
        <v>660</v>
      </c>
      <c r="C674" s="2" t="s">
        <v>693</v>
      </c>
      <c r="D674" s="50" t="s">
        <v>93</v>
      </c>
      <c r="F674" s="113">
        <v>0</v>
      </c>
      <c r="G674" s="118">
        <f t="shared" si="320"/>
        <v>0</v>
      </c>
      <c r="H674" s="123">
        <f>'DADOS BASE PROPOSTA'!$H$17*G674</f>
        <v>0</v>
      </c>
      <c r="I674" s="123">
        <f>IF(D674="P",IF(H674&lt;'DADOS BASE PROPOSTA'!$H$22,IF('DADOS BASE PROPOSTA'!$H$22-H674&gt;'DADOS BASE PROPOSTA'!$H$23,'DADOS BASE PROPOSTA'!$H$23,'DADOS BASE PROPOSTA'!$H$22-H674),0),0)</f>
        <v>0</v>
      </c>
      <c r="J674" s="123">
        <f t="shared" si="321"/>
        <v>0</v>
      </c>
      <c r="L674" s="113">
        <v>325.9450421984543</v>
      </c>
      <c r="M674" s="123">
        <f>IF(D674="E",'DADOS BASE PROPOSTA'!$H$28,IF(D674="EA",'DADOS BASE PROPOSTA'!$H$29,IF(D674="EC",'DADOS BASE PROPOSTA'!$H$30,IF(D674="ECA",'DADOS BASE PROPOSTA'!$H$31,0))))</f>
        <v>2005589.23</v>
      </c>
      <c r="N674" s="123">
        <f>IF(OR(D674="E",D674="EA",D674="EC",D674="ECA",D674="ECR"),L674*'DADOS BASE PROPOSTA'!$H$33,0)</f>
        <v>217405.34314636901</v>
      </c>
      <c r="O674" s="123">
        <f t="shared" si="322"/>
        <v>2222994.5731463688</v>
      </c>
      <c r="R674" s="123"/>
      <c r="T674" s="113">
        <v>3.8961873758552201</v>
      </c>
      <c r="U674" s="118">
        <f t="shared" si="324"/>
        <v>2.0440004077576656E-5</v>
      </c>
      <c r="V674" s="123">
        <f>'DADOS BASE PROPOSTA'!$H$48*U674</f>
        <v>1845.4363963124886</v>
      </c>
      <c r="W674" s="123"/>
      <c r="X674" s="123">
        <f t="shared" si="323"/>
        <v>1845.4363963124886</v>
      </c>
      <c r="Z674" s="128">
        <v>666.5</v>
      </c>
      <c r="AB674" s="51">
        <v>0.75700000000000001</v>
      </c>
      <c r="AC674" s="51">
        <f t="shared" si="325"/>
        <v>504.54050000000001</v>
      </c>
      <c r="AD674" s="132">
        <f t="shared" si="326"/>
        <v>4.9918155741728837E-2</v>
      </c>
      <c r="AF674" s="51">
        <f t="shared" si="327"/>
        <v>579.29854316221918</v>
      </c>
      <c r="AG674" s="123">
        <f t="shared" si="328"/>
        <v>386102.4790176191</v>
      </c>
      <c r="AI674" s="128">
        <v>0</v>
      </c>
      <c r="AJ674" s="123">
        <f>IF($AI$11&gt;0,(AI674/$AI$11)*'DADOS BASE PROPOSTA'!$H$41,0)</f>
        <v>0</v>
      </c>
      <c r="AL674" s="123">
        <v>6.75</v>
      </c>
      <c r="AM674" s="123">
        <f>(AL674/$AL$11)*'DADOS BASE PROPOSTA'!$H$42</f>
        <v>3857.8221963914038</v>
      </c>
      <c r="AO674" s="123"/>
      <c r="AP674" s="123"/>
      <c r="AQ674" s="123"/>
      <c r="AS674" s="123"/>
      <c r="AT674" s="123"/>
      <c r="AU674" s="123"/>
      <c r="AW674" s="123"/>
      <c r="AX674" s="123"/>
      <c r="AY674" s="123"/>
      <c r="AZ674" s="49"/>
    </row>
    <row r="675" spans="1:52" x14ac:dyDescent="0.25">
      <c r="A675" s="49"/>
      <c r="B675" s="2" t="s">
        <v>660</v>
      </c>
      <c r="C675" s="2" t="s">
        <v>694</v>
      </c>
      <c r="D675" s="50" t="s">
        <v>93</v>
      </c>
      <c r="F675" s="113">
        <v>0</v>
      </c>
      <c r="G675" s="118">
        <f t="shared" si="320"/>
        <v>0</v>
      </c>
      <c r="H675" s="123">
        <f>'DADOS BASE PROPOSTA'!$H$17*G675</f>
        <v>0</v>
      </c>
      <c r="I675" s="123">
        <f>IF(D675="P",IF(H675&lt;'DADOS BASE PROPOSTA'!$H$22,IF('DADOS BASE PROPOSTA'!$H$22-H675&gt;'DADOS BASE PROPOSTA'!$H$23,'DADOS BASE PROPOSTA'!$H$23,'DADOS BASE PROPOSTA'!$H$22-H675),0),0)</f>
        <v>0</v>
      </c>
      <c r="J675" s="123">
        <f t="shared" si="321"/>
        <v>0</v>
      </c>
      <c r="L675" s="113">
        <v>134.24825326468789</v>
      </c>
      <c r="M675" s="123">
        <f>IF(D675="E",'DADOS BASE PROPOSTA'!$H$28,IF(D675="EA",'DADOS BASE PROPOSTA'!$H$29,IF(D675="EC",'DADOS BASE PROPOSTA'!$H$30,IF(D675="ECA",'DADOS BASE PROPOSTA'!$H$31,0))))</f>
        <v>2005589.23</v>
      </c>
      <c r="N675" s="123">
        <f>IF(OR(D675="E",D675="EA",D675="EC",D675="ECA",D675="ECR"),L675*'DADOS BASE PROPOSTA'!$H$33,0)</f>
        <v>89543.584927546821</v>
      </c>
      <c r="O675" s="123">
        <f t="shared" si="322"/>
        <v>2095132.8149275468</v>
      </c>
      <c r="R675" s="123"/>
      <c r="T675" s="113">
        <v>0</v>
      </c>
      <c r="U675" s="118">
        <f t="shared" si="324"/>
        <v>0</v>
      </c>
      <c r="V675" s="123">
        <f>'DADOS BASE PROPOSTA'!$H$48*U675</f>
        <v>0</v>
      </c>
      <c r="W675" s="123"/>
      <c r="X675" s="123">
        <f t="shared" si="323"/>
        <v>0</v>
      </c>
      <c r="Z675" s="128">
        <v>397</v>
      </c>
      <c r="AB675" s="51">
        <v>0.76900000000000002</v>
      </c>
      <c r="AC675" s="51">
        <f t="shared" si="325"/>
        <v>305.29300000000001</v>
      </c>
      <c r="AD675" s="132">
        <f t="shared" si="326"/>
        <v>7.0918155741728856E-2</v>
      </c>
      <c r="AF675" s="51">
        <f t="shared" si="327"/>
        <v>566.49409954514954</v>
      </c>
      <c r="AG675" s="123">
        <f t="shared" si="328"/>
        <v>224898.15751942436</v>
      </c>
      <c r="AI675" s="128">
        <v>0</v>
      </c>
      <c r="AJ675" s="123">
        <f>IF($AI$11&gt;0,(AI675/$AI$11)*'DADOS BASE PROPOSTA'!$H$41,0)</f>
        <v>0</v>
      </c>
      <c r="AL675" s="123">
        <v>0</v>
      </c>
      <c r="AM675" s="123">
        <f>(AL675/$AL$11)*'DADOS BASE PROPOSTA'!$H$42</f>
        <v>0</v>
      </c>
      <c r="AO675" s="123"/>
      <c r="AP675" s="123"/>
      <c r="AQ675" s="123"/>
      <c r="AS675" s="123"/>
      <c r="AT675" s="123"/>
      <c r="AU675" s="123"/>
      <c r="AW675" s="123"/>
      <c r="AX675" s="123"/>
      <c r="AY675" s="123"/>
      <c r="AZ675" s="49"/>
    </row>
    <row r="676" spans="1:52" x14ac:dyDescent="0.25">
      <c r="A676" s="49"/>
      <c r="B676" s="2" t="s">
        <v>660</v>
      </c>
      <c r="C676" s="2" t="s">
        <v>695</v>
      </c>
      <c r="D676" s="50" t="s">
        <v>89</v>
      </c>
      <c r="F676" s="113">
        <v>2494.9221324872742</v>
      </c>
      <c r="G676" s="118">
        <f t="shared" si="320"/>
        <v>2.2101939907239652E-3</v>
      </c>
      <c r="H676" s="123">
        <f>'DADOS BASE PROPOSTA'!$H$17*G676</f>
        <v>5022026.4749139091</v>
      </c>
      <c r="I676" s="123">
        <f>IF(D676="P",IF(H676&lt;'DADOS BASE PROPOSTA'!$H$22,IF('DADOS BASE PROPOSTA'!$H$22-H676&gt;'DADOS BASE PROPOSTA'!$H$23,'DADOS BASE PROPOSTA'!$H$23,'DADOS BASE PROPOSTA'!$H$22-H676),0),0)</f>
        <v>0</v>
      </c>
      <c r="J676" s="123">
        <f t="shared" si="321"/>
        <v>5022026.4749139091</v>
      </c>
      <c r="L676" s="113">
        <v>0</v>
      </c>
      <c r="M676" s="123">
        <f>IF(D676="E",'DADOS BASE PROPOSTA'!$H$28,IF(D676="EA",'DADOS BASE PROPOSTA'!$H$29,IF(D676="EC",'DADOS BASE PROPOSTA'!$H$30,IF(D676="ECA",'DADOS BASE PROPOSTA'!$H$31,0))))</f>
        <v>0</v>
      </c>
      <c r="N676" s="123">
        <f>IF(OR(D676="E",D676="EA",D676="EC",D676="ECA",D676="ECR"),L676*'DADOS BASE PROPOSTA'!$H$33,0)</f>
        <v>0</v>
      </c>
      <c r="O676" s="123">
        <f t="shared" si="322"/>
        <v>0</v>
      </c>
      <c r="R676" s="123"/>
      <c r="T676" s="113">
        <v>4.0391304347826091</v>
      </c>
      <c r="U676" s="118">
        <f t="shared" si="324"/>
        <v>2.1189905564718501E-5</v>
      </c>
      <c r="V676" s="123">
        <f>'DADOS BASE PROPOSTA'!$H$48*U676</f>
        <v>1913.1416420046164</v>
      </c>
      <c r="W676" s="123"/>
      <c r="X676" s="123">
        <f t="shared" si="323"/>
        <v>1913.1416420046164</v>
      </c>
      <c r="Z676" s="128">
        <v>1399.5</v>
      </c>
      <c r="AB676" s="51">
        <v>0.80900000000000005</v>
      </c>
      <c r="AC676" s="51">
        <f t="shared" si="325"/>
        <v>1132.1955</v>
      </c>
      <c r="AD676" s="132">
        <f t="shared" si="326"/>
        <v>0.14091815574172892</v>
      </c>
      <c r="AF676" s="51">
        <f t="shared" si="327"/>
        <v>523.81262082158389</v>
      </c>
      <c r="AG676" s="123">
        <f t="shared" si="328"/>
        <v>733075.76283980662</v>
      </c>
      <c r="AI676" s="128">
        <v>0</v>
      </c>
      <c r="AJ676" s="123">
        <f>IF($AI$11&gt;0,(AI676/$AI$11)*'DADOS BASE PROPOSTA'!$H$41,0)</f>
        <v>0</v>
      </c>
      <c r="AL676" s="123">
        <v>26.375</v>
      </c>
      <c r="AM676" s="123">
        <f>(AL676/$AL$11)*'DADOS BASE PROPOSTA'!$H$42</f>
        <v>15074.083026640485</v>
      </c>
      <c r="AO676" s="123"/>
      <c r="AP676" s="123"/>
      <c r="AQ676" s="123"/>
      <c r="AS676" s="123"/>
      <c r="AT676" s="123"/>
      <c r="AU676" s="123"/>
      <c r="AW676" s="123"/>
      <c r="AX676" s="123"/>
      <c r="AY676" s="123"/>
      <c r="AZ676" s="49"/>
    </row>
    <row r="677" spans="1:52" x14ac:dyDescent="0.25">
      <c r="A677" s="49"/>
      <c r="B677" s="2" t="s">
        <v>660</v>
      </c>
      <c r="C677" s="2" t="s">
        <v>696</v>
      </c>
      <c r="D677" s="50" t="s">
        <v>89</v>
      </c>
      <c r="F677" s="113">
        <v>1229.535115114267</v>
      </c>
      <c r="G677" s="118">
        <f t="shared" si="320"/>
        <v>1.089216808582507E-3</v>
      </c>
      <c r="H677" s="123">
        <f>'DADOS BASE PROPOSTA'!$H$17*G677</f>
        <v>2474930.1068504048</v>
      </c>
      <c r="I677" s="123">
        <f>IF(D677="P",IF(H677&lt;'DADOS BASE PROPOSTA'!$H$22,IF('DADOS BASE PROPOSTA'!$H$22-H677&gt;'DADOS BASE PROPOSTA'!$H$23,'DADOS BASE PROPOSTA'!$H$23,'DADOS BASE PROPOSTA'!$H$22-H677),0),0)</f>
        <v>678851.29314959515</v>
      </c>
      <c r="J677" s="123">
        <f t="shared" si="321"/>
        <v>3153781.4</v>
      </c>
      <c r="L677" s="113">
        <v>0</v>
      </c>
      <c r="M677" s="123">
        <f>IF(D677="E",'DADOS BASE PROPOSTA'!$H$28,IF(D677="EA",'DADOS BASE PROPOSTA'!$H$29,IF(D677="EC",'DADOS BASE PROPOSTA'!$H$30,IF(D677="ECA",'DADOS BASE PROPOSTA'!$H$31,0))))</f>
        <v>0</v>
      </c>
      <c r="N677" s="123">
        <f>IF(OR(D677="E",D677="EA",D677="EC",D677="ECA",D677="ECR"),L677*'DADOS BASE PROPOSTA'!$H$33,0)</f>
        <v>0</v>
      </c>
      <c r="O677" s="123">
        <f t="shared" si="322"/>
        <v>0</v>
      </c>
      <c r="R677" s="123"/>
      <c r="T677" s="113">
        <v>13.799805199057101</v>
      </c>
      <c r="U677" s="118">
        <f t="shared" si="324"/>
        <v>7.2395921275879654E-5</v>
      </c>
      <c r="V677" s="123">
        <f>'DADOS BASE PROPOSTA'!$H$48*U677</f>
        <v>6536.3033960275843</v>
      </c>
      <c r="W677" s="123"/>
      <c r="X677" s="123">
        <f t="shared" si="323"/>
        <v>6536.3033960275843</v>
      </c>
      <c r="Z677" s="128">
        <v>624.5</v>
      </c>
      <c r="AB677" s="51">
        <v>0.80100000000000005</v>
      </c>
      <c r="AC677" s="51">
        <f t="shared" si="325"/>
        <v>500.22450000000003</v>
      </c>
      <c r="AD677" s="132">
        <f t="shared" si="326"/>
        <v>0.12691815574172891</v>
      </c>
      <c r="AF677" s="51">
        <f t="shared" si="327"/>
        <v>532.34891656629702</v>
      </c>
      <c r="AG677" s="123">
        <f t="shared" si="328"/>
        <v>332451.89839565248</v>
      </c>
      <c r="AI677" s="128">
        <v>0</v>
      </c>
      <c r="AJ677" s="123">
        <f>IF($AI$11&gt;0,(AI677/$AI$11)*'DADOS BASE PROPOSTA'!$H$41,0)</f>
        <v>0</v>
      </c>
      <c r="AL677" s="123">
        <v>29.625</v>
      </c>
      <c r="AM677" s="123">
        <f>(AL677/$AL$11)*'DADOS BASE PROPOSTA'!$H$42</f>
        <v>16931.552973051163</v>
      </c>
      <c r="AO677" s="123"/>
      <c r="AP677" s="123"/>
      <c r="AQ677" s="123"/>
      <c r="AS677" s="123"/>
      <c r="AT677" s="123"/>
      <c r="AU677" s="123"/>
      <c r="AW677" s="123"/>
      <c r="AX677" s="123"/>
      <c r="AY677" s="123"/>
      <c r="AZ677" s="49"/>
    </row>
    <row r="678" spans="1:52" x14ac:dyDescent="0.25">
      <c r="A678" s="49"/>
      <c r="B678" s="2" t="s">
        <v>660</v>
      </c>
      <c r="C678" s="2" t="s">
        <v>697</v>
      </c>
      <c r="D678" s="50" t="s">
        <v>93</v>
      </c>
      <c r="F678" s="113">
        <v>0</v>
      </c>
      <c r="G678" s="118">
        <f t="shared" si="320"/>
        <v>0</v>
      </c>
      <c r="H678" s="123">
        <f>'DADOS BASE PROPOSTA'!$H$17*G678</f>
        <v>0</v>
      </c>
      <c r="I678" s="123">
        <f>IF(D678="P",IF(H678&lt;'DADOS BASE PROPOSTA'!$H$22,IF('DADOS BASE PROPOSTA'!$H$22-H678&gt;'DADOS BASE PROPOSTA'!$H$23,'DADOS BASE PROPOSTA'!$H$23,'DADOS BASE PROPOSTA'!$H$22-H678),0),0)</f>
        <v>0</v>
      </c>
      <c r="J678" s="123">
        <f t="shared" si="321"/>
        <v>0</v>
      </c>
      <c r="L678" s="113">
        <v>134.8867148151121</v>
      </c>
      <c r="M678" s="123">
        <f>IF(D678="E",'DADOS BASE PROPOSTA'!$H$28,IF(D678="EA",'DADOS BASE PROPOSTA'!$H$29,IF(D678="EC",'DADOS BASE PROPOSTA'!$H$30,IF(D678="ECA",'DADOS BASE PROPOSTA'!$H$31,0))))</f>
        <v>2005589.23</v>
      </c>
      <c r="N678" s="123">
        <f>IF(OR(D678="E",D678="EA",D678="EC",D678="ECA",D678="ECR"),L678*'DADOS BASE PROPOSTA'!$H$33,0)</f>
        <v>89969.438781679768</v>
      </c>
      <c r="O678" s="123">
        <f t="shared" si="322"/>
        <v>2095558.6687816798</v>
      </c>
      <c r="R678" s="123"/>
      <c r="T678" s="113">
        <v>172.2628564385945</v>
      </c>
      <c r="U678" s="118">
        <f t="shared" si="324"/>
        <v>9.0371769844539262E-4</v>
      </c>
      <c r="V678" s="123">
        <f>'DADOS BASE PROPOSTA'!$H$48*U678</f>
        <v>81592.622309330211</v>
      </c>
      <c r="W678" s="123"/>
      <c r="X678" s="123">
        <f t="shared" si="323"/>
        <v>81592.622309330211</v>
      </c>
      <c r="Z678" s="128">
        <v>114</v>
      </c>
      <c r="AB678" s="51">
        <v>0.79600000000000004</v>
      </c>
      <c r="AC678" s="51">
        <f t="shared" si="325"/>
        <v>90.744</v>
      </c>
      <c r="AD678" s="132">
        <f t="shared" si="326"/>
        <v>0.1181681557417289</v>
      </c>
      <c r="AF678" s="51">
        <f t="shared" si="327"/>
        <v>537.68410140674268</v>
      </c>
      <c r="AG678" s="123">
        <f t="shared" si="328"/>
        <v>61295.987560368667</v>
      </c>
      <c r="AI678" s="128">
        <v>0</v>
      </c>
      <c r="AJ678" s="123">
        <f>IF($AI$11&gt;0,(AI678/$AI$11)*'DADOS BASE PROPOSTA'!$H$41,0)</f>
        <v>0</v>
      </c>
      <c r="AL678" s="123">
        <v>44.75</v>
      </c>
      <c r="AM678" s="123">
        <f>(AL678/$AL$11)*'DADOS BASE PROPOSTA'!$H$42</f>
        <v>25575.932339039307</v>
      </c>
      <c r="AO678" s="123"/>
      <c r="AP678" s="123"/>
      <c r="AQ678" s="123"/>
      <c r="AS678" s="123"/>
      <c r="AT678" s="123"/>
      <c r="AU678" s="123"/>
      <c r="AW678" s="123"/>
      <c r="AX678" s="123"/>
      <c r="AY678" s="123"/>
      <c r="AZ678" s="49"/>
    </row>
    <row r="679" spans="1:52" x14ac:dyDescent="0.25">
      <c r="A679" s="49"/>
      <c r="B679" s="2" t="s">
        <v>660</v>
      </c>
      <c r="C679" s="2" t="s">
        <v>698</v>
      </c>
      <c r="D679" s="50" t="s">
        <v>93</v>
      </c>
      <c r="F679" s="113">
        <v>0</v>
      </c>
      <c r="G679" s="118">
        <f t="shared" si="320"/>
        <v>0</v>
      </c>
      <c r="H679" s="123">
        <f>'DADOS BASE PROPOSTA'!$H$17*G679</f>
        <v>0</v>
      </c>
      <c r="I679" s="123">
        <f>IF(D679="P",IF(H679&lt;'DADOS BASE PROPOSTA'!$H$22,IF('DADOS BASE PROPOSTA'!$H$22-H679&gt;'DADOS BASE PROPOSTA'!$H$23,'DADOS BASE PROPOSTA'!$H$23,'DADOS BASE PROPOSTA'!$H$22-H679),0),0)</f>
        <v>0</v>
      </c>
      <c r="J679" s="123">
        <f t="shared" si="321"/>
        <v>0</v>
      </c>
      <c r="L679" s="113">
        <v>225.00150203264701</v>
      </c>
      <c r="M679" s="123">
        <f>IF(D679="E",'DADOS BASE PROPOSTA'!$H$28,IF(D679="EA",'DADOS BASE PROPOSTA'!$H$29,IF(D679="EC",'DADOS BASE PROPOSTA'!$H$30,IF(D679="ECA",'DADOS BASE PROPOSTA'!$H$31,0))))</f>
        <v>2005589.23</v>
      </c>
      <c r="N679" s="123">
        <f>IF(OR(D679="E",D679="EA",D679="EC",D679="ECA",D679="ECR"),L679*'DADOS BASE PROPOSTA'!$H$33,0)</f>
        <v>150076.00185577557</v>
      </c>
      <c r="O679" s="123">
        <f t="shared" si="322"/>
        <v>2155665.2318557757</v>
      </c>
      <c r="R679" s="123"/>
      <c r="T679" s="113">
        <v>0</v>
      </c>
      <c r="U679" s="118">
        <f t="shared" si="324"/>
        <v>0</v>
      </c>
      <c r="V679" s="123">
        <f>'DADOS BASE PROPOSTA'!$H$48*U679</f>
        <v>0</v>
      </c>
      <c r="W679" s="123"/>
      <c r="X679" s="123">
        <f t="shared" si="323"/>
        <v>0</v>
      </c>
      <c r="Z679" s="128">
        <v>320</v>
      </c>
      <c r="AB679" s="51">
        <v>0.69899999999999995</v>
      </c>
      <c r="AC679" s="51">
        <f t="shared" si="325"/>
        <v>223.67999999999998</v>
      </c>
      <c r="AD679" s="132">
        <f t="shared" si="326"/>
        <v>-5.1581844258271253E-2</v>
      </c>
      <c r="AF679" s="51">
        <f t="shared" si="327"/>
        <v>641.18668731138928</v>
      </c>
      <c r="AG679" s="123">
        <f t="shared" si="328"/>
        <v>205179.73993964458</v>
      </c>
      <c r="AI679" s="128">
        <v>0</v>
      </c>
      <c r="AJ679" s="123">
        <f>IF($AI$11&gt;0,(AI679/$AI$11)*'DADOS BASE PROPOSTA'!$H$41,0)</f>
        <v>0</v>
      </c>
      <c r="AL679" s="123">
        <v>0</v>
      </c>
      <c r="AM679" s="123">
        <f>(AL679/$AL$11)*'DADOS BASE PROPOSTA'!$H$42</f>
        <v>0</v>
      </c>
      <c r="AO679" s="123"/>
      <c r="AP679" s="123"/>
      <c r="AQ679" s="123"/>
      <c r="AS679" s="123"/>
      <c r="AT679" s="123"/>
      <c r="AU679" s="123"/>
      <c r="AW679" s="123"/>
      <c r="AX679" s="123"/>
      <c r="AY679" s="123"/>
      <c r="AZ679" s="49"/>
    </row>
    <row r="680" spans="1:52" x14ac:dyDescent="0.25">
      <c r="A680" s="49"/>
      <c r="B680" s="2" t="s">
        <v>660</v>
      </c>
      <c r="C680" s="2" t="s">
        <v>699</v>
      </c>
      <c r="D680" s="50" t="s">
        <v>89</v>
      </c>
      <c r="F680" s="113">
        <v>434.71939211068309</v>
      </c>
      <c r="G680" s="118">
        <f t="shared" si="320"/>
        <v>3.8510788596690106E-4</v>
      </c>
      <c r="H680" s="123">
        <f>'DADOS BASE PROPOSTA'!$H$17*G680</f>
        <v>875046.26613811438</v>
      </c>
      <c r="I680" s="123">
        <f>IF(D680="P",IF(H680&lt;'DADOS BASE PROPOSTA'!$H$22,IF('DADOS BASE PROPOSTA'!$H$22-H680&gt;'DADOS BASE PROPOSTA'!$H$23,'DADOS BASE PROPOSTA'!$H$23,'DADOS BASE PROPOSTA'!$H$22-H680),0),0)</f>
        <v>1576890.7</v>
      </c>
      <c r="J680" s="123">
        <f t="shared" si="321"/>
        <v>2451936.9661381142</v>
      </c>
      <c r="L680" s="113">
        <v>0</v>
      </c>
      <c r="M680" s="123">
        <f>IF(D680="E",'DADOS BASE PROPOSTA'!$H$28,IF(D680="EA",'DADOS BASE PROPOSTA'!$H$29,IF(D680="EC",'DADOS BASE PROPOSTA'!$H$30,IF(D680="ECA",'DADOS BASE PROPOSTA'!$H$31,0))))</f>
        <v>0</v>
      </c>
      <c r="N680" s="123">
        <f>IF(OR(D680="E",D680="EA",D680="EC",D680="ECA",D680="ECR"),L680*'DADOS BASE PROPOSTA'!$H$33,0)</f>
        <v>0</v>
      </c>
      <c r="O680" s="123">
        <f t="shared" si="322"/>
        <v>0</v>
      </c>
      <c r="R680" s="123"/>
      <c r="T680" s="113">
        <v>7.5574534161490687</v>
      </c>
      <c r="U680" s="118">
        <f t="shared" si="324"/>
        <v>3.9647574343950846E-5</v>
      </c>
      <c r="V680" s="123">
        <f>'DADOS BASE PROPOSTA'!$H$48*U680</f>
        <v>3579.6018651531858</v>
      </c>
      <c r="W680" s="123"/>
      <c r="X680" s="123">
        <f t="shared" si="323"/>
        <v>3579.6018651531858</v>
      </c>
      <c r="Z680" s="128">
        <v>541</v>
      </c>
      <c r="AB680" s="51">
        <v>0.77500000000000002</v>
      </c>
      <c r="AC680" s="51">
        <f t="shared" si="325"/>
        <v>419.27500000000003</v>
      </c>
      <c r="AD680" s="132">
        <f t="shared" si="326"/>
        <v>8.1418155741728865E-2</v>
      </c>
      <c r="AF680" s="51">
        <f t="shared" si="327"/>
        <v>560.09187773661461</v>
      </c>
      <c r="AG680" s="123">
        <f t="shared" si="328"/>
        <v>303009.70585550851</v>
      </c>
      <c r="AI680" s="128">
        <v>0</v>
      </c>
      <c r="AJ680" s="123">
        <f>IF($AI$11&gt;0,(AI680/$AI$11)*'DADOS BASE PROPOSTA'!$H$41,0)</f>
        <v>0</v>
      </c>
      <c r="AL680" s="123">
        <v>15.75</v>
      </c>
      <c r="AM680" s="123">
        <f>(AL680/$AL$11)*'DADOS BASE PROPOSTA'!$H$42</f>
        <v>9001.5851249132738</v>
      </c>
      <c r="AO680" s="123"/>
      <c r="AP680" s="123"/>
      <c r="AQ680" s="123"/>
      <c r="AS680" s="123"/>
      <c r="AT680" s="123"/>
      <c r="AU680" s="123"/>
      <c r="AW680" s="123"/>
      <c r="AX680" s="123"/>
      <c r="AY680" s="123"/>
      <c r="AZ680" s="49"/>
    </row>
    <row r="681" spans="1:52" x14ac:dyDescent="0.25">
      <c r="A681" s="49"/>
      <c r="B681" s="2" t="s">
        <v>660</v>
      </c>
      <c r="C681" s="2" t="s">
        <v>245</v>
      </c>
      <c r="D681" s="50" t="s">
        <v>246</v>
      </c>
      <c r="F681" s="113">
        <v>0</v>
      </c>
      <c r="G681" s="118">
        <f t="shared" si="320"/>
        <v>0</v>
      </c>
      <c r="H681" s="123">
        <f>'DADOS BASE PROPOSTA'!$H$17*G681</f>
        <v>0</v>
      </c>
      <c r="I681" s="123">
        <f>IF(D681="P",IF(H681&lt;'DADOS BASE PROPOSTA'!$H$22,IF('DADOS BASE PROPOSTA'!$H$22-H681&gt;'DADOS BASE PROPOSTA'!$H$23,'DADOS BASE PROPOSTA'!$H$23,'DADOS BASE PROPOSTA'!$H$22-H681),0),0)</f>
        <v>0</v>
      </c>
      <c r="J681" s="123">
        <f t="shared" si="321"/>
        <v>0</v>
      </c>
      <c r="L681" s="113">
        <v>2.5347234830387002</v>
      </c>
      <c r="M681" s="123">
        <f>IF(D681="E",'DADOS BASE PROPOSTA'!$H$28,IF(D681="EA",'DADOS BASE PROPOSTA'!$H$29,IF(D681="EC",'DADOS BASE PROPOSTA'!$H$30,IF(D681="ECA",'DADOS BASE PROPOSTA'!$H$31,0))))</f>
        <v>0</v>
      </c>
      <c r="N681" s="123">
        <f>IF(OR(D681="E",D681="EA",D681="EC",D681="ECA",D681="ECR"),L681*'DADOS BASE PROPOSTA'!$H$33,0)</f>
        <v>1690.6605631868131</v>
      </c>
      <c r="O681" s="123">
        <f t="shared" si="322"/>
        <v>1690.6605631868131</v>
      </c>
      <c r="R681" s="123"/>
      <c r="T681" s="113">
        <v>24.907691696890069</v>
      </c>
      <c r="U681" s="118">
        <f t="shared" si="324"/>
        <v>1.3066961897224049E-4</v>
      </c>
      <c r="V681" s="123">
        <f>'DADOS BASE PROPOSTA'!$H$48*U681</f>
        <v>11797.574493059839</v>
      </c>
      <c r="W681" s="123"/>
      <c r="X681" s="123">
        <f t="shared" si="323"/>
        <v>11797.574493059839</v>
      </c>
      <c r="Z681" s="128">
        <v>123</v>
      </c>
      <c r="AB681" s="51">
        <v>0.84699999999999998</v>
      </c>
      <c r="AC681" s="51">
        <f t="shared" si="325"/>
        <v>104.181</v>
      </c>
      <c r="AD681" s="132">
        <f t="shared" si="326"/>
        <v>0.20741815574172878</v>
      </c>
      <c r="AF681" s="51">
        <f t="shared" si="327"/>
        <v>483.26521603419667</v>
      </c>
      <c r="AG681" s="123">
        <f t="shared" si="328"/>
        <v>59441.62157220619</v>
      </c>
      <c r="AI681" s="128">
        <v>0</v>
      </c>
      <c r="AJ681" s="123">
        <f>IF($AI$11&gt;0,(AI681/$AI$11)*'DADOS BASE PROPOSTA'!$H$41,0)</f>
        <v>0</v>
      </c>
      <c r="AL681" s="123">
        <v>214.875</v>
      </c>
      <c r="AM681" s="123">
        <f>(AL681/$AL$11)*'DADOS BASE PROPOSTA'!$H$42</f>
        <v>122807.33991845968</v>
      </c>
      <c r="AO681" s="123"/>
      <c r="AP681" s="123"/>
      <c r="AQ681" s="123"/>
      <c r="AS681" s="123"/>
      <c r="AT681" s="123"/>
      <c r="AU681" s="123"/>
      <c r="AW681" s="123"/>
      <c r="AX681" s="123"/>
      <c r="AY681" s="123"/>
      <c r="AZ681" s="49"/>
    </row>
    <row r="682" spans="1:52" x14ac:dyDescent="0.25">
      <c r="A682" s="49"/>
      <c r="F682" s="113"/>
      <c r="G682" s="118"/>
      <c r="H682" s="123"/>
      <c r="I682" s="123"/>
      <c r="J682" s="123"/>
      <c r="L682" s="113"/>
      <c r="M682" s="123"/>
      <c r="N682" s="123"/>
      <c r="O682" s="123"/>
      <c r="R682" s="123"/>
      <c r="T682" s="113"/>
      <c r="U682" s="118"/>
      <c r="V682" s="123"/>
      <c r="W682" s="123"/>
      <c r="X682" s="123"/>
      <c r="Z682" s="128"/>
      <c r="AD682" s="132"/>
      <c r="AG682" s="123"/>
      <c r="AI682" s="128"/>
      <c r="AJ682" s="123"/>
      <c r="AL682" s="123"/>
      <c r="AM682" s="123"/>
      <c r="AO682" s="123"/>
      <c r="AP682" s="123"/>
      <c r="AQ682" s="123"/>
      <c r="AS682" s="123"/>
      <c r="AT682" s="123"/>
      <c r="AU682" s="123"/>
      <c r="AW682" s="123"/>
      <c r="AX682" s="123"/>
      <c r="AY682" s="123"/>
      <c r="AZ682" s="49"/>
    </row>
    <row r="683" spans="1:52" x14ac:dyDescent="0.25">
      <c r="A683" s="49"/>
      <c r="B683" s="107" t="s">
        <v>700</v>
      </c>
      <c r="C683" s="107" t="s">
        <v>701</v>
      </c>
      <c r="D683" s="107" t="s">
        <v>84</v>
      </c>
      <c r="E683" s="107"/>
      <c r="F683" s="114">
        <f>SUM(F684:F693)</f>
        <v>16264.394778105316</v>
      </c>
      <c r="G683" s="119">
        <f>SUM(G684:G693)</f>
        <v>1.4408252319078725E-2</v>
      </c>
      <c r="H683" s="124">
        <f>SUM(H684:H693)</f>
        <v>32738585.349221542</v>
      </c>
      <c r="I683" s="124">
        <f>SUM(I684:I693)</f>
        <v>3137461.6432956588</v>
      </c>
      <c r="J683" s="124">
        <f>SUM(J684:J693)</f>
        <v>35876046.992517196</v>
      </c>
      <c r="K683" s="108"/>
      <c r="L683" s="114">
        <f>SUM(L684:L693)</f>
        <v>1596.4251494902173</v>
      </c>
      <c r="M683" s="124">
        <f>SUM(M684:M693)</f>
        <v>8022356.9199999999</v>
      </c>
      <c r="N683" s="124">
        <f>SUM(N684:N693)</f>
        <v>1064815.5747099749</v>
      </c>
      <c r="O683" s="124">
        <f>SUM(O684:O693)</f>
        <v>9087172.494709976</v>
      </c>
      <c r="P683" s="108"/>
      <c r="Q683" s="109"/>
      <c r="R683" s="124">
        <f>SUM(R684:R693)</f>
        <v>5615938.4500000002</v>
      </c>
      <c r="S683" s="108"/>
      <c r="T683" s="114">
        <f>SUM(T684:T693)</f>
        <v>1219.3874205012203</v>
      </c>
      <c r="U683" s="119">
        <f>SUM(U684:U693)</f>
        <v>6.3970957869344518E-3</v>
      </c>
      <c r="V683" s="124">
        <f>SUM(V684:V693)</f>
        <v>577565.1194148761</v>
      </c>
      <c r="W683" s="124">
        <f>SUM(W684:W693)</f>
        <v>244676.20587804879</v>
      </c>
      <c r="X683" s="124">
        <f>SUM(X684:X693)</f>
        <v>822241.32529292477</v>
      </c>
      <c r="Y683" s="108"/>
      <c r="Z683" s="129">
        <f>SUM(Z684:Z693)</f>
        <v>8612.5</v>
      </c>
      <c r="AA683" s="108"/>
      <c r="AB683" s="108"/>
      <c r="AC683" s="108"/>
      <c r="AD683" s="133"/>
      <c r="AE683" s="108"/>
      <c r="AF683" s="108"/>
      <c r="AG683" s="124">
        <f>SUM(AG684:AG693)</f>
        <v>5479177.6737320749</v>
      </c>
      <c r="AH683" s="108"/>
      <c r="AI683" s="129">
        <f>SUM(AI684:AI693)</f>
        <v>107</v>
      </c>
      <c r="AJ683" s="124">
        <f>SUM(AJ684:AJ693)</f>
        <v>661046.23076049949</v>
      </c>
      <c r="AK683" s="108"/>
      <c r="AL683" s="124">
        <f>SUM(AL684:AL693)</f>
        <v>530.125</v>
      </c>
      <c r="AM683" s="124">
        <f>SUM(AM684:AM693)</f>
        <v>302981.92472029518</v>
      </c>
      <c r="AN683" s="108"/>
      <c r="AO683" s="124"/>
      <c r="AP683" s="124"/>
      <c r="AQ683" s="124">
        <f>SUM(AQ684:AQ693)</f>
        <v>570029.8886138614</v>
      </c>
      <c r="AR683" s="107"/>
      <c r="AS683" s="124"/>
      <c r="AT683" s="124"/>
      <c r="AU683" s="124">
        <f>SUM(AU684:AU693)</f>
        <v>570029.8886138614</v>
      </c>
      <c r="AV683" s="107"/>
      <c r="AW683" s="124"/>
      <c r="AX683" s="124"/>
      <c r="AY683" s="124">
        <f>SUM(AY684:AY693)</f>
        <v>570029.8886138614</v>
      </c>
      <c r="AZ683" s="49"/>
    </row>
    <row r="684" spans="1:52" x14ac:dyDescent="0.25">
      <c r="A684" s="49"/>
      <c r="B684" s="2" t="s">
        <v>700</v>
      </c>
      <c r="C684" s="2" t="s">
        <v>35</v>
      </c>
      <c r="D684" s="50" t="s">
        <v>85</v>
      </c>
      <c r="F684" s="113">
        <v>0</v>
      </c>
      <c r="G684" s="118">
        <f t="shared" ref="G684:G693" si="329">F684/$F$11</f>
        <v>0</v>
      </c>
      <c r="H684" s="123">
        <f>'DADOS BASE PROPOSTA'!$H$17*G684</f>
        <v>0</v>
      </c>
      <c r="I684" s="123">
        <f>IF(D684="P",IF(H684&lt;'DADOS BASE PROPOSTA'!$H$22,IF('DADOS BASE PROPOSTA'!$H$22-H684&gt;'DADOS BASE PROPOSTA'!$H$23,'DADOS BASE PROPOSTA'!$H$23,'DADOS BASE PROPOSTA'!$H$22-H684),0),0)</f>
        <v>0</v>
      </c>
      <c r="J684" s="123">
        <f t="shared" ref="J684:J693" si="330">H684+I684</f>
        <v>0</v>
      </c>
      <c r="L684" s="113"/>
      <c r="M684" s="123">
        <f>IF(D684="E",'DADOS BASE PROPOSTA'!$H$28,IF(D684="EA",'DADOS BASE PROPOSTA'!$H$29,IF(D684="EC",'DADOS BASE PROPOSTA'!$H$30,IF(D684="ECA",'DADOS BASE PROPOSTA'!$H$31,0))))</f>
        <v>0</v>
      </c>
      <c r="N684" s="123">
        <f>IF(OR(D684="E",D684="EA",D684="EC",D684="ECA"),L684*'DADOS BASE PROPOSTA'!$H$33,0)</f>
        <v>0</v>
      </c>
      <c r="O684" s="123">
        <f t="shared" ref="O684:O693" si="331">M684+N684</f>
        <v>0</v>
      </c>
      <c r="Q684" s="77">
        <v>9</v>
      </c>
      <c r="R684" s="123">
        <f>IF(D684="R",('DADOS BASE PROPOSTA'!$H$36+('DADOS BASE PROPOSTA'!$H$37*Q684)),0)</f>
        <v>5615938.4500000002</v>
      </c>
      <c r="T684" s="113"/>
      <c r="U684" s="118"/>
      <c r="V684" s="123"/>
      <c r="W684" s="123">
        <f>'DADOS BASE PROPOSTA'!$H$47/41</f>
        <v>244676.20587804879</v>
      </c>
      <c r="X684" s="123">
        <f t="shared" ref="X684:X693" si="332">V684+W684</f>
        <v>244676.20587804879</v>
      </c>
      <c r="Z684" s="128"/>
      <c r="AD684" s="132"/>
      <c r="AG684" s="123"/>
      <c r="AI684" s="128"/>
      <c r="AJ684" s="123"/>
      <c r="AL684" s="123"/>
      <c r="AM684" s="123"/>
      <c r="AO684" s="123">
        <f>'DADOS BASE PROPOSTA'!$H$52/41</f>
        <v>354295.5</v>
      </c>
      <c r="AP684" s="123">
        <f>'DADOS BASE PROPOSTA'!$H$53*(Q684/$Q$11)</f>
        <v>215734.38861386137</v>
      </c>
      <c r="AQ684" s="123">
        <f>AO684+AP684</f>
        <v>570029.8886138614</v>
      </c>
      <c r="AS684" s="123">
        <f>'DADOS BASE PROPOSTA'!$H$56/41</f>
        <v>354295.5</v>
      </c>
      <c r="AT684" s="123">
        <f>'DADOS BASE PROPOSTA'!$H$57*(Q684/$Q$11)</f>
        <v>215734.38861386137</v>
      </c>
      <c r="AU684" s="123">
        <f>AS684+AT684</f>
        <v>570029.8886138614</v>
      </c>
      <c r="AW684" s="123">
        <f>'DADOS BASE PROPOSTA'!$H$60/41</f>
        <v>354295.5</v>
      </c>
      <c r="AX684" s="123">
        <f>'DADOS BASE PROPOSTA'!$H$61*(Q684/$Q$11)</f>
        <v>215734.38861386137</v>
      </c>
      <c r="AY684" s="123">
        <f>AW684+AX684</f>
        <v>570029.8886138614</v>
      </c>
      <c r="AZ684" s="49"/>
    </row>
    <row r="685" spans="1:52" x14ac:dyDescent="0.25">
      <c r="A685" s="49"/>
      <c r="B685" s="2" t="s">
        <v>700</v>
      </c>
      <c r="C685" s="2" t="s">
        <v>702</v>
      </c>
      <c r="D685" s="50" t="s">
        <v>89</v>
      </c>
      <c r="F685" s="113">
        <v>7715.9476407597986</v>
      </c>
      <c r="G685" s="118">
        <f t="shared" si="329"/>
        <v>6.8353801051684922E-3</v>
      </c>
      <c r="H685" s="123">
        <f>'DADOS BASE PROPOSTA'!$H$17*G685</f>
        <v>15531423.937593723</v>
      </c>
      <c r="I685" s="123">
        <f>IF(D685="P",IF(H685&lt;'DADOS BASE PROPOSTA'!$H$22,IF('DADOS BASE PROPOSTA'!$H$22-H685&gt;'DADOS BASE PROPOSTA'!$H$23,'DADOS BASE PROPOSTA'!$H$23,'DADOS BASE PROPOSTA'!$H$22-H685),0),0)</f>
        <v>0</v>
      </c>
      <c r="J685" s="123">
        <f t="shared" si="330"/>
        <v>15531423.937593723</v>
      </c>
      <c r="L685" s="113">
        <v>0</v>
      </c>
      <c r="M685" s="123">
        <f>IF(D685="E",'DADOS BASE PROPOSTA'!$H$28,IF(D685="EA",'DADOS BASE PROPOSTA'!$H$29,IF(D685="EC",'DADOS BASE PROPOSTA'!$H$30,IF(D685="ECA",'DADOS BASE PROPOSTA'!$H$31,0))))</f>
        <v>0</v>
      </c>
      <c r="N685" s="123">
        <f>IF(OR(D685="E",D685="EA",D685="EC",D685="ECA",D685="ECR"),L685*'DADOS BASE PROPOSTA'!$H$33,0)</f>
        <v>0</v>
      </c>
      <c r="O685" s="123">
        <f t="shared" si="331"/>
        <v>0</v>
      </c>
      <c r="R685" s="123"/>
      <c r="T685" s="113">
        <v>552.06239935682322</v>
      </c>
      <c r="U685" s="118">
        <f t="shared" ref="U685:U693" si="333">T685/$T$11</f>
        <v>2.8962050859921299E-3</v>
      </c>
      <c r="V685" s="123">
        <f>'DADOS BASE PROPOSTA'!$H$48*U685</f>
        <v>261485.3821256618</v>
      </c>
      <c r="W685" s="123"/>
      <c r="X685" s="123">
        <f t="shared" si="332"/>
        <v>261485.3821256618</v>
      </c>
      <c r="Z685" s="128">
        <v>4268.5</v>
      </c>
      <c r="AB685" s="51">
        <v>0.77</v>
      </c>
      <c r="AC685" s="51">
        <f t="shared" ref="AC685:AC693" si="334">Z685*AB685</f>
        <v>3286.7449999999999</v>
      </c>
      <c r="AD685" s="132">
        <f t="shared" ref="AD685:AD693" si="335">(AB685-$AC$12)*$AD$12</f>
        <v>7.2668155741728857E-2</v>
      </c>
      <c r="AF685" s="51">
        <f t="shared" ref="AF685:AF693" si="336">$AF$11-(AD685*$AF$11)</f>
        <v>565.42706257706038</v>
      </c>
      <c r="AG685" s="123">
        <f t="shared" ref="AG685:AG693" si="337">Z685*AF685</f>
        <v>2413525.4166101823</v>
      </c>
      <c r="AI685" s="128">
        <v>0</v>
      </c>
      <c r="AJ685" s="123">
        <f>IF($AI$11&gt;0,(AI685/$AI$11)*'DADOS BASE PROPOSTA'!$H$41,0)</f>
        <v>0</v>
      </c>
      <c r="AL685" s="123">
        <v>244.25</v>
      </c>
      <c r="AM685" s="123">
        <f>(AL685/$AL$11)*'DADOS BASE PROPOSTA'!$H$42</f>
        <v>139596.01058794078</v>
      </c>
      <c r="AO685" s="123"/>
      <c r="AP685" s="123"/>
      <c r="AQ685" s="123"/>
      <c r="AS685" s="123"/>
      <c r="AT685" s="123"/>
      <c r="AU685" s="123"/>
      <c r="AW685" s="123"/>
      <c r="AX685" s="123"/>
      <c r="AY685" s="123"/>
      <c r="AZ685" s="49"/>
    </row>
    <row r="686" spans="1:52" x14ac:dyDescent="0.25">
      <c r="A686" s="49"/>
      <c r="B686" s="2" t="s">
        <v>700</v>
      </c>
      <c r="C686" s="2" t="s">
        <v>703</v>
      </c>
      <c r="D686" s="50" t="s">
        <v>89</v>
      </c>
      <c r="F686" s="113">
        <v>791.5004132290959</v>
      </c>
      <c r="G686" s="118">
        <f t="shared" si="329"/>
        <v>7.0117196612884912E-4</v>
      </c>
      <c r="H686" s="123">
        <f>'DADOS BASE PROPOSTA'!$H$17*G686</f>
        <v>1593210.4567043413</v>
      </c>
      <c r="I686" s="123">
        <f>IF(D686="P",IF(H686&lt;'DADOS BASE PROPOSTA'!$H$22,IF('DADOS BASE PROPOSTA'!$H$22-H686&gt;'DADOS BASE PROPOSTA'!$H$23,'DADOS BASE PROPOSTA'!$H$23,'DADOS BASE PROPOSTA'!$H$22-H686),0),0)</f>
        <v>1560570.9432956586</v>
      </c>
      <c r="J686" s="123">
        <f t="shared" si="330"/>
        <v>3153781.4</v>
      </c>
      <c r="L686" s="113">
        <v>0</v>
      </c>
      <c r="M686" s="123">
        <f>IF(D686="E",'DADOS BASE PROPOSTA'!$H$28,IF(D686="EA",'DADOS BASE PROPOSTA'!$H$29,IF(D686="EC",'DADOS BASE PROPOSTA'!$H$30,IF(D686="ECA",'DADOS BASE PROPOSTA'!$H$31,0))))</f>
        <v>0</v>
      </c>
      <c r="N686" s="123">
        <f>IF(OR(D686="E",D686="EA",D686="EC",D686="ECA",D686="ECR"),L686*'DADOS BASE PROPOSTA'!$H$33,0)</f>
        <v>0</v>
      </c>
      <c r="O686" s="123">
        <f t="shared" si="331"/>
        <v>0</v>
      </c>
      <c r="R686" s="123"/>
      <c r="T686" s="113">
        <v>223.15210516629509</v>
      </c>
      <c r="U686" s="118">
        <f t="shared" si="333"/>
        <v>1.1706906007100564E-3</v>
      </c>
      <c r="V686" s="123">
        <f>'DADOS BASE PROPOSTA'!$H$48*U686</f>
        <v>105696.40960792841</v>
      </c>
      <c r="W686" s="123"/>
      <c r="X686" s="123">
        <f t="shared" si="332"/>
        <v>105696.40960792841</v>
      </c>
      <c r="Z686" s="128">
        <v>454.5</v>
      </c>
      <c r="AB686" s="51">
        <v>0.64700000000000002</v>
      </c>
      <c r="AC686" s="51">
        <f t="shared" si="334"/>
        <v>294.06150000000002</v>
      </c>
      <c r="AD686" s="132">
        <f t="shared" si="335"/>
        <v>-0.14258184425827114</v>
      </c>
      <c r="AF686" s="51">
        <f t="shared" si="336"/>
        <v>696.67260965202445</v>
      </c>
      <c r="AG686" s="123">
        <f t="shared" si="337"/>
        <v>316637.70108684513</v>
      </c>
      <c r="AI686" s="128">
        <v>0</v>
      </c>
      <c r="AJ686" s="123">
        <f>IF($AI$11&gt;0,(AI686/$AI$11)*'DADOS BASE PROPOSTA'!$H$41,0)</f>
        <v>0</v>
      </c>
      <c r="AL686" s="123">
        <v>100.375</v>
      </c>
      <c r="AM686" s="123">
        <f>(AL686/$AL$11)*'DADOS BASE PROPOSTA'!$H$42</f>
        <v>57367.244883375875</v>
      </c>
      <c r="AO686" s="123"/>
      <c r="AP686" s="123"/>
      <c r="AQ686" s="123"/>
      <c r="AS686" s="123"/>
      <c r="AT686" s="123"/>
      <c r="AU686" s="123"/>
      <c r="AW686" s="123"/>
      <c r="AX686" s="123"/>
      <c r="AY686" s="123"/>
      <c r="AZ686" s="49"/>
    </row>
    <row r="687" spans="1:52" x14ac:dyDescent="0.25">
      <c r="A687" s="49"/>
      <c r="B687" s="2" t="s">
        <v>700</v>
      </c>
      <c r="C687" s="2" t="s">
        <v>442</v>
      </c>
      <c r="D687" s="50" t="s">
        <v>93</v>
      </c>
      <c r="F687" s="113">
        <v>0</v>
      </c>
      <c r="G687" s="118">
        <f t="shared" si="329"/>
        <v>0</v>
      </c>
      <c r="H687" s="123">
        <f>'DADOS BASE PROPOSTA'!$H$17*G687</f>
        <v>0</v>
      </c>
      <c r="I687" s="123">
        <f>IF(D687="P",IF(H687&lt;'DADOS BASE PROPOSTA'!$H$22,IF('DADOS BASE PROPOSTA'!$H$22-H687&gt;'DADOS BASE PROPOSTA'!$H$23,'DADOS BASE PROPOSTA'!$H$23,'DADOS BASE PROPOSTA'!$H$22-H687),0),0)</f>
        <v>0</v>
      </c>
      <c r="J687" s="123">
        <f t="shared" si="330"/>
        <v>0</v>
      </c>
      <c r="L687" s="113">
        <v>1141.3095025341979</v>
      </c>
      <c r="M687" s="123">
        <f>IF(D687="E",'DADOS BASE PROPOSTA'!$H$28,IF(D687="EA",'DADOS BASE PROPOSTA'!$H$29,IF(D687="EC",'DADOS BASE PROPOSTA'!$H$30,IF(D687="ECA",'DADOS BASE PROPOSTA'!$H$31,0))))</f>
        <v>2005589.23</v>
      </c>
      <c r="N687" s="123">
        <f>IF(OR(D687="E",D687="EA",D687="EC",D687="ECA",D687="ECR"),L687*'DADOS BASE PROPOSTA'!$H$33,0)</f>
        <v>761253.43819031003</v>
      </c>
      <c r="O687" s="123">
        <f t="shared" si="331"/>
        <v>2766842.6681903098</v>
      </c>
      <c r="R687" s="123"/>
      <c r="T687" s="113">
        <v>133.4430313057251</v>
      </c>
      <c r="U687" s="118">
        <f t="shared" si="333"/>
        <v>7.0006286682105536E-4</v>
      </c>
      <c r="V687" s="123">
        <f>'DADOS BASE PROPOSTA'!$H$48*U687</f>
        <v>63205.539941927782</v>
      </c>
      <c r="W687" s="123"/>
      <c r="X687" s="123">
        <f t="shared" si="332"/>
        <v>63205.539941927782</v>
      </c>
      <c r="Z687" s="128">
        <v>625</v>
      </c>
      <c r="AB687" s="51">
        <v>0.64200000000000002</v>
      </c>
      <c r="AC687" s="51">
        <f t="shared" si="334"/>
        <v>401.25</v>
      </c>
      <c r="AD687" s="132">
        <f t="shared" si="335"/>
        <v>-0.15133184425827115</v>
      </c>
      <c r="AF687" s="51">
        <f t="shared" si="336"/>
        <v>702.00779449247023</v>
      </c>
      <c r="AG687" s="123">
        <f t="shared" si="337"/>
        <v>438754.87155779387</v>
      </c>
      <c r="AI687" s="128">
        <v>0</v>
      </c>
      <c r="AJ687" s="123">
        <f>IF($AI$11&gt;0,(AI687/$AI$11)*'DADOS BASE PROPOSTA'!$H$41,0)</f>
        <v>0</v>
      </c>
      <c r="AL687" s="123">
        <v>67.5</v>
      </c>
      <c r="AM687" s="123">
        <f>(AL687/$AL$11)*'DADOS BASE PROPOSTA'!$H$42</f>
        <v>38578.221963914038</v>
      </c>
      <c r="AO687" s="123"/>
      <c r="AP687" s="123"/>
      <c r="AQ687" s="123"/>
      <c r="AS687" s="123"/>
      <c r="AT687" s="123"/>
      <c r="AU687" s="123"/>
      <c r="AW687" s="123"/>
      <c r="AX687" s="123"/>
      <c r="AY687" s="123"/>
      <c r="AZ687" s="49"/>
    </row>
    <row r="688" spans="1:52" x14ac:dyDescent="0.25">
      <c r="A688" s="49"/>
      <c r="B688" s="2" t="s">
        <v>700</v>
      </c>
      <c r="C688" s="2" t="s">
        <v>704</v>
      </c>
      <c r="D688" s="50" t="s">
        <v>89</v>
      </c>
      <c r="F688" s="113">
        <v>2921.0318128958402</v>
      </c>
      <c r="G688" s="118">
        <f t="shared" si="329"/>
        <v>2.5876747316116271E-3</v>
      </c>
      <c r="H688" s="123">
        <f>'DADOS BASE PROPOSTA'!$H$17*G688</f>
        <v>5879742.2602540907</v>
      </c>
      <c r="I688" s="123">
        <f>IF(D688="P",IF(H688&lt;'DADOS BASE PROPOSTA'!$H$22,IF('DADOS BASE PROPOSTA'!$H$22-H688&gt;'DADOS BASE PROPOSTA'!$H$23,'DADOS BASE PROPOSTA'!$H$23,'DADOS BASE PROPOSTA'!$H$22-H688),0),0)</f>
        <v>0</v>
      </c>
      <c r="J688" s="123">
        <f t="shared" si="330"/>
        <v>5879742.2602540907</v>
      </c>
      <c r="L688" s="113">
        <v>0</v>
      </c>
      <c r="M688" s="123">
        <f>IF(D688="E",'DADOS BASE PROPOSTA'!$H$28,IF(D688="EA",'DADOS BASE PROPOSTA'!$H$29,IF(D688="EC",'DADOS BASE PROPOSTA'!$H$30,IF(D688="ECA",'DADOS BASE PROPOSTA'!$H$31,0))))</f>
        <v>0</v>
      </c>
      <c r="N688" s="123">
        <f>IF(OR(D688="E",D688="EA",D688="EC",D688="ECA",D688="ECR"),L688*'DADOS BASE PROPOSTA'!$H$33,0)</f>
        <v>0</v>
      </c>
      <c r="O688" s="123">
        <f t="shared" si="331"/>
        <v>0</v>
      </c>
      <c r="R688" s="123"/>
      <c r="T688" s="113">
        <v>183.85696639238449</v>
      </c>
      <c r="U688" s="118">
        <f t="shared" si="333"/>
        <v>9.6454219990544396E-4</v>
      </c>
      <c r="V688" s="123">
        <f>'DADOS BASE PROPOSTA'!$H$48*U688</f>
        <v>87084.19405050615</v>
      </c>
      <c r="W688" s="123"/>
      <c r="X688" s="123">
        <f t="shared" si="332"/>
        <v>87084.19405050615</v>
      </c>
      <c r="Z688" s="128">
        <v>1553</v>
      </c>
      <c r="AB688" s="51">
        <v>0.625</v>
      </c>
      <c r="AC688" s="51">
        <f t="shared" si="334"/>
        <v>970.625</v>
      </c>
      <c r="AD688" s="132">
        <f t="shared" si="335"/>
        <v>-0.18108184425827117</v>
      </c>
      <c r="AF688" s="51">
        <f t="shared" si="336"/>
        <v>720.14742294998553</v>
      </c>
      <c r="AG688" s="123">
        <f t="shared" si="337"/>
        <v>1118388.9478413276</v>
      </c>
      <c r="AI688" s="128">
        <v>0</v>
      </c>
      <c r="AJ688" s="123">
        <f>IF($AI$11&gt;0,(AI688/$AI$11)*'DADOS BASE PROPOSTA'!$H$41,0)</f>
        <v>0</v>
      </c>
      <c r="AL688" s="123">
        <v>70.25</v>
      </c>
      <c r="AM688" s="123">
        <f>(AL688/$AL$11)*'DADOS BASE PROPOSTA'!$H$42</f>
        <v>40149.92730318461</v>
      </c>
      <c r="AO688" s="123"/>
      <c r="AP688" s="123"/>
      <c r="AQ688" s="123"/>
      <c r="AS688" s="123"/>
      <c r="AT688" s="123"/>
      <c r="AU688" s="123"/>
      <c r="AW688" s="123"/>
      <c r="AX688" s="123"/>
      <c r="AY688" s="123"/>
      <c r="AZ688" s="49"/>
    </row>
    <row r="689" spans="1:52" x14ac:dyDescent="0.25">
      <c r="A689" s="49"/>
      <c r="B689" s="2" t="s">
        <v>700</v>
      </c>
      <c r="C689" s="2" t="s">
        <v>705</v>
      </c>
      <c r="D689" s="50" t="s">
        <v>89</v>
      </c>
      <c r="F689" s="113">
        <v>353.81648700271819</v>
      </c>
      <c r="G689" s="118">
        <f t="shared" si="329"/>
        <v>3.1343786774333743E-4</v>
      </c>
      <c r="H689" s="123">
        <f>'DADOS BASE PROPOSTA'!$H$17*G689</f>
        <v>712196.88256052101</v>
      </c>
      <c r="I689" s="123">
        <f>IF(D689="P",IF(H689&lt;'DADOS BASE PROPOSTA'!$H$22,IF('DADOS BASE PROPOSTA'!$H$22-H689&gt;'DADOS BASE PROPOSTA'!$H$23,'DADOS BASE PROPOSTA'!$H$23,'DADOS BASE PROPOSTA'!$H$22-H689),0),0)</f>
        <v>1576890.7</v>
      </c>
      <c r="J689" s="123">
        <f t="shared" si="330"/>
        <v>2289087.5825605211</v>
      </c>
      <c r="L689" s="113">
        <v>0</v>
      </c>
      <c r="M689" s="123">
        <f>IF(D689="E",'DADOS BASE PROPOSTA'!$H$28,IF(D689="EA",'DADOS BASE PROPOSTA'!$H$29,IF(D689="EC",'DADOS BASE PROPOSTA'!$H$30,IF(D689="ECA",'DADOS BASE PROPOSTA'!$H$31,0))))</f>
        <v>0</v>
      </c>
      <c r="N689" s="123">
        <f>IF(OR(D689="E",D689="EA",D689="EC",D689="ECA",D689="ECR"),L689*'DADOS BASE PROPOSTA'!$H$33,0)</f>
        <v>0</v>
      </c>
      <c r="O689" s="123">
        <f t="shared" si="331"/>
        <v>0</v>
      </c>
      <c r="R689" s="123"/>
      <c r="T689" s="113">
        <v>70.73690318302387</v>
      </c>
      <c r="U689" s="118">
        <f t="shared" si="333"/>
        <v>3.7109678001017175E-4</v>
      </c>
      <c r="V689" s="123">
        <f>'DADOS BASE PROPOSTA'!$H$48*U689</f>
        <v>33504.665742039964</v>
      </c>
      <c r="W689" s="123"/>
      <c r="X689" s="123">
        <f t="shared" si="332"/>
        <v>33504.665742039964</v>
      </c>
      <c r="Z689" s="128">
        <v>131</v>
      </c>
      <c r="AB689" s="51">
        <v>0.58699999999999997</v>
      </c>
      <c r="AC689" s="51">
        <f t="shared" si="334"/>
        <v>76.896999999999991</v>
      </c>
      <c r="AD689" s="132">
        <f t="shared" si="335"/>
        <v>-0.24758184425827123</v>
      </c>
      <c r="AF689" s="51">
        <f t="shared" si="336"/>
        <v>760.69482773737286</v>
      </c>
      <c r="AG689" s="123">
        <f t="shared" si="337"/>
        <v>99651.022433595848</v>
      </c>
      <c r="AI689" s="128">
        <v>0</v>
      </c>
      <c r="AJ689" s="123">
        <f>IF($AI$11&gt;0,(AI689/$AI$11)*'DADOS BASE PROPOSTA'!$H$41,0)</f>
        <v>0</v>
      </c>
      <c r="AL689" s="123">
        <v>19.25</v>
      </c>
      <c r="AM689" s="123">
        <f>(AL689/$AL$11)*'DADOS BASE PROPOSTA'!$H$42</f>
        <v>11001.937374894003</v>
      </c>
      <c r="AO689" s="123"/>
      <c r="AP689" s="123"/>
      <c r="AQ689" s="123"/>
      <c r="AS689" s="123"/>
      <c r="AT689" s="123"/>
      <c r="AU689" s="123"/>
      <c r="AW689" s="123"/>
      <c r="AX689" s="123"/>
      <c r="AY689" s="123"/>
      <c r="AZ689" s="49"/>
    </row>
    <row r="690" spans="1:52" x14ac:dyDescent="0.25">
      <c r="A690" s="49"/>
      <c r="B690" s="2" t="s">
        <v>700</v>
      </c>
      <c r="C690" s="2" t="s">
        <v>706</v>
      </c>
      <c r="D690" s="50" t="s">
        <v>93</v>
      </c>
      <c r="F690" s="113">
        <v>0</v>
      </c>
      <c r="G690" s="118">
        <f t="shared" si="329"/>
        <v>0</v>
      </c>
      <c r="H690" s="123">
        <f>'DADOS BASE PROPOSTA'!$H$17*G690</f>
        <v>0</v>
      </c>
      <c r="I690" s="123">
        <f>IF(D690="P",IF(H690&lt;'DADOS BASE PROPOSTA'!$H$22,IF('DADOS BASE PROPOSTA'!$H$22-H690&gt;'DADOS BASE PROPOSTA'!$H$23,'DADOS BASE PROPOSTA'!$H$23,'DADOS BASE PROPOSTA'!$H$22-H690),0),0)</f>
        <v>0</v>
      </c>
      <c r="J690" s="123">
        <f t="shared" si="330"/>
        <v>0</v>
      </c>
      <c r="L690" s="113">
        <v>0</v>
      </c>
      <c r="M690" s="123">
        <f>IF(D690="E",'DADOS BASE PROPOSTA'!$H$28,IF(D690="EA",'DADOS BASE PROPOSTA'!$H$29,IF(D690="EC",'DADOS BASE PROPOSTA'!$H$30,IF(D690="ECA",'DADOS BASE PROPOSTA'!$H$31,0))))</f>
        <v>2005589.23</v>
      </c>
      <c r="N690" s="123">
        <f>IF(OR(D690="E",D690="EA",D690="EC",D690="ECA",D690="ECR"),L690*'DADOS BASE PROPOSTA'!$H$33,0)</f>
        <v>0</v>
      </c>
      <c r="O690" s="123">
        <f t="shared" si="331"/>
        <v>2005589.23</v>
      </c>
      <c r="R690" s="123"/>
      <c r="T690" s="113">
        <v>0</v>
      </c>
      <c r="U690" s="118">
        <f t="shared" si="333"/>
        <v>0</v>
      </c>
      <c r="V690" s="123">
        <f>'DADOS BASE PROPOSTA'!$H$48*U690</f>
        <v>0</v>
      </c>
      <c r="W690" s="123"/>
      <c r="X690" s="123">
        <f t="shared" si="332"/>
        <v>0</v>
      </c>
      <c r="Z690" s="128">
        <v>0</v>
      </c>
      <c r="AB690" s="51">
        <v>0.66400000000000003</v>
      </c>
      <c r="AC690" s="51">
        <f t="shared" si="334"/>
        <v>0</v>
      </c>
      <c r="AD690" s="132">
        <f t="shared" si="335"/>
        <v>-0.11283184425827111</v>
      </c>
      <c r="AF690" s="51">
        <f t="shared" si="336"/>
        <v>678.53298119450915</v>
      </c>
      <c r="AG690" s="123">
        <f t="shared" si="337"/>
        <v>0</v>
      </c>
      <c r="AI690" s="128">
        <v>0</v>
      </c>
      <c r="AJ690" s="123">
        <f>IF($AI$11&gt;0,(AI690/$AI$11)*'DADOS BASE PROPOSTA'!$H$41,0)</f>
        <v>0</v>
      </c>
      <c r="AL690" s="123">
        <v>0</v>
      </c>
      <c r="AM690" s="123">
        <f>(AL690/$AL$11)*'DADOS BASE PROPOSTA'!$H$42</f>
        <v>0</v>
      </c>
      <c r="AO690" s="123"/>
      <c r="AP690" s="123"/>
      <c r="AQ690" s="123"/>
      <c r="AS690" s="123"/>
      <c r="AT690" s="123"/>
      <c r="AU690" s="123"/>
      <c r="AW690" s="123"/>
      <c r="AX690" s="123"/>
      <c r="AY690" s="123"/>
      <c r="AZ690" s="49"/>
    </row>
    <row r="691" spans="1:52" x14ac:dyDescent="0.25">
      <c r="A691" s="49"/>
      <c r="B691" s="2" t="s">
        <v>700</v>
      </c>
      <c r="C691" s="2" t="s">
        <v>707</v>
      </c>
      <c r="D691" s="50" t="s">
        <v>93</v>
      </c>
      <c r="F691" s="113">
        <v>0</v>
      </c>
      <c r="G691" s="118">
        <f t="shared" si="329"/>
        <v>0</v>
      </c>
      <c r="H691" s="123">
        <f>'DADOS BASE PROPOSTA'!$H$17*G691</f>
        <v>0</v>
      </c>
      <c r="I691" s="123">
        <f>IF(D691="P",IF(H691&lt;'DADOS BASE PROPOSTA'!$H$22,IF('DADOS BASE PROPOSTA'!$H$22-H691&gt;'DADOS BASE PROPOSTA'!$H$23,'DADOS BASE PROPOSTA'!$H$23,'DADOS BASE PROPOSTA'!$H$22-H691),0),0)</f>
        <v>0</v>
      </c>
      <c r="J691" s="123">
        <f t="shared" si="330"/>
        <v>0</v>
      </c>
      <c r="L691" s="113">
        <v>195.00860306224899</v>
      </c>
      <c r="M691" s="123">
        <f>IF(D691="E",'DADOS BASE PROPOSTA'!$H$28,IF(D691="EA",'DADOS BASE PROPOSTA'!$H$29,IF(D691="EC",'DADOS BASE PROPOSTA'!$H$30,IF(D691="ECA",'DADOS BASE PROPOSTA'!$H$31,0))))</f>
        <v>2005589.23</v>
      </c>
      <c r="N691" s="123">
        <f>IF(OR(D691="E",D691="EA",D691="EC",D691="ECA",D691="ECR"),L691*'DADOS BASE PROPOSTA'!$H$33,0)</f>
        <v>130070.73824252008</v>
      </c>
      <c r="O691" s="123">
        <f t="shared" si="331"/>
        <v>2135659.96824252</v>
      </c>
      <c r="R691" s="123"/>
      <c r="T691" s="113">
        <v>26.982325819672131</v>
      </c>
      <c r="U691" s="118">
        <f t="shared" si="333"/>
        <v>1.4155347178484732E-4</v>
      </c>
      <c r="V691" s="123">
        <f>'DADOS BASE PROPOSTA'!$H$48*U691</f>
        <v>12780.228803512111</v>
      </c>
      <c r="W691" s="123"/>
      <c r="X691" s="123">
        <f t="shared" si="332"/>
        <v>12780.228803512111</v>
      </c>
      <c r="Z691" s="128">
        <v>116</v>
      </c>
      <c r="AB691" s="51">
        <v>0.66100000000000003</v>
      </c>
      <c r="AC691" s="51">
        <f t="shared" si="334"/>
        <v>76.676000000000002</v>
      </c>
      <c r="AD691" s="132">
        <f t="shared" si="335"/>
        <v>-0.11808184425827112</v>
      </c>
      <c r="AF691" s="51">
        <f t="shared" si="336"/>
        <v>681.7340920987765</v>
      </c>
      <c r="AG691" s="123">
        <f t="shared" si="337"/>
        <v>79081.15468345808</v>
      </c>
      <c r="AI691" s="128">
        <v>0</v>
      </c>
      <c r="AJ691" s="123">
        <f>IF($AI$11&gt;0,(AI691/$AI$11)*'DADOS BASE PROPOSTA'!$H$41,0)</f>
        <v>0</v>
      </c>
      <c r="AL691" s="123">
        <v>18.5</v>
      </c>
      <c r="AM691" s="123">
        <f>(AL691/$AL$11)*'DADOS BASE PROPOSTA'!$H$42</f>
        <v>10573.290464183847</v>
      </c>
      <c r="AO691" s="123"/>
      <c r="AP691" s="123"/>
      <c r="AQ691" s="123"/>
      <c r="AS691" s="123"/>
      <c r="AT691" s="123"/>
      <c r="AU691" s="123"/>
      <c r="AW691" s="123"/>
      <c r="AX691" s="123"/>
      <c r="AY691" s="123"/>
      <c r="AZ691" s="49"/>
    </row>
    <row r="692" spans="1:52" x14ac:dyDescent="0.25">
      <c r="A692" s="49"/>
      <c r="B692" s="2" t="s">
        <v>700</v>
      </c>
      <c r="C692" s="2" t="s">
        <v>708</v>
      </c>
      <c r="D692" s="50" t="s">
        <v>89</v>
      </c>
      <c r="F692" s="113">
        <v>4482.0984242178638</v>
      </c>
      <c r="G692" s="118">
        <f t="shared" si="329"/>
        <v>3.9705876484264204E-3</v>
      </c>
      <c r="H692" s="123">
        <f>'DADOS BASE PROPOSTA'!$H$17*G692</f>
        <v>9022011.812108865</v>
      </c>
      <c r="I692" s="123">
        <f>IF(D692="P",IF(H692&lt;'DADOS BASE PROPOSTA'!$H$22,IF('DADOS BASE PROPOSTA'!$H$22-H692&gt;'DADOS BASE PROPOSTA'!$H$23,'DADOS BASE PROPOSTA'!$H$23,'DADOS BASE PROPOSTA'!$H$22-H692),0),0)</f>
        <v>0</v>
      </c>
      <c r="J692" s="123">
        <f t="shared" si="330"/>
        <v>9022011.812108865</v>
      </c>
      <c r="L692" s="113">
        <v>0</v>
      </c>
      <c r="M692" s="123">
        <f>IF(D692="E",'DADOS BASE PROPOSTA'!$H$28,IF(D692="EA",'DADOS BASE PROPOSTA'!$H$29,IF(D692="EC",'DADOS BASE PROPOSTA'!$H$30,IF(D692="ECA",'DADOS BASE PROPOSTA'!$H$31,0))))</f>
        <v>0</v>
      </c>
      <c r="N692" s="123">
        <f>IF(OR(D692="E",D692="EA",D692="EC",D692="ECA",D692="ECR"),L692*'DADOS BASE PROPOSTA'!$H$33,0)</f>
        <v>0</v>
      </c>
      <c r="O692" s="123">
        <f t="shared" si="331"/>
        <v>0</v>
      </c>
      <c r="R692" s="123"/>
      <c r="T692" s="113">
        <v>29.153689277296522</v>
      </c>
      <c r="U692" s="118">
        <f t="shared" si="333"/>
        <v>1.5294478171074672E-4</v>
      </c>
      <c r="V692" s="123">
        <f>'DADOS BASE PROPOSTA'!$H$48*U692</f>
        <v>13808.699143299968</v>
      </c>
      <c r="W692" s="123"/>
      <c r="X692" s="123">
        <f t="shared" si="332"/>
        <v>13808.699143299968</v>
      </c>
      <c r="Z692" s="128">
        <v>1319</v>
      </c>
      <c r="AB692" s="51">
        <v>0.66200000000000003</v>
      </c>
      <c r="AC692" s="51">
        <f t="shared" si="334"/>
        <v>873.178</v>
      </c>
      <c r="AD692" s="132">
        <f t="shared" si="335"/>
        <v>-0.11633184425827112</v>
      </c>
      <c r="AF692" s="51">
        <f t="shared" si="336"/>
        <v>680.66705513068734</v>
      </c>
      <c r="AG692" s="123">
        <f t="shared" si="337"/>
        <v>897799.84571737656</v>
      </c>
      <c r="AI692" s="128">
        <v>107</v>
      </c>
      <c r="AJ692" s="123">
        <f>IF($AI$11&gt;0,(AI692/$AI$11)*'DADOS BASE PROPOSTA'!$H$41,0)</f>
        <v>661046.23076049949</v>
      </c>
      <c r="AL692" s="123">
        <v>10</v>
      </c>
      <c r="AM692" s="123">
        <f>(AL692/$AL$11)*'DADOS BASE PROPOSTA'!$H$42</f>
        <v>5715.29214280208</v>
      </c>
      <c r="AO692" s="123"/>
      <c r="AP692" s="123"/>
      <c r="AQ692" s="123"/>
      <c r="AS692" s="123"/>
      <c r="AT692" s="123"/>
      <c r="AU692" s="123"/>
      <c r="AW692" s="123"/>
      <c r="AX692" s="123"/>
      <c r="AY692" s="123"/>
      <c r="AZ692" s="49"/>
    </row>
    <row r="693" spans="1:52" x14ac:dyDescent="0.25">
      <c r="A693" s="49"/>
      <c r="B693" s="2" t="s">
        <v>700</v>
      </c>
      <c r="C693" s="2" t="s">
        <v>709</v>
      </c>
      <c r="D693" s="50" t="s">
        <v>93</v>
      </c>
      <c r="F693" s="113">
        <v>0</v>
      </c>
      <c r="G693" s="118">
        <f t="shared" si="329"/>
        <v>0</v>
      </c>
      <c r="H693" s="123">
        <f>'DADOS BASE PROPOSTA'!$H$17*G693</f>
        <v>0</v>
      </c>
      <c r="I693" s="123">
        <f>IF(D693="P",IF(H693&lt;'DADOS BASE PROPOSTA'!$H$22,IF('DADOS BASE PROPOSTA'!$H$22-H693&gt;'DADOS BASE PROPOSTA'!$H$23,'DADOS BASE PROPOSTA'!$H$23,'DADOS BASE PROPOSTA'!$H$22-H693),0),0)</f>
        <v>0</v>
      </c>
      <c r="J693" s="123">
        <f t="shared" si="330"/>
        <v>0</v>
      </c>
      <c r="L693" s="113">
        <v>260.10704389377042</v>
      </c>
      <c r="M693" s="123">
        <f>IF(D693="E",'DADOS BASE PROPOSTA'!$H$28,IF(D693="EA",'DADOS BASE PROPOSTA'!$H$29,IF(D693="EC",'DADOS BASE PROPOSTA'!$H$30,IF(D693="ECA",'DADOS BASE PROPOSTA'!$H$31,0))))</f>
        <v>2005589.23</v>
      </c>
      <c r="N693" s="123">
        <f>IF(OR(D693="E",D693="EA",D693="EC",D693="ECA",D693="ECR"),L693*'DADOS BASE PROPOSTA'!$H$33,0)</f>
        <v>173491.39827714488</v>
      </c>
      <c r="O693" s="123">
        <f t="shared" si="331"/>
        <v>2179080.6282771449</v>
      </c>
      <c r="R693" s="123"/>
      <c r="T693" s="113">
        <v>0</v>
      </c>
      <c r="U693" s="118">
        <f t="shared" si="333"/>
        <v>0</v>
      </c>
      <c r="V693" s="123">
        <f>'DADOS BASE PROPOSTA'!$H$48*U693</f>
        <v>0</v>
      </c>
      <c r="W693" s="123"/>
      <c r="X693" s="123">
        <f t="shared" si="332"/>
        <v>0</v>
      </c>
      <c r="Z693" s="128">
        <v>145.5</v>
      </c>
      <c r="AB693" s="51">
        <v>0.55700000000000005</v>
      </c>
      <c r="AC693" s="51">
        <f t="shared" si="334"/>
        <v>81.043500000000009</v>
      </c>
      <c r="AD693" s="132">
        <f t="shared" si="335"/>
        <v>-0.30008184425827111</v>
      </c>
      <c r="AF693" s="51">
        <f t="shared" si="336"/>
        <v>792.70593678004707</v>
      </c>
      <c r="AG693" s="123">
        <f t="shared" si="337"/>
        <v>115338.71380149685</v>
      </c>
      <c r="AI693" s="128">
        <v>0</v>
      </c>
      <c r="AJ693" s="123">
        <f>IF($AI$11&gt;0,(AI693/$AI$11)*'DADOS BASE PROPOSTA'!$H$41,0)</f>
        <v>0</v>
      </c>
      <c r="AL693" s="123">
        <v>0</v>
      </c>
      <c r="AM693" s="123">
        <f>(AL693/$AL$11)*'DADOS BASE PROPOSTA'!$H$42</f>
        <v>0</v>
      </c>
      <c r="AO693" s="123"/>
      <c r="AP693" s="123"/>
      <c r="AQ693" s="123"/>
      <c r="AS693" s="123"/>
      <c r="AT693" s="123"/>
      <c r="AU693" s="123"/>
      <c r="AW693" s="123"/>
      <c r="AX693" s="123"/>
      <c r="AY693" s="123"/>
      <c r="AZ693" s="49"/>
    </row>
    <row r="694" spans="1:52" x14ac:dyDescent="0.25">
      <c r="A694" s="49"/>
      <c r="F694" s="113"/>
      <c r="G694" s="118"/>
      <c r="H694" s="123"/>
      <c r="I694" s="123"/>
      <c r="J694" s="123"/>
      <c r="L694" s="113"/>
      <c r="M694" s="123"/>
      <c r="N694" s="123"/>
      <c r="O694" s="123"/>
      <c r="R694" s="123"/>
      <c r="T694" s="113"/>
      <c r="U694" s="118"/>
      <c r="V694" s="123"/>
      <c r="W694" s="123"/>
      <c r="X694" s="123"/>
      <c r="Z694" s="128"/>
      <c r="AD694" s="132"/>
      <c r="AG694" s="123"/>
      <c r="AI694" s="128"/>
      <c r="AJ694" s="123"/>
      <c r="AL694" s="123"/>
      <c r="AM694" s="123"/>
      <c r="AO694" s="123"/>
      <c r="AP694" s="123"/>
      <c r="AQ694" s="123"/>
      <c r="AS694" s="123"/>
      <c r="AT694" s="123"/>
      <c r="AU694" s="123"/>
      <c r="AW694" s="123"/>
      <c r="AX694" s="123"/>
      <c r="AY694" s="123"/>
      <c r="AZ694" s="49"/>
    </row>
    <row r="695" spans="1:52" x14ac:dyDescent="0.25">
      <c r="A695" s="49"/>
      <c r="B695" s="107" t="s">
        <v>710</v>
      </c>
      <c r="C695" s="107" t="s">
        <v>711</v>
      </c>
      <c r="D695" s="107" t="s">
        <v>84</v>
      </c>
      <c r="E695" s="107"/>
      <c r="F695" s="114">
        <f>SUM(F696:F734)</f>
        <v>50737.662196782185</v>
      </c>
      <c r="G695" s="119">
        <f>SUM(G696:G734)</f>
        <v>4.4947325060968595E-2</v>
      </c>
      <c r="H695" s="124">
        <f>SUM(H696:H734)</f>
        <v>102129793.7557089</v>
      </c>
      <c r="I695" s="124">
        <f>SUM(I696:I734)</f>
        <v>7954805.4105447065</v>
      </c>
      <c r="J695" s="124">
        <f>SUM(J696:J734)</f>
        <v>110084599.16625361</v>
      </c>
      <c r="K695" s="108"/>
      <c r="L695" s="114">
        <f>SUM(L696:L734)</f>
        <v>3186.3564894305896</v>
      </c>
      <c r="M695" s="124">
        <f>SUM(M696:M734)</f>
        <v>20002944.73</v>
      </c>
      <c r="N695" s="124">
        <f>SUM(N696:N734)</f>
        <v>2125299.7784502027</v>
      </c>
      <c r="O695" s="124">
        <f>SUM(O696:O734)</f>
        <v>22128244.508450203</v>
      </c>
      <c r="P695" s="108"/>
      <c r="Q695" s="109"/>
      <c r="R695" s="124">
        <f>SUM(R696:R734)</f>
        <v>10332382.449999999</v>
      </c>
      <c r="S695" s="108"/>
      <c r="T695" s="114">
        <f>SUM(T696:T734)</f>
        <v>1784.8098797318416</v>
      </c>
      <c r="U695" s="119">
        <f>SUM(U696:U734)</f>
        <v>9.3633898219307749E-3</v>
      </c>
      <c r="V695" s="124">
        <f>SUM(V696:V734)</f>
        <v>845378.51874546218</v>
      </c>
      <c r="W695" s="124">
        <f>SUM(W696:W734)</f>
        <v>244676.20587804879</v>
      </c>
      <c r="X695" s="124">
        <f>SUM(X696:X734)</f>
        <v>1090054.7246235111</v>
      </c>
      <c r="Y695" s="108"/>
      <c r="Z695" s="129">
        <f>SUM(Z696:Z734)</f>
        <v>35321</v>
      </c>
      <c r="AA695" s="108"/>
      <c r="AB695" s="108"/>
      <c r="AC695" s="108"/>
      <c r="AD695" s="133"/>
      <c r="AE695" s="108"/>
      <c r="AF695" s="108"/>
      <c r="AG695" s="124">
        <f>SUM(AG696:AG734)</f>
        <v>19532757.301556889</v>
      </c>
      <c r="AH695" s="108"/>
      <c r="AI695" s="129">
        <f>SUM(AI696:AI734)</f>
        <v>0</v>
      </c>
      <c r="AJ695" s="124">
        <f>SUM(AJ696:AJ734)</f>
        <v>0</v>
      </c>
      <c r="AK695" s="108"/>
      <c r="AL695" s="124">
        <f>SUM(AL696:AL734)</f>
        <v>813</v>
      </c>
      <c r="AM695" s="124">
        <f>SUM(AM696:AM734)</f>
        <v>464653.25120980904</v>
      </c>
      <c r="AN695" s="108"/>
      <c r="AO695" s="124"/>
      <c r="AP695" s="124"/>
      <c r="AQ695" s="124">
        <f>SUM(AQ696:AQ734)</f>
        <v>1265174.0297029703</v>
      </c>
      <c r="AR695" s="107"/>
      <c r="AS695" s="124"/>
      <c r="AT695" s="124"/>
      <c r="AU695" s="124">
        <f>SUM(AU696:AU734)</f>
        <v>1265174.0297029703</v>
      </c>
      <c r="AV695" s="107"/>
      <c r="AW695" s="124"/>
      <c r="AX695" s="124"/>
      <c r="AY695" s="124">
        <f>SUM(AY696:AY734)</f>
        <v>1265174.0297029703</v>
      </c>
      <c r="AZ695" s="49"/>
    </row>
    <row r="696" spans="1:52" x14ac:dyDescent="0.25">
      <c r="A696" s="49"/>
      <c r="B696" s="2" t="s">
        <v>710</v>
      </c>
      <c r="C696" s="2" t="s">
        <v>35</v>
      </c>
      <c r="D696" s="50" t="s">
        <v>85</v>
      </c>
      <c r="F696" s="113">
        <v>0</v>
      </c>
      <c r="G696" s="118">
        <f t="shared" ref="G696:G734" si="338">F696/$F$11</f>
        <v>0</v>
      </c>
      <c r="H696" s="123">
        <f>'DADOS BASE PROPOSTA'!$H$17*G696</f>
        <v>0</v>
      </c>
      <c r="I696" s="123">
        <f>IF(D696="P",IF(H696&lt;'DADOS BASE PROPOSTA'!$H$22,IF('DADOS BASE PROPOSTA'!$H$22-H696&gt;'DADOS BASE PROPOSTA'!$H$23,'DADOS BASE PROPOSTA'!$H$23,'DADOS BASE PROPOSTA'!$H$22-H696),0),0)</f>
        <v>0</v>
      </c>
      <c r="J696" s="123">
        <f t="shared" ref="J696:J734" si="339">H696+I696</f>
        <v>0</v>
      </c>
      <c r="L696" s="113"/>
      <c r="M696" s="123">
        <f>IF(D696="E",'DADOS BASE PROPOSTA'!$H$28,IF(D696="EA",'DADOS BASE PROPOSTA'!$H$29,IF(D696="EC",'DADOS BASE PROPOSTA'!$H$30,IF(D696="ECA",'DADOS BASE PROPOSTA'!$H$31,0))))</f>
        <v>0</v>
      </c>
      <c r="N696" s="123">
        <f>IF(OR(D696="E",D696="EA",D696="EC",D696="ECA"),L696*'DADOS BASE PROPOSTA'!$H$33,0)</f>
        <v>0</v>
      </c>
      <c r="O696" s="123">
        <f t="shared" ref="O696:O734" si="340">M696+N696</f>
        <v>0</v>
      </c>
      <c r="Q696" s="77">
        <v>38</v>
      </c>
      <c r="R696" s="123">
        <f>IF(D696="R",('DADOS BASE PROPOSTA'!$H$36+('DADOS BASE PROPOSTA'!$H$37*Q696)),0)</f>
        <v>10332382.449999999</v>
      </c>
      <c r="T696" s="113"/>
      <c r="U696" s="118"/>
      <c r="V696" s="123"/>
      <c r="W696" s="123">
        <f>'DADOS BASE PROPOSTA'!$H$47/41</f>
        <v>244676.20587804879</v>
      </c>
      <c r="X696" s="123">
        <f t="shared" ref="X696:X734" si="341">V696+W696</f>
        <v>244676.20587804879</v>
      </c>
      <c r="Z696" s="128"/>
      <c r="AD696" s="132"/>
      <c r="AG696" s="123"/>
      <c r="AI696" s="128"/>
      <c r="AJ696" s="123"/>
      <c r="AL696" s="123"/>
      <c r="AM696" s="123"/>
      <c r="AO696" s="123">
        <f>'DADOS BASE PROPOSTA'!$H$52/41</f>
        <v>354295.5</v>
      </c>
      <c r="AP696" s="123">
        <f>'DADOS BASE PROPOSTA'!$H$53*(Q696/$Q$11)</f>
        <v>910878.52970297018</v>
      </c>
      <c r="AQ696" s="123">
        <f>AO696+AP696</f>
        <v>1265174.0297029703</v>
      </c>
      <c r="AS696" s="123">
        <f>'DADOS BASE PROPOSTA'!$H$56/41</f>
        <v>354295.5</v>
      </c>
      <c r="AT696" s="123">
        <f>'DADOS BASE PROPOSTA'!$H$57*(Q696/$Q$11)</f>
        <v>910878.52970297018</v>
      </c>
      <c r="AU696" s="123">
        <f>AS696+AT696</f>
        <v>1265174.0297029703</v>
      </c>
      <c r="AW696" s="123">
        <f>'DADOS BASE PROPOSTA'!$H$60/41</f>
        <v>354295.5</v>
      </c>
      <c r="AX696" s="123">
        <f>'DADOS BASE PROPOSTA'!$H$61*(Q696/$Q$11)</f>
        <v>910878.52970297018</v>
      </c>
      <c r="AY696" s="123">
        <f>AW696+AX696</f>
        <v>1265174.0297029703</v>
      </c>
      <c r="AZ696" s="49"/>
    </row>
    <row r="697" spans="1:52" x14ac:dyDescent="0.25">
      <c r="A697" s="49"/>
      <c r="B697" s="2" t="s">
        <v>710</v>
      </c>
      <c r="C697" s="2" t="s">
        <v>712</v>
      </c>
      <c r="D697" s="50" t="s">
        <v>89</v>
      </c>
      <c r="F697" s="113">
        <v>1499.460026012373</v>
      </c>
      <c r="G697" s="118">
        <f t="shared" si="338"/>
        <v>1.3283370633773682E-3</v>
      </c>
      <c r="H697" s="123">
        <f>'DADOS BASE PROPOSTA'!$H$17*G697</f>
        <v>3018261.7127220687</v>
      </c>
      <c r="I697" s="123">
        <f>IF(D697="P",IF(H697&lt;'DADOS BASE PROPOSTA'!$H$22,IF('DADOS BASE PROPOSTA'!$H$22-H697&gt;'DADOS BASE PROPOSTA'!$H$23,'DADOS BASE PROPOSTA'!$H$23,'DADOS BASE PROPOSTA'!$H$22-H697),0),0)</f>
        <v>135519.68727793125</v>
      </c>
      <c r="J697" s="123">
        <f t="shared" si="339"/>
        <v>3153781.4</v>
      </c>
      <c r="L697" s="113">
        <v>0</v>
      </c>
      <c r="M697" s="123">
        <f>IF(D697="E",'DADOS BASE PROPOSTA'!$H$28,IF(D697="EA",'DADOS BASE PROPOSTA'!$H$29,IF(D697="EC",'DADOS BASE PROPOSTA'!$H$30,IF(D697="ECA",'DADOS BASE PROPOSTA'!$H$31,0))))</f>
        <v>0</v>
      </c>
      <c r="N697" s="123">
        <f>IF(OR(D697="E",D697="EA",D697="EC",D697="ECA",D697="ECR"),L697*'DADOS BASE PROPOSTA'!$H$33,0)</f>
        <v>0</v>
      </c>
      <c r="O697" s="123">
        <f t="shared" si="340"/>
        <v>0</v>
      </c>
      <c r="R697" s="123"/>
      <c r="T697" s="113">
        <v>0</v>
      </c>
      <c r="U697" s="118">
        <f t="shared" ref="U697:U734" si="342">T697/$T$11</f>
        <v>0</v>
      </c>
      <c r="V697" s="123">
        <f>'DADOS BASE PROPOSTA'!$H$48*U697</f>
        <v>0</v>
      </c>
      <c r="W697" s="123"/>
      <c r="X697" s="123">
        <f t="shared" si="341"/>
        <v>0</v>
      </c>
      <c r="Z697" s="128">
        <v>861</v>
      </c>
      <c r="AB697" s="51">
        <v>0.81499999999999995</v>
      </c>
      <c r="AC697" s="51">
        <f t="shared" ref="AC697:AC734" si="343">Z697*AB697</f>
        <v>701.71499999999992</v>
      </c>
      <c r="AD697" s="132">
        <f t="shared" ref="AD697:AD734" si="344">(AB697-$AC$12)*$AD$12</f>
        <v>0.15141815574172873</v>
      </c>
      <c r="AF697" s="51">
        <f t="shared" ref="AF697:AF734" si="345">$AF$11-(AD697*$AF$11)</f>
        <v>517.41039901304919</v>
      </c>
      <c r="AG697" s="123">
        <f t="shared" ref="AG697:AG734" si="346">Z697*AF697</f>
        <v>445490.35355023533</v>
      </c>
      <c r="AI697" s="128">
        <v>0</v>
      </c>
      <c r="AJ697" s="123">
        <f>IF($AI$11&gt;0,(AI697/$AI$11)*'DADOS BASE PROPOSTA'!$H$41,0)</f>
        <v>0</v>
      </c>
      <c r="AL697" s="123">
        <v>0</v>
      </c>
      <c r="AM697" s="123">
        <f>(AL697/$AL$11)*'DADOS BASE PROPOSTA'!$H$42</f>
        <v>0</v>
      </c>
      <c r="AO697" s="123"/>
      <c r="AP697" s="123"/>
      <c r="AQ697" s="123"/>
      <c r="AS697" s="123"/>
      <c r="AT697" s="123"/>
      <c r="AU697" s="123"/>
      <c r="AW697" s="123"/>
      <c r="AX697" s="123"/>
      <c r="AY697" s="123"/>
      <c r="AZ697" s="49"/>
    </row>
    <row r="698" spans="1:52" x14ac:dyDescent="0.25">
      <c r="A698" s="49"/>
      <c r="B698" s="2" t="s">
        <v>710</v>
      </c>
      <c r="C698" s="2" t="s">
        <v>713</v>
      </c>
      <c r="D698" s="50" t="s">
        <v>87</v>
      </c>
      <c r="F698" s="113">
        <v>0</v>
      </c>
      <c r="G698" s="118">
        <f t="shared" si="338"/>
        <v>0</v>
      </c>
      <c r="H698" s="123">
        <f>'DADOS BASE PROPOSTA'!$H$17*G698</f>
        <v>0</v>
      </c>
      <c r="I698" s="123">
        <f>IF(D698="P",IF(H698&lt;'DADOS BASE PROPOSTA'!$H$22,IF('DADOS BASE PROPOSTA'!$H$22-H698&gt;'DADOS BASE PROPOSTA'!$H$23,'DADOS BASE PROPOSTA'!$H$23,'DADOS BASE PROPOSTA'!$H$22-H698),0),0)</f>
        <v>0</v>
      </c>
      <c r="J698" s="123">
        <f t="shared" si="339"/>
        <v>0</v>
      </c>
      <c r="L698" s="113">
        <v>16.06820353559484</v>
      </c>
      <c r="M698" s="123">
        <f>IF(D698="E",'DADOS BASE PROPOSTA'!$H$28,IF(D698="EA",'DADOS BASE PROPOSTA'!$H$29,IF(D698="EC",'DADOS BASE PROPOSTA'!$H$30,IF(D698="ECA",'DADOS BASE PROPOSTA'!$H$31,0))))</f>
        <v>993970.02</v>
      </c>
      <c r="N698" s="123">
        <f>IF(OR(D698="E",D698="EA",D698="EC",D698="ECA",D698="ECR"),L698*'DADOS BASE PROPOSTA'!$H$33,0)</f>
        <v>10717.491758241758</v>
      </c>
      <c r="O698" s="123">
        <f t="shared" si="340"/>
        <v>1004687.5117582418</v>
      </c>
      <c r="R698" s="123"/>
      <c r="T698" s="113">
        <v>0</v>
      </c>
      <c r="U698" s="118">
        <f t="shared" si="342"/>
        <v>0</v>
      </c>
      <c r="V698" s="123">
        <f>'DADOS BASE PROPOSTA'!$H$48*U698</f>
        <v>0</v>
      </c>
      <c r="W698" s="123"/>
      <c r="X698" s="123">
        <f t="shared" si="341"/>
        <v>0</v>
      </c>
      <c r="Z698" s="128">
        <v>201.5</v>
      </c>
      <c r="AB698" s="51">
        <v>0.81200000000000006</v>
      </c>
      <c r="AC698" s="51">
        <f t="shared" si="343"/>
        <v>163.61800000000002</v>
      </c>
      <c r="AD698" s="132">
        <f t="shared" si="344"/>
        <v>0.14616815574172892</v>
      </c>
      <c r="AF698" s="51">
        <f t="shared" si="345"/>
        <v>520.61150991731643</v>
      </c>
      <c r="AG698" s="123">
        <f t="shared" si="346"/>
        <v>104903.21924833926</v>
      </c>
      <c r="AI698" s="128">
        <v>0</v>
      </c>
      <c r="AJ698" s="123">
        <f>IF($AI$11&gt;0,(AI698/$AI$11)*'DADOS BASE PROPOSTA'!$H$41,0)</f>
        <v>0</v>
      </c>
      <c r="AL698" s="123">
        <v>0</v>
      </c>
      <c r="AM698" s="123">
        <f>(AL698/$AL$11)*'DADOS BASE PROPOSTA'!$H$42</f>
        <v>0</v>
      </c>
      <c r="AO698" s="123"/>
      <c r="AP698" s="123"/>
      <c r="AQ698" s="123"/>
      <c r="AS698" s="123"/>
      <c r="AT698" s="123"/>
      <c r="AU698" s="123"/>
      <c r="AW698" s="123"/>
      <c r="AX698" s="123"/>
      <c r="AY698" s="123"/>
      <c r="AZ698" s="49"/>
    </row>
    <row r="699" spans="1:52" x14ac:dyDescent="0.25">
      <c r="A699" s="49"/>
      <c r="B699" s="2" t="s">
        <v>710</v>
      </c>
      <c r="C699" s="2" t="s">
        <v>714</v>
      </c>
      <c r="D699" s="50" t="s">
        <v>87</v>
      </c>
      <c r="F699" s="113">
        <v>0</v>
      </c>
      <c r="G699" s="118">
        <f t="shared" si="338"/>
        <v>0</v>
      </c>
      <c r="H699" s="123">
        <f>'DADOS BASE PROPOSTA'!$H$17*G699</f>
        <v>0</v>
      </c>
      <c r="I699" s="123">
        <f>IF(D699="P",IF(H699&lt;'DADOS BASE PROPOSTA'!$H$22,IF('DADOS BASE PROPOSTA'!$H$22-H699&gt;'DADOS BASE PROPOSTA'!$H$23,'DADOS BASE PROPOSTA'!$H$23,'DADOS BASE PROPOSTA'!$H$22-H699),0),0)</f>
        <v>0</v>
      </c>
      <c r="J699" s="123">
        <f t="shared" si="339"/>
        <v>0</v>
      </c>
      <c r="L699" s="113">
        <v>75.363359471112844</v>
      </c>
      <c r="M699" s="123">
        <f>IF(D699="E",'DADOS BASE PROPOSTA'!$H$28,IF(D699="EA",'DADOS BASE PROPOSTA'!$H$29,IF(D699="EC",'DADOS BASE PROPOSTA'!$H$30,IF(D699="ECA",'DADOS BASE PROPOSTA'!$H$31,0))))</f>
        <v>993970.02</v>
      </c>
      <c r="N699" s="123">
        <f>IF(OR(D699="E",D699="EA",D699="EC",D699="ECA",D699="ECR"),L699*'DADOS BASE PROPOSTA'!$H$33,0)</f>
        <v>50267.360767232269</v>
      </c>
      <c r="O699" s="123">
        <f t="shared" si="340"/>
        <v>1044237.3807672323</v>
      </c>
      <c r="R699" s="123"/>
      <c r="T699" s="113">
        <v>0</v>
      </c>
      <c r="U699" s="118">
        <f t="shared" si="342"/>
        <v>0</v>
      </c>
      <c r="V699" s="123">
        <f>'DADOS BASE PROPOSTA'!$H$48*U699</f>
        <v>0</v>
      </c>
      <c r="W699" s="123"/>
      <c r="X699" s="123">
        <f t="shared" si="341"/>
        <v>0</v>
      </c>
      <c r="Z699" s="128">
        <v>212</v>
      </c>
      <c r="AB699" s="51">
        <v>0.82199999999999995</v>
      </c>
      <c r="AC699" s="51">
        <f t="shared" si="343"/>
        <v>174.26399999999998</v>
      </c>
      <c r="AD699" s="132">
        <f t="shared" si="344"/>
        <v>0.16366815574172874</v>
      </c>
      <c r="AF699" s="51">
        <f t="shared" si="345"/>
        <v>509.94114023642516</v>
      </c>
      <c r="AG699" s="123">
        <f t="shared" si="346"/>
        <v>108107.52173012213</v>
      </c>
      <c r="AI699" s="128">
        <v>0</v>
      </c>
      <c r="AJ699" s="123">
        <f>IF($AI$11&gt;0,(AI699/$AI$11)*'DADOS BASE PROPOSTA'!$H$41,0)</f>
        <v>0</v>
      </c>
      <c r="AL699" s="123">
        <v>0</v>
      </c>
      <c r="AM699" s="123">
        <f>(AL699/$AL$11)*'DADOS BASE PROPOSTA'!$H$42</f>
        <v>0</v>
      </c>
      <c r="AO699" s="123"/>
      <c r="AP699" s="123"/>
      <c r="AQ699" s="123"/>
      <c r="AS699" s="123"/>
      <c r="AT699" s="123"/>
      <c r="AU699" s="123"/>
      <c r="AW699" s="123"/>
      <c r="AX699" s="123"/>
      <c r="AY699" s="123"/>
      <c r="AZ699" s="49"/>
    </row>
    <row r="700" spans="1:52" x14ac:dyDescent="0.25">
      <c r="A700" s="49"/>
      <c r="B700" s="2" t="s">
        <v>710</v>
      </c>
      <c r="C700" s="2" t="s">
        <v>715</v>
      </c>
      <c r="D700" s="50" t="s">
        <v>87</v>
      </c>
      <c r="F700" s="113">
        <v>0</v>
      </c>
      <c r="G700" s="118">
        <f t="shared" si="338"/>
        <v>0</v>
      </c>
      <c r="H700" s="123">
        <f>'DADOS BASE PROPOSTA'!$H$17*G700</f>
        <v>0</v>
      </c>
      <c r="I700" s="123">
        <f>IF(D700="P",IF(H700&lt;'DADOS BASE PROPOSTA'!$H$22,IF('DADOS BASE PROPOSTA'!$H$22-H700&gt;'DADOS BASE PROPOSTA'!$H$23,'DADOS BASE PROPOSTA'!$H$23,'DADOS BASE PROPOSTA'!$H$22-H700),0),0)</f>
        <v>0</v>
      </c>
      <c r="J700" s="123">
        <f t="shared" si="339"/>
        <v>0</v>
      </c>
      <c r="L700" s="113">
        <v>0</v>
      </c>
      <c r="M700" s="123">
        <f>IF(D700="E",'DADOS BASE PROPOSTA'!$H$28,IF(D700="EA",'DADOS BASE PROPOSTA'!$H$29,IF(D700="EC",'DADOS BASE PROPOSTA'!$H$30,IF(D700="ECA",'DADOS BASE PROPOSTA'!$H$31,0))))</f>
        <v>993970.02</v>
      </c>
      <c r="N700" s="123">
        <f>IF(OR(D700="E",D700="EA",D700="EC",D700="ECA",D700="ECR"),L700*'DADOS BASE PROPOSTA'!$H$33,0)</f>
        <v>0</v>
      </c>
      <c r="O700" s="123">
        <f t="shared" si="340"/>
        <v>993970.02</v>
      </c>
      <c r="R700" s="123"/>
      <c r="T700" s="113">
        <v>0</v>
      </c>
      <c r="U700" s="118">
        <f t="shared" si="342"/>
        <v>0</v>
      </c>
      <c r="V700" s="123">
        <f>'DADOS BASE PROPOSTA'!$H$48*U700</f>
        <v>0</v>
      </c>
      <c r="W700" s="123"/>
      <c r="X700" s="123">
        <f t="shared" si="341"/>
        <v>0</v>
      </c>
      <c r="Z700" s="128">
        <v>0</v>
      </c>
      <c r="AB700" s="51">
        <v>0.77500000000000002</v>
      </c>
      <c r="AC700" s="51">
        <f t="shared" si="343"/>
        <v>0</v>
      </c>
      <c r="AD700" s="132">
        <f t="shared" si="344"/>
        <v>8.1418155741728865E-2</v>
      </c>
      <c r="AF700" s="51">
        <f t="shared" si="345"/>
        <v>560.09187773661461</v>
      </c>
      <c r="AG700" s="123">
        <f t="shared" si="346"/>
        <v>0</v>
      </c>
      <c r="AI700" s="128">
        <v>0</v>
      </c>
      <c r="AJ700" s="123">
        <f>IF($AI$11&gt;0,(AI700/$AI$11)*'DADOS BASE PROPOSTA'!$H$41,0)</f>
        <v>0</v>
      </c>
      <c r="AL700" s="123">
        <v>0</v>
      </c>
      <c r="AM700" s="123">
        <f>(AL700/$AL$11)*'DADOS BASE PROPOSTA'!$H$42</f>
        <v>0</v>
      </c>
      <c r="AO700" s="123"/>
      <c r="AP700" s="123"/>
      <c r="AQ700" s="123"/>
      <c r="AS700" s="123"/>
      <c r="AT700" s="123"/>
      <c r="AU700" s="123"/>
      <c r="AW700" s="123"/>
      <c r="AX700" s="123"/>
      <c r="AY700" s="123"/>
      <c r="AZ700" s="49"/>
    </row>
    <row r="701" spans="1:52" x14ac:dyDescent="0.25">
      <c r="A701" s="49"/>
      <c r="B701" s="2" t="s">
        <v>710</v>
      </c>
      <c r="C701" s="2" t="s">
        <v>716</v>
      </c>
      <c r="D701" s="50" t="s">
        <v>87</v>
      </c>
      <c r="F701" s="113">
        <v>0</v>
      </c>
      <c r="G701" s="118">
        <f t="shared" si="338"/>
        <v>0</v>
      </c>
      <c r="H701" s="123">
        <f>'DADOS BASE PROPOSTA'!$H$17*G701</f>
        <v>0</v>
      </c>
      <c r="I701" s="123">
        <f>IF(D701="P",IF(H701&lt;'DADOS BASE PROPOSTA'!$H$22,IF('DADOS BASE PROPOSTA'!$H$22-H701&gt;'DADOS BASE PROPOSTA'!$H$23,'DADOS BASE PROPOSTA'!$H$23,'DADOS BASE PROPOSTA'!$H$22-H701),0),0)</f>
        <v>0</v>
      </c>
      <c r="J701" s="123">
        <f t="shared" si="339"/>
        <v>0</v>
      </c>
      <c r="L701" s="113">
        <v>0</v>
      </c>
      <c r="M701" s="123">
        <f>IF(D701="E",'DADOS BASE PROPOSTA'!$H$28,IF(D701="EA",'DADOS BASE PROPOSTA'!$H$29,IF(D701="EC",'DADOS BASE PROPOSTA'!$H$30,IF(D701="ECA",'DADOS BASE PROPOSTA'!$H$31,0))))</f>
        <v>993970.02</v>
      </c>
      <c r="N701" s="123">
        <f>IF(OR(D701="E",D701="EA",D701="EC",D701="ECA",D701="ECR"),L701*'DADOS BASE PROPOSTA'!$H$33,0)</f>
        <v>0</v>
      </c>
      <c r="O701" s="123">
        <f t="shared" si="340"/>
        <v>993970.02</v>
      </c>
      <c r="R701" s="123"/>
      <c r="T701" s="113">
        <v>0</v>
      </c>
      <c r="U701" s="118">
        <f t="shared" si="342"/>
        <v>0</v>
      </c>
      <c r="V701" s="123">
        <f>'DADOS BASE PROPOSTA'!$H$48*U701</f>
        <v>0</v>
      </c>
      <c r="W701" s="123"/>
      <c r="X701" s="123">
        <f t="shared" si="341"/>
        <v>0</v>
      </c>
      <c r="Z701" s="128">
        <v>0</v>
      </c>
      <c r="AB701" s="51">
        <v>0.76200000000000001</v>
      </c>
      <c r="AC701" s="51">
        <f t="shared" si="343"/>
        <v>0</v>
      </c>
      <c r="AD701" s="132">
        <f t="shared" si="344"/>
        <v>5.8668155741728845E-2</v>
      </c>
      <c r="AF701" s="51">
        <f t="shared" si="345"/>
        <v>573.96335832177351</v>
      </c>
      <c r="AG701" s="123">
        <f t="shared" si="346"/>
        <v>0</v>
      </c>
      <c r="AI701" s="128">
        <v>0</v>
      </c>
      <c r="AJ701" s="123">
        <f>IF($AI$11&gt;0,(AI701/$AI$11)*'DADOS BASE PROPOSTA'!$H$41,0)</f>
        <v>0</v>
      </c>
      <c r="AL701" s="123">
        <v>0</v>
      </c>
      <c r="AM701" s="123">
        <f>(AL701/$AL$11)*'DADOS BASE PROPOSTA'!$H$42</f>
        <v>0</v>
      </c>
      <c r="AO701" s="123"/>
      <c r="AP701" s="123"/>
      <c r="AQ701" s="123"/>
      <c r="AS701" s="123"/>
      <c r="AT701" s="123"/>
      <c r="AU701" s="123"/>
      <c r="AW701" s="123"/>
      <c r="AX701" s="123"/>
      <c r="AY701" s="123"/>
      <c r="AZ701" s="49"/>
    </row>
    <row r="702" spans="1:52" x14ac:dyDescent="0.25">
      <c r="A702" s="49"/>
      <c r="B702" s="2" t="s">
        <v>710</v>
      </c>
      <c r="C702" s="2" t="s">
        <v>717</v>
      </c>
      <c r="D702" s="50" t="s">
        <v>87</v>
      </c>
      <c r="F702" s="113">
        <v>0</v>
      </c>
      <c r="G702" s="118">
        <f t="shared" si="338"/>
        <v>0</v>
      </c>
      <c r="H702" s="123">
        <f>'DADOS BASE PROPOSTA'!$H$17*G702</f>
        <v>0</v>
      </c>
      <c r="I702" s="123">
        <f>IF(D702="P",IF(H702&lt;'DADOS BASE PROPOSTA'!$H$22,IF('DADOS BASE PROPOSTA'!$H$22-H702&gt;'DADOS BASE PROPOSTA'!$H$23,'DADOS BASE PROPOSTA'!$H$23,'DADOS BASE PROPOSTA'!$H$22-H702),0),0)</f>
        <v>0</v>
      </c>
      <c r="J702" s="123">
        <f t="shared" si="339"/>
        <v>0</v>
      </c>
      <c r="L702" s="113">
        <v>8.416895604395605E-2</v>
      </c>
      <c r="M702" s="123">
        <f>IF(D702="E",'DADOS BASE PROPOSTA'!$H$28,IF(D702="EA",'DADOS BASE PROPOSTA'!$H$29,IF(D702="EC",'DADOS BASE PROPOSTA'!$H$30,IF(D702="ECA",'DADOS BASE PROPOSTA'!$H$31,0))))</f>
        <v>993970.02</v>
      </c>
      <c r="N702" s="123">
        <f>IF(OR(D702="E",D702="EA",D702="EC",D702="ECA",D702="ECR"),L702*'DADOS BASE PROPOSTA'!$H$33,0)</f>
        <v>56.140693681318687</v>
      </c>
      <c r="O702" s="123">
        <f t="shared" si="340"/>
        <v>994026.16069368133</v>
      </c>
      <c r="R702" s="123"/>
      <c r="T702" s="113">
        <v>0</v>
      </c>
      <c r="U702" s="118">
        <f t="shared" si="342"/>
        <v>0</v>
      </c>
      <c r="V702" s="123">
        <f>'DADOS BASE PROPOSTA'!$H$48*U702</f>
        <v>0</v>
      </c>
      <c r="W702" s="123"/>
      <c r="X702" s="123">
        <f t="shared" si="341"/>
        <v>0</v>
      </c>
      <c r="Z702" s="128">
        <v>13.5</v>
      </c>
      <c r="AB702" s="51">
        <v>0.80100000000000005</v>
      </c>
      <c r="AC702" s="51">
        <f t="shared" si="343"/>
        <v>10.813500000000001</v>
      </c>
      <c r="AD702" s="132">
        <f t="shared" si="344"/>
        <v>0.12691815574172891</v>
      </c>
      <c r="AF702" s="51">
        <f t="shared" si="345"/>
        <v>532.34891656629702</v>
      </c>
      <c r="AG702" s="123">
        <f t="shared" si="346"/>
        <v>7186.7103736450099</v>
      </c>
      <c r="AI702" s="128">
        <v>0</v>
      </c>
      <c r="AJ702" s="123">
        <f>IF($AI$11&gt;0,(AI702/$AI$11)*'DADOS BASE PROPOSTA'!$H$41,0)</f>
        <v>0</v>
      </c>
      <c r="AL702" s="123">
        <v>0</v>
      </c>
      <c r="AM702" s="123">
        <f>(AL702/$AL$11)*'DADOS BASE PROPOSTA'!$H$42</f>
        <v>0</v>
      </c>
      <c r="AO702" s="123"/>
      <c r="AP702" s="123"/>
      <c r="AQ702" s="123"/>
      <c r="AS702" s="123"/>
      <c r="AT702" s="123"/>
      <c r="AU702" s="123"/>
      <c r="AW702" s="123"/>
      <c r="AX702" s="123"/>
      <c r="AY702" s="123"/>
      <c r="AZ702" s="49"/>
    </row>
    <row r="703" spans="1:52" x14ac:dyDescent="0.25">
      <c r="A703" s="49"/>
      <c r="B703" s="2" t="s">
        <v>710</v>
      </c>
      <c r="C703" s="2" t="s">
        <v>718</v>
      </c>
      <c r="D703" s="50" t="s">
        <v>87</v>
      </c>
      <c r="F703" s="113">
        <v>0</v>
      </c>
      <c r="G703" s="118">
        <f t="shared" si="338"/>
        <v>0</v>
      </c>
      <c r="H703" s="123">
        <f>'DADOS BASE PROPOSTA'!$H$17*G703</f>
        <v>0</v>
      </c>
      <c r="I703" s="123">
        <f>IF(D703="P",IF(H703&lt;'DADOS BASE PROPOSTA'!$H$22,IF('DADOS BASE PROPOSTA'!$H$22-H703&gt;'DADOS BASE PROPOSTA'!$H$23,'DADOS BASE PROPOSTA'!$H$23,'DADOS BASE PROPOSTA'!$H$22-H703),0),0)</f>
        <v>0</v>
      </c>
      <c r="J703" s="123">
        <f t="shared" si="339"/>
        <v>0</v>
      </c>
      <c r="L703" s="113">
        <v>3.6509772157190641</v>
      </c>
      <c r="M703" s="123">
        <f>IF(D703="E",'DADOS BASE PROPOSTA'!$H$28,IF(D703="EA",'DADOS BASE PROPOSTA'!$H$29,IF(D703="EC",'DADOS BASE PROPOSTA'!$H$30,IF(D703="ECA",'DADOS BASE PROPOSTA'!$H$31,0))))</f>
        <v>993970.02</v>
      </c>
      <c r="N703" s="123">
        <f>IF(OR(D703="E",D703="EA",D703="EC",D703="ECA",D703="ECR"),L703*'DADOS BASE PROPOSTA'!$H$33,0)</f>
        <v>2435.2018028846155</v>
      </c>
      <c r="O703" s="123">
        <f t="shared" si="340"/>
        <v>996405.2218028846</v>
      </c>
      <c r="R703" s="123"/>
      <c r="T703" s="113">
        <v>0</v>
      </c>
      <c r="U703" s="118">
        <f t="shared" si="342"/>
        <v>0</v>
      </c>
      <c r="V703" s="123">
        <f>'DADOS BASE PROPOSTA'!$H$48*U703</f>
        <v>0</v>
      </c>
      <c r="W703" s="123"/>
      <c r="X703" s="123">
        <f t="shared" si="341"/>
        <v>0</v>
      </c>
      <c r="Z703" s="128">
        <v>143.5</v>
      </c>
      <c r="AB703" s="51">
        <v>0.77100000000000002</v>
      </c>
      <c r="AC703" s="51">
        <f t="shared" si="343"/>
        <v>110.63850000000001</v>
      </c>
      <c r="AD703" s="132">
        <f t="shared" si="344"/>
        <v>7.4418155741728859E-2</v>
      </c>
      <c r="AF703" s="51">
        <f t="shared" si="345"/>
        <v>564.36002560897123</v>
      </c>
      <c r="AG703" s="123">
        <f t="shared" si="346"/>
        <v>80985.663674887372</v>
      </c>
      <c r="AI703" s="128">
        <v>0</v>
      </c>
      <c r="AJ703" s="123">
        <f>IF($AI$11&gt;0,(AI703/$AI$11)*'DADOS BASE PROPOSTA'!$H$41,0)</f>
        <v>0</v>
      </c>
      <c r="AL703" s="123">
        <v>0</v>
      </c>
      <c r="AM703" s="123">
        <f>(AL703/$AL$11)*'DADOS BASE PROPOSTA'!$H$42</f>
        <v>0</v>
      </c>
      <c r="AO703" s="123"/>
      <c r="AP703" s="123"/>
      <c r="AQ703" s="123"/>
      <c r="AS703" s="123"/>
      <c r="AT703" s="123"/>
      <c r="AU703" s="123"/>
      <c r="AW703" s="123"/>
      <c r="AX703" s="123"/>
      <c r="AY703" s="123"/>
      <c r="AZ703" s="49"/>
    </row>
    <row r="704" spans="1:52" x14ac:dyDescent="0.25">
      <c r="A704" s="49"/>
      <c r="B704" s="2" t="s">
        <v>710</v>
      </c>
      <c r="C704" s="2" t="s">
        <v>719</v>
      </c>
      <c r="D704" s="50" t="s">
        <v>89</v>
      </c>
      <c r="F704" s="113">
        <v>1946.7974645340789</v>
      </c>
      <c r="G704" s="118">
        <f t="shared" si="338"/>
        <v>1.724622985720305E-3</v>
      </c>
      <c r="H704" s="123">
        <f>'DADOS BASE PROPOSTA'!$H$17*G704</f>
        <v>3918706.8329216829</v>
      </c>
      <c r="I704" s="123">
        <f>IF(D704="P",IF(H704&lt;'DADOS BASE PROPOSTA'!$H$22,IF('DADOS BASE PROPOSTA'!$H$22-H704&gt;'DADOS BASE PROPOSTA'!$H$23,'DADOS BASE PROPOSTA'!$H$23,'DADOS BASE PROPOSTA'!$H$22-H704),0),0)</f>
        <v>0</v>
      </c>
      <c r="J704" s="123">
        <f t="shared" si="339"/>
        <v>3918706.8329216829</v>
      </c>
      <c r="L704" s="113">
        <v>0</v>
      </c>
      <c r="M704" s="123">
        <f>IF(D704="E",'DADOS BASE PROPOSTA'!$H$28,IF(D704="EA",'DADOS BASE PROPOSTA'!$H$29,IF(D704="EC",'DADOS BASE PROPOSTA'!$H$30,IF(D704="ECA",'DADOS BASE PROPOSTA'!$H$31,0))))</f>
        <v>0</v>
      </c>
      <c r="N704" s="123">
        <f>IF(OR(D704="E",D704="EA",D704="EC",D704="ECA",D704="ECR"),L704*'DADOS BASE PROPOSTA'!$H$33,0)</f>
        <v>0</v>
      </c>
      <c r="O704" s="123">
        <f t="shared" si="340"/>
        <v>0</v>
      </c>
      <c r="R704" s="123"/>
      <c r="T704" s="113">
        <v>0</v>
      </c>
      <c r="U704" s="118">
        <f t="shared" si="342"/>
        <v>0</v>
      </c>
      <c r="V704" s="123">
        <f>'DADOS BASE PROPOSTA'!$H$48*U704</f>
        <v>0</v>
      </c>
      <c r="W704" s="123"/>
      <c r="X704" s="123">
        <f t="shared" si="341"/>
        <v>0</v>
      </c>
      <c r="Z704" s="128">
        <v>720</v>
      </c>
      <c r="AB704" s="51">
        <v>0.76700000000000002</v>
      </c>
      <c r="AC704" s="51">
        <f t="shared" si="343"/>
        <v>552.24</v>
      </c>
      <c r="AD704" s="132">
        <f t="shared" si="344"/>
        <v>6.7418155741728852E-2</v>
      </c>
      <c r="AF704" s="51">
        <f t="shared" si="345"/>
        <v>568.62817348132774</v>
      </c>
      <c r="AG704" s="123">
        <f t="shared" si="346"/>
        <v>409412.28490655596</v>
      </c>
      <c r="AI704" s="128">
        <v>0</v>
      </c>
      <c r="AJ704" s="123">
        <f>IF($AI$11&gt;0,(AI704/$AI$11)*'DADOS BASE PROPOSTA'!$H$41,0)</f>
        <v>0</v>
      </c>
      <c r="AL704" s="123">
        <v>0</v>
      </c>
      <c r="AM704" s="123">
        <f>(AL704/$AL$11)*'DADOS BASE PROPOSTA'!$H$42</f>
        <v>0</v>
      </c>
      <c r="AO704" s="123"/>
      <c r="AP704" s="123"/>
      <c r="AQ704" s="123"/>
      <c r="AS704" s="123"/>
      <c r="AT704" s="123"/>
      <c r="AU704" s="123"/>
      <c r="AW704" s="123"/>
      <c r="AX704" s="123"/>
      <c r="AY704" s="123"/>
      <c r="AZ704" s="49"/>
    </row>
    <row r="705" spans="1:52" x14ac:dyDescent="0.25">
      <c r="A705" s="49"/>
      <c r="B705" s="2" t="s">
        <v>710</v>
      </c>
      <c r="C705" s="2" t="s">
        <v>720</v>
      </c>
      <c r="D705" s="50" t="s">
        <v>89</v>
      </c>
      <c r="F705" s="113">
        <v>2035.3948433267869</v>
      </c>
      <c r="G705" s="118">
        <f t="shared" si="338"/>
        <v>1.8031093607665358E-3</v>
      </c>
      <c r="H705" s="123">
        <f>'DADOS BASE PROPOSTA'!$H$17*G705</f>
        <v>4097044.4155304763</v>
      </c>
      <c r="I705" s="123">
        <f>IF(D705="P",IF(H705&lt;'DADOS BASE PROPOSTA'!$H$22,IF('DADOS BASE PROPOSTA'!$H$22-H705&gt;'DADOS BASE PROPOSTA'!$H$23,'DADOS BASE PROPOSTA'!$H$23,'DADOS BASE PROPOSTA'!$H$22-H705),0),0)</f>
        <v>0</v>
      </c>
      <c r="J705" s="123">
        <f t="shared" si="339"/>
        <v>4097044.4155304763</v>
      </c>
      <c r="L705" s="113">
        <v>0</v>
      </c>
      <c r="M705" s="123">
        <f>IF(D705="E",'DADOS BASE PROPOSTA'!$H$28,IF(D705="EA",'DADOS BASE PROPOSTA'!$H$29,IF(D705="EC",'DADOS BASE PROPOSTA'!$H$30,IF(D705="ECA",'DADOS BASE PROPOSTA'!$H$31,0))))</f>
        <v>0</v>
      </c>
      <c r="N705" s="123">
        <f>IF(OR(D705="E",D705="EA",D705="EC",D705="ECA",D705="ECR"),L705*'DADOS BASE PROPOSTA'!$H$33,0)</f>
        <v>0</v>
      </c>
      <c r="O705" s="123">
        <f t="shared" si="340"/>
        <v>0</v>
      </c>
      <c r="R705" s="123"/>
      <c r="T705" s="113">
        <v>6.7293597706641188</v>
      </c>
      <c r="U705" s="118">
        <f t="shared" si="342"/>
        <v>3.5303266471280226E-5</v>
      </c>
      <c r="V705" s="123">
        <f>'DADOS BASE PROPOSTA'!$H$48*U705</f>
        <v>3187.373769963699</v>
      </c>
      <c r="W705" s="123"/>
      <c r="X705" s="123">
        <f t="shared" si="341"/>
        <v>3187.373769963699</v>
      </c>
      <c r="Z705" s="128">
        <v>1757.5</v>
      </c>
      <c r="AB705" s="51">
        <v>0.78900000000000003</v>
      </c>
      <c r="AC705" s="51">
        <f t="shared" si="343"/>
        <v>1386.6675</v>
      </c>
      <c r="AD705" s="132">
        <f t="shared" si="344"/>
        <v>0.10591815574172889</v>
      </c>
      <c r="AF705" s="51">
        <f t="shared" si="345"/>
        <v>545.15336018336666</v>
      </c>
      <c r="AG705" s="123">
        <f t="shared" si="346"/>
        <v>958107.03052226687</v>
      </c>
      <c r="AI705" s="128">
        <v>0</v>
      </c>
      <c r="AJ705" s="123">
        <f>IF($AI$11&gt;0,(AI705/$AI$11)*'DADOS BASE PROPOSTA'!$H$41,0)</f>
        <v>0</v>
      </c>
      <c r="AL705" s="123">
        <v>54.5</v>
      </c>
      <c r="AM705" s="123">
        <f>(AL705/$AL$11)*'DADOS BASE PROPOSTA'!$H$42</f>
        <v>31148.34217827133</v>
      </c>
      <c r="AO705" s="123"/>
      <c r="AP705" s="123"/>
      <c r="AQ705" s="123"/>
      <c r="AS705" s="123"/>
      <c r="AT705" s="123"/>
      <c r="AU705" s="123"/>
      <c r="AW705" s="123"/>
      <c r="AX705" s="123"/>
      <c r="AY705" s="123"/>
      <c r="AZ705" s="49"/>
    </row>
    <row r="706" spans="1:52" x14ac:dyDescent="0.25">
      <c r="A706" s="49"/>
      <c r="B706" s="2" t="s">
        <v>710</v>
      </c>
      <c r="C706" s="2" t="s">
        <v>721</v>
      </c>
      <c r="D706" s="50" t="s">
        <v>89</v>
      </c>
      <c r="F706" s="113">
        <v>928.85992280365554</v>
      </c>
      <c r="G706" s="118">
        <f t="shared" si="338"/>
        <v>8.2285558850620248E-4</v>
      </c>
      <c r="H706" s="123">
        <f>'DADOS BASE PROPOSTA'!$H$17*G706</f>
        <v>1869701.2876934914</v>
      </c>
      <c r="I706" s="123">
        <f>IF(D706="P",IF(H706&lt;'DADOS BASE PROPOSTA'!$H$22,IF('DADOS BASE PROPOSTA'!$H$22-H706&gt;'DADOS BASE PROPOSTA'!$H$23,'DADOS BASE PROPOSTA'!$H$23,'DADOS BASE PROPOSTA'!$H$22-H706),0),0)</f>
        <v>1284080.1123065085</v>
      </c>
      <c r="J706" s="123">
        <f t="shared" si="339"/>
        <v>3153781.4</v>
      </c>
      <c r="L706" s="113">
        <v>0</v>
      </c>
      <c r="M706" s="123">
        <f>IF(D706="E",'DADOS BASE PROPOSTA'!$H$28,IF(D706="EA",'DADOS BASE PROPOSTA'!$H$29,IF(D706="EC",'DADOS BASE PROPOSTA'!$H$30,IF(D706="ECA",'DADOS BASE PROPOSTA'!$H$31,0))))</f>
        <v>0</v>
      </c>
      <c r="N706" s="123">
        <f>IF(OR(D706="E",D706="EA",D706="EC",D706="ECA",D706="ECR"),L706*'DADOS BASE PROPOSTA'!$H$33,0)</f>
        <v>0</v>
      </c>
      <c r="O706" s="123">
        <f t="shared" si="340"/>
        <v>0</v>
      </c>
      <c r="R706" s="123"/>
      <c r="T706" s="113">
        <v>0</v>
      </c>
      <c r="U706" s="118">
        <f t="shared" si="342"/>
        <v>0</v>
      </c>
      <c r="V706" s="123">
        <f>'DADOS BASE PROPOSTA'!$H$48*U706</f>
        <v>0</v>
      </c>
      <c r="W706" s="123"/>
      <c r="X706" s="123">
        <f t="shared" si="341"/>
        <v>0</v>
      </c>
      <c r="Z706" s="128">
        <v>1108</v>
      </c>
      <c r="AB706" s="51">
        <v>0.78</v>
      </c>
      <c r="AC706" s="51">
        <f t="shared" si="343"/>
        <v>864.24</v>
      </c>
      <c r="AD706" s="132">
        <f t="shared" si="344"/>
        <v>9.0168155741728873E-2</v>
      </c>
      <c r="AF706" s="51">
        <f t="shared" si="345"/>
        <v>554.75669289616894</v>
      </c>
      <c r="AG706" s="123">
        <f t="shared" si="346"/>
        <v>614670.41572895518</v>
      </c>
      <c r="AI706" s="128">
        <v>0</v>
      </c>
      <c r="AJ706" s="123">
        <f>IF($AI$11&gt;0,(AI706/$AI$11)*'DADOS BASE PROPOSTA'!$H$41,0)</f>
        <v>0</v>
      </c>
      <c r="AL706" s="123">
        <v>0</v>
      </c>
      <c r="AM706" s="123">
        <f>(AL706/$AL$11)*'DADOS BASE PROPOSTA'!$H$42</f>
        <v>0</v>
      </c>
      <c r="AO706" s="123"/>
      <c r="AP706" s="123"/>
      <c r="AQ706" s="123"/>
      <c r="AS706" s="123"/>
      <c r="AT706" s="123"/>
      <c r="AU706" s="123"/>
      <c r="AW706" s="123"/>
      <c r="AX706" s="123"/>
      <c r="AY706" s="123"/>
      <c r="AZ706" s="49"/>
    </row>
    <row r="707" spans="1:52" x14ac:dyDescent="0.25">
      <c r="A707" s="49"/>
      <c r="B707" s="2" t="s">
        <v>710</v>
      </c>
      <c r="C707" s="2" t="s">
        <v>722</v>
      </c>
      <c r="D707" s="50" t="s">
        <v>89</v>
      </c>
      <c r="F707" s="113">
        <v>1040.1603307184521</v>
      </c>
      <c r="G707" s="118">
        <f t="shared" si="338"/>
        <v>9.2145405357860449E-4</v>
      </c>
      <c r="H707" s="123">
        <f>'DADOS BASE PROPOSTA'!$H$17*G707</f>
        <v>2093737.7768241505</v>
      </c>
      <c r="I707" s="123">
        <f>IF(D707="P",IF(H707&lt;'DADOS BASE PROPOSTA'!$H$22,IF('DADOS BASE PROPOSTA'!$H$22-H707&gt;'DADOS BASE PROPOSTA'!$H$23,'DADOS BASE PROPOSTA'!$H$23,'DADOS BASE PROPOSTA'!$H$22-H707),0),0)</f>
        <v>1060043.6231758494</v>
      </c>
      <c r="J707" s="123">
        <f t="shared" si="339"/>
        <v>3153781.4</v>
      </c>
      <c r="L707" s="113">
        <v>0</v>
      </c>
      <c r="M707" s="123">
        <f>IF(D707="E",'DADOS BASE PROPOSTA'!$H$28,IF(D707="EA",'DADOS BASE PROPOSTA'!$H$29,IF(D707="EC",'DADOS BASE PROPOSTA'!$H$30,IF(D707="ECA",'DADOS BASE PROPOSTA'!$H$31,0))))</f>
        <v>0</v>
      </c>
      <c r="N707" s="123">
        <f>IF(OR(D707="E",D707="EA",D707="EC",D707="ECA",D707="ECR"),L707*'DADOS BASE PROPOSTA'!$H$33,0)</f>
        <v>0</v>
      </c>
      <c r="O707" s="123">
        <f t="shared" si="340"/>
        <v>0</v>
      </c>
      <c r="R707" s="123"/>
      <c r="T707" s="113">
        <v>82.56573026602905</v>
      </c>
      <c r="U707" s="118">
        <f t="shared" si="342"/>
        <v>4.3315264398321887E-4</v>
      </c>
      <c r="V707" s="123">
        <f>'DADOS BASE PROPOSTA'!$H$48*U707</f>
        <v>39107.411687972053</v>
      </c>
      <c r="W707" s="123"/>
      <c r="X707" s="123">
        <f t="shared" si="341"/>
        <v>39107.411687972053</v>
      </c>
      <c r="Z707" s="128">
        <v>823</v>
      </c>
      <c r="AB707" s="51">
        <v>0.78</v>
      </c>
      <c r="AC707" s="51">
        <f t="shared" si="343"/>
        <v>641.94000000000005</v>
      </c>
      <c r="AD707" s="132">
        <f t="shared" si="344"/>
        <v>9.0168155741728873E-2</v>
      </c>
      <c r="AF707" s="51">
        <f t="shared" si="345"/>
        <v>554.75669289616894</v>
      </c>
      <c r="AG707" s="123">
        <f t="shared" si="346"/>
        <v>456564.75825354701</v>
      </c>
      <c r="AI707" s="128">
        <v>0</v>
      </c>
      <c r="AJ707" s="123">
        <f>IF($AI$11&gt;0,(AI707/$AI$11)*'DADOS BASE PROPOSTA'!$H$41,0)</f>
        <v>0</v>
      </c>
      <c r="AL707" s="123">
        <v>111.375</v>
      </c>
      <c r="AM707" s="123">
        <f>(AL707/$AL$11)*'DADOS BASE PROPOSTA'!$H$42</f>
        <v>63654.06624045816</v>
      </c>
      <c r="AO707" s="123"/>
      <c r="AP707" s="123"/>
      <c r="AQ707" s="123"/>
      <c r="AS707" s="123"/>
      <c r="AT707" s="123"/>
      <c r="AU707" s="123"/>
      <c r="AW707" s="123"/>
      <c r="AX707" s="123"/>
      <c r="AY707" s="123"/>
      <c r="AZ707" s="49"/>
    </row>
    <row r="708" spans="1:52" x14ac:dyDescent="0.25">
      <c r="A708" s="49"/>
      <c r="B708" s="2" t="s">
        <v>710</v>
      </c>
      <c r="C708" s="2" t="s">
        <v>723</v>
      </c>
      <c r="D708" s="50" t="s">
        <v>89</v>
      </c>
      <c r="F708" s="113">
        <v>2315.4474828935959</v>
      </c>
      <c r="G708" s="118">
        <f t="shared" si="338"/>
        <v>2.0512015368697924E-3</v>
      </c>
      <c r="H708" s="123">
        <f>'DADOS BASE PROPOSTA'!$H$17*G708</f>
        <v>4660762.1171614751</v>
      </c>
      <c r="I708" s="123">
        <f>IF(D708="P",IF(H708&lt;'DADOS BASE PROPOSTA'!$H$22,IF('DADOS BASE PROPOSTA'!$H$22-H708&gt;'DADOS BASE PROPOSTA'!$H$23,'DADOS BASE PROPOSTA'!$H$23,'DADOS BASE PROPOSTA'!$H$22-H708),0),0)</f>
        <v>0</v>
      </c>
      <c r="J708" s="123">
        <f t="shared" si="339"/>
        <v>4660762.1171614751</v>
      </c>
      <c r="L708" s="113">
        <v>0</v>
      </c>
      <c r="M708" s="123">
        <f>IF(D708="E",'DADOS BASE PROPOSTA'!$H$28,IF(D708="EA",'DADOS BASE PROPOSTA'!$H$29,IF(D708="EC",'DADOS BASE PROPOSTA'!$H$30,IF(D708="ECA",'DADOS BASE PROPOSTA'!$H$31,0))))</f>
        <v>0</v>
      </c>
      <c r="N708" s="123">
        <f>IF(OR(D708="E",D708="EA",D708="EC",D708="ECA",D708="ECR"),L708*'DADOS BASE PROPOSTA'!$H$33,0)</f>
        <v>0</v>
      </c>
      <c r="O708" s="123">
        <f t="shared" si="340"/>
        <v>0</v>
      </c>
      <c r="R708" s="123"/>
      <c r="T708" s="113">
        <v>0</v>
      </c>
      <c r="U708" s="118">
        <f t="shared" si="342"/>
        <v>0</v>
      </c>
      <c r="V708" s="123">
        <f>'DADOS BASE PROPOSTA'!$H$48*U708</f>
        <v>0</v>
      </c>
      <c r="W708" s="123"/>
      <c r="X708" s="123">
        <f t="shared" si="341"/>
        <v>0</v>
      </c>
      <c r="Z708" s="128">
        <v>1138.5</v>
      </c>
      <c r="AB708" s="51">
        <v>0.77600000000000002</v>
      </c>
      <c r="AC708" s="51">
        <f t="shared" si="343"/>
        <v>883.476</v>
      </c>
      <c r="AD708" s="132">
        <f t="shared" si="344"/>
        <v>8.3168155741728866E-2</v>
      </c>
      <c r="AF708" s="51">
        <f t="shared" si="345"/>
        <v>559.02484076852556</v>
      </c>
      <c r="AG708" s="123">
        <f t="shared" si="346"/>
        <v>636449.78121496632</v>
      </c>
      <c r="AI708" s="128">
        <v>0</v>
      </c>
      <c r="AJ708" s="123">
        <f>IF($AI$11&gt;0,(AI708/$AI$11)*'DADOS BASE PROPOSTA'!$H$41,0)</f>
        <v>0</v>
      </c>
      <c r="AL708" s="123">
        <v>0</v>
      </c>
      <c r="AM708" s="123">
        <f>(AL708/$AL$11)*'DADOS BASE PROPOSTA'!$H$42</f>
        <v>0</v>
      </c>
      <c r="AO708" s="123"/>
      <c r="AP708" s="123"/>
      <c r="AQ708" s="123"/>
      <c r="AS708" s="123"/>
      <c r="AT708" s="123"/>
      <c r="AU708" s="123"/>
      <c r="AW708" s="123"/>
      <c r="AX708" s="123"/>
      <c r="AY708" s="123"/>
      <c r="AZ708" s="49"/>
    </row>
    <row r="709" spans="1:52" x14ac:dyDescent="0.25">
      <c r="A709" s="49"/>
      <c r="B709" s="2" t="s">
        <v>710</v>
      </c>
      <c r="C709" s="2" t="s">
        <v>724</v>
      </c>
      <c r="D709" s="50" t="s">
        <v>93</v>
      </c>
      <c r="F709" s="113">
        <v>0</v>
      </c>
      <c r="G709" s="118">
        <f t="shared" si="338"/>
        <v>0</v>
      </c>
      <c r="H709" s="123">
        <f>'DADOS BASE PROPOSTA'!$H$17*G709</f>
        <v>0</v>
      </c>
      <c r="I709" s="123">
        <f>IF(D709="P",IF(H709&lt;'DADOS BASE PROPOSTA'!$H$22,IF('DADOS BASE PROPOSTA'!$H$22-H709&gt;'DADOS BASE PROPOSTA'!$H$23,'DADOS BASE PROPOSTA'!$H$23,'DADOS BASE PROPOSTA'!$H$22-H709),0),0)</f>
        <v>0</v>
      </c>
      <c r="J709" s="123">
        <f t="shared" si="339"/>
        <v>0</v>
      </c>
      <c r="L709" s="113">
        <v>534.2889299082758</v>
      </c>
      <c r="M709" s="123">
        <f>IF(D709="E",'DADOS BASE PROPOSTA'!$H$28,IF(D709="EA",'DADOS BASE PROPOSTA'!$H$29,IF(D709="EC",'DADOS BASE PROPOSTA'!$H$30,IF(D709="ECA",'DADOS BASE PROPOSTA'!$H$31,0))))</f>
        <v>2005589.23</v>
      </c>
      <c r="N709" s="123">
        <f>IF(OR(D709="E",D709="EA",D709="EC",D709="ECA",D709="ECR"),L709*'DADOS BASE PROPOSTA'!$H$33,0)</f>
        <v>356370.71624881995</v>
      </c>
      <c r="O709" s="123">
        <f t="shared" si="340"/>
        <v>2361959.9462488201</v>
      </c>
      <c r="R709" s="123"/>
      <c r="T709" s="113">
        <v>0</v>
      </c>
      <c r="U709" s="118">
        <f t="shared" si="342"/>
        <v>0</v>
      </c>
      <c r="V709" s="123">
        <f>'DADOS BASE PROPOSTA'!$H$48*U709</f>
        <v>0</v>
      </c>
      <c r="W709" s="123"/>
      <c r="X709" s="123">
        <f t="shared" si="341"/>
        <v>0</v>
      </c>
      <c r="Z709" s="128">
        <v>391.5</v>
      </c>
      <c r="AB709" s="51">
        <v>0.80500000000000005</v>
      </c>
      <c r="AC709" s="51">
        <f t="shared" si="343"/>
        <v>315.15750000000003</v>
      </c>
      <c r="AD709" s="132">
        <f t="shared" si="344"/>
        <v>0.13391815574172891</v>
      </c>
      <c r="AF709" s="51">
        <f t="shared" si="345"/>
        <v>528.0807686939404</v>
      </c>
      <c r="AG709" s="123">
        <f t="shared" si="346"/>
        <v>206743.62094367767</v>
      </c>
      <c r="AI709" s="128">
        <v>0</v>
      </c>
      <c r="AJ709" s="123">
        <f>IF($AI$11&gt;0,(AI709/$AI$11)*'DADOS BASE PROPOSTA'!$H$41,0)</f>
        <v>0</v>
      </c>
      <c r="AL709" s="123">
        <v>0</v>
      </c>
      <c r="AM709" s="123">
        <f>(AL709/$AL$11)*'DADOS BASE PROPOSTA'!$H$42</f>
        <v>0</v>
      </c>
      <c r="AO709" s="123"/>
      <c r="AP709" s="123"/>
      <c r="AQ709" s="123"/>
      <c r="AS709" s="123"/>
      <c r="AT709" s="123"/>
      <c r="AU709" s="123"/>
      <c r="AW709" s="123"/>
      <c r="AX709" s="123"/>
      <c r="AY709" s="123"/>
      <c r="AZ709" s="49"/>
    </row>
    <row r="710" spans="1:52" x14ac:dyDescent="0.25">
      <c r="A710" s="49"/>
      <c r="B710" s="2" t="s">
        <v>710</v>
      </c>
      <c r="C710" s="2" t="s">
        <v>725</v>
      </c>
      <c r="D710" s="50" t="s">
        <v>89</v>
      </c>
      <c r="F710" s="113">
        <v>888.9669971986574</v>
      </c>
      <c r="G710" s="118">
        <f t="shared" si="338"/>
        <v>7.875153655403401E-4</v>
      </c>
      <c r="H710" s="123">
        <f>'DADOS BASE PROPOSTA'!$H$17*G710</f>
        <v>1789400.8542886451</v>
      </c>
      <c r="I710" s="123">
        <f>IF(D710="P",IF(H710&lt;'DADOS BASE PROPOSTA'!$H$22,IF('DADOS BASE PROPOSTA'!$H$22-H710&gt;'DADOS BASE PROPOSTA'!$H$23,'DADOS BASE PROPOSTA'!$H$23,'DADOS BASE PROPOSTA'!$H$22-H710),0),0)</f>
        <v>1364380.5457113548</v>
      </c>
      <c r="J710" s="123">
        <f t="shared" si="339"/>
        <v>3153781.4</v>
      </c>
      <c r="L710" s="113">
        <v>0</v>
      </c>
      <c r="M710" s="123">
        <f>IF(D710="E",'DADOS BASE PROPOSTA'!$H$28,IF(D710="EA",'DADOS BASE PROPOSTA'!$H$29,IF(D710="EC",'DADOS BASE PROPOSTA'!$H$30,IF(D710="ECA",'DADOS BASE PROPOSTA'!$H$31,0))))</f>
        <v>0</v>
      </c>
      <c r="N710" s="123">
        <f>IF(OR(D710="E",D710="EA",D710="EC",D710="ECA",D710="ECR"),L710*'DADOS BASE PROPOSTA'!$H$33,0)</f>
        <v>0</v>
      </c>
      <c r="O710" s="123">
        <f t="shared" si="340"/>
        <v>0</v>
      </c>
      <c r="R710" s="123"/>
      <c r="T710" s="113">
        <v>0</v>
      </c>
      <c r="U710" s="118">
        <f t="shared" si="342"/>
        <v>0</v>
      </c>
      <c r="V710" s="123">
        <f>'DADOS BASE PROPOSTA'!$H$48*U710</f>
        <v>0</v>
      </c>
      <c r="W710" s="123"/>
      <c r="X710" s="123">
        <f t="shared" si="341"/>
        <v>0</v>
      </c>
      <c r="Z710" s="128">
        <v>746</v>
      </c>
      <c r="AB710" s="51">
        <v>0.749</v>
      </c>
      <c r="AC710" s="51">
        <f t="shared" si="343"/>
        <v>558.75400000000002</v>
      </c>
      <c r="AD710" s="132">
        <f t="shared" si="344"/>
        <v>3.5918155741728824E-2</v>
      </c>
      <c r="AF710" s="51">
        <f t="shared" si="345"/>
        <v>587.8348389069323</v>
      </c>
      <c r="AG710" s="123">
        <f t="shared" si="346"/>
        <v>438524.78982457152</v>
      </c>
      <c r="AI710" s="128">
        <v>0</v>
      </c>
      <c r="AJ710" s="123">
        <f>IF($AI$11&gt;0,(AI710/$AI$11)*'DADOS BASE PROPOSTA'!$H$41,0)</f>
        <v>0</v>
      </c>
      <c r="AL710" s="123">
        <v>0</v>
      </c>
      <c r="AM710" s="123">
        <f>(AL710/$AL$11)*'DADOS BASE PROPOSTA'!$H$42</f>
        <v>0</v>
      </c>
      <c r="AO710" s="123"/>
      <c r="AP710" s="123"/>
      <c r="AQ710" s="123"/>
      <c r="AS710" s="123"/>
      <c r="AT710" s="123"/>
      <c r="AU710" s="123"/>
      <c r="AW710" s="123"/>
      <c r="AX710" s="123"/>
      <c r="AY710" s="123"/>
      <c r="AZ710" s="49"/>
    </row>
    <row r="711" spans="1:52" x14ac:dyDescent="0.25">
      <c r="A711" s="49"/>
      <c r="B711" s="2" t="s">
        <v>710</v>
      </c>
      <c r="C711" s="2" t="s">
        <v>726</v>
      </c>
      <c r="D711" s="50" t="s">
        <v>89</v>
      </c>
      <c r="F711" s="113">
        <v>1082.66192349005</v>
      </c>
      <c r="G711" s="118">
        <f t="shared" si="338"/>
        <v>9.5910523463824506E-4</v>
      </c>
      <c r="H711" s="123">
        <f>'DADOS BASE PROPOSTA'!$H$17*G711</f>
        <v>2179289.1939788754</v>
      </c>
      <c r="I711" s="123">
        <f>IF(D711="P",IF(H711&lt;'DADOS BASE PROPOSTA'!$H$22,IF('DADOS BASE PROPOSTA'!$H$22-H711&gt;'DADOS BASE PROPOSTA'!$H$23,'DADOS BASE PROPOSTA'!$H$23,'DADOS BASE PROPOSTA'!$H$22-H711),0),0)</f>
        <v>974492.2060211245</v>
      </c>
      <c r="J711" s="123">
        <f t="shared" si="339"/>
        <v>3153781.4</v>
      </c>
      <c r="L711" s="113">
        <v>0</v>
      </c>
      <c r="M711" s="123">
        <f>IF(D711="E",'DADOS BASE PROPOSTA'!$H$28,IF(D711="EA",'DADOS BASE PROPOSTA'!$H$29,IF(D711="EC",'DADOS BASE PROPOSTA'!$H$30,IF(D711="ECA",'DADOS BASE PROPOSTA'!$H$31,0))))</f>
        <v>0</v>
      </c>
      <c r="N711" s="123">
        <f>IF(OR(D711="E",D711="EA",D711="EC",D711="ECA",D711="ECR"),L711*'DADOS BASE PROPOSTA'!$H$33,0)</f>
        <v>0</v>
      </c>
      <c r="O711" s="123">
        <f t="shared" si="340"/>
        <v>0</v>
      </c>
      <c r="R711" s="123"/>
      <c r="T711" s="113">
        <v>0</v>
      </c>
      <c r="U711" s="118">
        <f t="shared" si="342"/>
        <v>0</v>
      </c>
      <c r="V711" s="123">
        <f>'DADOS BASE PROPOSTA'!$H$48*U711</f>
        <v>0</v>
      </c>
      <c r="W711" s="123"/>
      <c r="X711" s="123">
        <f t="shared" si="341"/>
        <v>0</v>
      </c>
      <c r="Z711" s="128">
        <v>516.5</v>
      </c>
      <c r="AB711" s="51">
        <v>0.75</v>
      </c>
      <c r="AC711" s="51">
        <f t="shared" si="343"/>
        <v>387.375</v>
      </c>
      <c r="AD711" s="132">
        <f t="shared" si="344"/>
        <v>3.7668155741728826E-2</v>
      </c>
      <c r="AF711" s="51">
        <f t="shared" si="345"/>
        <v>586.76780193884315</v>
      </c>
      <c r="AG711" s="123">
        <f t="shared" si="346"/>
        <v>303065.56970141246</v>
      </c>
      <c r="AI711" s="128">
        <v>0</v>
      </c>
      <c r="AJ711" s="123">
        <f>IF($AI$11&gt;0,(AI711/$AI$11)*'DADOS BASE PROPOSTA'!$H$41,0)</f>
        <v>0</v>
      </c>
      <c r="AL711" s="123">
        <v>0</v>
      </c>
      <c r="AM711" s="123">
        <f>(AL711/$AL$11)*'DADOS BASE PROPOSTA'!$H$42</f>
        <v>0</v>
      </c>
      <c r="AO711" s="123"/>
      <c r="AP711" s="123"/>
      <c r="AQ711" s="123"/>
      <c r="AS711" s="123"/>
      <c r="AT711" s="123"/>
      <c r="AU711" s="123"/>
      <c r="AW711" s="123"/>
      <c r="AX711" s="123"/>
      <c r="AY711" s="123"/>
      <c r="AZ711" s="49"/>
    </row>
    <row r="712" spans="1:52" x14ac:dyDescent="0.25">
      <c r="A712" s="49"/>
      <c r="B712" s="2" t="s">
        <v>710</v>
      </c>
      <c r="C712" s="2" t="s">
        <v>727</v>
      </c>
      <c r="D712" s="50" t="s">
        <v>89</v>
      </c>
      <c r="F712" s="113">
        <v>1321.188177386776</v>
      </c>
      <c r="G712" s="118">
        <f t="shared" si="338"/>
        <v>1.1704101431673419E-3</v>
      </c>
      <c r="H712" s="123">
        <f>'DADOS BASE PROPOSTA'!$H$17*G712</f>
        <v>2659418.4719364131</v>
      </c>
      <c r="I712" s="123">
        <f>IF(D712="P",IF(H712&lt;'DADOS BASE PROPOSTA'!$H$22,IF('DADOS BASE PROPOSTA'!$H$22-H712&gt;'DADOS BASE PROPOSTA'!$H$23,'DADOS BASE PROPOSTA'!$H$23,'DADOS BASE PROPOSTA'!$H$22-H712),0),0)</f>
        <v>494362.92806358682</v>
      </c>
      <c r="J712" s="123">
        <f t="shared" si="339"/>
        <v>3153781.4</v>
      </c>
      <c r="L712" s="113">
        <v>0</v>
      </c>
      <c r="M712" s="123">
        <f>IF(D712="E",'DADOS BASE PROPOSTA'!$H$28,IF(D712="EA",'DADOS BASE PROPOSTA'!$H$29,IF(D712="EC",'DADOS BASE PROPOSTA'!$H$30,IF(D712="ECA",'DADOS BASE PROPOSTA'!$H$31,0))))</f>
        <v>0</v>
      </c>
      <c r="N712" s="123">
        <f>IF(OR(D712="E",D712="EA",D712="EC",D712="ECA",D712="ECR"),L712*'DADOS BASE PROPOSTA'!$H$33,0)</f>
        <v>0</v>
      </c>
      <c r="O712" s="123">
        <f t="shared" si="340"/>
        <v>0</v>
      </c>
      <c r="R712" s="123"/>
      <c r="T712" s="113">
        <v>615.87222595738967</v>
      </c>
      <c r="U712" s="118">
        <f t="shared" si="342"/>
        <v>3.2309613464296164E-3</v>
      </c>
      <c r="V712" s="123">
        <f>'DADOS BASE PROPOSTA'!$H$48*U712</f>
        <v>291709.02516213822</v>
      </c>
      <c r="W712" s="123"/>
      <c r="X712" s="123">
        <f t="shared" si="341"/>
        <v>291709.02516213822</v>
      </c>
      <c r="Z712" s="128">
        <v>1088</v>
      </c>
      <c r="AB712" s="51">
        <v>0.75900000000000001</v>
      </c>
      <c r="AC712" s="51">
        <f t="shared" si="343"/>
        <v>825.79200000000003</v>
      </c>
      <c r="AD712" s="132">
        <f t="shared" si="344"/>
        <v>5.341815574172884E-2</v>
      </c>
      <c r="AF712" s="51">
        <f t="shared" si="345"/>
        <v>577.16446922604086</v>
      </c>
      <c r="AG712" s="123">
        <f t="shared" si="346"/>
        <v>627954.9425179325</v>
      </c>
      <c r="AI712" s="128">
        <v>0</v>
      </c>
      <c r="AJ712" s="123">
        <f>IF($AI$11&gt;0,(AI712/$AI$11)*'DADOS BASE PROPOSTA'!$H$41,0)</f>
        <v>0</v>
      </c>
      <c r="AL712" s="123">
        <v>280.75</v>
      </c>
      <c r="AM712" s="123">
        <f>(AL712/$AL$11)*'DADOS BASE PROPOSTA'!$H$42</f>
        <v>160456.82690916836</v>
      </c>
      <c r="AO712" s="123"/>
      <c r="AP712" s="123"/>
      <c r="AQ712" s="123"/>
      <c r="AS712" s="123"/>
      <c r="AT712" s="123"/>
      <c r="AU712" s="123"/>
      <c r="AW712" s="123"/>
      <c r="AX712" s="123"/>
      <c r="AY712" s="123"/>
      <c r="AZ712" s="49"/>
    </row>
    <row r="713" spans="1:52" x14ac:dyDescent="0.25">
      <c r="A713" s="49"/>
      <c r="B713" s="2" t="s">
        <v>710</v>
      </c>
      <c r="C713" s="2" t="s">
        <v>728</v>
      </c>
      <c r="D713" s="50" t="s">
        <v>89</v>
      </c>
      <c r="F713" s="113">
        <v>1644.081658837961</v>
      </c>
      <c r="G713" s="118">
        <f t="shared" si="338"/>
        <v>1.4564540332970429E-3</v>
      </c>
      <c r="H713" s="123">
        <f>'DADOS BASE PROPOSTA'!$H$17*G713</f>
        <v>3309370.4649504656</v>
      </c>
      <c r="I713" s="123">
        <f>IF(D713="P",IF(H713&lt;'DADOS BASE PROPOSTA'!$H$22,IF('DADOS BASE PROPOSTA'!$H$22-H713&gt;'DADOS BASE PROPOSTA'!$H$23,'DADOS BASE PROPOSTA'!$H$23,'DADOS BASE PROPOSTA'!$H$22-H713),0),0)</f>
        <v>0</v>
      </c>
      <c r="J713" s="123">
        <f t="shared" si="339"/>
        <v>3309370.4649504656</v>
      </c>
      <c r="L713" s="113">
        <v>0</v>
      </c>
      <c r="M713" s="123">
        <f>IF(D713="E",'DADOS BASE PROPOSTA'!$H$28,IF(D713="EA",'DADOS BASE PROPOSTA'!$H$29,IF(D713="EC",'DADOS BASE PROPOSTA'!$H$30,IF(D713="ECA",'DADOS BASE PROPOSTA'!$H$31,0))))</f>
        <v>0</v>
      </c>
      <c r="N713" s="123">
        <f>IF(OR(D713="E",D713="EA",D713="EC",D713="ECA",D713="ECR"),L713*'DADOS BASE PROPOSTA'!$H$33,0)</f>
        <v>0</v>
      </c>
      <c r="O713" s="123">
        <f t="shared" si="340"/>
        <v>0</v>
      </c>
      <c r="R713" s="123"/>
      <c r="T713" s="113">
        <v>0</v>
      </c>
      <c r="U713" s="118">
        <f t="shared" si="342"/>
        <v>0</v>
      </c>
      <c r="V713" s="123">
        <f>'DADOS BASE PROPOSTA'!$H$48*U713</f>
        <v>0</v>
      </c>
      <c r="W713" s="123"/>
      <c r="X713" s="123">
        <f t="shared" si="341"/>
        <v>0</v>
      </c>
      <c r="Z713" s="128">
        <v>625.5</v>
      </c>
      <c r="AB713" s="51">
        <v>0.78500000000000003</v>
      </c>
      <c r="AC713" s="51">
        <f t="shared" si="343"/>
        <v>491.01750000000004</v>
      </c>
      <c r="AD713" s="132">
        <f t="shared" si="344"/>
        <v>9.891815574172888E-2</v>
      </c>
      <c r="AF713" s="51">
        <f t="shared" si="345"/>
        <v>549.42150805572328</v>
      </c>
      <c r="AG713" s="123">
        <f t="shared" si="346"/>
        <v>343663.15328885493</v>
      </c>
      <c r="AI713" s="128">
        <v>0</v>
      </c>
      <c r="AJ713" s="123">
        <f>IF($AI$11&gt;0,(AI713/$AI$11)*'DADOS BASE PROPOSTA'!$H$41,0)</f>
        <v>0</v>
      </c>
      <c r="AL713" s="123">
        <v>0</v>
      </c>
      <c r="AM713" s="123">
        <f>(AL713/$AL$11)*'DADOS BASE PROPOSTA'!$H$42</f>
        <v>0</v>
      </c>
      <c r="AO713" s="123"/>
      <c r="AP713" s="123"/>
      <c r="AQ713" s="123"/>
      <c r="AS713" s="123"/>
      <c r="AT713" s="123"/>
      <c r="AU713" s="123"/>
      <c r="AW713" s="123"/>
      <c r="AX713" s="123"/>
      <c r="AY713" s="123"/>
      <c r="AZ713" s="49"/>
    </row>
    <row r="714" spans="1:52" x14ac:dyDescent="0.25">
      <c r="A714" s="49"/>
      <c r="B714" s="2" t="s">
        <v>710</v>
      </c>
      <c r="C714" s="2" t="s">
        <v>729</v>
      </c>
      <c r="D714" s="50" t="s">
        <v>89</v>
      </c>
      <c r="F714" s="113">
        <v>2686.068566391099</v>
      </c>
      <c r="G714" s="118">
        <f t="shared" si="338"/>
        <v>2.3795262091773619E-3</v>
      </c>
      <c r="H714" s="123">
        <f>'DADOS BASE PROPOSTA'!$H$17*G714</f>
        <v>5406784.9566118494</v>
      </c>
      <c r="I714" s="123">
        <f>IF(D714="P",IF(H714&lt;'DADOS BASE PROPOSTA'!$H$22,IF('DADOS BASE PROPOSTA'!$H$22-H714&gt;'DADOS BASE PROPOSTA'!$H$23,'DADOS BASE PROPOSTA'!$H$23,'DADOS BASE PROPOSTA'!$H$22-H714),0),0)</f>
        <v>0</v>
      </c>
      <c r="J714" s="123">
        <f t="shared" si="339"/>
        <v>5406784.9566118494</v>
      </c>
      <c r="L714" s="113">
        <v>0</v>
      </c>
      <c r="M714" s="123">
        <f>IF(D714="E",'DADOS BASE PROPOSTA'!$H$28,IF(D714="EA",'DADOS BASE PROPOSTA'!$H$29,IF(D714="EC",'DADOS BASE PROPOSTA'!$H$30,IF(D714="ECA",'DADOS BASE PROPOSTA'!$H$31,0))))</f>
        <v>0</v>
      </c>
      <c r="N714" s="123">
        <f>IF(OR(D714="E",D714="EA",D714="EC",D714="ECA",D714="ECR"),L714*'DADOS BASE PROPOSTA'!$H$33,0)</f>
        <v>0</v>
      </c>
      <c r="O714" s="123">
        <f t="shared" si="340"/>
        <v>0</v>
      </c>
      <c r="R714" s="123"/>
      <c r="T714" s="113">
        <v>0</v>
      </c>
      <c r="U714" s="118">
        <f t="shared" si="342"/>
        <v>0</v>
      </c>
      <c r="V714" s="123">
        <f>'DADOS BASE PROPOSTA'!$H$48*U714</f>
        <v>0</v>
      </c>
      <c r="W714" s="123"/>
      <c r="X714" s="123">
        <f t="shared" si="341"/>
        <v>0</v>
      </c>
      <c r="Z714" s="128">
        <v>1348</v>
      </c>
      <c r="AB714" s="51">
        <v>0.73699999999999999</v>
      </c>
      <c r="AC714" s="51">
        <f t="shared" si="343"/>
        <v>993.476</v>
      </c>
      <c r="AD714" s="132">
        <f t="shared" si="344"/>
        <v>1.4918155741728806E-2</v>
      </c>
      <c r="AF714" s="51">
        <f t="shared" si="345"/>
        <v>600.63928252400194</v>
      </c>
      <c r="AG714" s="123">
        <f t="shared" si="346"/>
        <v>809661.75284235459</v>
      </c>
      <c r="AI714" s="128">
        <v>0</v>
      </c>
      <c r="AJ714" s="123">
        <f>IF($AI$11&gt;0,(AI714/$AI$11)*'DADOS BASE PROPOSTA'!$H$41,0)</f>
        <v>0</v>
      </c>
      <c r="AL714" s="123">
        <v>0</v>
      </c>
      <c r="AM714" s="123">
        <f>(AL714/$AL$11)*'DADOS BASE PROPOSTA'!$H$42</f>
        <v>0</v>
      </c>
      <c r="AO714" s="123"/>
      <c r="AP714" s="123"/>
      <c r="AQ714" s="123"/>
      <c r="AS714" s="123"/>
      <c r="AT714" s="123"/>
      <c r="AU714" s="123"/>
      <c r="AW714" s="123"/>
      <c r="AX714" s="123"/>
      <c r="AY714" s="123"/>
      <c r="AZ714" s="49"/>
    </row>
    <row r="715" spans="1:52" x14ac:dyDescent="0.25">
      <c r="A715" s="49"/>
      <c r="B715" s="2" t="s">
        <v>710</v>
      </c>
      <c r="C715" s="2" t="s">
        <v>730</v>
      </c>
      <c r="D715" s="50" t="s">
        <v>89</v>
      </c>
      <c r="F715" s="113">
        <v>2163.035810045073</v>
      </c>
      <c r="G715" s="118">
        <f t="shared" si="338"/>
        <v>1.9161835501119591E-3</v>
      </c>
      <c r="H715" s="123">
        <f>'DADOS BASE PROPOSTA'!$H$17*G715</f>
        <v>4353972.8005072791</v>
      </c>
      <c r="I715" s="123">
        <f>IF(D715="P",IF(H715&lt;'DADOS BASE PROPOSTA'!$H$22,IF('DADOS BASE PROPOSTA'!$H$22-H715&gt;'DADOS BASE PROPOSTA'!$H$23,'DADOS BASE PROPOSTA'!$H$23,'DADOS BASE PROPOSTA'!$H$22-H715),0),0)</f>
        <v>0</v>
      </c>
      <c r="J715" s="123">
        <f t="shared" si="339"/>
        <v>4353972.8005072791</v>
      </c>
      <c r="L715" s="113">
        <v>0</v>
      </c>
      <c r="M715" s="123">
        <f>IF(D715="E",'DADOS BASE PROPOSTA'!$H$28,IF(D715="EA",'DADOS BASE PROPOSTA'!$H$29,IF(D715="EC",'DADOS BASE PROPOSTA'!$H$30,IF(D715="ECA",'DADOS BASE PROPOSTA'!$H$31,0))))</f>
        <v>0</v>
      </c>
      <c r="N715" s="123">
        <f>IF(OR(D715="E",D715="EA",D715="EC",D715="ECA",D715="ECR"),L715*'DADOS BASE PROPOSTA'!$H$33,0)</f>
        <v>0</v>
      </c>
      <c r="O715" s="123">
        <f t="shared" si="340"/>
        <v>0</v>
      </c>
      <c r="R715" s="123"/>
      <c r="T715" s="113">
        <v>0.6640625</v>
      </c>
      <c r="U715" s="118">
        <f t="shared" si="342"/>
        <v>3.4837750083275582E-6</v>
      </c>
      <c r="V715" s="123">
        <f>'DADOS BASE PROPOSTA'!$H$48*U715</f>
        <v>314.53443808186091</v>
      </c>
      <c r="W715" s="123"/>
      <c r="X715" s="123">
        <f t="shared" si="341"/>
        <v>314.53443808186091</v>
      </c>
      <c r="Z715" s="128">
        <v>1686</v>
      </c>
      <c r="AB715" s="51">
        <v>0.76300000000000001</v>
      </c>
      <c r="AC715" s="51">
        <f t="shared" si="343"/>
        <v>1286.4180000000001</v>
      </c>
      <c r="AD715" s="132">
        <f t="shared" si="344"/>
        <v>6.0418155741728846E-2</v>
      </c>
      <c r="AF715" s="51">
        <f t="shared" si="345"/>
        <v>572.89632135368436</v>
      </c>
      <c r="AG715" s="123">
        <f t="shared" si="346"/>
        <v>965903.19780231186</v>
      </c>
      <c r="AI715" s="128">
        <v>0</v>
      </c>
      <c r="AJ715" s="123">
        <f>IF($AI$11&gt;0,(AI715/$AI$11)*'DADOS BASE PROPOSTA'!$H$41,0)</f>
        <v>0</v>
      </c>
      <c r="AL715" s="123">
        <v>6.25</v>
      </c>
      <c r="AM715" s="123">
        <f>(AL715/$AL$11)*'DADOS BASE PROPOSTA'!$H$42</f>
        <v>3572.0575892512998</v>
      </c>
      <c r="AO715" s="123"/>
      <c r="AP715" s="123"/>
      <c r="AQ715" s="123"/>
      <c r="AS715" s="123"/>
      <c r="AT715" s="123"/>
      <c r="AU715" s="123"/>
      <c r="AW715" s="123"/>
      <c r="AX715" s="123"/>
      <c r="AY715" s="123"/>
      <c r="AZ715" s="49"/>
    </row>
    <row r="716" spans="1:52" x14ac:dyDescent="0.25">
      <c r="A716" s="49"/>
      <c r="B716" s="2" t="s">
        <v>710</v>
      </c>
      <c r="C716" s="2" t="s">
        <v>731</v>
      </c>
      <c r="D716" s="50" t="s">
        <v>89</v>
      </c>
      <c r="F716" s="113">
        <v>1257.611931692112</v>
      </c>
      <c r="G716" s="118">
        <f t="shared" si="338"/>
        <v>1.1140894130101037E-3</v>
      </c>
      <c r="H716" s="123">
        <f>'DADOS BASE PROPOSTA'!$H$17*G716</f>
        <v>2531445.9052190976</v>
      </c>
      <c r="I716" s="123">
        <f>IF(D716="P",IF(H716&lt;'DADOS BASE PROPOSTA'!$H$22,IF('DADOS BASE PROPOSTA'!$H$22-H716&gt;'DADOS BASE PROPOSTA'!$H$23,'DADOS BASE PROPOSTA'!$H$23,'DADOS BASE PROPOSTA'!$H$22-H716),0),0)</f>
        <v>622335.49478090229</v>
      </c>
      <c r="J716" s="123">
        <f t="shared" si="339"/>
        <v>3153781.4</v>
      </c>
      <c r="L716" s="113">
        <v>0</v>
      </c>
      <c r="M716" s="123">
        <f>IF(D716="E",'DADOS BASE PROPOSTA'!$H$28,IF(D716="EA",'DADOS BASE PROPOSTA'!$H$29,IF(D716="EC",'DADOS BASE PROPOSTA'!$H$30,IF(D716="ECA",'DADOS BASE PROPOSTA'!$H$31,0))))</f>
        <v>0</v>
      </c>
      <c r="N716" s="123">
        <f>IF(OR(D716="E",D716="EA",D716="EC",D716="ECA",D716="ECR"),L716*'DADOS BASE PROPOSTA'!$H$33,0)</f>
        <v>0</v>
      </c>
      <c r="O716" s="123">
        <f t="shared" si="340"/>
        <v>0</v>
      </c>
      <c r="R716" s="123"/>
      <c r="T716" s="113">
        <v>0</v>
      </c>
      <c r="U716" s="118">
        <f t="shared" si="342"/>
        <v>0</v>
      </c>
      <c r="V716" s="123">
        <f>'DADOS BASE PROPOSTA'!$H$48*U716</f>
        <v>0</v>
      </c>
      <c r="W716" s="123"/>
      <c r="X716" s="123">
        <f t="shared" si="341"/>
        <v>0</v>
      </c>
      <c r="Z716" s="128">
        <v>776.5</v>
      </c>
      <c r="AB716" s="51">
        <v>0.75600000000000001</v>
      </c>
      <c r="AC716" s="51">
        <f t="shared" si="343"/>
        <v>587.03399999999999</v>
      </c>
      <c r="AD716" s="132">
        <f t="shared" si="344"/>
        <v>4.8168155741728835E-2</v>
      </c>
      <c r="AF716" s="51">
        <f t="shared" si="345"/>
        <v>580.36558013030833</v>
      </c>
      <c r="AG716" s="123">
        <f t="shared" si="346"/>
        <v>450653.87297118444</v>
      </c>
      <c r="AI716" s="128">
        <v>0</v>
      </c>
      <c r="AJ716" s="123">
        <f>IF($AI$11&gt;0,(AI716/$AI$11)*'DADOS BASE PROPOSTA'!$H$41,0)</f>
        <v>0</v>
      </c>
      <c r="AL716" s="123">
        <v>0</v>
      </c>
      <c r="AM716" s="123">
        <f>(AL716/$AL$11)*'DADOS BASE PROPOSTA'!$H$42</f>
        <v>0</v>
      </c>
      <c r="AO716" s="123"/>
      <c r="AP716" s="123"/>
      <c r="AQ716" s="123"/>
      <c r="AS716" s="123"/>
      <c r="AT716" s="123"/>
      <c r="AU716" s="123"/>
      <c r="AW716" s="123"/>
      <c r="AX716" s="123"/>
      <c r="AY716" s="123"/>
      <c r="AZ716" s="49"/>
    </row>
    <row r="717" spans="1:52" x14ac:dyDescent="0.25">
      <c r="A717" s="49"/>
      <c r="B717" s="2" t="s">
        <v>710</v>
      </c>
      <c r="C717" s="2" t="s">
        <v>732</v>
      </c>
      <c r="D717" s="50" t="s">
        <v>89</v>
      </c>
      <c r="F717" s="113">
        <v>1435.947085870167</v>
      </c>
      <c r="G717" s="118">
        <f t="shared" si="338"/>
        <v>1.2720724141493907E-3</v>
      </c>
      <c r="H717" s="123">
        <f>'DADOS BASE PROPOSTA'!$H$17*G717</f>
        <v>2890416.5736933029</v>
      </c>
      <c r="I717" s="123">
        <f>IF(D717="P",IF(H717&lt;'DADOS BASE PROPOSTA'!$H$22,IF('DADOS BASE PROPOSTA'!$H$22-H717&gt;'DADOS BASE PROPOSTA'!$H$23,'DADOS BASE PROPOSTA'!$H$23,'DADOS BASE PROPOSTA'!$H$22-H717),0),0)</f>
        <v>263364.82630669698</v>
      </c>
      <c r="J717" s="123">
        <f t="shared" si="339"/>
        <v>3153781.4</v>
      </c>
      <c r="L717" s="113">
        <v>0</v>
      </c>
      <c r="M717" s="123">
        <f>IF(D717="E",'DADOS BASE PROPOSTA'!$H$28,IF(D717="EA",'DADOS BASE PROPOSTA'!$H$29,IF(D717="EC",'DADOS BASE PROPOSTA'!$H$30,IF(D717="ECA",'DADOS BASE PROPOSTA'!$H$31,0))))</f>
        <v>0</v>
      </c>
      <c r="N717" s="123">
        <f>IF(OR(D717="E",D717="EA",D717="EC",D717="ECA",D717="ECR"),L717*'DADOS BASE PROPOSTA'!$H$33,0)</f>
        <v>0</v>
      </c>
      <c r="O717" s="123">
        <f t="shared" si="340"/>
        <v>0</v>
      </c>
      <c r="R717" s="123"/>
      <c r="T717" s="113">
        <v>0</v>
      </c>
      <c r="U717" s="118">
        <f t="shared" si="342"/>
        <v>0</v>
      </c>
      <c r="V717" s="123">
        <f>'DADOS BASE PROPOSTA'!$H$48*U717</f>
        <v>0</v>
      </c>
      <c r="W717" s="123"/>
      <c r="X717" s="123">
        <f t="shared" si="341"/>
        <v>0</v>
      </c>
      <c r="Z717" s="128">
        <v>1000</v>
      </c>
      <c r="AB717" s="51">
        <v>0.76300000000000001</v>
      </c>
      <c r="AC717" s="51">
        <f t="shared" si="343"/>
        <v>763</v>
      </c>
      <c r="AD717" s="132">
        <f t="shared" si="344"/>
        <v>6.0418155741728846E-2</v>
      </c>
      <c r="AF717" s="51">
        <f t="shared" si="345"/>
        <v>572.89632135368436</v>
      </c>
      <c r="AG717" s="123">
        <f t="shared" si="346"/>
        <v>572896.32135368441</v>
      </c>
      <c r="AI717" s="128">
        <v>0</v>
      </c>
      <c r="AJ717" s="123">
        <f>IF($AI$11&gt;0,(AI717/$AI$11)*'DADOS BASE PROPOSTA'!$H$41,0)</f>
        <v>0</v>
      </c>
      <c r="AL717" s="123">
        <v>0</v>
      </c>
      <c r="AM717" s="123">
        <f>(AL717/$AL$11)*'DADOS BASE PROPOSTA'!$H$42</f>
        <v>0</v>
      </c>
      <c r="AO717" s="123"/>
      <c r="AP717" s="123"/>
      <c r="AQ717" s="123"/>
      <c r="AS717" s="123"/>
      <c r="AT717" s="123"/>
      <c r="AU717" s="123"/>
      <c r="AW717" s="123"/>
      <c r="AX717" s="123"/>
      <c r="AY717" s="123"/>
      <c r="AZ717" s="49"/>
    </row>
    <row r="718" spans="1:52" x14ac:dyDescent="0.25">
      <c r="A718" s="49"/>
      <c r="B718" s="2" t="s">
        <v>710</v>
      </c>
      <c r="C718" s="2" t="s">
        <v>733</v>
      </c>
      <c r="D718" s="50" t="s">
        <v>93</v>
      </c>
      <c r="F718" s="113">
        <v>0</v>
      </c>
      <c r="G718" s="118">
        <f t="shared" si="338"/>
        <v>0</v>
      </c>
      <c r="H718" s="123">
        <f>'DADOS BASE PROPOSTA'!$H$17*G718</f>
        <v>0</v>
      </c>
      <c r="I718" s="123">
        <f>IF(D718="P",IF(H718&lt;'DADOS BASE PROPOSTA'!$H$22,IF('DADOS BASE PROPOSTA'!$H$22-H718&gt;'DADOS BASE PROPOSTA'!$H$23,'DADOS BASE PROPOSTA'!$H$23,'DADOS BASE PROPOSTA'!$H$22-H718),0),0)</f>
        <v>0</v>
      </c>
      <c r="J718" s="123">
        <f t="shared" si="339"/>
        <v>0</v>
      </c>
      <c r="L718" s="113">
        <v>0.12839673913043481</v>
      </c>
      <c r="M718" s="123">
        <f>IF(D718="E",'DADOS BASE PROPOSTA'!$H$28,IF(D718="EA",'DADOS BASE PROPOSTA'!$H$29,IF(D718="EC",'DADOS BASE PROPOSTA'!$H$30,IF(D718="ECA",'DADOS BASE PROPOSTA'!$H$31,0))))</f>
        <v>2005589.23</v>
      </c>
      <c r="N718" s="123">
        <f>IF(OR(D718="E",D718="EA",D718="EC",D718="ECA",D718="ECR"),L718*'DADOS BASE PROPOSTA'!$H$33,0)</f>
        <v>85.640625000000014</v>
      </c>
      <c r="O718" s="123">
        <f t="shared" si="340"/>
        <v>2005674.870625</v>
      </c>
      <c r="R718" s="123"/>
      <c r="T718" s="113">
        <v>0</v>
      </c>
      <c r="U718" s="118">
        <f t="shared" si="342"/>
        <v>0</v>
      </c>
      <c r="V718" s="123">
        <f>'DADOS BASE PROPOSTA'!$H$48*U718</f>
        <v>0</v>
      </c>
      <c r="W718" s="123"/>
      <c r="X718" s="123">
        <f t="shared" si="341"/>
        <v>0</v>
      </c>
      <c r="Z718" s="128">
        <v>10</v>
      </c>
      <c r="AB718" s="51">
        <v>0.71399999999999997</v>
      </c>
      <c r="AC718" s="51">
        <f t="shared" si="343"/>
        <v>7.14</v>
      </c>
      <c r="AD718" s="132">
        <f t="shared" si="344"/>
        <v>-2.533184425827123E-2</v>
      </c>
      <c r="AF718" s="51">
        <f t="shared" si="345"/>
        <v>625.18113279005217</v>
      </c>
      <c r="AG718" s="123">
        <f t="shared" si="346"/>
        <v>6251.811327900522</v>
      </c>
      <c r="AI718" s="128">
        <v>0</v>
      </c>
      <c r="AJ718" s="123">
        <f>IF($AI$11&gt;0,(AI718/$AI$11)*'DADOS BASE PROPOSTA'!$H$41,0)</f>
        <v>0</v>
      </c>
      <c r="AL718" s="123">
        <v>0</v>
      </c>
      <c r="AM718" s="123">
        <f>(AL718/$AL$11)*'DADOS BASE PROPOSTA'!$H$42</f>
        <v>0</v>
      </c>
      <c r="AO718" s="123"/>
      <c r="AP718" s="123"/>
      <c r="AQ718" s="123"/>
      <c r="AS718" s="123"/>
      <c r="AT718" s="123"/>
      <c r="AU718" s="123"/>
      <c r="AW718" s="123"/>
      <c r="AX718" s="123"/>
      <c r="AY718" s="123"/>
      <c r="AZ718" s="49"/>
    </row>
    <row r="719" spans="1:52" x14ac:dyDescent="0.25">
      <c r="A719" s="49"/>
      <c r="B719" s="2" t="s">
        <v>710</v>
      </c>
      <c r="C719" s="2" t="s">
        <v>734</v>
      </c>
      <c r="D719" s="50" t="s">
        <v>93</v>
      </c>
      <c r="F719" s="113">
        <v>0</v>
      </c>
      <c r="G719" s="118">
        <f t="shared" si="338"/>
        <v>0</v>
      </c>
      <c r="H719" s="123">
        <f>'DADOS BASE PROPOSTA'!$H$17*G719</f>
        <v>0</v>
      </c>
      <c r="I719" s="123">
        <f>IF(D719="P",IF(H719&lt;'DADOS BASE PROPOSTA'!$H$22,IF('DADOS BASE PROPOSTA'!$H$22-H719&gt;'DADOS BASE PROPOSTA'!$H$23,'DADOS BASE PROPOSTA'!$H$23,'DADOS BASE PROPOSTA'!$H$22-H719),0),0)</f>
        <v>0</v>
      </c>
      <c r="J719" s="123">
        <f t="shared" si="339"/>
        <v>0</v>
      </c>
      <c r="L719" s="113">
        <v>289.95588865635227</v>
      </c>
      <c r="M719" s="123">
        <f>IF(D719="E",'DADOS BASE PROPOSTA'!$H$28,IF(D719="EA",'DADOS BASE PROPOSTA'!$H$29,IF(D719="EC",'DADOS BASE PROPOSTA'!$H$30,IF(D719="ECA",'DADOS BASE PROPOSTA'!$H$31,0))))</f>
        <v>2005589.23</v>
      </c>
      <c r="N719" s="123">
        <f>IF(OR(D719="E",D719="EA",D719="EC",D719="ECA",D719="ECR"),L719*'DADOS BASE PROPOSTA'!$H$33,0)</f>
        <v>193400.57773378695</v>
      </c>
      <c r="O719" s="123">
        <f t="shared" si="340"/>
        <v>2198989.8077337868</v>
      </c>
      <c r="R719" s="123"/>
      <c r="T719" s="113">
        <v>0</v>
      </c>
      <c r="U719" s="118">
        <f t="shared" si="342"/>
        <v>0</v>
      </c>
      <c r="V719" s="123">
        <f>'DADOS BASE PROPOSTA'!$H$48*U719</f>
        <v>0</v>
      </c>
      <c r="W719" s="123"/>
      <c r="X719" s="123">
        <f t="shared" si="341"/>
        <v>0</v>
      </c>
      <c r="Z719" s="128">
        <v>489.5</v>
      </c>
      <c r="AB719" s="51">
        <v>0.77700000000000002</v>
      </c>
      <c r="AC719" s="51">
        <f t="shared" si="343"/>
        <v>380.3415</v>
      </c>
      <c r="AD719" s="132">
        <f t="shared" si="344"/>
        <v>8.4918155741728868E-2</v>
      </c>
      <c r="AF719" s="51">
        <f t="shared" si="345"/>
        <v>557.95780380043641</v>
      </c>
      <c r="AG719" s="123">
        <f t="shared" si="346"/>
        <v>273120.34496031364</v>
      </c>
      <c r="AI719" s="128">
        <v>0</v>
      </c>
      <c r="AJ719" s="123">
        <f>IF($AI$11&gt;0,(AI719/$AI$11)*'DADOS BASE PROPOSTA'!$H$41,0)</f>
        <v>0</v>
      </c>
      <c r="AL719" s="123">
        <v>0</v>
      </c>
      <c r="AM719" s="123">
        <f>(AL719/$AL$11)*'DADOS BASE PROPOSTA'!$H$42</f>
        <v>0</v>
      </c>
      <c r="AO719" s="123"/>
      <c r="AP719" s="123"/>
      <c r="AQ719" s="123"/>
      <c r="AS719" s="123"/>
      <c r="AT719" s="123"/>
      <c r="AU719" s="123"/>
      <c r="AW719" s="123"/>
      <c r="AX719" s="123"/>
      <c r="AY719" s="123"/>
      <c r="AZ719" s="49"/>
    </row>
    <row r="720" spans="1:52" x14ac:dyDescent="0.25">
      <c r="A720" s="49"/>
      <c r="B720" s="2" t="s">
        <v>710</v>
      </c>
      <c r="C720" s="2" t="s">
        <v>735</v>
      </c>
      <c r="D720" s="50" t="s">
        <v>89</v>
      </c>
      <c r="F720" s="113">
        <v>1082.5800218555071</v>
      </c>
      <c r="G720" s="118">
        <f t="shared" si="338"/>
        <v>9.5903267986864322E-4</v>
      </c>
      <c r="H720" s="123">
        <f>'DADOS BASE PROPOSTA'!$H$17*G720</f>
        <v>2179124.334253733</v>
      </c>
      <c r="I720" s="123">
        <f>IF(D720="P",IF(H720&lt;'DADOS BASE PROPOSTA'!$H$22,IF('DADOS BASE PROPOSTA'!$H$22-H720&gt;'DADOS BASE PROPOSTA'!$H$23,'DADOS BASE PROPOSTA'!$H$23,'DADOS BASE PROPOSTA'!$H$22-H720),0),0)</f>
        <v>974657.06574626686</v>
      </c>
      <c r="J720" s="123">
        <f t="shared" si="339"/>
        <v>3153781.4</v>
      </c>
      <c r="L720" s="113">
        <v>0</v>
      </c>
      <c r="M720" s="123">
        <f>IF(D720="E",'DADOS BASE PROPOSTA'!$H$28,IF(D720="EA",'DADOS BASE PROPOSTA'!$H$29,IF(D720="EC",'DADOS BASE PROPOSTA'!$H$30,IF(D720="ECA",'DADOS BASE PROPOSTA'!$H$31,0))))</f>
        <v>0</v>
      </c>
      <c r="N720" s="123">
        <f>IF(OR(D720="E",D720="EA",D720="EC",D720="ECA",D720="ECR"),L720*'DADOS BASE PROPOSTA'!$H$33,0)</f>
        <v>0</v>
      </c>
      <c r="O720" s="123">
        <f t="shared" si="340"/>
        <v>0</v>
      </c>
      <c r="R720" s="123"/>
      <c r="T720" s="113">
        <v>0</v>
      </c>
      <c r="U720" s="118">
        <f t="shared" si="342"/>
        <v>0</v>
      </c>
      <c r="V720" s="123">
        <f>'DADOS BASE PROPOSTA'!$H$48*U720</f>
        <v>0</v>
      </c>
      <c r="W720" s="123"/>
      <c r="X720" s="123">
        <f t="shared" si="341"/>
        <v>0</v>
      </c>
      <c r="Z720" s="128">
        <v>531.5</v>
      </c>
      <c r="AB720" s="51">
        <v>0.77300000000000002</v>
      </c>
      <c r="AC720" s="51">
        <f t="shared" si="343"/>
        <v>410.84950000000003</v>
      </c>
      <c r="AD720" s="132">
        <f t="shared" si="344"/>
        <v>7.7918155741728862E-2</v>
      </c>
      <c r="AF720" s="51">
        <f t="shared" si="345"/>
        <v>562.22595167279292</v>
      </c>
      <c r="AG720" s="123">
        <f t="shared" si="346"/>
        <v>298823.09331408946</v>
      </c>
      <c r="AI720" s="128">
        <v>0</v>
      </c>
      <c r="AJ720" s="123">
        <f>IF($AI$11&gt;0,(AI720/$AI$11)*'DADOS BASE PROPOSTA'!$H$41,0)</f>
        <v>0</v>
      </c>
      <c r="AL720" s="123">
        <v>0</v>
      </c>
      <c r="AM720" s="123">
        <f>(AL720/$AL$11)*'DADOS BASE PROPOSTA'!$H$42</f>
        <v>0</v>
      </c>
      <c r="AO720" s="123"/>
      <c r="AP720" s="123"/>
      <c r="AQ720" s="123"/>
      <c r="AS720" s="123"/>
      <c r="AT720" s="123"/>
      <c r="AU720" s="123"/>
      <c r="AW720" s="123"/>
      <c r="AX720" s="123"/>
      <c r="AY720" s="123"/>
      <c r="AZ720" s="49"/>
    </row>
    <row r="721" spans="1:52" x14ac:dyDescent="0.25">
      <c r="A721" s="49"/>
      <c r="B721" s="2" t="s">
        <v>710</v>
      </c>
      <c r="C721" s="2" t="s">
        <v>736</v>
      </c>
      <c r="D721" s="50" t="s">
        <v>89</v>
      </c>
      <c r="F721" s="113">
        <v>1435.2730017819979</v>
      </c>
      <c r="G721" s="118">
        <f t="shared" si="338"/>
        <v>1.2714752585983159E-3</v>
      </c>
      <c r="H721" s="123">
        <f>'DADOS BASE PROPOSTA'!$H$17*G721</f>
        <v>2889059.7104497482</v>
      </c>
      <c r="I721" s="123">
        <f>IF(D721="P",IF(H721&lt;'DADOS BASE PROPOSTA'!$H$22,IF('DADOS BASE PROPOSTA'!$H$22-H721&gt;'DADOS BASE PROPOSTA'!$H$23,'DADOS BASE PROPOSTA'!$H$23,'DADOS BASE PROPOSTA'!$H$22-H721),0),0)</f>
        <v>264721.6895502517</v>
      </c>
      <c r="J721" s="123">
        <f t="shared" si="339"/>
        <v>3153781.4</v>
      </c>
      <c r="L721" s="113">
        <v>0</v>
      </c>
      <c r="M721" s="123">
        <f>IF(D721="E",'DADOS BASE PROPOSTA'!$H$28,IF(D721="EA",'DADOS BASE PROPOSTA'!$H$29,IF(D721="EC",'DADOS BASE PROPOSTA'!$H$30,IF(D721="ECA",'DADOS BASE PROPOSTA'!$H$31,0))))</f>
        <v>0</v>
      </c>
      <c r="N721" s="123">
        <f>IF(OR(D721="E",D721="EA",D721="EC",D721="ECA",D721="ECR"),L721*'DADOS BASE PROPOSTA'!$H$33,0)</f>
        <v>0</v>
      </c>
      <c r="O721" s="123">
        <f t="shared" si="340"/>
        <v>0</v>
      </c>
      <c r="R721" s="123"/>
      <c r="T721" s="113">
        <v>0</v>
      </c>
      <c r="U721" s="118">
        <f t="shared" si="342"/>
        <v>0</v>
      </c>
      <c r="V721" s="123">
        <f>'DADOS BASE PROPOSTA'!$H$48*U721</f>
        <v>0</v>
      </c>
      <c r="W721" s="123"/>
      <c r="X721" s="123">
        <f t="shared" si="341"/>
        <v>0</v>
      </c>
      <c r="Z721" s="128">
        <v>807.5</v>
      </c>
      <c r="AB721" s="51">
        <v>0.78500000000000003</v>
      </c>
      <c r="AC721" s="51">
        <f t="shared" si="343"/>
        <v>633.88750000000005</v>
      </c>
      <c r="AD721" s="132">
        <f t="shared" si="344"/>
        <v>9.891815574172888E-2</v>
      </c>
      <c r="AF721" s="51">
        <f t="shared" si="345"/>
        <v>549.42150805572328</v>
      </c>
      <c r="AG721" s="123">
        <f t="shared" si="346"/>
        <v>443657.86775499652</v>
      </c>
      <c r="AI721" s="128">
        <v>0</v>
      </c>
      <c r="AJ721" s="123">
        <f>IF($AI$11&gt;0,(AI721/$AI$11)*'DADOS BASE PROPOSTA'!$H$41,0)</f>
        <v>0</v>
      </c>
      <c r="AL721" s="123">
        <v>0</v>
      </c>
      <c r="AM721" s="123">
        <f>(AL721/$AL$11)*'DADOS BASE PROPOSTA'!$H$42</f>
        <v>0</v>
      </c>
      <c r="AO721" s="123"/>
      <c r="AP721" s="123"/>
      <c r="AQ721" s="123"/>
      <c r="AS721" s="123"/>
      <c r="AT721" s="123"/>
      <c r="AU721" s="123"/>
      <c r="AW721" s="123"/>
      <c r="AX721" s="123"/>
      <c r="AY721" s="123"/>
      <c r="AZ721" s="49"/>
    </row>
    <row r="722" spans="1:52" x14ac:dyDescent="0.25">
      <c r="A722" s="49"/>
      <c r="B722" s="2" t="s">
        <v>710</v>
      </c>
      <c r="C722" s="2" t="s">
        <v>737</v>
      </c>
      <c r="D722" s="50" t="s">
        <v>89</v>
      </c>
      <c r="F722" s="113">
        <v>1634.4929741438591</v>
      </c>
      <c r="G722" s="118">
        <f t="shared" si="338"/>
        <v>1.4479596386167877E-3</v>
      </c>
      <c r="H722" s="123">
        <f>'DADOS BASE PROPOSTA'!$H$17*G722</f>
        <v>3290069.410313793</v>
      </c>
      <c r="I722" s="123">
        <f>IF(D722="P",IF(H722&lt;'DADOS BASE PROPOSTA'!$H$22,IF('DADOS BASE PROPOSTA'!$H$22-H722&gt;'DADOS BASE PROPOSTA'!$H$23,'DADOS BASE PROPOSTA'!$H$23,'DADOS BASE PROPOSTA'!$H$22-H722),0),0)</f>
        <v>0</v>
      </c>
      <c r="J722" s="123">
        <f t="shared" si="339"/>
        <v>3290069.410313793</v>
      </c>
      <c r="L722" s="113">
        <v>0</v>
      </c>
      <c r="M722" s="123">
        <f>IF(D722="E",'DADOS BASE PROPOSTA'!$H$28,IF(D722="EA",'DADOS BASE PROPOSTA'!$H$29,IF(D722="EC",'DADOS BASE PROPOSTA'!$H$30,IF(D722="ECA",'DADOS BASE PROPOSTA'!$H$31,0))))</f>
        <v>0</v>
      </c>
      <c r="N722" s="123">
        <f>IF(OR(D722="E",D722="EA",D722="EC",D722="ECA",D722="ECR"),L722*'DADOS BASE PROPOSTA'!$H$33,0)</f>
        <v>0</v>
      </c>
      <c r="O722" s="123">
        <f t="shared" si="340"/>
        <v>0</v>
      </c>
      <c r="R722" s="123"/>
      <c r="T722" s="113">
        <v>0</v>
      </c>
      <c r="U722" s="118">
        <f t="shared" si="342"/>
        <v>0</v>
      </c>
      <c r="V722" s="123">
        <f>'DADOS BASE PROPOSTA'!$H$48*U722</f>
        <v>0</v>
      </c>
      <c r="W722" s="123"/>
      <c r="X722" s="123">
        <f t="shared" si="341"/>
        <v>0</v>
      </c>
      <c r="Z722" s="128">
        <v>1172.5</v>
      </c>
      <c r="AB722" s="51">
        <v>0.75</v>
      </c>
      <c r="AC722" s="51">
        <f t="shared" si="343"/>
        <v>879.375</v>
      </c>
      <c r="AD722" s="132">
        <f t="shared" si="344"/>
        <v>3.7668155741728826E-2</v>
      </c>
      <c r="AF722" s="51">
        <f t="shared" si="345"/>
        <v>586.76780193884315</v>
      </c>
      <c r="AG722" s="123">
        <f t="shared" si="346"/>
        <v>687985.24777329364</v>
      </c>
      <c r="AI722" s="128">
        <v>0</v>
      </c>
      <c r="AJ722" s="123">
        <f>IF($AI$11&gt;0,(AI722/$AI$11)*'DADOS BASE PROPOSTA'!$H$41,0)</f>
        <v>0</v>
      </c>
      <c r="AL722" s="123">
        <v>0</v>
      </c>
      <c r="AM722" s="123">
        <f>(AL722/$AL$11)*'DADOS BASE PROPOSTA'!$H$42</f>
        <v>0</v>
      </c>
      <c r="AO722" s="123"/>
      <c r="AP722" s="123"/>
      <c r="AQ722" s="123"/>
      <c r="AS722" s="123"/>
      <c r="AT722" s="123"/>
      <c r="AU722" s="123"/>
      <c r="AW722" s="123"/>
      <c r="AX722" s="123"/>
      <c r="AY722" s="123"/>
      <c r="AZ722" s="49"/>
    </row>
    <row r="723" spans="1:52" x14ac:dyDescent="0.25">
      <c r="A723" s="49"/>
      <c r="B723" s="2" t="s">
        <v>710</v>
      </c>
      <c r="C723" s="2" t="s">
        <v>738</v>
      </c>
      <c r="D723" s="50" t="s">
        <v>93</v>
      </c>
      <c r="F723" s="113">
        <v>0</v>
      </c>
      <c r="G723" s="118">
        <f t="shared" si="338"/>
        <v>0</v>
      </c>
      <c r="H723" s="123">
        <f>'DADOS BASE PROPOSTA'!$H$17*G723</f>
        <v>0</v>
      </c>
      <c r="I723" s="123">
        <f>IF(D723="P",IF(H723&lt;'DADOS BASE PROPOSTA'!$H$22,IF('DADOS BASE PROPOSTA'!$H$22-H723&gt;'DADOS BASE PROPOSTA'!$H$23,'DADOS BASE PROPOSTA'!$H$23,'DADOS BASE PROPOSTA'!$H$22-H723),0),0)</f>
        <v>0</v>
      </c>
      <c r="J723" s="123">
        <f t="shared" si="339"/>
        <v>0</v>
      </c>
      <c r="L723" s="113">
        <v>982.21766903710932</v>
      </c>
      <c r="M723" s="123">
        <f>IF(D723="E",'DADOS BASE PROPOSTA'!$H$28,IF(D723="EA",'DADOS BASE PROPOSTA'!$H$29,IF(D723="EC",'DADOS BASE PROPOSTA'!$H$30,IF(D723="ECA",'DADOS BASE PROPOSTA'!$H$31,0))))</f>
        <v>2005589.23</v>
      </c>
      <c r="N723" s="123">
        <f>IF(OR(D723="E",D723="EA",D723="EC",D723="ECA",D723="ECR"),L723*'DADOS BASE PROPOSTA'!$H$33,0)</f>
        <v>655139.18524775188</v>
      </c>
      <c r="O723" s="123">
        <f t="shared" si="340"/>
        <v>2660728.4152477519</v>
      </c>
      <c r="R723" s="123"/>
      <c r="T723" s="113">
        <v>0</v>
      </c>
      <c r="U723" s="118">
        <f t="shared" si="342"/>
        <v>0</v>
      </c>
      <c r="V723" s="123">
        <f>'DADOS BASE PROPOSTA'!$H$48*U723</f>
        <v>0</v>
      </c>
      <c r="W723" s="123"/>
      <c r="X723" s="123">
        <f t="shared" si="341"/>
        <v>0</v>
      </c>
      <c r="Z723" s="128">
        <v>585.5</v>
      </c>
      <c r="AB723" s="51">
        <v>0.754</v>
      </c>
      <c r="AC723" s="51">
        <f t="shared" si="343"/>
        <v>441.46699999999998</v>
      </c>
      <c r="AD723" s="132">
        <f t="shared" si="344"/>
        <v>4.4668155741728832E-2</v>
      </c>
      <c r="AF723" s="51">
        <f t="shared" si="345"/>
        <v>582.49965406648664</v>
      </c>
      <c r="AG723" s="123">
        <f t="shared" si="346"/>
        <v>341053.54745592794</v>
      </c>
      <c r="AI723" s="128">
        <v>0</v>
      </c>
      <c r="AJ723" s="123">
        <f>IF($AI$11&gt;0,(AI723/$AI$11)*'DADOS BASE PROPOSTA'!$H$41,0)</f>
        <v>0</v>
      </c>
      <c r="AL723" s="123">
        <v>0</v>
      </c>
      <c r="AM723" s="123">
        <f>(AL723/$AL$11)*'DADOS BASE PROPOSTA'!$H$42</f>
        <v>0</v>
      </c>
      <c r="AO723" s="123"/>
      <c r="AP723" s="123"/>
      <c r="AQ723" s="123"/>
      <c r="AS723" s="123"/>
      <c r="AT723" s="123"/>
      <c r="AU723" s="123"/>
      <c r="AW723" s="123"/>
      <c r="AX723" s="123"/>
      <c r="AY723" s="123"/>
      <c r="AZ723" s="49"/>
    </row>
    <row r="724" spans="1:52" x14ac:dyDescent="0.25">
      <c r="A724" s="49"/>
      <c r="B724" s="2" t="s">
        <v>710</v>
      </c>
      <c r="C724" s="2" t="s">
        <v>739</v>
      </c>
      <c r="D724" s="50" t="s">
        <v>89</v>
      </c>
      <c r="F724" s="113">
        <v>1725.6901767013101</v>
      </c>
      <c r="G724" s="118">
        <f t="shared" si="338"/>
        <v>1.5287491375909977E-3</v>
      </c>
      <c r="H724" s="123">
        <f>'DADOS BASE PROPOSTA'!$H$17*G724</f>
        <v>3473640.1757969684</v>
      </c>
      <c r="I724" s="123">
        <f>IF(D724="P",IF(H724&lt;'DADOS BASE PROPOSTA'!$H$22,IF('DADOS BASE PROPOSTA'!$H$22-H724&gt;'DADOS BASE PROPOSTA'!$H$23,'DADOS BASE PROPOSTA'!$H$23,'DADOS BASE PROPOSTA'!$H$22-H724),0),0)</f>
        <v>0</v>
      </c>
      <c r="J724" s="123">
        <f t="shared" si="339"/>
        <v>3473640.1757969684</v>
      </c>
      <c r="L724" s="113">
        <v>0</v>
      </c>
      <c r="M724" s="123">
        <f>IF(D724="E",'DADOS BASE PROPOSTA'!$H$28,IF(D724="EA",'DADOS BASE PROPOSTA'!$H$29,IF(D724="EC",'DADOS BASE PROPOSTA'!$H$30,IF(D724="ECA",'DADOS BASE PROPOSTA'!$H$31,0))))</f>
        <v>0</v>
      </c>
      <c r="N724" s="123">
        <f>IF(OR(D724="E",D724="EA",D724="EC",D724="ECA",D724="ECR"),L724*'DADOS BASE PROPOSTA'!$H$33,0)</f>
        <v>0</v>
      </c>
      <c r="O724" s="123">
        <f t="shared" si="340"/>
        <v>0</v>
      </c>
      <c r="R724" s="123"/>
      <c r="T724" s="113">
        <v>0</v>
      </c>
      <c r="U724" s="118">
        <f t="shared" si="342"/>
        <v>0</v>
      </c>
      <c r="V724" s="123">
        <f>'DADOS BASE PROPOSTA'!$H$48*U724</f>
        <v>0</v>
      </c>
      <c r="W724" s="123"/>
      <c r="X724" s="123">
        <f t="shared" si="341"/>
        <v>0</v>
      </c>
      <c r="Z724" s="128">
        <v>815</v>
      </c>
      <c r="AB724" s="51">
        <v>0.78</v>
      </c>
      <c r="AC724" s="51">
        <f t="shared" si="343"/>
        <v>635.70000000000005</v>
      </c>
      <c r="AD724" s="132">
        <f t="shared" si="344"/>
        <v>9.0168155741728873E-2</v>
      </c>
      <c r="AF724" s="51">
        <f t="shared" si="345"/>
        <v>554.75669289616894</v>
      </c>
      <c r="AG724" s="123">
        <f t="shared" si="346"/>
        <v>452126.70471037767</v>
      </c>
      <c r="AI724" s="128">
        <v>0</v>
      </c>
      <c r="AJ724" s="123">
        <f>IF($AI$11&gt;0,(AI724/$AI$11)*'DADOS BASE PROPOSTA'!$H$41,0)</f>
        <v>0</v>
      </c>
      <c r="AL724" s="123">
        <v>0</v>
      </c>
      <c r="AM724" s="123">
        <f>(AL724/$AL$11)*'DADOS BASE PROPOSTA'!$H$42</f>
        <v>0</v>
      </c>
      <c r="AO724" s="123"/>
      <c r="AP724" s="123"/>
      <c r="AQ724" s="123"/>
      <c r="AS724" s="123"/>
      <c r="AT724" s="123"/>
      <c r="AU724" s="123"/>
      <c r="AW724" s="123"/>
      <c r="AX724" s="123"/>
      <c r="AY724" s="123"/>
      <c r="AZ724" s="49"/>
    </row>
    <row r="725" spans="1:52" x14ac:dyDescent="0.25">
      <c r="A725" s="49"/>
      <c r="B725" s="2" t="s">
        <v>710</v>
      </c>
      <c r="C725" s="2" t="s">
        <v>694</v>
      </c>
      <c r="D725" s="50" t="s">
        <v>89</v>
      </c>
      <c r="F725" s="113">
        <v>1798.528429605816</v>
      </c>
      <c r="G725" s="118">
        <f t="shared" si="338"/>
        <v>1.5932748663775222E-3</v>
      </c>
      <c r="H725" s="123">
        <f>'DADOS BASE PROPOSTA'!$H$17*G725</f>
        <v>3620256.228342155</v>
      </c>
      <c r="I725" s="123">
        <f>IF(D725="P",IF(H725&lt;'DADOS BASE PROPOSTA'!$H$22,IF('DADOS BASE PROPOSTA'!$H$22-H725&gt;'DADOS BASE PROPOSTA'!$H$23,'DADOS BASE PROPOSTA'!$H$23,'DADOS BASE PROPOSTA'!$H$22-H725),0),0)</f>
        <v>0</v>
      </c>
      <c r="J725" s="123">
        <f t="shared" si="339"/>
        <v>3620256.228342155</v>
      </c>
      <c r="L725" s="113">
        <v>0</v>
      </c>
      <c r="M725" s="123">
        <f>IF(D725="E",'DADOS BASE PROPOSTA'!$H$28,IF(D725="EA",'DADOS BASE PROPOSTA'!$H$29,IF(D725="EC",'DADOS BASE PROPOSTA'!$H$30,IF(D725="ECA",'DADOS BASE PROPOSTA'!$H$31,0))))</f>
        <v>0</v>
      </c>
      <c r="N725" s="123">
        <f>IF(OR(D725="E",D725="EA",D725="EC",D725="ECA",D725="ECR"),L725*'DADOS BASE PROPOSTA'!$H$33,0)</f>
        <v>0</v>
      </c>
      <c r="O725" s="123">
        <f t="shared" si="340"/>
        <v>0</v>
      </c>
      <c r="R725" s="123"/>
      <c r="T725" s="113">
        <v>0</v>
      </c>
      <c r="U725" s="118">
        <f t="shared" si="342"/>
        <v>0</v>
      </c>
      <c r="V725" s="123">
        <f>'DADOS BASE PROPOSTA'!$H$48*U725</f>
        <v>0</v>
      </c>
      <c r="W725" s="123"/>
      <c r="X725" s="123">
        <f t="shared" si="341"/>
        <v>0</v>
      </c>
      <c r="Z725" s="128">
        <v>1086</v>
      </c>
      <c r="AB725" s="51">
        <v>0.80500000000000005</v>
      </c>
      <c r="AC725" s="51">
        <f t="shared" si="343"/>
        <v>874.23</v>
      </c>
      <c r="AD725" s="132">
        <f t="shared" si="344"/>
        <v>0.13391815574172891</v>
      </c>
      <c r="AF725" s="51">
        <f t="shared" si="345"/>
        <v>528.0807686939404</v>
      </c>
      <c r="AG725" s="123">
        <f t="shared" si="346"/>
        <v>573495.7148016193</v>
      </c>
      <c r="AI725" s="128">
        <v>0</v>
      </c>
      <c r="AJ725" s="123">
        <f>IF($AI$11&gt;0,(AI725/$AI$11)*'DADOS BASE PROPOSTA'!$H$41,0)</f>
        <v>0</v>
      </c>
      <c r="AL725" s="123">
        <v>0</v>
      </c>
      <c r="AM725" s="123">
        <f>(AL725/$AL$11)*'DADOS BASE PROPOSTA'!$H$42</f>
        <v>0</v>
      </c>
      <c r="AO725" s="123"/>
      <c r="AP725" s="123"/>
      <c r="AQ725" s="123"/>
      <c r="AS725" s="123"/>
      <c r="AT725" s="123"/>
      <c r="AU725" s="123"/>
      <c r="AW725" s="123"/>
      <c r="AX725" s="123"/>
      <c r="AY725" s="123"/>
      <c r="AZ725" s="49"/>
    </row>
    <row r="726" spans="1:52" x14ac:dyDescent="0.25">
      <c r="A726" s="49"/>
      <c r="B726" s="2" t="s">
        <v>710</v>
      </c>
      <c r="C726" s="2" t="s">
        <v>740</v>
      </c>
      <c r="D726" s="50" t="s">
        <v>89</v>
      </c>
      <c r="F726" s="113">
        <v>1860.9366745915379</v>
      </c>
      <c r="G726" s="118">
        <f t="shared" si="338"/>
        <v>1.6485608916377815E-3</v>
      </c>
      <c r="H726" s="123">
        <f>'DADOS BASE PROPOSTA'!$H$17*G726</f>
        <v>3745877.7275024327</v>
      </c>
      <c r="I726" s="123">
        <f>IF(D726="P",IF(H726&lt;'DADOS BASE PROPOSTA'!$H$22,IF('DADOS BASE PROPOSTA'!$H$22-H726&gt;'DADOS BASE PROPOSTA'!$H$23,'DADOS BASE PROPOSTA'!$H$23,'DADOS BASE PROPOSTA'!$H$22-H726),0),0)</f>
        <v>0</v>
      </c>
      <c r="J726" s="123">
        <f t="shared" si="339"/>
        <v>3745877.7275024327</v>
      </c>
      <c r="L726" s="113">
        <v>0</v>
      </c>
      <c r="M726" s="123">
        <f>IF(D726="E",'DADOS BASE PROPOSTA'!$H$28,IF(D726="EA",'DADOS BASE PROPOSTA'!$H$29,IF(D726="EC",'DADOS BASE PROPOSTA'!$H$30,IF(D726="ECA",'DADOS BASE PROPOSTA'!$H$31,0))))</f>
        <v>0</v>
      </c>
      <c r="N726" s="123">
        <f>IF(OR(D726="E",D726="EA",D726="EC",D726="ECA",D726="ECR"),L726*'DADOS BASE PROPOSTA'!$H$33,0)</f>
        <v>0</v>
      </c>
      <c r="O726" s="123">
        <f t="shared" si="340"/>
        <v>0</v>
      </c>
      <c r="R726" s="123"/>
      <c r="T726" s="113">
        <v>752.2564384834626</v>
      </c>
      <c r="U726" s="118">
        <f t="shared" si="342"/>
        <v>3.9464541067176419E-3</v>
      </c>
      <c r="V726" s="123">
        <f>'DADOS BASE PROPOSTA'!$H$48*U726</f>
        <v>356307.66105879773</v>
      </c>
      <c r="W726" s="123"/>
      <c r="X726" s="123">
        <f t="shared" si="341"/>
        <v>356307.66105879773</v>
      </c>
      <c r="Z726" s="128">
        <v>1128</v>
      </c>
      <c r="AB726" s="51">
        <v>0.79700000000000004</v>
      </c>
      <c r="AC726" s="51">
        <f t="shared" si="343"/>
        <v>899.01600000000008</v>
      </c>
      <c r="AD726" s="132">
        <f t="shared" si="344"/>
        <v>0.1199181557417289</v>
      </c>
      <c r="AF726" s="51">
        <f t="shared" si="345"/>
        <v>536.61706443865353</v>
      </c>
      <c r="AG726" s="123">
        <f t="shared" si="346"/>
        <v>605304.04868680122</v>
      </c>
      <c r="AI726" s="128">
        <v>0</v>
      </c>
      <c r="AJ726" s="123">
        <f>IF($AI$11&gt;0,(AI726/$AI$11)*'DADOS BASE PROPOSTA'!$H$41,0)</f>
        <v>0</v>
      </c>
      <c r="AL726" s="123">
        <v>121.5</v>
      </c>
      <c r="AM726" s="123">
        <f>(AL726/$AL$11)*'DADOS BASE PROPOSTA'!$H$42</f>
        <v>69440.799535045269</v>
      </c>
      <c r="AO726" s="123"/>
      <c r="AP726" s="123"/>
      <c r="AQ726" s="123"/>
      <c r="AS726" s="123"/>
      <c r="AT726" s="123"/>
      <c r="AU726" s="123"/>
      <c r="AW726" s="123"/>
      <c r="AX726" s="123"/>
      <c r="AY726" s="123"/>
      <c r="AZ726" s="49"/>
    </row>
    <row r="727" spans="1:52" x14ac:dyDescent="0.25">
      <c r="A727" s="49"/>
      <c r="B727" s="2" t="s">
        <v>710</v>
      </c>
      <c r="C727" s="2" t="s">
        <v>741</v>
      </c>
      <c r="D727" s="50" t="s">
        <v>93</v>
      </c>
      <c r="F727" s="113">
        <v>0</v>
      </c>
      <c r="G727" s="118">
        <f t="shared" si="338"/>
        <v>0</v>
      </c>
      <c r="H727" s="123">
        <f>'DADOS BASE PROPOSTA'!$H$17*G727</f>
        <v>0</v>
      </c>
      <c r="I727" s="123">
        <f>IF(D727="P",IF(H727&lt;'DADOS BASE PROPOSTA'!$H$22,IF('DADOS BASE PROPOSTA'!$H$22-H727&gt;'DADOS BASE PROPOSTA'!$H$23,'DADOS BASE PROPOSTA'!$H$23,'DADOS BASE PROPOSTA'!$H$22-H727),0),0)</f>
        <v>0</v>
      </c>
      <c r="J727" s="123">
        <f t="shared" si="339"/>
        <v>0</v>
      </c>
      <c r="L727" s="113">
        <v>1146.21509010051</v>
      </c>
      <c r="M727" s="123">
        <f>IF(D727="E",'DADOS BASE PROPOSTA'!$H$28,IF(D727="EA",'DADOS BASE PROPOSTA'!$H$29,IF(D727="EC",'DADOS BASE PROPOSTA'!$H$30,IF(D727="ECA",'DADOS BASE PROPOSTA'!$H$31,0))))</f>
        <v>2005589.23</v>
      </c>
      <c r="N727" s="123">
        <f>IF(OR(D727="E",D727="EA",D727="EC",D727="ECA",D727="ECR"),L727*'DADOS BASE PROPOSTA'!$H$33,0)</f>
        <v>764525.46509704017</v>
      </c>
      <c r="O727" s="123">
        <f t="shared" si="340"/>
        <v>2770114.6950970404</v>
      </c>
      <c r="R727" s="123"/>
      <c r="T727" s="113">
        <v>0</v>
      </c>
      <c r="U727" s="118">
        <f t="shared" si="342"/>
        <v>0</v>
      </c>
      <c r="V727" s="123">
        <f>'DADOS BASE PROPOSTA'!$H$48*U727</f>
        <v>0</v>
      </c>
      <c r="W727" s="123"/>
      <c r="X727" s="123">
        <f t="shared" si="341"/>
        <v>0</v>
      </c>
      <c r="Z727" s="128">
        <v>769</v>
      </c>
      <c r="AB727" s="51">
        <v>0.80700000000000005</v>
      </c>
      <c r="AC727" s="51">
        <f t="shared" si="343"/>
        <v>620.58300000000008</v>
      </c>
      <c r="AD727" s="132">
        <f t="shared" si="344"/>
        <v>0.13741815574172891</v>
      </c>
      <c r="AF727" s="51">
        <f t="shared" si="345"/>
        <v>525.9466947577622</v>
      </c>
      <c r="AG727" s="123">
        <f t="shared" si="346"/>
        <v>404453.00826871913</v>
      </c>
      <c r="AI727" s="128">
        <v>0</v>
      </c>
      <c r="AJ727" s="123">
        <f>IF($AI$11&gt;0,(AI727/$AI$11)*'DADOS BASE PROPOSTA'!$H$41,0)</f>
        <v>0</v>
      </c>
      <c r="AL727" s="123">
        <v>0</v>
      </c>
      <c r="AM727" s="123">
        <f>(AL727/$AL$11)*'DADOS BASE PROPOSTA'!$H$42</f>
        <v>0</v>
      </c>
      <c r="AO727" s="123"/>
      <c r="AP727" s="123"/>
      <c r="AQ727" s="123"/>
      <c r="AS727" s="123"/>
      <c r="AT727" s="123"/>
      <c r="AU727" s="123"/>
      <c r="AW727" s="123"/>
      <c r="AX727" s="123"/>
      <c r="AY727" s="123"/>
      <c r="AZ727" s="49"/>
    </row>
    <row r="728" spans="1:52" x14ac:dyDescent="0.25">
      <c r="A728" s="49"/>
      <c r="B728" s="2" t="s">
        <v>710</v>
      </c>
      <c r="C728" s="2" t="s">
        <v>742</v>
      </c>
      <c r="D728" s="50" t="s">
        <v>89</v>
      </c>
      <c r="F728" s="113">
        <v>11884.831013609641</v>
      </c>
      <c r="G728" s="118">
        <f t="shared" si="338"/>
        <v>1.0528497761516339E-2</v>
      </c>
      <c r="H728" s="123">
        <f>'DADOS BASE PROPOSTA'!$H$17*G728</f>
        <v>23922965.459736634</v>
      </c>
      <c r="I728" s="123">
        <f>IF(D728="P",IF(H728&lt;'DADOS BASE PROPOSTA'!$H$22,IF('DADOS BASE PROPOSTA'!$H$22-H728&gt;'DADOS BASE PROPOSTA'!$H$23,'DADOS BASE PROPOSTA'!$H$23,'DADOS BASE PROPOSTA'!$H$22-H728),0),0)</f>
        <v>0</v>
      </c>
      <c r="J728" s="123">
        <f t="shared" si="339"/>
        <v>23922965.459736634</v>
      </c>
      <c r="L728" s="113">
        <v>0</v>
      </c>
      <c r="M728" s="123">
        <f>IF(D728="E",'DADOS BASE PROPOSTA'!$H$28,IF(D728="EA",'DADOS BASE PROPOSTA'!$H$29,IF(D728="EC",'DADOS BASE PROPOSTA'!$H$30,IF(D728="ECA",'DADOS BASE PROPOSTA'!$H$31,0))))</f>
        <v>0</v>
      </c>
      <c r="N728" s="123">
        <f>IF(OR(D728="E",D728="EA",D728="EC",D728="ECA",D728="ECR"),L728*'DADOS BASE PROPOSTA'!$H$33,0)</f>
        <v>0</v>
      </c>
      <c r="O728" s="123">
        <f t="shared" si="340"/>
        <v>0</v>
      </c>
      <c r="R728" s="123"/>
      <c r="T728" s="113">
        <v>36.178806446705607</v>
      </c>
      <c r="U728" s="118">
        <f t="shared" si="342"/>
        <v>1.897996374289362E-4</v>
      </c>
      <c r="V728" s="123">
        <f>'DADOS BASE PROPOSTA'!$H$48*U728</f>
        <v>17136.158955199178</v>
      </c>
      <c r="W728" s="123"/>
      <c r="X728" s="123">
        <f t="shared" si="341"/>
        <v>17136.158955199178</v>
      </c>
      <c r="Z728" s="128">
        <v>8157.5</v>
      </c>
      <c r="AB728" s="51">
        <v>0.80500000000000005</v>
      </c>
      <c r="AC728" s="51">
        <f t="shared" si="343"/>
        <v>6566.7875000000004</v>
      </c>
      <c r="AD728" s="132">
        <f t="shared" si="344"/>
        <v>0.13391815574172891</v>
      </c>
      <c r="AF728" s="51">
        <f t="shared" si="345"/>
        <v>528.0807686939404</v>
      </c>
      <c r="AG728" s="123">
        <f t="shared" si="346"/>
        <v>4307818.8706208188</v>
      </c>
      <c r="AI728" s="128">
        <v>0</v>
      </c>
      <c r="AJ728" s="123">
        <f>IF($AI$11&gt;0,(AI728/$AI$11)*'DADOS BASE PROPOSTA'!$H$41,0)</f>
        <v>0</v>
      </c>
      <c r="AL728" s="123">
        <v>33</v>
      </c>
      <c r="AM728" s="123">
        <f>(AL728/$AL$11)*'DADOS BASE PROPOSTA'!$H$42</f>
        <v>18860.464071246864</v>
      </c>
      <c r="AO728" s="123"/>
      <c r="AP728" s="123"/>
      <c r="AQ728" s="123"/>
      <c r="AS728" s="123"/>
      <c r="AT728" s="123"/>
      <c r="AU728" s="123"/>
      <c r="AW728" s="123"/>
      <c r="AX728" s="123"/>
      <c r="AY728" s="123"/>
      <c r="AZ728" s="49"/>
    </row>
    <row r="729" spans="1:52" x14ac:dyDescent="0.25">
      <c r="A729" s="49"/>
      <c r="B729" s="2" t="s">
        <v>710</v>
      </c>
      <c r="C729" s="2" t="s">
        <v>743</v>
      </c>
      <c r="D729" s="50" t="s">
        <v>93</v>
      </c>
      <c r="F729" s="113">
        <v>0</v>
      </c>
      <c r="G729" s="118">
        <f t="shared" si="338"/>
        <v>0</v>
      </c>
      <c r="H729" s="123">
        <f>'DADOS BASE PROPOSTA'!$H$17*G729</f>
        <v>0</v>
      </c>
      <c r="I729" s="123">
        <f>IF(D729="P",IF(H729&lt;'DADOS BASE PROPOSTA'!$H$22,IF('DADOS BASE PROPOSTA'!$H$22-H729&gt;'DADOS BASE PROPOSTA'!$H$23,'DADOS BASE PROPOSTA'!$H$23,'DADOS BASE PROPOSTA'!$H$22-H729),0),0)</f>
        <v>0</v>
      </c>
      <c r="J729" s="123">
        <f t="shared" si="339"/>
        <v>0</v>
      </c>
      <c r="L729" s="113">
        <v>7.7038043478260876E-2</v>
      </c>
      <c r="M729" s="123">
        <f>IF(D729="E",'DADOS BASE PROPOSTA'!$H$28,IF(D729="EA",'DADOS BASE PROPOSTA'!$H$29,IF(D729="EC",'DADOS BASE PROPOSTA'!$H$30,IF(D729="ECA",'DADOS BASE PROPOSTA'!$H$31,0))))</f>
        <v>2005589.23</v>
      </c>
      <c r="N729" s="123">
        <f>IF(OR(D729="E",D729="EA",D729="EC",D729="ECA",D729="ECR"),L729*'DADOS BASE PROPOSTA'!$H$33,0)</f>
        <v>51.384375000000006</v>
      </c>
      <c r="O729" s="123">
        <f t="shared" si="340"/>
        <v>2005640.6143749999</v>
      </c>
      <c r="R729" s="123"/>
      <c r="T729" s="113">
        <v>0</v>
      </c>
      <c r="U729" s="118">
        <f t="shared" si="342"/>
        <v>0</v>
      </c>
      <c r="V729" s="123">
        <f>'DADOS BASE PROPOSTA'!$H$48*U729</f>
        <v>0</v>
      </c>
      <c r="W729" s="123"/>
      <c r="X729" s="123">
        <f t="shared" si="341"/>
        <v>0</v>
      </c>
      <c r="Z729" s="128">
        <v>6</v>
      </c>
      <c r="AB729" s="51">
        <v>0.80500000000000005</v>
      </c>
      <c r="AC729" s="51">
        <f t="shared" si="343"/>
        <v>4.83</v>
      </c>
      <c r="AD729" s="132">
        <f t="shared" si="344"/>
        <v>0.13391815574172891</v>
      </c>
      <c r="AF729" s="51">
        <f t="shared" si="345"/>
        <v>528.0807686939404</v>
      </c>
      <c r="AG729" s="123">
        <f t="shared" si="346"/>
        <v>3168.4846121636424</v>
      </c>
      <c r="AI729" s="128">
        <v>0</v>
      </c>
      <c r="AJ729" s="123">
        <f>IF($AI$11&gt;0,(AI729/$AI$11)*'DADOS BASE PROPOSTA'!$H$41,0)</f>
        <v>0</v>
      </c>
      <c r="AL729" s="123">
        <v>0</v>
      </c>
      <c r="AM729" s="123">
        <f>(AL729/$AL$11)*'DADOS BASE PROPOSTA'!$H$42</f>
        <v>0</v>
      </c>
      <c r="AO729" s="123"/>
      <c r="AP729" s="123"/>
      <c r="AQ729" s="123"/>
      <c r="AS729" s="123"/>
      <c r="AT729" s="123"/>
      <c r="AU729" s="123"/>
      <c r="AW729" s="123"/>
      <c r="AX729" s="123"/>
      <c r="AY729" s="123"/>
      <c r="AZ729" s="49"/>
    </row>
    <row r="730" spans="1:52" x14ac:dyDescent="0.25">
      <c r="A730" s="49"/>
      <c r="B730" s="2" t="s">
        <v>710</v>
      </c>
      <c r="C730" s="2" t="s">
        <v>744</v>
      </c>
      <c r="D730" s="50" t="s">
        <v>89</v>
      </c>
      <c r="F730" s="113">
        <v>1448.5076761105311</v>
      </c>
      <c r="G730" s="118">
        <f t="shared" si="338"/>
        <v>1.28319955142863E-3</v>
      </c>
      <c r="H730" s="123">
        <f>'DADOS BASE PROPOSTA'!$H$17*G730</f>
        <v>2915699.7742815181</v>
      </c>
      <c r="I730" s="123">
        <f>IF(D730="P",IF(H730&lt;'DADOS BASE PROPOSTA'!$H$22,IF('DADOS BASE PROPOSTA'!$H$22-H730&gt;'DADOS BASE PROPOSTA'!$H$23,'DADOS BASE PROPOSTA'!$H$23,'DADOS BASE PROPOSTA'!$H$22-H730),0),0)</f>
        <v>238081.62571848184</v>
      </c>
      <c r="J730" s="123">
        <f t="shared" si="339"/>
        <v>3153781.4</v>
      </c>
      <c r="L730" s="113">
        <v>0</v>
      </c>
      <c r="M730" s="123">
        <f>IF(D730="E",'DADOS BASE PROPOSTA'!$H$28,IF(D730="EA",'DADOS BASE PROPOSTA'!$H$29,IF(D730="EC",'DADOS BASE PROPOSTA'!$H$30,IF(D730="ECA",'DADOS BASE PROPOSTA'!$H$31,0))))</f>
        <v>0</v>
      </c>
      <c r="N730" s="123">
        <f>IF(OR(D730="E",D730="EA",D730="EC",D730="ECA",D730="ECR"),L730*'DADOS BASE PROPOSTA'!$H$33,0)</f>
        <v>0</v>
      </c>
      <c r="O730" s="123">
        <f t="shared" si="340"/>
        <v>0</v>
      </c>
      <c r="R730" s="123"/>
      <c r="T730" s="113">
        <v>290.54325630759053</v>
      </c>
      <c r="U730" s="118">
        <f t="shared" si="342"/>
        <v>1.5242350458917527E-3</v>
      </c>
      <c r="V730" s="123">
        <f>'DADOS BASE PROPOSTA'!$H$48*U730</f>
        <v>137616.35367330947</v>
      </c>
      <c r="W730" s="123"/>
      <c r="X730" s="123">
        <f t="shared" si="341"/>
        <v>137616.35367330947</v>
      </c>
      <c r="Z730" s="128">
        <v>669</v>
      </c>
      <c r="AB730" s="51">
        <v>0.76800000000000002</v>
      </c>
      <c r="AC730" s="51">
        <f t="shared" si="343"/>
        <v>513.79200000000003</v>
      </c>
      <c r="AD730" s="132">
        <f t="shared" si="344"/>
        <v>6.9168155741728854E-2</v>
      </c>
      <c r="AF730" s="51">
        <f t="shared" si="345"/>
        <v>567.56113651323858</v>
      </c>
      <c r="AG730" s="123">
        <f t="shared" si="346"/>
        <v>379698.40032735659</v>
      </c>
      <c r="AI730" s="128">
        <v>0</v>
      </c>
      <c r="AJ730" s="123">
        <f>IF($AI$11&gt;0,(AI730/$AI$11)*'DADOS BASE PROPOSTA'!$H$41,0)</f>
        <v>0</v>
      </c>
      <c r="AL730" s="123">
        <v>205.625</v>
      </c>
      <c r="AM730" s="123">
        <f>(AL730/$AL$11)*'DADOS BASE PROPOSTA'!$H$42</f>
        <v>117520.69468636776</v>
      </c>
      <c r="AO730" s="123"/>
      <c r="AP730" s="123"/>
      <c r="AQ730" s="123"/>
      <c r="AS730" s="123"/>
      <c r="AT730" s="123"/>
      <c r="AU730" s="123"/>
      <c r="AW730" s="123"/>
      <c r="AX730" s="123"/>
      <c r="AY730" s="123"/>
      <c r="AZ730" s="49"/>
    </row>
    <row r="731" spans="1:52" x14ac:dyDescent="0.25">
      <c r="A731" s="49"/>
      <c r="B731" s="2" t="s">
        <v>710</v>
      </c>
      <c r="C731" s="2" t="s">
        <v>745</v>
      </c>
      <c r="D731" s="50" t="s">
        <v>89</v>
      </c>
      <c r="F731" s="113">
        <v>1987.210786784744</v>
      </c>
      <c r="G731" s="118">
        <f t="shared" si="338"/>
        <v>1.7604242160755639E-3</v>
      </c>
      <c r="H731" s="123">
        <f>'DADOS BASE PROPOSTA'!$H$17*G731</f>
        <v>4000054.7722578626</v>
      </c>
      <c r="I731" s="123">
        <f>IF(D731="P",IF(H731&lt;'DADOS BASE PROPOSTA'!$H$22,IF('DADOS BASE PROPOSTA'!$H$22-H731&gt;'DADOS BASE PROPOSTA'!$H$23,'DADOS BASE PROPOSTA'!$H$23,'DADOS BASE PROPOSTA'!$H$22-H731),0),0)</f>
        <v>0</v>
      </c>
      <c r="J731" s="123">
        <f t="shared" si="339"/>
        <v>4000054.7722578626</v>
      </c>
      <c r="L731" s="113">
        <v>0</v>
      </c>
      <c r="M731" s="123">
        <f>IF(D731="E",'DADOS BASE PROPOSTA'!$H$28,IF(D731="EA",'DADOS BASE PROPOSTA'!$H$29,IF(D731="EC",'DADOS BASE PROPOSTA'!$H$30,IF(D731="ECA",'DADOS BASE PROPOSTA'!$H$31,0))))</f>
        <v>0</v>
      </c>
      <c r="N731" s="123">
        <f>IF(OR(D731="E",D731="EA",D731="EC",D731="ECA",D731="ECR"),L731*'DADOS BASE PROPOSTA'!$H$33,0)</f>
        <v>0</v>
      </c>
      <c r="O731" s="123">
        <f t="shared" si="340"/>
        <v>0</v>
      </c>
      <c r="R731" s="123"/>
      <c r="T731" s="113">
        <v>0</v>
      </c>
      <c r="U731" s="118">
        <f t="shared" si="342"/>
        <v>0</v>
      </c>
      <c r="V731" s="123">
        <f>'DADOS BASE PROPOSTA'!$H$48*U731</f>
        <v>0</v>
      </c>
      <c r="W731" s="123"/>
      <c r="X731" s="123">
        <f t="shared" si="341"/>
        <v>0</v>
      </c>
      <c r="Z731" s="128">
        <v>1281</v>
      </c>
      <c r="AB731" s="51">
        <v>0.76100000000000001</v>
      </c>
      <c r="AC731" s="51">
        <f t="shared" si="343"/>
        <v>974.84100000000001</v>
      </c>
      <c r="AD731" s="132">
        <f t="shared" si="344"/>
        <v>5.6918155741728843E-2</v>
      </c>
      <c r="AF731" s="51">
        <f t="shared" si="345"/>
        <v>575.03039528986255</v>
      </c>
      <c r="AG731" s="123">
        <f t="shared" si="346"/>
        <v>736613.93636631395</v>
      </c>
      <c r="AI731" s="128">
        <v>0</v>
      </c>
      <c r="AJ731" s="123">
        <f>IF($AI$11&gt;0,(AI731/$AI$11)*'DADOS BASE PROPOSTA'!$H$41,0)</f>
        <v>0</v>
      </c>
      <c r="AL731" s="123">
        <v>0</v>
      </c>
      <c r="AM731" s="123">
        <f>(AL731/$AL$11)*'DADOS BASE PROPOSTA'!$H$42</f>
        <v>0</v>
      </c>
      <c r="AO731" s="123"/>
      <c r="AP731" s="123"/>
      <c r="AQ731" s="123"/>
      <c r="AS731" s="123"/>
      <c r="AT731" s="123"/>
      <c r="AU731" s="123"/>
      <c r="AW731" s="123"/>
      <c r="AX731" s="123"/>
      <c r="AY731" s="123"/>
      <c r="AZ731" s="49"/>
    </row>
    <row r="732" spans="1:52" x14ac:dyDescent="0.25">
      <c r="A732" s="49"/>
      <c r="B732" s="2" t="s">
        <v>710</v>
      </c>
      <c r="C732" s="2" t="s">
        <v>746</v>
      </c>
      <c r="D732" s="50" t="s">
        <v>93</v>
      </c>
      <c r="F732" s="113">
        <v>0</v>
      </c>
      <c r="G732" s="118">
        <f t="shared" si="338"/>
        <v>0</v>
      </c>
      <c r="H732" s="123">
        <f>'DADOS BASE PROPOSTA'!$H$17*G732</f>
        <v>0</v>
      </c>
      <c r="I732" s="123">
        <f>IF(D732="P",IF(H732&lt;'DADOS BASE PROPOSTA'!$H$22,IF('DADOS BASE PROPOSTA'!$H$22-H732&gt;'DADOS BASE PROPOSTA'!$H$23,'DADOS BASE PROPOSTA'!$H$23,'DADOS BASE PROPOSTA'!$H$22-H732),0),0)</f>
        <v>0</v>
      </c>
      <c r="J732" s="123">
        <f t="shared" si="339"/>
        <v>0</v>
      </c>
      <c r="L732" s="113">
        <v>138.3067677672623</v>
      </c>
      <c r="M732" s="123">
        <f>IF(D732="E",'DADOS BASE PROPOSTA'!$H$28,IF(D732="EA",'DADOS BASE PROPOSTA'!$H$29,IF(D732="EC",'DADOS BASE PROPOSTA'!$H$30,IF(D732="ECA",'DADOS BASE PROPOSTA'!$H$31,0))))</f>
        <v>2005589.23</v>
      </c>
      <c r="N732" s="123">
        <f>IF(OR(D732="E",D732="EA",D732="EC",D732="ECA",D732="ECR"),L732*'DADOS BASE PROPOSTA'!$H$33,0)</f>
        <v>92250.614100763953</v>
      </c>
      <c r="O732" s="123">
        <f t="shared" si="340"/>
        <v>2097839.844100764</v>
      </c>
      <c r="R732" s="123"/>
      <c r="T732" s="113">
        <v>0</v>
      </c>
      <c r="U732" s="118">
        <f t="shared" si="342"/>
        <v>0</v>
      </c>
      <c r="V732" s="123">
        <f>'DADOS BASE PROPOSTA'!$H$48*U732</f>
        <v>0</v>
      </c>
      <c r="W732" s="123"/>
      <c r="X732" s="123">
        <f t="shared" si="341"/>
        <v>0</v>
      </c>
      <c r="Z732" s="128">
        <v>231.5</v>
      </c>
      <c r="AB732" s="51">
        <v>0.79800000000000004</v>
      </c>
      <c r="AC732" s="51">
        <f t="shared" si="343"/>
        <v>184.73700000000002</v>
      </c>
      <c r="AD732" s="132">
        <f t="shared" si="344"/>
        <v>0.1216681557417289</v>
      </c>
      <c r="AF732" s="51">
        <f t="shared" si="345"/>
        <v>535.55002747056437</v>
      </c>
      <c r="AG732" s="123">
        <f t="shared" si="346"/>
        <v>123979.83135943566</v>
      </c>
      <c r="AI732" s="128">
        <v>0</v>
      </c>
      <c r="AJ732" s="123">
        <f>IF($AI$11&gt;0,(AI732/$AI$11)*'DADOS BASE PROPOSTA'!$H$41,0)</f>
        <v>0</v>
      </c>
      <c r="AL732" s="123">
        <v>0</v>
      </c>
      <c r="AM732" s="123">
        <f>(AL732/$AL$11)*'DADOS BASE PROPOSTA'!$H$42</f>
        <v>0</v>
      </c>
      <c r="AO732" s="123"/>
      <c r="AP732" s="123"/>
      <c r="AQ732" s="123"/>
      <c r="AS732" s="123"/>
      <c r="AT732" s="123"/>
      <c r="AU732" s="123"/>
      <c r="AW732" s="123"/>
      <c r="AX732" s="123"/>
      <c r="AY732" s="123"/>
      <c r="AZ732" s="49"/>
    </row>
    <row r="733" spans="1:52" x14ac:dyDescent="0.25">
      <c r="A733" s="49"/>
      <c r="B733" s="2" t="s">
        <v>710</v>
      </c>
      <c r="C733" s="2" t="s">
        <v>747</v>
      </c>
      <c r="D733" s="50" t="s">
        <v>89</v>
      </c>
      <c r="F733" s="113">
        <v>1428.296041810308</v>
      </c>
      <c r="G733" s="118">
        <f t="shared" si="338"/>
        <v>1.2652945306300335E-3</v>
      </c>
      <c r="H733" s="123">
        <f>'DADOS BASE PROPOSTA'!$H$17*G733</f>
        <v>2875015.794114247</v>
      </c>
      <c r="I733" s="123">
        <f>IF(D733="P",IF(H733&lt;'DADOS BASE PROPOSTA'!$H$22,IF('DADOS BASE PROPOSTA'!$H$22-H733&gt;'DADOS BASE PROPOSTA'!$H$23,'DADOS BASE PROPOSTA'!$H$23,'DADOS BASE PROPOSTA'!$H$22-H733),0),0)</f>
        <v>278765.60588575294</v>
      </c>
      <c r="J733" s="123">
        <f t="shared" si="339"/>
        <v>3153781.4</v>
      </c>
      <c r="L733" s="113">
        <v>0</v>
      </c>
      <c r="M733" s="123">
        <f>IF(D733="E",'DADOS BASE PROPOSTA'!$H$28,IF(D733="EA",'DADOS BASE PROPOSTA'!$H$29,IF(D733="EC",'DADOS BASE PROPOSTA'!$H$30,IF(D733="ECA",'DADOS BASE PROPOSTA'!$H$31,0))))</f>
        <v>0</v>
      </c>
      <c r="N733" s="123">
        <f>IF(OR(D733="E",D733="EA",D733="EC",D733="ECA",D733="ECR"),L733*'DADOS BASE PROPOSTA'!$H$33,0)</f>
        <v>0</v>
      </c>
      <c r="O733" s="123">
        <f t="shared" si="340"/>
        <v>0</v>
      </c>
      <c r="R733" s="123"/>
      <c r="T733" s="113">
        <v>0</v>
      </c>
      <c r="U733" s="118">
        <f t="shared" si="342"/>
        <v>0</v>
      </c>
      <c r="V733" s="123">
        <f>'DADOS BASE PROPOSTA'!$H$48*U733</f>
        <v>0</v>
      </c>
      <c r="W733" s="123"/>
      <c r="X733" s="123">
        <f t="shared" si="341"/>
        <v>0</v>
      </c>
      <c r="Z733" s="128">
        <v>1306.5</v>
      </c>
      <c r="AB733" s="51">
        <v>0.76500000000000001</v>
      </c>
      <c r="AC733" s="51">
        <f t="shared" si="343"/>
        <v>999.47249999999997</v>
      </c>
      <c r="AD733" s="132">
        <f t="shared" si="344"/>
        <v>6.3918155741728849E-2</v>
      </c>
      <c r="AF733" s="51">
        <f t="shared" si="345"/>
        <v>570.76224741750605</v>
      </c>
      <c r="AG733" s="123">
        <f t="shared" si="346"/>
        <v>745700.87625097169</v>
      </c>
      <c r="AI733" s="128">
        <v>0</v>
      </c>
      <c r="AJ733" s="123">
        <f>IF($AI$11&gt;0,(AI733/$AI$11)*'DADOS BASE PROPOSTA'!$H$41,0)</f>
        <v>0</v>
      </c>
      <c r="AL733" s="123">
        <v>0</v>
      </c>
      <c r="AM733" s="123">
        <f>(AL733/$AL$11)*'DADOS BASE PROPOSTA'!$H$42</f>
        <v>0</v>
      </c>
      <c r="AO733" s="123"/>
      <c r="AP733" s="123"/>
      <c r="AQ733" s="123"/>
      <c r="AS733" s="123"/>
      <c r="AT733" s="123"/>
      <c r="AU733" s="123"/>
      <c r="AW733" s="123"/>
      <c r="AX733" s="123"/>
      <c r="AY733" s="123"/>
      <c r="AZ733" s="49"/>
    </row>
    <row r="734" spans="1:52" x14ac:dyDescent="0.25">
      <c r="A734" s="49"/>
      <c r="B734" s="2" t="s">
        <v>710</v>
      </c>
      <c r="C734" s="2" t="s">
        <v>748</v>
      </c>
      <c r="D734" s="50" t="s">
        <v>89</v>
      </c>
      <c r="F734" s="113">
        <v>2205.6331785860921</v>
      </c>
      <c r="G734" s="118">
        <f t="shared" si="338"/>
        <v>1.9539195767173884E-3</v>
      </c>
      <c r="H734" s="123">
        <f>'DADOS BASE PROPOSTA'!$H$17*G734</f>
        <v>4439717.0046205325</v>
      </c>
      <c r="I734" s="123">
        <f>IF(D734="P",IF(H734&lt;'DADOS BASE PROPOSTA'!$H$22,IF('DADOS BASE PROPOSTA'!$H$22-H734&gt;'DADOS BASE PROPOSTA'!$H$23,'DADOS BASE PROPOSTA'!$H$23,'DADOS BASE PROPOSTA'!$H$22-H734),0),0)</f>
        <v>0</v>
      </c>
      <c r="J734" s="123">
        <f t="shared" si="339"/>
        <v>4439717.0046205325</v>
      </c>
      <c r="L734" s="113">
        <v>0</v>
      </c>
      <c r="M734" s="123">
        <f>IF(D734="E",'DADOS BASE PROPOSTA'!$H$28,IF(D734="EA",'DADOS BASE PROPOSTA'!$H$29,IF(D734="EC",'DADOS BASE PROPOSTA'!$H$30,IF(D734="ECA",'DADOS BASE PROPOSTA'!$H$31,0))))</f>
        <v>0</v>
      </c>
      <c r="N734" s="123">
        <f>IF(OR(D734="E",D734="EA",D734="EC",D734="ECA",D734="ECR"),L734*'DADOS BASE PROPOSTA'!$H$33,0)</f>
        <v>0</v>
      </c>
      <c r="O734" s="123">
        <f t="shared" si="340"/>
        <v>0</v>
      </c>
      <c r="R734" s="123"/>
      <c r="T734" s="113">
        <v>0</v>
      </c>
      <c r="U734" s="118">
        <f t="shared" si="342"/>
        <v>0</v>
      </c>
      <c r="V734" s="123">
        <f>'DADOS BASE PROPOSTA'!$H$48*U734</f>
        <v>0</v>
      </c>
      <c r="W734" s="123"/>
      <c r="X734" s="123">
        <f t="shared" si="341"/>
        <v>0</v>
      </c>
      <c r="Z734" s="128">
        <v>1118.5</v>
      </c>
      <c r="AB734" s="51">
        <v>0.79</v>
      </c>
      <c r="AC734" s="51">
        <f t="shared" si="343"/>
        <v>883.61500000000001</v>
      </c>
      <c r="AD734" s="132">
        <f t="shared" si="344"/>
        <v>0.10766815574172889</v>
      </c>
      <c r="AF734" s="51">
        <f t="shared" si="345"/>
        <v>544.0863232152775</v>
      </c>
      <c r="AG734" s="123">
        <f t="shared" si="346"/>
        <v>608560.55251628789</v>
      </c>
      <c r="AI734" s="128">
        <v>0</v>
      </c>
      <c r="AJ734" s="123">
        <f>IF($AI$11&gt;0,(AI734/$AI$11)*'DADOS BASE PROPOSTA'!$H$41,0)</f>
        <v>0</v>
      </c>
      <c r="AL734" s="123">
        <v>0</v>
      </c>
      <c r="AM734" s="123">
        <f>(AL734/$AL$11)*'DADOS BASE PROPOSTA'!$H$42</f>
        <v>0</v>
      </c>
      <c r="AO734" s="123"/>
      <c r="AP734" s="123"/>
      <c r="AQ734" s="123"/>
      <c r="AS734" s="123"/>
      <c r="AT734" s="123"/>
      <c r="AU734" s="123"/>
      <c r="AW734" s="123"/>
      <c r="AX734" s="123"/>
      <c r="AY734" s="123"/>
      <c r="AZ734" s="49"/>
    </row>
    <row r="735" spans="1:52" x14ac:dyDescent="0.25">
      <c r="A735" s="49"/>
      <c r="F735" s="113"/>
      <c r="G735" s="118"/>
      <c r="H735" s="123"/>
      <c r="I735" s="123"/>
      <c r="J735" s="123"/>
      <c r="L735" s="113"/>
      <c r="M735" s="123"/>
      <c r="N735" s="123"/>
      <c r="O735" s="123"/>
      <c r="R735" s="123"/>
      <c r="T735" s="113"/>
      <c r="U735" s="118"/>
      <c r="V735" s="123"/>
      <c r="W735" s="123"/>
      <c r="X735" s="123"/>
      <c r="Z735" s="128"/>
      <c r="AD735" s="132"/>
      <c r="AG735" s="123"/>
      <c r="AI735" s="128"/>
      <c r="AJ735" s="123"/>
      <c r="AL735" s="123"/>
      <c r="AM735" s="123"/>
      <c r="AO735" s="123"/>
      <c r="AP735" s="123"/>
      <c r="AQ735" s="123"/>
      <c r="AS735" s="123"/>
      <c r="AT735" s="123"/>
      <c r="AU735" s="123"/>
      <c r="AW735" s="123"/>
      <c r="AX735" s="123"/>
      <c r="AY735" s="123"/>
      <c r="AZ735" s="49"/>
    </row>
    <row r="736" spans="1:52" x14ac:dyDescent="0.25">
      <c r="A736" s="49"/>
      <c r="B736" s="107" t="s">
        <v>749</v>
      </c>
      <c r="C736" s="107" t="s">
        <v>750</v>
      </c>
      <c r="D736" s="107" t="s">
        <v>84</v>
      </c>
      <c r="E736" s="107"/>
      <c r="F736" s="114">
        <f>SUM(F737:F748)</f>
        <v>22452.269852734076</v>
      </c>
      <c r="G736" s="119">
        <f>SUM(G737:G748)</f>
        <v>1.9889948171309835E-2</v>
      </c>
      <c r="H736" s="124">
        <f>SUM(H737:H748)</f>
        <v>45194153.418299951</v>
      </c>
      <c r="I736" s="124">
        <f>SUM(I737:I748)</f>
        <v>409321.0665454925</v>
      </c>
      <c r="J736" s="124">
        <f>SUM(J737:J748)</f>
        <v>45603474.484845437</v>
      </c>
      <c r="K736" s="108"/>
      <c r="L736" s="114">
        <f>SUM(L737:L748)</f>
        <v>4413.4658726905245</v>
      </c>
      <c r="M736" s="124">
        <f>SUM(M737:M748)</f>
        <v>7217298.2400000002</v>
      </c>
      <c r="N736" s="124">
        <f>SUM(N737:N748)</f>
        <v>2943781.7370845797</v>
      </c>
      <c r="O736" s="124">
        <f>SUM(O737:O748)</f>
        <v>10161079.977084581</v>
      </c>
      <c r="P736" s="108"/>
      <c r="Q736" s="109"/>
      <c r="R736" s="124">
        <f>SUM(R737:R748)</f>
        <v>5941210.4500000002</v>
      </c>
      <c r="S736" s="108"/>
      <c r="T736" s="114">
        <f>SUM(T737:T748)</f>
        <v>455.55554228118103</v>
      </c>
      <c r="U736" s="119">
        <f>SUM(U737:U748)</f>
        <v>2.3899151256158669E-3</v>
      </c>
      <c r="V736" s="124">
        <f>SUM(V737:V748)</f>
        <v>215774.72979800651</v>
      </c>
      <c r="W736" s="124">
        <f>SUM(W737:W748)</f>
        <v>244676.20587804879</v>
      </c>
      <c r="X736" s="124">
        <f>SUM(X737:X748)</f>
        <v>460450.93567605526</v>
      </c>
      <c r="Y736" s="108"/>
      <c r="Z736" s="129">
        <f>SUM(Z737:Z748)</f>
        <v>12425.5</v>
      </c>
      <c r="AA736" s="108"/>
      <c r="AB736" s="108"/>
      <c r="AC736" s="108"/>
      <c r="AD736" s="133"/>
      <c r="AE736" s="108"/>
      <c r="AF736" s="108"/>
      <c r="AG736" s="124">
        <f>SUM(AG737:AG748)</f>
        <v>7396688.0411543939</v>
      </c>
      <c r="AH736" s="108"/>
      <c r="AI736" s="129">
        <f>SUM(AI737:AI748)</f>
        <v>93.5</v>
      </c>
      <c r="AJ736" s="124">
        <f>SUM(AJ737:AJ748)</f>
        <v>577643.20164585696</v>
      </c>
      <c r="AK736" s="108"/>
      <c r="AL736" s="124">
        <f>SUM(AL737:AL748)</f>
        <v>223.625</v>
      </c>
      <c r="AM736" s="124">
        <f>SUM(AM737:AM748)</f>
        <v>127808.22054341149</v>
      </c>
      <c r="AN736" s="108"/>
      <c r="AO736" s="124"/>
      <c r="AP736" s="124"/>
      <c r="AQ736" s="124">
        <f>SUM(AQ737:AQ748)</f>
        <v>617970.8638613862</v>
      </c>
      <c r="AR736" s="107"/>
      <c r="AS736" s="124"/>
      <c r="AT736" s="124"/>
      <c r="AU736" s="124">
        <f>SUM(AU737:AU748)</f>
        <v>617970.8638613862</v>
      </c>
      <c r="AV736" s="107"/>
      <c r="AW736" s="124"/>
      <c r="AX736" s="124"/>
      <c r="AY736" s="124">
        <f>SUM(AY737:AY748)</f>
        <v>617970.8638613862</v>
      </c>
      <c r="AZ736" s="49"/>
    </row>
    <row r="737" spans="1:52" x14ac:dyDescent="0.25">
      <c r="A737" s="49"/>
      <c r="B737" s="2" t="s">
        <v>749</v>
      </c>
      <c r="C737" s="2" t="s">
        <v>35</v>
      </c>
      <c r="D737" s="50" t="s">
        <v>85</v>
      </c>
      <c r="F737" s="113">
        <v>0</v>
      </c>
      <c r="G737" s="118">
        <f t="shared" ref="G737:G748" si="347">F737/$F$11</f>
        <v>0</v>
      </c>
      <c r="H737" s="123">
        <f>'DADOS BASE PROPOSTA'!$H$17*G737</f>
        <v>0</v>
      </c>
      <c r="I737" s="123">
        <f>IF(D737="P",IF(H737&lt;'DADOS BASE PROPOSTA'!$H$22,IF('DADOS BASE PROPOSTA'!$H$22-H737&gt;'DADOS BASE PROPOSTA'!$H$23,'DADOS BASE PROPOSTA'!$H$23,'DADOS BASE PROPOSTA'!$H$22-H737),0),0)</f>
        <v>0</v>
      </c>
      <c r="J737" s="123">
        <f t="shared" ref="J737:J748" si="348">H737+I737</f>
        <v>0</v>
      </c>
      <c r="L737" s="113"/>
      <c r="M737" s="123">
        <f>IF(D737="E",'DADOS BASE PROPOSTA'!$H$28,IF(D737="EA",'DADOS BASE PROPOSTA'!$H$29,IF(D737="EC",'DADOS BASE PROPOSTA'!$H$30,IF(D737="ECA",'DADOS BASE PROPOSTA'!$H$31,0))))</f>
        <v>0</v>
      </c>
      <c r="N737" s="123">
        <f>IF(OR(D737="E",D737="EA",D737="EC",D737="ECA"),L737*'DADOS BASE PROPOSTA'!$H$33,0)</f>
        <v>0</v>
      </c>
      <c r="O737" s="123">
        <f t="shared" ref="O737:O748" si="349">M737+N737</f>
        <v>0</v>
      </c>
      <c r="Q737" s="77">
        <v>11</v>
      </c>
      <c r="R737" s="123">
        <f>IF(D737="R",('DADOS BASE PROPOSTA'!$H$36+('DADOS BASE PROPOSTA'!$H$37*Q737)),0)</f>
        <v>5941210.4500000002</v>
      </c>
      <c r="T737" s="113"/>
      <c r="U737" s="118"/>
      <c r="V737" s="123"/>
      <c r="W737" s="123">
        <f>'DADOS BASE PROPOSTA'!$H$47/41</f>
        <v>244676.20587804879</v>
      </c>
      <c r="X737" s="123">
        <f t="shared" ref="X737:X748" si="350">V737+W737</f>
        <v>244676.20587804879</v>
      </c>
      <c r="Z737" s="128"/>
      <c r="AD737" s="132"/>
      <c r="AG737" s="123"/>
      <c r="AI737" s="128"/>
      <c r="AJ737" s="123"/>
      <c r="AL737" s="123"/>
      <c r="AM737" s="123"/>
      <c r="AO737" s="123">
        <f>'DADOS BASE PROPOSTA'!$H$52/41</f>
        <v>354295.5</v>
      </c>
      <c r="AP737" s="123">
        <f>'DADOS BASE PROPOSTA'!$H$53*(Q737/$Q$11)</f>
        <v>263675.36386138614</v>
      </c>
      <c r="AQ737" s="123">
        <f>AO737+AP737</f>
        <v>617970.8638613862</v>
      </c>
      <c r="AS737" s="123">
        <f>'DADOS BASE PROPOSTA'!$H$56/41</f>
        <v>354295.5</v>
      </c>
      <c r="AT737" s="123">
        <f>'DADOS BASE PROPOSTA'!$H$57*(Q737/$Q$11)</f>
        <v>263675.36386138614</v>
      </c>
      <c r="AU737" s="123">
        <f>AS737+AT737</f>
        <v>617970.8638613862</v>
      </c>
      <c r="AW737" s="123">
        <f>'DADOS BASE PROPOSTA'!$H$60/41</f>
        <v>354295.5</v>
      </c>
      <c r="AX737" s="123">
        <f>'DADOS BASE PROPOSTA'!$H$61*(Q737/$Q$11)</f>
        <v>263675.36386138614</v>
      </c>
      <c r="AY737" s="123">
        <f>AW737+AX737</f>
        <v>617970.8638613862</v>
      </c>
      <c r="AZ737" s="49"/>
    </row>
    <row r="738" spans="1:52" x14ac:dyDescent="0.25">
      <c r="A738" s="49"/>
      <c r="B738" s="2" t="s">
        <v>749</v>
      </c>
      <c r="C738" s="2" t="s">
        <v>751</v>
      </c>
      <c r="D738" s="50" t="s">
        <v>89</v>
      </c>
      <c r="F738" s="113">
        <v>2040.0627652418571</v>
      </c>
      <c r="G738" s="118">
        <f t="shared" si="347"/>
        <v>1.8072445651608994E-3</v>
      </c>
      <c r="H738" s="123">
        <f>'DADOS BASE PROPOSTA'!$H$17*G738</f>
        <v>4106440.4712770903</v>
      </c>
      <c r="I738" s="123">
        <f>IF(D738="P",IF(H738&lt;'DADOS BASE PROPOSTA'!$H$22,IF('DADOS BASE PROPOSTA'!$H$22-H738&gt;'DADOS BASE PROPOSTA'!$H$23,'DADOS BASE PROPOSTA'!$H$23,'DADOS BASE PROPOSTA'!$H$22-H738),0),0)</f>
        <v>0</v>
      </c>
      <c r="J738" s="123">
        <f t="shared" si="348"/>
        <v>4106440.4712770903</v>
      </c>
      <c r="L738" s="113">
        <v>0</v>
      </c>
      <c r="M738" s="123">
        <f>IF(D738="E",'DADOS BASE PROPOSTA'!$H$28,IF(D738="EA",'DADOS BASE PROPOSTA'!$H$29,IF(D738="EC",'DADOS BASE PROPOSTA'!$H$30,IF(D738="ECA",'DADOS BASE PROPOSTA'!$H$31,0))))</f>
        <v>0</v>
      </c>
      <c r="N738" s="123">
        <f>IF(OR(D738="E",D738="EA",D738="EC",D738="ECA",D738="ECR"),L738*'DADOS BASE PROPOSTA'!$H$33,0)</f>
        <v>0</v>
      </c>
      <c r="O738" s="123">
        <f t="shared" si="349"/>
        <v>0</v>
      </c>
      <c r="R738" s="123"/>
      <c r="T738" s="113">
        <v>0</v>
      </c>
      <c r="U738" s="118">
        <f t="shared" ref="U738:U748" si="351">T738/$T$11</f>
        <v>0</v>
      </c>
      <c r="V738" s="123">
        <f>'DADOS BASE PROPOSTA'!$H$48*U738</f>
        <v>0</v>
      </c>
      <c r="W738" s="123"/>
      <c r="X738" s="123">
        <f t="shared" si="350"/>
        <v>0</v>
      </c>
      <c r="Z738" s="128">
        <v>993</v>
      </c>
      <c r="AB738" s="51">
        <v>0.752</v>
      </c>
      <c r="AC738" s="51">
        <f t="shared" ref="AC738:AC748" si="352">Z738*AB738</f>
        <v>746.73599999999999</v>
      </c>
      <c r="AD738" s="132">
        <f t="shared" ref="AD738:AD748" si="353">(AB738-$AC$12)*$AD$12</f>
        <v>4.1168155741728829E-2</v>
      </c>
      <c r="AF738" s="51">
        <f t="shared" ref="AF738:AF748" si="354">$AF$11-(AD738*$AF$11)</f>
        <v>584.63372800266484</v>
      </c>
      <c r="AG738" s="123">
        <f t="shared" ref="AG738:AG748" si="355">Z738*AF738</f>
        <v>580541.29190664622</v>
      </c>
      <c r="AI738" s="128">
        <v>0</v>
      </c>
      <c r="AJ738" s="123">
        <f>IF($AI$11&gt;0,(AI738/$AI$11)*'DADOS BASE PROPOSTA'!$H$41,0)</f>
        <v>0</v>
      </c>
      <c r="AL738" s="123">
        <v>0</v>
      </c>
      <c r="AM738" s="123">
        <f>(AL738/$AL$11)*'DADOS BASE PROPOSTA'!$H$42</f>
        <v>0</v>
      </c>
      <c r="AO738" s="123"/>
      <c r="AP738" s="123"/>
      <c r="AQ738" s="123"/>
      <c r="AS738" s="123"/>
      <c r="AT738" s="123"/>
      <c r="AU738" s="123"/>
      <c r="AW738" s="123"/>
      <c r="AX738" s="123"/>
      <c r="AY738" s="123"/>
      <c r="AZ738" s="49"/>
    </row>
    <row r="739" spans="1:52" x14ac:dyDescent="0.25">
      <c r="A739" s="49"/>
      <c r="B739" s="2" t="s">
        <v>749</v>
      </c>
      <c r="C739" s="2" t="s">
        <v>752</v>
      </c>
      <c r="D739" s="50" t="s">
        <v>89</v>
      </c>
      <c r="F739" s="113">
        <v>5730.4277158743089</v>
      </c>
      <c r="G739" s="118">
        <f t="shared" si="347"/>
        <v>5.0764537846625787E-3</v>
      </c>
      <c r="H739" s="123">
        <f>'DADOS BASE PROPOSTA'!$H$17*G739</f>
        <v>11534772.699703889</v>
      </c>
      <c r="I739" s="123">
        <f>IF(D739="P",IF(H739&lt;'DADOS BASE PROPOSTA'!$H$22,IF('DADOS BASE PROPOSTA'!$H$22-H739&gt;'DADOS BASE PROPOSTA'!$H$23,'DADOS BASE PROPOSTA'!$H$23,'DADOS BASE PROPOSTA'!$H$22-H739),0),0)</f>
        <v>0</v>
      </c>
      <c r="J739" s="123">
        <f t="shared" si="348"/>
        <v>11534772.699703889</v>
      </c>
      <c r="L739" s="113">
        <v>0</v>
      </c>
      <c r="M739" s="123">
        <f>IF(D739="E",'DADOS BASE PROPOSTA'!$H$28,IF(D739="EA",'DADOS BASE PROPOSTA'!$H$29,IF(D739="EC",'DADOS BASE PROPOSTA'!$H$30,IF(D739="ECA",'DADOS BASE PROPOSTA'!$H$31,0))))</f>
        <v>0</v>
      </c>
      <c r="N739" s="123">
        <f>IF(OR(D739="E",D739="EA",D739="EC",D739="ECA",D739="ECR"),L739*'DADOS BASE PROPOSTA'!$H$33,0)</f>
        <v>0</v>
      </c>
      <c r="O739" s="123">
        <f t="shared" si="349"/>
        <v>0</v>
      </c>
      <c r="R739" s="123"/>
      <c r="T739" s="113">
        <v>0</v>
      </c>
      <c r="U739" s="118">
        <f t="shared" si="351"/>
        <v>0</v>
      </c>
      <c r="V739" s="123">
        <f>'DADOS BASE PROPOSTA'!$H$48*U739</f>
        <v>0</v>
      </c>
      <c r="W739" s="123"/>
      <c r="X739" s="123">
        <f t="shared" si="350"/>
        <v>0</v>
      </c>
      <c r="Z739" s="128">
        <v>1532</v>
      </c>
      <c r="AB739" s="51">
        <v>0.63100000000000001</v>
      </c>
      <c r="AC739" s="51">
        <f t="shared" si="352"/>
        <v>966.69200000000001</v>
      </c>
      <c r="AD739" s="132">
        <f t="shared" si="353"/>
        <v>-0.17058184425827116</v>
      </c>
      <c r="AF739" s="51">
        <f t="shared" si="354"/>
        <v>713.74520114145071</v>
      </c>
      <c r="AG739" s="123">
        <f t="shared" si="355"/>
        <v>1093457.6481487025</v>
      </c>
      <c r="AI739" s="128">
        <v>93.5</v>
      </c>
      <c r="AJ739" s="123">
        <f>IF($AI$11&gt;0,(AI739/$AI$11)*'DADOS BASE PROPOSTA'!$H$41,0)</f>
        <v>577643.20164585696</v>
      </c>
      <c r="AL739" s="123">
        <v>0</v>
      </c>
      <c r="AM739" s="123">
        <f>(AL739/$AL$11)*'DADOS BASE PROPOSTA'!$H$42</f>
        <v>0</v>
      </c>
      <c r="AO739" s="123"/>
      <c r="AP739" s="123"/>
      <c r="AQ739" s="123"/>
      <c r="AS739" s="123"/>
      <c r="AT739" s="123"/>
      <c r="AU739" s="123"/>
      <c r="AW739" s="123"/>
      <c r="AX739" s="123"/>
      <c r="AY739" s="123"/>
      <c r="AZ739" s="49"/>
    </row>
    <row r="740" spans="1:52" x14ac:dyDescent="0.25">
      <c r="A740" s="49"/>
      <c r="B740" s="2" t="s">
        <v>749</v>
      </c>
      <c r="C740" s="2" t="s">
        <v>753</v>
      </c>
      <c r="D740" s="50" t="s">
        <v>87</v>
      </c>
      <c r="F740" s="113">
        <v>0</v>
      </c>
      <c r="G740" s="118">
        <f t="shared" si="347"/>
        <v>0</v>
      </c>
      <c r="H740" s="123">
        <f>'DADOS BASE PROPOSTA'!$H$17*G740</f>
        <v>0</v>
      </c>
      <c r="I740" s="123">
        <f>IF(D740="P",IF(H740&lt;'DADOS BASE PROPOSTA'!$H$22,IF('DADOS BASE PROPOSTA'!$H$22-H740&gt;'DADOS BASE PROPOSTA'!$H$23,'DADOS BASE PROPOSTA'!$H$23,'DADOS BASE PROPOSTA'!$H$22-H740),0),0)</f>
        <v>0</v>
      </c>
      <c r="J740" s="123">
        <f t="shared" si="348"/>
        <v>0</v>
      </c>
      <c r="L740" s="113">
        <v>488.62853432512122</v>
      </c>
      <c r="M740" s="123">
        <f>IF(D740="E",'DADOS BASE PROPOSTA'!$H$28,IF(D740="EA",'DADOS BASE PROPOSTA'!$H$29,IF(D740="EC",'DADOS BASE PROPOSTA'!$H$30,IF(D740="ECA",'DADOS BASE PROPOSTA'!$H$31,0))))</f>
        <v>993970.02</v>
      </c>
      <c r="N740" s="123">
        <f>IF(OR(D740="E",D740="EA",D740="EC",D740="ECA",D740="ECR"),L740*'DADOS BASE PROPOSTA'!$H$33,0)</f>
        <v>325915.23239485588</v>
      </c>
      <c r="O740" s="123">
        <f t="shared" si="349"/>
        <v>1319885.252394856</v>
      </c>
      <c r="R740" s="123"/>
      <c r="T740" s="113">
        <v>0</v>
      </c>
      <c r="U740" s="118">
        <f t="shared" si="351"/>
        <v>0</v>
      </c>
      <c r="V740" s="123">
        <f>'DADOS BASE PROPOSTA'!$H$48*U740</f>
        <v>0</v>
      </c>
      <c r="W740" s="123"/>
      <c r="X740" s="123">
        <f t="shared" si="350"/>
        <v>0</v>
      </c>
      <c r="Z740" s="128">
        <v>254.5</v>
      </c>
      <c r="AB740" s="51">
        <v>0.67</v>
      </c>
      <c r="AC740" s="51">
        <f t="shared" si="352"/>
        <v>170.51500000000001</v>
      </c>
      <c r="AD740" s="132">
        <f t="shared" si="353"/>
        <v>-0.1023318442582711</v>
      </c>
      <c r="AF740" s="51">
        <f t="shared" si="354"/>
        <v>672.13075938597422</v>
      </c>
      <c r="AG740" s="123">
        <f t="shared" si="355"/>
        <v>171057.27826373043</v>
      </c>
      <c r="AI740" s="128">
        <v>0</v>
      </c>
      <c r="AJ740" s="123">
        <f>IF($AI$11&gt;0,(AI740/$AI$11)*'DADOS BASE PROPOSTA'!$H$41,0)</f>
        <v>0</v>
      </c>
      <c r="AL740" s="123">
        <v>0</v>
      </c>
      <c r="AM740" s="123">
        <f>(AL740/$AL$11)*'DADOS BASE PROPOSTA'!$H$42</f>
        <v>0</v>
      </c>
      <c r="AO740" s="123"/>
      <c r="AP740" s="123"/>
      <c r="AQ740" s="123"/>
      <c r="AS740" s="123"/>
      <c r="AT740" s="123"/>
      <c r="AU740" s="123"/>
      <c r="AW740" s="123"/>
      <c r="AX740" s="123"/>
      <c r="AY740" s="123"/>
      <c r="AZ740" s="49"/>
    </row>
    <row r="741" spans="1:52" x14ac:dyDescent="0.25">
      <c r="A741" s="49"/>
      <c r="B741" s="2" t="s">
        <v>749</v>
      </c>
      <c r="C741" s="2" t="s">
        <v>754</v>
      </c>
      <c r="D741" s="50" t="s">
        <v>87</v>
      </c>
      <c r="F741" s="113">
        <v>0</v>
      </c>
      <c r="G741" s="118">
        <f t="shared" si="347"/>
        <v>0</v>
      </c>
      <c r="H741" s="123">
        <f>'DADOS BASE PROPOSTA'!$H$17*G741</f>
        <v>0</v>
      </c>
      <c r="I741" s="123">
        <f>IF(D741="P",IF(H741&lt;'DADOS BASE PROPOSTA'!$H$22,IF('DADOS BASE PROPOSTA'!$H$22-H741&gt;'DADOS BASE PROPOSTA'!$H$23,'DADOS BASE PROPOSTA'!$H$23,'DADOS BASE PROPOSTA'!$H$22-H741),0),0)</f>
        <v>0</v>
      </c>
      <c r="J741" s="123">
        <f t="shared" si="348"/>
        <v>0</v>
      </c>
      <c r="L741" s="113">
        <v>432.01469595776791</v>
      </c>
      <c r="M741" s="123">
        <f>IF(D741="E",'DADOS BASE PROPOSTA'!$H$28,IF(D741="EA",'DADOS BASE PROPOSTA'!$H$29,IF(D741="EC",'DADOS BASE PROPOSTA'!$H$30,IF(D741="ECA",'DADOS BASE PROPOSTA'!$H$31,0))))</f>
        <v>993970.02</v>
      </c>
      <c r="N741" s="123">
        <f>IF(OR(D741="E",D741="EA",D741="EC",D741="ECA",D741="ECR"),L741*'DADOS BASE PROPOSTA'!$H$33,0)</f>
        <v>288153.8022038312</v>
      </c>
      <c r="O741" s="123">
        <f t="shared" si="349"/>
        <v>1282123.8222038313</v>
      </c>
      <c r="R741" s="123"/>
      <c r="T741" s="113">
        <v>0</v>
      </c>
      <c r="U741" s="118">
        <f t="shared" si="351"/>
        <v>0</v>
      </c>
      <c r="V741" s="123">
        <f>'DADOS BASE PROPOSTA'!$H$48*U741</f>
        <v>0</v>
      </c>
      <c r="W741" s="123"/>
      <c r="X741" s="123">
        <f t="shared" si="350"/>
        <v>0</v>
      </c>
      <c r="Z741" s="128">
        <v>202</v>
      </c>
      <c r="AB741" s="51">
        <v>0.627</v>
      </c>
      <c r="AC741" s="51">
        <f t="shared" si="352"/>
        <v>126.654</v>
      </c>
      <c r="AD741" s="132">
        <f t="shared" si="353"/>
        <v>-0.17758184425827117</v>
      </c>
      <c r="AF741" s="51">
        <f t="shared" si="354"/>
        <v>718.01334901380733</v>
      </c>
      <c r="AG741" s="123">
        <f t="shared" si="355"/>
        <v>145038.69650078908</v>
      </c>
      <c r="AI741" s="128">
        <v>0</v>
      </c>
      <c r="AJ741" s="123">
        <f>IF($AI$11&gt;0,(AI741/$AI$11)*'DADOS BASE PROPOSTA'!$H$41,0)</f>
        <v>0</v>
      </c>
      <c r="AL741" s="123">
        <v>0</v>
      </c>
      <c r="AM741" s="123">
        <f>(AL741/$AL$11)*'DADOS BASE PROPOSTA'!$H$42</f>
        <v>0</v>
      </c>
      <c r="AO741" s="123"/>
      <c r="AP741" s="123"/>
      <c r="AQ741" s="123"/>
      <c r="AS741" s="123"/>
      <c r="AT741" s="123"/>
      <c r="AU741" s="123"/>
      <c r="AW741" s="123"/>
      <c r="AX741" s="123"/>
      <c r="AY741" s="123"/>
      <c r="AZ741" s="49"/>
    </row>
    <row r="742" spans="1:52" x14ac:dyDescent="0.25">
      <c r="A742" s="49"/>
      <c r="B742" s="2" t="s">
        <v>749</v>
      </c>
      <c r="C742" s="2" t="s">
        <v>755</v>
      </c>
      <c r="D742" s="50" t="s">
        <v>87</v>
      </c>
      <c r="F742" s="113">
        <v>0</v>
      </c>
      <c r="G742" s="118">
        <f t="shared" si="347"/>
        <v>0</v>
      </c>
      <c r="H742" s="123">
        <f>'DADOS BASE PROPOSTA'!$H$17*G742</f>
        <v>0</v>
      </c>
      <c r="I742" s="123">
        <f>IF(D742="P",IF(H742&lt;'DADOS BASE PROPOSTA'!$H$22,IF('DADOS BASE PROPOSTA'!$H$22-H742&gt;'DADOS BASE PROPOSTA'!$H$23,'DADOS BASE PROPOSTA'!$H$23,'DADOS BASE PROPOSTA'!$H$22-H742),0),0)</f>
        <v>0</v>
      </c>
      <c r="J742" s="123">
        <f t="shared" si="348"/>
        <v>0</v>
      </c>
      <c r="L742" s="113">
        <v>770.11295941791275</v>
      </c>
      <c r="M742" s="123">
        <f>IF(D742="E",'DADOS BASE PROPOSTA'!$H$28,IF(D742="EA",'DADOS BASE PROPOSTA'!$H$29,IF(D742="EC",'DADOS BASE PROPOSTA'!$H$30,IF(D742="ECA",'DADOS BASE PROPOSTA'!$H$31,0))))</f>
        <v>993970.02</v>
      </c>
      <c r="N742" s="123">
        <f>IF(OR(D742="E",D742="EA",D742="EC",D742="ECA",D742="ECR"),L742*'DADOS BASE PROPOSTA'!$H$33,0)</f>
        <v>513665.34393174778</v>
      </c>
      <c r="O742" s="123">
        <f t="shared" si="349"/>
        <v>1507635.3639317479</v>
      </c>
      <c r="R742" s="123"/>
      <c r="T742" s="113">
        <v>0</v>
      </c>
      <c r="U742" s="118">
        <f t="shared" si="351"/>
        <v>0</v>
      </c>
      <c r="V742" s="123">
        <f>'DADOS BASE PROPOSTA'!$H$48*U742</f>
        <v>0</v>
      </c>
      <c r="W742" s="123"/>
      <c r="X742" s="123">
        <f t="shared" si="350"/>
        <v>0</v>
      </c>
      <c r="Z742" s="128">
        <v>395.5</v>
      </c>
      <c r="AB742" s="51">
        <v>0.73199999999999998</v>
      </c>
      <c r="AC742" s="51">
        <f t="shared" si="352"/>
        <v>289.50599999999997</v>
      </c>
      <c r="AD742" s="132">
        <f t="shared" si="353"/>
        <v>6.168155741728798E-3</v>
      </c>
      <c r="AF742" s="51">
        <f t="shared" si="354"/>
        <v>605.97446736444772</v>
      </c>
      <c r="AG742" s="123">
        <f t="shared" si="355"/>
        <v>239662.90184263908</v>
      </c>
      <c r="AI742" s="128">
        <v>0</v>
      </c>
      <c r="AJ742" s="123">
        <f>IF($AI$11&gt;0,(AI742/$AI$11)*'DADOS BASE PROPOSTA'!$H$41,0)</f>
        <v>0</v>
      </c>
      <c r="AL742" s="123">
        <v>0</v>
      </c>
      <c r="AM742" s="123">
        <f>(AL742/$AL$11)*'DADOS BASE PROPOSTA'!$H$42</f>
        <v>0</v>
      </c>
      <c r="AO742" s="123"/>
      <c r="AP742" s="123"/>
      <c r="AQ742" s="123"/>
      <c r="AS742" s="123"/>
      <c r="AT742" s="123"/>
      <c r="AU742" s="123"/>
      <c r="AW742" s="123"/>
      <c r="AX742" s="123"/>
      <c r="AY742" s="123"/>
      <c r="AZ742" s="49"/>
    </row>
    <row r="743" spans="1:52" x14ac:dyDescent="0.25">
      <c r="A743" s="49"/>
      <c r="B743" s="2" t="s">
        <v>749</v>
      </c>
      <c r="C743" s="2" t="s">
        <v>756</v>
      </c>
      <c r="D743" s="103" t="s">
        <v>136</v>
      </c>
      <c r="F743" s="113">
        <v>0</v>
      </c>
      <c r="G743" s="118">
        <f t="shared" si="347"/>
        <v>0</v>
      </c>
      <c r="H743" s="123">
        <f>'DADOS BASE PROPOSTA'!$H$17*G743</f>
        <v>0</v>
      </c>
      <c r="I743" s="123">
        <f>IF(D743="P",IF(H743&lt;'DADOS BASE PROPOSTA'!$H$22,IF('DADOS BASE PROPOSTA'!$H$22-H743&gt;'DADOS BASE PROPOSTA'!$H$23,'DADOS BASE PROPOSTA'!$H$23,'DADOS BASE PROPOSTA'!$H$22-H743),0),0)</f>
        <v>0</v>
      </c>
      <c r="J743" s="123">
        <f t="shared" si="348"/>
        <v>0</v>
      </c>
      <c r="L743" s="113">
        <v>969.50034127402262</v>
      </c>
      <c r="M743" s="123">
        <f>IF(D743="E",'DADOS BASE PROPOSTA'!$H$28,IF(D743="EA",'DADOS BASE PROPOSTA'!$H$29,IF(D743="EC",'DADOS BASE PROPOSTA'!$H$30,IF(D743="ECA",'DADOS BASE PROPOSTA'!$H$31,0))))</f>
        <v>2117694.09</v>
      </c>
      <c r="N743" s="123">
        <f>IF(OR(D743="E",D743="EA",D743="EC",D743="ECA",D743="ECR"),L743*'DADOS BASE PROPOSTA'!$H$33,0)</f>
        <v>646656.72762977309</v>
      </c>
      <c r="O743" s="123">
        <f t="shared" si="349"/>
        <v>2764350.8176297732</v>
      </c>
      <c r="R743" s="123"/>
      <c r="T743" s="113">
        <v>0</v>
      </c>
      <c r="U743" s="118">
        <f t="shared" si="351"/>
        <v>0</v>
      </c>
      <c r="V743" s="123">
        <f>'DADOS BASE PROPOSTA'!$H$48*U743</f>
        <v>0</v>
      </c>
      <c r="W743" s="123"/>
      <c r="X743" s="123">
        <f t="shared" si="350"/>
        <v>0</v>
      </c>
      <c r="Z743" s="128">
        <v>764.5</v>
      </c>
      <c r="AB743" s="51">
        <v>0.70099999999999996</v>
      </c>
      <c r="AC743" s="51">
        <f t="shared" si="352"/>
        <v>535.91449999999998</v>
      </c>
      <c r="AD743" s="132">
        <f t="shared" si="353"/>
        <v>-4.808184425827125E-2</v>
      </c>
      <c r="AF743" s="51">
        <f t="shared" si="354"/>
        <v>639.05261337521108</v>
      </c>
      <c r="AG743" s="123">
        <f t="shared" si="355"/>
        <v>488555.72292534885</v>
      </c>
      <c r="AI743" s="128">
        <v>0</v>
      </c>
      <c r="AJ743" s="123">
        <f>IF($AI$11&gt;0,(AI743/$AI$11)*'DADOS BASE PROPOSTA'!$H$41,0)</f>
        <v>0</v>
      </c>
      <c r="AL743" s="123">
        <v>0</v>
      </c>
      <c r="AM743" s="123">
        <f>(AL743/$AL$11)*'DADOS BASE PROPOSTA'!$H$42</f>
        <v>0</v>
      </c>
      <c r="AO743" s="123"/>
      <c r="AP743" s="123"/>
      <c r="AQ743" s="123"/>
      <c r="AS743" s="123"/>
      <c r="AT743" s="123"/>
      <c r="AU743" s="123"/>
      <c r="AW743" s="123"/>
      <c r="AX743" s="123"/>
      <c r="AY743" s="123"/>
      <c r="AZ743" s="49"/>
    </row>
    <row r="744" spans="1:52" x14ac:dyDescent="0.25">
      <c r="A744" s="49"/>
      <c r="B744" s="2" t="s">
        <v>749</v>
      </c>
      <c r="C744" s="2" t="s">
        <v>757</v>
      </c>
      <c r="D744" s="103" t="s">
        <v>136</v>
      </c>
      <c r="F744" s="113">
        <v>0</v>
      </c>
      <c r="G744" s="118">
        <f t="shared" si="347"/>
        <v>0</v>
      </c>
      <c r="H744" s="123">
        <f>'DADOS BASE PROPOSTA'!$H$17*G744</f>
        <v>0</v>
      </c>
      <c r="I744" s="123">
        <f>IF(D744="P",IF(H744&lt;'DADOS BASE PROPOSTA'!$H$22,IF('DADOS BASE PROPOSTA'!$H$22-H744&gt;'DADOS BASE PROPOSTA'!$H$23,'DADOS BASE PROPOSTA'!$H$23,'DADOS BASE PROPOSTA'!$H$22-H744),0),0)</f>
        <v>0</v>
      </c>
      <c r="J744" s="123">
        <f t="shared" si="348"/>
        <v>0</v>
      </c>
      <c r="L744" s="113">
        <v>1753.2093417157</v>
      </c>
      <c r="M744" s="123">
        <f>IF(D744="E",'DADOS BASE PROPOSTA'!$H$28,IF(D744="EA",'DADOS BASE PROPOSTA'!$H$29,IF(D744="EC",'DADOS BASE PROPOSTA'!$H$30,IF(D744="ECA",'DADOS BASE PROPOSTA'!$H$31,0))))</f>
        <v>2117694.09</v>
      </c>
      <c r="N744" s="123">
        <f>IF(OR(D744="E",D744="EA",D744="EC",D744="ECA",D744="ECR"),L744*'DADOS BASE PROPOSTA'!$H$33,0)</f>
        <v>1169390.630924372</v>
      </c>
      <c r="O744" s="123">
        <f t="shared" si="349"/>
        <v>3287084.7209243719</v>
      </c>
      <c r="R744" s="123"/>
      <c r="T744" s="113">
        <v>0</v>
      </c>
      <c r="U744" s="118">
        <f t="shared" si="351"/>
        <v>0</v>
      </c>
      <c r="V744" s="123">
        <f>'DADOS BASE PROPOSTA'!$H$48*U744</f>
        <v>0</v>
      </c>
      <c r="W744" s="123"/>
      <c r="X744" s="123">
        <f t="shared" si="350"/>
        <v>0</v>
      </c>
      <c r="Z744" s="128">
        <v>508.5</v>
      </c>
      <c r="AB744" s="51">
        <v>0.70099999999999996</v>
      </c>
      <c r="AC744" s="51">
        <f t="shared" si="352"/>
        <v>356.45849999999996</v>
      </c>
      <c r="AD744" s="132">
        <f t="shared" si="353"/>
        <v>-4.808184425827125E-2</v>
      </c>
      <c r="AF744" s="51">
        <f t="shared" si="354"/>
        <v>639.05261337521108</v>
      </c>
      <c r="AG744" s="123">
        <f t="shared" si="355"/>
        <v>324958.25390129484</v>
      </c>
      <c r="AI744" s="128">
        <v>0</v>
      </c>
      <c r="AJ744" s="123">
        <f>IF($AI$11&gt;0,(AI744/$AI$11)*'DADOS BASE PROPOSTA'!$H$41,0)</f>
        <v>0</v>
      </c>
      <c r="AL744" s="123">
        <v>0</v>
      </c>
      <c r="AM744" s="123">
        <f>(AL744/$AL$11)*'DADOS BASE PROPOSTA'!$H$42</f>
        <v>0</v>
      </c>
      <c r="AO744" s="123"/>
      <c r="AP744" s="123"/>
      <c r="AQ744" s="123"/>
      <c r="AS744" s="123"/>
      <c r="AT744" s="123"/>
      <c r="AU744" s="123"/>
      <c r="AW744" s="123"/>
      <c r="AX744" s="123"/>
      <c r="AY744" s="123"/>
      <c r="AZ744" s="49"/>
    </row>
    <row r="745" spans="1:52" x14ac:dyDescent="0.25">
      <c r="A745" s="49"/>
      <c r="B745" s="2" t="s">
        <v>749</v>
      </c>
      <c r="C745" s="2" t="s">
        <v>758</v>
      </c>
      <c r="D745" s="50" t="s">
        <v>89</v>
      </c>
      <c r="F745" s="113">
        <v>1363.4366250103119</v>
      </c>
      <c r="G745" s="118">
        <f t="shared" si="347"/>
        <v>1.2078370687771862E-3</v>
      </c>
      <c r="H745" s="123">
        <f>'DADOS BASE PROPOSTA'!$H$17*G745</f>
        <v>2744460.3334545074</v>
      </c>
      <c r="I745" s="123">
        <f>IF(D745="P",IF(H745&lt;'DADOS BASE PROPOSTA'!$H$22,IF('DADOS BASE PROPOSTA'!$H$22-H745&gt;'DADOS BASE PROPOSTA'!$H$23,'DADOS BASE PROPOSTA'!$H$23,'DADOS BASE PROPOSTA'!$H$22-H745),0),0)</f>
        <v>409321.0665454925</v>
      </c>
      <c r="J745" s="123">
        <f t="shared" si="348"/>
        <v>3153781.4</v>
      </c>
      <c r="L745" s="113">
        <v>0</v>
      </c>
      <c r="M745" s="123">
        <f>IF(D745="E",'DADOS BASE PROPOSTA'!$H$28,IF(D745="EA",'DADOS BASE PROPOSTA'!$H$29,IF(D745="EC",'DADOS BASE PROPOSTA'!$H$30,IF(D745="ECA",'DADOS BASE PROPOSTA'!$H$31,0))))</f>
        <v>0</v>
      </c>
      <c r="N745" s="123">
        <f>IF(OR(D745="E",D745="EA",D745="EC",D745="ECA",D745="ECR"),L745*'DADOS BASE PROPOSTA'!$H$33,0)</f>
        <v>0</v>
      </c>
      <c r="O745" s="123">
        <f t="shared" si="349"/>
        <v>0</v>
      </c>
      <c r="R745" s="123"/>
      <c r="T745" s="113">
        <v>9.4719060649997662</v>
      </c>
      <c r="U745" s="118">
        <f t="shared" si="351"/>
        <v>4.9691090267064334E-5</v>
      </c>
      <c r="V745" s="123">
        <f>'DADOS BASE PROPOSTA'!$H$48*U745</f>
        <v>4486.385922588418</v>
      </c>
      <c r="W745" s="123"/>
      <c r="X745" s="123">
        <f t="shared" si="350"/>
        <v>4486.385922588418</v>
      </c>
      <c r="Z745" s="128">
        <v>552.5</v>
      </c>
      <c r="AB745" s="51">
        <v>0.75900000000000001</v>
      </c>
      <c r="AC745" s="51">
        <f t="shared" si="352"/>
        <v>419.34750000000003</v>
      </c>
      <c r="AD745" s="132">
        <f t="shared" si="353"/>
        <v>5.341815574172884E-2</v>
      </c>
      <c r="AF745" s="51">
        <f t="shared" si="354"/>
        <v>577.16446922604086</v>
      </c>
      <c r="AG745" s="123">
        <f t="shared" si="355"/>
        <v>318883.36924738757</v>
      </c>
      <c r="AI745" s="128">
        <v>0</v>
      </c>
      <c r="AJ745" s="123">
        <f>IF($AI$11&gt;0,(AI745/$AI$11)*'DADOS BASE PROPOSTA'!$H$41,0)</f>
        <v>0</v>
      </c>
      <c r="AL745" s="123">
        <v>22</v>
      </c>
      <c r="AM745" s="123">
        <f>(AL745/$AL$11)*'DADOS BASE PROPOSTA'!$H$42</f>
        <v>12573.642714164576</v>
      </c>
      <c r="AO745" s="123"/>
      <c r="AP745" s="123"/>
      <c r="AQ745" s="123"/>
      <c r="AS745" s="123"/>
      <c r="AT745" s="123"/>
      <c r="AU745" s="123"/>
      <c r="AW745" s="123"/>
      <c r="AX745" s="123"/>
      <c r="AY745" s="123"/>
      <c r="AZ745" s="49"/>
    </row>
    <row r="746" spans="1:52" x14ac:dyDescent="0.25">
      <c r="A746" s="49"/>
      <c r="B746" s="2" t="s">
        <v>749</v>
      </c>
      <c r="C746" s="2" t="s">
        <v>517</v>
      </c>
      <c r="D746" s="50" t="s">
        <v>89</v>
      </c>
      <c r="F746" s="113">
        <v>8793.2825792546282</v>
      </c>
      <c r="G746" s="118">
        <f t="shared" si="347"/>
        <v>7.7897662866259574E-3</v>
      </c>
      <c r="H746" s="123">
        <f>'DADOS BASE PROPOSTA'!$H$17*G746</f>
        <v>17699990.448355708</v>
      </c>
      <c r="I746" s="123">
        <f>IF(D746="P",IF(H746&lt;'DADOS BASE PROPOSTA'!$H$22,IF('DADOS BASE PROPOSTA'!$H$22-H746&gt;'DADOS BASE PROPOSTA'!$H$23,'DADOS BASE PROPOSTA'!$H$23,'DADOS BASE PROPOSTA'!$H$22-H746),0),0)</f>
        <v>0</v>
      </c>
      <c r="J746" s="123">
        <f t="shared" si="348"/>
        <v>17699990.448355708</v>
      </c>
      <c r="L746" s="113">
        <v>0</v>
      </c>
      <c r="M746" s="123">
        <f>IF(D746="E",'DADOS BASE PROPOSTA'!$H$28,IF(D746="EA",'DADOS BASE PROPOSTA'!$H$29,IF(D746="EC",'DADOS BASE PROPOSTA'!$H$30,IF(D746="ECA",'DADOS BASE PROPOSTA'!$H$31,0))))</f>
        <v>0</v>
      </c>
      <c r="N746" s="123">
        <f>IF(OR(D746="E",D746="EA",D746="EC",D746="ECA",D746="ECR"),L746*'DADOS BASE PROPOSTA'!$H$33,0)</f>
        <v>0</v>
      </c>
      <c r="O746" s="123">
        <f t="shared" si="349"/>
        <v>0</v>
      </c>
      <c r="R746" s="123"/>
      <c r="T746" s="113">
        <v>367.47692707484282</v>
      </c>
      <c r="U746" s="118">
        <f t="shared" si="351"/>
        <v>1.9278410310480506E-3</v>
      </c>
      <c r="V746" s="123">
        <f>'DADOS BASE PROPOSTA'!$H$48*U746</f>
        <v>174056.12990574632</v>
      </c>
      <c r="W746" s="123"/>
      <c r="X746" s="123">
        <f t="shared" si="350"/>
        <v>174056.12990574632</v>
      </c>
      <c r="Z746" s="128">
        <v>4885</v>
      </c>
      <c r="AB746" s="51">
        <v>0.78800000000000003</v>
      </c>
      <c r="AC746" s="51">
        <f t="shared" si="352"/>
        <v>3849.38</v>
      </c>
      <c r="AD746" s="132">
        <f t="shared" si="353"/>
        <v>0.10416815574172889</v>
      </c>
      <c r="AF746" s="51">
        <f t="shared" si="354"/>
        <v>546.22039715145581</v>
      </c>
      <c r="AG746" s="123">
        <f t="shared" si="355"/>
        <v>2668286.6400848618</v>
      </c>
      <c r="AI746" s="128">
        <v>0</v>
      </c>
      <c r="AJ746" s="123">
        <f>IF($AI$11&gt;0,(AI746/$AI$11)*'DADOS BASE PROPOSTA'!$H$41,0)</f>
        <v>0</v>
      </c>
      <c r="AL746" s="123">
        <v>131.875</v>
      </c>
      <c r="AM746" s="123">
        <f>(AL746/$AL$11)*'DADOS BASE PROPOSTA'!$H$42</f>
        <v>75370.415133202419</v>
      </c>
      <c r="AO746" s="123"/>
      <c r="AP746" s="123"/>
      <c r="AQ746" s="123"/>
      <c r="AS746" s="123"/>
      <c r="AT746" s="123"/>
      <c r="AU746" s="123"/>
      <c r="AW746" s="123"/>
      <c r="AX746" s="123"/>
      <c r="AY746" s="123"/>
      <c r="AZ746" s="49"/>
    </row>
    <row r="747" spans="1:52" x14ac:dyDescent="0.25">
      <c r="A747" s="49"/>
      <c r="B747" s="2" t="s">
        <v>749</v>
      </c>
      <c r="C747" s="2" t="s">
        <v>759</v>
      </c>
      <c r="D747" s="50" t="s">
        <v>89</v>
      </c>
      <c r="F747" s="113">
        <v>2665.488760228734</v>
      </c>
      <c r="G747" s="118">
        <f t="shared" si="347"/>
        <v>2.361295033415184E-3</v>
      </c>
      <c r="H747" s="123">
        <f>'DADOS BASE PROPOSTA'!$H$17*G747</f>
        <v>5365359.883640551</v>
      </c>
      <c r="I747" s="123">
        <f>IF(D747="P",IF(H747&lt;'DADOS BASE PROPOSTA'!$H$22,IF('DADOS BASE PROPOSTA'!$H$22-H747&gt;'DADOS BASE PROPOSTA'!$H$23,'DADOS BASE PROPOSTA'!$H$23,'DADOS BASE PROPOSTA'!$H$22-H747),0),0)</f>
        <v>0</v>
      </c>
      <c r="J747" s="123">
        <f t="shared" si="348"/>
        <v>5365359.883640551</v>
      </c>
      <c r="L747" s="113">
        <v>0</v>
      </c>
      <c r="M747" s="123">
        <f>IF(D747="E",'DADOS BASE PROPOSTA'!$H$28,IF(D747="EA",'DADOS BASE PROPOSTA'!$H$29,IF(D747="EC",'DADOS BASE PROPOSTA'!$H$30,IF(D747="ECA",'DADOS BASE PROPOSTA'!$H$31,0))))</f>
        <v>0</v>
      </c>
      <c r="N747" s="123">
        <f>IF(OR(D747="E",D747="EA",D747="EC",D747="ECA",D747="ECR"),L747*'DADOS BASE PROPOSTA'!$H$33,0)</f>
        <v>0</v>
      </c>
      <c r="O747" s="123">
        <f t="shared" si="349"/>
        <v>0</v>
      </c>
      <c r="R747" s="123"/>
      <c r="T747" s="113">
        <v>38.638900970214358</v>
      </c>
      <c r="U747" s="118">
        <f t="shared" si="351"/>
        <v>2.0270567536832186E-4</v>
      </c>
      <c r="V747" s="123">
        <f>'DADOS BASE PROPOSTA'!$H$48*U747</f>
        <v>18301.387301296254</v>
      </c>
      <c r="W747" s="123"/>
      <c r="X747" s="123">
        <f t="shared" si="350"/>
        <v>18301.387301296254</v>
      </c>
      <c r="Z747" s="128">
        <v>1193.5</v>
      </c>
      <c r="AB747" s="51">
        <v>0.76400000000000001</v>
      </c>
      <c r="AC747" s="51">
        <f t="shared" si="352"/>
        <v>911.83400000000006</v>
      </c>
      <c r="AD747" s="132">
        <f t="shared" si="353"/>
        <v>6.2168155741728848E-2</v>
      </c>
      <c r="AF747" s="51">
        <f t="shared" si="354"/>
        <v>571.8292843855952</v>
      </c>
      <c r="AG747" s="123">
        <f t="shared" si="355"/>
        <v>682478.25091420789</v>
      </c>
      <c r="AI747" s="128">
        <v>0</v>
      </c>
      <c r="AJ747" s="123">
        <f>IF($AI$11&gt;0,(AI747/$AI$11)*'DADOS BASE PROPOSTA'!$H$41,0)</f>
        <v>0</v>
      </c>
      <c r="AL747" s="123">
        <v>44.5</v>
      </c>
      <c r="AM747" s="123">
        <f>(AL747/$AL$11)*'DADOS BASE PROPOSTA'!$H$42</f>
        <v>25433.050035469252</v>
      </c>
      <c r="AO747" s="123"/>
      <c r="AP747" s="123"/>
      <c r="AQ747" s="123"/>
      <c r="AS747" s="123"/>
      <c r="AT747" s="123"/>
      <c r="AU747" s="123"/>
      <c r="AW747" s="123"/>
      <c r="AX747" s="123"/>
      <c r="AY747" s="123"/>
      <c r="AZ747" s="49"/>
    </row>
    <row r="748" spans="1:52" x14ac:dyDescent="0.25">
      <c r="A748" s="49"/>
      <c r="B748" s="2" t="s">
        <v>749</v>
      </c>
      <c r="C748" s="2" t="s">
        <v>760</v>
      </c>
      <c r="D748" s="50" t="s">
        <v>89</v>
      </c>
      <c r="F748" s="113">
        <v>1859.5714071242351</v>
      </c>
      <c r="G748" s="118">
        <f t="shared" si="347"/>
        <v>1.6473514326680319E-3</v>
      </c>
      <c r="H748" s="123">
        <f>'DADOS BASE PROPOSTA'!$H$17*G748</f>
        <v>3743129.5818682048</v>
      </c>
      <c r="I748" s="123">
        <f>IF(D748="P",IF(H748&lt;'DADOS BASE PROPOSTA'!$H$22,IF('DADOS BASE PROPOSTA'!$H$22-H748&gt;'DADOS BASE PROPOSTA'!$H$23,'DADOS BASE PROPOSTA'!$H$23,'DADOS BASE PROPOSTA'!$H$22-H748),0),0)</f>
        <v>0</v>
      </c>
      <c r="J748" s="123">
        <f t="shared" si="348"/>
        <v>3743129.5818682048</v>
      </c>
      <c r="L748" s="113">
        <v>0</v>
      </c>
      <c r="M748" s="123">
        <f>IF(D748="E",'DADOS BASE PROPOSTA'!$H$28,IF(D748="EA",'DADOS BASE PROPOSTA'!$H$29,IF(D748="EC",'DADOS BASE PROPOSTA'!$H$30,IF(D748="ECA",'DADOS BASE PROPOSTA'!$H$31,0))))</f>
        <v>0</v>
      </c>
      <c r="N748" s="123">
        <f>IF(OR(D748="E",D748="EA",D748="EC",D748="ECA",D748="ECR"),L748*'DADOS BASE PROPOSTA'!$H$33,0)</f>
        <v>0</v>
      </c>
      <c r="O748" s="123">
        <f t="shared" si="349"/>
        <v>0</v>
      </c>
      <c r="R748" s="123"/>
      <c r="T748" s="113">
        <v>39.967808171124098</v>
      </c>
      <c r="U748" s="118">
        <f t="shared" si="351"/>
        <v>2.0967732893243047E-4</v>
      </c>
      <c r="V748" s="123">
        <f>'DADOS BASE PROPOSTA'!$H$48*U748</f>
        <v>18930.826668375532</v>
      </c>
      <c r="W748" s="123"/>
      <c r="X748" s="123">
        <f t="shared" si="350"/>
        <v>18930.826668375532</v>
      </c>
      <c r="Z748" s="128">
        <v>1144.5</v>
      </c>
      <c r="AB748" s="51">
        <v>0.74</v>
      </c>
      <c r="AC748" s="51">
        <f t="shared" si="352"/>
        <v>846.93</v>
      </c>
      <c r="AD748" s="132">
        <f t="shared" si="353"/>
        <v>2.016815574172881E-2</v>
      </c>
      <c r="AF748" s="51">
        <f t="shared" si="354"/>
        <v>597.43817161973459</v>
      </c>
      <c r="AG748" s="123">
        <f t="shared" si="355"/>
        <v>683767.98741878627</v>
      </c>
      <c r="AI748" s="128">
        <v>0</v>
      </c>
      <c r="AJ748" s="123">
        <f>IF($AI$11&gt;0,(AI748/$AI$11)*'DADOS BASE PROPOSTA'!$H$41,0)</f>
        <v>0</v>
      </c>
      <c r="AL748" s="123">
        <v>25.25</v>
      </c>
      <c r="AM748" s="123">
        <f>(AL748/$AL$11)*'DADOS BASE PROPOSTA'!$H$42</f>
        <v>14431.112660575252</v>
      </c>
      <c r="AO748" s="123"/>
      <c r="AP748" s="123"/>
      <c r="AQ748" s="123"/>
      <c r="AS748" s="123"/>
      <c r="AT748" s="123"/>
      <c r="AU748" s="123"/>
      <c r="AW748" s="123"/>
      <c r="AX748" s="123"/>
      <c r="AY748" s="123"/>
      <c r="AZ748" s="49"/>
    </row>
    <row r="749" spans="1:52" x14ac:dyDescent="0.25">
      <c r="A749" s="49"/>
      <c r="F749" s="113"/>
      <c r="G749" s="118"/>
      <c r="H749" s="123"/>
      <c r="I749" s="123"/>
      <c r="J749" s="123"/>
      <c r="L749" s="113"/>
      <c r="M749" s="123"/>
      <c r="N749" s="123"/>
      <c r="O749" s="123"/>
      <c r="R749" s="123"/>
      <c r="T749" s="113"/>
      <c r="U749" s="118"/>
      <c r="V749" s="123"/>
      <c r="W749" s="123"/>
      <c r="X749" s="123"/>
      <c r="Z749" s="128"/>
      <c r="AD749" s="132"/>
      <c r="AG749" s="123"/>
      <c r="AI749" s="128"/>
      <c r="AJ749" s="123"/>
      <c r="AL749" s="123"/>
      <c r="AM749" s="123"/>
      <c r="AO749" s="123"/>
      <c r="AP749" s="123"/>
      <c r="AQ749" s="123"/>
      <c r="AS749" s="123"/>
      <c r="AT749" s="123"/>
      <c r="AU749" s="123"/>
      <c r="AW749" s="123"/>
      <c r="AX749" s="123"/>
      <c r="AY749" s="123"/>
      <c r="AZ749" s="49"/>
    </row>
    <row r="750" spans="1:52" x14ac:dyDescent="0.25">
      <c r="A750" s="49"/>
      <c r="F750" s="113"/>
      <c r="G750" s="118"/>
      <c r="H750" s="123"/>
      <c r="I750" s="123"/>
      <c r="J750" s="123"/>
      <c r="L750" s="113"/>
      <c r="M750" s="123"/>
      <c r="N750" s="123"/>
      <c r="O750" s="123"/>
      <c r="R750" s="123"/>
      <c r="T750" s="113"/>
      <c r="U750" s="118"/>
      <c r="V750" s="123"/>
      <c r="W750" s="123"/>
      <c r="X750" s="123"/>
      <c r="Z750" s="128"/>
      <c r="AD750" s="132"/>
      <c r="AG750" s="123"/>
      <c r="AI750" s="128"/>
      <c r="AJ750" s="123"/>
      <c r="AL750" s="123"/>
      <c r="AM750" s="123"/>
      <c r="AO750" s="123"/>
      <c r="AP750" s="123"/>
      <c r="AQ750" s="123"/>
      <c r="AS750" s="123"/>
      <c r="AT750" s="123"/>
      <c r="AU750" s="123"/>
      <c r="AW750" s="123"/>
      <c r="AX750" s="123"/>
      <c r="AY750" s="123"/>
      <c r="AZ750" s="49"/>
    </row>
    <row r="751" spans="1:52" x14ac:dyDescent="0.25">
      <c r="A751" s="49"/>
      <c r="F751" s="113"/>
      <c r="G751" s="118"/>
      <c r="H751" s="123"/>
      <c r="I751" s="123"/>
      <c r="J751" s="123"/>
      <c r="L751" s="113"/>
      <c r="M751" s="123"/>
      <c r="N751" s="123"/>
      <c r="O751" s="123"/>
      <c r="R751" s="123"/>
      <c r="T751" s="113"/>
      <c r="U751" s="118"/>
      <c r="V751" s="123"/>
      <c r="W751" s="123"/>
      <c r="X751" s="123"/>
      <c r="Z751" s="128"/>
      <c r="AD751" s="132"/>
      <c r="AG751" s="123"/>
      <c r="AI751" s="128"/>
      <c r="AJ751" s="123"/>
      <c r="AL751" s="123"/>
      <c r="AM751" s="123"/>
      <c r="AO751" s="123"/>
      <c r="AP751" s="123"/>
      <c r="AQ751" s="123"/>
      <c r="AS751" s="123"/>
      <c r="AT751" s="123"/>
      <c r="AU751" s="123"/>
      <c r="AW751" s="123"/>
      <c r="AX751" s="123"/>
      <c r="AY751" s="123"/>
      <c r="AZ751" s="49"/>
    </row>
    <row r="752" spans="1:52" x14ac:dyDescent="0.25">
      <c r="A752" s="49"/>
      <c r="F752" s="113"/>
      <c r="G752" s="118"/>
      <c r="H752" s="123"/>
      <c r="I752" s="123"/>
      <c r="J752" s="123"/>
      <c r="L752" s="113"/>
      <c r="M752" s="123"/>
      <c r="N752" s="123"/>
      <c r="O752" s="123"/>
      <c r="R752" s="123"/>
      <c r="T752" s="113"/>
      <c r="U752" s="118"/>
      <c r="V752" s="123"/>
      <c r="W752" s="123"/>
      <c r="X752" s="123"/>
      <c r="Z752" s="128"/>
      <c r="AD752" s="132"/>
      <c r="AG752" s="123"/>
      <c r="AI752" s="128"/>
      <c r="AJ752" s="123"/>
      <c r="AL752" s="123"/>
      <c r="AM752" s="123"/>
      <c r="AO752" s="123"/>
      <c r="AP752" s="123"/>
      <c r="AQ752" s="123"/>
      <c r="AS752" s="123"/>
      <c r="AT752" s="123"/>
      <c r="AU752" s="123"/>
      <c r="AW752" s="123"/>
      <c r="AX752" s="123"/>
      <c r="AY752" s="123"/>
      <c r="AZ752" s="49"/>
    </row>
    <row r="753" spans="1:52" x14ac:dyDescent="0.25">
      <c r="A753" s="49"/>
      <c r="F753" s="113"/>
      <c r="G753" s="118"/>
      <c r="H753" s="123"/>
      <c r="I753" s="123"/>
      <c r="J753" s="123"/>
      <c r="L753" s="113"/>
      <c r="M753" s="123"/>
      <c r="N753" s="123"/>
      <c r="O753" s="123"/>
      <c r="R753" s="123"/>
      <c r="T753" s="113"/>
      <c r="U753" s="118"/>
      <c r="V753" s="123"/>
      <c r="W753" s="123"/>
      <c r="X753" s="123"/>
      <c r="Z753" s="128"/>
      <c r="AD753" s="132"/>
      <c r="AG753" s="123"/>
      <c r="AI753" s="128"/>
      <c r="AJ753" s="123"/>
      <c r="AL753" s="123"/>
      <c r="AM753" s="123"/>
      <c r="AO753" s="123"/>
      <c r="AP753" s="123"/>
      <c r="AQ753" s="123"/>
      <c r="AS753" s="123"/>
      <c r="AT753" s="123"/>
      <c r="AU753" s="123"/>
      <c r="AW753" s="123"/>
      <c r="AX753" s="123"/>
      <c r="AY753" s="123"/>
      <c r="AZ753" s="49"/>
    </row>
    <row r="754" spans="1:52" x14ac:dyDescent="0.25">
      <c r="A754" s="49"/>
      <c r="F754" s="113"/>
      <c r="G754" s="118"/>
      <c r="H754" s="123"/>
      <c r="I754" s="123"/>
      <c r="J754" s="123"/>
      <c r="L754" s="113"/>
      <c r="M754" s="123"/>
      <c r="N754" s="123"/>
      <c r="O754" s="123"/>
      <c r="R754" s="123"/>
      <c r="T754" s="113"/>
      <c r="U754" s="118"/>
      <c r="V754" s="123"/>
      <c r="W754" s="123"/>
      <c r="X754" s="123"/>
      <c r="Z754" s="128"/>
      <c r="AD754" s="132"/>
      <c r="AG754" s="123"/>
      <c r="AI754" s="128"/>
      <c r="AJ754" s="123"/>
      <c r="AL754" s="123"/>
      <c r="AM754" s="123"/>
      <c r="AO754" s="123"/>
      <c r="AP754" s="123"/>
      <c r="AQ754" s="123"/>
      <c r="AS754" s="123"/>
      <c r="AT754" s="123"/>
      <c r="AU754" s="123"/>
      <c r="AW754" s="123"/>
      <c r="AX754" s="123"/>
      <c r="AY754" s="123"/>
      <c r="AZ754" s="49"/>
    </row>
    <row r="755" spans="1:52" x14ac:dyDescent="0.25">
      <c r="A755" s="49"/>
      <c r="F755" s="113"/>
      <c r="G755" s="118"/>
      <c r="H755" s="123"/>
      <c r="I755" s="123"/>
      <c r="J755" s="123"/>
      <c r="L755" s="113"/>
      <c r="M755" s="123"/>
      <c r="N755" s="123"/>
      <c r="O755" s="123"/>
      <c r="R755" s="123"/>
      <c r="T755" s="113"/>
      <c r="U755" s="118"/>
      <c r="V755" s="123"/>
      <c r="W755" s="123"/>
      <c r="X755" s="123"/>
      <c r="Z755" s="128"/>
      <c r="AD755" s="132"/>
      <c r="AG755" s="123"/>
      <c r="AI755" s="128"/>
      <c r="AJ755" s="123"/>
      <c r="AL755" s="123"/>
      <c r="AM755" s="123"/>
      <c r="AO755" s="123"/>
      <c r="AP755" s="123"/>
      <c r="AQ755" s="123"/>
      <c r="AS755" s="123"/>
      <c r="AT755" s="123"/>
      <c r="AU755" s="123"/>
      <c r="AW755" s="123"/>
      <c r="AX755" s="123"/>
      <c r="AY755" s="123"/>
      <c r="AZ755" s="49"/>
    </row>
    <row r="756" spans="1:52" x14ac:dyDescent="0.25">
      <c r="A756" s="49"/>
      <c r="F756" s="113"/>
      <c r="G756" s="118"/>
      <c r="H756" s="123"/>
      <c r="I756" s="123"/>
      <c r="J756" s="123"/>
      <c r="L756" s="113"/>
      <c r="M756" s="123"/>
      <c r="N756" s="123"/>
      <c r="O756" s="123"/>
      <c r="R756" s="123"/>
      <c r="T756" s="113"/>
      <c r="U756" s="118"/>
      <c r="V756" s="123"/>
      <c r="W756" s="123"/>
      <c r="X756" s="123"/>
      <c r="Z756" s="128"/>
      <c r="AD756" s="132"/>
      <c r="AG756" s="123"/>
      <c r="AI756" s="128"/>
      <c r="AJ756" s="123"/>
      <c r="AL756" s="123"/>
      <c r="AM756" s="123"/>
      <c r="AO756" s="123"/>
      <c r="AP756" s="123"/>
      <c r="AQ756" s="123"/>
      <c r="AS756" s="123"/>
      <c r="AT756" s="123"/>
      <c r="AU756" s="123"/>
      <c r="AW756" s="123"/>
      <c r="AX756" s="123"/>
      <c r="AY756" s="123"/>
      <c r="AZ756" s="49"/>
    </row>
    <row r="757" spans="1:52" x14ac:dyDescent="0.25">
      <c r="A757" s="49"/>
      <c r="F757" s="113"/>
      <c r="G757" s="118"/>
      <c r="H757" s="123"/>
      <c r="I757" s="123"/>
      <c r="J757" s="123"/>
      <c r="L757" s="113"/>
      <c r="M757" s="123"/>
      <c r="N757" s="123"/>
      <c r="O757" s="123"/>
      <c r="R757" s="123"/>
      <c r="T757" s="113"/>
      <c r="U757" s="118"/>
      <c r="V757" s="123"/>
      <c r="W757" s="123"/>
      <c r="X757" s="123"/>
      <c r="Z757" s="128"/>
      <c r="AD757" s="132"/>
      <c r="AG757" s="123"/>
      <c r="AI757" s="128"/>
      <c r="AJ757" s="123"/>
      <c r="AL757" s="123"/>
      <c r="AM757" s="123"/>
      <c r="AO757" s="123"/>
      <c r="AP757" s="123"/>
      <c r="AQ757" s="123"/>
      <c r="AS757" s="123"/>
      <c r="AT757" s="123"/>
      <c r="AU757" s="123"/>
      <c r="AW757" s="123"/>
      <c r="AX757" s="123"/>
      <c r="AY757" s="123"/>
      <c r="AZ757" s="49"/>
    </row>
    <row r="758" spans="1:52" x14ac:dyDescent="0.25">
      <c r="A758" s="49"/>
      <c r="F758" s="113"/>
      <c r="G758" s="118"/>
      <c r="H758" s="123"/>
      <c r="I758" s="123"/>
      <c r="J758" s="123"/>
      <c r="L758" s="113"/>
      <c r="M758" s="123"/>
      <c r="N758" s="123"/>
      <c r="O758" s="123"/>
      <c r="R758" s="123"/>
      <c r="T758" s="113"/>
      <c r="U758" s="118"/>
      <c r="V758" s="123"/>
      <c r="W758" s="123"/>
      <c r="X758" s="123"/>
      <c r="Z758" s="128"/>
      <c r="AD758" s="132"/>
      <c r="AG758" s="123"/>
      <c r="AI758" s="128"/>
      <c r="AJ758" s="123"/>
      <c r="AL758" s="123"/>
      <c r="AM758" s="123"/>
      <c r="AO758" s="123"/>
      <c r="AP758" s="123"/>
      <c r="AQ758" s="123"/>
      <c r="AS758" s="123"/>
      <c r="AT758" s="123"/>
      <c r="AU758" s="123"/>
      <c r="AW758" s="123"/>
      <c r="AX758" s="123"/>
      <c r="AY758" s="123"/>
      <c r="AZ758" s="49"/>
    </row>
    <row r="759" spans="1:52" x14ac:dyDescent="0.25">
      <c r="A759" s="49"/>
      <c r="F759" s="113"/>
      <c r="G759" s="118"/>
      <c r="H759" s="123"/>
      <c r="I759" s="123"/>
      <c r="J759" s="123"/>
      <c r="L759" s="113"/>
      <c r="M759" s="123"/>
      <c r="N759" s="123"/>
      <c r="O759" s="123"/>
      <c r="R759" s="123"/>
      <c r="T759" s="113"/>
      <c r="U759" s="118"/>
      <c r="V759" s="123"/>
      <c r="W759" s="123"/>
      <c r="X759" s="123"/>
      <c r="Z759" s="128"/>
      <c r="AD759" s="132"/>
      <c r="AG759" s="123"/>
      <c r="AI759" s="128"/>
      <c r="AJ759" s="123"/>
      <c r="AL759" s="123"/>
      <c r="AM759" s="123"/>
      <c r="AO759" s="123"/>
      <c r="AP759" s="123"/>
      <c r="AQ759" s="123"/>
      <c r="AS759" s="123"/>
      <c r="AT759" s="123"/>
      <c r="AU759" s="123"/>
      <c r="AW759" s="123"/>
      <c r="AX759" s="123"/>
      <c r="AY759" s="123"/>
      <c r="AZ759" s="49"/>
    </row>
    <row r="760" spans="1:52" x14ac:dyDescent="0.25">
      <c r="A760" s="49"/>
      <c r="F760" s="113"/>
      <c r="G760" s="118"/>
      <c r="H760" s="123"/>
      <c r="I760" s="123"/>
      <c r="J760" s="123"/>
      <c r="L760" s="113"/>
      <c r="M760" s="123"/>
      <c r="N760" s="123"/>
      <c r="O760" s="123"/>
      <c r="R760" s="123"/>
      <c r="T760" s="113"/>
      <c r="U760" s="118"/>
      <c r="V760" s="123"/>
      <c r="W760" s="123"/>
      <c r="X760" s="123"/>
      <c r="Z760" s="128"/>
      <c r="AD760" s="132"/>
      <c r="AG760" s="123"/>
      <c r="AI760" s="128"/>
      <c r="AJ760" s="123"/>
      <c r="AL760" s="123"/>
      <c r="AM760" s="123"/>
      <c r="AO760" s="123"/>
      <c r="AP760" s="123"/>
      <c r="AQ760" s="123"/>
      <c r="AS760" s="123"/>
      <c r="AT760" s="123"/>
      <c r="AU760" s="123"/>
      <c r="AW760" s="123"/>
      <c r="AX760" s="123"/>
      <c r="AY760" s="123"/>
      <c r="AZ760" s="49"/>
    </row>
    <row r="761" spans="1:52" x14ac:dyDescent="0.25">
      <c r="A761" s="49"/>
      <c r="F761" s="113"/>
      <c r="G761" s="118"/>
      <c r="H761" s="123"/>
      <c r="I761" s="123"/>
      <c r="J761" s="123"/>
      <c r="L761" s="113"/>
      <c r="M761" s="123"/>
      <c r="N761" s="123"/>
      <c r="O761" s="123"/>
      <c r="R761" s="123"/>
      <c r="T761" s="113"/>
      <c r="U761" s="118"/>
      <c r="V761" s="123"/>
      <c r="W761" s="123"/>
      <c r="X761" s="123"/>
      <c r="Z761" s="128"/>
      <c r="AD761" s="132"/>
      <c r="AG761" s="123"/>
      <c r="AI761" s="128"/>
      <c r="AJ761" s="123"/>
      <c r="AL761" s="123"/>
      <c r="AM761" s="123"/>
      <c r="AO761" s="123"/>
      <c r="AP761" s="123"/>
      <c r="AQ761" s="123"/>
      <c r="AS761" s="123"/>
      <c r="AT761" s="123"/>
      <c r="AU761" s="123"/>
      <c r="AW761" s="123"/>
      <c r="AX761" s="123"/>
      <c r="AY761" s="123"/>
      <c r="AZ761" s="49"/>
    </row>
    <row r="762" spans="1:52" x14ac:dyDescent="0.25">
      <c r="A762" s="49"/>
      <c r="F762" s="113"/>
      <c r="G762" s="118"/>
      <c r="H762" s="123"/>
      <c r="I762" s="123"/>
      <c r="J762" s="123"/>
      <c r="L762" s="113"/>
      <c r="M762" s="123"/>
      <c r="N762" s="123"/>
      <c r="O762" s="123"/>
      <c r="R762" s="123"/>
      <c r="T762" s="113"/>
      <c r="U762" s="118"/>
      <c r="V762" s="123"/>
      <c r="W762" s="123"/>
      <c r="X762" s="123"/>
      <c r="Z762" s="128"/>
      <c r="AD762" s="132"/>
      <c r="AG762" s="123"/>
      <c r="AI762" s="128"/>
      <c r="AJ762" s="123"/>
      <c r="AL762" s="123"/>
      <c r="AM762" s="123"/>
      <c r="AO762" s="123"/>
      <c r="AP762" s="123"/>
      <c r="AQ762" s="123"/>
      <c r="AS762" s="123"/>
      <c r="AT762" s="123"/>
      <c r="AU762" s="123"/>
      <c r="AW762" s="123"/>
      <c r="AX762" s="123"/>
      <c r="AY762" s="123"/>
      <c r="AZ762" s="49"/>
    </row>
    <row r="763" spans="1:52" x14ac:dyDescent="0.25">
      <c r="A763" s="49"/>
      <c r="F763" s="113"/>
      <c r="G763" s="118"/>
      <c r="H763" s="123"/>
      <c r="I763" s="123"/>
      <c r="J763" s="123"/>
      <c r="L763" s="113"/>
      <c r="M763" s="123"/>
      <c r="N763" s="123"/>
      <c r="O763" s="123"/>
      <c r="R763" s="123"/>
      <c r="T763" s="113"/>
      <c r="U763" s="118"/>
      <c r="V763" s="123"/>
      <c r="W763" s="123"/>
      <c r="X763" s="123"/>
      <c r="Z763" s="128"/>
      <c r="AD763" s="132"/>
      <c r="AG763" s="123"/>
      <c r="AI763" s="128"/>
      <c r="AJ763" s="123"/>
      <c r="AL763" s="123"/>
      <c r="AM763" s="123"/>
      <c r="AO763" s="123"/>
      <c r="AP763" s="123"/>
      <c r="AQ763" s="123"/>
      <c r="AS763" s="123"/>
      <c r="AT763" s="123"/>
      <c r="AU763" s="123"/>
      <c r="AW763" s="123"/>
      <c r="AX763" s="123"/>
      <c r="AY763" s="123"/>
      <c r="AZ763" s="49"/>
    </row>
    <row r="764" spans="1:52" x14ac:dyDescent="0.25">
      <c r="A764" s="49"/>
      <c r="F764" s="113"/>
      <c r="G764" s="118"/>
      <c r="H764" s="123"/>
      <c r="I764" s="123"/>
      <c r="J764" s="123"/>
      <c r="L764" s="113"/>
      <c r="M764" s="123"/>
      <c r="N764" s="123"/>
      <c r="O764" s="123"/>
      <c r="R764" s="123"/>
      <c r="T764" s="113"/>
      <c r="U764" s="118"/>
      <c r="V764" s="123"/>
      <c r="W764" s="123"/>
      <c r="X764" s="123"/>
      <c r="Z764" s="128"/>
      <c r="AD764" s="132"/>
      <c r="AG764" s="123"/>
      <c r="AI764" s="128"/>
      <c r="AJ764" s="123"/>
      <c r="AL764" s="123"/>
      <c r="AM764" s="123"/>
      <c r="AO764" s="123"/>
      <c r="AP764" s="123"/>
      <c r="AQ764" s="123"/>
      <c r="AS764" s="123"/>
      <c r="AT764" s="123"/>
      <c r="AU764" s="123"/>
      <c r="AW764" s="123"/>
      <c r="AX764" s="123"/>
      <c r="AY764" s="123"/>
      <c r="AZ764" s="49"/>
    </row>
    <row r="765" spans="1:52" x14ac:dyDescent="0.25">
      <c r="A765" s="49"/>
      <c r="F765" s="113"/>
      <c r="G765" s="118"/>
      <c r="H765" s="123"/>
      <c r="I765" s="123"/>
      <c r="J765" s="123"/>
      <c r="L765" s="113"/>
      <c r="M765" s="123"/>
      <c r="N765" s="123"/>
      <c r="O765" s="123"/>
      <c r="R765" s="123"/>
      <c r="T765" s="113"/>
      <c r="U765" s="118"/>
      <c r="V765" s="123"/>
      <c r="W765" s="123"/>
      <c r="X765" s="123"/>
      <c r="Z765" s="128"/>
      <c r="AD765" s="132"/>
      <c r="AG765" s="123"/>
      <c r="AI765" s="128"/>
      <c r="AJ765" s="123"/>
      <c r="AL765" s="123"/>
      <c r="AM765" s="123"/>
      <c r="AO765" s="123"/>
      <c r="AP765" s="123"/>
      <c r="AQ765" s="123"/>
      <c r="AS765" s="123"/>
      <c r="AT765" s="123"/>
      <c r="AU765" s="123"/>
      <c r="AW765" s="123"/>
      <c r="AX765" s="123"/>
      <c r="AY765" s="123"/>
      <c r="AZ765" s="49"/>
    </row>
    <row r="766" spans="1:52" x14ac:dyDescent="0.25">
      <c r="A766" s="49"/>
      <c r="F766" s="113"/>
      <c r="G766" s="118"/>
      <c r="H766" s="123"/>
      <c r="I766" s="123"/>
      <c r="J766" s="123"/>
      <c r="L766" s="113"/>
      <c r="M766" s="123"/>
      <c r="N766" s="123"/>
      <c r="O766" s="123"/>
      <c r="R766" s="123"/>
      <c r="T766" s="113"/>
      <c r="U766" s="118"/>
      <c r="V766" s="123"/>
      <c r="W766" s="123"/>
      <c r="X766" s="123"/>
      <c r="Z766" s="128"/>
      <c r="AD766" s="132"/>
      <c r="AG766" s="123"/>
      <c r="AI766" s="128"/>
      <c r="AJ766" s="123"/>
      <c r="AL766" s="123"/>
      <c r="AM766" s="123"/>
      <c r="AO766" s="123"/>
      <c r="AP766" s="123"/>
      <c r="AQ766" s="123"/>
      <c r="AS766" s="123"/>
      <c r="AT766" s="123"/>
      <c r="AU766" s="123"/>
      <c r="AW766" s="123"/>
      <c r="AX766" s="123"/>
      <c r="AY766" s="123"/>
      <c r="AZ766" s="49"/>
    </row>
    <row r="767" spans="1:52" x14ac:dyDescent="0.25">
      <c r="A767" s="49"/>
      <c r="F767" s="113"/>
      <c r="G767" s="118"/>
      <c r="H767" s="123"/>
      <c r="I767" s="123"/>
      <c r="J767" s="123"/>
      <c r="L767" s="113"/>
      <c r="M767" s="123"/>
      <c r="N767" s="123"/>
      <c r="O767" s="123"/>
      <c r="R767" s="123"/>
      <c r="T767" s="113"/>
      <c r="U767" s="118"/>
      <c r="V767" s="123"/>
      <c r="W767" s="123"/>
      <c r="X767" s="123"/>
      <c r="Z767" s="128"/>
      <c r="AD767" s="132"/>
      <c r="AG767" s="123"/>
      <c r="AI767" s="128"/>
      <c r="AJ767" s="123"/>
      <c r="AL767" s="123"/>
      <c r="AM767" s="123"/>
      <c r="AO767" s="123"/>
      <c r="AP767" s="123"/>
      <c r="AQ767" s="123"/>
      <c r="AS767" s="123"/>
      <c r="AT767" s="123"/>
      <c r="AU767" s="123"/>
      <c r="AW767" s="123"/>
      <c r="AX767" s="123"/>
      <c r="AY767" s="123"/>
      <c r="AZ767" s="49"/>
    </row>
    <row r="768" spans="1:52" x14ac:dyDescent="0.25">
      <c r="A768" s="49"/>
      <c r="F768" s="113"/>
      <c r="G768" s="118"/>
      <c r="H768" s="123"/>
      <c r="I768" s="123"/>
      <c r="J768" s="123"/>
      <c r="L768" s="113"/>
      <c r="M768" s="123"/>
      <c r="N768" s="123"/>
      <c r="O768" s="123"/>
      <c r="R768" s="123"/>
      <c r="T768" s="113"/>
      <c r="U768" s="118"/>
      <c r="V768" s="123"/>
      <c r="W768" s="123"/>
      <c r="X768" s="123"/>
      <c r="Z768" s="128"/>
      <c r="AD768" s="132"/>
      <c r="AG768" s="123"/>
      <c r="AI768" s="128"/>
      <c r="AJ768" s="123"/>
      <c r="AL768" s="123"/>
      <c r="AM768" s="123"/>
      <c r="AO768" s="123"/>
      <c r="AP768" s="123"/>
      <c r="AQ768" s="123"/>
      <c r="AS768" s="123"/>
      <c r="AT768" s="123"/>
      <c r="AU768" s="123"/>
      <c r="AW768" s="123"/>
      <c r="AX768" s="123"/>
      <c r="AY768" s="123"/>
      <c r="AZ768" s="49"/>
    </row>
    <row r="769" spans="1:52" x14ac:dyDescent="0.25">
      <c r="A769" s="49"/>
      <c r="F769" s="113"/>
      <c r="G769" s="118"/>
      <c r="H769" s="123"/>
      <c r="I769" s="123"/>
      <c r="J769" s="123"/>
      <c r="L769" s="113"/>
      <c r="M769" s="123"/>
      <c r="N769" s="123"/>
      <c r="O769" s="123"/>
      <c r="R769" s="123"/>
      <c r="T769" s="113"/>
      <c r="U769" s="118"/>
      <c r="V769" s="123"/>
      <c r="W769" s="123"/>
      <c r="X769" s="123"/>
      <c r="Z769" s="128"/>
      <c r="AD769" s="132"/>
      <c r="AG769" s="123"/>
      <c r="AI769" s="128"/>
      <c r="AJ769" s="123"/>
      <c r="AL769" s="123"/>
      <c r="AM769" s="123"/>
      <c r="AO769" s="123"/>
      <c r="AP769" s="123"/>
      <c r="AQ769" s="123"/>
      <c r="AS769" s="123"/>
      <c r="AT769" s="123"/>
      <c r="AU769" s="123"/>
      <c r="AW769" s="123"/>
      <c r="AX769" s="123"/>
      <c r="AY769" s="123"/>
      <c r="AZ769" s="49"/>
    </row>
    <row r="770" spans="1:52" x14ac:dyDescent="0.25">
      <c r="A770" s="49"/>
      <c r="F770" s="113"/>
      <c r="G770" s="118"/>
      <c r="H770" s="123"/>
      <c r="I770" s="123"/>
      <c r="J770" s="123"/>
      <c r="L770" s="113"/>
      <c r="M770" s="123"/>
      <c r="N770" s="123"/>
      <c r="O770" s="123"/>
      <c r="R770" s="123"/>
      <c r="T770" s="113"/>
      <c r="U770" s="118"/>
      <c r="V770" s="123"/>
      <c r="W770" s="123"/>
      <c r="X770" s="123"/>
      <c r="Z770" s="128"/>
      <c r="AD770" s="132"/>
      <c r="AG770" s="123"/>
      <c r="AI770" s="128"/>
      <c r="AJ770" s="123"/>
      <c r="AL770" s="123"/>
      <c r="AM770" s="123"/>
      <c r="AO770" s="123"/>
      <c r="AP770" s="123"/>
      <c r="AQ770" s="123"/>
      <c r="AS770" s="123"/>
      <c r="AT770" s="123"/>
      <c r="AU770" s="123"/>
      <c r="AW770" s="123"/>
      <c r="AX770" s="123"/>
      <c r="AY770" s="123"/>
      <c r="AZ770" s="49"/>
    </row>
    <row r="771" spans="1:52" x14ac:dyDescent="0.25">
      <c r="A771" s="49"/>
      <c r="F771" s="113"/>
      <c r="G771" s="118"/>
      <c r="H771" s="123"/>
      <c r="I771" s="123"/>
      <c r="J771" s="123"/>
      <c r="L771" s="113"/>
      <c r="M771" s="123"/>
      <c r="N771" s="123"/>
      <c r="O771" s="123"/>
      <c r="R771" s="123"/>
      <c r="T771" s="113"/>
      <c r="U771" s="118"/>
      <c r="V771" s="123"/>
      <c r="W771" s="123"/>
      <c r="X771" s="123"/>
      <c r="Z771" s="128"/>
      <c r="AD771" s="132"/>
      <c r="AG771" s="123"/>
      <c r="AI771" s="128"/>
      <c r="AJ771" s="123"/>
      <c r="AL771" s="123"/>
      <c r="AM771" s="123"/>
      <c r="AO771" s="123"/>
      <c r="AP771" s="123"/>
      <c r="AQ771" s="123"/>
      <c r="AS771" s="123"/>
      <c r="AT771" s="123"/>
      <c r="AU771" s="123"/>
      <c r="AW771" s="123"/>
      <c r="AX771" s="123"/>
      <c r="AY771" s="123"/>
      <c r="AZ771" s="49"/>
    </row>
    <row r="772" spans="1:52" x14ac:dyDescent="0.25">
      <c r="A772" s="49"/>
      <c r="F772" s="113"/>
      <c r="G772" s="118"/>
      <c r="H772" s="123"/>
      <c r="I772" s="123"/>
      <c r="J772" s="123"/>
      <c r="L772" s="113"/>
      <c r="M772" s="123"/>
      <c r="N772" s="123"/>
      <c r="O772" s="123"/>
      <c r="R772" s="123"/>
      <c r="T772" s="113"/>
      <c r="U772" s="118"/>
      <c r="V772" s="123"/>
      <c r="W772" s="123"/>
      <c r="X772" s="123"/>
      <c r="Z772" s="128"/>
      <c r="AD772" s="132"/>
      <c r="AG772" s="123"/>
      <c r="AI772" s="128"/>
      <c r="AJ772" s="123"/>
      <c r="AL772" s="123"/>
      <c r="AM772" s="123"/>
      <c r="AO772" s="123"/>
      <c r="AP772" s="123"/>
      <c r="AQ772" s="123"/>
      <c r="AS772" s="123"/>
      <c r="AT772" s="123"/>
      <c r="AU772" s="123"/>
      <c r="AW772" s="123"/>
      <c r="AX772" s="123"/>
      <c r="AY772" s="123"/>
      <c r="AZ772" s="49"/>
    </row>
    <row r="773" spans="1:52" x14ac:dyDescent="0.25">
      <c r="A773" s="49"/>
      <c r="F773" s="113"/>
      <c r="G773" s="118"/>
      <c r="H773" s="123"/>
      <c r="I773" s="123"/>
      <c r="J773" s="123"/>
      <c r="L773" s="113"/>
      <c r="M773" s="123"/>
      <c r="N773" s="123"/>
      <c r="O773" s="123"/>
      <c r="R773" s="123"/>
      <c r="T773" s="113"/>
      <c r="U773" s="118"/>
      <c r="V773" s="123"/>
      <c r="W773" s="123"/>
      <c r="X773" s="123"/>
      <c r="Z773" s="128"/>
      <c r="AD773" s="132"/>
      <c r="AG773" s="123"/>
      <c r="AI773" s="128"/>
      <c r="AJ773" s="123"/>
      <c r="AL773" s="123"/>
      <c r="AM773" s="123"/>
      <c r="AO773" s="123"/>
      <c r="AP773" s="123"/>
      <c r="AQ773" s="123"/>
      <c r="AS773" s="123"/>
      <c r="AT773" s="123"/>
      <c r="AU773" s="123"/>
      <c r="AW773" s="123"/>
      <c r="AX773" s="123"/>
      <c r="AY773" s="123"/>
      <c r="AZ773" s="49"/>
    </row>
    <row r="774" spans="1:52" x14ac:dyDescent="0.25">
      <c r="A774" s="49"/>
      <c r="F774" s="113"/>
      <c r="G774" s="118"/>
      <c r="H774" s="123"/>
      <c r="I774" s="123"/>
      <c r="J774" s="123"/>
      <c r="L774" s="113"/>
      <c r="M774" s="123"/>
      <c r="N774" s="123"/>
      <c r="O774" s="123"/>
      <c r="R774" s="123"/>
      <c r="T774" s="113"/>
      <c r="U774" s="118"/>
      <c r="V774" s="123"/>
      <c r="W774" s="123"/>
      <c r="X774" s="123"/>
      <c r="Z774" s="128"/>
      <c r="AD774" s="132"/>
      <c r="AG774" s="123"/>
      <c r="AI774" s="128"/>
      <c r="AJ774" s="123"/>
      <c r="AL774" s="123"/>
      <c r="AM774" s="123"/>
      <c r="AO774" s="123"/>
      <c r="AP774" s="123"/>
      <c r="AQ774" s="123"/>
      <c r="AS774" s="123"/>
      <c r="AT774" s="123"/>
      <c r="AU774" s="123"/>
      <c r="AW774" s="123"/>
      <c r="AX774" s="123"/>
      <c r="AY774" s="123"/>
      <c r="AZ774" s="49"/>
    </row>
    <row r="775" spans="1:52" x14ac:dyDescent="0.25">
      <c r="A775" s="49"/>
      <c r="F775" s="113"/>
      <c r="G775" s="118"/>
      <c r="H775" s="123"/>
      <c r="I775" s="123"/>
      <c r="J775" s="123"/>
      <c r="L775" s="113"/>
      <c r="M775" s="123"/>
      <c r="N775" s="123"/>
      <c r="O775" s="123"/>
      <c r="R775" s="123"/>
      <c r="T775" s="113"/>
      <c r="U775" s="118"/>
      <c r="V775" s="123"/>
      <c r="W775" s="123"/>
      <c r="X775" s="123"/>
      <c r="Z775" s="128"/>
      <c r="AD775" s="132"/>
      <c r="AG775" s="123"/>
      <c r="AI775" s="128"/>
      <c r="AJ775" s="123"/>
      <c r="AL775" s="123"/>
      <c r="AM775" s="123"/>
      <c r="AO775" s="123"/>
      <c r="AP775" s="123"/>
      <c r="AQ775" s="123"/>
      <c r="AS775" s="123"/>
      <c r="AT775" s="123"/>
      <c r="AU775" s="123"/>
      <c r="AW775" s="123"/>
      <c r="AX775" s="123"/>
      <c r="AY775" s="123"/>
      <c r="AZ775" s="49"/>
    </row>
    <row r="776" spans="1:52" x14ac:dyDescent="0.25">
      <c r="A776" s="49"/>
      <c r="F776" s="113"/>
      <c r="G776" s="118"/>
      <c r="H776" s="123"/>
      <c r="I776" s="123"/>
      <c r="J776" s="123"/>
      <c r="L776" s="113"/>
      <c r="M776" s="123"/>
      <c r="N776" s="123"/>
      <c r="O776" s="123"/>
      <c r="R776" s="123"/>
      <c r="T776" s="113"/>
      <c r="U776" s="118"/>
      <c r="V776" s="123"/>
      <c r="W776" s="123"/>
      <c r="X776" s="123"/>
      <c r="Z776" s="128"/>
      <c r="AD776" s="132"/>
      <c r="AG776" s="123"/>
      <c r="AI776" s="128"/>
      <c r="AJ776" s="123"/>
      <c r="AL776" s="123"/>
      <c r="AM776" s="123"/>
      <c r="AO776" s="123"/>
      <c r="AP776" s="123"/>
      <c r="AQ776" s="123"/>
      <c r="AS776" s="123"/>
      <c r="AT776" s="123"/>
      <c r="AU776" s="123"/>
      <c r="AW776" s="123"/>
      <c r="AX776" s="123"/>
      <c r="AY776" s="123"/>
      <c r="AZ776" s="49"/>
    </row>
    <row r="777" spans="1:52" x14ac:dyDescent="0.25">
      <c r="A777" s="49"/>
      <c r="F777" s="113"/>
      <c r="G777" s="118"/>
      <c r="H777" s="123"/>
      <c r="I777" s="123"/>
      <c r="J777" s="123"/>
      <c r="L777" s="113"/>
      <c r="M777" s="123"/>
      <c r="N777" s="123"/>
      <c r="O777" s="123"/>
      <c r="R777" s="123"/>
      <c r="T777" s="113"/>
      <c r="U777" s="118"/>
      <c r="V777" s="123"/>
      <c r="W777" s="123"/>
      <c r="X777" s="123"/>
      <c r="Z777" s="128"/>
      <c r="AD777" s="132"/>
      <c r="AG777" s="123"/>
      <c r="AI777" s="128"/>
      <c r="AJ777" s="123"/>
      <c r="AL777" s="123"/>
      <c r="AM777" s="123"/>
      <c r="AO777" s="123"/>
      <c r="AP777" s="123"/>
      <c r="AQ777" s="123"/>
      <c r="AS777" s="123"/>
      <c r="AT777" s="123"/>
      <c r="AU777" s="123"/>
      <c r="AW777" s="123"/>
      <c r="AX777" s="123"/>
      <c r="AY777" s="123"/>
      <c r="AZ777" s="49"/>
    </row>
    <row r="778" spans="1:52" x14ac:dyDescent="0.25">
      <c r="A778" s="49"/>
      <c r="F778" s="113"/>
      <c r="G778" s="118"/>
      <c r="H778" s="123"/>
      <c r="I778" s="123"/>
      <c r="J778" s="123"/>
      <c r="L778" s="113"/>
      <c r="M778" s="123"/>
      <c r="N778" s="123"/>
      <c r="O778" s="123"/>
      <c r="R778" s="123"/>
      <c r="T778" s="113"/>
      <c r="U778" s="118"/>
      <c r="V778" s="123"/>
      <c r="W778" s="123"/>
      <c r="X778" s="123"/>
      <c r="Z778" s="128"/>
      <c r="AD778" s="132"/>
      <c r="AG778" s="123"/>
      <c r="AI778" s="128"/>
      <c r="AJ778" s="123"/>
      <c r="AL778" s="123"/>
      <c r="AM778" s="123"/>
      <c r="AO778" s="123"/>
      <c r="AP778" s="123"/>
      <c r="AQ778" s="123"/>
      <c r="AS778" s="123"/>
      <c r="AT778" s="123"/>
      <c r="AU778" s="123"/>
      <c r="AW778" s="123"/>
      <c r="AX778" s="123"/>
      <c r="AY778" s="123"/>
      <c r="AZ778" s="49"/>
    </row>
    <row r="779" spans="1:52" x14ac:dyDescent="0.25">
      <c r="A779" s="49"/>
      <c r="F779" s="113"/>
      <c r="G779" s="118"/>
      <c r="H779" s="123"/>
      <c r="I779" s="123"/>
      <c r="J779" s="123"/>
      <c r="L779" s="113"/>
      <c r="M779" s="123"/>
      <c r="N779" s="123"/>
      <c r="O779" s="123"/>
      <c r="R779" s="123"/>
      <c r="T779" s="113"/>
      <c r="U779" s="118"/>
      <c r="V779" s="123"/>
      <c r="W779" s="123"/>
      <c r="X779" s="123"/>
      <c r="Z779" s="128"/>
      <c r="AD779" s="132"/>
      <c r="AG779" s="123"/>
      <c r="AI779" s="128"/>
      <c r="AJ779" s="123"/>
      <c r="AL779" s="123"/>
      <c r="AM779" s="123"/>
      <c r="AO779" s="123"/>
      <c r="AP779" s="123"/>
      <c r="AQ779" s="123"/>
      <c r="AS779" s="123"/>
      <c r="AT779" s="123"/>
      <c r="AU779" s="123"/>
      <c r="AW779" s="123"/>
      <c r="AX779" s="123"/>
      <c r="AY779" s="123"/>
      <c r="AZ779" s="49"/>
    </row>
    <row r="780" spans="1:52" x14ac:dyDescent="0.25">
      <c r="A780" s="49"/>
      <c r="F780" s="113"/>
      <c r="G780" s="118"/>
      <c r="H780" s="123"/>
      <c r="I780" s="123"/>
      <c r="J780" s="123"/>
      <c r="L780" s="113"/>
      <c r="M780" s="123"/>
      <c r="N780" s="123"/>
      <c r="O780" s="123"/>
      <c r="R780" s="123"/>
      <c r="T780" s="113"/>
      <c r="U780" s="118"/>
      <c r="V780" s="123"/>
      <c r="W780" s="123"/>
      <c r="X780" s="123"/>
      <c r="Z780" s="128"/>
      <c r="AD780" s="132"/>
      <c r="AG780" s="123"/>
      <c r="AI780" s="128"/>
      <c r="AJ780" s="123"/>
      <c r="AL780" s="123"/>
      <c r="AM780" s="123"/>
      <c r="AO780" s="123"/>
      <c r="AP780" s="123"/>
      <c r="AQ780" s="123"/>
      <c r="AS780" s="123"/>
      <c r="AT780" s="123"/>
      <c r="AU780" s="123"/>
      <c r="AW780" s="123"/>
      <c r="AX780" s="123"/>
      <c r="AY780" s="123"/>
      <c r="AZ780" s="49"/>
    </row>
    <row r="781" spans="1:52" x14ac:dyDescent="0.25">
      <c r="A781" s="49"/>
      <c r="F781" s="113"/>
      <c r="G781" s="118"/>
      <c r="H781" s="123"/>
      <c r="I781" s="123"/>
      <c r="J781" s="123"/>
      <c r="L781" s="113"/>
      <c r="M781" s="123"/>
      <c r="N781" s="123"/>
      <c r="O781" s="123"/>
      <c r="R781" s="123"/>
      <c r="T781" s="113"/>
      <c r="U781" s="118"/>
      <c r="V781" s="123"/>
      <c r="W781" s="123"/>
      <c r="X781" s="123"/>
      <c r="Z781" s="128"/>
      <c r="AD781" s="132"/>
      <c r="AG781" s="123"/>
      <c r="AI781" s="128"/>
      <c r="AJ781" s="123"/>
      <c r="AL781" s="123"/>
      <c r="AM781" s="123"/>
      <c r="AO781" s="123"/>
      <c r="AP781" s="123"/>
      <c r="AQ781" s="123"/>
      <c r="AS781" s="123"/>
      <c r="AT781" s="123"/>
      <c r="AU781" s="123"/>
      <c r="AW781" s="123"/>
      <c r="AX781" s="123"/>
      <c r="AY781" s="123"/>
      <c r="AZ781" s="49"/>
    </row>
    <row r="782" spans="1:52" x14ac:dyDescent="0.25">
      <c r="A782" s="49"/>
      <c r="F782" s="113"/>
      <c r="G782" s="118"/>
      <c r="H782" s="123"/>
      <c r="I782" s="123"/>
      <c r="J782" s="123"/>
      <c r="L782" s="113"/>
      <c r="M782" s="123"/>
      <c r="N782" s="123"/>
      <c r="O782" s="123"/>
      <c r="R782" s="123"/>
      <c r="T782" s="113"/>
      <c r="U782" s="118"/>
      <c r="V782" s="123"/>
      <c r="W782" s="123"/>
      <c r="X782" s="123"/>
      <c r="Z782" s="128"/>
      <c r="AD782" s="132"/>
      <c r="AG782" s="123"/>
      <c r="AI782" s="128"/>
      <c r="AJ782" s="123"/>
      <c r="AL782" s="123"/>
      <c r="AM782" s="123"/>
      <c r="AO782" s="123"/>
      <c r="AP782" s="123"/>
      <c r="AQ782" s="123"/>
      <c r="AS782" s="123"/>
      <c r="AT782" s="123"/>
      <c r="AU782" s="123"/>
      <c r="AW782" s="123"/>
      <c r="AX782" s="123"/>
      <c r="AY782" s="123"/>
      <c r="AZ782" s="49"/>
    </row>
    <row r="783" spans="1:52" x14ac:dyDescent="0.25">
      <c r="A783" s="49"/>
      <c r="F783" s="113"/>
      <c r="G783" s="118"/>
      <c r="H783" s="123"/>
      <c r="I783" s="123"/>
      <c r="J783" s="123"/>
      <c r="L783" s="113"/>
      <c r="M783" s="123"/>
      <c r="N783" s="123"/>
      <c r="O783" s="123"/>
      <c r="R783" s="123"/>
      <c r="T783" s="113"/>
      <c r="U783" s="118"/>
      <c r="V783" s="123"/>
      <c r="W783" s="123"/>
      <c r="X783" s="123"/>
      <c r="Z783" s="128"/>
      <c r="AD783" s="132"/>
      <c r="AG783" s="123"/>
      <c r="AI783" s="128"/>
      <c r="AJ783" s="123"/>
      <c r="AL783" s="123"/>
      <c r="AM783" s="123"/>
      <c r="AO783" s="123"/>
      <c r="AP783" s="123"/>
      <c r="AQ783" s="123"/>
      <c r="AS783" s="123"/>
      <c r="AT783" s="123"/>
      <c r="AU783" s="123"/>
      <c r="AW783" s="123"/>
      <c r="AX783" s="123"/>
      <c r="AY783" s="123"/>
      <c r="AZ783" s="49"/>
    </row>
    <row r="784" spans="1:52" x14ac:dyDescent="0.25">
      <c r="A784" s="49"/>
      <c r="F784" s="113"/>
      <c r="G784" s="118"/>
      <c r="H784" s="123"/>
      <c r="I784" s="123"/>
      <c r="J784" s="123"/>
      <c r="L784" s="113"/>
      <c r="M784" s="123"/>
      <c r="N784" s="123"/>
      <c r="O784" s="123"/>
      <c r="R784" s="123"/>
      <c r="T784" s="113"/>
      <c r="U784" s="118"/>
      <c r="V784" s="123"/>
      <c r="W784" s="123"/>
      <c r="X784" s="123"/>
      <c r="Z784" s="128"/>
      <c r="AD784" s="132"/>
      <c r="AG784" s="123"/>
      <c r="AI784" s="128"/>
      <c r="AJ784" s="123"/>
      <c r="AL784" s="123"/>
      <c r="AM784" s="123"/>
      <c r="AO784" s="123"/>
      <c r="AP784" s="123"/>
      <c r="AQ784" s="123"/>
      <c r="AS784" s="123"/>
      <c r="AT784" s="123"/>
      <c r="AU784" s="123"/>
      <c r="AW784" s="123"/>
      <c r="AX784" s="123"/>
      <c r="AY784" s="123"/>
      <c r="AZ784" s="49"/>
    </row>
    <row r="785" spans="1:52" x14ac:dyDescent="0.25">
      <c r="A785" s="49"/>
      <c r="F785" s="113"/>
      <c r="G785" s="118"/>
      <c r="H785" s="123"/>
      <c r="I785" s="123"/>
      <c r="J785" s="123"/>
      <c r="L785" s="113"/>
      <c r="M785" s="123"/>
      <c r="N785" s="123"/>
      <c r="O785" s="123"/>
      <c r="R785" s="123"/>
      <c r="T785" s="113"/>
      <c r="U785" s="118"/>
      <c r="V785" s="123"/>
      <c r="W785" s="123"/>
      <c r="X785" s="123"/>
      <c r="Z785" s="128"/>
      <c r="AD785" s="132"/>
      <c r="AG785" s="123"/>
      <c r="AI785" s="128"/>
      <c r="AJ785" s="123"/>
      <c r="AL785" s="123"/>
      <c r="AM785" s="123"/>
      <c r="AO785" s="123"/>
      <c r="AP785" s="123"/>
      <c r="AQ785" s="123"/>
      <c r="AS785" s="123"/>
      <c r="AT785" s="123"/>
      <c r="AU785" s="123"/>
      <c r="AW785" s="123"/>
      <c r="AX785" s="123"/>
      <c r="AY785" s="123"/>
      <c r="AZ785" s="49"/>
    </row>
    <row r="786" spans="1:52" x14ac:dyDescent="0.25">
      <c r="A786" s="49"/>
      <c r="F786" s="113"/>
      <c r="G786" s="118"/>
      <c r="H786" s="123"/>
      <c r="I786" s="123"/>
      <c r="J786" s="123"/>
      <c r="L786" s="113"/>
      <c r="M786" s="123"/>
      <c r="N786" s="123"/>
      <c r="O786" s="123"/>
      <c r="R786" s="123"/>
      <c r="T786" s="113"/>
      <c r="U786" s="118"/>
      <c r="V786" s="123"/>
      <c r="W786" s="123"/>
      <c r="X786" s="123"/>
      <c r="Z786" s="128"/>
      <c r="AD786" s="132"/>
      <c r="AG786" s="123"/>
      <c r="AI786" s="128"/>
      <c r="AJ786" s="123"/>
      <c r="AL786" s="123"/>
      <c r="AM786" s="123"/>
      <c r="AO786" s="123"/>
      <c r="AP786" s="123"/>
      <c r="AQ786" s="123"/>
      <c r="AS786" s="123"/>
      <c r="AT786" s="123"/>
      <c r="AU786" s="123"/>
      <c r="AW786" s="123"/>
      <c r="AX786" s="123"/>
      <c r="AY786" s="123"/>
      <c r="AZ786" s="49"/>
    </row>
    <row r="787" spans="1:52" x14ac:dyDescent="0.25">
      <c r="A787" s="49"/>
      <c r="F787" s="113"/>
      <c r="G787" s="118"/>
      <c r="H787" s="123"/>
      <c r="I787" s="123"/>
      <c r="J787" s="123"/>
      <c r="L787" s="113"/>
      <c r="M787" s="123"/>
      <c r="N787" s="123"/>
      <c r="O787" s="123"/>
      <c r="R787" s="123"/>
      <c r="T787" s="113"/>
      <c r="U787" s="118"/>
      <c r="V787" s="123"/>
      <c r="W787" s="123"/>
      <c r="X787" s="123"/>
      <c r="Z787" s="128"/>
      <c r="AD787" s="132"/>
      <c r="AG787" s="123"/>
      <c r="AI787" s="128"/>
      <c r="AJ787" s="123"/>
      <c r="AL787" s="123"/>
      <c r="AM787" s="123"/>
      <c r="AO787" s="123"/>
      <c r="AP787" s="123"/>
      <c r="AQ787" s="123"/>
      <c r="AS787" s="123"/>
      <c r="AT787" s="123"/>
      <c r="AU787" s="123"/>
      <c r="AW787" s="123"/>
      <c r="AX787" s="123"/>
      <c r="AY787" s="123"/>
      <c r="AZ787" s="49"/>
    </row>
    <row r="788" spans="1:52" x14ac:dyDescent="0.25">
      <c r="A788" s="49"/>
      <c r="F788" s="113"/>
      <c r="G788" s="118"/>
      <c r="H788" s="123"/>
      <c r="I788" s="123"/>
      <c r="J788" s="123"/>
      <c r="L788" s="113"/>
      <c r="M788" s="123"/>
      <c r="N788" s="123"/>
      <c r="O788" s="123"/>
      <c r="R788" s="123"/>
      <c r="T788" s="113"/>
      <c r="U788" s="118"/>
      <c r="V788" s="123"/>
      <c r="W788" s="123"/>
      <c r="X788" s="123"/>
      <c r="Z788" s="128"/>
      <c r="AD788" s="132"/>
      <c r="AG788" s="123"/>
      <c r="AI788" s="128"/>
      <c r="AJ788" s="123"/>
      <c r="AL788" s="123"/>
      <c r="AM788" s="123"/>
      <c r="AO788" s="123"/>
      <c r="AP788" s="123"/>
      <c r="AQ788" s="123"/>
      <c r="AS788" s="123"/>
      <c r="AT788" s="123"/>
      <c r="AU788" s="123"/>
      <c r="AW788" s="123"/>
      <c r="AX788" s="123"/>
      <c r="AY788" s="123"/>
      <c r="AZ788" s="49"/>
    </row>
    <row r="789" spans="1:52" x14ac:dyDescent="0.25">
      <c r="A789" s="49"/>
      <c r="F789" s="113"/>
      <c r="G789" s="118"/>
      <c r="H789" s="123"/>
      <c r="I789" s="123"/>
      <c r="J789" s="123"/>
      <c r="L789" s="113"/>
      <c r="M789" s="123"/>
      <c r="N789" s="123"/>
      <c r="O789" s="123"/>
      <c r="R789" s="123"/>
      <c r="T789" s="113"/>
      <c r="U789" s="118"/>
      <c r="V789" s="123"/>
      <c r="W789" s="123"/>
      <c r="X789" s="123"/>
      <c r="Z789" s="128"/>
      <c r="AD789" s="132"/>
      <c r="AG789" s="123"/>
      <c r="AI789" s="128"/>
      <c r="AJ789" s="123"/>
      <c r="AL789" s="123"/>
      <c r="AM789" s="123"/>
      <c r="AO789" s="123"/>
      <c r="AP789" s="123"/>
      <c r="AQ789" s="123"/>
      <c r="AS789" s="123"/>
      <c r="AT789" s="123"/>
      <c r="AU789" s="123"/>
      <c r="AW789" s="123"/>
      <c r="AX789" s="123"/>
      <c r="AY789" s="123"/>
      <c r="AZ789" s="49"/>
    </row>
    <row r="790" spans="1:52" x14ac:dyDescent="0.25">
      <c r="A790" s="49"/>
      <c r="F790" s="113"/>
      <c r="G790" s="118"/>
      <c r="H790" s="123"/>
      <c r="I790" s="123"/>
      <c r="J790" s="123"/>
      <c r="L790" s="113"/>
      <c r="M790" s="123"/>
      <c r="N790" s="123"/>
      <c r="O790" s="123"/>
      <c r="R790" s="123"/>
      <c r="T790" s="113"/>
      <c r="U790" s="118"/>
      <c r="V790" s="123"/>
      <c r="W790" s="123"/>
      <c r="X790" s="123"/>
      <c r="Z790" s="128"/>
      <c r="AD790" s="132"/>
      <c r="AG790" s="123"/>
      <c r="AI790" s="128"/>
      <c r="AJ790" s="123"/>
      <c r="AL790" s="123"/>
      <c r="AM790" s="123"/>
      <c r="AO790" s="123"/>
      <c r="AP790" s="123"/>
      <c r="AQ790" s="123"/>
      <c r="AS790" s="123"/>
      <c r="AT790" s="123"/>
      <c r="AU790" s="123"/>
      <c r="AW790" s="123"/>
      <c r="AX790" s="123"/>
      <c r="AY790" s="123"/>
      <c r="AZ790" s="49"/>
    </row>
    <row r="791" spans="1:52" x14ac:dyDescent="0.25">
      <c r="A791" s="49"/>
      <c r="F791" s="113"/>
      <c r="G791" s="118"/>
      <c r="H791" s="123"/>
      <c r="I791" s="123"/>
      <c r="J791" s="123"/>
      <c r="L791" s="113"/>
      <c r="M791" s="123"/>
      <c r="N791" s="123"/>
      <c r="O791" s="123"/>
      <c r="R791" s="123"/>
      <c r="T791" s="113"/>
      <c r="U791" s="118"/>
      <c r="V791" s="123"/>
      <c r="W791" s="123"/>
      <c r="X791" s="123"/>
      <c r="Z791" s="128"/>
      <c r="AD791" s="132"/>
      <c r="AG791" s="123"/>
      <c r="AI791" s="128"/>
      <c r="AJ791" s="123"/>
      <c r="AL791" s="123"/>
      <c r="AM791" s="123"/>
      <c r="AO791" s="123"/>
      <c r="AP791" s="123"/>
      <c r="AQ791" s="123"/>
      <c r="AS791" s="123"/>
      <c r="AT791" s="123"/>
      <c r="AU791" s="123"/>
      <c r="AW791" s="123"/>
      <c r="AX791" s="123"/>
      <c r="AY791" s="123"/>
      <c r="AZ791" s="49"/>
    </row>
    <row r="792" spans="1:52" x14ac:dyDescent="0.25">
      <c r="A792" s="49"/>
      <c r="F792" s="113"/>
      <c r="G792" s="118"/>
      <c r="H792" s="123"/>
      <c r="I792" s="123"/>
      <c r="J792" s="123"/>
      <c r="L792" s="113"/>
      <c r="M792" s="123"/>
      <c r="N792" s="123"/>
      <c r="O792" s="123"/>
      <c r="R792" s="123"/>
      <c r="T792" s="113"/>
      <c r="U792" s="118"/>
      <c r="V792" s="123"/>
      <c r="W792" s="123"/>
      <c r="X792" s="123"/>
      <c r="Z792" s="128"/>
      <c r="AD792" s="132"/>
      <c r="AG792" s="123"/>
      <c r="AI792" s="128"/>
      <c r="AJ792" s="123"/>
      <c r="AL792" s="123"/>
      <c r="AM792" s="123"/>
      <c r="AO792" s="123"/>
      <c r="AP792" s="123"/>
      <c r="AQ792" s="123"/>
      <c r="AS792" s="123"/>
      <c r="AT792" s="123"/>
      <c r="AU792" s="123"/>
      <c r="AW792" s="123"/>
      <c r="AX792" s="123"/>
      <c r="AY792" s="123"/>
      <c r="AZ792" s="49"/>
    </row>
    <row r="793" spans="1:52" x14ac:dyDescent="0.25">
      <c r="A793" s="49"/>
      <c r="F793" s="113"/>
      <c r="G793" s="118"/>
      <c r="H793" s="123"/>
      <c r="I793" s="123"/>
      <c r="J793" s="123"/>
      <c r="L793" s="113"/>
      <c r="M793" s="123"/>
      <c r="N793" s="123"/>
      <c r="O793" s="123"/>
      <c r="R793" s="123"/>
      <c r="T793" s="113"/>
      <c r="U793" s="118"/>
      <c r="V793" s="123"/>
      <c r="W793" s="123"/>
      <c r="X793" s="123"/>
      <c r="Z793" s="128"/>
      <c r="AD793" s="132"/>
      <c r="AG793" s="123"/>
      <c r="AI793" s="128"/>
      <c r="AJ793" s="123"/>
      <c r="AL793" s="123"/>
      <c r="AM793" s="123"/>
      <c r="AO793" s="123"/>
      <c r="AP793" s="123"/>
      <c r="AQ793" s="123"/>
      <c r="AS793" s="123"/>
      <c r="AT793" s="123"/>
      <c r="AU793" s="123"/>
      <c r="AW793" s="123"/>
      <c r="AX793" s="123"/>
      <c r="AY793" s="123"/>
      <c r="AZ793" s="49"/>
    </row>
    <row r="794" spans="1:52" x14ac:dyDescent="0.25">
      <c r="A794" s="49"/>
      <c r="F794" s="113"/>
      <c r="G794" s="118"/>
      <c r="H794" s="123"/>
      <c r="I794" s="123"/>
      <c r="J794" s="123"/>
      <c r="L794" s="113"/>
      <c r="M794" s="123"/>
      <c r="N794" s="123"/>
      <c r="O794" s="123"/>
      <c r="R794" s="123"/>
      <c r="T794" s="113"/>
      <c r="U794" s="118"/>
      <c r="V794" s="123"/>
      <c r="W794" s="123"/>
      <c r="X794" s="123"/>
      <c r="Z794" s="128"/>
      <c r="AD794" s="132"/>
      <c r="AG794" s="123"/>
      <c r="AI794" s="128"/>
      <c r="AJ794" s="123"/>
      <c r="AL794" s="123"/>
      <c r="AM794" s="123"/>
      <c r="AO794" s="123"/>
      <c r="AP794" s="123"/>
      <c r="AQ794" s="123"/>
      <c r="AS794" s="123"/>
      <c r="AT794" s="123"/>
      <c r="AU794" s="123"/>
      <c r="AW794" s="123"/>
      <c r="AX794" s="123"/>
      <c r="AY794" s="123"/>
      <c r="AZ794" s="49"/>
    </row>
    <row r="795" spans="1:52" x14ac:dyDescent="0.25">
      <c r="A795" s="49"/>
      <c r="F795" s="113"/>
      <c r="G795" s="118"/>
      <c r="H795" s="123"/>
      <c r="I795" s="123"/>
      <c r="J795" s="123"/>
      <c r="L795" s="113"/>
      <c r="M795" s="123"/>
      <c r="N795" s="123"/>
      <c r="O795" s="123"/>
      <c r="R795" s="123"/>
      <c r="T795" s="113"/>
      <c r="U795" s="118"/>
      <c r="V795" s="123"/>
      <c r="W795" s="123"/>
      <c r="X795" s="123"/>
      <c r="Z795" s="128"/>
      <c r="AD795" s="132"/>
      <c r="AG795" s="123"/>
      <c r="AI795" s="128"/>
      <c r="AJ795" s="123"/>
      <c r="AL795" s="123"/>
      <c r="AM795" s="123"/>
      <c r="AO795" s="123"/>
      <c r="AP795" s="123"/>
      <c r="AQ795" s="123"/>
      <c r="AS795" s="123"/>
      <c r="AT795" s="123"/>
      <c r="AU795" s="123"/>
      <c r="AW795" s="123"/>
      <c r="AX795" s="123"/>
      <c r="AY795" s="123"/>
      <c r="AZ795" s="49"/>
    </row>
    <row r="796" spans="1:52" x14ac:dyDescent="0.25">
      <c r="A796" s="49"/>
      <c r="F796" s="113"/>
      <c r="G796" s="118"/>
      <c r="H796" s="123"/>
      <c r="I796" s="123"/>
      <c r="J796" s="123"/>
      <c r="L796" s="113"/>
      <c r="M796" s="123"/>
      <c r="N796" s="123"/>
      <c r="O796" s="123"/>
      <c r="R796" s="123"/>
      <c r="T796" s="113"/>
      <c r="U796" s="118"/>
      <c r="V796" s="123"/>
      <c r="W796" s="123"/>
      <c r="X796" s="123"/>
      <c r="Z796" s="128"/>
      <c r="AD796" s="132"/>
      <c r="AG796" s="123"/>
      <c r="AI796" s="128"/>
      <c r="AJ796" s="123"/>
      <c r="AL796" s="123"/>
      <c r="AM796" s="123"/>
      <c r="AO796" s="123"/>
      <c r="AP796" s="123"/>
      <c r="AQ796" s="123"/>
      <c r="AS796" s="123"/>
      <c r="AT796" s="123"/>
      <c r="AU796" s="123"/>
      <c r="AW796" s="123"/>
      <c r="AX796" s="123"/>
      <c r="AY796" s="123"/>
      <c r="AZ796" s="49"/>
    </row>
    <row r="797" spans="1:52" x14ac:dyDescent="0.25">
      <c r="A797" s="49"/>
      <c r="F797" s="113"/>
      <c r="G797" s="118"/>
      <c r="H797" s="123"/>
      <c r="I797" s="123"/>
      <c r="J797" s="123"/>
      <c r="L797" s="113"/>
      <c r="M797" s="123"/>
      <c r="N797" s="123"/>
      <c r="O797" s="123"/>
      <c r="R797" s="123"/>
      <c r="T797" s="113"/>
      <c r="U797" s="118"/>
      <c r="V797" s="123"/>
      <c r="W797" s="123"/>
      <c r="X797" s="123"/>
      <c r="Z797" s="128"/>
      <c r="AD797" s="132"/>
      <c r="AG797" s="123"/>
      <c r="AI797" s="128"/>
      <c r="AJ797" s="123"/>
      <c r="AL797" s="123"/>
      <c r="AM797" s="123"/>
      <c r="AO797" s="123"/>
      <c r="AP797" s="123"/>
      <c r="AQ797" s="123"/>
      <c r="AS797" s="123"/>
      <c r="AT797" s="123"/>
      <c r="AU797" s="123"/>
      <c r="AW797" s="123"/>
      <c r="AX797" s="123"/>
      <c r="AY797" s="123"/>
      <c r="AZ797" s="49"/>
    </row>
    <row r="798" spans="1:52" x14ac:dyDescent="0.25">
      <c r="A798" s="49"/>
      <c r="F798" s="113"/>
      <c r="G798" s="118"/>
      <c r="H798" s="123"/>
      <c r="I798" s="123"/>
      <c r="J798" s="123"/>
      <c r="L798" s="113"/>
      <c r="M798" s="123"/>
      <c r="N798" s="123"/>
      <c r="O798" s="123"/>
      <c r="R798" s="123"/>
      <c r="T798" s="113"/>
      <c r="U798" s="118"/>
      <c r="V798" s="123"/>
      <c r="W798" s="123"/>
      <c r="X798" s="123"/>
      <c r="Z798" s="128"/>
      <c r="AD798" s="132"/>
      <c r="AG798" s="123"/>
      <c r="AI798" s="128"/>
      <c r="AJ798" s="123"/>
      <c r="AL798" s="123"/>
      <c r="AM798" s="123"/>
      <c r="AO798" s="123"/>
      <c r="AP798" s="123"/>
      <c r="AQ798" s="123"/>
      <c r="AS798" s="123"/>
      <c r="AT798" s="123"/>
      <c r="AU798" s="123"/>
      <c r="AW798" s="123"/>
      <c r="AX798" s="123"/>
      <c r="AY798" s="123"/>
      <c r="AZ798" s="49"/>
    </row>
    <row r="799" spans="1:52" x14ac:dyDescent="0.25">
      <c r="A799" s="49"/>
      <c r="F799" s="113"/>
      <c r="G799" s="118"/>
      <c r="H799" s="123"/>
      <c r="I799" s="123"/>
      <c r="J799" s="123"/>
      <c r="L799" s="113"/>
      <c r="M799" s="123"/>
      <c r="N799" s="123"/>
      <c r="O799" s="123"/>
      <c r="R799" s="123"/>
      <c r="T799" s="113"/>
      <c r="U799" s="118"/>
      <c r="V799" s="123"/>
      <c r="W799" s="123"/>
      <c r="X799" s="123"/>
      <c r="Z799" s="128"/>
      <c r="AD799" s="132"/>
      <c r="AG799" s="123"/>
      <c r="AI799" s="128"/>
      <c r="AJ799" s="123"/>
      <c r="AL799" s="123"/>
      <c r="AM799" s="123"/>
      <c r="AO799" s="123"/>
      <c r="AP799" s="123"/>
      <c r="AQ799" s="123"/>
      <c r="AS799" s="123"/>
      <c r="AT799" s="123"/>
      <c r="AU799" s="123"/>
      <c r="AW799" s="123"/>
      <c r="AX799" s="123"/>
      <c r="AY799" s="123"/>
      <c r="AZ799" s="49"/>
    </row>
    <row r="800" spans="1:52" x14ac:dyDescent="0.25">
      <c r="A800" s="49"/>
      <c r="F800" s="113"/>
      <c r="G800" s="118"/>
      <c r="H800" s="123"/>
      <c r="I800" s="123"/>
      <c r="J800" s="123"/>
      <c r="L800" s="113"/>
      <c r="M800" s="123"/>
      <c r="N800" s="123"/>
      <c r="O800" s="123"/>
      <c r="R800" s="123"/>
      <c r="T800" s="113"/>
      <c r="U800" s="118"/>
      <c r="V800" s="123"/>
      <c r="W800" s="123"/>
      <c r="X800" s="123"/>
      <c r="Z800" s="128"/>
      <c r="AD800" s="132"/>
      <c r="AG800" s="123"/>
      <c r="AI800" s="128"/>
      <c r="AJ800" s="123"/>
      <c r="AL800" s="123"/>
      <c r="AM800" s="123"/>
      <c r="AO800" s="123"/>
      <c r="AP800" s="123"/>
      <c r="AQ800" s="123"/>
      <c r="AS800" s="123"/>
      <c r="AT800" s="123"/>
      <c r="AU800" s="123"/>
      <c r="AW800" s="123"/>
      <c r="AX800" s="123"/>
      <c r="AY800" s="123"/>
      <c r="AZ800" s="49"/>
    </row>
    <row r="801" spans="1:52" x14ac:dyDescent="0.25">
      <c r="A801" s="49"/>
      <c r="F801" s="113"/>
      <c r="G801" s="118"/>
      <c r="H801" s="123"/>
      <c r="I801" s="123"/>
      <c r="J801" s="123"/>
      <c r="L801" s="113"/>
      <c r="M801" s="123"/>
      <c r="N801" s="123"/>
      <c r="O801" s="123"/>
      <c r="R801" s="123"/>
      <c r="T801" s="113"/>
      <c r="U801" s="118"/>
      <c r="V801" s="123"/>
      <c r="W801" s="123"/>
      <c r="X801" s="123"/>
      <c r="Z801" s="128"/>
      <c r="AD801" s="132"/>
      <c r="AG801" s="123"/>
      <c r="AI801" s="128"/>
      <c r="AJ801" s="123"/>
      <c r="AL801" s="123"/>
      <c r="AM801" s="123"/>
      <c r="AO801" s="123"/>
      <c r="AP801" s="123"/>
      <c r="AQ801" s="123"/>
      <c r="AS801" s="123"/>
      <c r="AT801" s="123"/>
      <c r="AU801" s="123"/>
      <c r="AW801" s="123"/>
      <c r="AX801" s="123"/>
      <c r="AY801" s="123"/>
      <c r="AZ801" s="49"/>
    </row>
    <row r="802" spans="1:52" x14ac:dyDescent="0.25">
      <c r="A802" s="49"/>
      <c r="F802" s="113"/>
      <c r="G802" s="118"/>
      <c r="H802" s="123"/>
      <c r="I802" s="123"/>
      <c r="J802" s="123"/>
      <c r="L802" s="113"/>
      <c r="M802" s="123"/>
      <c r="N802" s="123"/>
      <c r="O802" s="123"/>
      <c r="R802" s="123"/>
      <c r="T802" s="113"/>
      <c r="U802" s="118"/>
      <c r="V802" s="123"/>
      <c r="W802" s="123"/>
      <c r="X802" s="123"/>
      <c r="Z802" s="128"/>
      <c r="AD802" s="132"/>
      <c r="AG802" s="123"/>
      <c r="AI802" s="128"/>
      <c r="AJ802" s="123"/>
      <c r="AL802" s="123"/>
      <c r="AM802" s="123"/>
      <c r="AO802" s="123"/>
      <c r="AP802" s="123"/>
      <c r="AQ802" s="123"/>
      <c r="AS802" s="123"/>
      <c r="AT802" s="123"/>
      <c r="AU802" s="123"/>
      <c r="AW802" s="123"/>
      <c r="AX802" s="123"/>
      <c r="AY802" s="123"/>
      <c r="AZ802" s="49"/>
    </row>
    <row r="803" spans="1:52" x14ac:dyDescent="0.25">
      <c r="A803" s="49"/>
      <c r="F803" s="113"/>
      <c r="G803" s="118"/>
      <c r="H803" s="123"/>
      <c r="I803" s="123"/>
      <c r="J803" s="123"/>
      <c r="L803" s="113"/>
      <c r="M803" s="123"/>
      <c r="N803" s="123"/>
      <c r="O803" s="123"/>
      <c r="R803" s="123"/>
      <c r="T803" s="113"/>
      <c r="U803" s="118"/>
      <c r="V803" s="123"/>
      <c r="W803" s="123"/>
      <c r="X803" s="123"/>
      <c r="Z803" s="128"/>
      <c r="AD803" s="132"/>
      <c r="AG803" s="123"/>
      <c r="AI803" s="128"/>
      <c r="AJ803" s="123"/>
      <c r="AL803" s="123"/>
      <c r="AM803" s="123"/>
      <c r="AO803" s="123"/>
      <c r="AP803" s="123"/>
      <c r="AQ803" s="123"/>
      <c r="AS803" s="123"/>
      <c r="AT803" s="123"/>
      <c r="AU803" s="123"/>
      <c r="AW803" s="123"/>
      <c r="AX803" s="123"/>
      <c r="AY803" s="123"/>
      <c r="AZ803" s="49"/>
    </row>
    <row r="804" spans="1:52" x14ac:dyDescent="0.25">
      <c r="A804" s="49"/>
      <c r="F804" s="113"/>
      <c r="G804" s="118"/>
      <c r="H804" s="123"/>
      <c r="I804" s="123"/>
      <c r="J804" s="123"/>
      <c r="L804" s="113"/>
      <c r="M804" s="123"/>
      <c r="N804" s="123"/>
      <c r="O804" s="123"/>
      <c r="R804" s="123"/>
      <c r="T804" s="113"/>
      <c r="U804" s="118"/>
      <c r="V804" s="123"/>
      <c r="W804" s="123"/>
      <c r="X804" s="123"/>
      <c r="Z804" s="128"/>
      <c r="AD804" s="132"/>
      <c r="AG804" s="123"/>
      <c r="AI804" s="128"/>
      <c r="AJ804" s="123"/>
      <c r="AL804" s="123"/>
      <c r="AM804" s="123"/>
      <c r="AO804" s="123"/>
      <c r="AP804" s="123"/>
      <c r="AQ804" s="123"/>
      <c r="AS804" s="123"/>
      <c r="AT804" s="123"/>
      <c r="AU804" s="123"/>
      <c r="AW804" s="123"/>
      <c r="AX804" s="123"/>
      <c r="AY804" s="123"/>
      <c r="AZ804" s="49"/>
    </row>
    <row r="805" spans="1:52" x14ac:dyDescent="0.25">
      <c r="A805" s="49"/>
      <c r="F805" s="113"/>
      <c r="G805" s="118"/>
      <c r="H805" s="123"/>
      <c r="I805" s="123"/>
      <c r="J805" s="123"/>
      <c r="L805" s="113"/>
      <c r="M805" s="123"/>
      <c r="N805" s="123"/>
      <c r="O805" s="123"/>
      <c r="R805" s="123"/>
      <c r="T805" s="113"/>
      <c r="U805" s="118"/>
      <c r="V805" s="123"/>
      <c r="W805" s="123"/>
      <c r="X805" s="123"/>
      <c r="Z805" s="128"/>
      <c r="AD805" s="132"/>
      <c r="AG805" s="123"/>
      <c r="AI805" s="128"/>
      <c r="AJ805" s="123"/>
      <c r="AL805" s="123"/>
      <c r="AM805" s="123"/>
      <c r="AO805" s="123"/>
      <c r="AP805" s="123"/>
      <c r="AQ805" s="123"/>
      <c r="AS805" s="123"/>
      <c r="AT805" s="123"/>
      <c r="AU805" s="123"/>
      <c r="AW805" s="123"/>
      <c r="AX805" s="123"/>
      <c r="AY805" s="123"/>
      <c r="AZ805" s="49"/>
    </row>
    <row r="806" spans="1:52" x14ac:dyDescent="0.25">
      <c r="A806" s="49"/>
      <c r="F806" s="113"/>
      <c r="G806" s="118"/>
      <c r="H806" s="123"/>
      <c r="I806" s="123"/>
      <c r="J806" s="123"/>
      <c r="L806" s="113"/>
      <c r="M806" s="123"/>
      <c r="N806" s="123"/>
      <c r="O806" s="123"/>
      <c r="R806" s="123"/>
      <c r="T806" s="113"/>
      <c r="U806" s="118"/>
      <c r="V806" s="123"/>
      <c r="W806" s="123"/>
      <c r="X806" s="123"/>
      <c r="Z806" s="128"/>
      <c r="AD806" s="132"/>
      <c r="AG806" s="123"/>
      <c r="AI806" s="128"/>
      <c r="AJ806" s="123"/>
      <c r="AL806" s="123"/>
      <c r="AM806" s="123"/>
      <c r="AO806" s="123"/>
      <c r="AP806" s="123"/>
      <c r="AQ806" s="123"/>
      <c r="AS806" s="123"/>
      <c r="AT806" s="123"/>
      <c r="AU806" s="123"/>
      <c r="AW806" s="123"/>
      <c r="AX806" s="123"/>
      <c r="AY806" s="123"/>
      <c r="AZ806" s="49"/>
    </row>
    <row r="807" spans="1:52" x14ac:dyDescent="0.25">
      <c r="A807" s="49"/>
      <c r="F807" s="113"/>
      <c r="G807" s="118"/>
      <c r="H807" s="123"/>
      <c r="I807" s="123"/>
      <c r="J807" s="123"/>
      <c r="L807" s="113"/>
      <c r="M807" s="123"/>
      <c r="N807" s="123"/>
      <c r="O807" s="123"/>
      <c r="R807" s="123"/>
      <c r="T807" s="113"/>
      <c r="U807" s="118"/>
      <c r="V807" s="123"/>
      <c r="W807" s="123"/>
      <c r="X807" s="123"/>
      <c r="Z807" s="128"/>
      <c r="AD807" s="132"/>
      <c r="AG807" s="123"/>
      <c r="AI807" s="128"/>
      <c r="AJ807" s="123"/>
      <c r="AL807" s="123"/>
      <c r="AM807" s="123"/>
      <c r="AO807" s="123"/>
      <c r="AP807" s="123"/>
      <c r="AQ807" s="123"/>
      <c r="AS807" s="123"/>
      <c r="AT807" s="123"/>
      <c r="AU807" s="123"/>
      <c r="AW807" s="123"/>
      <c r="AX807" s="123"/>
      <c r="AY807" s="123"/>
      <c r="AZ807" s="49"/>
    </row>
    <row r="808" spans="1:52" x14ac:dyDescent="0.25">
      <c r="A808" s="49"/>
      <c r="F808" s="113"/>
      <c r="G808" s="118"/>
      <c r="H808" s="123"/>
      <c r="I808" s="123"/>
      <c r="J808" s="123"/>
      <c r="L808" s="113"/>
      <c r="M808" s="123"/>
      <c r="N808" s="123"/>
      <c r="O808" s="123"/>
      <c r="R808" s="123"/>
      <c r="T808" s="113"/>
      <c r="U808" s="118"/>
      <c r="V808" s="123"/>
      <c r="W808" s="123"/>
      <c r="X808" s="123"/>
      <c r="Z808" s="128"/>
      <c r="AD808" s="132"/>
      <c r="AG808" s="123"/>
      <c r="AI808" s="128"/>
      <c r="AJ808" s="123"/>
      <c r="AL808" s="123"/>
      <c r="AM808" s="123"/>
      <c r="AO808" s="123"/>
      <c r="AP808" s="123"/>
      <c r="AQ808" s="123"/>
      <c r="AS808" s="123"/>
      <c r="AT808" s="123"/>
      <c r="AU808" s="123"/>
      <c r="AW808" s="123"/>
      <c r="AX808" s="123"/>
      <c r="AY808" s="123"/>
      <c r="AZ808" s="49"/>
    </row>
    <row r="809" spans="1:52" x14ac:dyDescent="0.25">
      <c r="A809" s="49"/>
      <c r="F809" s="113"/>
      <c r="G809" s="118"/>
      <c r="H809" s="123"/>
      <c r="I809" s="123"/>
      <c r="J809" s="123"/>
      <c r="L809" s="113"/>
      <c r="M809" s="123"/>
      <c r="N809" s="123"/>
      <c r="O809" s="123"/>
      <c r="R809" s="123"/>
      <c r="T809" s="113"/>
      <c r="U809" s="118"/>
      <c r="V809" s="123"/>
      <c r="W809" s="123"/>
      <c r="X809" s="123"/>
      <c r="Z809" s="128"/>
      <c r="AD809" s="132"/>
      <c r="AG809" s="123"/>
      <c r="AI809" s="128"/>
      <c r="AJ809" s="123"/>
      <c r="AL809" s="123"/>
      <c r="AM809" s="123"/>
      <c r="AO809" s="123"/>
      <c r="AP809" s="123"/>
      <c r="AQ809" s="123"/>
      <c r="AS809" s="123"/>
      <c r="AT809" s="123"/>
      <c r="AU809" s="123"/>
      <c r="AW809" s="123"/>
      <c r="AX809" s="123"/>
      <c r="AY809" s="123"/>
      <c r="AZ809" s="49"/>
    </row>
    <row r="810" spans="1:52" x14ac:dyDescent="0.25">
      <c r="A810" s="49"/>
      <c r="F810" s="113"/>
      <c r="G810" s="118"/>
      <c r="H810" s="123"/>
      <c r="I810" s="123"/>
      <c r="J810" s="123"/>
      <c r="L810" s="113"/>
      <c r="M810" s="123"/>
      <c r="N810" s="123"/>
      <c r="O810" s="123"/>
      <c r="R810" s="123"/>
      <c r="T810" s="113"/>
      <c r="U810" s="118"/>
      <c r="V810" s="123"/>
      <c r="W810" s="123"/>
      <c r="X810" s="123"/>
      <c r="Z810" s="128"/>
      <c r="AD810" s="132"/>
      <c r="AG810" s="123"/>
      <c r="AI810" s="128"/>
      <c r="AJ810" s="123"/>
      <c r="AL810" s="123"/>
      <c r="AM810" s="123"/>
      <c r="AO810" s="123"/>
      <c r="AP810" s="123"/>
      <c r="AQ810" s="123"/>
      <c r="AS810" s="123"/>
      <c r="AT810" s="123"/>
      <c r="AU810" s="123"/>
      <c r="AW810" s="123"/>
      <c r="AX810" s="123"/>
      <c r="AY810" s="123"/>
      <c r="AZ810" s="49"/>
    </row>
    <row r="811" spans="1:52" x14ac:dyDescent="0.25">
      <c r="A811" s="49"/>
      <c r="F811" s="113"/>
      <c r="G811" s="118"/>
      <c r="H811" s="123"/>
      <c r="I811" s="123"/>
      <c r="J811" s="123"/>
      <c r="L811" s="113"/>
      <c r="M811" s="123"/>
      <c r="N811" s="123"/>
      <c r="O811" s="123"/>
      <c r="R811" s="123"/>
      <c r="T811" s="113"/>
      <c r="U811" s="118"/>
      <c r="V811" s="123"/>
      <c r="W811" s="123"/>
      <c r="X811" s="123"/>
      <c r="Z811" s="128"/>
      <c r="AD811" s="132"/>
      <c r="AG811" s="123"/>
      <c r="AI811" s="128"/>
      <c r="AJ811" s="123"/>
      <c r="AL811" s="123"/>
      <c r="AM811" s="123"/>
      <c r="AO811" s="123"/>
      <c r="AP811" s="123"/>
      <c r="AQ811" s="123"/>
      <c r="AS811" s="123"/>
      <c r="AT811" s="123"/>
      <c r="AU811" s="123"/>
      <c r="AW811" s="123"/>
      <c r="AX811" s="123"/>
      <c r="AY811" s="123"/>
      <c r="AZ811" s="49"/>
    </row>
    <row r="812" spans="1:52" x14ac:dyDescent="0.25">
      <c r="A812" s="49"/>
      <c r="F812" s="113"/>
      <c r="G812" s="118"/>
      <c r="H812" s="123"/>
      <c r="I812" s="123"/>
      <c r="J812" s="123"/>
      <c r="L812" s="113"/>
      <c r="M812" s="123"/>
      <c r="N812" s="123"/>
      <c r="O812" s="123"/>
      <c r="R812" s="123"/>
      <c r="T812" s="113"/>
      <c r="U812" s="118"/>
      <c r="V812" s="123"/>
      <c r="W812" s="123"/>
      <c r="X812" s="123"/>
      <c r="Z812" s="128"/>
      <c r="AD812" s="132"/>
      <c r="AG812" s="123"/>
      <c r="AI812" s="128"/>
      <c r="AJ812" s="123"/>
      <c r="AL812" s="123"/>
      <c r="AM812" s="123"/>
      <c r="AO812" s="123"/>
      <c r="AP812" s="123"/>
      <c r="AQ812" s="123"/>
      <c r="AS812" s="123"/>
      <c r="AT812" s="123"/>
      <c r="AU812" s="123"/>
      <c r="AW812" s="123"/>
      <c r="AX812" s="123"/>
      <c r="AY812" s="123"/>
      <c r="AZ812" s="49"/>
    </row>
    <row r="813" spans="1:52" x14ac:dyDescent="0.25">
      <c r="A813" s="49"/>
      <c r="F813" s="113"/>
      <c r="G813" s="118"/>
      <c r="H813" s="123"/>
      <c r="I813" s="123"/>
      <c r="J813" s="123"/>
      <c r="L813" s="113"/>
      <c r="M813" s="123"/>
      <c r="N813" s="123"/>
      <c r="O813" s="123"/>
      <c r="R813" s="123"/>
      <c r="T813" s="113"/>
      <c r="U813" s="118"/>
      <c r="V813" s="123"/>
      <c r="W813" s="123"/>
      <c r="X813" s="123"/>
      <c r="Z813" s="128"/>
      <c r="AD813" s="132"/>
      <c r="AG813" s="123"/>
      <c r="AI813" s="128"/>
      <c r="AJ813" s="123"/>
      <c r="AL813" s="123"/>
      <c r="AM813" s="123"/>
      <c r="AO813" s="123"/>
      <c r="AP813" s="123"/>
      <c r="AQ813" s="123"/>
      <c r="AS813" s="123"/>
      <c r="AT813" s="123"/>
      <c r="AU813" s="123"/>
      <c r="AW813" s="123"/>
      <c r="AX813" s="123"/>
      <c r="AY813" s="123"/>
      <c r="AZ813" s="49"/>
    </row>
    <row r="814" spans="1:52" x14ac:dyDescent="0.25">
      <c r="A814" s="49"/>
      <c r="F814" s="113"/>
      <c r="G814" s="118"/>
      <c r="H814" s="123"/>
      <c r="I814" s="123"/>
      <c r="J814" s="123"/>
      <c r="L814" s="113"/>
      <c r="M814" s="123"/>
      <c r="N814" s="123"/>
      <c r="O814" s="123"/>
      <c r="R814" s="123"/>
      <c r="T814" s="113"/>
      <c r="U814" s="118"/>
      <c r="V814" s="123"/>
      <c r="W814" s="123"/>
      <c r="X814" s="123"/>
      <c r="Z814" s="128"/>
      <c r="AD814" s="132"/>
      <c r="AG814" s="123"/>
      <c r="AI814" s="128"/>
      <c r="AJ814" s="123"/>
      <c r="AL814" s="123"/>
      <c r="AM814" s="123"/>
      <c r="AO814" s="123"/>
      <c r="AP814" s="123"/>
      <c r="AQ814" s="123"/>
      <c r="AS814" s="123"/>
      <c r="AT814" s="123"/>
      <c r="AU814" s="123"/>
      <c r="AW814" s="123"/>
      <c r="AX814" s="123"/>
      <c r="AY814" s="123"/>
      <c r="AZ814" s="49"/>
    </row>
    <row r="815" spans="1:52" x14ac:dyDescent="0.25">
      <c r="A815" s="49"/>
      <c r="F815" s="113"/>
      <c r="G815" s="118"/>
      <c r="H815" s="123"/>
      <c r="I815" s="123"/>
      <c r="J815" s="123"/>
      <c r="L815" s="113"/>
      <c r="M815" s="123"/>
      <c r="N815" s="123"/>
      <c r="O815" s="123"/>
      <c r="R815" s="123"/>
      <c r="T815" s="113"/>
      <c r="U815" s="118"/>
      <c r="V815" s="123"/>
      <c r="W815" s="123"/>
      <c r="X815" s="123"/>
      <c r="Z815" s="128"/>
      <c r="AD815" s="132"/>
      <c r="AG815" s="123"/>
      <c r="AI815" s="128"/>
      <c r="AJ815" s="123"/>
      <c r="AL815" s="123"/>
      <c r="AM815" s="123"/>
      <c r="AO815" s="123"/>
      <c r="AP815" s="123"/>
      <c r="AQ815" s="123"/>
      <c r="AS815" s="123"/>
      <c r="AT815" s="123"/>
      <c r="AU815" s="123"/>
      <c r="AW815" s="123"/>
      <c r="AX815" s="123"/>
      <c r="AY815" s="123"/>
      <c r="AZ815" s="49"/>
    </row>
    <row r="816" spans="1:52" x14ac:dyDescent="0.25">
      <c r="A816" s="49"/>
      <c r="F816" s="113"/>
      <c r="G816" s="118"/>
      <c r="H816" s="123"/>
      <c r="I816" s="123"/>
      <c r="J816" s="123"/>
      <c r="L816" s="113"/>
      <c r="M816" s="123"/>
      <c r="N816" s="123"/>
      <c r="O816" s="123"/>
      <c r="R816" s="123"/>
      <c r="T816" s="113"/>
      <c r="U816" s="118"/>
      <c r="V816" s="123"/>
      <c r="W816" s="123"/>
      <c r="X816" s="123"/>
      <c r="Z816" s="128"/>
      <c r="AD816" s="132"/>
      <c r="AG816" s="123"/>
      <c r="AI816" s="128"/>
      <c r="AJ816" s="123"/>
      <c r="AL816" s="123"/>
      <c r="AM816" s="123"/>
      <c r="AO816" s="123"/>
      <c r="AP816" s="123"/>
      <c r="AQ816" s="123"/>
      <c r="AS816" s="123"/>
      <c r="AT816" s="123"/>
      <c r="AU816" s="123"/>
      <c r="AW816" s="123"/>
      <c r="AX816" s="123"/>
      <c r="AY816" s="123"/>
      <c r="AZ816" s="49"/>
    </row>
    <row r="817" spans="1:52" x14ac:dyDescent="0.25">
      <c r="A817" s="49"/>
      <c r="F817" s="113"/>
      <c r="G817" s="118"/>
      <c r="H817" s="123"/>
      <c r="I817" s="123"/>
      <c r="J817" s="123"/>
      <c r="L817" s="113"/>
      <c r="M817" s="123"/>
      <c r="N817" s="123"/>
      <c r="O817" s="123"/>
      <c r="R817" s="123"/>
      <c r="T817" s="113"/>
      <c r="U817" s="118"/>
      <c r="V817" s="123"/>
      <c r="W817" s="123"/>
      <c r="X817" s="123"/>
      <c r="Z817" s="128"/>
      <c r="AD817" s="132"/>
      <c r="AG817" s="123"/>
      <c r="AI817" s="128"/>
      <c r="AJ817" s="123"/>
      <c r="AL817" s="123"/>
      <c r="AM817" s="123"/>
      <c r="AO817" s="123"/>
      <c r="AP817" s="123"/>
      <c r="AQ817" s="123"/>
      <c r="AS817" s="123"/>
      <c r="AT817" s="123"/>
      <c r="AU817" s="123"/>
      <c r="AW817" s="123"/>
      <c r="AX817" s="123"/>
      <c r="AY817" s="123"/>
      <c r="AZ817" s="49"/>
    </row>
    <row r="818" spans="1:52" x14ac:dyDescent="0.25">
      <c r="A818" s="49"/>
      <c r="F818" s="113"/>
      <c r="G818" s="118"/>
      <c r="H818" s="123"/>
      <c r="I818" s="123"/>
      <c r="J818" s="123"/>
      <c r="L818" s="113"/>
      <c r="M818" s="123"/>
      <c r="N818" s="123"/>
      <c r="O818" s="123"/>
      <c r="R818" s="123"/>
      <c r="T818" s="113"/>
      <c r="U818" s="118"/>
      <c r="V818" s="123"/>
      <c r="W818" s="123"/>
      <c r="X818" s="123"/>
      <c r="Z818" s="128"/>
      <c r="AD818" s="132"/>
      <c r="AG818" s="123"/>
      <c r="AI818" s="128"/>
      <c r="AJ818" s="123"/>
      <c r="AL818" s="123"/>
      <c r="AM818" s="123"/>
      <c r="AO818" s="123"/>
      <c r="AP818" s="123"/>
      <c r="AQ818" s="123"/>
      <c r="AS818" s="123"/>
      <c r="AT818" s="123"/>
      <c r="AU818" s="123"/>
      <c r="AW818" s="123"/>
      <c r="AX818" s="123"/>
      <c r="AY818" s="123"/>
      <c r="AZ818" s="49"/>
    </row>
    <row r="819" spans="1:52" x14ac:dyDescent="0.25">
      <c r="A819" s="49"/>
      <c r="F819" s="113"/>
      <c r="G819" s="118"/>
      <c r="H819" s="123"/>
      <c r="I819" s="123"/>
      <c r="J819" s="123"/>
      <c r="L819" s="113"/>
      <c r="M819" s="123"/>
      <c r="N819" s="123"/>
      <c r="O819" s="123"/>
      <c r="R819" s="123"/>
      <c r="T819" s="113"/>
      <c r="U819" s="118"/>
      <c r="V819" s="123"/>
      <c r="W819" s="123"/>
      <c r="X819" s="123"/>
      <c r="Z819" s="128"/>
      <c r="AD819" s="132"/>
      <c r="AG819" s="123"/>
      <c r="AI819" s="128"/>
      <c r="AJ819" s="123"/>
      <c r="AL819" s="123"/>
      <c r="AM819" s="123"/>
      <c r="AO819" s="123"/>
      <c r="AP819" s="123"/>
      <c r="AQ819" s="123"/>
      <c r="AS819" s="123"/>
      <c r="AT819" s="123"/>
      <c r="AU819" s="123"/>
      <c r="AW819" s="123"/>
      <c r="AX819" s="123"/>
      <c r="AY819" s="123"/>
      <c r="AZ819" s="49"/>
    </row>
    <row r="820" spans="1:52" x14ac:dyDescent="0.25">
      <c r="A820" s="49"/>
      <c r="F820" s="113"/>
      <c r="G820" s="118"/>
      <c r="H820" s="123"/>
      <c r="I820" s="123"/>
      <c r="J820" s="123"/>
      <c r="L820" s="113"/>
      <c r="M820" s="123"/>
      <c r="N820" s="123"/>
      <c r="O820" s="123"/>
      <c r="R820" s="123"/>
      <c r="T820" s="113"/>
      <c r="U820" s="118"/>
      <c r="V820" s="123"/>
      <c r="W820" s="123"/>
      <c r="X820" s="123"/>
      <c r="Z820" s="128"/>
      <c r="AD820" s="132"/>
      <c r="AG820" s="123"/>
      <c r="AI820" s="128"/>
      <c r="AJ820" s="123"/>
      <c r="AL820" s="123"/>
      <c r="AM820" s="123"/>
      <c r="AO820" s="123"/>
      <c r="AP820" s="123"/>
      <c r="AQ820" s="123"/>
      <c r="AS820" s="123"/>
      <c r="AT820" s="123"/>
      <c r="AU820" s="123"/>
      <c r="AW820" s="123"/>
      <c r="AX820" s="123"/>
      <c r="AY820" s="123"/>
      <c r="AZ820" s="49"/>
    </row>
    <row r="821" spans="1:52" x14ac:dyDescent="0.25">
      <c r="A821" s="49"/>
      <c r="F821" s="113"/>
      <c r="G821" s="118"/>
      <c r="H821" s="123"/>
      <c r="I821" s="123"/>
      <c r="J821" s="123"/>
      <c r="L821" s="113"/>
      <c r="M821" s="123"/>
      <c r="N821" s="123"/>
      <c r="O821" s="123"/>
      <c r="R821" s="123"/>
      <c r="T821" s="113"/>
      <c r="U821" s="118"/>
      <c r="V821" s="123"/>
      <c r="W821" s="123"/>
      <c r="X821" s="123"/>
      <c r="Z821" s="128"/>
      <c r="AD821" s="132"/>
      <c r="AG821" s="123"/>
      <c r="AI821" s="128"/>
      <c r="AJ821" s="123"/>
      <c r="AL821" s="123"/>
      <c r="AM821" s="123"/>
      <c r="AO821" s="123"/>
      <c r="AP821" s="123"/>
      <c r="AQ821" s="123"/>
      <c r="AS821" s="123"/>
      <c r="AT821" s="123"/>
      <c r="AU821" s="123"/>
      <c r="AW821" s="123"/>
      <c r="AX821" s="123"/>
      <c r="AY821" s="123"/>
      <c r="AZ821" s="49"/>
    </row>
    <row r="822" spans="1:52" x14ac:dyDescent="0.25">
      <c r="A822" s="49"/>
      <c r="F822" s="113"/>
      <c r="G822" s="118"/>
      <c r="H822" s="123"/>
      <c r="I822" s="123"/>
      <c r="J822" s="123"/>
      <c r="L822" s="113"/>
      <c r="M822" s="123"/>
      <c r="N822" s="123"/>
      <c r="O822" s="123"/>
      <c r="R822" s="123"/>
      <c r="T822" s="113"/>
      <c r="U822" s="118"/>
      <c r="V822" s="123"/>
      <c r="W822" s="123"/>
      <c r="X822" s="123"/>
      <c r="Z822" s="128"/>
      <c r="AD822" s="132"/>
      <c r="AG822" s="123"/>
      <c r="AI822" s="128"/>
      <c r="AJ822" s="123"/>
      <c r="AL822" s="123"/>
      <c r="AM822" s="123"/>
      <c r="AO822" s="123"/>
      <c r="AP822" s="123"/>
      <c r="AQ822" s="123"/>
      <c r="AS822" s="123"/>
      <c r="AT822" s="123"/>
      <c r="AU822" s="123"/>
      <c r="AW822" s="123"/>
      <c r="AX822" s="123"/>
      <c r="AY822" s="123"/>
      <c r="AZ822" s="49"/>
    </row>
    <row r="823" spans="1:52" x14ac:dyDescent="0.25">
      <c r="A823" s="49"/>
      <c r="F823" s="113"/>
      <c r="G823" s="118"/>
      <c r="H823" s="123"/>
      <c r="I823" s="123"/>
      <c r="J823" s="123"/>
      <c r="L823" s="113"/>
      <c r="M823" s="123"/>
      <c r="N823" s="123"/>
      <c r="O823" s="123"/>
      <c r="R823" s="123"/>
      <c r="T823" s="113"/>
      <c r="U823" s="118"/>
      <c r="V823" s="123"/>
      <c r="W823" s="123"/>
      <c r="X823" s="123"/>
      <c r="Z823" s="128"/>
      <c r="AD823" s="132"/>
      <c r="AG823" s="123"/>
      <c r="AI823" s="128"/>
      <c r="AJ823" s="123"/>
      <c r="AL823" s="123"/>
      <c r="AM823" s="123"/>
      <c r="AO823" s="123"/>
      <c r="AP823" s="123"/>
      <c r="AQ823" s="123"/>
      <c r="AS823" s="123"/>
      <c r="AT823" s="123"/>
      <c r="AU823" s="123"/>
      <c r="AW823" s="123"/>
      <c r="AX823" s="123"/>
      <c r="AY823" s="123"/>
      <c r="AZ823" s="49"/>
    </row>
    <row r="824" spans="1:52" x14ac:dyDescent="0.25">
      <c r="A824" s="49"/>
      <c r="F824" s="113"/>
      <c r="G824" s="118"/>
      <c r="H824" s="123"/>
      <c r="I824" s="123"/>
      <c r="J824" s="123"/>
      <c r="L824" s="113"/>
      <c r="M824" s="123"/>
      <c r="N824" s="123"/>
      <c r="O824" s="123"/>
      <c r="R824" s="123"/>
      <c r="T824" s="113"/>
      <c r="U824" s="118"/>
      <c r="V824" s="123"/>
      <c r="W824" s="123"/>
      <c r="X824" s="123"/>
      <c r="Z824" s="128"/>
      <c r="AD824" s="132"/>
      <c r="AG824" s="123"/>
      <c r="AI824" s="128"/>
      <c r="AJ824" s="123"/>
      <c r="AL824" s="123"/>
      <c r="AM824" s="123"/>
      <c r="AO824" s="123"/>
      <c r="AP824" s="123"/>
      <c r="AQ824" s="123"/>
      <c r="AS824" s="123"/>
      <c r="AT824" s="123"/>
      <c r="AU824" s="123"/>
      <c r="AW824" s="123"/>
      <c r="AX824" s="123"/>
      <c r="AY824" s="123"/>
      <c r="AZ824" s="49"/>
    </row>
    <row r="825" spans="1:52" x14ac:dyDescent="0.25">
      <c r="A825" s="49"/>
      <c r="F825" s="113"/>
      <c r="G825" s="118"/>
      <c r="H825" s="123"/>
      <c r="I825" s="123"/>
      <c r="J825" s="123"/>
      <c r="L825" s="113"/>
      <c r="M825" s="123"/>
      <c r="N825" s="123"/>
      <c r="O825" s="123"/>
      <c r="R825" s="123"/>
      <c r="T825" s="113"/>
      <c r="U825" s="118"/>
      <c r="V825" s="123"/>
      <c r="W825" s="123"/>
      <c r="X825" s="123"/>
      <c r="Z825" s="128"/>
      <c r="AD825" s="132"/>
      <c r="AG825" s="123"/>
      <c r="AI825" s="128"/>
      <c r="AJ825" s="123"/>
      <c r="AL825" s="123"/>
      <c r="AM825" s="123"/>
      <c r="AO825" s="123"/>
      <c r="AP825" s="123"/>
      <c r="AQ825" s="123"/>
      <c r="AS825" s="123"/>
      <c r="AT825" s="123"/>
      <c r="AU825" s="123"/>
      <c r="AW825" s="123"/>
      <c r="AX825" s="123"/>
      <c r="AY825" s="123"/>
      <c r="AZ825" s="49"/>
    </row>
    <row r="826" spans="1:52" x14ac:dyDescent="0.25">
      <c r="A826" s="49"/>
      <c r="F826" s="113"/>
      <c r="G826" s="118"/>
      <c r="H826" s="123"/>
      <c r="I826" s="123"/>
      <c r="J826" s="123"/>
      <c r="L826" s="113"/>
      <c r="M826" s="123"/>
      <c r="N826" s="123"/>
      <c r="O826" s="123"/>
      <c r="R826" s="123"/>
      <c r="T826" s="113"/>
      <c r="U826" s="118"/>
      <c r="V826" s="123"/>
      <c r="W826" s="123"/>
      <c r="X826" s="123"/>
      <c r="Z826" s="128"/>
      <c r="AD826" s="132"/>
      <c r="AG826" s="123"/>
      <c r="AI826" s="128"/>
      <c r="AJ826" s="123"/>
      <c r="AL826" s="123"/>
      <c r="AM826" s="123"/>
      <c r="AO826" s="123"/>
      <c r="AP826" s="123"/>
      <c r="AQ826" s="123"/>
      <c r="AS826" s="123"/>
      <c r="AT826" s="123"/>
      <c r="AU826" s="123"/>
      <c r="AW826" s="123"/>
      <c r="AX826" s="123"/>
      <c r="AY826" s="123"/>
      <c r="AZ826" s="49"/>
    </row>
    <row r="827" spans="1:52" x14ac:dyDescent="0.25">
      <c r="A827" s="49"/>
      <c r="F827" s="113"/>
      <c r="G827" s="118"/>
      <c r="H827" s="123"/>
      <c r="I827" s="123"/>
      <c r="J827" s="123"/>
      <c r="L827" s="113"/>
      <c r="M827" s="123"/>
      <c r="N827" s="123"/>
      <c r="O827" s="123"/>
      <c r="R827" s="123"/>
      <c r="T827" s="113"/>
      <c r="U827" s="118"/>
      <c r="V827" s="123"/>
      <c r="W827" s="123"/>
      <c r="X827" s="123"/>
      <c r="Z827" s="128"/>
      <c r="AD827" s="132"/>
      <c r="AG827" s="123"/>
      <c r="AI827" s="128"/>
      <c r="AJ827" s="123"/>
      <c r="AL827" s="123"/>
      <c r="AM827" s="123"/>
      <c r="AO827" s="123"/>
      <c r="AP827" s="123"/>
      <c r="AQ827" s="123"/>
      <c r="AS827" s="123"/>
      <c r="AT827" s="123"/>
      <c r="AU827" s="123"/>
      <c r="AW827" s="123"/>
      <c r="AX827" s="123"/>
      <c r="AY827" s="123"/>
      <c r="AZ827" s="49"/>
    </row>
    <row r="828" spans="1:52" x14ac:dyDescent="0.25">
      <c r="A828" s="49"/>
      <c r="F828" s="113"/>
      <c r="G828" s="118"/>
      <c r="H828" s="123"/>
      <c r="I828" s="123"/>
      <c r="J828" s="123"/>
      <c r="L828" s="113"/>
      <c r="M828" s="123"/>
      <c r="N828" s="123"/>
      <c r="O828" s="123"/>
      <c r="R828" s="123"/>
      <c r="T828" s="113"/>
      <c r="U828" s="118"/>
      <c r="V828" s="123"/>
      <c r="W828" s="123"/>
      <c r="X828" s="123"/>
      <c r="Z828" s="128"/>
      <c r="AD828" s="132"/>
      <c r="AG828" s="123"/>
      <c r="AI828" s="128"/>
      <c r="AJ828" s="123"/>
      <c r="AL828" s="123"/>
      <c r="AM828" s="123"/>
      <c r="AO828" s="123"/>
      <c r="AP828" s="123"/>
      <c r="AQ828" s="123"/>
      <c r="AS828" s="123"/>
      <c r="AT828" s="123"/>
      <c r="AU828" s="123"/>
      <c r="AW828" s="123"/>
      <c r="AX828" s="123"/>
      <c r="AY828" s="123"/>
      <c r="AZ828" s="49"/>
    </row>
    <row r="829" spans="1:52" x14ac:dyDescent="0.25">
      <c r="A829" s="49"/>
      <c r="F829" s="113"/>
      <c r="G829" s="118"/>
      <c r="H829" s="123"/>
      <c r="I829" s="123"/>
      <c r="J829" s="123"/>
      <c r="L829" s="113"/>
      <c r="M829" s="123"/>
      <c r="N829" s="123"/>
      <c r="O829" s="123"/>
      <c r="R829" s="123"/>
      <c r="T829" s="113"/>
      <c r="U829" s="118"/>
      <c r="V829" s="123"/>
      <c r="W829" s="123"/>
      <c r="X829" s="123"/>
      <c r="Z829" s="128"/>
      <c r="AD829" s="132"/>
      <c r="AG829" s="123"/>
      <c r="AI829" s="128"/>
      <c r="AJ829" s="123"/>
      <c r="AL829" s="123"/>
      <c r="AM829" s="123"/>
      <c r="AO829" s="123"/>
      <c r="AP829" s="123"/>
      <c r="AQ829" s="123"/>
      <c r="AS829" s="123"/>
      <c r="AT829" s="123"/>
      <c r="AU829" s="123"/>
      <c r="AW829" s="123"/>
      <c r="AX829" s="123"/>
      <c r="AY829" s="123"/>
      <c r="AZ829" s="49"/>
    </row>
    <row r="830" spans="1:52" x14ac:dyDescent="0.25">
      <c r="A830" s="49"/>
      <c r="F830" s="113"/>
      <c r="G830" s="118"/>
      <c r="H830" s="123"/>
      <c r="I830" s="123"/>
      <c r="J830" s="123"/>
      <c r="L830" s="113"/>
      <c r="M830" s="123"/>
      <c r="N830" s="123"/>
      <c r="O830" s="123"/>
      <c r="R830" s="123"/>
      <c r="T830" s="113"/>
      <c r="U830" s="118"/>
      <c r="V830" s="123"/>
      <c r="W830" s="123"/>
      <c r="X830" s="123"/>
      <c r="Z830" s="128"/>
      <c r="AD830" s="132"/>
      <c r="AG830" s="123"/>
      <c r="AI830" s="128"/>
      <c r="AJ830" s="123"/>
      <c r="AL830" s="123"/>
      <c r="AM830" s="123"/>
      <c r="AO830" s="123"/>
      <c r="AP830" s="123"/>
      <c r="AQ830" s="123"/>
      <c r="AS830" s="123"/>
      <c r="AT830" s="123"/>
      <c r="AU830" s="123"/>
      <c r="AW830" s="123"/>
      <c r="AX830" s="123"/>
      <c r="AY830" s="123"/>
      <c r="AZ830" s="49"/>
    </row>
    <row r="831" spans="1:52" x14ac:dyDescent="0.25">
      <c r="A831" s="49"/>
      <c r="F831" s="113"/>
      <c r="G831" s="118"/>
      <c r="H831" s="123"/>
      <c r="I831" s="123"/>
      <c r="J831" s="123"/>
      <c r="L831" s="113"/>
      <c r="M831" s="123"/>
      <c r="N831" s="123"/>
      <c r="O831" s="123"/>
      <c r="R831" s="123"/>
      <c r="T831" s="113"/>
      <c r="U831" s="118"/>
      <c r="V831" s="123"/>
      <c r="W831" s="123"/>
      <c r="X831" s="123"/>
      <c r="Z831" s="128"/>
      <c r="AD831" s="132"/>
      <c r="AG831" s="123"/>
      <c r="AI831" s="128"/>
      <c r="AJ831" s="123"/>
      <c r="AL831" s="123"/>
      <c r="AM831" s="123"/>
      <c r="AO831" s="123"/>
      <c r="AP831" s="123"/>
      <c r="AQ831" s="123"/>
      <c r="AS831" s="123"/>
      <c r="AT831" s="123"/>
      <c r="AU831" s="123"/>
      <c r="AW831" s="123"/>
      <c r="AX831" s="123"/>
      <c r="AY831" s="123"/>
      <c r="AZ831" s="49"/>
    </row>
    <row r="832" spans="1:52" x14ac:dyDescent="0.25">
      <c r="A832" s="49"/>
      <c r="F832" s="113"/>
      <c r="G832" s="118"/>
      <c r="H832" s="123"/>
      <c r="I832" s="123"/>
      <c r="J832" s="123"/>
      <c r="L832" s="113"/>
      <c r="M832" s="123"/>
      <c r="N832" s="123"/>
      <c r="O832" s="123"/>
      <c r="R832" s="123"/>
      <c r="T832" s="113"/>
      <c r="U832" s="118"/>
      <c r="V832" s="123"/>
      <c r="W832" s="123"/>
      <c r="X832" s="123"/>
      <c r="Z832" s="128"/>
      <c r="AD832" s="132"/>
      <c r="AG832" s="123"/>
      <c r="AI832" s="128"/>
      <c r="AJ832" s="123"/>
      <c r="AL832" s="123"/>
      <c r="AM832" s="123"/>
      <c r="AO832" s="123"/>
      <c r="AP832" s="123"/>
      <c r="AQ832" s="123"/>
      <c r="AS832" s="123"/>
      <c r="AT832" s="123"/>
      <c r="AU832" s="123"/>
      <c r="AW832" s="123"/>
      <c r="AX832" s="123"/>
      <c r="AY832" s="123"/>
      <c r="AZ832" s="49"/>
    </row>
    <row r="833" spans="1:52" x14ac:dyDescent="0.25">
      <c r="A833" s="49"/>
      <c r="F833" s="113"/>
      <c r="G833" s="118"/>
      <c r="H833" s="123"/>
      <c r="I833" s="123"/>
      <c r="J833" s="123"/>
      <c r="L833" s="113"/>
      <c r="M833" s="123"/>
      <c r="N833" s="123"/>
      <c r="O833" s="123"/>
      <c r="R833" s="123"/>
      <c r="T833" s="113"/>
      <c r="U833" s="118"/>
      <c r="V833" s="123"/>
      <c r="W833" s="123"/>
      <c r="X833" s="123"/>
      <c r="Z833" s="128"/>
      <c r="AD833" s="132"/>
      <c r="AG833" s="123"/>
      <c r="AI833" s="128"/>
      <c r="AJ833" s="123"/>
      <c r="AL833" s="123"/>
      <c r="AM833" s="123"/>
      <c r="AO833" s="123"/>
      <c r="AP833" s="123"/>
      <c r="AQ833" s="123"/>
      <c r="AS833" s="123"/>
      <c r="AT833" s="123"/>
      <c r="AU833" s="123"/>
      <c r="AW833" s="123"/>
      <c r="AX833" s="123"/>
      <c r="AY833" s="123"/>
      <c r="AZ833" s="49"/>
    </row>
    <row r="834" spans="1:52" x14ac:dyDescent="0.25">
      <c r="A834" s="49"/>
      <c r="F834" s="113"/>
      <c r="G834" s="118"/>
      <c r="H834" s="123"/>
      <c r="I834" s="123"/>
      <c r="J834" s="123"/>
      <c r="L834" s="113"/>
      <c r="M834" s="123"/>
      <c r="N834" s="123"/>
      <c r="O834" s="123"/>
      <c r="R834" s="123"/>
      <c r="T834" s="113"/>
      <c r="U834" s="118"/>
      <c r="V834" s="123"/>
      <c r="W834" s="123"/>
      <c r="X834" s="123"/>
      <c r="Z834" s="128"/>
      <c r="AD834" s="132"/>
      <c r="AG834" s="123"/>
      <c r="AI834" s="128"/>
      <c r="AJ834" s="123"/>
      <c r="AL834" s="123"/>
      <c r="AM834" s="123"/>
      <c r="AO834" s="123"/>
      <c r="AP834" s="123"/>
      <c r="AQ834" s="123"/>
      <c r="AS834" s="123"/>
      <c r="AT834" s="123"/>
      <c r="AU834" s="123"/>
      <c r="AW834" s="123"/>
      <c r="AX834" s="123"/>
      <c r="AY834" s="123"/>
      <c r="AZ834" s="49"/>
    </row>
    <row r="835" spans="1:52" x14ac:dyDescent="0.25">
      <c r="A835" s="49"/>
      <c r="F835" s="113"/>
      <c r="G835" s="118"/>
      <c r="H835" s="123"/>
      <c r="I835" s="123"/>
      <c r="J835" s="123"/>
      <c r="L835" s="113"/>
      <c r="M835" s="123"/>
      <c r="N835" s="123"/>
      <c r="O835" s="123"/>
      <c r="R835" s="123"/>
      <c r="T835" s="113"/>
      <c r="U835" s="118"/>
      <c r="V835" s="123"/>
      <c r="W835" s="123"/>
      <c r="X835" s="123"/>
      <c r="Z835" s="128"/>
      <c r="AD835" s="132"/>
      <c r="AG835" s="123"/>
      <c r="AI835" s="128"/>
      <c r="AJ835" s="123"/>
      <c r="AL835" s="123"/>
      <c r="AM835" s="123"/>
      <c r="AO835" s="123"/>
      <c r="AP835" s="123"/>
      <c r="AQ835" s="123"/>
      <c r="AS835" s="123"/>
      <c r="AT835" s="123"/>
      <c r="AU835" s="123"/>
      <c r="AW835" s="123"/>
      <c r="AX835" s="123"/>
      <c r="AY835" s="123"/>
      <c r="AZ835" s="49"/>
    </row>
    <row r="836" spans="1:52" x14ac:dyDescent="0.25">
      <c r="A836" s="49"/>
      <c r="F836" s="113"/>
      <c r="G836" s="118"/>
      <c r="H836" s="123"/>
      <c r="I836" s="123"/>
      <c r="J836" s="123"/>
      <c r="L836" s="113"/>
      <c r="M836" s="123"/>
      <c r="N836" s="123"/>
      <c r="O836" s="123"/>
      <c r="R836" s="123"/>
      <c r="T836" s="113"/>
      <c r="U836" s="118"/>
      <c r="V836" s="123"/>
      <c r="W836" s="123"/>
      <c r="X836" s="123"/>
      <c r="Z836" s="128"/>
      <c r="AD836" s="132"/>
      <c r="AG836" s="123"/>
      <c r="AI836" s="128"/>
      <c r="AJ836" s="123"/>
      <c r="AL836" s="123"/>
      <c r="AM836" s="123"/>
      <c r="AO836" s="123"/>
      <c r="AP836" s="123"/>
      <c r="AQ836" s="123"/>
      <c r="AS836" s="123"/>
      <c r="AT836" s="123"/>
      <c r="AU836" s="123"/>
      <c r="AW836" s="123"/>
      <c r="AX836" s="123"/>
      <c r="AY836" s="123"/>
      <c r="AZ836" s="49"/>
    </row>
    <row r="837" spans="1:52" x14ac:dyDescent="0.25">
      <c r="A837" s="49"/>
      <c r="F837" s="113"/>
      <c r="G837" s="118"/>
      <c r="H837" s="123"/>
      <c r="I837" s="123"/>
      <c r="J837" s="123"/>
      <c r="L837" s="113"/>
      <c r="M837" s="123"/>
      <c r="N837" s="123"/>
      <c r="O837" s="123"/>
      <c r="R837" s="123"/>
      <c r="T837" s="113"/>
      <c r="U837" s="118"/>
      <c r="V837" s="123"/>
      <c r="W837" s="123"/>
      <c r="X837" s="123"/>
      <c r="Z837" s="128"/>
      <c r="AD837" s="132"/>
      <c r="AG837" s="123"/>
      <c r="AI837" s="128"/>
      <c r="AJ837" s="123"/>
      <c r="AL837" s="123"/>
      <c r="AM837" s="123"/>
      <c r="AO837" s="123"/>
      <c r="AP837" s="123"/>
      <c r="AQ837" s="123"/>
      <c r="AS837" s="123"/>
      <c r="AT837" s="123"/>
      <c r="AU837" s="123"/>
      <c r="AW837" s="123"/>
      <c r="AX837" s="123"/>
      <c r="AY837" s="123"/>
      <c r="AZ837" s="49"/>
    </row>
    <row r="838" spans="1:52" x14ac:dyDescent="0.25">
      <c r="A838" s="49"/>
      <c r="F838" s="113"/>
      <c r="G838" s="118"/>
      <c r="H838" s="123"/>
      <c r="I838" s="123"/>
      <c r="J838" s="123"/>
      <c r="L838" s="113"/>
      <c r="M838" s="123"/>
      <c r="N838" s="123"/>
      <c r="O838" s="123"/>
      <c r="R838" s="123"/>
      <c r="T838" s="113"/>
      <c r="U838" s="118"/>
      <c r="V838" s="123"/>
      <c r="W838" s="123"/>
      <c r="X838" s="123"/>
      <c r="Z838" s="128"/>
      <c r="AD838" s="132"/>
      <c r="AG838" s="123"/>
      <c r="AI838" s="128"/>
      <c r="AJ838" s="123"/>
      <c r="AL838" s="123"/>
      <c r="AM838" s="123"/>
      <c r="AO838" s="123"/>
      <c r="AP838" s="123"/>
      <c r="AQ838" s="123"/>
      <c r="AS838" s="123"/>
      <c r="AT838" s="123"/>
      <c r="AU838" s="123"/>
      <c r="AW838" s="123"/>
      <c r="AX838" s="123"/>
      <c r="AY838" s="123"/>
      <c r="AZ838" s="49"/>
    </row>
    <row r="839" spans="1:52" x14ac:dyDescent="0.25">
      <c r="A839" s="49"/>
      <c r="F839" s="113"/>
      <c r="G839" s="118"/>
      <c r="H839" s="123"/>
      <c r="I839" s="123"/>
      <c r="J839" s="123"/>
      <c r="L839" s="113"/>
      <c r="M839" s="123"/>
      <c r="N839" s="123"/>
      <c r="O839" s="123"/>
      <c r="R839" s="123"/>
      <c r="T839" s="113"/>
      <c r="U839" s="118"/>
      <c r="V839" s="123"/>
      <c r="W839" s="123"/>
      <c r="X839" s="123"/>
      <c r="Z839" s="128"/>
      <c r="AD839" s="132"/>
      <c r="AG839" s="123"/>
      <c r="AI839" s="128"/>
      <c r="AJ839" s="123"/>
      <c r="AL839" s="123"/>
      <c r="AM839" s="123"/>
      <c r="AO839" s="123"/>
      <c r="AP839" s="123"/>
      <c r="AQ839" s="123"/>
      <c r="AS839" s="123"/>
      <c r="AT839" s="123"/>
      <c r="AU839" s="123"/>
      <c r="AW839" s="123"/>
      <c r="AX839" s="123"/>
      <c r="AY839" s="123"/>
      <c r="AZ839" s="49"/>
    </row>
    <row r="840" spans="1:52" x14ac:dyDescent="0.25">
      <c r="A840" s="49"/>
      <c r="F840" s="113"/>
      <c r="G840" s="118"/>
      <c r="H840" s="123"/>
      <c r="I840" s="123"/>
      <c r="J840" s="123"/>
      <c r="L840" s="113"/>
      <c r="M840" s="123"/>
      <c r="N840" s="123"/>
      <c r="O840" s="123"/>
      <c r="R840" s="123"/>
      <c r="T840" s="113"/>
      <c r="U840" s="118"/>
      <c r="V840" s="123"/>
      <c r="W840" s="123"/>
      <c r="X840" s="123"/>
      <c r="Z840" s="128"/>
      <c r="AD840" s="132"/>
      <c r="AG840" s="123"/>
      <c r="AI840" s="128"/>
      <c r="AJ840" s="123"/>
      <c r="AL840" s="123"/>
      <c r="AM840" s="123"/>
      <c r="AO840" s="123"/>
      <c r="AP840" s="123"/>
      <c r="AQ840" s="123"/>
      <c r="AS840" s="123"/>
      <c r="AT840" s="123"/>
      <c r="AU840" s="123"/>
      <c r="AW840" s="123"/>
      <c r="AX840" s="123"/>
      <c r="AY840" s="123"/>
      <c r="AZ840" s="49"/>
    </row>
    <row r="841" spans="1:52" x14ac:dyDescent="0.25">
      <c r="A841" s="49"/>
      <c r="F841" s="113"/>
      <c r="G841" s="118"/>
      <c r="H841" s="123"/>
      <c r="I841" s="123"/>
      <c r="J841" s="123"/>
      <c r="L841" s="113"/>
      <c r="M841" s="123"/>
      <c r="N841" s="123"/>
      <c r="O841" s="123"/>
      <c r="R841" s="123"/>
      <c r="T841" s="113"/>
      <c r="U841" s="118"/>
      <c r="V841" s="123"/>
      <c r="W841" s="123"/>
      <c r="X841" s="123"/>
      <c r="Z841" s="128"/>
      <c r="AD841" s="132"/>
      <c r="AG841" s="123"/>
      <c r="AI841" s="128"/>
      <c r="AJ841" s="123"/>
      <c r="AL841" s="123"/>
      <c r="AM841" s="123"/>
      <c r="AO841" s="123"/>
      <c r="AP841" s="123"/>
      <c r="AQ841" s="123"/>
      <c r="AS841" s="123"/>
      <c r="AT841" s="123"/>
      <c r="AU841" s="123"/>
      <c r="AW841" s="123"/>
      <c r="AX841" s="123"/>
      <c r="AY841" s="123"/>
      <c r="AZ841" s="49"/>
    </row>
    <row r="842" spans="1:52" x14ac:dyDescent="0.25">
      <c r="A842" s="49"/>
      <c r="F842" s="113"/>
      <c r="G842" s="118"/>
      <c r="H842" s="123"/>
      <c r="I842" s="123"/>
      <c r="J842" s="123"/>
      <c r="L842" s="113"/>
      <c r="M842" s="123"/>
      <c r="N842" s="123"/>
      <c r="O842" s="123"/>
      <c r="R842" s="123"/>
      <c r="T842" s="113"/>
      <c r="U842" s="118"/>
      <c r="V842" s="123"/>
      <c r="W842" s="123"/>
      <c r="X842" s="123"/>
      <c r="Z842" s="128"/>
      <c r="AD842" s="132"/>
      <c r="AG842" s="123"/>
      <c r="AI842" s="128"/>
      <c r="AJ842" s="123"/>
      <c r="AL842" s="123"/>
      <c r="AM842" s="123"/>
      <c r="AO842" s="123"/>
      <c r="AP842" s="123"/>
      <c r="AQ842" s="123"/>
      <c r="AS842" s="123"/>
      <c r="AT842" s="123"/>
      <c r="AU842" s="123"/>
      <c r="AW842" s="123"/>
      <c r="AX842" s="123"/>
      <c r="AY842" s="123"/>
      <c r="AZ842" s="49"/>
    </row>
    <row r="843" spans="1:52" x14ac:dyDescent="0.25">
      <c r="A843" s="49"/>
      <c r="F843" s="113"/>
      <c r="G843" s="118"/>
      <c r="H843" s="123"/>
      <c r="I843" s="123"/>
      <c r="J843" s="123"/>
      <c r="L843" s="113"/>
      <c r="M843" s="123"/>
      <c r="N843" s="123"/>
      <c r="O843" s="123"/>
      <c r="R843" s="123"/>
      <c r="T843" s="113"/>
      <c r="U843" s="118"/>
      <c r="V843" s="123"/>
      <c r="W843" s="123"/>
      <c r="X843" s="123"/>
      <c r="Z843" s="128"/>
      <c r="AD843" s="132"/>
      <c r="AG843" s="123"/>
      <c r="AI843" s="128"/>
      <c r="AJ843" s="123"/>
      <c r="AL843" s="123"/>
      <c r="AM843" s="123"/>
      <c r="AO843" s="123"/>
      <c r="AP843" s="123"/>
      <c r="AQ843" s="123"/>
      <c r="AS843" s="123"/>
      <c r="AT843" s="123"/>
      <c r="AU843" s="123"/>
      <c r="AW843" s="123"/>
      <c r="AX843" s="123"/>
      <c r="AY843" s="123"/>
      <c r="AZ843" s="49"/>
    </row>
    <row r="844" spans="1:52" x14ac:dyDescent="0.25">
      <c r="A844" s="49"/>
      <c r="F844" s="113"/>
      <c r="G844" s="118"/>
      <c r="H844" s="123"/>
      <c r="I844" s="123"/>
      <c r="J844" s="123"/>
      <c r="L844" s="113"/>
      <c r="M844" s="123"/>
      <c r="N844" s="123"/>
      <c r="O844" s="123"/>
      <c r="R844" s="123"/>
      <c r="T844" s="113"/>
      <c r="U844" s="118"/>
      <c r="V844" s="123"/>
      <c r="W844" s="123"/>
      <c r="X844" s="123"/>
      <c r="Z844" s="128"/>
      <c r="AD844" s="132"/>
      <c r="AG844" s="123"/>
      <c r="AI844" s="128"/>
      <c r="AJ844" s="123"/>
      <c r="AL844" s="123"/>
      <c r="AM844" s="123"/>
      <c r="AO844" s="123"/>
      <c r="AP844" s="123"/>
      <c r="AQ844" s="123"/>
      <c r="AS844" s="123"/>
      <c r="AT844" s="123"/>
      <c r="AU844" s="123"/>
      <c r="AW844" s="123"/>
      <c r="AX844" s="123"/>
      <c r="AY844" s="123"/>
      <c r="AZ844" s="49"/>
    </row>
    <row r="845" spans="1:52" x14ac:dyDescent="0.25">
      <c r="A845" s="49"/>
      <c r="F845" s="113"/>
      <c r="G845" s="118"/>
      <c r="H845" s="123"/>
      <c r="I845" s="123"/>
      <c r="J845" s="123"/>
      <c r="L845" s="113"/>
      <c r="M845" s="123"/>
      <c r="N845" s="123"/>
      <c r="O845" s="123"/>
      <c r="R845" s="123"/>
      <c r="T845" s="113"/>
      <c r="U845" s="118"/>
      <c r="V845" s="123"/>
      <c r="W845" s="123"/>
      <c r="X845" s="123"/>
      <c r="Z845" s="128"/>
      <c r="AD845" s="132"/>
      <c r="AG845" s="123"/>
      <c r="AI845" s="128"/>
      <c r="AJ845" s="123"/>
      <c r="AL845" s="123"/>
      <c r="AM845" s="123"/>
      <c r="AO845" s="123"/>
      <c r="AP845" s="123"/>
      <c r="AQ845" s="123"/>
      <c r="AS845" s="123"/>
      <c r="AT845" s="123"/>
      <c r="AU845" s="123"/>
      <c r="AW845" s="123"/>
      <c r="AX845" s="123"/>
      <c r="AY845" s="123"/>
      <c r="AZ845" s="49"/>
    </row>
    <row r="846" spans="1:52" x14ac:dyDescent="0.25">
      <c r="A846" s="49"/>
      <c r="F846" s="113"/>
      <c r="G846" s="118"/>
      <c r="H846" s="123"/>
      <c r="I846" s="123"/>
      <c r="J846" s="123"/>
      <c r="L846" s="113"/>
      <c r="M846" s="123"/>
      <c r="N846" s="123"/>
      <c r="O846" s="123"/>
      <c r="R846" s="123"/>
      <c r="T846" s="113"/>
      <c r="U846" s="118"/>
      <c r="V846" s="123"/>
      <c r="W846" s="123"/>
      <c r="X846" s="123"/>
      <c r="Z846" s="128"/>
      <c r="AD846" s="132"/>
      <c r="AG846" s="123"/>
      <c r="AI846" s="128"/>
      <c r="AJ846" s="123"/>
      <c r="AL846" s="123"/>
      <c r="AM846" s="123"/>
      <c r="AO846" s="123"/>
      <c r="AP846" s="123"/>
      <c r="AQ846" s="123"/>
      <c r="AS846" s="123"/>
      <c r="AT846" s="123"/>
      <c r="AU846" s="123"/>
      <c r="AW846" s="123"/>
      <c r="AX846" s="123"/>
      <c r="AY846" s="123"/>
      <c r="AZ846" s="49"/>
    </row>
    <row r="847" spans="1:52" x14ac:dyDescent="0.25">
      <c r="A847" s="49"/>
      <c r="F847" s="113"/>
      <c r="G847" s="118"/>
      <c r="H847" s="123"/>
      <c r="I847" s="123"/>
      <c r="J847" s="123"/>
      <c r="L847" s="113"/>
      <c r="M847" s="123"/>
      <c r="N847" s="123"/>
      <c r="O847" s="123"/>
      <c r="R847" s="123"/>
      <c r="T847" s="113"/>
      <c r="U847" s="118"/>
      <c r="V847" s="123"/>
      <c r="W847" s="123"/>
      <c r="X847" s="123"/>
      <c r="Z847" s="128"/>
      <c r="AD847" s="132"/>
      <c r="AG847" s="123"/>
      <c r="AI847" s="128"/>
      <c r="AJ847" s="123"/>
      <c r="AL847" s="123"/>
      <c r="AM847" s="123"/>
      <c r="AO847" s="123"/>
      <c r="AP847" s="123"/>
      <c r="AQ847" s="123"/>
      <c r="AS847" s="123"/>
      <c r="AT847" s="123"/>
      <c r="AU847" s="123"/>
      <c r="AW847" s="123"/>
      <c r="AX847" s="123"/>
      <c r="AY847" s="123"/>
      <c r="AZ847" s="49"/>
    </row>
    <row r="848" spans="1:52" x14ac:dyDescent="0.25">
      <c r="A848" s="49"/>
      <c r="F848" s="113"/>
      <c r="G848" s="118"/>
      <c r="H848" s="123"/>
      <c r="I848" s="123"/>
      <c r="J848" s="123"/>
      <c r="L848" s="113"/>
      <c r="M848" s="123"/>
      <c r="N848" s="123"/>
      <c r="O848" s="123"/>
      <c r="R848" s="123"/>
      <c r="T848" s="113"/>
      <c r="U848" s="118"/>
      <c r="V848" s="123"/>
      <c r="W848" s="123"/>
      <c r="X848" s="123"/>
      <c r="Z848" s="128"/>
      <c r="AD848" s="132"/>
      <c r="AG848" s="123"/>
      <c r="AI848" s="128"/>
      <c r="AJ848" s="123"/>
      <c r="AL848" s="123"/>
      <c r="AM848" s="123"/>
      <c r="AO848" s="123"/>
      <c r="AP848" s="123"/>
      <c r="AQ848" s="123"/>
      <c r="AS848" s="123"/>
      <c r="AT848" s="123"/>
      <c r="AU848" s="123"/>
      <c r="AW848" s="123"/>
      <c r="AX848" s="123"/>
      <c r="AY848" s="123"/>
      <c r="AZ848" s="49"/>
    </row>
    <row r="849" spans="1:52" x14ac:dyDescent="0.25">
      <c r="A849" s="49"/>
      <c r="F849" s="113"/>
      <c r="G849" s="118"/>
      <c r="H849" s="123"/>
      <c r="I849" s="123"/>
      <c r="J849" s="123"/>
      <c r="L849" s="113"/>
      <c r="M849" s="123"/>
      <c r="N849" s="123"/>
      <c r="O849" s="123"/>
      <c r="R849" s="123"/>
      <c r="T849" s="113"/>
      <c r="U849" s="118"/>
      <c r="V849" s="123"/>
      <c r="W849" s="123"/>
      <c r="X849" s="123"/>
      <c r="Z849" s="128"/>
      <c r="AD849" s="132"/>
      <c r="AG849" s="123"/>
      <c r="AI849" s="128"/>
      <c r="AJ849" s="123"/>
      <c r="AL849" s="123"/>
      <c r="AM849" s="123"/>
      <c r="AO849" s="123"/>
      <c r="AP849" s="123"/>
      <c r="AQ849" s="123"/>
      <c r="AS849" s="123"/>
      <c r="AT849" s="123"/>
      <c r="AU849" s="123"/>
      <c r="AW849" s="123"/>
      <c r="AX849" s="123"/>
      <c r="AY849" s="123"/>
      <c r="AZ849" s="49"/>
    </row>
    <row r="850" spans="1:52" x14ac:dyDescent="0.25">
      <c r="A850" s="49"/>
      <c r="F850" s="113"/>
      <c r="G850" s="118"/>
      <c r="H850" s="123"/>
      <c r="I850" s="123"/>
      <c r="J850" s="123"/>
      <c r="L850" s="113"/>
      <c r="M850" s="123"/>
      <c r="N850" s="123"/>
      <c r="O850" s="123"/>
      <c r="R850" s="123"/>
      <c r="T850" s="113"/>
      <c r="U850" s="118"/>
      <c r="V850" s="123"/>
      <c r="W850" s="123"/>
      <c r="X850" s="123"/>
      <c r="Z850" s="128"/>
      <c r="AD850" s="132"/>
      <c r="AG850" s="123"/>
      <c r="AI850" s="128"/>
      <c r="AJ850" s="123"/>
      <c r="AL850" s="123"/>
      <c r="AM850" s="123"/>
      <c r="AO850" s="123"/>
      <c r="AP850" s="123"/>
      <c r="AQ850" s="123"/>
      <c r="AS850" s="123"/>
      <c r="AT850" s="123"/>
      <c r="AU850" s="123"/>
      <c r="AW850" s="123"/>
      <c r="AX850" s="123"/>
      <c r="AY850" s="123"/>
      <c r="AZ850" s="49"/>
    </row>
    <row r="851" spans="1:52" x14ac:dyDescent="0.25">
      <c r="A851" s="49"/>
      <c r="F851" s="113"/>
      <c r="G851" s="118"/>
      <c r="H851" s="123"/>
      <c r="I851" s="123"/>
      <c r="J851" s="123"/>
      <c r="L851" s="113"/>
      <c r="M851" s="123"/>
      <c r="N851" s="123"/>
      <c r="O851" s="123"/>
      <c r="R851" s="123"/>
      <c r="T851" s="113"/>
      <c r="U851" s="118"/>
      <c r="V851" s="123"/>
      <c r="W851" s="123"/>
      <c r="X851" s="123"/>
      <c r="Z851" s="128"/>
      <c r="AD851" s="132"/>
      <c r="AG851" s="123"/>
      <c r="AI851" s="128"/>
      <c r="AJ851" s="123"/>
      <c r="AL851" s="123"/>
      <c r="AM851" s="123"/>
      <c r="AO851" s="123"/>
      <c r="AP851" s="123"/>
      <c r="AQ851" s="123"/>
      <c r="AS851" s="123"/>
      <c r="AT851" s="123"/>
      <c r="AU851" s="123"/>
      <c r="AW851" s="123"/>
      <c r="AX851" s="123"/>
      <c r="AY851" s="123"/>
      <c r="AZ851" s="49"/>
    </row>
    <row r="852" spans="1:52" x14ac:dyDescent="0.25">
      <c r="A852" s="49"/>
      <c r="F852" s="113"/>
      <c r="G852" s="118"/>
      <c r="H852" s="123"/>
      <c r="I852" s="123"/>
      <c r="J852" s="123"/>
      <c r="L852" s="113"/>
      <c r="M852" s="123"/>
      <c r="N852" s="123"/>
      <c r="O852" s="123"/>
      <c r="R852" s="123"/>
      <c r="T852" s="113"/>
      <c r="U852" s="118"/>
      <c r="V852" s="123"/>
      <c r="W852" s="123"/>
      <c r="X852" s="123"/>
      <c r="Z852" s="128"/>
      <c r="AD852" s="132"/>
      <c r="AG852" s="123"/>
      <c r="AI852" s="128"/>
      <c r="AJ852" s="123"/>
      <c r="AL852" s="123"/>
      <c r="AM852" s="123"/>
      <c r="AO852" s="123"/>
      <c r="AP852" s="123"/>
      <c r="AQ852" s="123"/>
      <c r="AS852" s="123"/>
      <c r="AT852" s="123"/>
      <c r="AU852" s="123"/>
      <c r="AW852" s="123"/>
      <c r="AX852" s="123"/>
      <c r="AY852" s="123"/>
      <c r="AZ852" s="49"/>
    </row>
    <row r="853" spans="1:52" x14ac:dyDescent="0.25">
      <c r="A853" s="49"/>
      <c r="F853" s="113"/>
      <c r="G853" s="118"/>
      <c r="H853" s="123"/>
      <c r="I853" s="123"/>
      <c r="J853" s="123"/>
      <c r="L853" s="113"/>
      <c r="M853" s="123"/>
      <c r="N853" s="123"/>
      <c r="O853" s="123"/>
      <c r="R853" s="123"/>
      <c r="T853" s="113"/>
      <c r="U853" s="118"/>
      <c r="V853" s="123"/>
      <c r="W853" s="123"/>
      <c r="X853" s="123"/>
      <c r="Z853" s="128"/>
      <c r="AD853" s="132"/>
      <c r="AG853" s="123"/>
      <c r="AI853" s="128"/>
      <c r="AJ853" s="123"/>
      <c r="AL853" s="123"/>
      <c r="AM853" s="123"/>
      <c r="AO853" s="123"/>
      <c r="AP853" s="123"/>
      <c r="AQ853" s="123"/>
      <c r="AS853" s="123"/>
      <c r="AT853" s="123"/>
      <c r="AU853" s="123"/>
      <c r="AW853" s="123"/>
      <c r="AX853" s="123"/>
      <c r="AY853" s="123"/>
      <c r="AZ853" s="49"/>
    </row>
    <row r="854" spans="1:52" x14ac:dyDescent="0.25">
      <c r="A854" s="49"/>
      <c r="F854" s="113"/>
      <c r="G854" s="118"/>
      <c r="H854" s="123"/>
      <c r="I854" s="123"/>
      <c r="J854" s="123"/>
      <c r="L854" s="113"/>
      <c r="M854" s="123"/>
      <c r="N854" s="123"/>
      <c r="O854" s="123"/>
      <c r="R854" s="123"/>
      <c r="T854" s="113"/>
      <c r="U854" s="118"/>
      <c r="V854" s="123"/>
      <c r="W854" s="123"/>
      <c r="X854" s="123"/>
      <c r="Z854" s="128"/>
      <c r="AD854" s="132"/>
      <c r="AG854" s="123"/>
      <c r="AI854" s="128"/>
      <c r="AJ854" s="123"/>
      <c r="AL854" s="123"/>
      <c r="AM854" s="123"/>
      <c r="AO854" s="123"/>
      <c r="AP854" s="123"/>
      <c r="AQ854" s="123"/>
      <c r="AS854" s="123"/>
      <c r="AT854" s="123"/>
      <c r="AU854" s="123"/>
      <c r="AW854" s="123"/>
      <c r="AX854" s="123"/>
      <c r="AY854" s="123"/>
      <c r="AZ854" s="49"/>
    </row>
    <row r="855" spans="1:52" x14ac:dyDescent="0.25">
      <c r="A855" s="49"/>
      <c r="F855" s="113"/>
      <c r="G855" s="118"/>
      <c r="H855" s="123"/>
      <c r="I855" s="123"/>
      <c r="J855" s="123"/>
      <c r="L855" s="113"/>
      <c r="M855" s="123"/>
      <c r="N855" s="123"/>
      <c r="O855" s="123"/>
      <c r="R855" s="123"/>
      <c r="T855" s="113"/>
      <c r="U855" s="118"/>
      <c r="V855" s="123"/>
      <c r="W855" s="123"/>
      <c r="X855" s="123"/>
      <c r="Z855" s="128"/>
      <c r="AD855" s="132"/>
      <c r="AG855" s="123"/>
      <c r="AI855" s="128"/>
      <c r="AJ855" s="123"/>
      <c r="AL855" s="123"/>
      <c r="AM855" s="123"/>
      <c r="AO855" s="123"/>
      <c r="AP855" s="123"/>
      <c r="AQ855" s="123"/>
      <c r="AS855" s="123"/>
      <c r="AT855" s="123"/>
      <c r="AU855" s="123"/>
      <c r="AW855" s="123"/>
      <c r="AX855" s="123"/>
      <c r="AY855" s="123"/>
      <c r="AZ855" s="49"/>
    </row>
    <row r="856" spans="1:52" x14ac:dyDescent="0.25">
      <c r="A856" s="49"/>
      <c r="F856" s="113"/>
      <c r="G856" s="118"/>
      <c r="H856" s="123"/>
      <c r="I856" s="123"/>
      <c r="J856" s="123"/>
      <c r="L856" s="113"/>
      <c r="M856" s="123"/>
      <c r="N856" s="123"/>
      <c r="O856" s="123"/>
      <c r="R856" s="123"/>
      <c r="T856" s="113"/>
      <c r="U856" s="118"/>
      <c r="V856" s="123"/>
      <c r="W856" s="123"/>
      <c r="X856" s="123"/>
      <c r="Z856" s="128"/>
      <c r="AD856" s="132"/>
      <c r="AG856" s="123"/>
      <c r="AI856" s="128"/>
      <c r="AJ856" s="123"/>
      <c r="AL856" s="123"/>
      <c r="AM856" s="123"/>
      <c r="AO856" s="123"/>
      <c r="AP856" s="123"/>
      <c r="AQ856" s="123"/>
      <c r="AS856" s="123"/>
      <c r="AT856" s="123"/>
      <c r="AU856" s="123"/>
      <c r="AW856" s="123"/>
      <c r="AX856" s="123"/>
      <c r="AY856" s="123"/>
      <c r="AZ856" s="49"/>
    </row>
    <row r="857" spans="1:52" x14ac:dyDescent="0.25">
      <c r="A857" s="49"/>
      <c r="F857" s="113"/>
      <c r="G857" s="118"/>
      <c r="H857" s="123"/>
      <c r="I857" s="123"/>
      <c r="J857" s="123"/>
      <c r="L857" s="113"/>
      <c r="M857" s="123"/>
      <c r="N857" s="123"/>
      <c r="O857" s="123"/>
      <c r="R857" s="123"/>
      <c r="T857" s="113"/>
      <c r="U857" s="118"/>
      <c r="V857" s="123"/>
      <c r="W857" s="123"/>
      <c r="X857" s="123"/>
      <c r="Z857" s="128"/>
      <c r="AD857" s="132"/>
      <c r="AG857" s="123"/>
      <c r="AI857" s="128"/>
      <c r="AJ857" s="123"/>
      <c r="AL857" s="123"/>
      <c r="AM857" s="123"/>
      <c r="AO857" s="123"/>
      <c r="AP857" s="123"/>
      <c r="AQ857" s="123"/>
      <c r="AS857" s="123"/>
      <c r="AT857" s="123"/>
      <c r="AU857" s="123"/>
      <c r="AW857" s="123"/>
      <c r="AX857" s="123"/>
      <c r="AY857" s="123"/>
      <c r="AZ857" s="49"/>
    </row>
    <row r="858" spans="1:52" x14ac:dyDescent="0.25">
      <c r="A858" s="49"/>
      <c r="F858" s="113"/>
      <c r="G858" s="118"/>
      <c r="H858" s="123"/>
      <c r="I858" s="123"/>
      <c r="J858" s="123"/>
      <c r="L858" s="113"/>
      <c r="M858" s="123"/>
      <c r="N858" s="123"/>
      <c r="O858" s="123"/>
      <c r="R858" s="123"/>
      <c r="T858" s="113"/>
      <c r="U858" s="118"/>
      <c r="V858" s="123"/>
      <c r="W858" s="123"/>
      <c r="X858" s="123"/>
      <c r="Z858" s="128"/>
      <c r="AD858" s="132"/>
      <c r="AG858" s="123"/>
      <c r="AI858" s="128"/>
      <c r="AJ858" s="123"/>
      <c r="AL858" s="123"/>
      <c r="AM858" s="123"/>
      <c r="AO858" s="123"/>
      <c r="AP858" s="123"/>
      <c r="AQ858" s="123"/>
      <c r="AS858" s="123"/>
      <c r="AT858" s="123"/>
      <c r="AU858" s="123"/>
      <c r="AW858" s="123"/>
      <c r="AX858" s="123"/>
      <c r="AY858" s="123"/>
      <c r="AZ858" s="49"/>
    </row>
    <row r="859" spans="1:52" x14ac:dyDescent="0.25">
      <c r="A859" s="49"/>
      <c r="F859" s="113"/>
      <c r="G859" s="118"/>
      <c r="H859" s="123"/>
      <c r="I859" s="123"/>
      <c r="J859" s="123"/>
      <c r="L859" s="113"/>
      <c r="M859" s="123"/>
      <c r="N859" s="123"/>
      <c r="O859" s="123"/>
      <c r="R859" s="123"/>
      <c r="T859" s="113"/>
      <c r="U859" s="118"/>
      <c r="V859" s="123"/>
      <c r="W859" s="123"/>
      <c r="X859" s="123"/>
      <c r="Z859" s="128"/>
      <c r="AD859" s="132"/>
      <c r="AG859" s="123"/>
      <c r="AI859" s="128"/>
      <c r="AJ859" s="123"/>
      <c r="AL859" s="123"/>
      <c r="AM859" s="123"/>
      <c r="AO859" s="123"/>
      <c r="AP859" s="123"/>
      <c r="AQ859" s="123"/>
      <c r="AS859" s="123"/>
      <c r="AT859" s="123"/>
      <c r="AU859" s="123"/>
      <c r="AW859" s="123"/>
      <c r="AX859" s="123"/>
      <c r="AY859" s="123"/>
      <c r="AZ859" s="49"/>
    </row>
    <row r="860" spans="1:52" x14ac:dyDescent="0.25">
      <c r="A860" s="49"/>
      <c r="F860" s="113"/>
      <c r="G860" s="118"/>
      <c r="H860" s="123"/>
      <c r="I860" s="123"/>
      <c r="J860" s="123"/>
      <c r="L860" s="113"/>
      <c r="M860" s="123"/>
      <c r="N860" s="123"/>
      <c r="O860" s="123"/>
      <c r="R860" s="123"/>
      <c r="T860" s="113"/>
      <c r="U860" s="118"/>
      <c r="V860" s="123"/>
      <c r="W860" s="123"/>
      <c r="X860" s="123"/>
      <c r="Z860" s="128"/>
      <c r="AD860" s="132"/>
      <c r="AG860" s="123"/>
      <c r="AI860" s="128"/>
      <c r="AJ860" s="123"/>
      <c r="AL860" s="123"/>
      <c r="AM860" s="123"/>
      <c r="AO860" s="123"/>
      <c r="AP860" s="123"/>
      <c r="AQ860" s="123"/>
      <c r="AS860" s="123"/>
      <c r="AT860" s="123"/>
      <c r="AU860" s="123"/>
      <c r="AW860" s="123"/>
      <c r="AX860" s="123"/>
      <c r="AY860" s="123"/>
      <c r="AZ860" s="49"/>
    </row>
    <row r="861" spans="1:52" x14ac:dyDescent="0.25">
      <c r="A861" s="49"/>
      <c r="F861" s="113"/>
      <c r="G861" s="118"/>
      <c r="H861" s="123"/>
      <c r="I861" s="123"/>
      <c r="J861" s="123"/>
      <c r="L861" s="113"/>
      <c r="M861" s="123"/>
      <c r="N861" s="123"/>
      <c r="O861" s="123"/>
      <c r="R861" s="123"/>
      <c r="T861" s="113"/>
      <c r="U861" s="118"/>
      <c r="V861" s="123"/>
      <c r="W861" s="123"/>
      <c r="X861" s="123"/>
      <c r="Z861" s="128"/>
      <c r="AD861" s="132"/>
      <c r="AG861" s="123"/>
      <c r="AI861" s="128"/>
      <c r="AJ861" s="123"/>
      <c r="AL861" s="123"/>
      <c r="AM861" s="123"/>
      <c r="AO861" s="123"/>
      <c r="AP861" s="123"/>
      <c r="AQ861" s="123"/>
      <c r="AS861" s="123"/>
      <c r="AT861" s="123"/>
      <c r="AU861" s="123"/>
      <c r="AW861" s="123"/>
      <c r="AX861" s="123"/>
      <c r="AY861" s="123"/>
      <c r="AZ861" s="49"/>
    </row>
    <row r="862" spans="1:52" x14ac:dyDescent="0.25">
      <c r="A862" s="49"/>
      <c r="F862" s="113"/>
      <c r="G862" s="118"/>
      <c r="H862" s="123"/>
      <c r="I862" s="123"/>
      <c r="J862" s="123"/>
      <c r="L862" s="113"/>
      <c r="M862" s="123"/>
      <c r="N862" s="123"/>
      <c r="O862" s="123"/>
      <c r="R862" s="123"/>
      <c r="T862" s="113"/>
      <c r="U862" s="118"/>
      <c r="V862" s="123"/>
      <c r="W862" s="123"/>
      <c r="X862" s="123"/>
      <c r="Z862" s="128"/>
      <c r="AD862" s="132"/>
      <c r="AG862" s="123"/>
      <c r="AI862" s="128"/>
      <c r="AJ862" s="123"/>
      <c r="AL862" s="123"/>
      <c r="AM862" s="123"/>
      <c r="AO862" s="123"/>
      <c r="AP862" s="123"/>
      <c r="AQ862" s="123"/>
      <c r="AS862" s="123"/>
      <c r="AT862" s="123"/>
      <c r="AU862" s="123"/>
      <c r="AW862" s="123"/>
      <c r="AX862" s="123"/>
      <c r="AY862" s="123"/>
      <c r="AZ862" s="49"/>
    </row>
    <row r="863" spans="1:52" x14ac:dyDescent="0.25">
      <c r="A863" s="49"/>
      <c r="F863" s="113"/>
      <c r="G863" s="118"/>
      <c r="H863" s="123"/>
      <c r="I863" s="123"/>
      <c r="J863" s="123"/>
      <c r="L863" s="113"/>
      <c r="M863" s="123"/>
      <c r="N863" s="123"/>
      <c r="O863" s="123"/>
      <c r="R863" s="123"/>
      <c r="T863" s="113"/>
      <c r="U863" s="118"/>
      <c r="V863" s="123"/>
      <c r="W863" s="123"/>
      <c r="X863" s="123"/>
      <c r="Z863" s="128"/>
      <c r="AD863" s="132"/>
      <c r="AG863" s="123"/>
      <c r="AI863" s="128"/>
      <c r="AJ863" s="123"/>
      <c r="AL863" s="123"/>
      <c r="AM863" s="123"/>
      <c r="AO863" s="123"/>
      <c r="AP863" s="123"/>
      <c r="AQ863" s="123"/>
      <c r="AS863" s="123"/>
      <c r="AT863" s="123"/>
      <c r="AU863" s="123"/>
      <c r="AW863" s="123"/>
      <c r="AX863" s="123"/>
      <c r="AY863" s="123"/>
      <c r="AZ863" s="49"/>
    </row>
    <row r="864" spans="1:52" x14ac:dyDescent="0.25">
      <c r="A864" s="49"/>
      <c r="F864" s="113"/>
      <c r="G864" s="118"/>
      <c r="H864" s="123"/>
      <c r="I864" s="123"/>
      <c r="J864" s="123"/>
      <c r="L864" s="113"/>
      <c r="M864" s="123"/>
      <c r="N864" s="123"/>
      <c r="O864" s="123"/>
      <c r="R864" s="123"/>
      <c r="T864" s="113"/>
      <c r="U864" s="118"/>
      <c r="V864" s="123"/>
      <c r="W864" s="123"/>
      <c r="X864" s="123"/>
      <c r="Z864" s="128"/>
      <c r="AD864" s="132"/>
      <c r="AG864" s="123"/>
      <c r="AI864" s="128"/>
      <c r="AJ864" s="123"/>
      <c r="AL864" s="123"/>
      <c r="AM864" s="123"/>
      <c r="AO864" s="123"/>
      <c r="AP864" s="123"/>
      <c r="AQ864" s="123"/>
      <c r="AS864" s="123"/>
      <c r="AT864" s="123"/>
      <c r="AU864" s="123"/>
      <c r="AW864" s="123"/>
      <c r="AX864" s="123"/>
      <c r="AY864" s="123"/>
      <c r="AZ864" s="49"/>
    </row>
    <row r="865" spans="1:52" x14ac:dyDescent="0.25">
      <c r="A865" s="49"/>
      <c r="F865" s="113"/>
      <c r="G865" s="118"/>
      <c r="H865" s="123"/>
      <c r="I865" s="123"/>
      <c r="J865" s="123"/>
      <c r="L865" s="113"/>
      <c r="M865" s="123"/>
      <c r="N865" s="123"/>
      <c r="O865" s="123"/>
      <c r="R865" s="123"/>
      <c r="T865" s="113"/>
      <c r="U865" s="118"/>
      <c r="V865" s="123"/>
      <c r="W865" s="123"/>
      <c r="X865" s="123"/>
      <c r="Z865" s="128"/>
      <c r="AD865" s="132"/>
      <c r="AG865" s="123"/>
      <c r="AI865" s="128"/>
      <c r="AJ865" s="123"/>
      <c r="AL865" s="123"/>
      <c r="AM865" s="123"/>
      <c r="AO865" s="123"/>
      <c r="AP865" s="123"/>
      <c r="AQ865" s="123"/>
      <c r="AS865" s="123"/>
      <c r="AT865" s="123"/>
      <c r="AU865" s="123"/>
      <c r="AW865" s="123"/>
      <c r="AX865" s="123"/>
      <c r="AY865" s="123"/>
      <c r="AZ865" s="49"/>
    </row>
    <row r="866" spans="1:52" x14ac:dyDescent="0.25">
      <c r="A866" s="49"/>
      <c r="F866" s="113"/>
      <c r="G866" s="118"/>
      <c r="H866" s="123"/>
      <c r="I866" s="123"/>
      <c r="J866" s="123"/>
      <c r="L866" s="113"/>
      <c r="M866" s="123"/>
      <c r="N866" s="123"/>
      <c r="O866" s="123"/>
      <c r="R866" s="123"/>
      <c r="T866" s="113"/>
      <c r="U866" s="118"/>
      <c r="V866" s="123"/>
      <c r="W866" s="123"/>
      <c r="X866" s="123"/>
      <c r="Z866" s="128"/>
      <c r="AD866" s="132"/>
      <c r="AG866" s="123"/>
      <c r="AI866" s="128"/>
      <c r="AJ866" s="123"/>
      <c r="AL866" s="123"/>
      <c r="AM866" s="123"/>
      <c r="AO866" s="123"/>
      <c r="AP866" s="123"/>
      <c r="AQ866" s="123"/>
      <c r="AS866" s="123"/>
      <c r="AT866" s="123"/>
      <c r="AU866" s="123"/>
      <c r="AW866" s="123"/>
      <c r="AX866" s="123"/>
      <c r="AY866" s="123"/>
      <c r="AZ866" s="49"/>
    </row>
    <row r="867" spans="1:52" x14ac:dyDescent="0.25">
      <c r="A867" s="49"/>
      <c r="F867" s="113"/>
      <c r="G867" s="118"/>
      <c r="H867" s="123"/>
      <c r="I867" s="123"/>
      <c r="J867" s="123"/>
      <c r="L867" s="113"/>
      <c r="M867" s="123"/>
      <c r="N867" s="123"/>
      <c r="O867" s="123"/>
      <c r="R867" s="123"/>
      <c r="T867" s="113"/>
      <c r="U867" s="118"/>
      <c r="V867" s="123"/>
      <c r="W867" s="123"/>
      <c r="X867" s="123"/>
      <c r="Z867" s="128"/>
      <c r="AD867" s="132"/>
      <c r="AG867" s="123"/>
      <c r="AI867" s="128"/>
      <c r="AJ867" s="123"/>
      <c r="AL867" s="123"/>
      <c r="AM867" s="123"/>
      <c r="AO867" s="123"/>
      <c r="AP867" s="123"/>
      <c r="AQ867" s="123"/>
      <c r="AS867" s="123"/>
      <c r="AT867" s="123"/>
      <c r="AU867" s="123"/>
      <c r="AW867" s="123"/>
      <c r="AX867" s="123"/>
      <c r="AY867" s="123"/>
      <c r="AZ867" s="49"/>
    </row>
    <row r="868" spans="1:52" x14ac:dyDescent="0.25">
      <c r="A868" s="49"/>
      <c r="F868" s="113"/>
      <c r="G868" s="118"/>
      <c r="H868" s="123"/>
      <c r="I868" s="123"/>
      <c r="J868" s="123"/>
      <c r="L868" s="113"/>
      <c r="M868" s="123"/>
      <c r="N868" s="123"/>
      <c r="O868" s="123"/>
      <c r="R868" s="123"/>
      <c r="T868" s="113"/>
      <c r="U868" s="118"/>
      <c r="V868" s="123"/>
      <c r="W868" s="123"/>
      <c r="X868" s="123"/>
      <c r="Z868" s="128"/>
      <c r="AD868" s="132"/>
      <c r="AG868" s="123"/>
      <c r="AI868" s="128"/>
      <c r="AJ868" s="123"/>
      <c r="AL868" s="123"/>
      <c r="AM868" s="123"/>
      <c r="AO868" s="123"/>
      <c r="AP868" s="123"/>
      <c r="AQ868" s="123"/>
      <c r="AS868" s="123"/>
      <c r="AT868" s="123"/>
      <c r="AU868" s="123"/>
      <c r="AW868" s="123"/>
      <c r="AX868" s="123"/>
      <c r="AY868" s="123"/>
      <c r="AZ868" s="49"/>
    </row>
    <row r="869" spans="1:52" x14ac:dyDescent="0.25">
      <c r="A869" s="49"/>
      <c r="F869" s="113"/>
      <c r="G869" s="118"/>
      <c r="H869" s="123"/>
      <c r="I869" s="123"/>
      <c r="J869" s="123"/>
      <c r="L869" s="113"/>
      <c r="M869" s="123"/>
      <c r="N869" s="123"/>
      <c r="O869" s="123"/>
      <c r="R869" s="123"/>
      <c r="T869" s="113"/>
      <c r="U869" s="118"/>
      <c r="V869" s="123"/>
      <c r="W869" s="123"/>
      <c r="X869" s="123"/>
      <c r="Z869" s="128"/>
      <c r="AD869" s="132"/>
      <c r="AG869" s="123"/>
      <c r="AI869" s="128"/>
      <c r="AJ869" s="123"/>
      <c r="AL869" s="123"/>
      <c r="AM869" s="123"/>
      <c r="AO869" s="123"/>
      <c r="AP869" s="123"/>
      <c r="AQ869" s="123"/>
      <c r="AS869" s="123"/>
      <c r="AT869" s="123"/>
      <c r="AU869" s="123"/>
      <c r="AW869" s="123"/>
      <c r="AX869" s="123"/>
      <c r="AY869" s="123"/>
      <c r="AZ869" s="49"/>
    </row>
    <row r="870" spans="1:52" x14ac:dyDescent="0.25">
      <c r="A870" s="49"/>
      <c r="F870" s="113"/>
      <c r="G870" s="118"/>
      <c r="H870" s="123"/>
      <c r="I870" s="123"/>
      <c r="J870" s="123"/>
      <c r="L870" s="113"/>
      <c r="M870" s="123"/>
      <c r="N870" s="123"/>
      <c r="O870" s="123"/>
      <c r="R870" s="123"/>
      <c r="T870" s="113"/>
      <c r="U870" s="118"/>
      <c r="V870" s="123"/>
      <c r="W870" s="123"/>
      <c r="X870" s="123"/>
      <c r="Z870" s="128"/>
      <c r="AD870" s="132"/>
      <c r="AG870" s="123"/>
      <c r="AI870" s="128"/>
      <c r="AJ870" s="123"/>
      <c r="AL870" s="123"/>
      <c r="AM870" s="123"/>
      <c r="AO870" s="123"/>
      <c r="AP870" s="123"/>
      <c r="AQ870" s="123"/>
      <c r="AS870" s="123"/>
      <c r="AT870" s="123"/>
      <c r="AU870" s="123"/>
      <c r="AW870" s="123"/>
      <c r="AX870" s="123"/>
      <c r="AY870" s="123"/>
      <c r="AZ870" s="49"/>
    </row>
    <row r="871" spans="1:52" x14ac:dyDescent="0.25">
      <c r="A871" s="49"/>
      <c r="F871" s="113"/>
      <c r="G871" s="118"/>
      <c r="H871" s="123"/>
      <c r="I871" s="123"/>
      <c r="J871" s="123"/>
      <c r="L871" s="113"/>
      <c r="M871" s="123"/>
      <c r="N871" s="123"/>
      <c r="O871" s="123"/>
      <c r="R871" s="123"/>
      <c r="T871" s="113"/>
      <c r="U871" s="118"/>
      <c r="V871" s="123"/>
      <c r="W871" s="123"/>
      <c r="X871" s="123"/>
      <c r="Z871" s="128"/>
      <c r="AD871" s="132"/>
      <c r="AG871" s="123"/>
      <c r="AI871" s="128"/>
      <c r="AJ871" s="123"/>
      <c r="AL871" s="123"/>
      <c r="AM871" s="123"/>
      <c r="AO871" s="123"/>
      <c r="AP871" s="123"/>
      <c r="AQ871" s="123"/>
      <c r="AS871" s="123"/>
      <c r="AT871" s="123"/>
      <c r="AU871" s="123"/>
      <c r="AW871" s="123"/>
      <c r="AX871" s="123"/>
      <c r="AY871" s="123"/>
      <c r="AZ871" s="49"/>
    </row>
    <row r="872" spans="1:52" x14ac:dyDescent="0.25">
      <c r="A872" s="49"/>
      <c r="F872" s="113"/>
      <c r="G872" s="118"/>
      <c r="H872" s="123"/>
      <c r="I872" s="123"/>
      <c r="J872" s="123"/>
      <c r="L872" s="113"/>
      <c r="M872" s="123"/>
      <c r="N872" s="123"/>
      <c r="O872" s="123"/>
      <c r="R872" s="123"/>
      <c r="T872" s="113"/>
      <c r="U872" s="118"/>
      <c r="V872" s="123"/>
      <c r="W872" s="123"/>
      <c r="X872" s="123"/>
      <c r="Z872" s="128"/>
      <c r="AD872" s="132"/>
      <c r="AG872" s="123"/>
      <c r="AI872" s="128"/>
      <c r="AJ872" s="123"/>
      <c r="AL872" s="123"/>
      <c r="AM872" s="123"/>
      <c r="AO872" s="123"/>
      <c r="AP872" s="123"/>
      <c r="AQ872" s="123"/>
      <c r="AS872" s="123"/>
      <c r="AT872" s="123"/>
      <c r="AU872" s="123"/>
      <c r="AW872" s="123"/>
      <c r="AX872" s="123"/>
      <c r="AY872" s="123"/>
      <c r="AZ872" s="49"/>
    </row>
    <row r="873" spans="1:52" x14ac:dyDescent="0.25">
      <c r="A873" s="49"/>
      <c r="F873" s="113"/>
      <c r="G873" s="118"/>
      <c r="H873" s="123"/>
      <c r="I873" s="123"/>
      <c r="J873" s="123"/>
      <c r="L873" s="113"/>
      <c r="M873" s="123"/>
      <c r="N873" s="123"/>
      <c r="O873" s="123"/>
      <c r="R873" s="123"/>
      <c r="T873" s="113"/>
      <c r="U873" s="118"/>
      <c r="V873" s="123"/>
      <c r="W873" s="123"/>
      <c r="X873" s="123"/>
      <c r="Z873" s="128"/>
      <c r="AD873" s="132"/>
      <c r="AG873" s="123"/>
      <c r="AI873" s="128"/>
      <c r="AJ873" s="123"/>
      <c r="AL873" s="123"/>
      <c r="AM873" s="123"/>
      <c r="AO873" s="123"/>
      <c r="AP873" s="123"/>
      <c r="AQ873" s="123"/>
      <c r="AS873" s="123"/>
      <c r="AT873" s="123"/>
      <c r="AU873" s="123"/>
      <c r="AW873" s="123"/>
      <c r="AX873" s="123"/>
      <c r="AY873" s="123"/>
      <c r="AZ873" s="49"/>
    </row>
    <row r="874" spans="1:52" x14ac:dyDescent="0.25">
      <c r="A874" s="49"/>
      <c r="F874" s="113"/>
      <c r="G874" s="118"/>
      <c r="H874" s="123"/>
      <c r="I874" s="123"/>
      <c r="J874" s="123"/>
      <c r="L874" s="113"/>
      <c r="M874" s="123"/>
      <c r="N874" s="123"/>
      <c r="O874" s="123"/>
      <c r="R874" s="123"/>
      <c r="T874" s="113"/>
      <c r="U874" s="118"/>
      <c r="V874" s="123"/>
      <c r="W874" s="123"/>
      <c r="X874" s="123"/>
      <c r="Z874" s="128"/>
      <c r="AD874" s="132"/>
      <c r="AG874" s="123"/>
      <c r="AI874" s="128"/>
      <c r="AJ874" s="123"/>
      <c r="AL874" s="123"/>
      <c r="AM874" s="123"/>
      <c r="AO874" s="123"/>
      <c r="AP874" s="123"/>
      <c r="AQ874" s="123"/>
      <c r="AS874" s="123"/>
      <c r="AT874" s="123"/>
      <c r="AU874" s="123"/>
      <c r="AW874" s="123"/>
      <c r="AX874" s="123"/>
      <c r="AY874" s="123"/>
      <c r="AZ874" s="49"/>
    </row>
    <row r="875" spans="1:52" x14ac:dyDescent="0.25">
      <c r="A875" s="49"/>
      <c r="F875" s="113"/>
      <c r="G875" s="118"/>
      <c r="H875" s="123"/>
      <c r="I875" s="123"/>
      <c r="J875" s="123"/>
      <c r="L875" s="113"/>
      <c r="M875" s="123"/>
      <c r="N875" s="123"/>
      <c r="O875" s="123"/>
      <c r="R875" s="123"/>
      <c r="T875" s="113"/>
      <c r="U875" s="118"/>
      <c r="V875" s="123"/>
      <c r="W875" s="123"/>
      <c r="X875" s="123"/>
      <c r="Z875" s="128"/>
      <c r="AD875" s="132"/>
      <c r="AG875" s="123"/>
      <c r="AI875" s="128"/>
      <c r="AJ875" s="123"/>
      <c r="AL875" s="123"/>
      <c r="AM875" s="123"/>
      <c r="AO875" s="123"/>
      <c r="AP875" s="123"/>
      <c r="AQ875" s="123"/>
      <c r="AS875" s="123"/>
      <c r="AT875" s="123"/>
      <c r="AU875" s="123"/>
      <c r="AW875" s="123"/>
      <c r="AX875" s="123"/>
      <c r="AY875" s="123"/>
      <c r="AZ875" s="49"/>
    </row>
    <row r="876" spans="1:52" x14ac:dyDescent="0.25">
      <c r="A876" s="49"/>
      <c r="F876" s="113"/>
      <c r="G876" s="118"/>
      <c r="H876" s="123"/>
      <c r="I876" s="123"/>
      <c r="J876" s="123"/>
      <c r="L876" s="113"/>
      <c r="M876" s="123"/>
      <c r="N876" s="123"/>
      <c r="O876" s="123"/>
      <c r="R876" s="123"/>
      <c r="T876" s="113"/>
      <c r="U876" s="118"/>
      <c r="V876" s="123"/>
      <c r="W876" s="123"/>
      <c r="X876" s="123"/>
      <c r="Z876" s="128"/>
      <c r="AD876" s="132"/>
      <c r="AG876" s="123"/>
      <c r="AI876" s="128"/>
      <c r="AJ876" s="123"/>
      <c r="AL876" s="123"/>
      <c r="AM876" s="123"/>
      <c r="AO876" s="123"/>
      <c r="AP876" s="123"/>
      <c r="AQ876" s="123"/>
      <c r="AS876" s="123"/>
      <c r="AT876" s="123"/>
      <c r="AU876" s="123"/>
      <c r="AW876" s="123"/>
      <c r="AX876" s="123"/>
      <c r="AY876" s="123"/>
      <c r="AZ876" s="49"/>
    </row>
    <row r="877" spans="1:52" x14ac:dyDescent="0.25">
      <c r="A877" s="49"/>
      <c r="F877" s="113"/>
      <c r="G877" s="118"/>
      <c r="H877" s="123"/>
      <c r="I877" s="123"/>
      <c r="J877" s="123"/>
      <c r="L877" s="113"/>
      <c r="M877" s="123"/>
      <c r="N877" s="123"/>
      <c r="O877" s="123"/>
      <c r="R877" s="123"/>
      <c r="T877" s="113"/>
      <c r="U877" s="118"/>
      <c r="V877" s="123"/>
      <c r="W877" s="123"/>
      <c r="X877" s="123"/>
      <c r="Z877" s="128"/>
      <c r="AD877" s="132"/>
      <c r="AG877" s="123"/>
      <c r="AI877" s="128"/>
      <c r="AJ877" s="123"/>
      <c r="AL877" s="123"/>
      <c r="AM877" s="123"/>
      <c r="AO877" s="123"/>
      <c r="AP877" s="123"/>
      <c r="AQ877" s="123"/>
      <c r="AS877" s="123"/>
      <c r="AT877" s="123"/>
      <c r="AU877" s="123"/>
      <c r="AW877" s="123"/>
      <c r="AX877" s="123"/>
      <c r="AY877" s="123"/>
      <c r="AZ877" s="49"/>
    </row>
    <row r="878" spans="1:52" x14ac:dyDescent="0.25">
      <c r="A878" s="49"/>
      <c r="F878" s="113"/>
      <c r="G878" s="118"/>
      <c r="H878" s="123"/>
      <c r="I878" s="123"/>
      <c r="J878" s="123"/>
      <c r="L878" s="113"/>
      <c r="M878" s="123"/>
      <c r="N878" s="123"/>
      <c r="O878" s="123"/>
      <c r="R878" s="123"/>
      <c r="T878" s="113"/>
      <c r="U878" s="118"/>
      <c r="V878" s="123"/>
      <c r="W878" s="123"/>
      <c r="X878" s="123"/>
      <c r="Z878" s="128"/>
      <c r="AD878" s="132"/>
      <c r="AG878" s="123"/>
      <c r="AI878" s="128"/>
      <c r="AJ878" s="123"/>
      <c r="AL878" s="123"/>
      <c r="AM878" s="123"/>
      <c r="AO878" s="123"/>
      <c r="AP878" s="123"/>
      <c r="AQ878" s="123"/>
      <c r="AS878" s="123"/>
      <c r="AT878" s="123"/>
      <c r="AU878" s="123"/>
      <c r="AW878" s="123"/>
      <c r="AX878" s="123"/>
      <c r="AY878" s="123"/>
      <c r="AZ878" s="49"/>
    </row>
    <row r="879" spans="1:52" x14ac:dyDescent="0.25">
      <c r="A879" s="49"/>
      <c r="F879" s="113"/>
      <c r="G879" s="118"/>
      <c r="H879" s="123"/>
      <c r="I879" s="123"/>
      <c r="J879" s="123"/>
      <c r="L879" s="113"/>
      <c r="M879" s="123"/>
      <c r="N879" s="123"/>
      <c r="O879" s="123"/>
      <c r="R879" s="123"/>
      <c r="T879" s="113"/>
      <c r="U879" s="118"/>
      <c r="V879" s="123"/>
      <c r="W879" s="123"/>
      <c r="X879" s="123"/>
      <c r="Z879" s="128"/>
      <c r="AD879" s="132"/>
      <c r="AG879" s="123"/>
      <c r="AI879" s="128"/>
      <c r="AJ879" s="123"/>
      <c r="AL879" s="123"/>
      <c r="AM879" s="123"/>
      <c r="AO879" s="123"/>
      <c r="AP879" s="123"/>
      <c r="AQ879" s="123"/>
      <c r="AS879" s="123"/>
      <c r="AT879" s="123"/>
      <c r="AU879" s="123"/>
      <c r="AW879" s="123"/>
      <c r="AX879" s="123"/>
      <c r="AY879" s="123"/>
      <c r="AZ879" s="49"/>
    </row>
    <row r="880" spans="1:52" x14ac:dyDescent="0.25">
      <c r="A880" s="49"/>
      <c r="F880" s="113"/>
      <c r="G880" s="118"/>
      <c r="H880" s="123"/>
      <c r="I880" s="123"/>
      <c r="J880" s="123"/>
      <c r="L880" s="113"/>
      <c r="M880" s="123"/>
      <c r="N880" s="123"/>
      <c r="O880" s="123"/>
      <c r="R880" s="123"/>
      <c r="T880" s="113"/>
      <c r="U880" s="118"/>
      <c r="V880" s="123"/>
      <c r="W880" s="123"/>
      <c r="X880" s="123"/>
      <c r="Z880" s="128"/>
      <c r="AD880" s="132"/>
      <c r="AG880" s="123"/>
      <c r="AI880" s="128"/>
      <c r="AJ880" s="123"/>
      <c r="AL880" s="123"/>
      <c r="AM880" s="123"/>
      <c r="AO880" s="123"/>
      <c r="AP880" s="123"/>
      <c r="AQ880" s="123"/>
      <c r="AS880" s="123"/>
      <c r="AT880" s="123"/>
      <c r="AU880" s="123"/>
      <c r="AW880" s="123"/>
      <c r="AX880" s="123"/>
      <c r="AY880" s="123"/>
      <c r="AZ880" s="49"/>
    </row>
    <row r="881" spans="1:52" x14ac:dyDescent="0.25">
      <c r="A881" s="49"/>
      <c r="F881" s="113"/>
      <c r="G881" s="118"/>
      <c r="H881" s="123"/>
      <c r="I881" s="123"/>
      <c r="J881" s="123"/>
      <c r="L881" s="113"/>
      <c r="M881" s="123"/>
      <c r="N881" s="123"/>
      <c r="O881" s="123"/>
      <c r="R881" s="123"/>
      <c r="T881" s="113"/>
      <c r="U881" s="118"/>
      <c r="V881" s="123"/>
      <c r="W881" s="123"/>
      <c r="X881" s="123"/>
      <c r="Z881" s="128"/>
      <c r="AD881" s="132"/>
      <c r="AG881" s="123"/>
      <c r="AI881" s="128"/>
      <c r="AJ881" s="123"/>
      <c r="AL881" s="123"/>
      <c r="AM881" s="123"/>
      <c r="AO881" s="123"/>
      <c r="AP881" s="123"/>
      <c r="AQ881" s="123"/>
      <c r="AS881" s="123"/>
      <c r="AT881" s="123"/>
      <c r="AU881" s="123"/>
      <c r="AW881" s="123"/>
      <c r="AX881" s="123"/>
      <c r="AY881" s="123"/>
      <c r="AZ881" s="49"/>
    </row>
    <row r="882" spans="1:52" x14ac:dyDescent="0.25">
      <c r="A882" s="49"/>
      <c r="F882" s="113"/>
      <c r="G882" s="118"/>
      <c r="H882" s="123"/>
      <c r="I882" s="123"/>
      <c r="J882" s="123"/>
      <c r="L882" s="113"/>
      <c r="M882" s="123"/>
      <c r="N882" s="123"/>
      <c r="O882" s="123"/>
      <c r="R882" s="123"/>
      <c r="T882" s="113"/>
      <c r="U882" s="118"/>
      <c r="V882" s="123"/>
      <c r="W882" s="123"/>
      <c r="X882" s="123"/>
      <c r="Z882" s="128"/>
      <c r="AD882" s="132"/>
      <c r="AG882" s="123"/>
      <c r="AI882" s="128"/>
      <c r="AJ882" s="123"/>
      <c r="AL882" s="123"/>
      <c r="AM882" s="123"/>
      <c r="AO882" s="123"/>
      <c r="AP882" s="123"/>
      <c r="AQ882" s="123"/>
      <c r="AS882" s="123"/>
      <c r="AT882" s="123"/>
      <c r="AU882" s="123"/>
      <c r="AW882" s="123"/>
      <c r="AX882" s="123"/>
      <c r="AY882" s="123"/>
      <c r="AZ882" s="49"/>
    </row>
    <row r="883" spans="1:52" x14ac:dyDescent="0.25">
      <c r="A883" s="49"/>
      <c r="F883" s="113"/>
      <c r="G883" s="118"/>
      <c r="H883" s="123"/>
      <c r="I883" s="123"/>
      <c r="J883" s="123"/>
      <c r="L883" s="113"/>
      <c r="M883" s="123"/>
      <c r="N883" s="123"/>
      <c r="O883" s="123"/>
      <c r="R883" s="123"/>
      <c r="T883" s="113"/>
      <c r="U883" s="118"/>
      <c r="V883" s="123"/>
      <c r="W883" s="123"/>
      <c r="X883" s="123"/>
      <c r="Z883" s="128"/>
      <c r="AD883" s="132"/>
      <c r="AG883" s="123"/>
      <c r="AI883" s="128"/>
      <c r="AJ883" s="123"/>
      <c r="AL883" s="123"/>
      <c r="AM883" s="123"/>
      <c r="AO883" s="123"/>
      <c r="AP883" s="123"/>
      <c r="AQ883" s="123"/>
      <c r="AS883" s="123"/>
      <c r="AT883" s="123"/>
      <c r="AU883" s="123"/>
      <c r="AW883" s="123"/>
      <c r="AX883" s="123"/>
      <c r="AY883" s="123"/>
      <c r="AZ883" s="49"/>
    </row>
    <row r="884" spans="1:52" x14ac:dyDescent="0.25">
      <c r="A884" s="49"/>
      <c r="F884" s="113"/>
      <c r="G884" s="118"/>
      <c r="H884" s="123"/>
      <c r="I884" s="123"/>
      <c r="J884" s="123"/>
      <c r="L884" s="113"/>
      <c r="M884" s="123"/>
      <c r="N884" s="123"/>
      <c r="O884" s="123"/>
      <c r="R884" s="123"/>
      <c r="T884" s="113"/>
      <c r="U884" s="118"/>
      <c r="V884" s="123"/>
      <c r="W884" s="123"/>
      <c r="X884" s="123"/>
      <c r="Z884" s="128"/>
      <c r="AD884" s="132"/>
      <c r="AG884" s="123"/>
      <c r="AI884" s="128"/>
      <c r="AJ884" s="123"/>
      <c r="AL884" s="123"/>
      <c r="AM884" s="123"/>
      <c r="AO884" s="123"/>
      <c r="AP884" s="123"/>
      <c r="AQ884" s="123"/>
      <c r="AS884" s="123"/>
      <c r="AT884" s="123"/>
      <c r="AU884" s="123"/>
      <c r="AW884" s="123"/>
      <c r="AX884" s="123"/>
      <c r="AY884" s="123"/>
      <c r="AZ884" s="49"/>
    </row>
    <row r="885" spans="1:52" x14ac:dyDescent="0.25">
      <c r="A885" s="49"/>
      <c r="F885" s="113"/>
      <c r="G885" s="118"/>
      <c r="H885" s="123"/>
      <c r="I885" s="123"/>
      <c r="J885" s="123"/>
      <c r="L885" s="113"/>
      <c r="M885" s="123"/>
      <c r="N885" s="123"/>
      <c r="O885" s="123"/>
      <c r="R885" s="123"/>
      <c r="T885" s="113"/>
      <c r="U885" s="118"/>
      <c r="V885" s="123"/>
      <c r="W885" s="123"/>
      <c r="X885" s="123"/>
      <c r="Z885" s="128"/>
      <c r="AD885" s="132"/>
      <c r="AG885" s="123"/>
      <c r="AI885" s="128"/>
      <c r="AJ885" s="123"/>
      <c r="AL885" s="123"/>
      <c r="AM885" s="123"/>
      <c r="AO885" s="123"/>
      <c r="AP885" s="123"/>
      <c r="AQ885" s="123"/>
      <c r="AS885" s="123"/>
      <c r="AT885" s="123"/>
      <c r="AU885" s="123"/>
      <c r="AW885" s="123"/>
      <c r="AX885" s="123"/>
      <c r="AY885" s="123"/>
      <c r="AZ885" s="49"/>
    </row>
    <row r="886" spans="1:52" x14ac:dyDescent="0.25">
      <c r="A886" s="49"/>
      <c r="F886" s="113"/>
      <c r="G886" s="118"/>
      <c r="H886" s="123"/>
      <c r="I886" s="123"/>
      <c r="J886" s="123"/>
      <c r="L886" s="113"/>
      <c r="M886" s="123"/>
      <c r="N886" s="123"/>
      <c r="O886" s="123"/>
      <c r="R886" s="123"/>
      <c r="T886" s="113"/>
      <c r="U886" s="118"/>
      <c r="V886" s="123"/>
      <c r="W886" s="123"/>
      <c r="X886" s="123"/>
      <c r="Z886" s="128"/>
      <c r="AD886" s="132"/>
      <c r="AG886" s="123"/>
      <c r="AI886" s="128"/>
      <c r="AJ886" s="123"/>
      <c r="AL886" s="123"/>
      <c r="AM886" s="123"/>
      <c r="AO886" s="123"/>
      <c r="AP886" s="123"/>
      <c r="AQ886" s="123"/>
      <c r="AS886" s="123"/>
      <c r="AT886" s="123"/>
      <c r="AU886" s="123"/>
      <c r="AW886" s="123"/>
      <c r="AX886" s="123"/>
      <c r="AY886" s="123"/>
      <c r="AZ886" s="49"/>
    </row>
    <row r="887" spans="1:52" x14ac:dyDescent="0.25">
      <c r="A887" s="49"/>
      <c r="F887" s="113"/>
      <c r="G887" s="118"/>
      <c r="H887" s="123"/>
      <c r="I887" s="123"/>
      <c r="J887" s="123"/>
      <c r="L887" s="113"/>
      <c r="M887" s="123"/>
      <c r="N887" s="123"/>
      <c r="O887" s="123"/>
      <c r="R887" s="123"/>
      <c r="T887" s="113"/>
      <c r="U887" s="118"/>
      <c r="V887" s="123"/>
      <c r="W887" s="123"/>
      <c r="X887" s="123"/>
      <c r="Z887" s="128"/>
      <c r="AD887" s="132"/>
      <c r="AG887" s="123"/>
      <c r="AI887" s="128"/>
      <c r="AJ887" s="123"/>
      <c r="AL887" s="123"/>
      <c r="AM887" s="123"/>
      <c r="AO887" s="123"/>
      <c r="AP887" s="123"/>
      <c r="AQ887" s="123"/>
      <c r="AS887" s="123"/>
      <c r="AT887" s="123"/>
      <c r="AU887" s="123"/>
      <c r="AW887" s="123"/>
      <c r="AX887" s="123"/>
      <c r="AY887" s="123"/>
      <c r="AZ887" s="49"/>
    </row>
    <row r="888" spans="1:52" x14ac:dyDescent="0.25">
      <c r="A888" s="49"/>
      <c r="F888" s="113"/>
      <c r="G888" s="118"/>
      <c r="H888" s="123"/>
      <c r="I888" s="123"/>
      <c r="J888" s="123"/>
      <c r="L888" s="113"/>
      <c r="M888" s="123"/>
      <c r="N888" s="123"/>
      <c r="O888" s="123"/>
      <c r="R888" s="123"/>
      <c r="T888" s="113"/>
      <c r="U888" s="118"/>
      <c r="V888" s="123"/>
      <c r="W888" s="123"/>
      <c r="X888" s="123"/>
      <c r="Z888" s="128"/>
      <c r="AD888" s="132"/>
      <c r="AG888" s="123"/>
      <c r="AI888" s="128"/>
      <c r="AJ888" s="123"/>
      <c r="AL888" s="123"/>
      <c r="AM888" s="123"/>
      <c r="AO888" s="123"/>
      <c r="AP888" s="123"/>
      <c r="AQ888" s="123"/>
      <c r="AS888" s="123"/>
      <c r="AT888" s="123"/>
      <c r="AU888" s="123"/>
      <c r="AW888" s="123"/>
      <c r="AX888" s="123"/>
      <c r="AY888" s="123"/>
      <c r="AZ888" s="49"/>
    </row>
    <row r="889" spans="1:52" x14ac:dyDescent="0.25">
      <c r="A889" s="49"/>
      <c r="F889" s="113"/>
      <c r="G889" s="118"/>
      <c r="H889" s="123"/>
      <c r="I889" s="123"/>
      <c r="J889" s="123"/>
      <c r="L889" s="113"/>
      <c r="M889" s="123"/>
      <c r="N889" s="123"/>
      <c r="O889" s="123"/>
      <c r="R889" s="123"/>
      <c r="T889" s="113"/>
      <c r="U889" s="118"/>
      <c r="V889" s="123"/>
      <c r="W889" s="123"/>
      <c r="X889" s="123"/>
      <c r="Z889" s="128"/>
      <c r="AD889" s="132"/>
      <c r="AG889" s="123"/>
      <c r="AI889" s="128"/>
      <c r="AJ889" s="123"/>
      <c r="AL889" s="123"/>
      <c r="AM889" s="123"/>
      <c r="AO889" s="123"/>
      <c r="AP889" s="123"/>
      <c r="AQ889" s="123"/>
      <c r="AS889" s="123"/>
      <c r="AT889" s="123"/>
      <c r="AU889" s="123"/>
      <c r="AW889" s="123"/>
      <c r="AX889" s="123"/>
      <c r="AY889" s="123"/>
      <c r="AZ889" s="49"/>
    </row>
    <row r="890" spans="1:52" x14ac:dyDescent="0.25">
      <c r="A890" s="49"/>
      <c r="F890" s="113"/>
      <c r="G890" s="118"/>
      <c r="H890" s="123"/>
      <c r="I890" s="123"/>
      <c r="J890" s="123"/>
      <c r="L890" s="113"/>
      <c r="M890" s="123"/>
      <c r="N890" s="123"/>
      <c r="O890" s="123"/>
      <c r="R890" s="123"/>
      <c r="T890" s="113"/>
      <c r="U890" s="118"/>
      <c r="V890" s="123"/>
      <c r="W890" s="123"/>
      <c r="X890" s="123"/>
      <c r="Z890" s="128"/>
      <c r="AD890" s="132"/>
      <c r="AG890" s="123"/>
      <c r="AI890" s="128"/>
      <c r="AJ890" s="123"/>
      <c r="AL890" s="123"/>
      <c r="AM890" s="123"/>
      <c r="AO890" s="123"/>
      <c r="AP890" s="123"/>
      <c r="AQ890" s="123"/>
      <c r="AS890" s="123"/>
      <c r="AT890" s="123"/>
      <c r="AU890" s="123"/>
      <c r="AW890" s="123"/>
      <c r="AX890" s="123"/>
      <c r="AY890" s="123"/>
      <c r="AZ890" s="49"/>
    </row>
    <row r="891" spans="1:52" x14ac:dyDescent="0.25">
      <c r="A891" s="49"/>
      <c r="F891" s="113"/>
      <c r="G891" s="118"/>
      <c r="H891" s="123"/>
      <c r="I891" s="123"/>
      <c r="J891" s="123"/>
      <c r="L891" s="113"/>
      <c r="M891" s="123"/>
      <c r="N891" s="123"/>
      <c r="O891" s="123"/>
      <c r="R891" s="123"/>
      <c r="T891" s="113"/>
      <c r="U891" s="118"/>
      <c r="V891" s="123"/>
      <c r="W891" s="123"/>
      <c r="X891" s="123"/>
      <c r="Z891" s="128"/>
      <c r="AD891" s="132"/>
      <c r="AG891" s="123"/>
      <c r="AI891" s="128"/>
      <c r="AJ891" s="123"/>
      <c r="AL891" s="123"/>
      <c r="AM891" s="123"/>
      <c r="AO891" s="123"/>
      <c r="AP891" s="123"/>
      <c r="AQ891" s="123"/>
      <c r="AS891" s="123"/>
      <c r="AT891" s="123"/>
      <c r="AU891" s="123"/>
      <c r="AW891" s="123"/>
      <c r="AX891" s="123"/>
      <c r="AY891" s="123"/>
      <c r="AZ891" s="49"/>
    </row>
    <row r="892" spans="1:52" x14ac:dyDescent="0.25">
      <c r="A892" s="49"/>
      <c r="F892" s="113"/>
      <c r="G892" s="118"/>
      <c r="H892" s="123"/>
      <c r="I892" s="123"/>
      <c r="J892" s="123"/>
      <c r="L892" s="113"/>
      <c r="M892" s="123"/>
      <c r="N892" s="123"/>
      <c r="O892" s="123"/>
      <c r="R892" s="123"/>
      <c r="T892" s="113"/>
      <c r="U892" s="118"/>
      <c r="V892" s="123"/>
      <c r="W892" s="123"/>
      <c r="X892" s="123"/>
      <c r="Z892" s="128"/>
      <c r="AD892" s="132"/>
      <c r="AG892" s="123"/>
      <c r="AI892" s="128"/>
      <c r="AJ892" s="123"/>
      <c r="AL892" s="123"/>
      <c r="AM892" s="123"/>
      <c r="AO892" s="123"/>
      <c r="AP892" s="123"/>
      <c r="AQ892" s="123"/>
      <c r="AS892" s="123"/>
      <c r="AT892" s="123"/>
      <c r="AU892" s="123"/>
      <c r="AW892" s="123"/>
      <c r="AX892" s="123"/>
      <c r="AY892" s="123"/>
      <c r="AZ892" s="49"/>
    </row>
    <row r="893" spans="1:52" x14ac:dyDescent="0.25">
      <c r="A893" s="49"/>
      <c r="F893" s="113"/>
      <c r="G893" s="118"/>
      <c r="H893" s="123"/>
      <c r="I893" s="123"/>
      <c r="J893" s="123"/>
      <c r="L893" s="113"/>
      <c r="M893" s="123"/>
      <c r="N893" s="123"/>
      <c r="O893" s="123"/>
      <c r="R893" s="123"/>
      <c r="T893" s="113"/>
      <c r="U893" s="118"/>
      <c r="V893" s="123"/>
      <c r="W893" s="123"/>
      <c r="X893" s="123"/>
      <c r="Z893" s="128"/>
      <c r="AD893" s="132"/>
      <c r="AG893" s="123"/>
      <c r="AI893" s="128"/>
      <c r="AJ893" s="123"/>
      <c r="AL893" s="123"/>
      <c r="AM893" s="123"/>
      <c r="AO893" s="123"/>
      <c r="AP893" s="123"/>
      <c r="AQ893" s="123"/>
      <c r="AS893" s="123"/>
      <c r="AT893" s="123"/>
      <c r="AU893" s="123"/>
      <c r="AW893" s="123"/>
      <c r="AX893" s="123"/>
      <c r="AY893" s="123"/>
      <c r="AZ893" s="49"/>
    </row>
    <row r="894" spans="1:52" x14ac:dyDescent="0.25">
      <c r="A894" s="49"/>
      <c r="F894" s="113"/>
      <c r="G894" s="118"/>
      <c r="H894" s="123"/>
      <c r="I894" s="123"/>
      <c r="J894" s="123"/>
      <c r="L894" s="113"/>
      <c r="M894" s="123"/>
      <c r="N894" s="123"/>
      <c r="O894" s="123"/>
      <c r="R894" s="123"/>
      <c r="T894" s="113"/>
      <c r="U894" s="118"/>
      <c r="V894" s="123"/>
      <c r="W894" s="123"/>
      <c r="X894" s="123"/>
      <c r="Z894" s="128"/>
      <c r="AD894" s="132"/>
      <c r="AG894" s="123"/>
      <c r="AI894" s="128"/>
      <c r="AJ894" s="123"/>
      <c r="AL894" s="123"/>
      <c r="AM894" s="123"/>
      <c r="AO894" s="123"/>
      <c r="AP894" s="123"/>
      <c r="AQ894" s="123"/>
      <c r="AS894" s="123"/>
      <c r="AT894" s="123"/>
      <c r="AU894" s="123"/>
      <c r="AW894" s="123"/>
      <c r="AX894" s="123"/>
      <c r="AY894" s="123"/>
      <c r="AZ894" s="49"/>
    </row>
    <row r="895" spans="1:52" x14ac:dyDescent="0.25">
      <c r="A895" s="49"/>
      <c r="F895" s="113"/>
      <c r="G895" s="118"/>
      <c r="H895" s="123"/>
      <c r="I895" s="123"/>
      <c r="J895" s="123"/>
      <c r="L895" s="113"/>
      <c r="M895" s="123"/>
      <c r="N895" s="123"/>
      <c r="O895" s="123"/>
      <c r="R895" s="123"/>
      <c r="T895" s="113"/>
      <c r="U895" s="118"/>
      <c r="V895" s="123"/>
      <c r="W895" s="123"/>
      <c r="X895" s="123"/>
      <c r="Z895" s="128"/>
      <c r="AD895" s="132"/>
      <c r="AG895" s="123"/>
      <c r="AI895" s="128"/>
      <c r="AJ895" s="123"/>
      <c r="AL895" s="123"/>
      <c r="AM895" s="123"/>
      <c r="AO895" s="123"/>
      <c r="AP895" s="123"/>
      <c r="AQ895" s="123"/>
      <c r="AS895" s="123"/>
      <c r="AT895" s="123"/>
      <c r="AU895" s="123"/>
      <c r="AW895" s="123"/>
      <c r="AX895" s="123"/>
      <c r="AY895" s="123"/>
      <c r="AZ895" s="49"/>
    </row>
    <row r="896" spans="1:52" x14ac:dyDescent="0.25">
      <c r="A896" s="49"/>
      <c r="F896" s="113"/>
      <c r="G896" s="118"/>
      <c r="H896" s="123"/>
      <c r="I896" s="123"/>
      <c r="J896" s="123"/>
      <c r="L896" s="113"/>
      <c r="M896" s="123"/>
      <c r="N896" s="123"/>
      <c r="O896" s="123"/>
      <c r="R896" s="123"/>
      <c r="T896" s="113"/>
      <c r="U896" s="118"/>
      <c r="V896" s="123"/>
      <c r="W896" s="123"/>
      <c r="X896" s="123"/>
      <c r="Z896" s="128"/>
      <c r="AD896" s="132"/>
      <c r="AG896" s="123"/>
      <c r="AI896" s="128"/>
      <c r="AJ896" s="123"/>
      <c r="AL896" s="123"/>
      <c r="AM896" s="123"/>
      <c r="AO896" s="123"/>
      <c r="AP896" s="123"/>
      <c r="AQ896" s="123"/>
      <c r="AS896" s="123"/>
      <c r="AT896" s="123"/>
      <c r="AU896" s="123"/>
      <c r="AW896" s="123"/>
      <c r="AX896" s="123"/>
      <c r="AY896" s="123"/>
      <c r="AZ896" s="49"/>
    </row>
    <row r="897" spans="1:52" x14ac:dyDescent="0.25">
      <c r="A897" s="49"/>
      <c r="F897" s="113"/>
      <c r="G897" s="118"/>
      <c r="H897" s="123"/>
      <c r="I897" s="123"/>
      <c r="J897" s="123"/>
      <c r="L897" s="113"/>
      <c r="M897" s="123"/>
      <c r="N897" s="123"/>
      <c r="O897" s="123"/>
      <c r="R897" s="123"/>
      <c r="T897" s="113"/>
      <c r="U897" s="118"/>
      <c r="V897" s="123"/>
      <c r="W897" s="123"/>
      <c r="X897" s="123"/>
      <c r="Z897" s="128"/>
      <c r="AD897" s="132"/>
      <c r="AG897" s="123"/>
      <c r="AI897" s="128"/>
      <c r="AJ897" s="123"/>
      <c r="AL897" s="123"/>
      <c r="AM897" s="123"/>
      <c r="AO897" s="123"/>
      <c r="AP897" s="123"/>
      <c r="AQ897" s="123"/>
      <c r="AS897" s="123"/>
      <c r="AT897" s="123"/>
      <c r="AU897" s="123"/>
      <c r="AW897" s="123"/>
      <c r="AX897" s="123"/>
      <c r="AY897" s="123"/>
      <c r="AZ897" s="49"/>
    </row>
    <row r="898" spans="1:52" x14ac:dyDescent="0.25">
      <c r="A898" s="49"/>
      <c r="F898" s="113"/>
      <c r="G898" s="118"/>
      <c r="H898" s="123"/>
      <c r="I898" s="123"/>
      <c r="J898" s="123"/>
      <c r="L898" s="113"/>
      <c r="M898" s="123"/>
      <c r="N898" s="123"/>
      <c r="O898" s="123"/>
      <c r="R898" s="123"/>
      <c r="T898" s="113"/>
      <c r="U898" s="118"/>
      <c r="V898" s="123"/>
      <c r="W898" s="123"/>
      <c r="X898" s="123"/>
      <c r="Z898" s="128"/>
      <c r="AD898" s="132"/>
      <c r="AG898" s="123"/>
      <c r="AI898" s="128"/>
      <c r="AJ898" s="123"/>
      <c r="AL898" s="123"/>
      <c r="AM898" s="123"/>
      <c r="AO898" s="123"/>
      <c r="AP898" s="123"/>
      <c r="AQ898" s="123"/>
      <c r="AS898" s="123"/>
      <c r="AT898" s="123"/>
      <c r="AU898" s="123"/>
      <c r="AW898" s="123"/>
      <c r="AX898" s="123"/>
      <c r="AY898" s="123"/>
      <c r="AZ898" s="49"/>
    </row>
    <row r="899" spans="1:52" x14ac:dyDescent="0.25">
      <c r="A899" s="49"/>
      <c r="F899" s="113"/>
      <c r="G899" s="118"/>
      <c r="H899" s="123"/>
      <c r="I899" s="123"/>
      <c r="J899" s="123"/>
      <c r="L899" s="113"/>
      <c r="M899" s="123"/>
      <c r="N899" s="123"/>
      <c r="O899" s="123"/>
      <c r="R899" s="123"/>
      <c r="T899" s="113"/>
      <c r="U899" s="118"/>
      <c r="V899" s="123"/>
      <c r="W899" s="123"/>
      <c r="X899" s="123"/>
      <c r="Z899" s="128"/>
      <c r="AD899" s="132"/>
      <c r="AG899" s="123"/>
      <c r="AI899" s="128"/>
      <c r="AJ899" s="123"/>
      <c r="AL899" s="123"/>
      <c r="AM899" s="123"/>
      <c r="AO899" s="123"/>
      <c r="AP899" s="123"/>
      <c r="AQ899" s="123"/>
      <c r="AS899" s="123"/>
      <c r="AT899" s="123"/>
      <c r="AU899" s="123"/>
      <c r="AW899" s="123"/>
      <c r="AX899" s="123"/>
      <c r="AY899" s="123"/>
      <c r="AZ899" s="49"/>
    </row>
    <row r="900" spans="1:52" x14ac:dyDescent="0.25">
      <c r="A900" s="49"/>
      <c r="F900" s="113"/>
      <c r="G900" s="118"/>
      <c r="H900" s="123"/>
      <c r="I900" s="123"/>
      <c r="J900" s="123"/>
      <c r="L900" s="113"/>
      <c r="M900" s="123"/>
      <c r="N900" s="123"/>
      <c r="O900" s="123"/>
      <c r="R900" s="123"/>
      <c r="T900" s="113"/>
      <c r="U900" s="118"/>
      <c r="V900" s="123"/>
      <c r="W900" s="123"/>
      <c r="X900" s="123"/>
      <c r="Z900" s="128"/>
      <c r="AD900" s="132"/>
      <c r="AG900" s="123"/>
      <c r="AI900" s="128"/>
      <c r="AJ900" s="123"/>
      <c r="AL900" s="123"/>
      <c r="AM900" s="123"/>
      <c r="AO900" s="123"/>
      <c r="AP900" s="123"/>
      <c r="AQ900" s="123"/>
      <c r="AS900" s="123"/>
      <c r="AT900" s="123"/>
      <c r="AU900" s="123"/>
      <c r="AW900" s="123"/>
      <c r="AX900" s="123"/>
      <c r="AY900" s="123"/>
      <c r="AZ900" s="49"/>
    </row>
    <row r="901" spans="1:52" x14ac:dyDescent="0.25">
      <c r="A901" s="49"/>
      <c r="F901" s="113"/>
      <c r="G901" s="118"/>
      <c r="H901" s="123"/>
      <c r="I901" s="123"/>
      <c r="J901" s="123"/>
      <c r="L901" s="113"/>
      <c r="M901" s="123"/>
      <c r="N901" s="123"/>
      <c r="O901" s="123"/>
      <c r="R901" s="123"/>
      <c r="T901" s="113"/>
      <c r="U901" s="118"/>
      <c r="V901" s="123"/>
      <c r="W901" s="123"/>
      <c r="X901" s="123"/>
      <c r="Z901" s="128"/>
      <c r="AD901" s="132"/>
      <c r="AG901" s="123"/>
      <c r="AI901" s="128"/>
      <c r="AJ901" s="123"/>
      <c r="AL901" s="123"/>
      <c r="AM901" s="123"/>
      <c r="AO901" s="123"/>
      <c r="AP901" s="123"/>
      <c r="AQ901" s="123"/>
      <c r="AS901" s="123"/>
      <c r="AT901" s="123"/>
      <c r="AU901" s="123"/>
      <c r="AW901" s="123"/>
      <c r="AX901" s="123"/>
      <c r="AY901" s="123"/>
      <c r="AZ901" s="49"/>
    </row>
    <row r="902" spans="1:52" x14ac:dyDescent="0.25">
      <c r="A902" s="49"/>
      <c r="F902" s="113"/>
      <c r="G902" s="118"/>
      <c r="H902" s="123"/>
      <c r="I902" s="123"/>
      <c r="J902" s="123"/>
      <c r="L902" s="113"/>
      <c r="M902" s="123"/>
      <c r="N902" s="123"/>
      <c r="O902" s="123"/>
      <c r="R902" s="123"/>
      <c r="T902" s="113"/>
      <c r="U902" s="118"/>
      <c r="V902" s="123"/>
      <c r="W902" s="123"/>
      <c r="X902" s="123"/>
      <c r="Z902" s="128"/>
      <c r="AD902" s="132"/>
      <c r="AG902" s="123"/>
      <c r="AI902" s="128"/>
      <c r="AJ902" s="123"/>
      <c r="AL902" s="123"/>
      <c r="AM902" s="123"/>
      <c r="AO902" s="123"/>
      <c r="AP902" s="123"/>
      <c r="AQ902" s="123"/>
      <c r="AS902" s="123"/>
      <c r="AT902" s="123"/>
      <c r="AU902" s="123"/>
      <c r="AW902" s="123"/>
      <c r="AX902" s="123"/>
      <c r="AY902" s="123"/>
      <c r="AZ902" s="49"/>
    </row>
    <row r="903" spans="1:52" x14ac:dyDescent="0.25">
      <c r="A903" s="49"/>
      <c r="F903" s="113"/>
      <c r="G903" s="118"/>
      <c r="H903" s="123"/>
      <c r="I903" s="123"/>
      <c r="J903" s="123"/>
      <c r="L903" s="113"/>
      <c r="M903" s="123"/>
      <c r="N903" s="123"/>
      <c r="O903" s="123"/>
      <c r="R903" s="123"/>
      <c r="T903" s="113"/>
      <c r="U903" s="118"/>
      <c r="V903" s="123"/>
      <c r="W903" s="123"/>
      <c r="X903" s="123"/>
      <c r="Z903" s="128"/>
      <c r="AD903" s="132"/>
      <c r="AG903" s="123"/>
      <c r="AI903" s="128"/>
      <c r="AJ903" s="123"/>
      <c r="AL903" s="123"/>
      <c r="AM903" s="123"/>
      <c r="AO903" s="123"/>
      <c r="AP903" s="123"/>
      <c r="AQ903" s="123"/>
      <c r="AS903" s="123"/>
      <c r="AT903" s="123"/>
      <c r="AU903" s="123"/>
      <c r="AW903" s="123"/>
      <c r="AX903" s="123"/>
      <c r="AY903" s="123"/>
      <c r="AZ903" s="49"/>
    </row>
    <row r="904" spans="1:52" x14ac:dyDescent="0.25">
      <c r="A904" s="49"/>
      <c r="F904" s="113"/>
      <c r="G904" s="118"/>
      <c r="H904" s="123"/>
      <c r="I904" s="123"/>
      <c r="J904" s="123"/>
      <c r="L904" s="113"/>
      <c r="M904" s="123"/>
      <c r="N904" s="123"/>
      <c r="O904" s="123"/>
      <c r="R904" s="123"/>
      <c r="T904" s="113"/>
      <c r="U904" s="118"/>
      <c r="V904" s="123"/>
      <c r="W904" s="123"/>
      <c r="X904" s="123"/>
      <c r="Z904" s="128"/>
      <c r="AD904" s="132"/>
      <c r="AG904" s="123"/>
      <c r="AI904" s="128"/>
      <c r="AJ904" s="123"/>
      <c r="AL904" s="123"/>
      <c r="AM904" s="123"/>
      <c r="AO904" s="123"/>
      <c r="AP904" s="123"/>
      <c r="AQ904" s="123"/>
      <c r="AS904" s="123"/>
      <c r="AT904" s="123"/>
      <c r="AU904" s="123"/>
      <c r="AW904" s="123"/>
      <c r="AX904" s="123"/>
      <c r="AY904" s="123"/>
      <c r="AZ904" s="49"/>
    </row>
    <row r="905" spans="1:52" x14ac:dyDescent="0.25">
      <c r="A905" s="49"/>
      <c r="F905" s="113"/>
      <c r="G905" s="118"/>
      <c r="H905" s="123"/>
      <c r="I905" s="123"/>
      <c r="J905" s="123"/>
      <c r="L905" s="113"/>
      <c r="M905" s="123"/>
      <c r="N905" s="123"/>
      <c r="O905" s="123"/>
      <c r="R905" s="123"/>
      <c r="T905" s="113"/>
      <c r="U905" s="118"/>
      <c r="V905" s="123"/>
      <c r="W905" s="123"/>
      <c r="X905" s="123"/>
      <c r="Z905" s="128"/>
      <c r="AD905" s="132"/>
      <c r="AG905" s="123"/>
      <c r="AI905" s="128"/>
      <c r="AJ905" s="123"/>
      <c r="AL905" s="123"/>
      <c r="AM905" s="123"/>
      <c r="AO905" s="123"/>
      <c r="AP905" s="123"/>
      <c r="AQ905" s="123"/>
      <c r="AS905" s="123"/>
      <c r="AT905" s="123"/>
      <c r="AU905" s="123"/>
      <c r="AW905" s="123"/>
      <c r="AX905" s="123"/>
      <c r="AY905" s="123"/>
      <c r="AZ905" s="49"/>
    </row>
    <row r="906" spans="1:52" x14ac:dyDescent="0.25">
      <c r="A906" s="49"/>
      <c r="F906" s="113"/>
      <c r="G906" s="118"/>
      <c r="H906" s="123"/>
      <c r="I906" s="123"/>
      <c r="J906" s="123"/>
      <c r="L906" s="113"/>
      <c r="M906" s="123"/>
      <c r="N906" s="123"/>
      <c r="O906" s="123"/>
      <c r="R906" s="123"/>
      <c r="T906" s="113"/>
      <c r="U906" s="118"/>
      <c r="V906" s="123"/>
      <c r="W906" s="123"/>
      <c r="X906" s="123"/>
      <c r="Z906" s="128"/>
      <c r="AD906" s="132"/>
      <c r="AG906" s="123"/>
      <c r="AI906" s="128"/>
      <c r="AJ906" s="123"/>
      <c r="AL906" s="123"/>
      <c r="AM906" s="123"/>
      <c r="AO906" s="123"/>
      <c r="AP906" s="123"/>
      <c r="AQ906" s="123"/>
      <c r="AS906" s="123"/>
      <c r="AT906" s="123"/>
      <c r="AU906" s="123"/>
      <c r="AW906" s="123"/>
      <c r="AX906" s="123"/>
      <c r="AY906" s="123"/>
      <c r="AZ906" s="49"/>
    </row>
    <row r="907" spans="1:52" x14ac:dyDescent="0.25">
      <c r="A907" s="49"/>
      <c r="F907" s="113"/>
      <c r="G907" s="118"/>
      <c r="H907" s="123"/>
      <c r="I907" s="123"/>
      <c r="J907" s="123"/>
      <c r="L907" s="113"/>
      <c r="M907" s="123"/>
      <c r="N907" s="123"/>
      <c r="O907" s="123"/>
      <c r="R907" s="123"/>
      <c r="T907" s="113"/>
      <c r="U907" s="118"/>
      <c r="V907" s="123"/>
      <c r="W907" s="123"/>
      <c r="X907" s="123"/>
      <c r="Z907" s="128"/>
      <c r="AD907" s="132"/>
      <c r="AG907" s="123"/>
      <c r="AI907" s="128"/>
      <c r="AJ907" s="123"/>
      <c r="AL907" s="123"/>
      <c r="AM907" s="123"/>
      <c r="AO907" s="123"/>
      <c r="AP907" s="123"/>
      <c r="AQ907" s="123"/>
      <c r="AS907" s="123"/>
      <c r="AT907" s="123"/>
      <c r="AU907" s="123"/>
      <c r="AW907" s="123"/>
      <c r="AX907" s="123"/>
      <c r="AY907" s="123"/>
      <c r="AZ907" s="49"/>
    </row>
    <row r="908" spans="1:52" x14ac:dyDescent="0.25">
      <c r="A908" s="49"/>
      <c r="F908" s="113"/>
      <c r="G908" s="118"/>
      <c r="H908" s="123"/>
      <c r="I908" s="123"/>
      <c r="J908" s="123"/>
      <c r="L908" s="113"/>
      <c r="M908" s="123"/>
      <c r="N908" s="123"/>
      <c r="O908" s="123"/>
      <c r="R908" s="123"/>
      <c r="T908" s="113"/>
      <c r="U908" s="118"/>
      <c r="V908" s="123"/>
      <c r="W908" s="123"/>
      <c r="X908" s="123"/>
      <c r="Z908" s="128"/>
      <c r="AD908" s="132"/>
      <c r="AG908" s="123"/>
      <c r="AI908" s="128"/>
      <c r="AJ908" s="123"/>
      <c r="AL908" s="123"/>
      <c r="AM908" s="123"/>
      <c r="AO908" s="123"/>
      <c r="AP908" s="123"/>
      <c r="AQ908" s="123"/>
      <c r="AS908" s="123"/>
      <c r="AT908" s="123"/>
      <c r="AU908" s="123"/>
      <c r="AW908" s="123"/>
      <c r="AX908" s="123"/>
      <c r="AY908" s="123"/>
      <c r="AZ908" s="49"/>
    </row>
    <row r="909" spans="1:52" x14ac:dyDescent="0.25">
      <c r="A909" s="49"/>
      <c r="F909" s="113"/>
      <c r="G909" s="118"/>
      <c r="H909" s="123"/>
      <c r="I909" s="123"/>
      <c r="J909" s="123"/>
      <c r="L909" s="113"/>
      <c r="M909" s="123"/>
      <c r="N909" s="123"/>
      <c r="O909" s="123"/>
      <c r="R909" s="123"/>
      <c r="T909" s="113"/>
      <c r="U909" s="118"/>
      <c r="V909" s="123"/>
      <c r="W909" s="123"/>
      <c r="X909" s="123"/>
      <c r="Z909" s="128"/>
      <c r="AD909" s="132"/>
      <c r="AG909" s="123"/>
      <c r="AI909" s="128"/>
      <c r="AJ909" s="123"/>
      <c r="AL909" s="123"/>
      <c r="AM909" s="123"/>
      <c r="AO909" s="123"/>
      <c r="AP909" s="123"/>
      <c r="AQ909" s="123"/>
      <c r="AS909" s="123"/>
      <c r="AT909" s="123"/>
      <c r="AU909" s="123"/>
      <c r="AW909" s="123"/>
      <c r="AX909" s="123"/>
      <c r="AY909" s="123"/>
      <c r="AZ909" s="49"/>
    </row>
    <row r="910" spans="1:52" x14ac:dyDescent="0.25">
      <c r="A910" s="49"/>
      <c r="F910" s="113"/>
      <c r="G910" s="118"/>
      <c r="H910" s="123"/>
      <c r="I910" s="123"/>
      <c r="J910" s="123"/>
      <c r="L910" s="113"/>
      <c r="M910" s="123"/>
      <c r="N910" s="123"/>
      <c r="O910" s="123"/>
      <c r="R910" s="123"/>
      <c r="T910" s="113"/>
      <c r="U910" s="118"/>
      <c r="V910" s="123"/>
      <c r="W910" s="123"/>
      <c r="X910" s="123"/>
      <c r="Z910" s="128"/>
      <c r="AD910" s="132"/>
      <c r="AG910" s="123"/>
      <c r="AI910" s="128"/>
      <c r="AJ910" s="123"/>
      <c r="AL910" s="123"/>
      <c r="AM910" s="123"/>
      <c r="AO910" s="123"/>
      <c r="AP910" s="123"/>
      <c r="AQ910" s="123"/>
      <c r="AS910" s="123"/>
      <c r="AT910" s="123"/>
      <c r="AU910" s="123"/>
      <c r="AW910" s="123"/>
      <c r="AX910" s="123"/>
      <c r="AY910" s="123"/>
      <c r="AZ910" s="49"/>
    </row>
    <row r="911" spans="1:52" x14ac:dyDescent="0.25">
      <c r="A911" s="49"/>
      <c r="F911" s="113"/>
      <c r="G911" s="118"/>
      <c r="H911" s="123"/>
      <c r="I911" s="123"/>
      <c r="J911" s="123"/>
      <c r="L911" s="113"/>
      <c r="M911" s="123"/>
      <c r="N911" s="123"/>
      <c r="O911" s="123"/>
      <c r="R911" s="123"/>
      <c r="T911" s="113"/>
      <c r="U911" s="118"/>
      <c r="V911" s="123"/>
      <c r="W911" s="123"/>
      <c r="X911" s="123"/>
      <c r="Z911" s="128"/>
      <c r="AD911" s="132"/>
      <c r="AG911" s="123"/>
      <c r="AI911" s="128"/>
      <c r="AJ911" s="123"/>
      <c r="AL911" s="123"/>
      <c r="AM911" s="123"/>
      <c r="AO911" s="123"/>
      <c r="AP911" s="123"/>
      <c r="AQ911" s="123"/>
      <c r="AS911" s="123"/>
      <c r="AT911" s="123"/>
      <c r="AU911" s="123"/>
      <c r="AW911" s="123"/>
      <c r="AX911" s="123"/>
      <c r="AY911" s="123"/>
      <c r="AZ911" s="49"/>
    </row>
    <row r="912" spans="1:52" x14ac:dyDescent="0.25">
      <c r="A912" s="49"/>
      <c r="F912" s="113"/>
      <c r="G912" s="118"/>
      <c r="H912" s="123"/>
      <c r="I912" s="123"/>
      <c r="J912" s="123"/>
      <c r="L912" s="113"/>
      <c r="M912" s="123"/>
      <c r="N912" s="123"/>
      <c r="O912" s="123"/>
      <c r="R912" s="123"/>
      <c r="T912" s="113"/>
      <c r="U912" s="118"/>
      <c r="V912" s="123"/>
      <c r="W912" s="123"/>
      <c r="X912" s="123"/>
      <c r="Z912" s="128"/>
      <c r="AD912" s="132"/>
      <c r="AG912" s="123"/>
      <c r="AI912" s="128"/>
      <c r="AJ912" s="123"/>
      <c r="AL912" s="123"/>
      <c r="AM912" s="123"/>
      <c r="AO912" s="123"/>
      <c r="AP912" s="123"/>
      <c r="AQ912" s="123"/>
      <c r="AS912" s="123"/>
      <c r="AT912" s="123"/>
      <c r="AU912" s="123"/>
      <c r="AW912" s="123"/>
      <c r="AX912" s="123"/>
      <c r="AY912" s="123"/>
      <c r="AZ912" s="49"/>
    </row>
    <row r="913" spans="1:52" x14ac:dyDescent="0.25">
      <c r="A913" s="49"/>
      <c r="F913" s="113"/>
      <c r="G913" s="118"/>
      <c r="H913" s="123"/>
      <c r="I913" s="123"/>
      <c r="J913" s="123"/>
      <c r="L913" s="113"/>
      <c r="M913" s="123"/>
      <c r="N913" s="123"/>
      <c r="O913" s="123"/>
      <c r="R913" s="123"/>
      <c r="T913" s="113"/>
      <c r="U913" s="118"/>
      <c r="V913" s="123"/>
      <c r="W913" s="123"/>
      <c r="X913" s="123"/>
      <c r="Z913" s="128"/>
      <c r="AD913" s="132"/>
      <c r="AG913" s="123"/>
      <c r="AI913" s="128"/>
      <c r="AJ913" s="123"/>
      <c r="AL913" s="123"/>
      <c r="AM913" s="123"/>
      <c r="AO913" s="123"/>
      <c r="AP913" s="123"/>
      <c r="AQ913" s="123"/>
      <c r="AS913" s="123"/>
      <c r="AT913" s="123"/>
      <c r="AU913" s="123"/>
      <c r="AW913" s="123"/>
      <c r="AX913" s="123"/>
      <c r="AY913" s="123"/>
      <c r="AZ913" s="49"/>
    </row>
    <row r="914" spans="1:52" x14ac:dyDescent="0.25">
      <c r="A914" s="49"/>
      <c r="F914" s="113"/>
      <c r="G914" s="118"/>
      <c r="H914" s="123"/>
      <c r="I914" s="123"/>
      <c r="J914" s="123"/>
      <c r="L914" s="113"/>
      <c r="M914" s="123"/>
      <c r="N914" s="123"/>
      <c r="O914" s="123"/>
      <c r="R914" s="123"/>
      <c r="T914" s="113"/>
      <c r="U914" s="118"/>
      <c r="V914" s="123"/>
      <c r="W914" s="123"/>
      <c r="X914" s="123"/>
      <c r="Z914" s="128"/>
      <c r="AD914" s="132"/>
      <c r="AG914" s="123"/>
      <c r="AI914" s="128"/>
      <c r="AJ914" s="123"/>
      <c r="AL914" s="123"/>
      <c r="AM914" s="123"/>
      <c r="AO914" s="123"/>
      <c r="AP914" s="123"/>
      <c r="AQ914" s="123"/>
      <c r="AS914" s="123"/>
      <c r="AT914" s="123"/>
      <c r="AU914" s="123"/>
      <c r="AW914" s="123"/>
      <c r="AX914" s="123"/>
      <c r="AY914" s="123"/>
      <c r="AZ914" s="49"/>
    </row>
    <row r="915" spans="1:52" x14ac:dyDescent="0.25">
      <c r="A915" s="49"/>
      <c r="F915" s="113"/>
      <c r="G915" s="118"/>
      <c r="H915" s="123"/>
      <c r="I915" s="123"/>
      <c r="J915" s="123"/>
      <c r="L915" s="113"/>
      <c r="M915" s="123"/>
      <c r="N915" s="123"/>
      <c r="O915" s="123"/>
      <c r="R915" s="123"/>
      <c r="T915" s="113"/>
      <c r="U915" s="118"/>
      <c r="V915" s="123"/>
      <c r="W915" s="123"/>
      <c r="X915" s="123"/>
      <c r="Z915" s="128"/>
      <c r="AD915" s="132"/>
      <c r="AG915" s="123"/>
      <c r="AI915" s="128"/>
      <c r="AJ915" s="123"/>
      <c r="AL915" s="123"/>
      <c r="AM915" s="123"/>
      <c r="AO915" s="123"/>
      <c r="AP915" s="123"/>
      <c r="AQ915" s="123"/>
      <c r="AS915" s="123"/>
      <c r="AT915" s="123"/>
      <c r="AU915" s="123"/>
      <c r="AW915" s="123"/>
      <c r="AX915" s="123"/>
      <c r="AY915" s="123"/>
      <c r="AZ915" s="49"/>
    </row>
    <row r="916" spans="1:52" x14ac:dyDescent="0.25">
      <c r="A916" s="49"/>
      <c r="F916" s="113"/>
      <c r="G916" s="118"/>
      <c r="H916" s="123"/>
      <c r="I916" s="123"/>
      <c r="J916" s="123"/>
      <c r="L916" s="113"/>
      <c r="M916" s="123"/>
      <c r="N916" s="123"/>
      <c r="O916" s="123"/>
      <c r="R916" s="123"/>
      <c r="T916" s="113"/>
      <c r="U916" s="118"/>
      <c r="V916" s="123"/>
      <c r="W916" s="123"/>
      <c r="X916" s="123"/>
      <c r="Z916" s="128"/>
      <c r="AD916" s="132"/>
      <c r="AG916" s="123"/>
      <c r="AI916" s="128"/>
      <c r="AJ916" s="123"/>
      <c r="AL916" s="123"/>
      <c r="AM916" s="123"/>
      <c r="AO916" s="123"/>
      <c r="AP916" s="123"/>
      <c r="AQ916" s="123"/>
      <c r="AS916" s="123"/>
      <c r="AT916" s="123"/>
      <c r="AU916" s="123"/>
      <c r="AW916" s="123"/>
      <c r="AX916" s="123"/>
      <c r="AY916" s="123"/>
      <c r="AZ916" s="49"/>
    </row>
    <row r="917" spans="1:52" x14ac:dyDescent="0.25">
      <c r="A917" s="49"/>
      <c r="F917" s="113"/>
      <c r="G917" s="118"/>
      <c r="H917" s="123"/>
      <c r="I917" s="123"/>
      <c r="J917" s="123"/>
      <c r="L917" s="113"/>
      <c r="M917" s="123"/>
      <c r="N917" s="123"/>
      <c r="O917" s="123"/>
      <c r="R917" s="123"/>
      <c r="T917" s="113"/>
      <c r="U917" s="118"/>
      <c r="V917" s="123"/>
      <c r="W917" s="123"/>
      <c r="X917" s="123"/>
      <c r="Z917" s="128"/>
      <c r="AD917" s="132"/>
      <c r="AG917" s="123"/>
      <c r="AI917" s="128"/>
      <c r="AJ917" s="123"/>
      <c r="AL917" s="123"/>
      <c r="AM917" s="123"/>
      <c r="AO917" s="123"/>
      <c r="AP917" s="123"/>
      <c r="AQ917" s="123"/>
      <c r="AS917" s="123"/>
      <c r="AT917" s="123"/>
      <c r="AU917" s="123"/>
      <c r="AW917" s="123"/>
      <c r="AX917" s="123"/>
      <c r="AY917" s="123"/>
      <c r="AZ917" s="49"/>
    </row>
    <row r="918" spans="1:52" x14ac:dyDescent="0.25">
      <c r="A918" s="49"/>
      <c r="F918" s="113"/>
      <c r="G918" s="118"/>
      <c r="H918" s="123"/>
      <c r="I918" s="123"/>
      <c r="J918" s="123"/>
      <c r="L918" s="113"/>
      <c r="M918" s="123"/>
      <c r="N918" s="123"/>
      <c r="O918" s="123"/>
      <c r="R918" s="123"/>
      <c r="T918" s="113"/>
      <c r="U918" s="118"/>
      <c r="V918" s="123"/>
      <c r="W918" s="123"/>
      <c r="X918" s="123"/>
      <c r="Z918" s="128"/>
      <c r="AD918" s="132"/>
      <c r="AG918" s="123"/>
      <c r="AI918" s="128"/>
      <c r="AJ918" s="123"/>
      <c r="AL918" s="123"/>
      <c r="AM918" s="123"/>
      <c r="AO918" s="123"/>
      <c r="AP918" s="123"/>
      <c r="AQ918" s="123"/>
      <c r="AS918" s="123"/>
      <c r="AT918" s="123"/>
      <c r="AU918" s="123"/>
      <c r="AW918" s="123"/>
      <c r="AX918" s="123"/>
      <c r="AY918" s="123"/>
      <c r="AZ918" s="49"/>
    </row>
    <row r="919" spans="1:52" x14ac:dyDescent="0.25">
      <c r="A919" s="49"/>
      <c r="F919" s="113"/>
      <c r="G919" s="118"/>
      <c r="H919" s="123"/>
      <c r="I919" s="123"/>
      <c r="J919" s="123"/>
      <c r="L919" s="113"/>
      <c r="M919" s="123"/>
      <c r="N919" s="123"/>
      <c r="O919" s="123"/>
      <c r="R919" s="123"/>
      <c r="T919" s="113"/>
      <c r="U919" s="118"/>
      <c r="V919" s="123"/>
      <c r="W919" s="123"/>
      <c r="X919" s="123"/>
      <c r="Z919" s="128"/>
      <c r="AD919" s="132"/>
      <c r="AG919" s="123"/>
      <c r="AI919" s="128"/>
      <c r="AJ919" s="123"/>
      <c r="AL919" s="123"/>
      <c r="AM919" s="123"/>
      <c r="AO919" s="123"/>
      <c r="AP919" s="123"/>
      <c r="AQ919" s="123"/>
      <c r="AS919" s="123"/>
      <c r="AT919" s="123"/>
      <c r="AU919" s="123"/>
      <c r="AW919" s="123"/>
      <c r="AX919" s="123"/>
      <c r="AY919" s="123"/>
      <c r="AZ919" s="49"/>
    </row>
    <row r="920" spans="1:52" x14ac:dyDescent="0.25">
      <c r="A920" s="49"/>
      <c r="F920" s="113"/>
      <c r="G920" s="118"/>
      <c r="H920" s="123"/>
      <c r="I920" s="123"/>
      <c r="J920" s="123"/>
      <c r="L920" s="113"/>
      <c r="M920" s="123"/>
      <c r="N920" s="123"/>
      <c r="O920" s="123"/>
      <c r="R920" s="123"/>
      <c r="T920" s="113"/>
      <c r="U920" s="118"/>
      <c r="V920" s="123"/>
      <c r="W920" s="123"/>
      <c r="X920" s="123"/>
      <c r="Z920" s="128"/>
      <c r="AD920" s="132"/>
      <c r="AG920" s="123"/>
      <c r="AI920" s="128"/>
      <c r="AJ920" s="123"/>
      <c r="AL920" s="123"/>
      <c r="AM920" s="123"/>
      <c r="AO920" s="123"/>
      <c r="AP920" s="123"/>
      <c r="AQ920" s="123"/>
      <c r="AS920" s="123"/>
      <c r="AT920" s="123"/>
      <c r="AU920" s="123"/>
      <c r="AW920" s="123"/>
      <c r="AX920" s="123"/>
      <c r="AY920" s="123"/>
      <c r="AZ920" s="49"/>
    </row>
    <row r="921" spans="1:52" x14ac:dyDescent="0.25">
      <c r="A921" s="49"/>
      <c r="F921" s="113"/>
      <c r="G921" s="118"/>
      <c r="H921" s="123"/>
      <c r="I921" s="123"/>
      <c r="J921" s="123"/>
      <c r="L921" s="113"/>
      <c r="M921" s="123"/>
      <c r="N921" s="123"/>
      <c r="O921" s="123"/>
      <c r="R921" s="123"/>
      <c r="T921" s="113"/>
      <c r="U921" s="118"/>
      <c r="V921" s="123"/>
      <c r="W921" s="123"/>
      <c r="X921" s="123"/>
      <c r="Z921" s="128"/>
      <c r="AD921" s="132"/>
      <c r="AG921" s="123"/>
      <c r="AI921" s="128"/>
      <c r="AJ921" s="123"/>
      <c r="AL921" s="123"/>
      <c r="AM921" s="123"/>
      <c r="AO921" s="123"/>
      <c r="AP921" s="123"/>
      <c r="AQ921" s="123"/>
      <c r="AS921" s="123"/>
      <c r="AT921" s="123"/>
      <c r="AU921" s="123"/>
      <c r="AW921" s="123"/>
      <c r="AX921" s="123"/>
      <c r="AY921" s="123"/>
      <c r="AZ921" s="49"/>
    </row>
    <row r="922" spans="1:52" x14ac:dyDescent="0.25">
      <c r="A922" s="49"/>
      <c r="F922" s="113"/>
      <c r="G922" s="118"/>
      <c r="H922" s="123"/>
      <c r="I922" s="123"/>
      <c r="J922" s="123"/>
      <c r="L922" s="113"/>
      <c r="M922" s="123"/>
      <c r="N922" s="123"/>
      <c r="O922" s="123"/>
      <c r="R922" s="123"/>
      <c r="T922" s="113"/>
      <c r="U922" s="118"/>
      <c r="V922" s="123"/>
      <c r="W922" s="123"/>
      <c r="X922" s="123"/>
      <c r="Z922" s="128"/>
      <c r="AD922" s="132"/>
      <c r="AG922" s="123"/>
      <c r="AI922" s="128"/>
      <c r="AJ922" s="123"/>
      <c r="AL922" s="123"/>
      <c r="AM922" s="123"/>
      <c r="AO922" s="123"/>
      <c r="AP922" s="123"/>
      <c r="AQ922" s="123"/>
      <c r="AS922" s="123"/>
      <c r="AT922" s="123"/>
      <c r="AU922" s="123"/>
      <c r="AW922" s="123"/>
      <c r="AX922" s="123"/>
      <c r="AY922" s="123"/>
      <c r="AZ922" s="49"/>
    </row>
    <row r="923" spans="1:52" x14ac:dyDescent="0.25">
      <c r="A923" s="49"/>
      <c r="F923" s="113"/>
      <c r="G923" s="118"/>
      <c r="H923" s="123"/>
      <c r="I923" s="123"/>
      <c r="J923" s="123"/>
      <c r="L923" s="113"/>
      <c r="M923" s="123"/>
      <c r="N923" s="123"/>
      <c r="O923" s="123"/>
      <c r="R923" s="123"/>
      <c r="T923" s="113"/>
      <c r="U923" s="118"/>
      <c r="V923" s="123"/>
      <c r="W923" s="123"/>
      <c r="X923" s="123"/>
      <c r="Z923" s="128"/>
      <c r="AD923" s="132"/>
      <c r="AG923" s="123"/>
      <c r="AI923" s="128"/>
      <c r="AJ923" s="123"/>
      <c r="AL923" s="123"/>
      <c r="AM923" s="123"/>
      <c r="AO923" s="123"/>
      <c r="AP923" s="123"/>
      <c r="AQ923" s="123"/>
      <c r="AS923" s="123"/>
      <c r="AT923" s="123"/>
      <c r="AU923" s="123"/>
      <c r="AW923" s="123"/>
      <c r="AX923" s="123"/>
      <c r="AY923" s="123"/>
      <c r="AZ923" s="49"/>
    </row>
    <row r="924" spans="1:52" x14ac:dyDescent="0.25">
      <c r="A924" s="49"/>
      <c r="F924" s="113"/>
      <c r="G924" s="118"/>
      <c r="H924" s="123"/>
      <c r="I924" s="123"/>
      <c r="J924" s="123"/>
      <c r="L924" s="113"/>
      <c r="M924" s="123"/>
      <c r="N924" s="123"/>
      <c r="O924" s="123"/>
      <c r="R924" s="123"/>
      <c r="T924" s="113"/>
      <c r="U924" s="118"/>
      <c r="V924" s="123"/>
      <c r="W924" s="123"/>
      <c r="X924" s="123"/>
      <c r="Z924" s="128"/>
      <c r="AD924" s="132"/>
      <c r="AG924" s="123"/>
      <c r="AI924" s="128"/>
      <c r="AJ924" s="123"/>
      <c r="AL924" s="123"/>
      <c r="AM924" s="123"/>
      <c r="AO924" s="123"/>
      <c r="AP924" s="123"/>
      <c r="AQ924" s="123"/>
      <c r="AS924" s="123"/>
      <c r="AT924" s="123"/>
      <c r="AU924" s="123"/>
      <c r="AW924" s="123"/>
      <c r="AX924" s="123"/>
      <c r="AY924" s="123"/>
      <c r="AZ924" s="49"/>
    </row>
    <row r="925" spans="1:52" x14ac:dyDescent="0.25">
      <c r="A925" s="49"/>
      <c r="F925" s="113"/>
      <c r="G925" s="118"/>
      <c r="H925" s="123"/>
      <c r="I925" s="123"/>
      <c r="J925" s="123"/>
      <c r="L925" s="113"/>
      <c r="M925" s="123"/>
      <c r="N925" s="123"/>
      <c r="O925" s="123"/>
      <c r="R925" s="123"/>
      <c r="T925" s="113"/>
      <c r="U925" s="118"/>
      <c r="V925" s="123"/>
      <c r="W925" s="123"/>
      <c r="X925" s="123"/>
      <c r="Z925" s="128"/>
      <c r="AD925" s="132"/>
      <c r="AG925" s="123"/>
      <c r="AI925" s="128"/>
      <c r="AJ925" s="123"/>
      <c r="AL925" s="123"/>
      <c r="AM925" s="123"/>
      <c r="AO925" s="123"/>
      <c r="AP925" s="123"/>
      <c r="AQ925" s="123"/>
      <c r="AS925" s="123"/>
      <c r="AT925" s="123"/>
      <c r="AU925" s="123"/>
      <c r="AW925" s="123"/>
      <c r="AX925" s="123"/>
      <c r="AY925" s="123"/>
      <c r="AZ925" s="49"/>
    </row>
    <row r="926" spans="1:52" x14ac:dyDescent="0.25">
      <c r="A926" s="49"/>
      <c r="F926" s="113"/>
      <c r="G926" s="118"/>
      <c r="H926" s="123"/>
      <c r="I926" s="123"/>
      <c r="J926" s="123"/>
      <c r="L926" s="113"/>
      <c r="M926" s="123"/>
      <c r="N926" s="123"/>
      <c r="O926" s="123"/>
      <c r="R926" s="123"/>
      <c r="T926" s="113"/>
      <c r="U926" s="118"/>
      <c r="V926" s="123"/>
      <c r="W926" s="123"/>
      <c r="X926" s="123"/>
      <c r="Z926" s="128"/>
      <c r="AD926" s="132"/>
      <c r="AG926" s="123"/>
      <c r="AI926" s="128"/>
      <c r="AJ926" s="123"/>
      <c r="AL926" s="123"/>
      <c r="AM926" s="123"/>
      <c r="AO926" s="123"/>
      <c r="AP926" s="123"/>
      <c r="AQ926" s="123"/>
      <c r="AS926" s="123"/>
      <c r="AT926" s="123"/>
      <c r="AU926" s="123"/>
      <c r="AW926" s="123"/>
      <c r="AX926" s="123"/>
      <c r="AY926" s="123"/>
      <c r="AZ926" s="49"/>
    </row>
    <row r="927" spans="1:52" x14ac:dyDescent="0.25">
      <c r="A927" s="49"/>
      <c r="F927" s="113"/>
      <c r="G927" s="118"/>
      <c r="H927" s="123"/>
      <c r="I927" s="123"/>
      <c r="J927" s="123"/>
      <c r="L927" s="113"/>
      <c r="M927" s="123"/>
      <c r="N927" s="123"/>
      <c r="O927" s="123"/>
      <c r="R927" s="123"/>
      <c r="T927" s="113"/>
      <c r="U927" s="118"/>
      <c r="V927" s="123"/>
      <c r="W927" s="123"/>
      <c r="X927" s="123"/>
      <c r="Z927" s="128"/>
      <c r="AD927" s="132"/>
      <c r="AG927" s="123"/>
      <c r="AI927" s="128"/>
      <c r="AJ927" s="123"/>
      <c r="AL927" s="123"/>
      <c r="AM927" s="123"/>
      <c r="AO927" s="123"/>
      <c r="AP927" s="123"/>
      <c r="AQ927" s="123"/>
      <c r="AS927" s="123"/>
      <c r="AT927" s="123"/>
      <c r="AU927" s="123"/>
      <c r="AW927" s="123"/>
      <c r="AX927" s="123"/>
      <c r="AY927" s="123"/>
      <c r="AZ927" s="49"/>
    </row>
    <row r="928" spans="1:52" x14ac:dyDescent="0.25">
      <c r="A928" s="49"/>
      <c r="F928" s="113"/>
      <c r="G928" s="118"/>
      <c r="H928" s="123"/>
      <c r="I928" s="123"/>
      <c r="J928" s="123"/>
      <c r="L928" s="113"/>
      <c r="M928" s="123"/>
      <c r="N928" s="123"/>
      <c r="O928" s="123"/>
      <c r="R928" s="123"/>
      <c r="T928" s="113"/>
      <c r="U928" s="118"/>
      <c r="V928" s="123"/>
      <c r="W928" s="123"/>
      <c r="X928" s="123"/>
      <c r="Z928" s="128"/>
      <c r="AD928" s="132"/>
      <c r="AG928" s="123"/>
      <c r="AI928" s="128"/>
      <c r="AJ928" s="123"/>
      <c r="AL928" s="123"/>
      <c r="AM928" s="123"/>
      <c r="AO928" s="123"/>
      <c r="AP928" s="123"/>
      <c r="AQ928" s="123"/>
      <c r="AS928" s="123"/>
      <c r="AT928" s="123"/>
      <c r="AU928" s="123"/>
      <c r="AW928" s="123"/>
      <c r="AX928" s="123"/>
      <c r="AY928" s="123"/>
      <c r="AZ928" s="49"/>
    </row>
    <row r="929" spans="1:52" x14ac:dyDescent="0.25">
      <c r="A929" s="49"/>
      <c r="F929" s="113"/>
      <c r="G929" s="118"/>
      <c r="H929" s="123"/>
      <c r="I929" s="123"/>
      <c r="J929" s="123"/>
      <c r="L929" s="113"/>
      <c r="M929" s="123"/>
      <c r="N929" s="123"/>
      <c r="O929" s="123"/>
      <c r="R929" s="123"/>
      <c r="T929" s="113"/>
      <c r="U929" s="118"/>
      <c r="V929" s="123"/>
      <c r="W929" s="123"/>
      <c r="X929" s="123"/>
      <c r="Z929" s="128"/>
      <c r="AD929" s="132"/>
      <c r="AG929" s="123"/>
      <c r="AI929" s="128"/>
      <c r="AJ929" s="123"/>
      <c r="AL929" s="123"/>
      <c r="AM929" s="123"/>
      <c r="AO929" s="123"/>
      <c r="AP929" s="123"/>
      <c r="AQ929" s="123"/>
      <c r="AS929" s="123"/>
      <c r="AT929" s="123"/>
      <c r="AU929" s="123"/>
      <c r="AW929" s="123"/>
      <c r="AX929" s="123"/>
      <c r="AY929" s="123"/>
      <c r="AZ929" s="49"/>
    </row>
    <row r="930" spans="1:52" x14ac:dyDescent="0.25">
      <c r="A930" s="49"/>
      <c r="F930" s="113"/>
      <c r="G930" s="118"/>
      <c r="H930" s="123"/>
      <c r="I930" s="123"/>
      <c r="J930" s="123"/>
      <c r="L930" s="113"/>
      <c r="M930" s="123"/>
      <c r="N930" s="123"/>
      <c r="O930" s="123"/>
      <c r="R930" s="123"/>
      <c r="T930" s="113"/>
      <c r="U930" s="118"/>
      <c r="V930" s="123"/>
      <c r="W930" s="123"/>
      <c r="X930" s="123"/>
      <c r="Z930" s="128"/>
      <c r="AD930" s="132"/>
      <c r="AG930" s="123"/>
      <c r="AI930" s="128"/>
      <c r="AJ930" s="123"/>
      <c r="AL930" s="123"/>
      <c r="AM930" s="123"/>
      <c r="AO930" s="123"/>
      <c r="AP930" s="123"/>
      <c r="AQ930" s="123"/>
      <c r="AS930" s="123"/>
      <c r="AT930" s="123"/>
      <c r="AU930" s="123"/>
      <c r="AW930" s="123"/>
      <c r="AX930" s="123"/>
      <c r="AY930" s="123"/>
      <c r="AZ930" s="49"/>
    </row>
    <row r="931" spans="1:52" x14ac:dyDescent="0.25">
      <c r="A931" s="49"/>
      <c r="F931" s="113"/>
      <c r="G931" s="118"/>
      <c r="H931" s="123"/>
      <c r="I931" s="123"/>
      <c r="J931" s="123"/>
      <c r="L931" s="113"/>
      <c r="M931" s="123"/>
      <c r="N931" s="123"/>
      <c r="O931" s="123"/>
      <c r="R931" s="123"/>
      <c r="T931" s="113"/>
      <c r="U931" s="118"/>
      <c r="V931" s="123"/>
      <c r="W931" s="123"/>
      <c r="X931" s="123"/>
      <c r="Z931" s="128"/>
      <c r="AD931" s="132"/>
      <c r="AG931" s="123"/>
      <c r="AI931" s="128"/>
      <c r="AJ931" s="123"/>
      <c r="AL931" s="123"/>
      <c r="AM931" s="123"/>
      <c r="AO931" s="123"/>
      <c r="AP931" s="123"/>
      <c r="AQ931" s="123"/>
      <c r="AS931" s="123"/>
      <c r="AT931" s="123"/>
      <c r="AU931" s="123"/>
      <c r="AW931" s="123"/>
      <c r="AX931" s="123"/>
      <c r="AY931" s="123"/>
      <c r="AZ931" s="49"/>
    </row>
    <row r="932" spans="1:52" x14ac:dyDescent="0.25">
      <c r="A932" s="49"/>
      <c r="F932" s="113"/>
      <c r="G932" s="118"/>
      <c r="H932" s="123"/>
      <c r="I932" s="123"/>
      <c r="J932" s="123"/>
      <c r="L932" s="113"/>
      <c r="M932" s="123"/>
      <c r="N932" s="123"/>
      <c r="O932" s="123"/>
      <c r="R932" s="123"/>
      <c r="T932" s="113"/>
      <c r="U932" s="118"/>
      <c r="V932" s="123"/>
      <c r="W932" s="123"/>
      <c r="X932" s="123"/>
      <c r="Z932" s="128"/>
      <c r="AD932" s="132"/>
      <c r="AG932" s="123"/>
      <c r="AI932" s="128"/>
      <c r="AJ932" s="123"/>
      <c r="AL932" s="123"/>
      <c r="AM932" s="123"/>
      <c r="AO932" s="123"/>
      <c r="AP932" s="123"/>
      <c r="AQ932" s="123"/>
      <c r="AS932" s="123"/>
      <c r="AT932" s="123"/>
      <c r="AU932" s="123"/>
      <c r="AW932" s="123"/>
      <c r="AX932" s="123"/>
      <c r="AY932" s="123"/>
      <c r="AZ932" s="49"/>
    </row>
    <row r="933" spans="1:52" x14ac:dyDescent="0.25">
      <c r="A933" s="49"/>
      <c r="F933" s="113"/>
      <c r="G933" s="118"/>
      <c r="H933" s="123"/>
      <c r="I933" s="123"/>
      <c r="J933" s="123"/>
      <c r="L933" s="113"/>
      <c r="M933" s="123"/>
      <c r="N933" s="123"/>
      <c r="O933" s="123"/>
      <c r="R933" s="123"/>
      <c r="T933" s="113"/>
      <c r="U933" s="118"/>
      <c r="V933" s="123"/>
      <c r="W933" s="123"/>
      <c r="X933" s="123"/>
      <c r="Z933" s="128"/>
      <c r="AD933" s="132"/>
      <c r="AG933" s="123"/>
      <c r="AI933" s="128"/>
      <c r="AJ933" s="123"/>
      <c r="AL933" s="123"/>
      <c r="AM933" s="123"/>
      <c r="AO933" s="123"/>
      <c r="AP933" s="123"/>
      <c r="AQ933" s="123"/>
      <c r="AS933" s="123"/>
      <c r="AT933" s="123"/>
      <c r="AU933" s="123"/>
      <c r="AW933" s="123"/>
      <c r="AX933" s="123"/>
      <c r="AY933" s="123"/>
      <c r="AZ933" s="49"/>
    </row>
    <row r="934" spans="1:52" x14ac:dyDescent="0.25">
      <c r="A934" s="49"/>
      <c r="F934" s="113"/>
      <c r="G934" s="118"/>
      <c r="H934" s="123"/>
      <c r="I934" s="123"/>
      <c r="J934" s="123"/>
      <c r="L934" s="113"/>
      <c r="M934" s="123"/>
      <c r="N934" s="123"/>
      <c r="O934" s="123"/>
      <c r="R934" s="123"/>
      <c r="T934" s="113"/>
      <c r="U934" s="118"/>
      <c r="V934" s="123"/>
      <c r="W934" s="123"/>
      <c r="X934" s="123"/>
      <c r="Z934" s="128"/>
      <c r="AD934" s="132"/>
      <c r="AG934" s="123"/>
      <c r="AI934" s="128"/>
      <c r="AJ934" s="123"/>
      <c r="AL934" s="123"/>
      <c r="AM934" s="123"/>
      <c r="AO934" s="123"/>
      <c r="AP934" s="123"/>
      <c r="AQ934" s="123"/>
      <c r="AS934" s="123"/>
      <c r="AT934" s="123"/>
      <c r="AU934" s="123"/>
      <c r="AW934" s="123"/>
      <c r="AX934" s="123"/>
      <c r="AY934" s="123"/>
      <c r="AZ934" s="49"/>
    </row>
    <row r="935" spans="1:52" x14ac:dyDescent="0.25">
      <c r="A935" s="49"/>
      <c r="F935" s="113"/>
      <c r="G935" s="118"/>
      <c r="H935" s="123"/>
      <c r="I935" s="123"/>
      <c r="J935" s="123"/>
      <c r="L935" s="113"/>
      <c r="M935" s="123"/>
      <c r="N935" s="123"/>
      <c r="O935" s="123"/>
      <c r="R935" s="123"/>
      <c r="T935" s="113"/>
      <c r="U935" s="118"/>
      <c r="V935" s="123"/>
      <c r="W935" s="123"/>
      <c r="X935" s="123"/>
      <c r="Z935" s="128"/>
      <c r="AD935" s="132"/>
      <c r="AG935" s="123"/>
      <c r="AI935" s="128"/>
      <c r="AJ935" s="123"/>
      <c r="AL935" s="123"/>
      <c r="AM935" s="123"/>
      <c r="AO935" s="123"/>
      <c r="AP935" s="123"/>
      <c r="AQ935" s="123"/>
      <c r="AS935" s="123"/>
      <c r="AT935" s="123"/>
      <c r="AU935" s="123"/>
      <c r="AW935" s="123"/>
      <c r="AX935" s="123"/>
      <c r="AY935" s="123"/>
      <c r="AZ935" s="49"/>
    </row>
    <row r="936" spans="1:52" x14ac:dyDescent="0.25">
      <c r="A936" s="49"/>
      <c r="F936" s="113"/>
      <c r="G936" s="118"/>
      <c r="H936" s="123"/>
      <c r="I936" s="123"/>
      <c r="J936" s="123"/>
      <c r="L936" s="113"/>
      <c r="M936" s="123"/>
      <c r="N936" s="123"/>
      <c r="O936" s="123"/>
      <c r="R936" s="123"/>
      <c r="T936" s="113"/>
      <c r="U936" s="118"/>
      <c r="V936" s="123"/>
      <c r="W936" s="123"/>
      <c r="X936" s="123"/>
      <c r="Z936" s="128"/>
      <c r="AD936" s="132"/>
      <c r="AG936" s="123"/>
      <c r="AI936" s="128"/>
      <c r="AJ936" s="123"/>
      <c r="AL936" s="123"/>
      <c r="AM936" s="123"/>
      <c r="AO936" s="123"/>
      <c r="AP936" s="123"/>
      <c r="AQ936" s="123"/>
      <c r="AS936" s="123"/>
      <c r="AT936" s="123"/>
      <c r="AU936" s="123"/>
      <c r="AW936" s="123"/>
      <c r="AX936" s="123"/>
      <c r="AY936" s="123"/>
      <c r="AZ936" s="49"/>
    </row>
    <row r="937" spans="1:52" x14ac:dyDescent="0.25">
      <c r="A937" s="49"/>
      <c r="F937" s="113"/>
      <c r="G937" s="118"/>
      <c r="H937" s="123"/>
      <c r="I937" s="123"/>
      <c r="J937" s="123"/>
      <c r="L937" s="113"/>
      <c r="M937" s="123"/>
      <c r="N937" s="123"/>
      <c r="O937" s="123"/>
      <c r="R937" s="123"/>
      <c r="T937" s="113"/>
      <c r="U937" s="118"/>
      <c r="V937" s="123"/>
      <c r="W937" s="123"/>
      <c r="X937" s="123"/>
      <c r="Z937" s="128"/>
      <c r="AD937" s="132"/>
      <c r="AG937" s="123"/>
      <c r="AI937" s="128"/>
      <c r="AJ937" s="123"/>
      <c r="AL937" s="123"/>
      <c r="AM937" s="123"/>
      <c r="AO937" s="123"/>
      <c r="AP937" s="123"/>
      <c r="AQ937" s="123"/>
      <c r="AS937" s="123"/>
      <c r="AT937" s="123"/>
      <c r="AU937" s="123"/>
      <c r="AW937" s="123"/>
      <c r="AX937" s="123"/>
      <c r="AY937" s="123"/>
      <c r="AZ937" s="49"/>
    </row>
    <row r="938" spans="1:52" x14ac:dyDescent="0.25">
      <c r="A938" s="49"/>
      <c r="F938" s="113"/>
      <c r="G938" s="118"/>
      <c r="H938" s="123"/>
      <c r="I938" s="123"/>
      <c r="J938" s="123"/>
      <c r="L938" s="113"/>
      <c r="M938" s="123"/>
      <c r="N938" s="123"/>
      <c r="O938" s="123"/>
      <c r="R938" s="123"/>
      <c r="T938" s="113"/>
      <c r="U938" s="118"/>
      <c r="V938" s="123"/>
      <c r="W938" s="123"/>
      <c r="X938" s="123"/>
      <c r="Z938" s="128"/>
      <c r="AD938" s="132"/>
      <c r="AG938" s="123"/>
      <c r="AI938" s="128"/>
      <c r="AJ938" s="123"/>
      <c r="AL938" s="123"/>
      <c r="AM938" s="123"/>
      <c r="AO938" s="123"/>
      <c r="AP938" s="123"/>
      <c r="AQ938" s="123"/>
      <c r="AS938" s="123"/>
      <c r="AT938" s="123"/>
      <c r="AU938" s="123"/>
      <c r="AW938" s="123"/>
      <c r="AX938" s="123"/>
      <c r="AY938" s="123"/>
      <c r="AZ938" s="49"/>
    </row>
    <row r="939" spans="1:52" x14ac:dyDescent="0.25">
      <c r="A939" s="49"/>
      <c r="F939" s="113"/>
      <c r="G939" s="118"/>
      <c r="H939" s="123"/>
      <c r="I939" s="123"/>
      <c r="J939" s="123"/>
      <c r="L939" s="113"/>
      <c r="M939" s="123"/>
      <c r="N939" s="123"/>
      <c r="O939" s="123"/>
      <c r="R939" s="123"/>
      <c r="T939" s="113"/>
      <c r="U939" s="118"/>
      <c r="V939" s="123"/>
      <c r="W939" s="123"/>
      <c r="X939" s="123"/>
      <c r="Z939" s="128"/>
      <c r="AD939" s="132"/>
      <c r="AG939" s="123"/>
      <c r="AI939" s="128"/>
      <c r="AJ939" s="123"/>
      <c r="AL939" s="123"/>
      <c r="AM939" s="123"/>
      <c r="AO939" s="123"/>
      <c r="AP939" s="123"/>
      <c r="AQ939" s="123"/>
      <c r="AS939" s="123"/>
      <c r="AT939" s="123"/>
      <c r="AU939" s="123"/>
      <c r="AW939" s="123"/>
      <c r="AX939" s="123"/>
      <c r="AY939" s="123"/>
      <c r="AZ939" s="49"/>
    </row>
    <row r="940" spans="1:52" x14ac:dyDescent="0.25">
      <c r="A940" s="49"/>
      <c r="F940" s="113"/>
      <c r="G940" s="118"/>
      <c r="H940" s="123"/>
      <c r="I940" s="123"/>
      <c r="J940" s="123"/>
      <c r="L940" s="113"/>
      <c r="M940" s="123"/>
      <c r="N940" s="123"/>
      <c r="O940" s="123"/>
      <c r="R940" s="123"/>
      <c r="T940" s="113"/>
      <c r="U940" s="118"/>
      <c r="V940" s="123"/>
      <c r="W940" s="123"/>
      <c r="X940" s="123"/>
      <c r="Z940" s="128"/>
      <c r="AD940" s="132"/>
      <c r="AG940" s="123"/>
      <c r="AI940" s="128"/>
      <c r="AJ940" s="123"/>
      <c r="AL940" s="123"/>
      <c r="AM940" s="123"/>
      <c r="AO940" s="123"/>
      <c r="AP940" s="123"/>
      <c r="AQ940" s="123"/>
      <c r="AS940" s="123"/>
      <c r="AT940" s="123"/>
      <c r="AU940" s="123"/>
      <c r="AW940" s="123"/>
      <c r="AX940" s="123"/>
      <c r="AY940" s="123"/>
      <c r="AZ940" s="49"/>
    </row>
    <row r="941" spans="1:52" x14ac:dyDescent="0.25">
      <c r="A941" s="49"/>
      <c r="F941" s="113"/>
      <c r="G941" s="118"/>
      <c r="H941" s="123"/>
      <c r="I941" s="123"/>
      <c r="J941" s="123"/>
      <c r="L941" s="113"/>
      <c r="M941" s="123"/>
      <c r="N941" s="123"/>
      <c r="O941" s="123"/>
      <c r="R941" s="123"/>
      <c r="T941" s="113"/>
      <c r="U941" s="118"/>
      <c r="V941" s="123"/>
      <c r="W941" s="123"/>
      <c r="X941" s="123"/>
      <c r="Z941" s="128"/>
      <c r="AD941" s="132"/>
      <c r="AG941" s="123"/>
      <c r="AI941" s="128"/>
      <c r="AJ941" s="123"/>
      <c r="AL941" s="123"/>
      <c r="AM941" s="123"/>
      <c r="AO941" s="123"/>
      <c r="AP941" s="123"/>
      <c r="AQ941" s="123"/>
      <c r="AS941" s="123"/>
      <c r="AT941" s="123"/>
      <c r="AU941" s="123"/>
      <c r="AW941" s="123"/>
      <c r="AX941" s="123"/>
      <c r="AY941" s="123"/>
      <c r="AZ941" s="49"/>
    </row>
    <row r="942" spans="1:52" x14ac:dyDescent="0.25">
      <c r="A942" s="49"/>
      <c r="F942" s="113"/>
      <c r="G942" s="118"/>
      <c r="H942" s="123"/>
      <c r="I942" s="123"/>
      <c r="J942" s="123"/>
      <c r="L942" s="113"/>
      <c r="M942" s="123"/>
      <c r="N942" s="123"/>
      <c r="O942" s="123"/>
      <c r="R942" s="123"/>
      <c r="T942" s="113"/>
      <c r="U942" s="118"/>
      <c r="V942" s="123"/>
      <c r="W942" s="123"/>
      <c r="X942" s="123"/>
      <c r="Z942" s="128"/>
      <c r="AD942" s="132"/>
      <c r="AG942" s="123"/>
      <c r="AI942" s="128"/>
      <c r="AJ942" s="123"/>
      <c r="AL942" s="123"/>
      <c r="AM942" s="123"/>
      <c r="AO942" s="123"/>
      <c r="AP942" s="123"/>
      <c r="AQ942" s="123"/>
      <c r="AS942" s="123"/>
      <c r="AT942" s="123"/>
      <c r="AU942" s="123"/>
      <c r="AW942" s="123"/>
      <c r="AX942" s="123"/>
      <c r="AY942" s="123"/>
      <c r="AZ942" s="49"/>
    </row>
    <row r="943" spans="1:52" x14ac:dyDescent="0.25">
      <c r="A943" s="49"/>
      <c r="F943" s="113"/>
      <c r="G943" s="118"/>
      <c r="H943" s="123"/>
      <c r="I943" s="123"/>
      <c r="J943" s="123"/>
      <c r="L943" s="113"/>
      <c r="M943" s="123"/>
      <c r="N943" s="123"/>
      <c r="O943" s="123"/>
      <c r="R943" s="123"/>
      <c r="T943" s="113"/>
      <c r="U943" s="118"/>
      <c r="V943" s="123"/>
      <c r="W943" s="123"/>
      <c r="X943" s="123"/>
      <c r="Z943" s="128"/>
      <c r="AD943" s="132"/>
      <c r="AG943" s="123"/>
      <c r="AI943" s="128"/>
      <c r="AJ943" s="123"/>
      <c r="AL943" s="123"/>
      <c r="AM943" s="123"/>
      <c r="AO943" s="123"/>
      <c r="AP943" s="123"/>
      <c r="AQ943" s="123"/>
      <c r="AS943" s="123"/>
      <c r="AT943" s="123"/>
      <c r="AU943" s="123"/>
      <c r="AW943" s="123"/>
      <c r="AX943" s="123"/>
      <c r="AY943" s="123"/>
      <c r="AZ943" s="49"/>
    </row>
    <row r="944" spans="1:52" x14ac:dyDescent="0.25">
      <c r="A944" s="49"/>
      <c r="F944" s="113"/>
      <c r="G944" s="118"/>
      <c r="H944" s="123"/>
      <c r="I944" s="123"/>
      <c r="J944" s="123"/>
      <c r="L944" s="113"/>
      <c r="M944" s="123"/>
      <c r="N944" s="123"/>
      <c r="O944" s="123"/>
      <c r="R944" s="123"/>
      <c r="T944" s="113"/>
      <c r="U944" s="118"/>
      <c r="V944" s="123"/>
      <c r="W944" s="123"/>
      <c r="X944" s="123"/>
      <c r="Z944" s="128"/>
      <c r="AD944" s="132"/>
      <c r="AG944" s="123"/>
      <c r="AI944" s="128"/>
      <c r="AJ944" s="123"/>
      <c r="AL944" s="123"/>
      <c r="AM944" s="123"/>
      <c r="AO944" s="123"/>
      <c r="AP944" s="123"/>
      <c r="AQ944" s="123"/>
      <c r="AS944" s="123"/>
      <c r="AT944" s="123"/>
      <c r="AU944" s="123"/>
      <c r="AW944" s="123"/>
      <c r="AX944" s="123"/>
      <c r="AY944" s="123"/>
      <c r="AZ944" s="49"/>
    </row>
    <row r="945" spans="1:52" x14ac:dyDescent="0.25">
      <c r="A945" s="49"/>
      <c r="F945" s="113"/>
      <c r="G945" s="118"/>
      <c r="H945" s="123"/>
      <c r="I945" s="123"/>
      <c r="J945" s="123"/>
      <c r="L945" s="113"/>
      <c r="M945" s="123"/>
      <c r="N945" s="123"/>
      <c r="O945" s="123"/>
      <c r="R945" s="123"/>
      <c r="T945" s="113"/>
      <c r="U945" s="118"/>
      <c r="V945" s="123"/>
      <c r="W945" s="123"/>
      <c r="X945" s="123"/>
      <c r="Z945" s="128"/>
      <c r="AD945" s="132"/>
      <c r="AG945" s="123"/>
      <c r="AI945" s="128"/>
      <c r="AJ945" s="123"/>
      <c r="AL945" s="123"/>
      <c r="AM945" s="123"/>
      <c r="AO945" s="123"/>
      <c r="AP945" s="123"/>
      <c r="AQ945" s="123"/>
      <c r="AS945" s="123"/>
      <c r="AT945" s="123"/>
      <c r="AU945" s="123"/>
      <c r="AW945" s="123"/>
      <c r="AX945" s="123"/>
      <c r="AY945" s="123"/>
      <c r="AZ945" s="49"/>
    </row>
    <row r="946" spans="1:52" x14ac:dyDescent="0.25">
      <c r="A946" s="49"/>
      <c r="F946" s="113"/>
      <c r="G946" s="118"/>
      <c r="H946" s="123"/>
      <c r="I946" s="123"/>
      <c r="J946" s="123"/>
      <c r="L946" s="113"/>
      <c r="M946" s="123"/>
      <c r="N946" s="123"/>
      <c r="O946" s="123"/>
      <c r="R946" s="123"/>
      <c r="T946" s="113"/>
      <c r="U946" s="118"/>
      <c r="V946" s="123"/>
      <c r="W946" s="123"/>
      <c r="X946" s="123"/>
      <c r="Z946" s="128"/>
      <c r="AD946" s="132"/>
      <c r="AG946" s="123"/>
      <c r="AI946" s="128"/>
      <c r="AJ946" s="123"/>
      <c r="AL946" s="123"/>
      <c r="AM946" s="123"/>
      <c r="AO946" s="123"/>
      <c r="AP946" s="123"/>
      <c r="AQ946" s="123"/>
      <c r="AS946" s="123"/>
      <c r="AT946" s="123"/>
      <c r="AU946" s="123"/>
      <c r="AW946" s="123"/>
      <c r="AX946" s="123"/>
      <c r="AY946" s="123"/>
      <c r="AZ946" s="49"/>
    </row>
    <row r="947" spans="1:52" x14ac:dyDescent="0.25">
      <c r="A947" s="49"/>
      <c r="F947" s="113"/>
      <c r="G947" s="118"/>
      <c r="H947" s="123"/>
      <c r="I947" s="123"/>
      <c r="J947" s="123"/>
      <c r="L947" s="113"/>
      <c r="M947" s="123"/>
      <c r="N947" s="123"/>
      <c r="O947" s="123"/>
      <c r="R947" s="123"/>
      <c r="T947" s="113"/>
      <c r="U947" s="118"/>
      <c r="V947" s="123"/>
      <c r="W947" s="123"/>
      <c r="X947" s="123"/>
      <c r="Z947" s="128"/>
      <c r="AD947" s="132"/>
      <c r="AG947" s="123"/>
      <c r="AI947" s="128"/>
      <c r="AJ947" s="123"/>
      <c r="AL947" s="123"/>
      <c r="AM947" s="123"/>
      <c r="AO947" s="123"/>
      <c r="AP947" s="123"/>
      <c r="AQ947" s="123"/>
      <c r="AS947" s="123"/>
      <c r="AT947" s="123"/>
      <c r="AU947" s="123"/>
      <c r="AW947" s="123"/>
      <c r="AX947" s="123"/>
      <c r="AY947" s="123"/>
      <c r="AZ947" s="49"/>
    </row>
    <row r="948" spans="1:52" x14ac:dyDescent="0.25">
      <c r="A948" s="49"/>
      <c r="F948" s="113"/>
      <c r="G948" s="118"/>
      <c r="H948" s="123"/>
      <c r="I948" s="123"/>
      <c r="J948" s="123"/>
      <c r="L948" s="113"/>
      <c r="M948" s="123"/>
      <c r="N948" s="123"/>
      <c r="O948" s="123"/>
      <c r="R948" s="123"/>
      <c r="T948" s="113"/>
      <c r="U948" s="118"/>
      <c r="V948" s="123"/>
      <c r="W948" s="123"/>
      <c r="X948" s="123"/>
      <c r="Z948" s="128"/>
      <c r="AD948" s="132"/>
      <c r="AG948" s="123"/>
      <c r="AI948" s="128"/>
      <c r="AJ948" s="123"/>
      <c r="AL948" s="123"/>
      <c r="AM948" s="123"/>
      <c r="AO948" s="123"/>
      <c r="AP948" s="123"/>
      <c r="AQ948" s="123"/>
      <c r="AS948" s="123"/>
      <c r="AT948" s="123"/>
      <c r="AU948" s="123"/>
      <c r="AW948" s="123"/>
      <c r="AX948" s="123"/>
      <c r="AY948" s="123"/>
      <c r="AZ948" s="49"/>
    </row>
    <row r="949" spans="1:52" x14ac:dyDescent="0.25">
      <c r="A949" s="49"/>
      <c r="F949" s="113"/>
      <c r="G949" s="118"/>
      <c r="H949" s="123"/>
      <c r="I949" s="123"/>
      <c r="J949" s="123"/>
      <c r="L949" s="113"/>
      <c r="M949" s="123"/>
      <c r="N949" s="123"/>
      <c r="O949" s="123"/>
      <c r="R949" s="123"/>
      <c r="T949" s="113"/>
      <c r="U949" s="118"/>
      <c r="V949" s="123"/>
      <c r="W949" s="123"/>
      <c r="X949" s="123"/>
      <c r="Z949" s="128"/>
      <c r="AD949" s="132"/>
      <c r="AG949" s="123"/>
      <c r="AI949" s="128"/>
      <c r="AJ949" s="123"/>
      <c r="AL949" s="123"/>
      <c r="AM949" s="123"/>
      <c r="AO949" s="123"/>
      <c r="AP949" s="123"/>
      <c r="AQ949" s="123"/>
      <c r="AS949" s="123"/>
      <c r="AT949" s="123"/>
      <c r="AU949" s="123"/>
      <c r="AW949" s="123"/>
      <c r="AX949" s="123"/>
      <c r="AY949" s="123"/>
      <c r="AZ949" s="49"/>
    </row>
    <row r="950" spans="1:52" x14ac:dyDescent="0.25">
      <c r="A950" s="49"/>
      <c r="F950" s="113"/>
      <c r="G950" s="118"/>
      <c r="H950" s="123"/>
      <c r="I950" s="123"/>
      <c r="J950" s="123"/>
      <c r="L950" s="113"/>
      <c r="M950" s="123"/>
      <c r="N950" s="123"/>
      <c r="O950" s="123"/>
      <c r="R950" s="123"/>
      <c r="T950" s="113"/>
      <c r="U950" s="118"/>
      <c r="V950" s="123"/>
      <c r="W950" s="123"/>
      <c r="X950" s="123"/>
      <c r="Z950" s="128"/>
      <c r="AD950" s="132"/>
      <c r="AG950" s="123"/>
      <c r="AI950" s="128"/>
      <c r="AJ950" s="123"/>
      <c r="AL950" s="123"/>
      <c r="AM950" s="123"/>
      <c r="AO950" s="123"/>
      <c r="AP950" s="123"/>
      <c r="AQ950" s="123"/>
      <c r="AS950" s="123"/>
      <c r="AT950" s="123"/>
      <c r="AU950" s="123"/>
      <c r="AW950" s="123"/>
      <c r="AX950" s="123"/>
      <c r="AY950" s="123"/>
      <c r="AZ950" s="49"/>
    </row>
    <row r="951" spans="1:52" x14ac:dyDescent="0.25">
      <c r="A951" s="49"/>
      <c r="F951" s="113"/>
      <c r="G951" s="118"/>
      <c r="H951" s="123"/>
      <c r="I951" s="123"/>
      <c r="J951" s="123"/>
      <c r="L951" s="113"/>
      <c r="M951" s="123"/>
      <c r="N951" s="123"/>
      <c r="O951" s="123"/>
      <c r="R951" s="123"/>
      <c r="T951" s="113"/>
      <c r="U951" s="118"/>
      <c r="V951" s="123"/>
      <c r="W951" s="123"/>
      <c r="X951" s="123"/>
      <c r="Z951" s="128"/>
      <c r="AD951" s="132"/>
      <c r="AG951" s="123"/>
      <c r="AI951" s="128"/>
      <c r="AJ951" s="123"/>
      <c r="AL951" s="123"/>
      <c r="AM951" s="123"/>
      <c r="AO951" s="123"/>
      <c r="AP951" s="123"/>
      <c r="AQ951" s="123"/>
      <c r="AS951" s="123"/>
      <c r="AT951" s="123"/>
      <c r="AU951" s="123"/>
      <c r="AW951" s="123"/>
      <c r="AX951" s="123"/>
      <c r="AY951" s="123"/>
      <c r="AZ951" s="49"/>
    </row>
    <row r="952" spans="1:52" x14ac:dyDescent="0.25">
      <c r="A952" s="49"/>
      <c r="F952" s="113"/>
      <c r="G952" s="118"/>
      <c r="H952" s="123"/>
      <c r="I952" s="123"/>
      <c r="J952" s="123"/>
      <c r="L952" s="113"/>
      <c r="M952" s="123"/>
      <c r="N952" s="123"/>
      <c r="O952" s="123"/>
      <c r="R952" s="123"/>
      <c r="T952" s="113"/>
      <c r="U952" s="118"/>
      <c r="V952" s="123"/>
      <c r="W952" s="123"/>
      <c r="X952" s="123"/>
      <c r="Z952" s="128"/>
      <c r="AD952" s="132"/>
      <c r="AG952" s="123"/>
      <c r="AI952" s="128"/>
      <c r="AJ952" s="123"/>
      <c r="AL952" s="123"/>
      <c r="AM952" s="123"/>
      <c r="AO952" s="123"/>
      <c r="AP952" s="123"/>
      <c r="AQ952" s="123"/>
      <c r="AS952" s="123"/>
      <c r="AT952" s="123"/>
      <c r="AU952" s="123"/>
      <c r="AW952" s="123"/>
      <c r="AX952" s="123"/>
      <c r="AY952" s="123"/>
      <c r="AZ952" s="49"/>
    </row>
    <row r="953" spans="1:52" x14ac:dyDescent="0.25">
      <c r="A953" s="49"/>
      <c r="F953" s="113"/>
      <c r="G953" s="118"/>
      <c r="H953" s="123"/>
      <c r="I953" s="123"/>
      <c r="J953" s="123"/>
      <c r="L953" s="113"/>
      <c r="M953" s="123"/>
      <c r="N953" s="123"/>
      <c r="O953" s="123"/>
      <c r="R953" s="123"/>
      <c r="T953" s="113"/>
      <c r="U953" s="118"/>
      <c r="V953" s="123"/>
      <c r="W953" s="123"/>
      <c r="X953" s="123"/>
      <c r="Z953" s="128"/>
      <c r="AD953" s="132"/>
      <c r="AG953" s="123"/>
      <c r="AI953" s="128"/>
      <c r="AJ953" s="123"/>
      <c r="AL953" s="123"/>
      <c r="AM953" s="123"/>
      <c r="AO953" s="123"/>
      <c r="AP953" s="123"/>
      <c r="AQ953" s="123"/>
      <c r="AS953" s="123"/>
      <c r="AT953" s="123"/>
      <c r="AU953" s="123"/>
      <c r="AW953" s="123"/>
      <c r="AX953" s="123"/>
      <c r="AY953" s="123"/>
      <c r="AZ953" s="49"/>
    </row>
    <row r="954" spans="1:52" x14ac:dyDescent="0.25">
      <c r="A954" s="49"/>
      <c r="F954" s="113"/>
      <c r="G954" s="118"/>
      <c r="H954" s="123"/>
      <c r="I954" s="123"/>
      <c r="J954" s="123"/>
      <c r="L954" s="113"/>
      <c r="M954" s="123"/>
      <c r="N954" s="123"/>
      <c r="O954" s="123"/>
      <c r="R954" s="123"/>
      <c r="T954" s="113"/>
      <c r="U954" s="118"/>
      <c r="V954" s="123"/>
      <c r="W954" s="123"/>
      <c r="X954" s="123"/>
      <c r="Z954" s="128"/>
      <c r="AD954" s="132"/>
      <c r="AG954" s="123"/>
      <c r="AI954" s="128"/>
      <c r="AJ954" s="123"/>
      <c r="AL954" s="123"/>
      <c r="AM954" s="123"/>
      <c r="AO954" s="123"/>
      <c r="AP954" s="123"/>
      <c r="AQ954" s="123"/>
      <c r="AS954" s="123"/>
      <c r="AT954" s="123"/>
      <c r="AU954" s="123"/>
      <c r="AW954" s="123"/>
      <c r="AX954" s="123"/>
      <c r="AY954" s="123"/>
      <c r="AZ954" s="49"/>
    </row>
    <row r="955" spans="1:52" x14ac:dyDescent="0.25">
      <c r="A955" s="49"/>
      <c r="F955" s="113"/>
      <c r="G955" s="118"/>
      <c r="H955" s="123"/>
      <c r="I955" s="123"/>
      <c r="J955" s="123"/>
      <c r="L955" s="113"/>
      <c r="M955" s="123"/>
      <c r="N955" s="123"/>
      <c r="O955" s="123"/>
      <c r="R955" s="123"/>
      <c r="T955" s="113"/>
      <c r="U955" s="118"/>
      <c r="V955" s="123"/>
      <c r="W955" s="123"/>
      <c r="X955" s="123"/>
      <c r="Z955" s="128"/>
      <c r="AD955" s="132"/>
      <c r="AG955" s="123"/>
      <c r="AI955" s="128"/>
      <c r="AJ955" s="123"/>
      <c r="AL955" s="123"/>
      <c r="AM955" s="123"/>
      <c r="AO955" s="123"/>
      <c r="AP955" s="123"/>
      <c r="AQ955" s="123"/>
      <c r="AS955" s="123"/>
      <c r="AT955" s="123"/>
      <c r="AU955" s="123"/>
      <c r="AW955" s="123"/>
      <c r="AX955" s="123"/>
      <c r="AY955" s="123"/>
      <c r="AZ955" s="49"/>
    </row>
    <row r="956" spans="1:52" x14ac:dyDescent="0.25">
      <c r="A956" s="49"/>
      <c r="F956" s="113"/>
      <c r="G956" s="118"/>
      <c r="H956" s="123"/>
      <c r="I956" s="123"/>
      <c r="J956" s="123"/>
      <c r="L956" s="113"/>
      <c r="M956" s="123"/>
      <c r="N956" s="123"/>
      <c r="O956" s="123"/>
      <c r="R956" s="123"/>
      <c r="T956" s="113"/>
      <c r="U956" s="118"/>
      <c r="V956" s="123"/>
      <c r="W956" s="123"/>
      <c r="X956" s="123"/>
      <c r="Z956" s="128"/>
      <c r="AD956" s="132"/>
      <c r="AG956" s="123"/>
      <c r="AI956" s="128"/>
      <c r="AJ956" s="123"/>
      <c r="AL956" s="123"/>
      <c r="AM956" s="123"/>
      <c r="AO956" s="123"/>
      <c r="AP956" s="123"/>
      <c r="AQ956" s="123"/>
      <c r="AS956" s="123"/>
      <c r="AT956" s="123"/>
      <c r="AU956" s="123"/>
      <c r="AW956" s="123"/>
      <c r="AX956" s="123"/>
      <c r="AY956" s="123"/>
      <c r="AZ956" s="49"/>
    </row>
    <row r="957" spans="1:52" x14ac:dyDescent="0.25">
      <c r="A957" s="49"/>
      <c r="F957" s="113"/>
      <c r="G957" s="118"/>
      <c r="H957" s="123"/>
      <c r="I957" s="123"/>
      <c r="J957" s="123"/>
      <c r="L957" s="113"/>
      <c r="M957" s="123"/>
      <c r="N957" s="123"/>
      <c r="O957" s="123"/>
      <c r="R957" s="123"/>
      <c r="T957" s="113"/>
      <c r="U957" s="118"/>
      <c r="V957" s="123"/>
      <c r="W957" s="123"/>
      <c r="X957" s="123"/>
      <c r="Z957" s="128"/>
      <c r="AD957" s="132"/>
      <c r="AG957" s="123"/>
      <c r="AI957" s="128"/>
      <c r="AJ957" s="123"/>
      <c r="AL957" s="123"/>
      <c r="AM957" s="123"/>
      <c r="AO957" s="123"/>
      <c r="AP957" s="123"/>
      <c r="AQ957" s="123"/>
      <c r="AS957" s="123"/>
      <c r="AT957" s="123"/>
      <c r="AU957" s="123"/>
      <c r="AW957" s="123"/>
      <c r="AX957" s="123"/>
      <c r="AY957" s="123"/>
      <c r="AZ957" s="49"/>
    </row>
    <row r="958" spans="1:52" x14ac:dyDescent="0.25">
      <c r="A958" s="49"/>
      <c r="F958" s="113"/>
      <c r="G958" s="118"/>
      <c r="H958" s="123"/>
      <c r="I958" s="123"/>
      <c r="J958" s="123"/>
      <c r="L958" s="113"/>
      <c r="M958" s="123"/>
      <c r="N958" s="123"/>
      <c r="O958" s="123"/>
      <c r="R958" s="123"/>
      <c r="T958" s="113"/>
      <c r="U958" s="118"/>
      <c r="V958" s="123"/>
      <c r="W958" s="123"/>
      <c r="X958" s="123"/>
      <c r="Z958" s="128"/>
      <c r="AD958" s="132"/>
      <c r="AG958" s="123"/>
      <c r="AI958" s="128"/>
      <c r="AJ958" s="123"/>
      <c r="AL958" s="123"/>
      <c r="AM958" s="123"/>
      <c r="AO958" s="123"/>
      <c r="AP958" s="123"/>
      <c r="AQ958" s="123"/>
      <c r="AS958" s="123"/>
      <c r="AT958" s="123"/>
      <c r="AU958" s="123"/>
      <c r="AW958" s="123"/>
      <c r="AX958" s="123"/>
      <c r="AY958" s="123"/>
      <c r="AZ958" s="49"/>
    </row>
    <row r="959" spans="1:52" x14ac:dyDescent="0.25">
      <c r="A959" s="49"/>
      <c r="F959" s="113"/>
      <c r="G959" s="118"/>
      <c r="H959" s="123"/>
      <c r="I959" s="123"/>
      <c r="J959" s="123"/>
      <c r="L959" s="113"/>
      <c r="M959" s="123"/>
      <c r="N959" s="123"/>
      <c r="O959" s="123"/>
      <c r="R959" s="123"/>
      <c r="T959" s="113"/>
      <c r="U959" s="118"/>
      <c r="V959" s="123"/>
      <c r="W959" s="123"/>
      <c r="X959" s="123"/>
      <c r="Z959" s="128"/>
      <c r="AD959" s="132"/>
      <c r="AG959" s="123"/>
      <c r="AI959" s="128"/>
      <c r="AJ959" s="123"/>
      <c r="AL959" s="123"/>
      <c r="AM959" s="123"/>
      <c r="AO959" s="123"/>
      <c r="AP959" s="123"/>
      <c r="AQ959" s="123"/>
      <c r="AS959" s="123"/>
      <c r="AT959" s="123"/>
      <c r="AU959" s="123"/>
      <c r="AW959" s="123"/>
      <c r="AX959" s="123"/>
      <c r="AY959" s="123"/>
      <c r="AZ959" s="49"/>
    </row>
    <row r="960" spans="1:52" x14ac:dyDescent="0.25">
      <c r="A960" s="49"/>
      <c r="F960" s="113"/>
      <c r="G960" s="118"/>
      <c r="H960" s="123"/>
      <c r="I960" s="123"/>
      <c r="J960" s="123"/>
      <c r="L960" s="113"/>
      <c r="M960" s="123"/>
      <c r="N960" s="123"/>
      <c r="O960" s="123"/>
      <c r="R960" s="123"/>
      <c r="T960" s="113"/>
      <c r="U960" s="118"/>
      <c r="V960" s="123"/>
      <c r="W960" s="123"/>
      <c r="X960" s="123"/>
      <c r="Z960" s="128"/>
      <c r="AD960" s="132"/>
      <c r="AG960" s="123"/>
      <c r="AI960" s="128"/>
      <c r="AJ960" s="123"/>
      <c r="AL960" s="123"/>
      <c r="AM960" s="123"/>
      <c r="AO960" s="123"/>
      <c r="AP960" s="123"/>
      <c r="AQ960" s="123"/>
      <c r="AS960" s="123"/>
      <c r="AT960" s="123"/>
      <c r="AU960" s="123"/>
      <c r="AW960" s="123"/>
      <c r="AX960" s="123"/>
      <c r="AY960" s="123"/>
      <c r="AZ960" s="49"/>
    </row>
    <row r="961" spans="1:52" x14ac:dyDescent="0.25">
      <c r="A961" s="49"/>
      <c r="F961" s="113"/>
      <c r="G961" s="118"/>
      <c r="H961" s="123"/>
      <c r="I961" s="123"/>
      <c r="J961" s="123"/>
      <c r="L961" s="113"/>
      <c r="M961" s="123"/>
      <c r="N961" s="123"/>
      <c r="O961" s="123"/>
      <c r="R961" s="123"/>
      <c r="T961" s="113"/>
      <c r="U961" s="118"/>
      <c r="V961" s="123"/>
      <c r="W961" s="123"/>
      <c r="X961" s="123"/>
      <c r="Z961" s="128"/>
      <c r="AD961" s="132"/>
      <c r="AG961" s="123"/>
      <c r="AI961" s="128"/>
      <c r="AJ961" s="123"/>
      <c r="AL961" s="123"/>
      <c r="AM961" s="123"/>
      <c r="AO961" s="123"/>
      <c r="AP961" s="123"/>
      <c r="AQ961" s="123"/>
      <c r="AS961" s="123"/>
      <c r="AT961" s="123"/>
      <c r="AU961" s="123"/>
      <c r="AW961" s="123"/>
      <c r="AX961" s="123"/>
      <c r="AY961" s="123"/>
      <c r="AZ961" s="49"/>
    </row>
    <row r="962" spans="1:52" x14ac:dyDescent="0.25">
      <c r="A962" s="49"/>
      <c r="F962" s="113"/>
      <c r="G962" s="118"/>
      <c r="H962" s="123"/>
      <c r="I962" s="123"/>
      <c r="J962" s="123"/>
      <c r="L962" s="113"/>
      <c r="M962" s="123"/>
      <c r="N962" s="123"/>
      <c r="O962" s="123"/>
      <c r="R962" s="123"/>
      <c r="T962" s="113"/>
      <c r="U962" s="118"/>
      <c r="V962" s="123"/>
      <c r="W962" s="123"/>
      <c r="X962" s="123"/>
      <c r="Z962" s="128"/>
      <c r="AD962" s="132"/>
      <c r="AG962" s="123"/>
      <c r="AI962" s="128"/>
      <c r="AJ962" s="123"/>
      <c r="AL962" s="123"/>
      <c r="AM962" s="123"/>
      <c r="AO962" s="123"/>
      <c r="AP962" s="123"/>
      <c r="AQ962" s="123"/>
      <c r="AS962" s="123"/>
      <c r="AT962" s="123"/>
      <c r="AU962" s="123"/>
      <c r="AW962" s="123"/>
      <c r="AX962" s="123"/>
      <c r="AY962" s="123"/>
      <c r="AZ962" s="49"/>
    </row>
    <row r="963" spans="1:52" x14ac:dyDescent="0.25">
      <c r="A963" s="49"/>
      <c r="F963" s="113"/>
      <c r="G963" s="118"/>
      <c r="H963" s="123"/>
      <c r="I963" s="123"/>
      <c r="J963" s="123"/>
      <c r="L963" s="113"/>
      <c r="M963" s="123"/>
      <c r="N963" s="123"/>
      <c r="O963" s="123"/>
      <c r="R963" s="123"/>
      <c r="T963" s="113"/>
      <c r="U963" s="118"/>
      <c r="V963" s="123"/>
      <c r="W963" s="123"/>
      <c r="X963" s="123"/>
      <c r="Z963" s="128"/>
      <c r="AD963" s="132"/>
      <c r="AG963" s="123"/>
      <c r="AI963" s="128"/>
      <c r="AJ963" s="123"/>
      <c r="AL963" s="123"/>
      <c r="AM963" s="123"/>
      <c r="AO963" s="123"/>
      <c r="AP963" s="123"/>
      <c r="AQ963" s="123"/>
      <c r="AS963" s="123"/>
      <c r="AT963" s="123"/>
      <c r="AU963" s="123"/>
      <c r="AW963" s="123"/>
      <c r="AX963" s="123"/>
      <c r="AY963" s="123"/>
      <c r="AZ963" s="49"/>
    </row>
    <row r="964" spans="1:52" x14ac:dyDescent="0.25">
      <c r="A964" s="49"/>
      <c r="F964" s="113"/>
      <c r="G964" s="118"/>
      <c r="H964" s="123"/>
      <c r="I964" s="123"/>
      <c r="J964" s="123"/>
      <c r="L964" s="113"/>
      <c r="M964" s="123"/>
      <c r="N964" s="123"/>
      <c r="O964" s="123"/>
      <c r="R964" s="123"/>
      <c r="T964" s="113"/>
      <c r="U964" s="118"/>
      <c r="V964" s="123"/>
      <c r="W964" s="123"/>
      <c r="X964" s="123"/>
      <c r="Z964" s="128"/>
      <c r="AD964" s="132"/>
      <c r="AG964" s="123"/>
      <c r="AI964" s="128"/>
      <c r="AJ964" s="123"/>
      <c r="AL964" s="123"/>
      <c r="AM964" s="123"/>
      <c r="AO964" s="123"/>
      <c r="AP964" s="123"/>
      <c r="AQ964" s="123"/>
      <c r="AS964" s="123"/>
      <c r="AT964" s="123"/>
      <c r="AU964" s="123"/>
      <c r="AW964" s="123"/>
      <c r="AX964" s="123"/>
      <c r="AY964" s="123"/>
      <c r="AZ964" s="49"/>
    </row>
    <row r="965" spans="1:52" x14ac:dyDescent="0.25">
      <c r="A965" s="49"/>
      <c r="F965" s="113"/>
      <c r="G965" s="118"/>
      <c r="H965" s="123"/>
      <c r="I965" s="123"/>
      <c r="J965" s="123"/>
      <c r="L965" s="113"/>
      <c r="M965" s="123"/>
      <c r="N965" s="123"/>
      <c r="O965" s="123"/>
      <c r="R965" s="123"/>
      <c r="T965" s="113"/>
      <c r="U965" s="118"/>
      <c r="V965" s="123"/>
      <c r="W965" s="123"/>
      <c r="X965" s="123"/>
      <c r="Z965" s="128"/>
      <c r="AD965" s="132"/>
      <c r="AG965" s="123"/>
      <c r="AI965" s="128"/>
      <c r="AJ965" s="123"/>
      <c r="AL965" s="123"/>
      <c r="AM965" s="123"/>
      <c r="AO965" s="123"/>
      <c r="AP965" s="123"/>
      <c r="AQ965" s="123"/>
      <c r="AS965" s="123"/>
      <c r="AT965" s="123"/>
      <c r="AU965" s="123"/>
      <c r="AW965" s="123"/>
      <c r="AX965" s="123"/>
      <c r="AY965" s="123"/>
      <c r="AZ965" s="49"/>
    </row>
    <row r="966" spans="1:52" x14ac:dyDescent="0.25">
      <c r="A966" s="49"/>
      <c r="F966" s="113"/>
      <c r="G966" s="118"/>
      <c r="H966" s="123"/>
      <c r="I966" s="123"/>
      <c r="J966" s="123"/>
      <c r="L966" s="113"/>
      <c r="M966" s="123"/>
      <c r="N966" s="123"/>
      <c r="O966" s="123"/>
      <c r="R966" s="123"/>
      <c r="T966" s="113"/>
      <c r="U966" s="118"/>
      <c r="V966" s="123"/>
      <c r="W966" s="123"/>
      <c r="X966" s="123"/>
      <c r="Z966" s="128"/>
      <c r="AD966" s="132"/>
      <c r="AG966" s="123"/>
      <c r="AI966" s="128"/>
      <c r="AJ966" s="123"/>
      <c r="AL966" s="123"/>
      <c r="AM966" s="123"/>
      <c r="AO966" s="123"/>
      <c r="AP966" s="123"/>
      <c r="AQ966" s="123"/>
      <c r="AS966" s="123"/>
      <c r="AT966" s="123"/>
      <c r="AU966" s="123"/>
      <c r="AW966" s="123"/>
      <c r="AX966" s="123"/>
      <c r="AY966" s="123"/>
      <c r="AZ966" s="49"/>
    </row>
    <row r="967" spans="1:52" x14ac:dyDescent="0.25">
      <c r="A967" s="49"/>
      <c r="F967" s="113"/>
      <c r="G967" s="118"/>
      <c r="H967" s="123"/>
      <c r="I967" s="123"/>
      <c r="J967" s="123"/>
      <c r="L967" s="113"/>
      <c r="M967" s="123"/>
      <c r="N967" s="123"/>
      <c r="O967" s="123"/>
      <c r="R967" s="123"/>
      <c r="T967" s="113"/>
      <c r="U967" s="118"/>
      <c r="V967" s="123"/>
      <c r="W967" s="123"/>
      <c r="X967" s="123"/>
      <c r="Z967" s="128"/>
      <c r="AD967" s="132"/>
      <c r="AG967" s="123"/>
      <c r="AI967" s="128"/>
      <c r="AJ967" s="123"/>
      <c r="AL967" s="123"/>
      <c r="AM967" s="123"/>
      <c r="AO967" s="123"/>
      <c r="AP967" s="123"/>
      <c r="AQ967" s="123"/>
      <c r="AS967" s="123"/>
      <c r="AT967" s="123"/>
      <c r="AU967" s="123"/>
      <c r="AW967" s="123"/>
      <c r="AX967" s="123"/>
      <c r="AY967" s="123"/>
      <c r="AZ967" s="49"/>
    </row>
    <row r="968" spans="1:52" x14ac:dyDescent="0.25">
      <c r="A968" s="49"/>
      <c r="F968" s="113"/>
      <c r="G968" s="118"/>
      <c r="H968" s="123"/>
      <c r="I968" s="123"/>
      <c r="J968" s="123"/>
      <c r="L968" s="113"/>
      <c r="M968" s="123"/>
      <c r="N968" s="123"/>
      <c r="O968" s="123"/>
      <c r="R968" s="123"/>
      <c r="T968" s="113"/>
      <c r="U968" s="118"/>
      <c r="V968" s="123"/>
      <c r="W968" s="123"/>
      <c r="X968" s="123"/>
      <c r="Z968" s="128"/>
      <c r="AD968" s="132"/>
      <c r="AG968" s="123"/>
      <c r="AI968" s="128"/>
      <c r="AJ968" s="123"/>
      <c r="AL968" s="123"/>
      <c r="AM968" s="123"/>
      <c r="AO968" s="123"/>
      <c r="AP968" s="123"/>
      <c r="AQ968" s="123"/>
      <c r="AS968" s="123"/>
      <c r="AT968" s="123"/>
      <c r="AU968" s="123"/>
      <c r="AW968" s="123"/>
      <c r="AX968" s="123"/>
      <c r="AY968" s="123"/>
      <c r="AZ968" s="49"/>
    </row>
    <row r="969" spans="1:52" x14ac:dyDescent="0.25">
      <c r="A969" s="49"/>
      <c r="F969" s="113"/>
      <c r="G969" s="118"/>
      <c r="H969" s="123"/>
      <c r="I969" s="123"/>
      <c r="J969" s="123"/>
      <c r="L969" s="113"/>
      <c r="M969" s="123"/>
      <c r="N969" s="123"/>
      <c r="O969" s="123"/>
      <c r="R969" s="123"/>
      <c r="T969" s="113"/>
      <c r="U969" s="118"/>
      <c r="V969" s="123"/>
      <c r="W969" s="123"/>
      <c r="X969" s="123"/>
      <c r="Z969" s="128"/>
      <c r="AD969" s="132"/>
      <c r="AG969" s="123"/>
      <c r="AI969" s="128"/>
      <c r="AJ969" s="123"/>
      <c r="AL969" s="123"/>
      <c r="AM969" s="123"/>
      <c r="AO969" s="123"/>
      <c r="AP969" s="123"/>
      <c r="AQ969" s="123"/>
      <c r="AS969" s="123"/>
      <c r="AT969" s="123"/>
      <c r="AU969" s="123"/>
      <c r="AW969" s="123"/>
      <c r="AX969" s="123"/>
      <c r="AY969" s="123"/>
      <c r="AZ969" s="49"/>
    </row>
    <row r="970" spans="1:52" x14ac:dyDescent="0.25">
      <c r="A970" s="49"/>
      <c r="F970" s="113"/>
      <c r="G970" s="118"/>
      <c r="H970" s="123"/>
      <c r="I970" s="123"/>
      <c r="J970" s="123"/>
      <c r="L970" s="113"/>
      <c r="M970" s="123"/>
      <c r="N970" s="123"/>
      <c r="O970" s="123"/>
      <c r="R970" s="123"/>
      <c r="T970" s="113"/>
      <c r="U970" s="118"/>
      <c r="V970" s="123"/>
      <c r="W970" s="123"/>
      <c r="X970" s="123"/>
      <c r="Z970" s="128"/>
      <c r="AD970" s="132"/>
      <c r="AG970" s="123"/>
      <c r="AI970" s="128"/>
      <c r="AJ970" s="123"/>
      <c r="AL970" s="123"/>
      <c r="AM970" s="123"/>
      <c r="AO970" s="123"/>
      <c r="AP970" s="123"/>
      <c r="AQ970" s="123"/>
      <c r="AS970" s="123"/>
      <c r="AT970" s="123"/>
      <c r="AU970" s="123"/>
      <c r="AW970" s="123"/>
      <c r="AX970" s="123"/>
      <c r="AY970" s="123"/>
      <c r="AZ970" s="49"/>
    </row>
    <row r="971" spans="1:52" x14ac:dyDescent="0.25">
      <c r="A971" s="49"/>
      <c r="F971" s="113"/>
      <c r="G971" s="118"/>
      <c r="H971" s="123"/>
      <c r="I971" s="123"/>
      <c r="J971" s="123"/>
      <c r="L971" s="113"/>
      <c r="M971" s="123"/>
      <c r="N971" s="123"/>
      <c r="O971" s="123"/>
      <c r="R971" s="123"/>
      <c r="T971" s="113"/>
      <c r="U971" s="118"/>
      <c r="V971" s="123"/>
      <c r="W971" s="123"/>
      <c r="X971" s="123"/>
      <c r="Z971" s="128"/>
      <c r="AD971" s="132"/>
      <c r="AG971" s="123"/>
      <c r="AI971" s="128"/>
      <c r="AJ971" s="123"/>
      <c r="AL971" s="123"/>
      <c r="AM971" s="123"/>
      <c r="AO971" s="123"/>
      <c r="AP971" s="123"/>
      <c r="AQ971" s="123"/>
      <c r="AS971" s="123"/>
      <c r="AT971" s="123"/>
      <c r="AU971" s="123"/>
      <c r="AW971" s="123"/>
      <c r="AX971" s="123"/>
      <c r="AY971" s="123"/>
      <c r="AZ971" s="49"/>
    </row>
    <row r="972" spans="1:52" x14ac:dyDescent="0.25">
      <c r="A972" s="49"/>
      <c r="F972" s="113"/>
      <c r="G972" s="118"/>
      <c r="H972" s="123"/>
      <c r="I972" s="123"/>
      <c r="J972" s="123"/>
      <c r="L972" s="113"/>
      <c r="M972" s="123"/>
      <c r="N972" s="123"/>
      <c r="O972" s="123"/>
      <c r="R972" s="123"/>
      <c r="T972" s="113"/>
      <c r="U972" s="118"/>
      <c r="V972" s="123"/>
      <c r="W972" s="123"/>
      <c r="X972" s="123"/>
      <c r="Z972" s="128"/>
      <c r="AD972" s="132"/>
      <c r="AG972" s="123"/>
      <c r="AI972" s="128"/>
      <c r="AJ972" s="123"/>
      <c r="AL972" s="123"/>
      <c r="AM972" s="123"/>
      <c r="AO972" s="123"/>
      <c r="AP972" s="123"/>
      <c r="AQ972" s="123"/>
      <c r="AS972" s="123"/>
      <c r="AT972" s="123"/>
      <c r="AU972" s="123"/>
      <c r="AW972" s="123"/>
      <c r="AX972" s="123"/>
      <c r="AY972" s="123"/>
      <c r="AZ972" s="49"/>
    </row>
    <row r="973" spans="1:52" x14ac:dyDescent="0.25">
      <c r="A973" s="49"/>
      <c r="F973" s="113"/>
      <c r="G973" s="118"/>
      <c r="H973" s="123"/>
      <c r="I973" s="123"/>
      <c r="J973" s="123"/>
      <c r="L973" s="113"/>
      <c r="M973" s="123"/>
      <c r="N973" s="123"/>
      <c r="O973" s="123"/>
      <c r="R973" s="123"/>
      <c r="T973" s="113"/>
      <c r="U973" s="118"/>
      <c r="V973" s="123"/>
      <c r="W973" s="123"/>
      <c r="X973" s="123"/>
      <c r="Z973" s="128"/>
      <c r="AD973" s="132"/>
      <c r="AG973" s="123"/>
      <c r="AI973" s="128"/>
      <c r="AJ973" s="123"/>
      <c r="AL973" s="123"/>
      <c r="AM973" s="123"/>
      <c r="AO973" s="123"/>
      <c r="AP973" s="123"/>
      <c r="AQ973" s="123"/>
      <c r="AS973" s="123"/>
      <c r="AT973" s="123"/>
      <c r="AU973" s="123"/>
      <c r="AW973" s="123"/>
      <c r="AX973" s="123"/>
      <c r="AY973" s="123"/>
      <c r="AZ973" s="49"/>
    </row>
    <row r="974" spans="1:52" x14ac:dyDescent="0.25">
      <c r="A974" s="49"/>
      <c r="F974" s="113"/>
      <c r="G974" s="118"/>
      <c r="H974" s="123"/>
      <c r="I974" s="123"/>
      <c r="J974" s="123"/>
      <c r="L974" s="113"/>
      <c r="M974" s="123"/>
      <c r="N974" s="123"/>
      <c r="O974" s="123"/>
      <c r="R974" s="123"/>
      <c r="T974" s="113"/>
      <c r="U974" s="118"/>
      <c r="V974" s="123"/>
      <c r="W974" s="123"/>
      <c r="X974" s="123"/>
      <c r="Z974" s="128"/>
      <c r="AD974" s="132"/>
      <c r="AG974" s="123"/>
      <c r="AI974" s="128"/>
      <c r="AJ974" s="123"/>
      <c r="AL974" s="123"/>
      <c r="AM974" s="123"/>
      <c r="AO974" s="123"/>
      <c r="AP974" s="123"/>
      <c r="AQ974" s="123"/>
      <c r="AS974" s="123"/>
      <c r="AT974" s="123"/>
      <c r="AU974" s="123"/>
      <c r="AW974" s="123"/>
      <c r="AX974" s="123"/>
      <c r="AY974" s="123"/>
      <c r="AZ974" s="49"/>
    </row>
    <row r="975" spans="1:52" x14ac:dyDescent="0.25">
      <c r="A975" s="49"/>
      <c r="F975" s="113"/>
      <c r="G975" s="118"/>
      <c r="H975" s="123"/>
      <c r="I975" s="123"/>
      <c r="J975" s="123"/>
      <c r="L975" s="113"/>
      <c r="M975" s="123"/>
      <c r="N975" s="123"/>
      <c r="O975" s="123"/>
      <c r="R975" s="123"/>
      <c r="T975" s="113"/>
      <c r="U975" s="118"/>
      <c r="V975" s="123"/>
      <c r="W975" s="123"/>
      <c r="X975" s="123"/>
      <c r="Z975" s="128"/>
      <c r="AD975" s="132"/>
      <c r="AG975" s="123"/>
      <c r="AI975" s="128"/>
      <c r="AJ975" s="123"/>
      <c r="AL975" s="123"/>
      <c r="AM975" s="123"/>
      <c r="AO975" s="123"/>
      <c r="AP975" s="123"/>
      <c r="AQ975" s="123"/>
      <c r="AS975" s="123"/>
      <c r="AT975" s="123"/>
      <c r="AU975" s="123"/>
      <c r="AW975" s="123"/>
      <c r="AX975" s="123"/>
      <c r="AY975" s="123"/>
      <c r="AZ975" s="49"/>
    </row>
    <row r="976" spans="1:52" x14ac:dyDescent="0.25">
      <c r="A976" s="49"/>
      <c r="F976" s="113"/>
      <c r="G976" s="118"/>
      <c r="H976" s="123"/>
      <c r="I976" s="123"/>
      <c r="J976" s="123"/>
      <c r="L976" s="113"/>
      <c r="M976" s="123"/>
      <c r="N976" s="123"/>
      <c r="O976" s="123"/>
      <c r="R976" s="123"/>
      <c r="T976" s="113"/>
      <c r="U976" s="118"/>
      <c r="V976" s="123"/>
      <c r="W976" s="123"/>
      <c r="X976" s="123"/>
      <c r="Z976" s="128"/>
      <c r="AD976" s="132"/>
      <c r="AG976" s="123"/>
      <c r="AI976" s="128"/>
      <c r="AJ976" s="123"/>
      <c r="AL976" s="123"/>
      <c r="AM976" s="123"/>
      <c r="AO976" s="123"/>
      <c r="AP976" s="123"/>
      <c r="AQ976" s="123"/>
      <c r="AS976" s="123"/>
      <c r="AT976" s="123"/>
      <c r="AU976" s="123"/>
      <c r="AW976" s="123"/>
      <c r="AX976" s="123"/>
      <c r="AY976" s="123"/>
      <c r="AZ976" s="49"/>
    </row>
    <row r="977" spans="1:52" x14ac:dyDescent="0.25">
      <c r="A977" s="49"/>
      <c r="F977" s="113"/>
      <c r="G977" s="118"/>
      <c r="H977" s="123"/>
      <c r="I977" s="123"/>
      <c r="J977" s="123"/>
      <c r="L977" s="113"/>
      <c r="M977" s="123"/>
      <c r="N977" s="123"/>
      <c r="O977" s="123"/>
      <c r="R977" s="123"/>
      <c r="T977" s="113"/>
      <c r="U977" s="118"/>
      <c r="V977" s="123"/>
      <c r="W977" s="123"/>
      <c r="X977" s="123"/>
      <c r="Z977" s="128"/>
      <c r="AD977" s="132"/>
      <c r="AG977" s="123"/>
      <c r="AI977" s="128"/>
      <c r="AJ977" s="123"/>
      <c r="AL977" s="123"/>
      <c r="AM977" s="123"/>
      <c r="AO977" s="123"/>
      <c r="AP977" s="123"/>
      <c r="AQ977" s="123"/>
      <c r="AS977" s="123"/>
      <c r="AT977" s="123"/>
      <c r="AU977" s="123"/>
      <c r="AW977" s="123"/>
      <c r="AX977" s="123"/>
      <c r="AY977" s="123"/>
      <c r="AZ977" s="49"/>
    </row>
    <row r="978" spans="1:52" x14ac:dyDescent="0.25">
      <c r="A978" s="49"/>
      <c r="F978" s="113"/>
      <c r="G978" s="118"/>
      <c r="H978" s="123"/>
      <c r="I978" s="123"/>
      <c r="J978" s="123"/>
      <c r="L978" s="113"/>
      <c r="M978" s="123"/>
      <c r="N978" s="123"/>
      <c r="O978" s="123"/>
      <c r="R978" s="123"/>
      <c r="T978" s="113"/>
      <c r="U978" s="118"/>
      <c r="V978" s="123"/>
      <c r="W978" s="123"/>
      <c r="X978" s="123"/>
      <c r="Z978" s="128"/>
      <c r="AD978" s="132"/>
      <c r="AG978" s="123"/>
      <c r="AI978" s="128"/>
      <c r="AJ978" s="123"/>
      <c r="AL978" s="123"/>
      <c r="AM978" s="123"/>
      <c r="AO978" s="123"/>
      <c r="AP978" s="123"/>
      <c r="AQ978" s="123"/>
      <c r="AS978" s="123"/>
      <c r="AT978" s="123"/>
      <c r="AU978" s="123"/>
      <c r="AW978" s="123"/>
      <c r="AX978" s="123"/>
      <c r="AY978" s="123"/>
      <c r="AZ978" s="49"/>
    </row>
    <row r="979" spans="1:52" x14ac:dyDescent="0.25">
      <c r="A979" s="49"/>
      <c r="F979" s="113"/>
      <c r="G979" s="118"/>
      <c r="H979" s="123"/>
      <c r="I979" s="123"/>
      <c r="J979" s="123"/>
      <c r="L979" s="113"/>
      <c r="M979" s="123"/>
      <c r="N979" s="123"/>
      <c r="O979" s="123"/>
      <c r="R979" s="123"/>
      <c r="T979" s="113"/>
      <c r="U979" s="118"/>
      <c r="V979" s="123"/>
      <c r="W979" s="123"/>
      <c r="X979" s="123"/>
      <c r="Z979" s="128"/>
      <c r="AD979" s="132"/>
      <c r="AG979" s="123"/>
      <c r="AI979" s="128"/>
      <c r="AJ979" s="123"/>
      <c r="AL979" s="123"/>
      <c r="AM979" s="123"/>
      <c r="AO979" s="123"/>
      <c r="AP979" s="123"/>
      <c r="AQ979" s="123"/>
      <c r="AS979" s="123"/>
      <c r="AT979" s="123"/>
      <c r="AU979" s="123"/>
      <c r="AW979" s="123"/>
      <c r="AX979" s="123"/>
      <c r="AY979" s="123"/>
      <c r="AZ979" s="49"/>
    </row>
    <row r="980" spans="1:52" x14ac:dyDescent="0.25">
      <c r="A980" s="49"/>
      <c r="F980" s="113"/>
      <c r="G980" s="118"/>
      <c r="H980" s="123"/>
      <c r="I980" s="123"/>
      <c r="J980" s="123"/>
      <c r="L980" s="113"/>
      <c r="M980" s="123"/>
      <c r="N980" s="123"/>
      <c r="O980" s="123"/>
      <c r="R980" s="123"/>
      <c r="T980" s="113"/>
      <c r="U980" s="118"/>
      <c r="V980" s="123"/>
      <c r="W980" s="123"/>
      <c r="X980" s="123"/>
      <c r="Z980" s="128"/>
      <c r="AD980" s="132"/>
      <c r="AG980" s="123"/>
      <c r="AI980" s="128"/>
      <c r="AJ980" s="123"/>
      <c r="AL980" s="123"/>
      <c r="AM980" s="123"/>
      <c r="AO980" s="123"/>
      <c r="AP980" s="123"/>
      <c r="AQ980" s="123"/>
      <c r="AS980" s="123"/>
      <c r="AT980" s="123"/>
      <c r="AU980" s="123"/>
      <c r="AW980" s="123"/>
      <c r="AX980" s="123"/>
      <c r="AY980" s="123"/>
      <c r="AZ980" s="49"/>
    </row>
    <row r="981" spans="1:52" x14ac:dyDescent="0.25">
      <c r="A981" s="49"/>
      <c r="F981" s="113"/>
      <c r="G981" s="118"/>
      <c r="H981" s="123"/>
      <c r="I981" s="123"/>
      <c r="J981" s="123"/>
      <c r="L981" s="113"/>
      <c r="M981" s="123"/>
      <c r="N981" s="123"/>
      <c r="O981" s="123"/>
      <c r="R981" s="123"/>
      <c r="T981" s="113"/>
      <c r="U981" s="118"/>
      <c r="V981" s="123"/>
      <c r="W981" s="123"/>
      <c r="X981" s="123"/>
      <c r="Z981" s="128"/>
      <c r="AD981" s="132"/>
      <c r="AG981" s="123"/>
      <c r="AI981" s="128"/>
      <c r="AJ981" s="123"/>
      <c r="AL981" s="123"/>
      <c r="AM981" s="123"/>
      <c r="AO981" s="123"/>
      <c r="AP981" s="123"/>
      <c r="AQ981" s="123"/>
      <c r="AS981" s="123"/>
      <c r="AT981" s="123"/>
      <c r="AU981" s="123"/>
      <c r="AW981" s="123"/>
      <c r="AX981" s="123"/>
      <c r="AY981" s="123"/>
      <c r="AZ981" s="49"/>
    </row>
    <row r="982" spans="1:52" x14ac:dyDescent="0.25">
      <c r="A982" s="49"/>
      <c r="F982" s="113"/>
      <c r="G982" s="118"/>
      <c r="H982" s="123"/>
      <c r="I982" s="123"/>
      <c r="J982" s="123"/>
      <c r="L982" s="113"/>
      <c r="M982" s="123"/>
      <c r="N982" s="123"/>
      <c r="O982" s="123"/>
      <c r="R982" s="123"/>
      <c r="T982" s="113"/>
      <c r="U982" s="118"/>
      <c r="V982" s="123"/>
      <c r="W982" s="123"/>
      <c r="X982" s="123"/>
      <c r="Z982" s="128"/>
      <c r="AD982" s="132"/>
      <c r="AG982" s="123"/>
      <c r="AI982" s="128"/>
      <c r="AJ982" s="123"/>
      <c r="AL982" s="123"/>
      <c r="AM982" s="123"/>
      <c r="AO982" s="123"/>
      <c r="AP982" s="123"/>
      <c r="AQ982" s="123"/>
      <c r="AS982" s="123"/>
      <c r="AT982" s="123"/>
      <c r="AU982" s="123"/>
      <c r="AW982" s="123"/>
      <c r="AX982" s="123"/>
      <c r="AY982" s="123"/>
      <c r="AZ982" s="49"/>
    </row>
    <row r="983" spans="1:52" x14ac:dyDescent="0.25">
      <c r="A983" s="49"/>
      <c r="F983" s="113"/>
      <c r="G983" s="118"/>
      <c r="H983" s="123"/>
      <c r="I983" s="123"/>
      <c r="J983" s="123"/>
      <c r="L983" s="113"/>
      <c r="M983" s="123"/>
      <c r="N983" s="123"/>
      <c r="O983" s="123"/>
      <c r="R983" s="123"/>
      <c r="T983" s="113"/>
      <c r="U983" s="118"/>
      <c r="V983" s="123"/>
      <c r="W983" s="123"/>
      <c r="X983" s="123"/>
      <c r="Z983" s="128"/>
      <c r="AD983" s="132"/>
      <c r="AG983" s="123"/>
      <c r="AI983" s="128"/>
      <c r="AJ983" s="123"/>
      <c r="AL983" s="123"/>
      <c r="AM983" s="123"/>
      <c r="AO983" s="123"/>
      <c r="AP983" s="123"/>
      <c r="AQ983" s="123"/>
      <c r="AS983" s="123"/>
      <c r="AT983" s="123"/>
      <c r="AU983" s="123"/>
      <c r="AW983" s="123"/>
      <c r="AX983" s="123"/>
      <c r="AY983" s="123"/>
      <c r="AZ983" s="49"/>
    </row>
    <row r="984" spans="1:52" x14ac:dyDescent="0.25">
      <c r="A984" s="49"/>
      <c r="F984" s="113"/>
      <c r="G984" s="118"/>
      <c r="H984" s="123"/>
      <c r="I984" s="123"/>
      <c r="J984" s="123"/>
      <c r="L984" s="113"/>
      <c r="M984" s="123"/>
      <c r="N984" s="123"/>
      <c r="O984" s="123"/>
      <c r="R984" s="123"/>
      <c r="T984" s="113"/>
      <c r="U984" s="118"/>
      <c r="V984" s="123"/>
      <c r="W984" s="123"/>
      <c r="X984" s="123"/>
      <c r="Z984" s="128"/>
      <c r="AD984" s="132"/>
      <c r="AG984" s="123"/>
      <c r="AI984" s="128"/>
      <c r="AJ984" s="123"/>
      <c r="AL984" s="123"/>
      <c r="AM984" s="123"/>
      <c r="AO984" s="123"/>
      <c r="AP984" s="123"/>
      <c r="AQ984" s="123"/>
      <c r="AS984" s="123"/>
      <c r="AT984" s="123"/>
      <c r="AU984" s="123"/>
      <c r="AW984" s="123"/>
      <c r="AX984" s="123"/>
      <c r="AY984" s="123"/>
      <c r="AZ984" s="49"/>
    </row>
    <row r="985" spans="1:52" x14ac:dyDescent="0.25">
      <c r="A985" s="49"/>
      <c r="F985" s="113"/>
      <c r="G985" s="118"/>
      <c r="H985" s="123"/>
      <c r="I985" s="123"/>
      <c r="J985" s="123"/>
      <c r="L985" s="113"/>
      <c r="M985" s="123"/>
      <c r="N985" s="123"/>
      <c r="O985" s="123"/>
      <c r="R985" s="123"/>
      <c r="T985" s="113"/>
      <c r="U985" s="118"/>
      <c r="V985" s="123"/>
      <c r="W985" s="123"/>
      <c r="X985" s="123"/>
      <c r="Z985" s="128"/>
      <c r="AD985" s="132"/>
      <c r="AG985" s="123"/>
      <c r="AI985" s="128"/>
      <c r="AJ985" s="123"/>
      <c r="AL985" s="123"/>
      <c r="AM985" s="123"/>
      <c r="AO985" s="123"/>
      <c r="AP985" s="123"/>
      <c r="AQ985" s="123"/>
      <c r="AS985" s="123"/>
      <c r="AT985" s="123"/>
      <c r="AU985" s="123"/>
      <c r="AW985" s="123"/>
      <c r="AX985" s="123"/>
      <c r="AY985" s="123"/>
      <c r="AZ985" s="49"/>
    </row>
    <row r="986" spans="1:52" x14ac:dyDescent="0.25">
      <c r="A986" s="49"/>
      <c r="F986" s="113"/>
      <c r="G986" s="118"/>
      <c r="H986" s="123"/>
      <c r="I986" s="123"/>
      <c r="J986" s="123"/>
      <c r="L986" s="113"/>
      <c r="M986" s="123"/>
      <c r="N986" s="123"/>
      <c r="O986" s="123"/>
      <c r="R986" s="123"/>
      <c r="T986" s="113"/>
      <c r="U986" s="118"/>
      <c r="V986" s="123"/>
      <c r="W986" s="123"/>
      <c r="X986" s="123"/>
      <c r="Z986" s="128"/>
      <c r="AD986" s="132"/>
      <c r="AG986" s="123"/>
      <c r="AI986" s="128"/>
      <c r="AJ986" s="123"/>
      <c r="AL986" s="123"/>
      <c r="AM986" s="123"/>
      <c r="AO986" s="123"/>
      <c r="AP986" s="123"/>
      <c r="AQ986" s="123"/>
      <c r="AS986" s="123"/>
      <c r="AT986" s="123"/>
      <c r="AU986" s="123"/>
      <c r="AW986" s="123"/>
      <c r="AX986" s="123"/>
      <c r="AY986" s="123"/>
      <c r="AZ986" s="49"/>
    </row>
    <row r="987" spans="1:52" x14ac:dyDescent="0.25">
      <c r="A987" s="49"/>
      <c r="F987" s="113"/>
      <c r="G987" s="118"/>
      <c r="H987" s="123"/>
      <c r="I987" s="123"/>
      <c r="J987" s="123"/>
      <c r="L987" s="113"/>
      <c r="M987" s="123"/>
      <c r="N987" s="123"/>
      <c r="O987" s="123"/>
      <c r="R987" s="123"/>
      <c r="T987" s="113"/>
      <c r="U987" s="118"/>
      <c r="V987" s="123"/>
      <c r="W987" s="123"/>
      <c r="X987" s="123"/>
      <c r="Z987" s="128"/>
      <c r="AD987" s="132"/>
      <c r="AG987" s="123"/>
      <c r="AI987" s="128"/>
      <c r="AJ987" s="123"/>
      <c r="AL987" s="123"/>
      <c r="AM987" s="123"/>
      <c r="AO987" s="123"/>
      <c r="AP987" s="123"/>
      <c r="AQ987" s="123"/>
      <c r="AS987" s="123"/>
      <c r="AT987" s="123"/>
      <c r="AU987" s="123"/>
      <c r="AW987" s="123"/>
      <c r="AX987" s="123"/>
      <c r="AY987" s="123"/>
      <c r="AZ987" s="49"/>
    </row>
    <row r="988" spans="1:52" x14ac:dyDescent="0.25">
      <c r="A988" s="49"/>
      <c r="F988" s="113"/>
      <c r="G988" s="118"/>
      <c r="H988" s="123"/>
      <c r="I988" s="123"/>
      <c r="J988" s="123"/>
      <c r="L988" s="113"/>
      <c r="M988" s="123"/>
      <c r="N988" s="123"/>
      <c r="O988" s="123"/>
      <c r="R988" s="123"/>
      <c r="T988" s="113"/>
      <c r="U988" s="118"/>
      <c r="V988" s="123"/>
      <c r="W988" s="123"/>
      <c r="X988" s="123"/>
      <c r="Z988" s="128"/>
      <c r="AD988" s="132"/>
      <c r="AG988" s="123"/>
      <c r="AI988" s="128"/>
      <c r="AJ988" s="123"/>
      <c r="AL988" s="123"/>
      <c r="AM988" s="123"/>
      <c r="AO988" s="123"/>
      <c r="AP988" s="123"/>
      <c r="AQ988" s="123"/>
      <c r="AS988" s="123"/>
      <c r="AT988" s="123"/>
      <c r="AU988" s="123"/>
      <c r="AW988" s="123"/>
      <c r="AX988" s="123"/>
      <c r="AY988" s="123"/>
      <c r="AZ988" s="49"/>
    </row>
    <row r="989" spans="1:52" x14ac:dyDescent="0.25">
      <c r="A989" s="49"/>
      <c r="F989" s="113"/>
      <c r="G989" s="118"/>
      <c r="H989" s="123"/>
      <c r="I989" s="123"/>
      <c r="J989" s="123"/>
      <c r="L989" s="113"/>
      <c r="M989" s="123"/>
      <c r="N989" s="123"/>
      <c r="O989" s="123"/>
      <c r="R989" s="123"/>
      <c r="T989" s="113"/>
      <c r="U989" s="118"/>
      <c r="V989" s="123"/>
      <c r="W989" s="123"/>
      <c r="X989" s="123"/>
      <c r="Z989" s="128"/>
      <c r="AD989" s="132"/>
      <c r="AG989" s="123"/>
      <c r="AI989" s="128"/>
      <c r="AJ989" s="123"/>
      <c r="AL989" s="123"/>
      <c r="AM989" s="123"/>
      <c r="AO989" s="123"/>
      <c r="AP989" s="123"/>
      <c r="AQ989" s="123"/>
      <c r="AS989" s="123"/>
      <c r="AT989" s="123"/>
      <c r="AU989" s="123"/>
      <c r="AW989" s="123"/>
      <c r="AX989" s="123"/>
      <c r="AY989" s="123"/>
      <c r="AZ989" s="49"/>
    </row>
    <row r="990" spans="1:52" x14ac:dyDescent="0.25">
      <c r="A990" s="49"/>
      <c r="F990" s="113"/>
      <c r="G990" s="118"/>
      <c r="H990" s="123"/>
      <c r="I990" s="123"/>
      <c r="J990" s="123"/>
      <c r="L990" s="113"/>
      <c r="M990" s="123"/>
      <c r="N990" s="123"/>
      <c r="O990" s="123"/>
      <c r="R990" s="123"/>
      <c r="T990" s="113"/>
      <c r="U990" s="118"/>
      <c r="V990" s="123"/>
      <c r="W990" s="123"/>
      <c r="X990" s="123"/>
      <c r="Z990" s="128"/>
      <c r="AD990" s="132"/>
      <c r="AG990" s="123"/>
      <c r="AI990" s="128"/>
      <c r="AJ990" s="123"/>
      <c r="AL990" s="123"/>
      <c r="AM990" s="123"/>
      <c r="AO990" s="123"/>
      <c r="AP990" s="123"/>
      <c r="AQ990" s="123"/>
      <c r="AS990" s="123"/>
      <c r="AT990" s="123"/>
      <c r="AU990" s="123"/>
      <c r="AW990" s="123"/>
      <c r="AX990" s="123"/>
      <c r="AY990" s="123"/>
      <c r="AZ990" s="49"/>
    </row>
    <row r="991" spans="1:52" x14ac:dyDescent="0.25">
      <c r="A991" s="49"/>
      <c r="F991" s="113"/>
      <c r="G991" s="118"/>
      <c r="H991" s="123"/>
      <c r="I991" s="123"/>
      <c r="J991" s="123"/>
      <c r="L991" s="113"/>
      <c r="M991" s="123"/>
      <c r="N991" s="123"/>
      <c r="O991" s="123"/>
      <c r="R991" s="123"/>
      <c r="T991" s="113"/>
      <c r="U991" s="118"/>
      <c r="V991" s="123"/>
      <c r="W991" s="123"/>
      <c r="X991" s="123"/>
      <c r="Z991" s="128"/>
      <c r="AD991" s="132"/>
      <c r="AG991" s="123"/>
      <c r="AI991" s="128"/>
      <c r="AJ991" s="123"/>
      <c r="AL991" s="123"/>
      <c r="AM991" s="123"/>
      <c r="AO991" s="123"/>
      <c r="AP991" s="123"/>
      <c r="AQ991" s="123"/>
      <c r="AS991" s="123"/>
      <c r="AT991" s="123"/>
      <c r="AU991" s="123"/>
      <c r="AW991" s="123"/>
      <c r="AX991" s="123"/>
      <c r="AY991" s="123"/>
      <c r="AZ991" s="49"/>
    </row>
    <row r="992" spans="1:52" x14ac:dyDescent="0.25">
      <c r="A992" s="49"/>
      <c r="F992" s="113"/>
      <c r="G992" s="118"/>
      <c r="H992" s="123"/>
      <c r="I992" s="123"/>
      <c r="J992" s="123"/>
      <c r="L992" s="113"/>
      <c r="M992" s="123"/>
      <c r="N992" s="123"/>
      <c r="O992" s="123"/>
      <c r="R992" s="123"/>
      <c r="T992" s="113"/>
      <c r="U992" s="118"/>
      <c r="V992" s="123"/>
      <c r="W992" s="123"/>
      <c r="X992" s="123"/>
      <c r="Z992" s="128"/>
      <c r="AD992" s="132"/>
      <c r="AG992" s="123"/>
      <c r="AI992" s="128"/>
      <c r="AJ992" s="123"/>
      <c r="AL992" s="123"/>
      <c r="AM992" s="123"/>
      <c r="AO992" s="123"/>
      <c r="AP992" s="123"/>
      <c r="AQ992" s="123"/>
      <c r="AS992" s="123"/>
      <c r="AT992" s="123"/>
      <c r="AU992" s="123"/>
      <c r="AW992" s="123"/>
      <c r="AX992" s="123"/>
      <c r="AY992" s="123"/>
      <c r="AZ992" s="49"/>
    </row>
    <row r="993" spans="1:52" x14ac:dyDescent="0.25">
      <c r="A993" s="49"/>
      <c r="F993" s="113"/>
      <c r="G993" s="118"/>
      <c r="H993" s="123"/>
      <c r="I993" s="123"/>
      <c r="J993" s="123"/>
      <c r="L993" s="113"/>
      <c r="M993" s="123"/>
      <c r="N993" s="123"/>
      <c r="O993" s="123"/>
      <c r="R993" s="123"/>
      <c r="T993" s="113"/>
      <c r="U993" s="118"/>
      <c r="V993" s="123"/>
      <c r="W993" s="123"/>
      <c r="X993" s="123"/>
      <c r="Z993" s="128"/>
      <c r="AD993" s="132"/>
      <c r="AG993" s="123"/>
      <c r="AI993" s="128"/>
      <c r="AJ993" s="123"/>
      <c r="AL993" s="123"/>
      <c r="AM993" s="123"/>
      <c r="AO993" s="123"/>
      <c r="AP993" s="123"/>
      <c r="AQ993" s="123"/>
      <c r="AS993" s="123"/>
      <c r="AT993" s="123"/>
      <c r="AU993" s="123"/>
      <c r="AW993" s="123"/>
      <c r="AX993" s="123"/>
      <c r="AY993" s="123"/>
      <c r="AZ993" s="49"/>
    </row>
    <row r="994" spans="1:52" x14ac:dyDescent="0.25">
      <c r="A994" s="49"/>
      <c r="F994" s="113"/>
      <c r="G994" s="118"/>
      <c r="H994" s="123"/>
      <c r="I994" s="123"/>
      <c r="J994" s="123"/>
      <c r="L994" s="113"/>
      <c r="M994" s="123"/>
      <c r="N994" s="123"/>
      <c r="O994" s="123"/>
      <c r="R994" s="123"/>
      <c r="T994" s="113"/>
      <c r="U994" s="118"/>
      <c r="V994" s="123"/>
      <c r="W994" s="123"/>
      <c r="X994" s="123"/>
      <c r="Z994" s="128"/>
      <c r="AD994" s="132"/>
      <c r="AG994" s="123"/>
      <c r="AI994" s="128"/>
      <c r="AJ994" s="123"/>
      <c r="AL994" s="123"/>
      <c r="AM994" s="123"/>
      <c r="AO994" s="123"/>
      <c r="AP994" s="123"/>
      <c r="AQ994" s="123"/>
      <c r="AS994" s="123"/>
      <c r="AT994" s="123"/>
      <c r="AU994" s="123"/>
      <c r="AW994" s="123"/>
      <c r="AX994" s="123"/>
      <c r="AY994" s="123"/>
      <c r="AZ994" s="49"/>
    </row>
    <row r="995" spans="1:52" x14ac:dyDescent="0.25">
      <c r="A995" s="49"/>
      <c r="F995" s="113"/>
      <c r="G995" s="118"/>
      <c r="H995" s="123"/>
      <c r="I995" s="123"/>
      <c r="J995" s="123"/>
      <c r="L995" s="113"/>
      <c r="M995" s="123"/>
      <c r="N995" s="123"/>
      <c r="O995" s="123"/>
      <c r="R995" s="123"/>
      <c r="T995" s="113"/>
      <c r="U995" s="118"/>
      <c r="V995" s="123"/>
      <c r="W995" s="123"/>
      <c r="X995" s="123"/>
      <c r="Z995" s="128"/>
      <c r="AD995" s="132"/>
      <c r="AG995" s="123"/>
      <c r="AI995" s="128"/>
      <c r="AJ995" s="123"/>
      <c r="AL995" s="123"/>
      <c r="AM995" s="123"/>
      <c r="AO995" s="123"/>
      <c r="AP995" s="123"/>
      <c r="AQ995" s="123"/>
      <c r="AS995" s="123"/>
      <c r="AT995" s="123"/>
      <c r="AU995" s="123"/>
      <c r="AW995" s="123"/>
      <c r="AX995" s="123"/>
      <c r="AY995" s="123"/>
      <c r="AZ995" s="49"/>
    </row>
    <row r="996" spans="1:52" x14ac:dyDescent="0.25">
      <c r="A996" s="49"/>
      <c r="F996" s="113"/>
      <c r="G996" s="118"/>
      <c r="H996" s="123"/>
      <c r="I996" s="123"/>
      <c r="J996" s="123"/>
      <c r="L996" s="113"/>
      <c r="M996" s="123"/>
      <c r="N996" s="123"/>
      <c r="O996" s="123"/>
      <c r="R996" s="123"/>
      <c r="T996" s="113"/>
      <c r="U996" s="118"/>
      <c r="V996" s="123"/>
      <c r="W996" s="123"/>
      <c r="X996" s="123"/>
      <c r="Z996" s="128"/>
      <c r="AD996" s="132"/>
      <c r="AG996" s="123"/>
      <c r="AI996" s="128"/>
      <c r="AJ996" s="123"/>
      <c r="AL996" s="123"/>
      <c r="AM996" s="123"/>
      <c r="AO996" s="123"/>
      <c r="AP996" s="123"/>
      <c r="AQ996" s="123"/>
      <c r="AS996" s="123"/>
      <c r="AT996" s="123"/>
      <c r="AU996" s="123"/>
      <c r="AW996" s="123"/>
      <c r="AX996" s="123"/>
      <c r="AY996" s="123"/>
      <c r="AZ996" s="49"/>
    </row>
    <row r="997" spans="1:52" x14ac:dyDescent="0.25">
      <c r="A997" s="49"/>
      <c r="F997" s="113"/>
      <c r="G997" s="118"/>
      <c r="H997" s="123"/>
      <c r="I997" s="123"/>
      <c r="J997" s="123"/>
      <c r="L997" s="113"/>
      <c r="M997" s="123"/>
      <c r="N997" s="123"/>
      <c r="O997" s="123"/>
      <c r="R997" s="123"/>
      <c r="T997" s="113"/>
      <c r="U997" s="118"/>
      <c r="V997" s="123"/>
      <c r="W997" s="123"/>
      <c r="X997" s="123"/>
      <c r="Z997" s="128"/>
      <c r="AD997" s="132"/>
      <c r="AG997" s="123"/>
      <c r="AI997" s="128"/>
      <c r="AJ997" s="123"/>
      <c r="AL997" s="123"/>
      <c r="AM997" s="123"/>
      <c r="AO997" s="123"/>
      <c r="AP997" s="123"/>
      <c r="AQ997" s="123"/>
      <c r="AS997" s="123"/>
      <c r="AT997" s="123"/>
      <c r="AU997" s="123"/>
      <c r="AW997" s="123"/>
      <c r="AX997" s="123"/>
      <c r="AY997" s="123"/>
      <c r="AZ997" s="49"/>
    </row>
    <row r="998" spans="1:52" x14ac:dyDescent="0.25">
      <c r="A998" s="49"/>
      <c r="F998" s="113"/>
      <c r="G998" s="118"/>
      <c r="H998" s="123"/>
      <c r="I998" s="123"/>
      <c r="J998" s="123"/>
      <c r="L998" s="113"/>
      <c r="M998" s="123"/>
      <c r="N998" s="123"/>
      <c r="O998" s="123"/>
      <c r="R998" s="123"/>
      <c r="T998" s="113"/>
      <c r="U998" s="118"/>
      <c r="V998" s="123"/>
      <c r="W998" s="123"/>
      <c r="X998" s="123"/>
      <c r="Z998" s="128"/>
      <c r="AD998" s="132"/>
      <c r="AG998" s="123"/>
      <c r="AI998" s="128"/>
      <c r="AJ998" s="123"/>
      <c r="AL998" s="123"/>
      <c r="AM998" s="123"/>
      <c r="AO998" s="123"/>
      <c r="AP998" s="123"/>
      <c r="AQ998" s="123"/>
      <c r="AS998" s="123"/>
      <c r="AT998" s="123"/>
      <c r="AU998" s="123"/>
      <c r="AW998" s="123"/>
      <c r="AX998" s="123"/>
      <c r="AY998" s="123"/>
      <c r="AZ998" s="49"/>
    </row>
    <row r="999" spans="1:52" x14ac:dyDescent="0.25">
      <c r="A999" s="49"/>
      <c r="F999" s="113"/>
      <c r="G999" s="118"/>
      <c r="H999" s="123"/>
      <c r="I999" s="123"/>
      <c r="J999" s="123"/>
      <c r="L999" s="113"/>
      <c r="M999" s="123"/>
      <c r="N999" s="123"/>
      <c r="O999" s="123"/>
      <c r="R999" s="123"/>
      <c r="T999" s="113"/>
      <c r="U999" s="118"/>
      <c r="V999" s="123"/>
      <c r="W999" s="123"/>
      <c r="X999" s="123"/>
      <c r="Z999" s="128"/>
      <c r="AD999" s="132"/>
      <c r="AG999" s="123"/>
      <c r="AI999" s="128"/>
      <c r="AJ999" s="123"/>
      <c r="AL999" s="123"/>
      <c r="AM999" s="123"/>
      <c r="AO999" s="123"/>
      <c r="AP999" s="123"/>
      <c r="AQ999" s="123"/>
      <c r="AS999" s="123"/>
      <c r="AT999" s="123"/>
      <c r="AU999" s="123"/>
      <c r="AW999" s="123"/>
      <c r="AX999" s="123"/>
      <c r="AY999" s="123"/>
      <c r="AZ999" s="49"/>
    </row>
    <row r="1000" spans="1:52" x14ac:dyDescent="0.25">
      <c r="A1000" s="2" t="s">
        <v>761</v>
      </c>
      <c r="B1000" s="2" t="s">
        <v>761</v>
      </c>
      <c r="C1000" s="72" t="s">
        <v>761</v>
      </c>
      <c r="D1000" s="2" t="s">
        <v>761</v>
      </c>
      <c r="E1000" s="2" t="s">
        <v>761</v>
      </c>
      <c r="F1000" s="113" t="s">
        <v>761</v>
      </c>
      <c r="G1000" s="118" t="s">
        <v>761</v>
      </c>
      <c r="H1000" s="123" t="s">
        <v>761</v>
      </c>
      <c r="I1000" s="123" t="s">
        <v>761</v>
      </c>
      <c r="J1000" s="123" t="s">
        <v>761</v>
      </c>
      <c r="K1000" s="2" t="s">
        <v>761</v>
      </c>
      <c r="L1000" s="113" t="s">
        <v>761</v>
      </c>
      <c r="M1000" s="123" t="s">
        <v>761</v>
      </c>
      <c r="N1000" s="123" t="s">
        <v>761</v>
      </c>
      <c r="O1000" s="123" t="s">
        <v>761</v>
      </c>
      <c r="P1000" s="2" t="s">
        <v>761</v>
      </c>
      <c r="Q1000" s="65" t="s">
        <v>761</v>
      </c>
      <c r="R1000" s="123" t="s">
        <v>761</v>
      </c>
      <c r="S1000" s="2" t="s">
        <v>761</v>
      </c>
      <c r="T1000" s="113" t="s">
        <v>761</v>
      </c>
      <c r="U1000" s="118" t="s">
        <v>761</v>
      </c>
      <c r="V1000" s="123" t="s">
        <v>761</v>
      </c>
      <c r="W1000" s="123" t="s">
        <v>761</v>
      </c>
      <c r="X1000" s="123" t="s">
        <v>761</v>
      </c>
      <c r="Y1000" s="2" t="s">
        <v>761</v>
      </c>
      <c r="Z1000" s="128" t="s">
        <v>761</v>
      </c>
      <c r="AA1000" s="2" t="s">
        <v>761</v>
      </c>
      <c r="AB1000" s="2" t="s">
        <v>761</v>
      </c>
      <c r="AC1000" s="2" t="s">
        <v>761</v>
      </c>
      <c r="AD1000" s="132" t="s">
        <v>761</v>
      </c>
      <c r="AE1000" s="2" t="s">
        <v>761</v>
      </c>
      <c r="AF1000" s="51" t="s">
        <v>761</v>
      </c>
      <c r="AG1000" s="123" t="s">
        <v>761</v>
      </c>
      <c r="AH1000" s="2" t="s">
        <v>761</v>
      </c>
      <c r="AI1000" s="128" t="s">
        <v>761</v>
      </c>
      <c r="AJ1000" s="123" t="s">
        <v>761</v>
      </c>
      <c r="AK1000" s="2" t="s">
        <v>761</v>
      </c>
      <c r="AL1000" s="123" t="s">
        <v>761</v>
      </c>
      <c r="AM1000" s="123" t="s">
        <v>761</v>
      </c>
      <c r="AN1000" s="2" t="s">
        <v>761</v>
      </c>
      <c r="AO1000" s="123" t="s">
        <v>761</v>
      </c>
      <c r="AP1000" s="123" t="s">
        <v>761</v>
      </c>
      <c r="AQ1000" s="123" t="s">
        <v>761</v>
      </c>
      <c r="AR1000" s="72" t="s">
        <v>761</v>
      </c>
      <c r="AS1000" s="123" t="s">
        <v>761</v>
      </c>
      <c r="AT1000" s="123" t="s">
        <v>761</v>
      </c>
      <c r="AU1000" s="123" t="s">
        <v>761</v>
      </c>
      <c r="AV1000" s="72" t="s">
        <v>761</v>
      </c>
      <c r="AW1000" s="123" t="s">
        <v>761</v>
      </c>
      <c r="AX1000" s="123" t="s">
        <v>761</v>
      </c>
      <c r="AY1000" s="123" t="s">
        <v>761</v>
      </c>
      <c r="AZ1000" s="2" t="s">
        <v>761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O6:AY6"/>
    <mergeCell ref="AA8:AB8"/>
    <mergeCell ref="F6:J6"/>
    <mergeCell ref="L6:O6"/>
    <mergeCell ref="Q6:R6"/>
    <mergeCell ref="T6:X6"/>
    <mergeCell ref="AE8:AF8"/>
    <mergeCell ref="Z6:AM6"/>
  </mergeCells>
  <pageMargins left="0.511811024" right="0.511811024" top="0.78740157499999996" bottom="0.78740157499999996" header="0.31496062000000002" footer="0.31496062000000002"/>
  <pageSetup paperSize="9" orientation="portrait"/>
  <ignoredErrors>
    <ignoredError sqref="G76 G80 G71 G6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"/>
  <sheetViews>
    <sheetView tabSelected="1" zoomScale="90" zoomScaleNormal="90" workbookViewId="0">
      <pane xSplit="5" ySplit="8" topLeftCell="AC396" activePane="bottomRight" state="frozen"/>
      <selection pane="topRight"/>
      <selection pane="bottomLeft"/>
      <selection pane="bottomRight" activeCell="AM406" sqref="AM406"/>
    </sheetView>
  </sheetViews>
  <sheetFormatPr defaultColWidth="9.140625" defaultRowHeight="15" x14ac:dyDescent="0.25"/>
  <cols>
    <col min="1" max="1" width="3.140625" style="103" customWidth="1"/>
    <col min="2" max="2" width="4.85546875" style="103" customWidth="1"/>
    <col min="3" max="3" width="39.42578125" style="103" customWidth="1"/>
    <col min="4" max="4" width="9.28515625" style="103" customWidth="1"/>
    <col min="5" max="5" width="1.5703125" style="103" customWidth="1"/>
    <col min="6" max="6" width="16.140625" style="54" bestFit="1" customWidth="1"/>
    <col min="7" max="7" width="15.28515625" style="54" bestFit="1" customWidth="1"/>
    <col min="8" max="8" width="20.5703125" style="103" customWidth="1"/>
    <col min="9" max="9" width="21.85546875" style="103" customWidth="1"/>
    <col min="10" max="10" width="20.7109375" style="103" customWidth="1"/>
    <col min="11" max="11" width="1.5703125" style="54" customWidth="1"/>
    <col min="12" max="12" width="13.5703125" style="54" customWidth="1"/>
    <col min="13" max="13" width="19.85546875" style="103" customWidth="1"/>
    <col min="14" max="14" width="21.85546875" style="103" customWidth="1"/>
    <col min="15" max="15" width="20.7109375" style="103" customWidth="1"/>
    <col min="16" max="16" width="1.5703125" style="54" customWidth="1"/>
    <col min="17" max="17" width="21.85546875" style="77" customWidth="1"/>
    <col min="18" max="18" width="20.7109375" style="103" customWidth="1"/>
    <col min="19" max="19" width="1.5703125" style="54" customWidth="1"/>
    <col min="20" max="20" width="14.5703125" style="54" bestFit="1" customWidth="1"/>
    <col min="21" max="21" width="15.28515625" style="54" bestFit="1" customWidth="1"/>
    <col min="22" max="22" width="19.85546875" style="103" customWidth="1"/>
    <col min="23" max="23" width="21.85546875" style="103" customWidth="1"/>
    <col min="24" max="24" width="20.7109375" style="103" customWidth="1"/>
    <col min="25" max="25" width="1.5703125" style="54" customWidth="1"/>
    <col min="26" max="26" width="13.5703125" style="54" customWidth="1"/>
    <col min="27" max="27" width="11" style="54" customWidth="1"/>
    <col min="28" max="28" width="8.42578125" style="54" bestFit="1" customWidth="1"/>
    <col min="29" max="29" width="12.42578125" style="54" customWidth="1"/>
    <col min="30" max="30" width="16.5703125" style="54" customWidth="1"/>
    <col min="31" max="31" width="6.7109375" style="54" customWidth="1"/>
    <col min="32" max="32" width="14.28515625" style="54" customWidth="1"/>
    <col min="33" max="33" width="17.28515625" style="103" customWidth="1"/>
    <col min="34" max="34" width="1.5703125" style="54" customWidth="1"/>
    <col min="35" max="35" width="13.5703125" style="54" customWidth="1"/>
    <col min="36" max="36" width="15.7109375" style="103" customWidth="1"/>
    <col min="37" max="37" width="1.5703125" style="54" customWidth="1"/>
    <col min="38" max="38" width="13.5703125" style="54" customWidth="1"/>
    <col min="39" max="39" width="15.7109375" style="103" customWidth="1"/>
    <col min="40" max="40" width="1.5703125" style="54" customWidth="1"/>
    <col min="41" max="43" width="15" style="103" bestFit="1" customWidth="1"/>
    <col min="44" max="44" width="1.5703125" style="103" customWidth="1"/>
    <col min="45" max="47" width="15" style="103" bestFit="1" customWidth="1"/>
    <col min="48" max="48" width="1.5703125" style="103" customWidth="1"/>
    <col min="49" max="51" width="15" style="103" bestFit="1" customWidth="1"/>
    <col min="52" max="52" width="3.140625" style="103" customWidth="1"/>
    <col min="53" max="53" width="9.140625" style="103" customWidth="1"/>
    <col min="54" max="16384" width="9.140625" style="103"/>
  </cols>
  <sheetData>
    <row r="1" spans="1:52" x14ac:dyDescent="0.25">
      <c r="A1" s="102"/>
      <c r="B1" s="102" t="s">
        <v>32</v>
      </c>
      <c r="C1" s="120"/>
      <c r="D1" s="102"/>
      <c r="E1" s="102"/>
      <c r="F1" s="48"/>
      <c r="G1" s="102"/>
      <c r="H1" s="102"/>
      <c r="I1" s="102"/>
      <c r="J1" s="231"/>
      <c r="K1" s="102"/>
      <c r="L1" s="231"/>
      <c r="M1" s="102"/>
      <c r="N1" s="102"/>
      <c r="O1" s="102"/>
      <c r="P1" s="102"/>
      <c r="Q1" s="232"/>
      <c r="R1" s="102"/>
      <c r="S1" s="102"/>
      <c r="T1" s="102"/>
      <c r="U1" s="102"/>
      <c r="V1" s="102"/>
      <c r="W1" s="231">
        <f>R387+X387+AU388+AY388+AY15</f>
        <v>6601328.2670971816</v>
      </c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</row>
    <row r="2" spans="1:52" x14ac:dyDescent="0.25">
      <c r="A2" s="102"/>
      <c r="B2" s="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1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87"/>
      <c r="AZ2" s="102"/>
    </row>
    <row r="3" spans="1:52" ht="23.25" customHeight="1" x14ac:dyDescent="0.35">
      <c r="A3" s="102"/>
      <c r="B3" s="9"/>
      <c r="C3" s="100"/>
      <c r="D3" s="11" t="s">
        <v>796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92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88"/>
      <c r="AZ3" s="102"/>
    </row>
    <row r="4" spans="1:52" x14ac:dyDescent="0.25">
      <c r="A4" s="102"/>
      <c r="B4" s="1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93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89"/>
      <c r="AZ4" s="102"/>
    </row>
    <row r="5" spans="1:52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96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</row>
    <row r="6" spans="1:52" ht="15" customHeight="1" x14ac:dyDescent="0.25">
      <c r="A6" s="102"/>
      <c r="B6" s="102"/>
      <c r="C6" s="102"/>
      <c r="D6" s="102"/>
      <c r="E6" s="102"/>
      <c r="F6" s="233" t="s">
        <v>33</v>
      </c>
      <c r="G6" s="234"/>
      <c r="H6" s="234"/>
      <c r="I6" s="234"/>
      <c r="J6" s="235"/>
      <c r="K6" s="102"/>
      <c r="L6" s="233" t="s">
        <v>34</v>
      </c>
      <c r="M6" s="234"/>
      <c r="N6" s="234"/>
      <c r="O6" s="235"/>
      <c r="P6" s="102"/>
      <c r="Q6" s="233" t="s">
        <v>35</v>
      </c>
      <c r="R6" s="235"/>
      <c r="S6" s="102"/>
      <c r="T6" s="233" t="s">
        <v>36</v>
      </c>
      <c r="U6" s="234"/>
      <c r="V6" s="234"/>
      <c r="W6" s="234"/>
      <c r="X6" s="235"/>
      <c r="Y6" s="102"/>
      <c r="Z6" s="233" t="s">
        <v>37</v>
      </c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N6" s="102"/>
      <c r="AO6" s="233" t="s">
        <v>38</v>
      </c>
      <c r="AP6" s="234"/>
      <c r="AQ6" s="234"/>
      <c r="AR6" s="234"/>
      <c r="AS6" s="234"/>
      <c r="AT6" s="234"/>
      <c r="AU6" s="234"/>
      <c r="AV6" s="234"/>
      <c r="AW6" s="234"/>
      <c r="AX6" s="234"/>
      <c r="AY6" s="235"/>
      <c r="AZ6" s="102"/>
    </row>
    <row r="7" spans="1:52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96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</row>
    <row r="8" spans="1:52" ht="60" customHeight="1" x14ac:dyDescent="0.25">
      <c r="A8" s="102"/>
      <c r="B8" s="31" t="s">
        <v>39</v>
      </c>
      <c r="C8" s="32" t="s">
        <v>40</v>
      </c>
      <c r="D8" s="33" t="s">
        <v>41</v>
      </c>
      <c r="F8" s="95" t="s">
        <v>42</v>
      </c>
      <c r="G8" s="95" t="s">
        <v>43</v>
      </c>
      <c r="H8" s="95" t="s">
        <v>44</v>
      </c>
      <c r="I8" s="95" t="s">
        <v>45</v>
      </c>
      <c r="J8" s="104" t="s">
        <v>46</v>
      </c>
      <c r="K8" s="103"/>
      <c r="L8" s="95" t="s">
        <v>42</v>
      </c>
      <c r="M8" s="95" t="s">
        <v>47</v>
      </c>
      <c r="N8" s="95" t="s">
        <v>48</v>
      </c>
      <c r="O8" s="104" t="s">
        <v>49</v>
      </c>
      <c r="P8" s="103"/>
      <c r="Q8" s="95" t="s">
        <v>50</v>
      </c>
      <c r="R8" s="104" t="s">
        <v>801</v>
      </c>
      <c r="S8" s="103"/>
      <c r="T8" s="95" t="s">
        <v>51</v>
      </c>
      <c r="U8" s="95" t="s">
        <v>52</v>
      </c>
      <c r="V8" s="95" t="s">
        <v>53</v>
      </c>
      <c r="W8" s="95" t="s">
        <v>54</v>
      </c>
      <c r="X8" s="104" t="s">
        <v>55</v>
      </c>
      <c r="Y8" s="103"/>
      <c r="Z8" s="95" t="s">
        <v>56</v>
      </c>
      <c r="AA8" s="236" t="s">
        <v>57</v>
      </c>
      <c r="AB8" s="237"/>
      <c r="AC8" s="95" t="s">
        <v>58</v>
      </c>
      <c r="AD8" s="95" t="s">
        <v>59</v>
      </c>
      <c r="AE8" s="236" t="s">
        <v>60</v>
      </c>
      <c r="AF8" s="237"/>
      <c r="AG8" s="104" t="s">
        <v>61</v>
      </c>
      <c r="AH8" s="103"/>
      <c r="AI8" s="95" t="s">
        <v>62</v>
      </c>
      <c r="AJ8" s="104" t="s">
        <v>63</v>
      </c>
      <c r="AK8" s="103"/>
      <c r="AL8" s="95" t="s">
        <v>64</v>
      </c>
      <c r="AM8" s="104" t="s">
        <v>65</v>
      </c>
      <c r="AN8" s="103"/>
      <c r="AO8" s="95" t="s">
        <v>66</v>
      </c>
      <c r="AP8" s="95" t="s">
        <v>67</v>
      </c>
      <c r="AQ8" s="104" t="s">
        <v>68</v>
      </c>
      <c r="AS8" s="95" t="s">
        <v>69</v>
      </c>
      <c r="AT8" s="95" t="s">
        <v>70</v>
      </c>
      <c r="AU8" s="104" t="s">
        <v>71</v>
      </c>
      <c r="AW8" s="95" t="s">
        <v>72</v>
      </c>
      <c r="AX8" s="95" t="s">
        <v>73</v>
      </c>
      <c r="AY8" s="104" t="s">
        <v>74</v>
      </c>
      <c r="AZ8" s="102"/>
    </row>
    <row r="9" spans="1:52" x14ac:dyDescent="0.25">
      <c r="A9" s="102"/>
      <c r="B9" s="102"/>
      <c r="C9" s="102"/>
      <c r="D9" s="102"/>
      <c r="E9" s="102"/>
      <c r="F9" s="110"/>
      <c r="G9" s="115"/>
      <c r="H9" s="120"/>
      <c r="I9" s="120"/>
      <c r="J9" s="120"/>
      <c r="K9" s="102"/>
      <c r="L9" s="110"/>
      <c r="M9" s="120"/>
      <c r="N9" s="120"/>
      <c r="O9" s="120"/>
      <c r="P9" s="102"/>
      <c r="Q9" s="96"/>
      <c r="R9" s="120"/>
      <c r="S9" s="102"/>
      <c r="T9" s="110"/>
      <c r="U9" s="115"/>
      <c r="V9" s="120"/>
      <c r="W9" s="120"/>
      <c r="X9" s="120"/>
      <c r="Y9" s="102"/>
      <c r="Z9" s="125"/>
      <c r="AA9" s="102"/>
      <c r="AB9" s="102"/>
      <c r="AC9" s="102"/>
      <c r="AD9" s="130"/>
      <c r="AE9" s="102"/>
      <c r="AF9" s="102"/>
      <c r="AG9" s="120"/>
      <c r="AH9" s="102"/>
      <c r="AI9" s="125"/>
      <c r="AJ9" s="120"/>
      <c r="AK9" s="102"/>
      <c r="AL9" s="120"/>
      <c r="AM9" s="120"/>
      <c r="AN9" s="102"/>
      <c r="AO9" s="120"/>
      <c r="AP9" s="120"/>
      <c r="AQ9" s="120"/>
      <c r="AR9" s="102"/>
      <c r="AS9" s="120"/>
      <c r="AT9" s="120"/>
      <c r="AU9" s="120"/>
      <c r="AV9" s="102"/>
      <c r="AW9" s="120"/>
      <c r="AX9" s="120"/>
      <c r="AY9" s="120"/>
      <c r="AZ9" s="102"/>
    </row>
    <row r="10" spans="1:52" x14ac:dyDescent="0.25">
      <c r="A10" s="102"/>
      <c r="B10" s="68"/>
      <c r="C10" s="68"/>
      <c r="D10" s="68"/>
      <c r="E10" s="68"/>
      <c r="F10" s="111"/>
      <c r="G10" s="116"/>
      <c r="H10" s="121"/>
      <c r="I10" s="121"/>
      <c r="J10" s="121"/>
      <c r="K10" s="68"/>
      <c r="L10" s="111"/>
      <c r="M10" s="121"/>
      <c r="N10" s="121"/>
      <c r="O10" s="121"/>
      <c r="P10" s="68"/>
      <c r="Q10" s="66"/>
      <c r="R10" s="121"/>
      <c r="S10" s="68"/>
      <c r="T10" s="111"/>
      <c r="U10" s="116"/>
      <c r="V10" s="121"/>
      <c r="W10" s="121"/>
      <c r="X10" s="121"/>
      <c r="Y10" s="68"/>
      <c r="Z10" s="126"/>
      <c r="AA10" s="43" t="s">
        <v>75</v>
      </c>
      <c r="AB10" s="106">
        <f>LARGE(AB14:AB1000,1)</f>
        <v>0.84699999999999998</v>
      </c>
      <c r="AC10" s="42"/>
      <c r="AD10" s="131"/>
      <c r="AE10" s="45" t="s">
        <v>76</v>
      </c>
      <c r="AF10" s="46">
        <f>SMALL(AF14:AF1000,1)</f>
        <v>446.20385442946565</v>
      </c>
      <c r="AG10" s="121"/>
      <c r="AH10" s="68"/>
      <c r="AI10" s="126"/>
      <c r="AJ10" s="121"/>
      <c r="AK10" s="68"/>
      <c r="AL10" s="121"/>
      <c r="AM10" s="121"/>
      <c r="AN10" s="68"/>
      <c r="AO10" s="121"/>
      <c r="AP10" s="121"/>
      <c r="AQ10" s="121"/>
      <c r="AR10" s="68"/>
      <c r="AS10" s="121"/>
      <c r="AT10" s="121"/>
      <c r="AU10" s="121"/>
      <c r="AV10" s="68"/>
      <c r="AW10" s="121"/>
      <c r="AX10" s="121"/>
      <c r="AY10" s="121"/>
      <c r="AZ10" s="102"/>
    </row>
    <row r="11" spans="1:52" x14ac:dyDescent="0.25">
      <c r="A11" s="102"/>
      <c r="B11" s="68"/>
      <c r="C11" s="68" t="s">
        <v>77</v>
      </c>
      <c r="D11" s="68"/>
      <c r="E11" s="68"/>
      <c r="F11" s="111">
        <f>SUMIF($D$14:$D$1000,"T",F14:F1000)</f>
        <v>1128824.9551660595</v>
      </c>
      <c r="G11" s="116">
        <f>SUMIF($D$14:$D$1000,"T",G14:G1000)</f>
        <v>0.99999999999999978</v>
      </c>
      <c r="H11" s="121">
        <f>SUMIF($D$14:$D$1000,"T",H14:H1000)</f>
        <v>1239192417.9858403</v>
      </c>
      <c r="I11" s="121">
        <f>SUMIF($D$14:$D$1000,"T",I14:I1000)</f>
        <v>47119694.751144953</v>
      </c>
      <c r="J11" s="121">
        <f>SUMIF($D$14:$D$1000,"T",J14:J1000)</f>
        <v>1286312112.7369854</v>
      </c>
      <c r="K11" s="68"/>
      <c r="L11" s="111">
        <f>SUMIF($D$14:$D$1000,"T",L14:L1000)</f>
        <v>94968.302696698054</v>
      </c>
      <c r="M11" s="121">
        <f>SUMIF($D$14:$D$1000,"T",M14:M1000)</f>
        <v>185185795.0206899</v>
      </c>
      <c r="N11" s="121">
        <f>SUMIF($D$14:$D$1000,"T",N14:N1000)</f>
        <v>31861885.017356619</v>
      </c>
      <c r="O11" s="121">
        <f>SUMIF($D$14:$D$1000,"T",O14:O1000)</f>
        <v>217047680.03804654</v>
      </c>
      <c r="P11" s="68"/>
      <c r="Q11" s="68">
        <f>SUMIF($D$14:$D$1000,"R",Q14:Q1000)</f>
        <v>606</v>
      </c>
      <c r="R11" s="121">
        <f>SUMIF($D$14:$D$1000,"T",R14:R1000)</f>
        <v>151611320.24950132</v>
      </c>
      <c r="S11" s="68"/>
      <c r="T11" s="111">
        <f>SUMIF($D$14:$D$1000,"T",T14:T1000)</f>
        <v>190615.78271060443</v>
      </c>
      <c r="U11" s="116">
        <f>SUMIF($D$14:$D$1000,"T",U14:U1000)</f>
        <v>0.99999999999999989</v>
      </c>
      <c r="V11" s="121">
        <f>SUMIF($D$14:$D$1000,"T",V14:V1000)</f>
        <v>48925441.780588746</v>
      </c>
      <c r="W11" s="121">
        <f>SUMIF($D$14:$D$1000,"T",W14:W1000)</f>
        <v>10031724.441000007</v>
      </c>
      <c r="X11" s="121">
        <f>SUMIF($D$14:$D$1000,"T",X14:X1000)</f>
        <v>58957166.221588738</v>
      </c>
      <c r="Y11" s="68"/>
      <c r="Z11" s="126">
        <f>SUMIF($D$14:$D$1000,"T",Z14:Z1000)</f>
        <v>626479.5</v>
      </c>
      <c r="AA11" s="106"/>
      <c r="AB11" s="106"/>
      <c r="AC11" s="68"/>
      <c r="AD11" s="131" t="s">
        <v>78</v>
      </c>
      <c r="AE11" s="66" t="s">
        <v>79</v>
      </c>
      <c r="AF11" s="134">
        <f>'DADOS BASE PROPOSTA'!H40/Z11</f>
        <v>609.73541033665106</v>
      </c>
      <c r="AG11" s="121">
        <f>SUMIF($D$14:$D$1000,"T",AG14:AG1000)</f>
        <v>352692368.17132288</v>
      </c>
      <c r="AH11" s="68"/>
      <c r="AI11" s="126">
        <f>SUMIF($D$14:$D$1000,"T",AI14:AI1000)</f>
        <v>8810</v>
      </c>
      <c r="AJ11" s="121">
        <f>SUMIF($D$14:$D$1000,"T",AJ14:AJ1000)</f>
        <v>50254128.32885424</v>
      </c>
      <c r="AK11" s="68"/>
      <c r="AL11" s="121">
        <f>SUMIF($D$14:$D$1000,"T",AL14:AL1000)</f>
        <v>57726.05</v>
      </c>
      <c r="AM11" s="121">
        <f>SUMIF($D$14:$D$1000,"T",AM14:AM1000)</f>
        <v>30461974.928427666</v>
      </c>
      <c r="AN11" s="68"/>
      <c r="AO11" s="121">
        <f>SUMIF($D$14:$D$1000,"R",AO14:AO1000)</f>
        <v>6866841.7614053208</v>
      </c>
      <c r="AP11" s="121">
        <f>SUMIF($D$14:$D$1000,"R",AP14:AP1000)</f>
        <v>6866841.7614053199</v>
      </c>
      <c r="AQ11" s="121">
        <f>SUMIF($D$14:$D$1000,"T",AQ14:AQ1000)</f>
        <v>13733683.522810642</v>
      </c>
      <c r="AR11" s="68"/>
      <c r="AS11" s="121">
        <f>SUMIF($D$14:$D$1000,"R",AS14:AS1000)</f>
        <v>6866841.7614053208</v>
      </c>
      <c r="AT11" s="121">
        <f>SUMIF($D$14:$D$1000,"R",AT14:AT1000)</f>
        <v>6866841.7614053199</v>
      </c>
      <c r="AU11" s="121">
        <f>SUMIF($D$14:$D$1000,"T",AU14:AU1000)</f>
        <v>13733683.522810642</v>
      </c>
      <c r="AV11" s="68"/>
      <c r="AW11" s="121">
        <f>SUMIF($D$14:$D$1000,"R",AW14:AW1000)</f>
        <v>6866841.7614053208</v>
      </c>
      <c r="AX11" s="121">
        <f>SUMIF($D$14:$D$1000,"R",AX14:AX1000)</f>
        <v>6866841.7614053199</v>
      </c>
      <c r="AY11" s="121">
        <f>SUMIF($D$14:$D$1000,"T",AY14:AY1000)</f>
        <v>13733683.522810642</v>
      </c>
      <c r="AZ11" s="102"/>
    </row>
    <row r="12" spans="1:52" x14ac:dyDescent="0.25">
      <c r="A12" s="102"/>
      <c r="B12" s="68"/>
      <c r="C12" s="68"/>
      <c r="D12" s="68"/>
      <c r="E12" s="68"/>
      <c r="F12" s="111"/>
      <c r="G12" s="116"/>
      <c r="H12" s="121"/>
      <c r="I12" s="121"/>
      <c r="J12" s="121"/>
      <c r="K12" s="68"/>
      <c r="L12" s="111"/>
      <c r="M12" s="121"/>
      <c r="N12" s="121"/>
      <c r="O12" s="121"/>
      <c r="P12" s="68"/>
      <c r="Q12" s="66"/>
      <c r="R12" s="121"/>
      <c r="S12" s="68"/>
      <c r="T12" s="111"/>
      <c r="U12" s="116"/>
      <c r="V12" s="121"/>
      <c r="W12" s="121"/>
      <c r="X12" s="121"/>
      <c r="Y12" s="68"/>
      <c r="Z12" s="126"/>
      <c r="AA12" s="106" t="s">
        <v>80</v>
      </c>
      <c r="AB12" s="68">
        <f>SMALL(AB14:AB1000,1)</f>
        <v>0.48399999999999999</v>
      </c>
      <c r="AC12" s="42">
        <f>SUM(AC14:AC1000)/$Z$11</f>
        <v>0.72847533957615496</v>
      </c>
      <c r="AD12" s="131">
        <f>AB10/AB12</f>
        <v>1.75</v>
      </c>
      <c r="AE12" s="45" t="s">
        <v>81</v>
      </c>
      <c r="AF12" s="46">
        <f>LARGE(AF14:AF1000,1)</f>
        <v>803.83379584148781</v>
      </c>
      <c r="AG12" s="121"/>
      <c r="AH12" s="68"/>
      <c r="AI12" s="126"/>
      <c r="AJ12" s="121"/>
      <c r="AK12" s="68"/>
      <c r="AL12" s="121"/>
      <c r="AM12" s="121"/>
      <c r="AN12" s="68"/>
      <c r="AO12" s="121"/>
      <c r="AP12" s="121"/>
      <c r="AQ12" s="121"/>
      <c r="AR12" s="68"/>
      <c r="AS12" s="121"/>
      <c r="AT12" s="121"/>
      <c r="AU12" s="121"/>
      <c r="AV12" s="68"/>
      <c r="AW12" s="121"/>
      <c r="AX12" s="121"/>
      <c r="AY12" s="121"/>
      <c r="AZ12" s="102"/>
    </row>
    <row r="13" spans="1:52" x14ac:dyDescent="0.25">
      <c r="A13" s="102"/>
      <c r="B13" s="102"/>
      <c r="C13" s="102"/>
      <c r="D13" s="97"/>
      <c r="E13" s="102"/>
      <c r="F13" s="112"/>
      <c r="G13" s="117"/>
      <c r="H13" s="122"/>
      <c r="I13" s="122"/>
      <c r="J13" s="122"/>
      <c r="K13" s="102"/>
      <c r="L13" s="112"/>
      <c r="M13" s="122"/>
      <c r="N13" s="122"/>
      <c r="O13" s="122"/>
      <c r="P13" s="102"/>
      <c r="Q13" s="97"/>
      <c r="R13" s="122"/>
      <c r="S13" s="102"/>
      <c r="T13" s="112"/>
      <c r="U13" s="117"/>
      <c r="V13" s="122"/>
      <c r="W13" s="122"/>
      <c r="X13" s="122"/>
      <c r="Y13" s="102"/>
      <c r="Z13" s="127"/>
      <c r="AA13" s="97"/>
      <c r="AB13" s="97"/>
      <c r="AC13" s="102"/>
      <c r="AD13" s="130"/>
      <c r="AE13" s="102"/>
      <c r="AF13" s="102"/>
      <c r="AG13" s="120"/>
      <c r="AH13" s="102"/>
      <c r="AI13" s="127"/>
      <c r="AJ13" s="122"/>
      <c r="AK13" s="102"/>
      <c r="AL13" s="122"/>
      <c r="AM13" s="122"/>
      <c r="AN13" s="102"/>
      <c r="AO13" s="122"/>
      <c r="AP13" s="122"/>
      <c r="AQ13" s="122"/>
      <c r="AR13" s="102"/>
      <c r="AS13" s="122"/>
      <c r="AT13" s="122"/>
      <c r="AU13" s="122"/>
      <c r="AV13" s="102"/>
      <c r="AW13" s="122"/>
      <c r="AX13" s="122"/>
      <c r="AY13" s="122"/>
      <c r="AZ13" s="102"/>
    </row>
    <row r="14" spans="1:52" x14ac:dyDescent="0.25">
      <c r="A14" s="102"/>
      <c r="F14" s="113"/>
      <c r="G14" s="118"/>
      <c r="H14" s="123"/>
      <c r="I14" s="123"/>
      <c r="J14" s="123"/>
      <c r="L14" s="113"/>
      <c r="M14" s="123"/>
      <c r="N14" s="123"/>
      <c r="O14" s="123"/>
      <c r="R14" s="123"/>
      <c r="T14" s="113"/>
      <c r="U14" s="118"/>
      <c r="V14" s="123"/>
      <c r="W14" s="123"/>
      <c r="X14" s="123"/>
      <c r="Z14" s="128"/>
      <c r="AD14" s="132"/>
      <c r="AG14" s="123"/>
      <c r="AI14" s="128"/>
      <c r="AJ14" s="123"/>
      <c r="AL14" s="123"/>
      <c r="AM14" s="123"/>
      <c r="AO14" s="123"/>
      <c r="AP14" s="123"/>
      <c r="AQ14" s="123"/>
      <c r="AS14" s="123"/>
      <c r="AT14" s="123"/>
      <c r="AU14" s="123"/>
      <c r="AW14" s="123"/>
      <c r="AX14" s="123"/>
      <c r="AY14" s="123"/>
      <c r="AZ14" s="102"/>
    </row>
    <row r="15" spans="1:52" x14ac:dyDescent="0.25">
      <c r="A15" s="102"/>
      <c r="B15" s="107" t="s">
        <v>82</v>
      </c>
      <c r="C15" s="107" t="s">
        <v>83</v>
      </c>
      <c r="D15" s="107" t="s">
        <v>84</v>
      </c>
      <c r="E15" s="107"/>
      <c r="F15" s="114">
        <f>SUM(F16:F22)</f>
        <v>6112.7834283708999</v>
      </c>
      <c r="G15" s="119">
        <f>SUM(G16:G22)</f>
        <v>5.4151738942302694E-3</v>
      </c>
      <c r="H15" s="124">
        <f>SUM(H16:H22)</f>
        <v>6710442.4318050081</v>
      </c>
      <c r="I15" s="124">
        <f>SUM(I16:I22)</f>
        <v>1110195.7306168836</v>
      </c>
      <c r="J15" s="124">
        <f>SUM(J16:J22)</f>
        <v>7820638.1624218915</v>
      </c>
      <c r="K15" s="108"/>
      <c r="L15" s="114">
        <f>SUM(L16:L22)</f>
        <v>2115.3201775223974</v>
      </c>
      <c r="M15" s="124">
        <f>SUM(M16:M22)</f>
        <v>1508774.7272843868</v>
      </c>
      <c r="N15" s="124">
        <f>SUM(N16:N22)</f>
        <v>709690.35306825954</v>
      </c>
      <c r="O15" s="124">
        <f>SUM(O16:O22)</f>
        <v>2218465.0803526463</v>
      </c>
      <c r="P15" s="108"/>
      <c r="Q15" s="109"/>
      <c r="R15" s="124">
        <f>SUM(R16:R22)</f>
        <v>2892383.3655266478</v>
      </c>
      <c r="S15" s="108"/>
      <c r="T15" s="114">
        <f>SUM(T16:T22)</f>
        <v>1704.2193472138072</v>
      </c>
      <c r="U15" s="119">
        <f>SUM(U16:U22)</f>
        <v>8.9405993720948953E-3</v>
      </c>
      <c r="V15" s="124">
        <f>SUM(V16:V22)</f>
        <v>437422.77406299714</v>
      </c>
      <c r="W15" s="124">
        <f>SUM(W16:W22)</f>
        <v>244676.20587804879</v>
      </c>
      <c r="X15" s="124">
        <f>SUM(X16:X22)</f>
        <v>682098.97994104587</v>
      </c>
      <c r="Y15" s="108"/>
      <c r="Z15" s="129">
        <f>SUM(Z16:Z22)</f>
        <v>4277</v>
      </c>
      <c r="AA15" s="108"/>
      <c r="AB15" s="108"/>
      <c r="AC15" s="108"/>
      <c r="AD15" s="133"/>
      <c r="AE15" s="108"/>
      <c r="AF15" s="108"/>
      <c r="AG15" s="124">
        <f>SUM(AG16:AG22)</f>
        <v>2672350.3559056856</v>
      </c>
      <c r="AH15" s="108"/>
      <c r="AI15" s="129">
        <f>SUM(AI16:AI22)</f>
        <v>0</v>
      </c>
      <c r="AJ15" s="124">
        <f>SUM(AJ16:AJ22)</f>
        <v>0</v>
      </c>
      <c r="AK15" s="108"/>
      <c r="AL15" s="124">
        <f>SUM(AL16:AL22)</f>
        <v>518.75</v>
      </c>
      <c r="AM15" s="124">
        <f>SUM(AM16:AM22)</f>
        <v>273743.82092871162</v>
      </c>
      <c r="AN15" s="108"/>
      <c r="AO15" s="124"/>
      <c r="AP15" s="124"/>
      <c r="AQ15" s="124">
        <f>SUM(AQ16:AQ22)</f>
        <v>235472.47769127152</v>
      </c>
      <c r="AR15" s="107"/>
      <c r="AS15" s="124"/>
      <c r="AT15" s="124"/>
      <c r="AU15" s="124">
        <f>SUM(AU16:AU22)</f>
        <v>235472.47769127152</v>
      </c>
      <c r="AV15" s="107"/>
      <c r="AW15" s="124"/>
      <c r="AX15" s="124"/>
      <c r="AY15" s="124">
        <f>SUM(AY16:AY22)</f>
        <v>235472.47769127152</v>
      </c>
      <c r="AZ15" s="102"/>
    </row>
    <row r="16" spans="1:52" x14ac:dyDescent="0.25">
      <c r="A16" s="102"/>
      <c r="B16" s="103" t="s">
        <v>82</v>
      </c>
      <c r="C16" s="103" t="s">
        <v>35</v>
      </c>
      <c r="D16" s="103" t="s">
        <v>85</v>
      </c>
      <c r="F16" s="113">
        <f>'MATRIZ 2017 COMPLETO PROPOSTA'!F16</f>
        <v>0</v>
      </c>
      <c r="G16" s="118">
        <f t="shared" ref="G16:G22" si="0">F16/$F$11</f>
        <v>0</v>
      </c>
      <c r="H16" s="123">
        <f>'DADOS BASE PROPOSTA'!$H$17*G16*'AJUSTE CONIF-SETEC (1) '!$Q$12</f>
        <v>0</v>
      </c>
      <c r="I16" s="123">
        <f>'MATRIZ 2017 COMPLETO PROPOSTA'!I16*'AJUSTE CONIF-SETEC (1) '!$Q$12</f>
        <v>0</v>
      </c>
      <c r="J16" s="123">
        <f t="shared" ref="J16:J22" si="1">H16+I16</f>
        <v>0</v>
      </c>
      <c r="L16" s="113"/>
      <c r="M16" s="123">
        <f>IF(D16="E",'DADOS BASE PROPOSTA'!$H$28,IF(D16="EA",'DADOS BASE PROPOSTA'!$H$29,IF(D16="EC",'DADOS BASE PROPOSTA'!$H$30,IF(D16="ECA",'DADOS BASE PROPOSTA'!$H$31,0))))*'AJUSTE CONIF-SETEC (1) '!$Q$14</f>
        <v>0</v>
      </c>
      <c r="N16" s="123">
        <f>IF(OR(D16="E",D16="EA",D16="EC",D16="ECA",D16="ECR"),L16*'DADOS BASE PROPOSTA'!$H$33,0)*'AJUSTE CONIF-SETEC (1) '!$Q$14</f>
        <v>0</v>
      </c>
      <c r="O16" s="123">
        <f t="shared" ref="O16:O22" si="2">M16+N16</f>
        <v>0</v>
      </c>
      <c r="Q16" s="77">
        <v>6</v>
      </c>
      <c r="R16" s="123">
        <f>IF(D16="R",('DADOS BASE PROPOSTA'!$H$36+('DADOS BASE PROPOSTA'!$H$37*Q16)),0)*'AJUSTE CONIF-SETEC (1) '!Q16</f>
        <v>2892383.3655266478</v>
      </c>
      <c r="T16" s="113"/>
      <c r="U16" s="118"/>
      <c r="V16" s="123"/>
      <c r="W16" s="123">
        <f>'DADOS BASE PROPOSTA'!$H$47/41</f>
        <v>244676.20587804879</v>
      </c>
      <c r="X16" s="123">
        <f t="shared" ref="X16:X22" si="3">V16+W16</f>
        <v>244676.20587804879</v>
      </c>
      <c r="Z16" s="128"/>
      <c r="AD16" s="132"/>
      <c r="AG16" s="123"/>
      <c r="AI16" s="128"/>
      <c r="AJ16" s="123"/>
      <c r="AL16" s="123"/>
      <c r="AM16" s="123"/>
      <c r="AO16" s="123">
        <f>'DADOS BASE PROPOSTA'!$H$52/41*'AJUSTE CONIF-SETEC (1) '!$Q$22</f>
        <v>167483.94540012974</v>
      </c>
      <c r="AP16" s="123">
        <f>'DADOS BASE PROPOSTA'!$H$53*(Q16/$Q$11)*'AJUSTE CONIF-SETEC (1) '!$Q$22</f>
        <v>67988.53229114179</v>
      </c>
      <c r="AQ16" s="123">
        <f>AO16+AP16</f>
        <v>235472.47769127152</v>
      </c>
      <c r="AS16" s="123">
        <f>'DADOS BASE PROPOSTA'!$H$56/41*'AJUSTE CONIF-SETEC (1) '!$Q$24</f>
        <v>167483.94540012974</v>
      </c>
      <c r="AT16" s="123">
        <f>'DADOS BASE PROPOSTA'!$H$57*(Q16/$Q$11)*'AJUSTE CONIF-SETEC (1) '!$Q$24</f>
        <v>67988.53229114179</v>
      </c>
      <c r="AU16" s="123">
        <f>AS16+AT16</f>
        <v>235472.47769127152</v>
      </c>
      <c r="AW16" s="123">
        <f>'DADOS BASE PROPOSTA'!$H$60/41*'AJUSTE CONIF-SETEC (1) '!$Q$26</f>
        <v>167483.94540012974</v>
      </c>
      <c r="AX16" s="123">
        <f>'DADOS BASE PROPOSTA'!$H$61*(Q16/$Q$11)*'AJUSTE CONIF-SETEC (1) '!$Q$26</f>
        <v>67988.53229114179</v>
      </c>
      <c r="AY16" s="123">
        <f>AW16+AX16</f>
        <v>235472.47769127152</v>
      </c>
      <c r="AZ16" s="102"/>
    </row>
    <row r="17" spans="1:52" x14ac:dyDescent="0.25">
      <c r="A17" s="102"/>
      <c r="B17" s="103" t="s">
        <v>82</v>
      </c>
      <c r="C17" s="103" t="s">
        <v>86</v>
      </c>
      <c r="D17" s="103" t="s">
        <v>87</v>
      </c>
      <c r="F17" s="113">
        <f>'MATRIZ 2017 COMPLETO PROPOSTA'!F17</f>
        <v>0</v>
      </c>
      <c r="G17" s="118">
        <f t="shared" si="0"/>
        <v>0</v>
      </c>
      <c r="H17" s="123">
        <f>'DADOS BASE PROPOSTA'!$H$17*G17*'AJUSTE CONIF-SETEC (1) '!$Q$12</f>
        <v>0</v>
      </c>
      <c r="I17" s="123">
        <f>'MATRIZ 2017 COMPLETO PROPOSTA'!I17*'AJUSTE CONIF-SETEC (1) '!$Q$12</f>
        <v>0</v>
      </c>
      <c r="J17" s="123">
        <f t="shared" si="1"/>
        <v>0</v>
      </c>
      <c r="L17" s="113">
        <v>661.3469741474745</v>
      </c>
      <c r="M17" s="123">
        <f>IF(D17="E",'DADOS BASE PROPOSTA'!$H$28,IF(D17="EA",'DADOS BASE PROPOSTA'!$H$29,IF(D17="EC",'DADOS BASE PROPOSTA'!$H$30,IF(D17="ECA",'DADOS BASE PROPOSTA'!$H$31,0))))*'AJUSTE CONIF-SETEC (1) '!$Q$14</f>
        <v>499965.73525072273</v>
      </c>
      <c r="N17" s="123">
        <f>IF(OR(D17="E",D17="EA",D17="EC",D17="ECA",D17="ECR"),L17*'DADOS BASE PROPOSTA'!$H$33,0)*'AJUSTE CONIF-SETEC (1) '!$Q$14</f>
        <v>221882.04536160658</v>
      </c>
      <c r="O17" s="123">
        <f t="shared" si="2"/>
        <v>721847.78061232925</v>
      </c>
      <c r="R17" s="123"/>
      <c r="T17" s="113">
        <v>174.86594590881421</v>
      </c>
      <c r="U17" s="118">
        <f t="shared" ref="U17:U22" si="4">T17/$T$11</f>
        <v>9.1737391008329125E-4</v>
      </c>
      <c r="V17" s="123">
        <f>'DADOS BASE PROPOSTA'!$H$48*U17*'AJUSTE CONIF-SETEC (1) '!$Q$20</f>
        <v>44882.923828811123</v>
      </c>
      <c r="W17" s="123"/>
      <c r="X17" s="123">
        <f t="shared" si="3"/>
        <v>44882.923828811123</v>
      </c>
      <c r="Z17" s="128">
        <v>339</v>
      </c>
      <c r="AB17" s="54">
        <v>0.72699999999999998</v>
      </c>
      <c r="AC17" s="54">
        <f t="shared" ref="AC17:AC22" si="5">Z17*AB17</f>
        <v>246.453</v>
      </c>
      <c r="AD17" s="132">
        <f t="shared" ref="AD17:AD22" si="6">(AB17-$AC$12)*$AD$12</f>
        <v>-2.5818442582712098E-3</v>
      </c>
      <c r="AF17" s="54">
        <f>($AF$11-(AD17*$AF$11))*'AJUSTE CONIF-SETEC (1) '!$Q$18</f>
        <v>564.42862844996887</v>
      </c>
      <c r="AG17" s="123">
        <f t="shared" ref="AG17:AG22" si="7">Z17*AF17</f>
        <v>191341.30504453945</v>
      </c>
      <c r="AI17" s="128">
        <v>0</v>
      </c>
      <c r="AJ17" s="123">
        <f>IF($AI$11&gt;0,(AI17/$AI$11)*'DADOS BASE PROPOSTA'!$H$41,0)*'AJUSTE CONIF-SETEC (1) '!$Q$18</f>
        <v>0</v>
      </c>
      <c r="AL17" s="123">
        <v>35.375</v>
      </c>
      <c r="AM17" s="123">
        <f>(AL17/$AL$11)*'DADOS BASE PROPOSTA'!$H$42*'AJUSTE CONIF-SETEC (1) '!$Q$18</f>
        <v>18667.349716343466</v>
      </c>
      <c r="AO17" s="123"/>
      <c r="AP17" s="123"/>
      <c r="AQ17" s="123"/>
      <c r="AS17" s="123"/>
      <c r="AT17" s="123"/>
      <c r="AU17" s="123"/>
      <c r="AW17" s="123"/>
      <c r="AX17" s="123"/>
      <c r="AY17" s="123"/>
      <c r="AZ17" s="102"/>
    </row>
    <row r="18" spans="1:52" x14ac:dyDescent="0.25">
      <c r="A18" s="102"/>
      <c r="B18" s="103" t="s">
        <v>82</v>
      </c>
      <c r="C18" s="103" t="s">
        <v>88</v>
      </c>
      <c r="D18" s="103" t="s">
        <v>89</v>
      </c>
      <c r="F18" s="113">
        <f>'MATRIZ 2017 COMPLETO PROPOSTA'!F18</f>
        <v>1809.923053357277</v>
      </c>
      <c r="G18" s="118">
        <f t="shared" si="0"/>
        <v>1.6033691008284117E-3</v>
      </c>
      <c r="H18" s="123">
        <f>'DADOS BASE PROPOSTA'!$H$17*G18*'AJUSTE CONIF-SETEC (1) '!$Q$12</f>
        <v>1986882.8329793424</v>
      </c>
      <c r="I18" s="123">
        <f>'MATRIZ 2017 COMPLETO PROPOSTA'!I18*'AJUSTE CONIF-SETEC (1) '!$Q$12</f>
        <v>0</v>
      </c>
      <c r="J18" s="123">
        <f t="shared" si="1"/>
        <v>1986882.8329793424</v>
      </c>
      <c r="L18" s="113">
        <v>0</v>
      </c>
      <c r="M18" s="123">
        <f>IF(D18="E",'DADOS BASE PROPOSTA'!$H$28,IF(D18="EA",'DADOS BASE PROPOSTA'!$H$29,IF(D18="EC",'DADOS BASE PROPOSTA'!$H$30,IF(D18="ECA",'DADOS BASE PROPOSTA'!$H$31,0))))*'AJUSTE CONIF-SETEC (1) '!$Q$14</f>
        <v>0</v>
      </c>
      <c r="N18" s="123">
        <f>IF(OR(D18="E",D18="EA",D18="EC",D18="ECA",D18="ECR"),L18*'DADOS BASE PROPOSTA'!$H$33,0)*'AJUSTE CONIF-SETEC (1) '!$Q$14</f>
        <v>0</v>
      </c>
      <c r="O18" s="123">
        <f t="shared" si="2"/>
        <v>0</v>
      </c>
      <c r="R18" s="123"/>
      <c r="T18" s="113">
        <v>222.67873054111979</v>
      </c>
      <c r="U18" s="118">
        <f t="shared" si="4"/>
        <v>1.1682072039081559E-3</v>
      </c>
      <c r="V18" s="123">
        <f>'DADOS BASE PROPOSTA'!$H$48*U18*'AJUSTE CONIF-SETEC (1) '!$Q$20</f>
        <v>57155.053542472844</v>
      </c>
      <c r="W18" s="123"/>
      <c r="X18" s="123">
        <f t="shared" si="3"/>
        <v>57155.053542472844</v>
      </c>
      <c r="Z18" s="128">
        <v>864.5</v>
      </c>
      <c r="AB18" s="54">
        <v>0.66400000000000003</v>
      </c>
      <c r="AC18" s="54">
        <f t="shared" si="5"/>
        <v>574.02800000000002</v>
      </c>
      <c r="AD18" s="132">
        <f t="shared" si="6"/>
        <v>-0.11283184425827111</v>
      </c>
      <c r="AF18" s="54">
        <f>($AF$11-(AD18*$AF$11))*'AJUSTE CONIF-SETEC (1) '!$Q$18</f>
        <v>626.4966348107331</v>
      </c>
      <c r="AG18" s="123">
        <f t="shared" si="7"/>
        <v>541606.34079387877</v>
      </c>
      <c r="AI18" s="128">
        <v>0</v>
      </c>
      <c r="AJ18" s="123">
        <f>IF($AI$11&gt;0,(AI18/$AI$11)*'DADOS BASE PROPOSTA'!$H$41,0)*'AJUSTE CONIF-SETEC (1) '!$Q$18</f>
        <v>0</v>
      </c>
      <c r="AL18" s="123">
        <v>69.375</v>
      </c>
      <c r="AM18" s="123">
        <f>(AL18/$AL$11)*'DADOS BASE PROPOSTA'!$H$42*'AJUSTE CONIF-SETEC (1) '!$Q$18</f>
        <v>36609.113401309623</v>
      </c>
      <c r="AO18" s="123"/>
      <c r="AP18" s="123"/>
      <c r="AQ18" s="123"/>
      <c r="AS18" s="123"/>
      <c r="AT18" s="123"/>
      <c r="AU18" s="123"/>
      <c r="AW18" s="123"/>
      <c r="AX18" s="123"/>
      <c r="AY18" s="123"/>
      <c r="AZ18" s="102"/>
    </row>
    <row r="19" spans="1:52" x14ac:dyDescent="0.25">
      <c r="A19" s="102"/>
      <c r="B19" s="103" t="s">
        <v>82</v>
      </c>
      <c r="C19" s="103" t="s">
        <v>90</v>
      </c>
      <c r="D19" s="103" t="s">
        <v>89</v>
      </c>
      <c r="F19" s="113">
        <f>'MATRIZ 2017 COMPLETO PROPOSTA'!F19</f>
        <v>2180.6063063983329</v>
      </c>
      <c r="G19" s="118">
        <f t="shared" si="0"/>
        <v>1.9317488477011457E-3</v>
      </c>
      <c r="H19" s="123">
        <f>'DADOS BASE PROPOSTA'!$H$17*G19*'AJUSTE CONIF-SETEC (1) '!$Q$12</f>
        <v>2393808.5255241441</v>
      </c>
      <c r="I19" s="123">
        <f>'MATRIZ 2017 COMPLETO PROPOSTA'!I19*'AJUSTE CONIF-SETEC (1) '!$Q$12</f>
        <v>0</v>
      </c>
      <c r="J19" s="123">
        <f t="shared" si="1"/>
        <v>2393808.5255241441</v>
      </c>
      <c r="L19" s="113">
        <v>0</v>
      </c>
      <c r="M19" s="123">
        <f>IF(D19="E",'DADOS BASE PROPOSTA'!$H$28,IF(D19="EA",'DADOS BASE PROPOSTA'!$H$29,IF(D19="EC",'DADOS BASE PROPOSTA'!$H$30,IF(D19="ECA",'DADOS BASE PROPOSTA'!$H$31,0))))*'AJUSTE CONIF-SETEC (1) '!$Q$14</f>
        <v>0</v>
      </c>
      <c r="N19" s="123">
        <f>IF(OR(D19="E",D19="EA",D19="EC",D19="ECA",D19="ECR"),L19*'DADOS BASE PROPOSTA'!$H$33,0)*'AJUSTE CONIF-SETEC (1) '!$Q$14</f>
        <v>0</v>
      </c>
      <c r="O19" s="123">
        <f t="shared" si="2"/>
        <v>0</v>
      </c>
      <c r="R19" s="123"/>
      <c r="T19" s="113">
        <v>729.29035866618676</v>
      </c>
      <c r="U19" s="118">
        <f t="shared" si="4"/>
        <v>3.8259704852111102E-3</v>
      </c>
      <c r="V19" s="123">
        <f>'DADOS BASE PROPOSTA'!$H$48*U19*'AJUSTE CONIF-SETEC (1) '!$Q$20</f>
        <v>187187.29622844706</v>
      </c>
      <c r="W19" s="123"/>
      <c r="X19" s="123">
        <f t="shared" si="3"/>
        <v>187187.29622844706</v>
      </c>
      <c r="Z19" s="128">
        <v>1571.5</v>
      </c>
      <c r="AB19" s="54">
        <v>0.72699999999999998</v>
      </c>
      <c r="AC19" s="54">
        <f t="shared" si="5"/>
        <v>1142.4804999999999</v>
      </c>
      <c r="AD19" s="132">
        <f t="shared" si="6"/>
        <v>-2.5818442582712098E-3</v>
      </c>
      <c r="AF19" s="54">
        <f>($AF$11-(AD19*$AF$11))*'AJUSTE CONIF-SETEC (1) '!$Q$18</f>
        <v>564.42862844996887</v>
      </c>
      <c r="AG19" s="123">
        <f t="shared" si="7"/>
        <v>886999.58960912609</v>
      </c>
      <c r="AI19" s="128">
        <v>0</v>
      </c>
      <c r="AJ19" s="123">
        <f>IF($AI$11&gt;0,(AI19/$AI$11)*'DADOS BASE PROPOSTA'!$H$41,0)*'AJUSTE CONIF-SETEC (1) '!$Q$18</f>
        <v>0</v>
      </c>
      <c r="AL19" s="123">
        <v>224.375</v>
      </c>
      <c r="AM19" s="123">
        <f>(AL19/$AL$11)*'DADOS BASE PROPOSTA'!$H$42*'AJUSTE CONIF-SETEC (1) '!$Q$18</f>
        <v>118402.44784747888</v>
      </c>
      <c r="AO19" s="123"/>
      <c r="AP19" s="123"/>
      <c r="AQ19" s="123"/>
      <c r="AS19" s="123"/>
      <c r="AT19" s="123"/>
      <c r="AU19" s="123"/>
      <c r="AW19" s="123"/>
      <c r="AX19" s="123"/>
      <c r="AY19" s="123"/>
      <c r="AZ19" s="102"/>
    </row>
    <row r="20" spans="1:52" x14ac:dyDescent="0.25">
      <c r="A20" s="102"/>
      <c r="B20" s="103" t="s">
        <v>82</v>
      </c>
      <c r="C20" s="103" t="s">
        <v>91</v>
      </c>
      <c r="D20" s="103" t="s">
        <v>89</v>
      </c>
      <c r="F20" s="113">
        <f>'MATRIZ 2017 COMPLETO PROPOSTA'!F20</f>
        <v>830.21942072204092</v>
      </c>
      <c r="G20" s="118">
        <f t="shared" si="0"/>
        <v>7.3547224210675666E-4</v>
      </c>
      <c r="H20" s="123">
        <f>'DADOS BASE PROPOSTA'!$H$17*G20*'AJUSTE CONIF-SETEC (1) '!$Q$12</f>
        <v>911391.62605773937</v>
      </c>
      <c r="I20" s="123">
        <f>'MATRIZ 2017 COMPLETO PROPOSTA'!I20*'AJUSTE CONIF-SETEC (1) '!$Q$12</f>
        <v>808581.77590146312</v>
      </c>
      <c r="J20" s="123">
        <f t="shared" si="1"/>
        <v>1719973.4019592025</v>
      </c>
      <c r="L20" s="113">
        <v>0</v>
      </c>
      <c r="M20" s="123">
        <f>IF(D20="E",'DADOS BASE PROPOSTA'!$H$28,IF(D20="EA",'DADOS BASE PROPOSTA'!$H$29,IF(D20="EC",'DADOS BASE PROPOSTA'!$H$30,IF(D20="ECA",'DADOS BASE PROPOSTA'!$H$31,0))))*'AJUSTE CONIF-SETEC (1) '!$Q$14</f>
        <v>0</v>
      </c>
      <c r="N20" s="123">
        <f>IF(OR(D20="E",D20="EA",D20="EC",D20="ECA",D20="ECR"),L20*'DADOS BASE PROPOSTA'!$H$33,0)*'AJUSTE CONIF-SETEC (1) '!$Q$14</f>
        <v>0</v>
      </c>
      <c r="O20" s="123">
        <f t="shared" si="2"/>
        <v>0</v>
      </c>
      <c r="R20" s="123"/>
      <c r="T20" s="113">
        <v>151.08044598178</v>
      </c>
      <c r="U20" s="118">
        <f t="shared" si="4"/>
        <v>7.9259148341956798E-4</v>
      </c>
      <c r="V20" s="123">
        <f>'DADOS BASE PROPOSTA'!$H$48*U20*'AJUSTE CONIF-SETEC (1) '!$Q$20</f>
        <v>38777.888477834545</v>
      </c>
      <c r="W20" s="123"/>
      <c r="X20" s="123">
        <f t="shared" si="3"/>
        <v>38777.888477834545</v>
      </c>
      <c r="Z20" s="128">
        <v>465.5</v>
      </c>
      <c r="AB20" s="54">
        <v>0.60299999999999998</v>
      </c>
      <c r="AC20" s="54">
        <f t="shared" si="5"/>
        <v>280.69650000000001</v>
      </c>
      <c r="AD20" s="132">
        <f t="shared" si="6"/>
        <v>-0.21958184425827121</v>
      </c>
      <c r="AF20" s="54">
        <f>($AF$11-(AD20*$AF$11))*'AJUSTE CONIF-SETEC (1) '!$Q$18</f>
        <v>686.59422827115543</v>
      </c>
      <c r="AG20" s="123">
        <f t="shared" si="7"/>
        <v>319609.61326022283</v>
      </c>
      <c r="AI20" s="128">
        <v>0</v>
      </c>
      <c r="AJ20" s="123">
        <f>IF($AI$11&gt;0,(AI20/$AI$11)*'DADOS BASE PROPOSTA'!$H$41,0)*'AJUSTE CONIF-SETEC (1) '!$Q$18</f>
        <v>0</v>
      </c>
      <c r="AL20" s="123">
        <v>53.875</v>
      </c>
      <c r="AM20" s="123">
        <f>(AL20/$AL$11)*'DADOS BASE PROPOSTA'!$H$42*'AJUSTE CONIF-SETEC (1) '!$Q$18</f>
        <v>28429.779956692699</v>
      </c>
      <c r="AO20" s="123"/>
      <c r="AP20" s="123"/>
      <c r="AQ20" s="123"/>
      <c r="AS20" s="123"/>
      <c r="AT20" s="123"/>
      <c r="AU20" s="123"/>
      <c r="AW20" s="123"/>
      <c r="AX20" s="123"/>
      <c r="AY20" s="123"/>
      <c r="AZ20" s="102"/>
    </row>
    <row r="21" spans="1:52" x14ac:dyDescent="0.25">
      <c r="A21" s="102"/>
      <c r="B21" s="103" t="s">
        <v>82</v>
      </c>
      <c r="C21" s="103" t="s">
        <v>92</v>
      </c>
      <c r="D21" s="103" t="s">
        <v>93</v>
      </c>
      <c r="F21" s="113">
        <f>'MATRIZ 2017 COMPLETO PROPOSTA'!F21</f>
        <v>0</v>
      </c>
      <c r="G21" s="118">
        <f t="shared" si="0"/>
        <v>0</v>
      </c>
      <c r="H21" s="123">
        <f>'DADOS BASE PROPOSTA'!$H$17*G21*'AJUSTE CONIF-SETEC (1) '!$Q$12</f>
        <v>0</v>
      </c>
      <c r="I21" s="123">
        <f>'MATRIZ 2017 COMPLETO PROPOSTA'!I21*'AJUSTE CONIF-SETEC (1) '!$Q$12</f>
        <v>0</v>
      </c>
      <c r="J21" s="123">
        <f t="shared" si="1"/>
        <v>0</v>
      </c>
      <c r="L21" s="113">
        <v>1453.9732033749231</v>
      </c>
      <c r="M21" s="123">
        <f>IF(D21="E",'DADOS BASE PROPOSTA'!$H$28,IF(D21="EA",'DADOS BASE PROPOSTA'!$H$29,IF(D21="EC",'DADOS BASE PROPOSTA'!$H$30,IF(D21="ECA",'DADOS BASE PROPOSTA'!$H$31,0))))*'AJUSTE CONIF-SETEC (1) '!$Q$14</f>
        <v>1008808.992033664</v>
      </c>
      <c r="N21" s="123">
        <f>IF(OR(D21="E",D21="EA",D21="EC",D21="ECA",D21="ECR"),L21*'DADOS BASE PROPOSTA'!$H$33,0)*'AJUSTE CONIF-SETEC (1) '!$Q$14</f>
        <v>487808.30770665302</v>
      </c>
      <c r="O21" s="123">
        <f t="shared" si="2"/>
        <v>1496617.299740317</v>
      </c>
      <c r="R21" s="123"/>
      <c r="T21" s="113">
        <v>301.45820807103189</v>
      </c>
      <c r="U21" s="118">
        <f t="shared" si="4"/>
        <v>1.5814965780074465E-3</v>
      </c>
      <c r="V21" s="123">
        <f>'DADOS BASE PROPOSTA'!$H$48*U21*'AJUSTE CONIF-SETEC (1) '!$Q$20</f>
        <v>77375.418753503647</v>
      </c>
      <c r="W21" s="123"/>
      <c r="X21" s="123">
        <f t="shared" si="3"/>
        <v>77375.418753503647</v>
      </c>
      <c r="Z21" s="128">
        <v>288.5</v>
      </c>
      <c r="AB21" s="54">
        <v>0.53900000000000003</v>
      </c>
      <c r="AC21" s="54">
        <f t="shared" si="5"/>
        <v>155.50150000000002</v>
      </c>
      <c r="AD21" s="132">
        <f t="shared" si="6"/>
        <v>-0.33158184425827109</v>
      </c>
      <c r="AF21" s="54">
        <f>($AF$11-(AD21*$AF$11))*'AJUSTE CONIF-SETEC (1) '!$Q$18</f>
        <v>749.6474410820905</v>
      </c>
      <c r="AG21" s="123">
        <f t="shared" si="7"/>
        <v>216273.28675218311</v>
      </c>
      <c r="AI21" s="128">
        <v>0</v>
      </c>
      <c r="AJ21" s="123">
        <f>IF($AI$11&gt;0,(AI21/$AI$11)*'DADOS BASE PROPOSTA'!$H$41,0)*'AJUSTE CONIF-SETEC (1) '!$Q$18</f>
        <v>0</v>
      </c>
      <c r="AL21" s="123">
        <v>101.5</v>
      </c>
      <c r="AM21" s="123">
        <f>(AL21/$AL$11)*'DADOS BASE PROPOSTA'!$H$42*'AJUSTE CONIF-SETEC (1) '!$Q$18</f>
        <v>53561.441588943089</v>
      </c>
      <c r="AO21" s="123"/>
      <c r="AP21" s="123"/>
      <c r="AQ21" s="123"/>
      <c r="AS21" s="123"/>
      <c r="AT21" s="123"/>
      <c r="AU21" s="123"/>
      <c r="AW21" s="123"/>
      <c r="AX21" s="123"/>
      <c r="AY21" s="123"/>
      <c r="AZ21" s="102"/>
    </row>
    <row r="22" spans="1:52" x14ac:dyDescent="0.25">
      <c r="A22" s="102"/>
      <c r="B22" s="103" t="s">
        <v>82</v>
      </c>
      <c r="C22" s="103" t="s">
        <v>94</v>
      </c>
      <c r="D22" s="103" t="s">
        <v>89</v>
      </c>
      <c r="F22" s="113">
        <f>'MATRIZ 2017 COMPLETO PROPOSTA'!F22</f>
        <v>1292.034647893249</v>
      </c>
      <c r="G22" s="118">
        <f t="shared" si="0"/>
        <v>1.1445837035939552E-3</v>
      </c>
      <c r="H22" s="123">
        <f>'DADOS BASE PROPOSTA'!$H$17*G22*'AJUSTE CONIF-SETEC (1) '!$Q$12</f>
        <v>1418359.447243782</v>
      </c>
      <c r="I22" s="123">
        <f>'MATRIZ 2017 COMPLETO PROPOSTA'!I22*'AJUSTE CONIF-SETEC (1) '!$Q$12</f>
        <v>301613.95471542055</v>
      </c>
      <c r="J22" s="123">
        <f t="shared" si="1"/>
        <v>1719973.4019592025</v>
      </c>
      <c r="L22" s="113">
        <v>0</v>
      </c>
      <c r="M22" s="123">
        <f>IF(D22="E",'DADOS BASE PROPOSTA'!$H$28,IF(D22="EA",'DADOS BASE PROPOSTA'!$H$29,IF(D22="EC",'DADOS BASE PROPOSTA'!$H$30,IF(D22="ECA",'DADOS BASE PROPOSTA'!$H$31,0))))*'AJUSTE CONIF-SETEC (1) '!$Q$14</f>
        <v>0</v>
      </c>
      <c r="N22" s="123">
        <f>IF(OR(D22="E",D22="EA",D22="EC",D22="ECA",D22="ECR"),L22*'DADOS BASE PROPOSTA'!$H$33,0)*'AJUSTE CONIF-SETEC (1) '!$Q$14</f>
        <v>0</v>
      </c>
      <c r="O22" s="123">
        <f t="shared" si="2"/>
        <v>0</v>
      </c>
      <c r="R22" s="123"/>
      <c r="T22" s="113">
        <v>124.8456580448745</v>
      </c>
      <c r="U22" s="118">
        <f t="shared" si="4"/>
        <v>6.5495971146532469E-4</v>
      </c>
      <c r="V22" s="123">
        <f>'DADOS BASE PROPOSTA'!$H$48*U22*'AJUSTE CONIF-SETEC (1) '!$Q$20</f>
        <v>32044.193231927948</v>
      </c>
      <c r="W22" s="123"/>
      <c r="X22" s="123">
        <f t="shared" si="3"/>
        <v>32044.193231927948</v>
      </c>
      <c r="Z22" s="128">
        <v>748</v>
      </c>
      <c r="AB22" s="54">
        <v>0.59899999999999998</v>
      </c>
      <c r="AC22" s="54">
        <f t="shared" si="5"/>
        <v>448.05199999999996</v>
      </c>
      <c r="AD22" s="132">
        <f t="shared" si="6"/>
        <v>-0.22658184425827121</v>
      </c>
      <c r="AF22" s="54">
        <f>($AF$11-(AD22*$AF$11))*'AJUSTE CONIF-SETEC (1) '!$Q$18</f>
        <v>690.535054071839</v>
      </c>
      <c r="AG22" s="123">
        <f t="shared" si="7"/>
        <v>516520.22044573555</v>
      </c>
      <c r="AI22" s="128">
        <v>0</v>
      </c>
      <c r="AJ22" s="123">
        <f>IF($AI$11&gt;0,(AI22/$AI$11)*'DADOS BASE PROPOSTA'!$H$41,0)*'AJUSTE CONIF-SETEC (1) '!$Q$18</f>
        <v>0</v>
      </c>
      <c r="AL22" s="123">
        <v>34.25</v>
      </c>
      <c r="AM22" s="123">
        <f>(AL22/$AL$11)*'DADOS BASE PROPOSTA'!$H$42*'AJUSTE CONIF-SETEC (1) '!$Q$18</f>
        <v>18073.688417943849</v>
      </c>
      <c r="AO22" s="123"/>
      <c r="AP22" s="123"/>
      <c r="AQ22" s="123"/>
      <c r="AS22" s="123"/>
      <c r="AT22" s="123"/>
      <c r="AU22" s="123"/>
      <c r="AW22" s="123"/>
      <c r="AX22" s="123"/>
      <c r="AY22" s="123"/>
      <c r="AZ22" s="102"/>
    </row>
    <row r="23" spans="1:52" x14ac:dyDescent="0.25">
      <c r="A23" s="102"/>
      <c r="F23" s="113"/>
      <c r="G23" s="118"/>
      <c r="H23" s="123"/>
      <c r="I23" s="123"/>
      <c r="J23" s="123"/>
      <c r="L23" s="113"/>
      <c r="M23" s="123"/>
      <c r="N23" s="123"/>
      <c r="O23" s="123"/>
      <c r="R23" s="123"/>
      <c r="T23" s="113"/>
      <c r="U23" s="118"/>
      <c r="V23" s="123"/>
      <c r="W23" s="123"/>
      <c r="X23" s="123"/>
      <c r="Z23" s="128"/>
      <c r="AD23" s="132"/>
      <c r="AG23" s="123"/>
      <c r="AI23" s="128"/>
      <c r="AJ23" s="123"/>
      <c r="AL23" s="123"/>
      <c r="AM23" s="123"/>
      <c r="AO23" s="123"/>
      <c r="AP23" s="123"/>
      <c r="AQ23" s="123"/>
      <c r="AS23" s="123"/>
      <c r="AT23" s="123"/>
      <c r="AU23" s="123"/>
      <c r="AW23" s="123"/>
      <c r="AX23" s="123"/>
      <c r="AY23" s="123"/>
      <c r="AZ23" s="102"/>
    </row>
    <row r="24" spans="1:52" x14ac:dyDescent="0.25">
      <c r="A24" s="102"/>
      <c r="B24" s="107" t="s">
        <v>95</v>
      </c>
      <c r="C24" s="107" t="s">
        <v>96</v>
      </c>
      <c r="D24" s="107" t="s">
        <v>84</v>
      </c>
      <c r="E24" s="107"/>
      <c r="F24" s="114">
        <f>SUM(F25:F41)</f>
        <v>38832.047819964966</v>
      </c>
      <c r="G24" s="119">
        <f>SUM(G25:G41)</f>
        <v>3.4400415797197229E-2</v>
      </c>
      <c r="H24" s="124">
        <f>SUM(H25:H41)</f>
        <v>42628734.431447133</v>
      </c>
      <c r="I24" s="124">
        <f>SUM(I25:I41)</f>
        <v>572689.1970796606</v>
      </c>
      <c r="J24" s="124">
        <f>SUM(J25:J41)</f>
        <v>43201423.628526792</v>
      </c>
      <c r="K24" s="108"/>
      <c r="L24" s="114">
        <f>SUM(L25:L41)</f>
        <v>2691.3281202607704</v>
      </c>
      <c r="M24" s="124">
        <f>SUM(M25:M41)</f>
        <v>4535201.7033853792</v>
      </c>
      <c r="N24" s="124">
        <f>SUM(N25:N41)</f>
        <v>902941.13590290188</v>
      </c>
      <c r="O24" s="124">
        <f>SUM(O25:O41)</f>
        <v>5438142.8392882813</v>
      </c>
      <c r="P24" s="108"/>
      <c r="Q24" s="109"/>
      <c r="R24" s="124">
        <f>SUM(R25:R41)</f>
        <v>3809705.6506074471</v>
      </c>
      <c r="S24" s="108"/>
      <c r="T24" s="114">
        <f>SUM(T25:T41)</f>
        <v>2765.5467108905655</v>
      </c>
      <c r="U24" s="119">
        <f>SUM(U25:U41)</f>
        <v>1.4508487553149036E-2</v>
      </c>
      <c r="V24" s="124">
        <f>SUM(V25:V41)</f>
        <v>709834.16310598957</v>
      </c>
      <c r="W24" s="124">
        <f>SUM(W25:W41)</f>
        <v>244676.20587804879</v>
      </c>
      <c r="X24" s="124">
        <f>SUM(X25:X41)</f>
        <v>954510.36898403836</v>
      </c>
      <c r="Y24" s="108"/>
      <c r="Z24" s="129">
        <f>SUM(Z25:Z41)</f>
        <v>16718.5</v>
      </c>
      <c r="AA24" s="108"/>
      <c r="AB24" s="108"/>
      <c r="AC24" s="108"/>
      <c r="AD24" s="133"/>
      <c r="AE24" s="108"/>
      <c r="AF24" s="108"/>
      <c r="AG24" s="124">
        <f>SUM(AG25:AG41)</f>
        <v>10532488.505259044</v>
      </c>
      <c r="AH24" s="108"/>
      <c r="AI24" s="129">
        <f>SUM(AI25:AI41)</f>
        <v>81</v>
      </c>
      <c r="AJ24" s="124">
        <f>SUM(AJ25:AJ41)</f>
        <v>462041.3614798176</v>
      </c>
      <c r="AK24" s="108"/>
      <c r="AL24" s="124">
        <f>SUM(AL25:AL41)</f>
        <v>832</v>
      </c>
      <c r="AM24" s="124">
        <f>SUM(AM25:AM41)</f>
        <v>439045.51134976011</v>
      </c>
      <c r="AN24" s="108"/>
      <c r="AO24" s="124"/>
      <c r="AP24" s="124"/>
      <c r="AQ24" s="124">
        <f>SUM(AQ25:AQ41)</f>
        <v>348786.69817650784</v>
      </c>
      <c r="AR24" s="107"/>
      <c r="AS24" s="124"/>
      <c r="AT24" s="124"/>
      <c r="AU24" s="124">
        <f>SUM(AU25:AU41)</f>
        <v>348786.69817650784</v>
      </c>
      <c r="AV24" s="107"/>
      <c r="AW24" s="124"/>
      <c r="AX24" s="124"/>
      <c r="AY24" s="124">
        <f>SUM(AY25:AY41)</f>
        <v>348786.69817650784</v>
      </c>
      <c r="AZ24" s="102"/>
    </row>
    <row r="25" spans="1:52" x14ac:dyDescent="0.25">
      <c r="A25" s="102"/>
      <c r="B25" s="103" t="s">
        <v>95</v>
      </c>
      <c r="C25" s="103" t="s">
        <v>35</v>
      </c>
      <c r="D25" s="103" t="s">
        <v>85</v>
      </c>
      <c r="F25" s="113">
        <f>'MATRIZ 2017 COMPLETO PROPOSTA'!F25</f>
        <v>0</v>
      </c>
      <c r="G25" s="118">
        <f t="shared" ref="G25:G41" si="8">F25/$F$11</f>
        <v>0</v>
      </c>
      <c r="H25" s="123">
        <f>'DADOS BASE PROPOSTA'!$H$17*G25*'AJUSTE CONIF-SETEC (1) '!$Q$12</f>
        <v>0</v>
      </c>
      <c r="I25" s="123">
        <f>'MATRIZ 2017 COMPLETO PROPOSTA'!I25*'AJUSTE CONIF-SETEC (1) '!$Q$12</f>
        <v>0</v>
      </c>
      <c r="J25" s="123">
        <f t="shared" ref="J25:J41" si="9">H25+I25</f>
        <v>0</v>
      </c>
      <c r="L25" s="113"/>
      <c r="M25" s="123">
        <f>IF(D25="E",'DADOS BASE PROPOSTA'!$H$28,IF(D25="EA",'DADOS BASE PROPOSTA'!$H$29,IF(D25="EC",'DADOS BASE PROPOSTA'!$H$30,IF(D25="ECA",'DADOS BASE PROPOSTA'!$H$31,0))))*'AJUSTE CONIF-SETEC (1) '!$Q$14</f>
        <v>0</v>
      </c>
      <c r="N25" s="123">
        <f>IF(OR(D25="E",D25="EA",D25="EC",D25="ECA",D25="ECR"),L25*'DADOS BASE PROPOSTA'!$H$33,0)*'AJUSTE CONIF-SETEC (1) '!$Q$14</f>
        <v>0</v>
      </c>
      <c r="O25" s="123">
        <f t="shared" ref="O25:O41" si="10">M25+N25</f>
        <v>0</v>
      </c>
      <c r="Q25" s="77">
        <v>16</v>
      </c>
      <c r="R25" s="123">
        <f>IF(D25="R",('DADOS BASE PROPOSTA'!$H$36+('DADOS BASE PROPOSTA'!$H$37*Q25)),0)*'AJUSTE CONIF-SETEC (1) '!Q16</f>
        <v>3809705.6506074471</v>
      </c>
      <c r="T25" s="113"/>
      <c r="U25" s="118"/>
      <c r="V25" s="123"/>
      <c r="W25" s="123">
        <f>'DADOS BASE PROPOSTA'!$H$47/41</f>
        <v>244676.20587804879</v>
      </c>
      <c r="X25" s="123">
        <f t="shared" ref="X25:X41" si="11">V25+W25</f>
        <v>244676.20587804879</v>
      </c>
      <c r="Z25" s="128"/>
      <c r="AD25" s="132"/>
      <c r="AG25" s="123"/>
      <c r="AI25" s="128"/>
      <c r="AJ25" s="123"/>
      <c r="AL25" s="123"/>
      <c r="AM25" s="123"/>
      <c r="AO25" s="123">
        <f>'DADOS BASE PROPOSTA'!$H$52/41*'AJUSTE CONIF-SETEC (1) '!$Q$22</f>
        <v>167483.94540012974</v>
      </c>
      <c r="AP25" s="123">
        <f>'DADOS BASE PROPOSTA'!$H$53*(Q25/$Q$11)*'AJUSTE CONIF-SETEC (1) '!$Q$22</f>
        <v>181302.75277637807</v>
      </c>
      <c r="AQ25" s="123">
        <f>AO25+AP25</f>
        <v>348786.69817650784</v>
      </c>
      <c r="AS25" s="123">
        <f>'DADOS BASE PROPOSTA'!$H$56/41*'AJUSTE CONIF-SETEC (1) '!$Q$24</f>
        <v>167483.94540012974</v>
      </c>
      <c r="AT25" s="123">
        <f>'DADOS BASE PROPOSTA'!$H$57*(Q25/$Q$11)*'AJUSTE CONIF-SETEC (1) '!$Q$24</f>
        <v>181302.75277637807</v>
      </c>
      <c r="AU25" s="123">
        <f>AS25+AT25</f>
        <v>348786.69817650784</v>
      </c>
      <c r="AW25" s="123">
        <f>'DADOS BASE PROPOSTA'!$H$60/41*'AJUSTE CONIF-SETEC (1) '!$Q$26</f>
        <v>167483.94540012974</v>
      </c>
      <c r="AX25" s="123">
        <f>'DADOS BASE PROPOSTA'!$H$61*(Q25/$Q$11)*'AJUSTE CONIF-SETEC (1) '!$Q$26</f>
        <v>181302.75277637807</v>
      </c>
      <c r="AY25" s="123">
        <f>AW25+AX25</f>
        <v>348786.69817650784</v>
      </c>
      <c r="AZ25" s="102"/>
    </row>
    <row r="26" spans="1:52" x14ac:dyDescent="0.25">
      <c r="A26" s="102"/>
      <c r="B26" s="103" t="s">
        <v>95</v>
      </c>
      <c r="C26" s="103" t="s">
        <v>97</v>
      </c>
      <c r="D26" s="103" t="s">
        <v>89</v>
      </c>
      <c r="F26" s="113">
        <f>'MATRIZ 2017 COMPLETO PROPOSTA'!F26</f>
        <v>2138.0123685334429</v>
      </c>
      <c r="G26" s="118">
        <f t="shared" si="8"/>
        <v>1.8940158602525963E-3</v>
      </c>
      <c r="H26" s="123">
        <f>'DADOS BASE PROPOSTA'!$H$17*G26*'AJUSTE CONIF-SETEC (1) '!$Q$12</f>
        <v>2347050.0935699465</v>
      </c>
      <c r="I26" s="123">
        <f>'MATRIZ 2017 COMPLETO PROPOSTA'!I26*'AJUSTE CONIF-SETEC (1) '!$Q$12</f>
        <v>0</v>
      </c>
      <c r="J26" s="123">
        <f t="shared" si="9"/>
        <v>2347050.0935699465</v>
      </c>
      <c r="L26" s="113">
        <v>0</v>
      </c>
      <c r="M26" s="123">
        <f>IF(D26="E",'DADOS BASE PROPOSTA'!$H$28,IF(D26="EA",'DADOS BASE PROPOSTA'!$H$29,IF(D26="EC",'DADOS BASE PROPOSTA'!$H$30,IF(D26="ECA",'DADOS BASE PROPOSTA'!$H$31,0))))*'AJUSTE CONIF-SETEC (1) '!$Q$14</f>
        <v>0</v>
      </c>
      <c r="N26" s="123">
        <f>IF(OR(D26="E",D26="EA",D26="EC",D26="ECA",D26="ECR"),L26*'DADOS BASE PROPOSTA'!$H$33,0)*'AJUSTE CONIF-SETEC (1) '!$Q$14</f>
        <v>0</v>
      </c>
      <c r="O26" s="123">
        <f t="shared" si="10"/>
        <v>0</v>
      </c>
      <c r="R26" s="123"/>
      <c r="T26" s="113">
        <v>431.84229964966198</v>
      </c>
      <c r="U26" s="118">
        <f t="shared" ref="U26:U41" si="12">T26/$T$11</f>
        <v>2.2655117719464555E-3</v>
      </c>
      <c r="V26" s="123">
        <f>'DADOS BASE PROPOSTA'!$H$48*U26*'AJUSTE CONIF-SETEC (1) '!$Q$20</f>
        <v>110841.16430160477</v>
      </c>
      <c r="W26" s="123"/>
      <c r="X26" s="123">
        <f t="shared" si="11"/>
        <v>110841.16430160477</v>
      </c>
      <c r="Z26" s="128">
        <v>794.5</v>
      </c>
      <c r="AB26" s="54">
        <v>0.64900000000000002</v>
      </c>
      <c r="AC26" s="54">
        <f t="shared" ref="AC26:AC41" si="13">Z26*AB26</f>
        <v>515.63049999999998</v>
      </c>
      <c r="AD26" s="132">
        <f t="shared" ref="AD26:AD41" si="14">(AB26-$AC$12)*$AD$12</f>
        <v>-0.13908184425827114</v>
      </c>
      <c r="AF26" s="54">
        <f>($AF$11-(AD26*$AF$11))*'AJUSTE CONIF-SETEC (1) '!$Q$18</f>
        <v>641.27473156329597</v>
      </c>
      <c r="AG26" s="123">
        <f t="shared" ref="AG26:AG41" si="15">Z26*AF26</f>
        <v>509492.77422703867</v>
      </c>
      <c r="AI26" s="128">
        <v>0</v>
      </c>
      <c r="AJ26" s="123">
        <f>IF($AI$11&gt;0,(AI26/$AI$11)*'DADOS BASE PROPOSTA'!$H$41,0)*'AJUSTE CONIF-SETEC (1) '!$Q$18</f>
        <v>0</v>
      </c>
      <c r="AL26" s="123">
        <v>105.875</v>
      </c>
      <c r="AM26" s="123">
        <f>(AL26/$AL$11)*'DADOS BASE PROPOSTA'!$H$42*'AJUSTE CONIF-SETEC (1) '!$Q$18</f>
        <v>55870.124416052699</v>
      </c>
      <c r="AO26" s="123"/>
      <c r="AP26" s="123"/>
      <c r="AQ26" s="123"/>
      <c r="AS26" s="123"/>
      <c r="AT26" s="123"/>
      <c r="AU26" s="123"/>
      <c r="AW26" s="123"/>
      <c r="AX26" s="123"/>
      <c r="AY26" s="123"/>
      <c r="AZ26" s="102"/>
    </row>
    <row r="27" spans="1:52" x14ac:dyDescent="0.25">
      <c r="A27" s="102"/>
      <c r="B27" s="103" t="s">
        <v>95</v>
      </c>
      <c r="C27" s="103" t="s">
        <v>98</v>
      </c>
      <c r="D27" s="103" t="s">
        <v>87</v>
      </c>
      <c r="F27" s="113">
        <f>'MATRIZ 2017 COMPLETO PROPOSTA'!F27</f>
        <v>0</v>
      </c>
      <c r="G27" s="118">
        <f t="shared" si="8"/>
        <v>0</v>
      </c>
      <c r="H27" s="123">
        <f>'DADOS BASE PROPOSTA'!$H$17*G27*'AJUSTE CONIF-SETEC (1) '!$Q$12</f>
        <v>0</v>
      </c>
      <c r="I27" s="123">
        <f>'MATRIZ 2017 COMPLETO PROPOSTA'!I27*'AJUSTE CONIF-SETEC (1) '!$Q$12</f>
        <v>0</v>
      </c>
      <c r="J27" s="123">
        <f t="shared" si="9"/>
        <v>0</v>
      </c>
      <c r="L27" s="113">
        <v>0</v>
      </c>
      <c r="M27" s="123">
        <f>IF(D27="E",'DADOS BASE PROPOSTA'!$H$28,IF(D27="EA",'DADOS BASE PROPOSTA'!$H$29,IF(D27="EC",'DADOS BASE PROPOSTA'!$H$30,IF(D27="ECA",'DADOS BASE PROPOSTA'!$H$31,0))))*'AJUSTE CONIF-SETEC (1) '!$Q$14</f>
        <v>499965.73525072273</v>
      </c>
      <c r="N27" s="123">
        <f>IF(OR(D27="E",D27="EA",D27="EC",D27="ECA",D27="ECR"),L27*'DADOS BASE PROPOSTA'!$H$33,0)*'AJUSTE CONIF-SETEC (1) '!$Q$14</f>
        <v>0</v>
      </c>
      <c r="O27" s="123">
        <f t="shared" si="10"/>
        <v>499965.73525072273</v>
      </c>
      <c r="R27" s="123"/>
      <c r="T27" s="113">
        <v>0</v>
      </c>
      <c r="U27" s="118">
        <f t="shared" si="12"/>
        <v>0</v>
      </c>
      <c r="V27" s="123">
        <f>'DADOS BASE PROPOSTA'!$H$48*U27*'AJUSTE CONIF-SETEC (1) '!$Q$20</f>
        <v>0</v>
      </c>
      <c r="W27" s="123"/>
      <c r="X27" s="123">
        <f t="shared" si="11"/>
        <v>0</v>
      </c>
      <c r="Z27" s="128">
        <v>0</v>
      </c>
      <c r="AB27" s="54">
        <v>0.72099999999999997</v>
      </c>
      <c r="AC27" s="54">
        <f t="shared" si="13"/>
        <v>0</v>
      </c>
      <c r="AD27" s="132">
        <f t="shared" si="14"/>
        <v>-1.3081844258271219E-2</v>
      </c>
      <c r="AF27" s="54">
        <f>($AF$11-(AD27*$AF$11))*'AJUSTE CONIF-SETEC (1) '!$Q$18</f>
        <v>570.339867150994</v>
      </c>
      <c r="AG27" s="123">
        <f t="shared" si="15"/>
        <v>0</v>
      </c>
      <c r="AI27" s="128">
        <v>0</v>
      </c>
      <c r="AJ27" s="123">
        <f>IF($AI$11&gt;0,(AI27/$AI$11)*'DADOS BASE PROPOSTA'!$H$41,0)*'AJUSTE CONIF-SETEC (1) '!$Q$18</f>
        <v>0</v>
      </c>
      <c r="AL27" s="123">
        <v>0</v>
      </c>
      <c r="AM27" s="123">
        <f>(AL27/$AL$11)*'DADOS BASE PROPOSTA'!$H$42*'AJUSTE CONIF-SETEC (1) '!$Q$18</f>
        <v>0</v>
      </c>
      <c r="AO27" s="123"/>
      <c r="AP27" s="123"/>
      <c r="AQ27" s="123"/>
      <c r="AS27" s="123"/>
      <c r="AT27" s="123"/>
      <c r="AU27" s="123"/>
      <c r="AW27" s="123"/>
      <c r="AX27" s="123"/>
      <c r="AY27" s="123"/>
      <c r="AZ27" s="102"/>
    </row>
    <row r="28" spans="1:52" x14ac:dyDescent="0.25">
      <c r="A28" s="102"/>
      <c r="B28" s="103" t="s">
        <v>95</v>
      </c>
      <c r="C28" s="103" t="s">
        <v>99</v>
      </c>
      <c r="D28" s="103" t="s">
        <v>93</v>
      </c>
      <c r="F28" s="113">
        <f>'MATRIZ 2017 COMPLETO PROPOSTA'!F28</f>
        <v>0</v>
      </c>
      <c r="G28" s="118">
        <f t="shared" si="8"/>
        <v>0</v>
      </c>
      <c r="H28" s="123">
        <f>'DADOS BASE PROPOSTA'!$H$17*G28*'AJUSTE CONIF-SETEC (1) '!$Q$12</f>
        <v>0</v>
      </c>
      <c r="I28" s="123">
        <f>'MATRIZ 2017 COMPLETO PROPOSTA'!I28*'AJUSTE CONIF-SETEC (1) '!$Q$12</f>
        <v>0</v>
      </c>
      <c r="J28" s="123">
        <f t="shared" si="9"/>
        <v>0</v>
      </c>
      <c r="L28" s="113">
        <v>1181.927763320017</v>
      </c>
      <c r="M28" s="123">
        <f>IF(D28="E",'DADOS BASE PROPOSTA'!$H$28,IF(D28="EA",'DADOS BASE PROPOSTA'!$H$29,IF(D28="EC",'DADOS BASE PROPOSTA'!$H$30,IF(D28="ECA",'DADOS BASE PROPOSTA'!$H$31,0))))*'AJUSTE CONIF-SETEC (1) '!$Q$14</f>
        <v>1008808.992033664</v>
      </c>
      <c r="N28" s="123">
        <f>IF(OR(D28="E",D28="EA",D28="EC",D28="ECA",D28="ECR"),L28*'DADOS BASE PROPOSTA'!$H$33,0)*'AJUSTE CONIF-SETEC (1) '!$Q$14</f>
        <v>396537.00681578252</v>
      </c>
      <c r="O28" s="123">
        <f t="shared" si="10"/>
        <v>1405345.9988494464</v>
      </c>
      <c r="R28" s="123"/>
      <c r="T28" s="113">
        <v>0</v>
      </c>
      <c r="U28" s="118">
        <f t="shared" si="12"/>
        <v>0</v>
      </c>
      <c r="V28" s="123">
        <f>'DADOS BASE PROPOSTA'!$H$48*U28*'AJUSTE CONIF-SETEC (1) '!$Q$20</f>
        <v>0</v>
      </c>
      <c r="W28" s="123"/>
      <c r="X28" s="123">
        <f t="shared" si="11"/>
        <v>0</v>
      </c>
      <c r="Z28" s="128">
        <v>266</v>
      </c>
      <c r="AB28" s="54">
        <v>0.59399999999999997</v>
      </c>
      <c r="AC28" s="54">
        <f t="shared" si="13"/>
        <v>158.00399999999999</v>
      </c>
      <c r="AD28" s="132">
        <f t="shared" si="14"/>
        <v>-0.23533184425827122</v>
      </c>
      <c r="AF28" s="54">
        <f>($AF$11-(AD28*$AF$11))*'AJUSTE CONIF-SETEC (1) '!$Q$18</f>
        <v>695.46108632269329</v>
      </c>
      <c r="AG28" s="123">
        <f t="shared" si="15"/>
        <v>184992.64896183641</v>
      </c>
      <c r="AI28" s="128">
        <v>0</v>
      </c>
      <c r="AJ28" s="123">
        <f>IF($AI$11&gt;0,(AI28/$AI$11)*'DADOS BASE PROPOSTA'!$H$41,0)*'AJUSTE CONIF-SETEC (1) '!$Q$18</f>
        <v>0</v>
      </c>
      <c r="AL28" s="123">
        <v>0</v>
      </c>
      <c r="AM28" s="123">
        <f>(AL28/$AL$11)*'DADOS BASE PROPOSTA'!$H$42*'AJUSTE CONIF-SETEC (1) '!$Q$18</f>
        <v>0</v>
      </c>
      <c r="AO28" s="123"/>
      <c r="AP28" s="123"/>
      <c r="AQ28" s="123"/>
      <c r="AS28" s="123"/>
      <c r="AT28" s="123"/>
      <c r="AU28" s="123"/>
      <c r="AW28" s="123"/>
      <c r="AX28" s="123"/>
      <c r="AY28" s="123"/>
      <c r="AZ28" s="102"/>
    </row>
    <row r="29" spans="1:52" x14ac:dyDescent="0.25">
      <c r="A29" s="102"/>
      <c r="B29" s="103" t="s">
        <v>95</v>
      </c>
      <c r="C29" s="103" t="s">
        <v>100</v>
      </c>
      <c r="D29" s="103" t="s">
        <v>93</v>
      </c>
      <c r="F29" s="113">
        <f>'MATRIZ 2017 COMPLETO PROPOSTA'!F29</f>
        <v>0</v>
      </c>
      <c r="G29" s="118">
        <f t="shared" si="8"/>
        <v>0</v>
      </c>
      <c r="H29" s="123">
        <f>'DADOS BASE PROPOSTA'!$H$17*G29*'AJUSTE CONIF-SETEC (1) '!$Q$12</f>
        <v>0</v>
      </c>
      <c r="I29" s="123">
        <f>'MATRIZ 2017 COMPLETO PROPOSTA'!I29*'AJUSTE CONIF-SETEC (1) '!$Q$12</f>
        <v>0</v>
      </c>
      <c r="J29" s="123">
        <f t="shared" si="9"/>
        <v>0</v>
      </c>
      <c r="L29" s="113">
        <v>582.20209318578998</v>
      </c>
      <c r="M29" s="123">
        <f>IF(D29="E",'DADOS BASE PROPOSTA'!$H$28,IF(D29="EA",'DADOS BASE PROPOSTA'!$H$29,IF(D29="EC",'DADOS BASE PROPOSTA'!$H$30,IF(D29="ECA",'DADOS BASE PROPOSTA'!$H$31,0))))*'AJUSTE CONIF-SETEC (1) '!$Q$14</f>
        <v>1008808.992033664</v>
      </c>
      <c r="N29" s="123">
        <f>IF(OR(D29="E",D29="EA",D29="EC",D29="ECA",D29="ECR"),L29*'DADOS BASE PROPOSTA'!$H$33,0)*'AJUSTE CONIF-SETEC (1) '!$Q$14</f>
        <v>195328.92157916751</v>
      </c>
      <c r="O29" s="123">
        <f t="shared" si="10"/>
        <v>1204137.9136128316</v>
      </c>
      <c r="R29" s="123"/>
      <c r="T29" s="113">
        <v>0</v>
      </c>
      <c r="U29" s="118">
        <f t="shared" si="12"/>
        <v>0</v>
      </c>
      <c r="V29" s="123">
        <f>'DADOS BASE PROPOSTA'!$H$48*U29*'AJUSTE CONIF-SETEC (1) '!$Q$20</f>
        <v>0</v>
      </c>
      <c r="W29" s="123"/>
      <c r="X29" s="123">
        <f t="shared" si="11"/>
        <v>0</v>
      </c>
      <c r="Z29" s="128">
        <v>202</v>
      </c>
      <c r="AB29" s="54">
        <v>0.626</v>
      </c>
      <c r="AC29" s="54">
        <f t="shared" si="13"/>
        <v>126.452</v>
      </c>
      <c r="AD29" s="132">
        <f t="shared" si="14"/>
        <v>-0.17933184425827117</v>
      </c>
      <c r="AF29" s="54">
        <f>($AF$11-(AD29*$AF$11))*'AJUSTE CONIF-SETEC (1) '!$Q$18</f>
        <v>663.93447991722564</v>
      </c>
      <c r="AG29" s="123">
        <f t="shared" si="15"/>
        <v>134114.76494327959</v>
      </c>
      <c r="AI29" s="128">
        <v>0</v>
      </c>
      <c r="AJ29" s="123">
        <f>IF($AI$11&gt;0,(AI29/$AI$11)*'DADOS BASE PROPOSTA'!$H$41,0)*'AJUSTE CONIF-SETEC (1) '!$Q$18</f>
        <v>0</v>
      </c>
      <c r="AL29" s="123">
        <v>0</v>
      </c>
      <c r="AM29" s="123">
        <f>(AL29/$AL$11)*'DADOS BASE PROPOSTA'!$H$42*'AJUSTE CONIF-SETEC (1) '!$Q$18</f>
        <v>0</v>
      </c>
      <c r="AO29" s="123"/>
      <c r="AP29" s="123"/>
      <c r="AQ29" s="123"/>
      <c r="AS29" s="123"/>
      <c r="AT29" s="123"/>
      <c r="AU29" s="123"/>
      <c r="AW29" s="123"/>
      <c r="AX29" s="123"/>
      <c r="AY29" s="123"/>
      <c r="AZ29" s="102"/>
    </row>
    <row r="30" spans="1:52" x14ac:dyDescent="0.25">
      <c r="A30" s="102"/>
      <c r="B30" s="103" t="s">
        <v>95</v>
      </c>
      <c r="C30" s="103" t="s">
        <v>101</v>
      </c>
      <c r="D30" s="103" t="s">
        <v>89</v>
      </c>
      <c r="F30" s="113">
        <f>'MATRIZ 2017 COMPLETO PROPOSTA'!F30</f>
        <v>11982.722400000001</v>
      </c>
      <c r="G30" s="118">
        <f t="shared" si="8"/>
        <v>1.0615217483597571E-2</v>
      </c>
      <c r="H30" s="123">
        <f>'DADOS BASE PROPOSTA'!$H$17*G30*'AJUSTE CONIF-SETEC (1) '!$Q$12</f>
        <v>13154297.020944843</v>
      </c>
      <c r="I30" s="123">
        <f>'MATRIZ 2017 COMPLETO PROPOSTA'!I30*'AJUSTE CONIF-SETEC (1) '!$Q$12</f>
        <v>0</v>
      </c>
      <c r="J30" s="123">
        <f t="shared" si="9"/>
        <v>13154297.020944843</v>
      </c>
      <c r="L30" s="113">
        <v>0</v>
      </c>
      <c r="M30" s="123">
        <f>IF(D30="E",'DADOS BASE PROPOSTA'!$H$28,IF(D30="EA",'DADOS BASE PROPOSTA'!$H$29,IF(D30="EC",'DADOS BASE PROPOSTA'!$H$30,IF(D30="ECA",'DADOS BASE PROPOSTA'!$H$31,0))))*'AJUSTE CONIF-SETEC (1) '!$Q$14</f>
        <v>0</v>
      </c>
      <c r="N30" s="123">
        <f>IF(OR(D30="E",D30="EA",D30="EC",D30="ECA",D30="ECR"),L30*'DADOS BASE PROPOSTA'!$H$33,0)*'AJUSTE CONIF-SETEC (1) '!$Q$14</f>
        <v>0</v>
      </c>
      <c r="O30" s="123">
        <f t="shared" si="10"/>
        <v>0</v>
      </c>
      <c r="R30" s="123"/>
      <c r="T30" s="113">
        <v>722.39075326176851</v>
      </c>
      <c r="U30" s="118">
        <f t="shared" si="12"/>
        <v>3.7897740837048752E-3</v>
      </c>
      <c r="V30" s="123">
        <f>'DADOS BASE PROPOSTA'!$H$48*U30*'AJUSTE CONIF-SETEC (1) '!$Q$20</f>
        <v>185416.37129388694</v>
      </c>
      <c r="W30" s="123"/>
      <c r="X30" s="123">
        <f t="shared" si="11"/>
        <v>185416.37129388694</v>
      </c>
      <c r="Z30" s="128">
        <v>6547.5</v>
      </c>
      <c r="AB30" s="54">
        <v>0.72099999999999997</v>
      </c>
      <c r="AC30" s="54">
        <f t="shared" si="13"/>
        <v>4720.7474999999995</v>
      </c>
      <c r="AD30" s="132">
        <f t="shared" si="14"/>
        <v>-1.3081844258271219E-2</v>
      </c>
      <c r="AF30" s="54">
        <f>($AF$11-(AD30*$AF$11))*'AJUSTE CONIF-SETEC (1) '!$Q$18</f>
        <v>570.339867150994</v>
      </c>
      <c r="AG30" s="123">
        <f t="shared" si="15"/>
        <v>3734300.2801711331</v>
      </c>
      <c r="AI30" s="128">
        <v>0</v>
      </c>
      <c r="AJ30" s="123">
        <f>IF($AI$11&gt;0,(AI30/$AI$11)*'DADOS BASE PROPOSTA'!$H$41,0)*'AJUSTE CONIF-SETEC (1) '!$Q$18</f>
        <v>0</v>
      </c>
      <c r="AL30" s="123">
        <v>197.75</v>
      </c>
      <c r="AM30" s="123">
        <f>(AL30/$AL$11)*'DADOS BASE PROPOSTA'!$H$42*'AJUSTE CONIF-SETEC (1) '!$Q$18</f>
        <v>104352.46378535466</v>
      </c>
      <c r="AO30" s="123"/>
      <c r="AP30" s="123"/>
      <c r="AQ30" s="123"/>
      <c r="AS30" s="123"/>
      <c r="AT30" s="123"/>
      <c r="AU30" s="123"/>
      <c r="AW30" s="123"/>
      <c r="AX30" s="123"/>
      <c r="AY30" s="123"/>
      <c r="AZ30" s="102"/>
    </row>
    <row r="31" spans="1:52" x14ac:dyDescent="0.25">
      <c r="A31" s="102"/>
      <c r="B31" s="103" t="s">
        <v>95</v>
      </c>
      <c r="C31" s="103" t="s">
        <v>102</v>
      </c>
      <c r="D31" s="103" t="s">
        <v>89</v>
      </c>
      <c r="F31" s="113">
        <f>'MATRIZ 2017 COMPLETO PROPOSTA'!F31</f>
        <v>2160.7010614438432</v>
      </c>
      <c r="G31" s="118">
        <f t="shared" si="8"/>
        <v>1.914115250159389E-3</v>
      </c>
      <c r="H31" s="123">
        <f>'DADOS BASE PROPOSTA'!$H$17*G31*'AJUSTE CONIF-SETEC (1) '!$Q$12</f>
        <v>2371957.105148585</v>
      </c>
      <c r="I31" s="123">
        <f>'MATRIZ 2017 COMPLETO PROPOSTA'!I31*'AJUSTE CONIF-SETEC (1) '!$Q$12</f>
        <v>0</v>
      </c>
      <c r="J31" s="123">
        <f t="shared" si="9"/>
        <v>2371957.105148585</v>
      </c>
      <c r="L31" s="113">
        <v>0</v>
      </c>
      <c r="M31" s="123">
        <f>IF(D31="E",'DADOS BASE PROPOSTA'!$H$28,IF(D31="EA",'DADOS BASE PROPOSTA'!$H$29,IF(D31="EC",'DADOS BASE PROPOSTA'!$H$30,IF(D31="ECA",'DADOS BASE PROPOSTA'!$H$31,0))))*'AJUSTE CONIF-SETEC (1) '!$Q$14</f>
        <v>0</v>
      </c>
      <c r="N31" s="123">
        <f>IF(OR(D31="E",D31="EA",D31="EC",D31="ECA",D31="ECR"),L31*'DADOS BASE PROPOSTA'!$H$33,0)*'AJUSTE CONIF-SETEC (1) '!$Q$14</f>
        <v>0</v>
      </c>
      <c r="O31" s="123">
        <f t="shared" si="10"/>
        <v>0</v>
      </c>
      <c r="R31" s="123"/>
      <c r="T31" s="113">
        <v>461.94180699404438</v>
      </c>
      <c r="U31" s="118">
        <f t="shared" si="12"/>
        <v>2.423418462128978E-3</v>
      </c>
      <c r="V31" s="123">
        <f>'DADOS BASE PROPOSTA'!$H$48*U31*'AJUSTE CONIF-SETEC (1) '!$Q$20</f>
        <v>118566.81887889524</v>
      </c>
      <c r="W31" s="123"/>
      <c r="X31" s="123">
        <f t="shared" si="11"/>
        <v>118566.81887889524</v>
      </c>
      <c r="Z31" s="128">
        <v>568.5</v>
      </c>
      <c r="AB31" s="54">
        <v>0.57399999999999995</v>
      </c>
      <c r="AC31" s="54">
        <f t="shared" si="13"/>
        <v>326.31899999999996</v>
      </c>
      <c r="AD31" s="132">
        <f t="shared" si="14"/>
        <v>-0.27033184425827128</v>
      </c>
      <c r="AF31" s="54">
        <f>($AF$11-(AD31*$AF$11))*'AJUSTE CONIF-SETEC (1) '!$Q$18</f>
        <v>715.16521532611057</v>
      </c>
      <c r="AG31" s="123">
        <f t="shared" si="15"/>
        <v>406571.42491289385</v>
      </c>
      <c r="AI31" s="128">
        <v>0</v>
      </c>
      <c r="AJ31" s="123">
        <f>IF($AI$11&gt;0,(AI31/$AI$11)*'DADOS BASE PROPOSTA'!$H$41,0)*'AJUSTE CONIF-SETEC (1) '!$Q$18</f>
        <v>0</v>
      </c>
      <c r="AL31" s="123">
        <v>157.625</v>
      </c>
      <c r="AM31" s="123">
        <f>(AL31/$AL$11)*'DADOS BASE PROPOSTA'!$H$42*'AJUSTE CONIF-SETEC (1) '!$Q$18</f>
        <v>83178.544142435028</v>
      </c>
      <c r="AO31" s="123"/>
      <c r="AP31" s="123"/>
      <c r="AQ31" s="123"/>
      <c r="AS31" s="123"/>
      <c r="AT31" s="123"/>
      <c r="AU31" s="123"/>
      <c r="AW31" s="123"/>
      <c r="AX31" s="123"/>
      <c r="AY31" s="123"/>
      <c r="AZ31" s="102"/>
    </row>
    <row r="32" spans="1:52" x14ac:dyDescent="0.25">
      <c r="A32" s="102"/>
      <c r="B32" s="103" t="s">
        <v>95</v>
      </c>
      <c r="C32" s="103" t="s">
        <v>103</v>
      </c>
      <c r="D32" s="103" t="s">
        <v>89</v>
      </c>
      <c r="F32" s="113">
        <f>'MATRIZ 2017 COMPLETO PROPOSTA'!F32</f>
        <v>2493.842762260374</v>
      </c>
      <c r="G32" s="118">
        <f t="shared" si="8"/>
        <v>2.2092378015274379E-3</v>
      </c>
      <c r="H32" s="123">
        <f>'DADOS BASE PROPOSTA'!$H$17*G32*'AJUSTE CONIF-SETEC (1) '!$Q$12</f>
        <v>2737670.7331805085</v>
      </c>
      <c r="I32" s="123">
        <f>'MATRIZ 2017 COMPLETO PROPOSTA'!I32*'AJUSTE CONIF-SETEC (1) '!$Q$12</f>
        <v>0</v>
      </c>
      <c r="J32" s="123">
        <f t="shared" si="9"/>
        <v>2737670.7331805085</v>
      </c>
      <c r="L32" s="113">
        <v>0</v>
      </c>
      <c r="M32" s="123">
        <f>IF(D32="E",'DADOS BASE PROPOSTA'!$H$28,IF(D32="EA",'DADOS BASE PROPOSTA'!$H$29,IF(D32="EC",'DADOS BASE PROPOSTA'!$H$30,IF(D32="ECA",'DADOS BASE PROPOSTA'!$H$31,0))))*'AJUSTE CONIF-SETEC (1) '!$Q$14</f>
        <v>0</v>
      </c>
      <c r="N32" s="123">
        <f>IF(OR(D32="E",D32="EA",D32="EC",D32="ECA",D32="ECR"),L32*'DADOS BASE PROPOSTA'!$H$33,0)*'AJUSTE CONIF-SETEC (1) '!$Q$14</f>
        <v>0</v>
      </c>
      <c r="O32" s="123">
        <f t="shared" si="10"/>
        <v>0</v>
      </c>
      <c r="R32" s="123"/>
      <c r="T32" s="113">
        <v>0</v>
      </c>
      <c r="U32" s="118">
        <f t="shared" si="12"/>
        <v>0</v>
      </c>
      <c r="V32" s="123">
        <f>'DADOS BASE PROPOSTA'!$H$48*U32*'AJUSTE CONIF-SETEC (1) '!$Q$20</f>
        <v>0</v>
      </c>
      <c r="W32" s="123"/>
      <c r="X32" s="123">
        <f t="shared" si="11"/>
        <v>0</v>
      </c>
      <c r="Z32" s="128">
        <v>1454.5</v>
      </c>
      <c r="AB32" s="54">
        <v>0.64200000000000002</v>
      </c>
      <c r="AC32" s="54">
        <f t="shared" si="13"/>
        <v>933.78899999999999</v>
      </c>
      <c r="AD32" s="132">
        <f t="shared" si="14"/>
        <v>-0.15133184425827115</v>
      </c>
      <c r="AF32" s="54">
        <f>($AF$11-(AD32*$AF$11))*'AJUSTE CONIF-SETEC (1) '!$Q$18</f>
        <v>648.17117671449193</v>
      </c>
      <c r="AG32" s="123">
        <f t="shared" si="15"/>
        <v>942764.97653122852</v>
      </c>
      <c r="AI32" s="128">
        <v>0</v>
      </c>
      <c r="AJ32" s="123">
        <f>IF($AI$11&gt;0,(AI32/$AI$11)*'DADOS BASE PROPOSTA'!$H$41,0)*'AJUSTE CONIF-SETEC (1) '!$Q$18</f>
        <v>0</v>
      </c>
      <c r="AL32" s="123">
        <v>0</v>
      </c>
      <c r="AM32" s="123">
        <f>(AL32/$AL$11)*'DADOS BASE PROPOSTA'!$H$42*'AJUSTE CONIF-SETEC (1) '!$Q$18</f>
        <v>0</v>
      </c>
      <c r="AO32" s="123"/>
      <c r="AP32" s="123"/>
      <c r="AQ32" s="123"/>
      <c r="AS32" s="123"/>
      <c r="AT32" s="123"/>
      <c r="AU32" s="123"/>
      <c r="AW32" s="123"/>
      <c r="AX32" s="123"/>
      <c r="AY32" s="123"/>
      <c r="AZ32" s="102"/>
    </row>
    <row r="33" spans="1:52" x14ac:dyDescent="0.25">
      <c r="A33" s="102"/>
      <c r="B33" s="103" t="s">
        <v>95</v>
      </c>
      <c r="C33" s="103" t="s">
        <v>104</v>
      </c>
      <c r="D33" s="103" t="s">
        <v>89</v>
      </c>
      <c r="F33" s="113">
        <f>'MATRIZ 2017 COMPLETO PROPOSTA'!F33</f>
        <v>2864.8597860063892</v>
      </c>
      <c r="G33" s="118">
        <f t="shared" si="8"/>
        <v>2.5379132281718067E-3</v>
      </c>
      <c r="H33" s="123">
        <f>'DADOS BASE PROPOSTA'!$H$17*G33*'AJUSTE CONIF-SETEC (1) '!$Q$12</f>
        <v>3144962.8298564712</v>
      </c>
      <c r="I33" s="123">
        <f>'MATRIZ 2017 COMPLETO PROPOSTA'!I33*'AJUSTE CONIF-SETEC (1) '!$Q$12</f>
        <v>0</v>
      </c>
      <c r="J33" s="123">
        <f t="shared" si="9"/>
        <v>3144962.8298564712</v>
      </c>
      <c r="L33" s="113">
        <v>0</v>
      </c>
      <c r="M33" s="123">
        <f>IF(D33="E",'DADOS BASE PROPOSTA'!$H$28,IF(D33="EA",'DADOS BASE PROPOSTA'!$H$29,IF(D33="EC",'DADOS BASE PROPOSTA'!$H$30,IF(D33="ECA",'DADOS BASE PROPOSTA'!$H$31,0))))*'AJUSTE CONIF-SETEC (1) '!$Q$14</f>
        <v>0</v>
      </c>
      <c r="N33" s="123">
        <f>IF(OR(D33="E",D33="EA",D33="EC",D33="ECA",D33="ECR"),L33*'DADOS BASE PROPOSTA'!$H$33,0)*'AJUSTE CONIF-SETEC (1) '!$Q$14</f>
        <v>0</v>
      </c>
      <c r="O33" s="123">
        <f t="shared" si="10"/>
        <v>0</v>
      </c>
      <c r="R33" s="123"/>
      <c r="T33" s="113">
        <v>23.897028688524589</v>
      </c>
      <c r="U33" s="118">
        <f t="shared" si="12"/>
        <v>1.2536752386766104E-4</v>
      </c>
      <c r="V33" s="123">
        <f>'DADOS BASE PROPOSTA'!$H$48*U33*'AJUSTE CONIF-SETEC (1) '!$Q$20</f>
        <v>6133.6614901638204</v>
      </c>
      <c r="W33" s="123"/>
      <c r="X33" s="123">
        <f t="shared" si="11"/>
        <v>6133.6614901638204</v>
      </c>
      <c r="Z33" s="128">
        <v>685.5</v>
      </c>
      <c r="AB33" s="54">
        <v>0.52700000000000002</v>
      </c>
      <c r="AC33" s="54">
        <f t="shared" si="13"/>
        <v>361.25850000000003</v>
      </c>
      <c r="AD33" s="132">
        <f t="shared" si="14"/>
        <v>-0.3525818442582711</v>
      </c>
      <c r="AF33" s="54">
        <f>($AF$11-(AD33*$AF$11))*'AJUSTE CONIF-SETEC (1) '!$Q$18</f>
        <v>761.46991848414086</v>
      </c>
      <c r="AG33" s="123">
        <f t="shared" si="15"/>
        <v>521987.62912087858</v>
      </c>
      <c r="AI33" s="128">
        <v>0</v>
      </c>
      <c r="AJ33" s="123">
        <f>IF($AI$11&gt;0,(AI33/$AI$11)*'DADOS BASE PROPOSTA'!$H$41,0)*'AJUSTE CONIF-SETEC (1) '!$Q$18</f>
        <v>0</v>
      </c>
      <c r="AL33" s="123">
        <v>6.75</v>
      </c>
      <c r="AM33" s="123">
        <f>(AL33/$AL$11)*'DADOS BASE PROPOSTA'!$H$42*'AJUSTE CONIF-SETEC (1) '!$Q$18</f>
        <v>3561.9677903976935</v>
      </c>
      <c r="AO33" s="123"/>
      <c r="AP33" s="123"/>
      <c r="AQ33" s="123"/>
      <c r="AS33" s="123"/>
      <c r="AT33" s="123"/>
      <c r="AU33" s="123"/>
      <c r="AW33" s="123"/>
      <c r="AX33" s="123"/>
      <c r="AY33" s="123"/>
      <c r="AZ33" s="102"/>
    </row>
    <row r="34" spans="1:52" x14ac:dyDescent="0.25">
      <c r="A34" s="102"/>
      <c r="B34" s="103" t="s">
        <v>95</v>
      </c>
      <c r="C34" s="103" t="s">
        <v>105</v>
      </c>
      <c r="D34" s="103" t="s">
        <v>89</v>
      </c>
      <c r="F34" s="113">
        <f>'MATRIZ 2017 COMPLETO PROPOSTA'!F34</f>
        <v>3897.4630094145382</v>
      </c>
      <c r="G34" s="118">
        <f t="shared" si="8"/>
        <v>3.4526726146315474E-3</v>
      </c>
      <c r="H34" s="123">
        <f>'DADOS BASE PROPOSTA'!$H$17*G34*'AJUSTE CONIF-SETEC (1) '!$Q$12</f>
        <v>4278525.7258387608</v>
      </c>
      <c r="I34" s="123">
        <f>'MATRIZ 2017 COMPLETO PROPOSTA'!I34*'AJUSTE CONIF-SETEC (1) '!$Q$12</f>
        <v>0</v>
      </c>
      <c r="J34" s="123">
        <f t="shared" si="9"/>
        <v>4278525.7258387608</v>
      </c>
      <c r="L34" s="113">
        <v>0</v>
      </c>
      <c r="M34" s="123">
        <f>IF(D34="E",'DADOS BASE PROPOSTA'!$H$28,IF(D34="EA",'DADOS BASE PROPOSTA'!$H$29,IF(D34="EC",'DADOS BASE PROPOSTA'!$H$30,IF(D34="ECA",'DADOS BASE PROPOSTA'!$H$31,0))))*'AJUSTE CONIF-SETEC (1) '!$Q$14</f>
        <v>0</v>
      </c>
      <c r="N34" s="123">
        <f>IF(OR(D34="E",D34="EA",D34="EC",D34="ECA",D34="ECR"),L34*'DADOS BASE PROPOSTA'!$H$33,0)*'AJUSTE CONIF-SETEC (1) '!$Q$14</f>
        <v>0</v>
      </c>
      <c r="O34" s="123">
        <f t="shared" si="10"/>
        <v>0</v>
      </c>
      <c r="R34" s="123"/>
      <c r="T34" s="113">
        <v>392.35848291767428</v>
      </c>
      <c r="U34" s="118">
        <f t="shared" si="12"/>
        <v>2.0583735372708277E-3</v>
      </c>
      <c r="V34" s="123">
        <f>'DADOS BASE PROPOSTA'!$H$48*U34*'AJUSTE CONIF-SETEC (1) '!$Q$20</f>
        <v>100706.8346604484</v>
      </c>
      <c r="W34" s="123"/>
      <c r="X34" s="123">
        <f t="shared" si="11"/>
        <v>100706.8346604484</v>
      </c>
      <c r="Z34" s="128">
        <v>1770</v>
      </c>
      <c r="AB34" s="54">
        <v>0.63800000000000001</v>
      </c>
      <c r="AC34" s="54">
        <f t="shared" si="13"/>
        <v>1129.26</v>
      </c>
      <c r="AD34" s="132">
        <f t="shared" si="14"/>
        <v>-0.15833184425827115</v>
      </c>
      <c r="AF34" s="54">
        <f>($AF$11-(AD34*$AF$11))*'AJUSTE CONIF-SETEC (1) '!$Q$18</f>
        <v>652.11200251517539</v>
      </c>
      <c r="AG34" s="123">
        <f t="shared" si="15"/>
        <v>1154238.2444518604</v>
      </c>
      <c r="AI34" s="128">
        <v>0</v>
      </c>
      <c r="AJ34" s="123">
        <f>IF($AI$11&gt;0,(AI34/$AI$11)*'DADOS BASE PROPOSTA'!$H$41,0)*'AJUSTE CONIF-SETEC (1) '!$Q$18</f>
        <v>0</v>
      </c>
      <c r="AL34" s="123">
        <v>116.375</v>
      </c>
      <c r="AM34" s="123">
        <f>(AL34/$AL$11)*'DADOS BASE PROPOSTA'!$H$42*'AJUSTE CONIF-SETEC (1) '!$Q$18</f>
        <v>61410.963201115781</v>
      </c>
      <c r="AO34" s="123"/>
      <c r="AP34" s="123"/>
      <c r="AQ34" s="123"/>
      <c r="AS34" s="123"/>
      <c r="AT34" s="123"/>
      <c r="AU34" s="123"/>
      <c r="AW34" s="123"/>
      <c r="AX34" s="123"/>
      <c r="AY34" s="123"/>
      <c r="AZ34" s="102"/>
    </row>
    <row r="35" spans="1:52" x14ac:dyDescent="0.25">
      <c r="A35" s="102"/>
      <c r="B35" s="103" t="s">
        <v>95</v>
      </c>
      <c r="C35" s="103" t="s">
        <v>106</v>
      </c>
      <c r="D35" s="103" t="s">
        <v>89</v>
      </c>
      <c r="F35" s="113">
        <f>'MATRIZ 2017 COMPLETO PROPOSTA'!F35</f>
        <v>2593.1803673738091</v>
      </c>
      <c r="G35" s="118">
        <f t="shared" si="8"/>
        <v>2.2972386954293817E-3</v>
      </c>
      <c r="H35" s="123">
        <f>'DADOS BASE PROPOSTA'!$H$17*G35*'AJUSTE CONIF-SETEC (1) '!$Q$12</f>
        <v>2846720.7736797733</v>
      </c>
      <c r="I35" s="123">
        <f>'MATRIZ 2017 COMPLETO PROPOSTA'!I35*'AJUSTE CONIF-SETEC (1) '!$Q$12</f>
        <v>0</v>
      </c>
      <c r="J35" s="123">
        <f t="shared" si="9"/>
        <v>2846720.7736797733</v>
      </c>
      <c r="L35" s="113">
        <v>0</v>
      </c>
      <c r="M35" s="123">
        <f>IF(D35="E",'DADOS BASE PROPOSTA'!$H$28,IF(D35="EA",'DADOS BASE PROPOSTA'!$H$29,IF(D35="EC",'DADOS BASE PROPOSTA'!$H$30,IF(D35="ECA",'DADOS BASE PROPOSTA'!$H$31,0))))*'AJUSTE CONIF-SETEC (1) '!$Q$14</f>
        <v>0</v>
      </c>
      <c r="N35" s="123">
        <f>IF(OR(D35="E",D35="EA",D35="EC",D35="ECA",D35="ECR"),L35*'DADOS BASE PROPOSTA'!$H$33,0)*'AJUSTE CONIF-SETEC (1) '!$Q$14</f>
        <v>0</v>
      </c>
      <c r="O35" s="123">
        <f t="shared" si="10"/>
        <v>0</v>
      </c>
      <c r="R35" s="123"/>
      <c r="T35" s="113">
        <v>207.02998836374681</v>
      </c>
      <c r="U35" s="118">
        <f t="shared" si="12"/>
        <v>1.0861114720918082E-3</v>
      </c>
      <c r="V35" s="123">
        <f>'DADOS BASE PROPOSTA'!$H$48*U35*'AJUSTE CONIF-SETEC (1) '!$Q$20</f>
        <v>53138.483595057303</v>
      </c>
      <c r="W35" s="123"/>
      <c r="X35" s="123">
        <f t="shared" si="11"/>
        <v>53138.483595057303</v>
      </c>
      <c r="Z35" s="128">
        <v>704</v>
      </c>
      <c r="AB35" s="54">
        <v>0.63</v>
      </c>
      <c r="AC35" s="54">
        <f t="shared" si="13"/>
        <v>443.52</v>
      </c>
      <c r="AD35" s="132">
        <f t="shared" si="14"/>
        <v>-0.17233184425827117</v>
      </c>
      <c r="AF35" s="54">
        <f>($AF$11-(AD35*$AF$11))*'AJUSTE CONIF-SETEC (1) '!$Q$18</f>
        <v>659.9936541165423</v>
      </c>
      <c r="AG35" s="123">
        <f t="shared" si="15"/>
        <v>464635.53249804577</v>
      </c>
      <c r="AI35" s="128">
        <v>0</v>
      </c>
      <c r="AJ35" s="123">
        <f>IF($AI$11&gt;0,(AI35/$AI$11)*'DADOS BASE PROPOSTA'!$H$41,0)*'AJUSTE CONIF-SETEC (1) '!$Q$18</f>
        <v>0</v>
      </c>
      <c r="AL35" s="123">
        <v>71.25</v>
      </c>
      <c r="AM35" s="123">
        <f>(AL35/$AL$11)*'DADOS BASE PROPOSTA'!$H$42*'AJUSTE CONIF-SETEC (1) '!$Q$18</f>
        <v>37598.548898642315</v>
      </c>
      <c r="AO35" s="123"/>
      <c r="AP35" s="123"/>
      <c r="AQ35" s="123"/>
      <c r="AS35" s="123"/>
      <c r="AT35" s="123"/>
      <c r="AU35" s="123"/>
      <c r="AW35" s="123"/>
      <c r="AX35" s="123"/>
      <c r="AY35" s="123"/>
      <c r="AZ35" s="102"/>
    </row>
    <row r="36" spans="1:52" x14ac:dyDescent="0.25">
      <c r="A36" s="102"/>
      <c r="B36" s="103" t="s">
        <v>95</v>
      </c>
      <c r="C36" s="103" t="s">
        <v>107</v>
      </c>
      <c r="D36" s="103" t="s">
        <v>89</v>
      </c>
      <c r="F36" s="113">
        <f>'MATRIZ 2017 COMPLETO PROPOSTA'!F36</f>
        <v>2893.437451490965</v>
      </c>
      <c r="G36" s="118">
        <f t="shared" si="8"/>
        <v>2.5632295230975971E-3</v>
      </c>
      <c r="H36" s="123">
        <f>'DADOS BASE PROPOSTA'!$H$17*G36*'AJUSTE CONIF-SETEC (1) '!$Q$12</f>
        <v>3176334.5905800043</v>
      </c>
      <c r="I36" s="123">
        <f>'MATRIZ 2017 COMPLETO PROPOSTA'!I36*'AJUSTE CONIF-SETEC (1) '!$Q$12</f>
        <v>0</v>
      </c>
      <c r="J36" s="123">
        <f t="shared" si="9"/>
        <v>3176334.5905800043</v>
      </c>
      <c r="L36" s="113">
        <v>0</v>
      </c>
      <c r="M36" s="123">
        <f>IF(D36="E",'DADOS BASE PROPOSTA'!$H$28,IF(D36="EA",'DADOS BASE PROPOSTA'!$H$29,IF(D36="EC",'DADOS BASE PROPOSTA'!$H$30,IF(D36="ECA",'DADOS BASE PROPOSTA'!$H$31,0))))*'AJUSTE CONIF-SETEC (1) '!$Q$14</f>
        <v>0</v>
      </c>
      <c r="N36" s="123">
        <f>IF(OR(D36="E",D36="EA",D36="EC",D36="ECA",D36="ECR"),L36*'DADOS BASE PROPOSTA'!$H$33,0)*'AJUSTE CONIF-SETEC (1) '!$Q$14</f>
        <v>0</v>
      </c>
      <c r="O36" s="123">
        <f t="shared" si="10"/>
        <v>0</v>
      </c>
      <c r="R36" s="123"/>
      <c r="T36" s="113">
        <v>0</v>
      </c>
      <c r="U36" s="118">
        <f t="shared" si="12"/>
        <v>0</v>
      </c>
      <c r="V36" s="123">
        <f>'DADOS BASE PROPOSTA'!$H$48*U36*'AJUSTE CONIF-SETEC (1) '!$Q$20</f>
        <v>0</v>
      </c>
      <c r="W36" s="123"/>
      <c r="X36" s="123">
        <f t="shared" si="11"/>
        <v>0</v>
      </c>
      <c r="Z36" s="128">
        <v>577</v>
      </c>
      <c r="AB36" s="54">
        <v>0.58899999999999997</v>
      </c>
      <c r="AC36" s="54">
        <f t="shared" si="13"/>
        <v>339.85300000000001</v>
      </c>
      <c r="AD36" s="132">
        <f t="shared" si="14"/>
        <v>-0.24408184425827123</v>
      </c>
      <c r="AF36" s="54">
        <f>($AF$11-(AD36*$AF$11))*'AJUSTE CONIF-SETEC (1) '!$Q$18</f>
        <v>700.38711857354758</v>
      </c>
      <c r="AG36" s="123">
        <f t="shared" si="15"/>
        <v>404123.36741693696</v>
      </c>
      <c r="AI36" s="128">
        <v>0</v>
      </c>
      <c r="AJ36" s="123">
        <f>IF($AI$11&gt;0,(AI36/$AI$11)*'DADOS BASE PROPOSTA'!$H$41,0)*'AJUSTE CONIF-SETEC (1) '!$Q$18</f>
        <v>0</v>
      </c>
      <c r="AL36" s="123">
        <v>0</v>
      </c>
      <c r="AM36" s="123">
        <f>(AL36/$AL$11)*'DADOS BASE PROPOSTA'!$H$42*'AJUSTE CONIF-SETEC (1) '!$Q$18</f>
        <v>0</v>
      </c>
      <c r="AO36" s="123"/>
      <c r="AP36" s="123"/>
      <c r="AQ36" s="123"/>
      <c r="AS36" s="123"/>
      <c r="AT36" s="123"/>
      <c r="AU36" s="123"/>
      <c r="AW36" s="123"/>
      <c r="AX36" s="123"/>
      <c r="AY36" s="123"/>
      <c r="AZ36" s="102"/>
    </row>
    <row r="37" spans="1:52" x14ac:dyDescent="0.25">
      <c r="A37" s="102"/>
      <c r="B37" s="103" t="s">
        <v>95</v>
      </c>
      <c r="C37" s="103" t="s">
        <v>108</v>
      </c>
      <c r="D37" s="103" t="s">
        <v>93</v>
      </c>
      <c r="F37" s="113">
        <f>'MATRIZ 2017 COMPLETO PROPOSTA'!F37</f>
        <v>0</v>
      </c>
      <c r="G37" s="118">
        <f t="shared" si="8"/>
        <v>0</v>
      </c>
      <c r="H37" s="123">
        <f>'DADOS BASE PROPOSTA'!$H$17*G37*'AJUSTE CONIF-SETEC (1) '!$Q$12</f>
        <v>0</v>
      </c>
      <c r="I37" s="123">
        <f>'MATRIZ 2017 COMPLETO PROPOSTA'!I37*'AJUSTE CONIF-SETEC (1) '!$Q$12</f>
        <v>0</v>
      </c>
      <c r="J37" s="123">
        <f t="shared" si="9"/>
        <v>0</v>
      </c>
      <c r="L37" s="113">
        <v>385.17583044555079</v>
      </c>
      <c r="M37" s="123">
        <f>IF(D37="E",'DADOS BASE PROPOSTA'!$H$28,IF(D37="EA",'DADOS BASE PROPOSTA'!$H$29,IF(D37="EC",'DADOS BASE PROPOSTA'!$H$30,IF(D37="ECA",'DADOS BASE PROPOSTA'!$H$31,0))))*'AJUSTE CONIF-SETEC (1) '!$Q$14</f>
        <v>1008808.992033664</v>
      </c>
      <c r="N37" s="123">
        <f>IF(OR(D37="E",D37="EA",D37="EC",D37="ECA",D37="ECR"),L37*'DADOS BASE PROPOSTA'!$H$33,0)*'AJUSTE CONIF-SETEC (1) '!$Q$14</f>
        <v>129226.5700516482</v>
      </c>
      <c r="O37" s="123">
        <f t="shared" si="10"/>
        <v>1138035.5620853123</v>
      </c>
      <c r="R37" s="123"/>
      <c r="T37" s="113">
        <v>0</v>
      </c>
      <c r="U37" s="118">
        <f t="shared" si="12"/>
        <v>0</v>
      </c>
      <c r="V37" s="123">
        <f>'DADOS BASE PROPOSTA'!$H$48*U37*'AJUSTE CONIF-SETEC (1) '!$Q$20</f>
        <v>0</v>
      </c>
      <c r="W37" s="123"/>
      <c r="X37" s="123">
        <f t="shared" si="11"/>
        <v>0</v>
      </c>
      <c r="Z37" s="128">
        <v>175</v>
      </c>
      <c r="AB37" s="54">
        <v>0.64300000000000002</v>
      </c>
      <c r="AC37" s="54">
        <f t="shared" si="13"/>
        <v>112.52500000000001</v>
      </c>
      <c r="AD37" s="132">
        <f t="shared" si="14"/>
        <v>-0.14958184425827115</v>
      </c>
      <c r="AF37" s="54">
        <f>($AF$11-(AD37*$AF$11))*'AJUSTE CONIF-SETEC (1) '!$Q$18</f>
        <v>647.1859702643211</v>
      </c>
      <c r="AG37" s="123">
        <f t="shared" si="15"/>
        <v>113257.54479625619</v>
      </c>
      <c r="AI37" s="128">
        <v>0</v>
      </c>
      <c r="AJ37" s="123">
        <f>IF($AI$11&gt;0,(AI37/$AI$11)*'DADOS BASE PROPOSTA'!$H$41,0)*'AJUSTE CONIF-SETEC (1) '!$Q$18</f>
        <v>0</v>
      </c>
      <c r="AL37" s="123">
        <v>0</v>
      </c>
      <c r="AM37" s="123">
        <f>(AL37/$AL$11)*'DADOS BASE PROPOSTA'!$H$42*'AJUSTE CONIF-SETEC (1) '!$Q$18</f>
        <v>0</v>
      </c>
      <c r="AO37" s="123"/>
      <c r="AP37" s="123"/>
      <c r="AQ37" s="123"/>
      <c r="AS37" s="123"/>
      <c r="AT37" s="123"/>
      <c r="AU37" s="123"/>
      <c r="AW37" s="123"/>
      <c r="AX37" s="123"/>
      <c r="AY37" s="123"/>
      <c r="AZ37" s="102"/>
    </row>
    <row r="38" spans="1:52" x14ac:dyDescent="0.25">
      <c r="A38" s="102"/>
      <c r="B38" s="103" t="s">
        <v>95</v>
      </c>
      <c r="C38" s="103" t="s">
        <v>109</v>
      </c>
      <c r="D38" s="103" t="s">
        <v>89</v>
      </c>
      <c r="F38" s="113">
        <f>'MATRIZ 2017 COMPLETO PROPOSTA'!F38</f>
        <v>1949.4404846489119</v>
      </c>
      <c r="G38" s="118">
        <f t="shared" si="8"/>
        <v>1.7269643762988329E-3</v>
      </c>
      <c r="H38" s="123">
        <f>'DADOS BASE PROPOSTA'!$H$17*G38*'AJUSTE CONIF-SETEC (1) '!$Q$12</f>
        <v>2140041.1612411598</v>
      </c>
      <c r="I38" s="123">
        <f>'MATRIZ 2017 COMPLETO PROPOSTA'!I38*'AJUSTE CONIF-SETEC (1) '!$Q$12</f>
        <v>0</v>
      </c>
      <c r="J38" s="123">
        <f t="shared" si="9"/>
        <v>2140041.1612411598</v>
      </c>
      <c r="L38" s="113">
        <v>0</v>
      </c>
      <c r="M38" s="123">
        <f>IF(D38="E",'DADOS BASE PROPOSTA'!$H$28,IF(D38="EA",'DADOS BASE PROPOSTA'!$H$29,IF(D38="EC",'DADOS BASE PROPOSTA'!$H$30,IF(D38="ECA",'DADOS BASE PROPOSTA'!$H$31,0))))*'AJUSTE CONIF-SETEC (1) '!$Q$14</f>
        <v>0</v>
      </c>
      <c r="N38" s="123">
        <f>IF(OR(D38="E",D38="EA",D38="EC",D38="ECA",D38="ECR"),L38*'DADOS BASE PROPOSTA'!$H$33,0)*'AJUSTE CONIF-SETEC (1) '!$Q$14</f>
        <v>0</v>
      </c>
      <c r="O38" s="123">
        <f t="shared" si="10"/>
        <v>0</v>
      </c>
      <c r="R38" s="123"/>
      <c r="T38" s="113">
        <v>386.79076897217192</v>
      </c>
      <c r="U38" s="118">
        <f t="shared" si="12"/>
        <v>2.0291644452096768E-3</v>
      </c>
      <c r="V38" s="123">
        <f>'DADOS BASE PROPOSTA'!$H$48*U38*'AJUSTE CONIF-SETEC (1) '!$Q$20</f>
        <v>99277.766927346718</v>
      </c>
      <c r="W38" s="123"/>
      <c r="X38" s="123">
        <f t="shared" si="11"/>
        <v>99277.766927346718</v>
      </c>
      <c r="Z38" s="128">
        <v>491.5</v>
      </c>
      <c r="AB38" s="54">
        <v>0.59099999999999997</v>
      </c>
      <c r="AC38" s="54">
        <f t="shared" si="13"/>
        <v>290.47649999999999</v>
      </c>
      <c r="AD38" s="132">
        <f t="shared" si="14"/>
        <v>-0.24058184425827123</v>
      </c>
      <c r="AF38" s="54">
        <f>($AF$11-(AD38*$AF$11))*'AJUSTE CONIF-SETEC (1) '!$Q$18</f>
        <v>698.41670567320591</v>
      </c>
      <c r="AG38" s="123">
        <f t="shared" si="15"/>
        <v>343271.81083838071</v>
      </c>
      <c r="AI38" s="128">
        <v>0</v>
      </c>
      <c r="AJ38" s="123">
        <f>IF($AI$11&gt;0,(AI38/$AI$11)*'DADOS BASE PROPOSTA'!$H$41,0)*'AJUSTE CONIF-SETEC (1) '!$Q$18</f>
        <v>0</v>
      </c>
      <c r="AL38" s="123">
        <v>130.75</v>
      </c>
      <c r="AM38" s="123">
        <f>(AL38/$AL$11)*'DADOS BASE PROPOSTA'!$H$42*'AJUSTE CONIF-SETEC (1) '!$Q$18</f>
        <v>68996.635347333096</v>
      </c>
      <c r="AO38" s="123"/>
      <c r="AP38" s="123"/>
      <c r="AQ38" s="123"/>
      <c r="AS38" s="123"/>
      <c r="AT38" s="123"/>
      <c r="AU38" s="123"/>
      <c r="AW38" s="123"/>
      <c r="AX38" s="123"/>
      <c r="AY38" s="123"/>
      <c r="AZ38" s="102"/>
    </row>
    <row r="39" spans="1:52" x14ac:dyDescent="0.25">
      <c r="A39" s="102"/>
      <c r="B39" s="103" t="s">
        <v>95</v>
      </c>
      <c r="C39" s="103" t="s">
        <v>110</v>
      </c>
      <c r="D39" s="103" t="s">
        <v>89</v>
      </c>
      <c r="F39" s="113">
        <f>'MATRIZ 2017 COMPLETO PROPOSTA'!F39</f>
        <v>1045.102457325296</v>
      </c>
      <c r="G39" s="118">
        <f t="shared" si="8"/>
        <v>9.2583216958696017E-4</v>
      </c>
      <c r="H39" s="123">
        <f>'DADOS BASE PROPOSTA'!$H$17*G39*'AJUSTE CONIF-SETEC (1) '!$Q$12</f>
        <v>1147284.2048795419</v>
      </c>
      <c r="I39" s="123">
        <f>'MATRIZ 2017 COMPLETO PROPOSTA'!I39*'AJUSTE CONIF-SETEC (1) '!$Q$12</f>
        <v>572689.1970796606</v>
      </c>
      <c r="J39" s="123">
        <f t="shared" si="9"/>
        <v>1719973.4019592025</v>
      </c>
      <c r="L39" s="113">
        <v>0</v>
      </c>
      <c r="M39" s="123">
        <f>IF(D39="E",'DADOS BASE PROPOSTA'!$H$28,IF(D39="EA",'DADOS BASE PROPOSTA'!$H$29,IF(D39="EC",'DADOS BASE PROPOSTA'!$H$30,IF(D39="ECA",'DADOS BASE PROPOSTA'!$H$31,0))))*'AJUSTE CONIF-SETEC (1) '!$Q$14</f>
        <v>0</v>
      </c>
      <c r="N39" s="123">
        <f>IF(OR(D39="E",D39="EA",D39="EC",D39="ECA",D39="ECR"),L39*'DADOS BASE PROPOSTA'!$H$33,0)*'AJUSTE CONIF-SETEC (1) '!$Q$14</f>
        <v>0</v>
      </c>
      <c r="O39" s="123">
        <f t="shared" si="10"/>
        <v>0</v>
      </c>
      <c r="R39" s="123"/>
      <c r="T39" s="113">
        <v>0</v>
      </c>
      <c r="U39" s="118">
        <f t="shared" si="12"/>
        <v>0</v>
      </c>
      <c r="V39" s="123">
        <f>'DADOS BASE PROPOSTA'!$H$48*U39*'AJUSTE CONIF-SETEC (1) '!$Q$20</f>
        <v>0</v>
      </c>
      <c r="W39" s="123"/>
      <c r="X39" s="123">
        <f t="shared" si="11"/>
        <v>0</v>
      </c>
      <c r="Z39" s="128">
        <v>663.5</v>
      </c>
      <c r="AB39" s="54">
        <v>0.623</v>
      </c>
      <c r="AC39" s="54">
        <f t="shared" si="13"/>
        <v>413.3605</v>
      </c>
      <c r="AD39" s="132">
        <f t="shared" si="14"/>
        <v>-0.18458184425827118</v>
      </c>
      <c r="AF39" s="54">
        <f>($AF$11-(AD39*$AF$11))*'AJUSTE CONIF-SETEC (1) '!$Q$18</f>
        <v>666.89009926773826</v>
      </c>
      <c r="AG39" s="123">
        <f t="shared" si="15"/>
        <v>442481.58086414431</v>
      </c>
      <c r="AI39" s="128">
        <v>0</v>
      </c>
      <c r="AJ39" s="123">
        <f>IF($AI$11&gt;0,(AI39/$AI$11)*'DADOS BASE PROPOSTA'!$H$41,0)*'AJUSTE CONIF-SETEC (1) '!$Q$18</f>
        <v>0</v>
      </c>
      <c r="AL39" s="123">
        <v>0</v>
      </c>
      <c r="AM39" s="123">
        <f>(AL39/$AL$11)*'DADOS BASE PROPOSTA'!$H$42*'AJUSTE CONIF-SETEC (1) '!$Q$18</f>
        <v>0</v>
      </c>
      <c r="AO39" s="123"/>
      <c r="AP39" s="123"/>
      <c r="AQ39" s="123"/>
      <c r="AS39" s="123"/>
      <c r="AT39" s="123"/>
      <c r="AU39" s="123"/>
      <c r="AW39" s="123"/>
      <c r="AX39" s="123"/>
      <c r="AY39" s="123"/>
      <c r="AZ39" s="102"/>
    </row>
    <row r="40" spans="1:52" x14ac:dyDescent="0.25">
      <c r="A40" s="102"/>
      <c r="B40" s="103" t="s">
        <v>95</v>
      </c>
      <c r="C40" s="103" t="s">
        <v>111</v>
      </c>
      <c r="D40" s="103" t="s">
        <v>89</v>
      </c>
      <c r="F40" s="113">
        <f>'MATRIZ 2017 COMPLETO PROPOSTA'!F40</f>
        <v>4813.2856714673944</v>
      </c>
      <c r="G40" s="118">
        <f t="shared" si="8"/>
        <v>4.2639787944441041E-3</v>
      </c>
      <c r="H40" s="123">
        <f>'DADOS BASE PROPOSTA'!$H$17*G40*'AJUSTE CONIF-SETEC (1) '!$Q$12</f>
        <v>5283890.1925275391</v>
      </c>
      <c r="I40" s="123">
        <f>'MATRIZ 2017 COMPLETO PROPOSTA'!I40*'AJUSTE CONIF-SETEC (1) '!$Q$12</f>
        <v>0</v>
      </c>
      <c r="J40" s="123">
        <f t="shared" si="9"/>
        <v>5283890.1925275391</v>
      </c>
      <c r="L40" s="113">
        <v>0</v>
      </c>
      <c r="M40" s="123">
        <f>IF(D40="E",'DADOS BASE PROPOSTA'!$H$28,IF(D40="EA",'DADOS BASE PROPOSTA'!$H$29,IF(D40="EC",'DADOS BASE PROPOSTA'!$H$30,IF(D40="ECA",'DADOS BASE PROPOSTA'!$H$31,0))))*'AJUSTE CONIF-SETEC (1) '!$Q$14</f>
        <v>0</v>
      </c>
      <c r="N40" s="123">
        <f>IF(OR(D40="E",D40="EA",D40="EC",D40="ECA",D40="ECR"),L40*'DADOS BASE PROPOSTA'!$H$33,0)*'AJUSTE CONIF-SETEC (1) '!$Q$14</f>
        <v>0</v>
      </c>
      <c r="O40" s="123">
        <f t="shared" si="10"/>
        <v>0</v>
      </c>
      <c r="R40" s="123"/>
      <c r="T40" s="113">
        <v>122.4791544473445</v>
      </c>
      <c r="U40" s="118">
        <f t="shared" si="12"/>
        <v>6.4254466605891743E-4</v>
      </c>
      <c r="V40" s="123">
        <f>'DADOS BASE PROPOSTA'!$H$48*U40*'AJUSTE CONIF-SETEC (1) '!$Q$20</f>
        <v>31436.781650693403</v>
      </c>
      <c r="W40" s="123"/>
      <c r="X40" s="123">
        <f t="shared" si="11"/>
        <v>31436.781650693403</v>
      </c>
      <c r="Z40" s="128">
        <v>1414.5</v>
      </c>
      <c r="AB40" s="54">
        <v>0.66</v>
      </c>
      <c r="AC40" s="54">
        <f t="shared" si="13"/>
        <v>933.57</v>
      </c>
      <c r="AD40" s="132">
        <f t="shared" si="14"/>
        <v>-0.11983184425827112</v>
      </c>
      <c r="AF40" s="54">
        <f>($AF$11-(AD40*$AF$11))*'AJUSTE CONIF-SETEC (1) '!$Q$18</f>
        <v>630.43746061141644</v>
      </c>
      <c r="AG40" s="123">
        <f t="shared" si="15"/>
        <v>891753.78803484852</v>
      </c>
      <c r="AI40" s="128">
        <v>81</v>
      </c>
      <c r="AJ40" s="123">
        <f>IF($AI$11&gt;0,(AI40/$AI$11)*'DADOS BASE PROPOSTA'!$H$41,0)*'AJUSTE CONIF-SETEC (1) '!$Q$18</f>
        <v>462041.3614798176</v>
      </c>
      <c r="AL40" s="123">
        <v>40.875</v>
      </c>
      <c r="AM40" s="123">
        <f>(AL40/$AL$11)*'DADOS BASE PROPOSTA'!$H$42*'AJUSTE CONIF-SETEC (1) '!$Q$18</f>
        <v>21569.693841852699</v>
      </c>
      <c r="AO40" s="123"/>
      <c r="AP40" s="123"/>
      <c r="AQ40" s="123"/>
      <c r="AS40" s="123"/>
      <c r="AT40" s="123"/>
      <c r="AU40" s="123"/>
      <c r="AW40" s="123"/>
      <c r="AX40" s="123"/>
      <c r="AY40" s="123"/>
      <c r="AZ40" s="102"/>
    </row>
    <row r="41" spans="1:52" x14ac:dyDescent="0.25">
      <c r="A41" s="102"/>
      <c r="B41" s="103" t="s">
        <v>95</v>
      </c>
      <c r="C41" s="103" t="s">
        <v>112</v>
      </c>
      <c r="D41" s="103" t="s">
        <v>93</v>
      </c>
      <c r="F41" s="113">
        <f>'MATRIZ 2017 COMPLETO PROPOSTA'!F41</f>
        <v>0</v>
      </c>
      <c r="G41" s="118">
        <f t="shared" si="8"/>
        <v>0</v>
      </c>
      <c r="H41" s="123">
        <f>'DADOS BASE PROPOSTA'!$H$17*G41*'AJUSTE CONIF-SETEC (1) '!$Q$12</f>
        <v>0</v>
      </c>
      <c r="I41" s="123">
        <f>'MATRIZ 2017 COMPLETO PROPOSTA'!I41*'AJUSTE CONIF-SETEC (1) '!$Q$12</f>
        <v>0</v>
      </c>
      <c r="J41" s="123">
        <f t="shared" si="9"/>
        <v>0</v>
      </c>
      <c r="L41" s="113">
        <v>542.02243330941303</v>
      </c>
      <c r="M41" s="123">
        <f>IF(D41="E",'DADOS BASE PROPOSTA'!$H$28,IF(D41="EA",'DADOS BASE PROPOSTA'!$H$29,IF(D41="EC",'DADOS BASE PROPOSTA'!$H$30,IF(D41="ECA",'DADOS BASE PROPOSTA'!$H$31,0))))*'AJUSTE CONIF-SETEC (1) '!$Q$14</f>
        <v>1008808.992033664</v>
      </c>
      <c r="N41" s="123">
        <f>IF(OR(D41="E",D41="EA",D41="EC",D41="ECA",D41="ECR"),L41*'DADOS BASE PROPOSTA'!$H$33,0)*'AJUSTE CONIF-SETEC (1) '!$Q$14</f>
        <v>181848.63745630372</v>
      </c>
      <c r="O41" s="123">
        <f t="shared" si="10"/>
        <v>1190657.6294899678</v>
      </c>
      <c r="R41" s="123"/>
      <c r="T41" s="113">
        <v>16.816427595628419</v>
      </c>
      <c r="U41" s="118">
        <f t="shared" si="12"/>
        <v>8.8221590869835557E-5</v>
      </c>
      <c r="V41" s="123">
        <f>'DADOS BASE PROPOSTA'!$H$48*U41*'AJUSTE CONIF-SETEC (1) '!$Q$20</f>
        <v>4316.2803078930592</v>
      </c>
      <c r="W41" s="123"/>
      <c r="X41" s="123">
        <f t="shared" si="11"/>
        <v>4316.2803078930592</v>
      </c>
      <c r="Z41" s="128">
        <v>404.5</v>
      </c>
      <c r="AB41" s="54">
        <v>0.58599999999999997</v>
      </c>
      <c r="AC41" s="54">
        <f t="shared" si="13"/>
        <v>237.03699999999998</v>
      </c>
      <c r="AD41" s="132">
        <f t="shared" si="14"/>
        <v>-0.24933184425827123</v>
      </c>
      <c r="AF41" s="54">
        <f>($AF$11-(AD41*$AF$11))*'AJUSTE CONIF-SETEC (1) '!$Q$18</f>
        <v>703.34273792406009</v>
      </c>
      <c r="AG41" s="123">
        <f t="shared" si="15"/>
        <v>284502.1374902823</v>
      </c>
      <c r="AI41" s="128">
        <v>0</v>
      </c>
      <c r="AJ41" s="123">
        <f>IF($AI$11&gt;0,(AI41/$AI$11)*'DADOS BASE PROPOSTA'!$H$41,0)*'AJUSTE CONIF-SETEC (1) '!$Q$18</f>
        <v>0</v>
      </c>
      <c r="AL41" s="123">
        <v>4.75</v>
      </c>
      <c r="AM41" s="123">
        <f>(AL41/$AL$11)*'DADOS BASE PROPOSTA'!$H$42*'AJUSTE CONIF-SETEC (1) '!$Q$18</f>
        <v>2506.5699265761541</v>
      </c>
      <c r="AO41" s="123"/>
      <c r="AP41" s="123"/>
      <c r="AQ41" s="123"/>
      <c r="AS41" s="123"/>
      <c r="AT41" s="123"/>
      <c r="AU41" s="123"/>
      <c r="AW41" s="123"/>
      <c r="AX41" s="123"/>
      <c r="AY41" s="123"/>
      <c r="AZ41" s="102"/>
    </row>
    <row r="42" spans="1:52" x14ac:dyDescent="0.25">
      <c r="A42" s="102"/>
      <c r="F42" s="113"/>
      <c r="G42" s="118"/>
      <c r="H42" s="123"/>
      <c r="I42" s="123"/>
      <c r="J42" s="123"/>
      <c r="L42" s="113"/>
      <c r="M42" s="123"/>
      <c r="N42" s="123"/>
      <c r="O42" s="123"/>
      <c r="R42" s="123"/>
      <c r="T42" s="113"/>
      <c r="U42" s="118"/>
      <c r="V42" s="123"/>
      <c r="W42" s="123"/>
      <c r="X42" s="123"/>
      <c r="Z42" s="128"/>
      <c r="AD42" s="132"/>
      <c r="AG42" s="123"/>
      <c r="AI42" s="128"/>
      <c r="AJ42" s="123"/>
      <c r="AL42" s="123"/>
      <c r="AM42" s="123"/>
      <c r="AO42" s="123"/>
      <c r="AP42" s="123"/>
      <c r="AQ42" s="123"/>
      <c r="AS42" s="123"/>
      <c r="AT42" s="123"/>
      <c r="AU42" s="123"/>
      <c r="AW42" s="123"/>
      <c r="AX42" s="123"/>
      <c r="AY42" s="123"/>
      <c r="AZ42" s="102"/>
    </row>
    <row r="43" spans="1:52" x14ac:dyDescent="0.25">
      <c r="A43" s="102"/>
      <c r="B43" s="107" t="s">
        <v>113</v>
      </c>
      <c r="C43" s="107" t="s">
        <v>114</v>
      </c>
      <c r="D43" s="107" t="s">
        <v>84</v>
      </c>
      <c r="E43" s="107"/>
      <c r="F43" s="114">
        <f>SUM(F44:F59)</f>
        <v>33366.593432387584</v>
      </c>
      <c r="G43" s="119">
        <f>SUM(G44:G59)</f>
        <v>2.9558695774473807E-2</v>
      </c>
      <c r="H43" s="124">
        <f>SUM(H44:H59)</f>
        <v>36628911.689278044</v>
      </c>
      <c r="I43" s="124">
        <f>SUM(I44:I59)</f>
        <v>645598.4773538569</v>
      </c>
      <c r="J43" s="124">
        <f>SUM(J44:J59)</f>
        <v>37274510.166631907</v>
      </c>
      <c r="K43" s="108"/>
      <c r="L43" s="114">
        <f>SUM(L44:L59)</f>
        <v>4532.7281418872099</v>
      </c>
      <c r="M43" s="124">
        <f>SUM(M44:M59)</f>
        <v>4535201.7033853792</v>
      </c>
      <c r="N43" s="124">
        <f>SUM(N44:N59)</f>
        <v>1520731.2205314175</v>
      </c>
      <c r="O43" s="124">
        <f>SUM(O44:O59)</f>
        <v>6055932.9239167962</v>
      </c>
      <c r="P43" s="108"/>
      <c r="Q43" s="109"/>
      <c r="R43" s="124">
        <f>SUM(R44:R59)</f>
        <v>3717973.4220993668</v>
      </c>
      <c r="S43" s="108"/>
      <c r="T43" s="114">
        <f>SUM(T44:T59)</f>
        <v>5467.234935980604</v>
      </c>
      <c r="U43" s="119">
        <f>SUM(U44:U59)</f>
        <v>2.8681963572140489E-2</v>
      </c>
      <c r="V43" s="124">
        <f>SUM(V44:V59)</f>
        <v>1403277.7389017269</v>
      </c>
      <c r="W43" s="124">
        <f>SUM(W44:W59)</f>
        <v>244676.20587804879</v>
      </c>
      <c r="X43" s="124">
        <f>SUM(X44:X59)</f>
        <v>1647953.9447797756</v>
      </c>
      <c r="Y43" s="108"/>
      <c r="Z43" s="129">
        <f>SUM(Z44:Z59)</f>
        <v>17517.5</v>
      </c>
      <c r="AA43" s="108"/>
      <c r="AB43" s="108"/>
      <c r="AC43" s="108"/>
      <c r="AD43" s="133"/>
      <c r="AE43" s="108"/>
      <c r="AF43" s="108"/>
      <c r="AG43" s="124">
        <f>SUM(AG44:AG59)</f>
        <v>10700028.502311893</v>
      </c>
      <c r="AH43" s="108"/>
      <c r="AI43" s="129">
        <f>SUM(AI44:AI59)</f>
        <v>67</v>
      </c>
      <c r="AJ43" s="124">
        <f>SUM(AJ44:AJ59)</f>
        <v>382182.36073021957</v>
      </c>
      <c r="AK43" s="108"/>
      <c r="AL43" s="124">
        <f>SUM(AL44:AL59)</f>
        <v>1742.75</v>
      </c>
      <c r="AM43" s="124">
        <f>SUM(AM44:AM59)</f>
        <v>919647.31358749326</v>
      </c>
      <c r="AN43" s="108"/>
      <c r="AO43" s="124"/>
      <c r="AP43" s="124"/>
      <c r="AQ43" s="124">
        <f>SUM(AQ44:AQ59)</f>
        <v>337455.27612798417</v>
      </c>
      <c r="AR43" s="107"/>
      <c r="AS43" s="124"/>
      <c r="AT43" s="124"/>
      <c r="AU43" s="124">
        <f>SUM(AU44:AU59)</f>
        <v>337455.27612798417</v>
      </c>
      <c r="AV43" s="107"/>
      <c r="AW43" s="124"/>
      <c r="AX43" s="124"/>
      <c r="AY43" s="124">
        <f>SUM(AY44:AY59)</f>
        <v>337455.27612798417</v>
      </c>
      <c r="AZ43" s="102"/>
    </row>
    <row r="44" spans="1:52" x14ac:dyDescent="0.25">
      <c r="A44" s="102"/>
      <c r="B44" s="103" t="s">
        <v>113</v>
      </c>
      <c r="C44" s="103" t="s">
        <v>35</v>
      </c>
      <c r="D44" s="103" t="s">
        <v>85</v>
      </c>
      <c r="F44" s="113">
        <f>'MATRIZ 2017 COMPLETO PROPOSTA'!F44</f>
        <v>0</v>
      </c>
      <c r="G44" s="118">
        <f t="shared" ref="G44:G59" si="16">F44/$F$11</f>
        <v>0</v>
      </c>
      <c r="H44" s="123">
        <f>'DADOS BASE PROPOSTA'!$H$17*G44*'AJUSTE CONIF-SETEC (1) '!$Q$12</f>
        <v>0</v>
      </c>
      <c r="I44" s="123">
        <f>'MATRIZ 2017 COMPLETO PROPOSTA'!I44*'AJUSTE CONIF-SETEC (1) '!$Q$12</f>
        <v>0</v>
      </c>
      <c r="J44" s="123">
        <f t="shared" ref="J44:J59" si="17">H44+I44</f>
        <v>0</v>
      </c>
      <c r="L44" s="113"/>
      <c r="M44" s="123">
        <f>IF(D44="E",'DADOS BASE PROPOSTA'!$H$28,IF(D44="EA",'DADOS BASE PROPOSTA'!$H$29,IF(D44="EC",'DADOS BASE PROPOSTA'!$H$30,IF(D44="ECA",'DADOS BASE PROPOSTA'!$H$31,0))))*'AJUSTE CONIF-SETEC (1) '!$Q$14</f>
        <v>0</v>
      </c>
      <c r="N44" s="123">
        <f>IF(OR(D44="E",D44="EA",D44="EC",D44="ECA",D44="ECR"),L44*'DADOS BASE PROPOSTA'!$H$33,0)*'AJUSTE CONIF-SETEC (1) '!$Q$14</f>
        <v>0</v>
      </c>
      <c r="O44" s="123">
        <f t="shared" ref="O44:O59" si="18">M44+N44</f>
        <v>0</v>
      </c>
      <c r="Q44" s="77">
        <v>15</v>
      </c>
      <c r="R44" s="123">
        <f>IF(D44="R",('DADOS BASE PROPOSTA'!$H$36+('DADOS BASE PROPOSTA'!$H$37*Q44)),0)*'AJUSTE CONIF-SETEC (1) '!Q16</f>
        <v>3717973.4220993668</v>
      </c>
      <c r="T44" s="113"/>
      <c r="U44" s="118"/>
      <c r="V44" s="123"/>
      <c r="W44" s="123">
        <f>'DADOS BASE PROPOSTA'!$H$47/41</f>
        <v>244676.20587804879</v>
      </c>
      <c r="X44" s="123">
        <f t="shared" ref="X44:X59" si="19">V44+W44</f>
        <v>244676.20587804879</v>
      </c>
      <c r="Z44" s="128"/>
      <c r="AD44" s="132"/>
      <c r="AG44" s="123"/>
      <c r="AI44" s="128"/>
      <c r="AJ44" s="123"/>
      <c r="AL44" s="123"/>
      <c r="AM44" s="123"/>
      <c r="AO44" s="123">
        <f>'DADOS BASE PROPOSTA'!$H$52/41*'AJUSTE CONIF-SETEC (1) '!$Q$22</f>
        <v>167483.94540012974</v>
      </c>
      <c r="AP44" s="123">
        <f>'DADOS BASE PROPOSTA'!$H$53*(Q44/$Q$11)*'AJUSTE CONIF-SETEC (1) '!$Q$22</f>
        <v>169971.33072785445</v>
      </c>
      <c r="AQ44" s="123">
        <f>AO44+AP44</f>
        <v>337455.27612798417</v>
      </c>
      <c r="AS44" s="123">
        <f>'DADOS BASE PROPOSTA'!$H$56/41*'AJUSTE CONIF-SETEC (1) '!$Q$24</f>
        <v>167483.94540012974</v>
      </c>
      <c r="AT44" s="123">
        <f>'DADOS BASE PROPOSTA'!$H$57*(Q44/$Q$11)*'AJUSTE CONIF-SETEC (1) '!$Q$24</f>
        <v>169971.33072785445</v>
      </c>
      <c r="AU44" s="123">
        <f>AS44+AT44</f>
        <v>337455.27612798417</v>
      </c>
      <c r="AW44" s="123">
        <f>'DADOS BASE PROPOSTA'!$H$60/41*'AJUSTE CONIF-SETEC (1) '!$Q$26</f>
        <v>167483.94540012974</v>
      </c>
      <c r="AX44" s="123">
        <f>'DADOS BASE PROPOSTA'!$H$61*(Q44/$Q$11)*'AJUSTE CONIF-SETEC (1) '!$Q$26</f>
        <v>169971.33072785445</v>
      </c>
      <c r="AY44" s="123">
        <f>AW44+AX44</f>
        <v>337455.27612798417</v>
      </c>
      <c r="AZ44" s="102"/>
    </row>
    <row r="45" spans="1:52" x14ac:dyDescent="0.25">
      <c r="A45" s="102"/>
      <c r="B45" s="103" t="s">
        <v>113</v>
      </c>
      <c r="C45" s="103" t="s">
        <v>115</v>
      </c>
      <c r="D45" s="103" t="s">
        <v>87</v>
      </c>
      <c r="F45" s="113">
        <f>'MATRIZ 2017 COMPLETO PROPOSTA'!F45</f>
        <v>0</v>
      </c>
      <c r="G45" s="118">
        <f t="shared" si="16"/>
        <v>0</v>
      </c>
      <c r="H45" s="123">
        <f>'DADOS BASE PROPOSTA'!$H$17*G45*'AJUSTE CONIF-SETEC (1) '!$Q$12</f>
        <v>0</v>
      </c>
      <c r="I45" s="123">
        <f>'MATRIZ 2017 COMPLETO PROPOSTA'!I45*'AJUSTE CONIF-SETEC (1) '!$Q$12</f>
        <v>0</v>
      </c>
      <c r="J45" s="123">
        <f t="shared" si="17"/>
        <v>0</v>
      </c>
      <c r="L45" s="113">
        <v>314.33372771739403</v>
      </c>
      <c r="M45" s="123">
        <f>IF(D45="E",'DADOS BASE PROPOSTA'!$H$28,IF(D45="EA",'DADOS BASE PROPOSTA'!$H$29,IF(D45="EC",'DADOS BASE PROPOSTA'!$H$30,IF(D45="ECA",'DADOS BASE PROPOSTA'!$H$31,0))))*'AJUSTE CONIF-SETEC (1) '!$Q$14</f>
        <v>499965.73525072273</v>
      </c>
      <c r="N45" s="123">
        <f>IF(OR(D45="E",D45="EA",D45="EC",D45="ECA",D45="ECR"),L45*'DADOS BASE PROPOSTA'!$H$33,0)*'AJUSTE CONIF-SETEC (1) '!$Q$14</f>
        <v>105459.03006811248</v>
      </c>
      <c r="O45" s="123">
        <f t="shared" si="18"/>
        <v>605424.76531883515</v>
      </c>
      <c r="R45" s="123"/>
      <c r="T45" s="113">
        <v>0</v>
      </c>
      <c r="U45" s="118">
        <f t="shared" ref="U45:U59" si="20">T45/$T$11</f>
        <v>0</v>
      </c>
      <c r="V45" s="123">
        <f>'DADOS BASE PROPOSTA'!$H$48*U45*'AJUSTE CONIF-SETEC (1) '!$Q$20</f>
        <v>0</v>
      </c>
      <c r="W45" s="123"/>
      <c r="X45" s="123">
        <f t="shared" si="19"/>
        <v>0</v>
      </c>
      <c r="Z45" s="128">
        <v>179.5</v>
      </c>
      <c r="AB45" s="54">
        <v>0.61399999999999999</v>
      </c>
      <c r="AC45" s="54">
        <f t="shared" ref="AC45:AC59" si="21">Z45*AB45</f>
        <v>110.21299999999999</v>
      </c>
      <c r="AD45" s="132">
        <f t="shared" ref="AD45:AD59" si="22">(AB45-$AC$12)*$AD$12</f>
        <v>-0.20033184425827119</v>
      </c>
      <c r="AF45" s="54">
        <f>($AF$11-(AD45*$AF$11))*'AJUSTE CONIF-SETEC (1) '!$Q$18</f>
        <v>675.75695731927601</v>
      </c>
      <c r="AG45" s="123">
        <f t="shared" ref="AG45:AG59" si="23">Z45*AF45</f>
        <v>121298.37383881005</v>
      </c>
      <c r="AI45" s="128">
        <v>0</v>
      </c>
      <c r="AJ45" s="123">
        <f>IF($AI$11&gt;0,(AI45/$AI$11)*'DADOS BASE PROPOSTA'!$H$41,0)*'AJUSTE CONIF-SETEC (1) '!$Q$18</f>
        <v>0</v>
      </c>
      <c r="AL45" s="123">
        <v>0</v>
      </c>
      <c r="AM45" s="123">
        <f>(AL45/$AL$11)*'DADOS BASE PROPOSTA'!$H$42*'AJUSTE CONIF-SETEC (1) '!$Q$18</f>
        <v>0</v>
      </c>
      <c r="AO45" s="123"/>
      <c r="AP45" s="123"/>
      <c r="AQ45" s="123"/>
      <c r="AS45" s="123"/>
      <c r="AT45" s="123"/>
      <c r="AU45" s="123"/>
      <c r="AW45" s="123"/>
      <c r="AX45" s="123"/>
      <c r="AY45" s="123"/>
      <c r="AZ45" s="102"/>
    </row>
    <row r="46" spans="1:52" x14ac:dyDescent="0.25">
      <c r="A46" s="102"/>
      <c r="B46" s="103" t="s">
        <v>113</v>
      </c>
      <c r="C46" s="103" t="s">
        <v>116</v>
      </c>
      <c r="D46" s="103" t="s">
        <v>89</v>
      </c>
      <c r="F46" s="113">
        <f>'MATRIZ 2017 COMPLETO PROPOSTA'!F46</f>
        <v>1451.6786134030399</v>
      </c>
      <c r="G46" s="118">
        <f t="shared" si="16"/>
        <v>1.2860086116624574E-3</v>
      </c>
      <c r="H46" s="123">
        <f>'DADOS BASE PROPOSTA'!$H$17*G46*'AJUSTE CONIF-SETEC (1) '!$Q$12</f>
        <v>1593612.1210366143</v>
      </c>
      <c r="I46" s="123">
        <f>'MATRIZ 2017 COMPLETO PROPOSTA'!I46*'AJUSTE CONIF-SETEC (1) '!$Q$12</f>
        <v>126361.28092258819</v>
      </c>
      <c r="J46" s="123">
        <f t="shared" si="17"/>
        <v>1719973.4019592025</v>
      </c>
      <c r="L46" s="113">
        <v>0</v>
      </c>
      <c r="M46" s="123">
        <f>IF(D46="E",'DADOS BASE PROPOSTA'!$H$28,IF(D46="EA",'DADOS BASE PROPOSTA'!$H$29,IF(D46="EC",'DADOS BASE PROPOSTA'!$H$30,IF(D46="ECA",'DADOS BASE PROPOSTA'!$H$31,0))))*'AJUSTE CONIF-SETEC (1) '!$Q$14</f>
        <v>0</v>
      </c>
      <c r="N46" s="123">
        <f>IF(OR(D46="E",D46="EA",D46="EC",D46="ECA",D46="ECR"),L46*'DADOS BASE PROPOSTA'!$H$33,0)*'AJUSTE CONIF-SETEC (1) '!$Q$14</f>
        <v>0</v>
      </c>
      <c r="O46" s="123">
        <f t="shared" si="18"/>
        <v>0</v>
      </c>
      <c r="R46" s="123"/>
      <c r="T46" s="113">
        <v>166.0023649432851</v>
      </c>
      <c r="U46" s="118">
        <f t="shared" si="20"/>
        <v>8.7087418776498813E-4</v>
      </c>
      <c r="V46" s="123">
        <f>'DADOS BASE PROPOSTA'!$H$48*U46*'AJUSTE CONIF-SETEC (1) '!$Q$20</f>
        <v>42607.904371713441</v>
      </c>
      <c r="W46" s="123"/>
      <c r="X46" s="123">
        <f t="shared" si="19"/>
        <v>42607.904371713441</v>
      </c>
      <c r="Z46" s="128">
        <v>683.5</v>
      </c>
      <c r="AB46" s="54">
        <v>0.58599999999999997</v>
      </c>
      <c r="AC46" s="54">
        <f t="shared" si="21"/>
        <v>400.53099999999995</v>
      </c>
      <c r="AD46" s="132">
        <f t="shared" si="22"/>
        <v>-0.24933184425827123</v>
      </c>
      <c r="AF46" s="54">
        <f>($AF$11-(AD46*$AF$11))*'AJUSTE CONIF-SETEC (1) '!$Q$18</f>
        <v>703.34273792406009</v>
      </c>
      <c r="AG46" s="123">
        <f t="shared" si="23"/>
        <v>480734.76137109508</v>
      </c>
      <c r="AI46" s="128">
        <v>0</v>
      </c>
      <c r="AJ46" s="123">
        <f>IF($AI$11&gt;0,(AI46/$AI$11)*'DADOS BASE PROPOSTA'!$H$41,0)*'AJUSTE CONIF-SETEC (1) '!$Q$18</f>
        <v>0</v>
      </c>
      <c r="AL46" s="123">
        <v>77.875</v>
      </c>
      <c r="AM46" s="123">
        <f>(AL46/$AL$11)*'DADOS BASE PROPOSTA'!$H$42*'AJUSTE CONIF-SETEC (1) '!$Q$18</f>
        <v>41094.554322551165</v>
      </c>
      <c r="AO46" s="123"/>
      <c r="AP46" s="123"/>
      <c r="AQ46" s="123"/>
      <c r="AS46" s="123"/>
      <c r="AT46" s="123"/>
      <c r="AU46" s="123"/>
      <c r="AW46" s="123"/>
      <c r="AX46" s="123"/>
      <c r="AY46" s="123"/>
      <c r="AZ46" s="102"/>
    </row>
    <row r="47" spans="1:52" x14ac:dyDescent="0.25">
      <c r="A47" s="102"/>
      <c r="B47" s="103" t="s">
        <v>113</v>
      </c>
      <c r="C47" s="103" t="s">
        <v>117</v>
      </c>
      <c r="D47" s="103" t="s">
        <v>93</v>
      </c>
      <c r="F47" s="113">
        <f>'MATRIZ 2017 COMPLETO PROPOSTA'!F47</f>
        <v>0</v>
      </c>
      <c r="G47" s="118">
        <f t="shared" si="16"/>
        <v>0</v>
      </c>
      <c r="H47" s="123">
        <f>'DADOS BASE PROPOSTA'!$H$17*G47*'AJUSTE CONIF-SETEC (1) '!$Q$12</f>
        <v>0</v>
      </c>
      <c r="I47" s="123">
        <f>'MATRIZ 2017 COMPLETO PROPOSTA'!I47*'AJUSTE CONIF-SETEC (1) '!$Q$12</f>
        <v>0</v>
      </c>
      <c r="J47" s="123">
        <f t="shared" si="17"/>
        <v>0</v>
      </c>
      <c r="L47" s="113">
        <v>493.13923935183561</v>
      </c>
      <c r="M47" s="123">
        <f>IF(D47="E",'DADOS BASE PROPOSTA'!$H$28,IF(D47="EA",'DADOS BASE PROPOSTA'!$H$29,IF(D47="EC",'DADOS BASE PROPOSTA'!$H$30,IF(D47="ECA",'DADOS BASE PROPOSTA'!$H$31,0))))*'AJUSTE CONIF-SETEC (1) '!$Q$14</f>
        <v>1008808.992033664</v>
      </c>
      <c r="N47" s="123">
        <f>IF(OR(D47="E",D47="EA",D47="EC",D47="ECA",D47="ECR"),L47*'DADOS BASE PROPOSTA'!$H$33,0)*'AJUSTE CONIF-SETEC (1) '!$Q$14</f>
        <v>165448.3158655123</v>
      </c>
      <c r="O47" s="123">
        <f t="shared" si="18"/>
        <v>1174257.3078991764</v>
      </c>
      <c r="R47" s="123"/>
      <c r="T47" s="113">
        <v>0</v>
      </c>
      <c r="U47" s="118">
        <f t="shared" si="20"/>
        <v>0</v>
      </c>
      <c r="V47" s="123">
        <f>'DADOS BASE PROPOSTA'!$H$48*U47*'AJUSTE CONIF-SETEC (1) '!$Q$20</f>
        <v>0</v>
      </c>
      <c r="W47" s="123"/>
      <c r="X47" s="123">
        <f t="shared" si="19"/>
        <v>0</v>
      </c>
      <c r="Z47" s="128">
        <v>200.5</v>
      </c>
      <c r="AB47" s="54">
        <v>0.56299999999999994</v>
      </c>
      <c r="AC47" s="54">
        <f t="shared" si="21"/>
        <v>112.88149999999999</v>
      </c>
      <c r="AD47" s="132">
        <f t="shared" si="22"/>
        <v>-0.28958184425827127</v>
      </c>
      <c r="AF47" s="54">
        <f>($AF$11-(AD47*$AF$11))*'AJUSTE CONIF-SETEC (1) '!$Q$18</f>
        <v>726.00248627798999</v>
      </c>
      <c r="AG47" s="123">
        <f t="shared" si="23"/>
        <v>145563.498498737</v>
      </c>
      <c r="AI47" s="128">
        <v>0</v>
      </c>
      <c r="AJ47" s="123">
        <f>IF($AI$11&gt;0,(AI47/$AI$11)*'DADOS BASE PROPOSTA'!$H$41,0)*'AJUSTE CONIF-SETEC (1) '!$Q$18</f>
        <v>0</v>
      </c>
      <c r="AL47" s="123">
        <v>0</v>
      </c>
      <c r="AM47" s="123">
        <f>(AL47/$AL$11)*'DADOS BASE PROPOSTA'!$H$42*'AJUSTE CONIF-SETEC (1) '!$Q$18</f>
        <v>0</v>
      </c>
      <c r="AO47" s="123"/>
      <c r="AP47" s="123"/>
      <c r="AQ47" s="123"/>
      <c r="AS47" s="123"/>
      <c r="AT47" s="123"/>
      <c r="AU47" s="123"/>
      <c r="AW47" s="123"/>
      <c r="AX47" s="123"/>
      <c r="AY47" s="123"/>
      <c r="AZ47" s="102"/>
    </row>
    <row r="48" spans="1:52" x14ac:dyDescent="0.25">
      <c r="A48" s="102"/>
      <c r="B48" s="103" t="s">
        <v>113</v>
      </c>
      <c r="C48" s="103" t="s">
        <v>118</v>
      </c>
      <c r="D48" s="103" t="s">
        <v>93</v>
      </c>
      <c r="F48" s="113">
        <f>'MATRIZ 2017 COMPLETO PROPOSTA'!F48</f>
        <v>0</v>
      </c>
      <c r="G48" s="118">
        <f t="shared" si="16"/>
        <v>0</v>
      </c>
      <c r="H48" s="123">
        <f>'DADOS BASE PROPOSTA'!$H$17*G48*'AJUSTE CONIF-SETEC (1) '!$Q$12</f>
        <v>0</v>
      </c>
      <c r="I48" s="123">
        <f>'MATRIZ 2017 COMPLETO PROPOSTA'!I48*'AJUSTE CONIF-SETEC (1) '!$Q$12</f>
        <v>0</v>
      </c>
      <c r="J48" s="123">
        <f t="shared" si="17"/>
        <v>0</v>
      </c>
      <c r="L48" s="113">
        <v>1880.8684554444051</v>
      </c>
      <c r="M48" s="123">
        <f>IF(D48="E",'DADOS BASE PROPOSTA'!$H$28,IF(D48="EA",'DADOS BASE PROPOSTA'!$H$29,IF(D48="EC",'DADOS BASE PROPOSTA'!$H$30,IF(D48="ECA",'DADOS BASE PROPOSTA'!$H$31,0))))*'AJUSTE CONIF-SETEC (1) '!$Q$14</f>
        <v>1008808.992033664</v>
      </c>
      <c r="N48" s="123">
        <f>IF(OR(D48="E",D48="EA",D48="EC",D48="ECA",D48="ECR"),L48*'DADOS BASE PROPOSTA'!$H$33,0)*'AJUSTE CONIF-SETEC (1) '!$Q$14</f>
        <v>631031.75226302515</v>
      </c>
      <c r="O48" s="123">
        <f t="shared" si="18"/>
        <v>1639840.7442966891</v>
      </c>
      <c r="R48" s="123"/>
      <c r="T48" s="113">
        <v>324.17996439541599</v>
      </c>
      <c r="U48" s="118">
        <f t="shared" si="20"/>
        <v>1.7006984405252034E-3</v>
      </c>
      <c r="V48" s="123">
        <f>'DADOS BASE PROPOSTA'!$H$48*U48*'AJUSTE CONIF-SETEC (1) '!$Q$20</f>
        <v>83207.422538253915</v>
      </c>
      <c r="W48" s="123"/>
      <c r="X48" s="123">
        <f t="shared" si="19"/>
        <v>83207.422538253915</v>
      </c>
      <c r="Z48" s="128">
        <v>756</v>
      </c>
      <c r="AB48" s="54">
        <v>0.60499999999999998</v>
      </c>
      <c r="AC48" s="54">
        <f t="shared" si="21"/>
        <v>457.38</v>
      </c>
      <c r="AD48" s="132">
        <f t="shared" si="22"/>
        <v>-0.21608184425827121</v>
      </c>
      <c r="AF48" s="54">
        <f>($AF$11-(AD48*$AF$11))*'AJUSTE CONIF-SETEC (1) '!$Q$18</f>
        <v>684.62381537081387</v>
      </c>
      <c r="AG48" s="123">
        <f t="shared" si="23"/>
        <v>517575.60442033526</v>
      </c>
      <c r="AI48" s="128">
        <v>0</v>
      </c>
      <c r="AJ48" s="123">
        <f>IF($AI$11&gt;0,(AI48/$AI$11)*'DADOS BASE PROPOSTA'!$H$41,0)*'AJUSTE CONIF-SETEC (1) '!$Q$18</f>
        <v>0</v>
      </c>
      <c r="AL48" s="123">
        <v>96.25</v>
      </c>
      <c r="AM48" s="123">
        <f>(AL48/$AL$11)*'DADOS BASE PROPOSTA'!$H$42*'AJUSTE CONIF-SETEC (1) '!$Q$18</f>
        <v>50791.022196411555</v>
      </c>
      <c r="AO48" s="123"/>
      <c r="AP48" s="123"/>
      <c r="AQ48" s="123"/>
      <c r="AS48" s="123"/>
      <c r="AT48" s="123"/>
      <c r="AU48" s="123"/>
      <c r="AW48" s="123"/>
      <c r="AX48" s="123"/>
      <c r="AY48" s="123"/>
      <c r="AZ48" s="102"/>
    </row>
    <row r="49" spans="1:52" x14ac:dyDescent="0.25">
      <c r="A49" s="102"/>
      <c r="B49" s="103" t="s">
        <v>113</v>
      </c>
      <c r="C49" s="103" t="s">
        <v>119</v>
      </c>
      <c r="D49" s="103" t="s">
        <v>93</v>
      </c>
      <c r="F49" s="113">
        <f>'MATRIZ 2017 COMPLETO PROPOSTA'!F49</f>
        <v>0</v>
      </c>
      <c r="G49" s="118">
        <f t="shared" si="16"/>
        <v>0</v>
      </c>
      <c r="H49" s="123">
        <f>'DADOS BASE PROPOSTA'!$H$17*G49*'AJUSTE CONIF-SETEC (1) '!$Q$12</f>
        <v>0</v>
      </c>
      <c r="I49" s="123">
        <f>'MATRIZ 2017 COMPLETO PROPOSTA'!I49*'AJUSTE CONIF-SETEC (1) '!$Q$12</f>
        <v>0</v>
      </c>
      <c r="J49" s="123">
        <f t="shared" si="17"/>
        <v>0</v>
      </c>
      <c r="L49" s="113">
        <v>860.68914013513381</v>
      </c>
      <c r="M49" s="123">
        <f>IF(D49="E",'DADOS BASE PROPOSTA'!$H$28,IF(D49="EA",'DADOS BASE PROPOSTA'!$H$29,IF(D49="EC",'DADOS BASE PROPOSTA'!$H$30,IF(D49="ECA",'DADOS BASE PROPOSTA'!$H$31,0))))*'AJUSTE CONIF-SETEC (1) '!$Q$14</f>
        <v>1008808.992033664</v>
      </c>
      <c r="N49" s="123">
        <f>IF(OR(D49="E",D49="EA",D49="EC",D49="ECA",D49="ECR"),L49*'DADOS BASE PROPOSTA'!$H$33,0)*'AJUSTE CONIF-SETEC (1) '!$Q$14</f>
        <v>288761.38290325197</v>
      </c>
      <c r="O49" s="123">
        <f t="shared" si="18"/>
        <v>1297570.3749369159</v>
      </c>
      <c r="R49" s="123"/>
      <c r="T49" s="113">
        <v>0</v>
      </c>
      <c r="U49" s="118">
        <f t="shared" si="20"/>
        <v>0</v>
      </c>
      <c r="V49" s="123">
        <f>'DADOS BASE PROPOSTA'!$H$48*U49*'AJUSTE CONIF-SETEC (1) '!$Q$20</f>
        <v>0</v>
      </c>
      <c r="W49" s="123"/>
      <c r="X49" s="123">
        <f t="shared" si="19"/>
        <v>0</v>
      </c>
      <c r="Z49" s="128">
        <v>409</v>
      </c>
      <c r="AB49" s="54">
        <v>0.64400000000000002</v>
      </c>
      <c r="AC49" s="54">
        <f t="shared" si="21"/>
        <v>263.39600000000002</v>
      </c>
      <c r="AD49" s="132">
        <f t="shared" si="22"/>
        <v>-0.14783184425827114</v>
      </c>
      <c r="AF49" s="54">
        <f>($AF$11-(AD49*$AF$11))*'AJUSTE CONIF-SETEC (1) '!$Q$18</f>
        <v>646.20076381415026</v>
      </c>
      <c r="AG49" s="123">
        <f t="shared" si="23"/>
        <v>264296.11239998747</v>
      </c>
      <c r="AI49" s="128">
        <v>0</v>
      </c>
      <c r="AJ49" s="123">
        <f>IF($AI$11&gt;0,(AI49/$AI$11)*'DADOS BASE PROPOSTA'!$H$41,0)*'AJUSTE CONIF-SETEC (1) '!$Q$18</f>
        <v>0</v>
      </c>
      <c r="AL49" s="123">
        <v>0</v>
      </c>
      <c r="AM49" s="123">
        <f>(AL49/$AL$11)*'DADOS BASE PROPOSTA'!$H$42*'AJUSTE CONIF-SETEC (1) '!$Q$18</f>
        <v>0</v>
      </c>
      <c r="AO49" s="123"/>
      <c r="AP49" s="123"/>
      <c r="AQ49" s="123"/>
      <c r="AS49" s="123"/>
      <c r="AT49" s="123"/>
      <c r="AU49" s="123"/>
      <c r="AW49" s="123"/>
      <c r="AX49" s="123"/>
      <c r="AY49" s="123"/>
      <c r="AZ49" s="102"/>
    </row>
    <row r="50" spans="1:52" x14ac:dyDescent="0.25">
      <c r="A50" s="102"/>
      <c r="B50" s="103" t="s">
        <v>113</v>
      </c>
      <c r="C50" s="103" t="s">
        <v>120</v>
      </c>
      <c r="D50" s="103" t="s">
        <v>89</v>
      </c>
      <c r="F50" s="113">
        <f>'MATRIZ 2017 COMPLETO PROPOSTA'!F50</f>
        <v>2113.8797498957301</v>
      </c>
      <c r="G50" s="118">
        <f t="shared" si="16"/>
        <v>1.8726373298371675E-3</v>
      </c>
      <c r="H50" s="123">
        <f>'DADOS BASE PROPOSTA'!$H$17*G50*'AJUSTE CONIF-SETEC (1) '!$Q$12</f>
        <v>2320557.9807714676</v>
      </c>
      <c r="I50" s="123">
        <f>'MATRIZ 2017 COMPLETO PROPOSTA'!I50*'AJUSTE CONIF-SETEC (1) '!$Q$12</f>
        <v>0</v>
      </c>
      <c r="J50" s="123">
        <f t="shared" si="17"/>
        <v>2320557.9807714676</v>
      </c>
      <c r="L50" s="113">
        <v>0</v>
      </c>
      <c r="M50" s="123">
        <f>IF(D50="E",'DADOS BASE PROPOSTA'!$H$28,IF(D50="EA",'DADOS BASE PROPOSTA'!$H$29,IF(D50="EC",'DADOS BASE PROPOSTA'!$H$30,IF(D50="ECA",'DADOS BASE PROPOSTA'!$H$31,0))))*'AJUSTE CONIF-SETEC (1) '!$Q$14</f>
        <v>0</v>
      </c>
      <c r="N50" s="123">
        <f>IF(OR(D50="E",D50="EA",D50="EC",D50="ECA",D50="ECR"),L50*'DADOS BASE PROPOSTA'!$H$33,0)*'AJUSTE CONIF-SETEC (1) '!$Q$14</f>
        <v>0</v>
      </c>
      <c r="O50" s="123">
        <f t="shared" si="18"/>
        <v>0</v>
      </c>
      <c r="R50" s="123"/>
      <c r="T50" s="113">
        <v>257.47336806176099</v>
      </c>
      <c r="U50" s="118">
        <f t="shared" si="20"/>
        <v>1.3507452761803082E-3</v>
      </c>
      <c r="V50" s="123">
        <f>'DADOS BASE PROPOSTA'!$H$48*U50*'AJUSTE CONIF-SETEC (1) '!$Q$20</f>
        <v>66085.809370164934</v>
      </c>
      <c r="W50" s="123"/>
      <c r="X50" s="123">
        <f t="shared" si="19"/>
        <v>66085.809370164934</v>
      </c>
      <c r="Z50" s="128">
        <v>857</v>
      </c>
      <c r="AB50" s="54">
        <v>0.53100000000000003</v>
      </c>
      <c r="AC50" s="54">
        <f t="shared" si="21"/>
        <v>455.06700000000001</v>
      </c>
      <c r="AD50" s="132">
        <f t="shared" si="22"/>
        <v>-0.3455818442582711</v>
      </c>
      <c r="AF50" s="54">
        <f>($AF$11-(AD50*$AF$11))*'AJUSTE CONIF-SETEC (1) '!$Q$18</f>
        <v>757.52909268345741</v>
      </c>
      <c r="AG50" s="123">
        <f t="shared" si="23"/>
        <v>649202.43242972298</v>
      </c>
      <c r="AI50" s="128">
        <v>10.5</v>
      </c>
      <c r="AJ50" s="123">
        <f>IF($AI$11&gt;0,(AI50/$AI$11)*'DADOS BASE PROPOSTA'!$H$41,0)*'AJUSTE CONIF-SETEC (1) '!$Q$18</f>
        <v>59894.250562198591</v>
      </c>
      <c r="AL50" s="123">
        <v>45.625</v>
      </c>
      <c r="AM50" s="123">
        <f>(AL50/$AL$11)*'DADOS BASE PROPOSTA'!$H$42*'AJUSTE CONIF-SETEC (1) '!$Q$18</f>
        <v>24076.263768428853</v>
      </c>
      <c r="AO50" s="123"/>
      <c r="AP50" s="123"/>
      <c r="AQ50" s="123"/>
      <c r="AS50" s="123"/>
      <c r="AT50" s="123"/>
      <c r="AU50" s="123"/>
      <c r="AW50" s="123"/>
      <c r="AX50" s="123"/>
      <c r="AY50" s="123"/>
      <c r="AZ50" s="102"/>
    </row>
    <row r="51" spans="1:52" x14ac:dyDescent="0.25">
      <c r="A51" s="102"/>
      <c r="B51" s="103" t="s">
        <v>113</v>
      </c>
      <c r="C51" s="103" t="s">
        <v>121</v>
      </c>
      <c r="D51" s="103" t="s">
        <v>89</v>
      </c>
      <c r="F51" s="113">
        <f>'MATRIZ 2017 COMPLETO PROPOSTA'!F51</f>
        <v>12086.874107608241</v>
      </c>
      <c r="G51" s="118">
        <f t="shared" si="16"/>
        <v>1.0707483079898921E-2</v>
      </c>
      <c r="H51" s="123">
        <f>'DADOS BASE PROPOSTA'!$H$17*G51*'AJUSTE CONIF-SETEC (1) '!$Q$12</f>
        <v>13268631.848322419</v>
      </c>
      <c r="I51" s="123">
        <f>'MATRIZ 2017 COMPLETO PROPOSTA'!I51*'AJUSTE CONIF-SETEC (1) '!$Q$12</f>
        <v>0</v>
      </c>
      <c r="J51" s="123">
        <f t="shared" si="17"/>
        <v>13268631.848322419</v>
      </c>
      <c r="L51" s="113">
        <v>0</v>
      </c>
      <c r="M51" s="123">
        <f>IF(D51="E",'DADOS BASE PROPOSTA'!$H$28,IF(D51="EA",'DADOS BASE PROPOSTA'!$H$29,IF(D51="EC",'DADOS BASE PROPOSTA'!$H$30,IF(D51="ECA",'DADOS BASE PROPOSTA'!$H$31,0))))*'AJUSTE CONIF-SETEC (1) '!$Q$14</f>
        <v>0</v>
      </c>
      <c r="N51" s="123">
        <f>IF(OR(D51="E",D51="EA",D51="EC",D51="ECA",D51="ECR"),L51*'DADOS BASE PROPOSTA'!$H$33,0)*'AJUSTE CONIF-SETEC (1) '!$Q$14</f>
        <v>0</v>
      </c>
      <c r="O51" s="123">
        <f t="shared" si="18"/>
        <v>0</v>
      </c>
      <c r="R51" s="123"/>
      <c r="T51" s="113">
        <v>1553.2656782206691</v>
      </c>
      <c r="U51" s="118">
        <f t="shared" si="20"/>
        <v>8.1486729804470543E-3</v>
      </c>
      <c r="V51" s="123">
        <f>'DADOS BASE PROPOSTA'!$H$48*U51*'AJUSTE CONIF-SETEC (1) '!$Q$20</f>
        <v>398677.42549391894</v>
      </c>
      <c r="W51" s="123"/>
      <c r="X51" s="123">
        <f t="shared" si="19"/>
        <v>398677.42549391894</v>
      </c>
      <c r="Z51" s="128">
        <v>6355.5</v>
      </c>
      <c r="AB51" s="54">
        <v>0.73699999999999999</v>
      </c>
      <c r="AC51" s="54">
        <f t="shared" si="21"/>
        <v>4684.0034999999998</v>
      </c>
      <c r="AD51" s="132">
        <f t="shared" si="22"/>
        <v>1.4918155741728806E-2</v>
      </c>
      <c r="AF51" s="54">
        <f>($AF$11-(AD51*$AF$11))*'AJUSTE CONIF-SETEC (1) '!$Q$18</f>
        <v>554.57656394826029</v>
      </c>
      <c r="AG51" s="123">
        <f t="shared" si="23"/>
        <v>3524611.3521731682</v>
      </c>
      <c r="AI51" s="128">
        <v>0</v>
      </c>
      <c r="AJ51" s="123">
        <f>IF($AI$11&gt;0,(AI51/$AI$11)*'DADOS BASE PROPOSTA'!$H$41,0)*'AJUSTE CONIF-SETEC (1) '!$Q$18</f>
        <v>0</v>
      </c>
      <c r="AL51" s="123">
        <v>790.875</v>
      </c>
      <c r="AM51" s="123">
        <f>(AL51/$AL$11)*'DADOS BASE PROPOSTA'!$H$42*'AJUSTE CONIF-SETEC (1) '!$Q$18</f>
        <v>417343.8927749297</v>
      </c>
      <c r="AO51" s="123"/>
      <c r="AP51" s="123"/>
      <c r="AQ51" s="123"/>
      <c r="AS51" s="123"/>
      <c r="AT51" s="123"/>
      <c r="AU51" s="123"/>
      <c r="AW51" s="123"/>
      <c r="AX51" s="123"/>
      <c r="AY51" s="123"/>
      <c r="AZ51" s="102"/>
    </row>
    <row r="52" spans="1:52" x14ac:dyDescent="0.25">
      <c r="A52" s="102"/>
      <c r="B52" s="103" t="s">
        <v>113</v>
      </c>
      <c r="C52" s="103" t="s">
        <v>122</v>
      </c>
      <c r="D52" s="103" t="s">
        <v>89</v>
      </c>
      <c r="F52" s="113">
        <f>'MATRIZ 2017 COMPLETO PROPOSTA'!F52</f>
        <v>3703.8573104143852</v>
      </c>
      <c r="G52" s="118">
        <f t="shared" si="16"/>
        <v>3.2811617899336015E-3</v>
      </c>
      <c r="H52" s="123">
        <f>'DADOS BASE PROPOSTA'!$H$17*G52*'AJUSTE CONIF-SETEC (1) '!$Q$12</f>
        <v>4065990.8122705682</v>
      </c>
      <c r="I52" s="123">
        <f>'MATRIZ 2017 COMPLETO PROPOSTA'!I52*'AJUSTE CONIF-SETEC (1) '!$Q$12</f>
        <v>0</v>
      </c>
      <c r="J52" s="123">
        <f t="shared" si="17"/>
        <v>4065990.8122705682</v>
      </c>
      <c r="L52" s="113">
        <v>0</v>
      </c>
      <c r="M52" s="123">
        <f>IF(D52="E",'DADOS BASE PROPOSTA'!$H$28,IF(D52="EA",'DADOS BASE PROPOSTA'!$H$29,IF(D52="EC",'DADOS BASE PROPOSTA'!$H$30,IF(D52="ECA",'DADOS BASE PROPOSTA'!$H$31,0))))*'AJUSTE CONIF-SETEC (1) '!$Q$14</f>
        <v>0</v>
      </c>
      <c r="N52" s="123">
        <f>IF(OR(D52="E",D52="EA",D52="EC",D52="ECA",D52="ECR"),L52*'DADOS BASE PROPOSTA'!$H$33,0)*'AJUSTE CONIF-SETEC (1) '!$Q$14</f>
        <v>0</v>
      </c>
      <c r="O52" s="123">
        <f t="shared" si="18"/>
        <v>0</v>
      </c>
      <c r="R52" s="123"/>
      <c r="T52" s="113">
        <v>0</v>
      </c>
      <c r="U52" s="118">
        <f t="shared" si="20"/>
        <v>0</v>
      </c>
      <c r="V52" s="123">
        <f>'DADOS BASE PROPOSTA'!$H$48*U52*'AJUSTE CONIF-SETEC (1) '!$Q$20</f>
        <v>0</v>
      </c>
      <c r="W52" s="123"/>
      <c r="X52" s="123">
        <f t="shared" si="19"/>
        <v>0</v>
      </c>
      <c r="Z52" s="128">
        <v>1831.5</v>
      </c>
      <c r="AB52" s="54">
        <v>0.73699999999999999</v>
      </c>
      <c r="AC52" s="54">
        <f t="shared" si="21"/>
        <v>1349.8154999999999</v>
      </c>
      <c r="AD52" s="132">
        <f t="shared" si="22"/>
        <v>1.4918155741728806E-2</v>
      </c>
      <c r="AF52" s="54">
        <f>($AF$11-(AD52*$AF$11))*'AJUSTE CONIF-SETEC (1) '!$Q$18</f>
        <v>554.57656394826029</v>
      </c>
      <c r="AG52" s="123">
        <f t="shared" si="23"/>
        <v>1015706.9768712387</v>
      </c>
      <c r="AI52" s="128">
        <v>0</v>
      </c>
      <c r="AJ52" s="123">
        <f>IF($AI$11&gt;0,(AI52/$AI$11)*'DADOS BASE PROPOSTA'!$H$41,0)*'AJUSTE CONIF-SETEC (1) '!$Q$18</f>
        <v>0</v>
      </c>
      <c r="AL52" s="123">
        <v>0</v>
      </c>
      <c r="AM52" s="123">
        <f>(AL52/$AL$11)*'DADOS BASE PROPOSTA'!$H$42*'AJUSTE CONIF-SETEC (1) '!$Q$18</f>
        <v>0</v>
      </c>
      <c r="AO52" s="123"/>
      <c r="AP52" s="123"/>
      <c r="AQ52" s="123"/>
      <c r="AS52" s="123"/>
      <c r="AT52" s="123"/>
      <c r="AU52" s="123"/>
      <c r="AW52" s="123"/>
      <c r="AX52" s="123"/>
      <c r="AY52" s="123"/>
      <c r="AZ52" s="102"/>
    </row>
    <row r="53" spans="1:52" x14ac:dyDescent="0.25">
      <c r="A53" s="102"/>
      <c r="B53" s="103" t="s">
        <v>113</v>
      </c>
      <c r="C53" s="103" t="s">
        <v>123</v>
      </c>
      <c r="D53" s="103" t="s">
        <v>89</v>
      </c>
      <c r="F53" s="113">
        <f>'MATRIZ 2017 COMPLETO PROPOSTA'!F53</f>
        <v>4563.5800950009298</v>
      </c>
      <c r="G53" s="118">
        <f t="shared" si="16"/>
        <v>4.0427703818167173E-3</v>
      </c>
      <c r="H53" s="123">
        <f>'DADOS BASE PROPOSTA'!$H$17*G53*'AJUSTE CONIF-SETEC (1) '!$Q$12</f>
        <v>5009770.4048049981</v>
      </c>
      <c r="I53" s="123">
        <f>'MATRIZ 2017 COMPLETO PROPOSTA'!I53*'AJUSTE CONIF-SETEC (1) '!$Q$12</f>
        <v>0</v>
      </c>
      <c r="J53" s="123">
        <f t="shared" si="17"/>
        <v>5009770.4048049981</v>
      </c>
      <c r="L53" s="113">
        <v>0</v>
      </c>
      <c r="M53" s="123">
        <f>IF(D53="E",'DADOS BASE PROPOSTA'!$H$28,IF(D53="EA",'DADOS BASE PROPOSTA'!$H$29,IF(D53="EC",'DADOS BASE PROPOSTA'!$H$30,IF(D53="ECA",'DADOS BASE PROPOSTA'!$H$31,0))))*'AJUSTE CONIF-SETEC (1) '!$Q$14</f>
        <v>0</v>
      </c>
      <c r="N53" s="123">
        <f>IF(OR(D53="E",D53="EA",D53="EC",D53="ECA",D53="ECR"),L53*'DADOS BASE PROPOSTA'!$H$33,0)*'AJUSTE CONIF-SETEC (1) '!$Q$14</f>
        <v>0</v>
      </c>
      <c r="O53" s="123">
        <f t="shared" si="18"/>
        <v>0</v>
      </c>
      <c r="R53" s="123"/>
      <c r="T53" s="113">
        <v>2364.4621640213868</v>
      </c>
      <c r="U53" s="118">
        <f t="shared" si="20"/>
        <v>1.2404335729172787E-2</v>
      </c>
      <c r="V53" s="123">
        <f>'DADOS BASE PROPOSTA'!$H$48*U53*'AJUSTE CONIF-SETEC (1) '!$Q$20</f>
        <v>606887.60554452008</v>
      </c>
      <c r="W53" s="123"/>
      <c r="X53" s="123">
        <f t="shared" si="19"/>
        <v>606887.60554452008</v>
      </c>
      <c r="Z53" s="128">
        <v>1420.5</v>
      </c>
      <c r="AB53" s="54">
        <v>0.73699999999999999</v>
      </c>
      <c r="AC53" s="54">
        <f t="shared" si="21"/>
        <v>1046.9085</v>
      </c>
      <c r="AD53" s="132">
        <f t="shared" si="22"/>
        <v>1.4918155741728806E-2</v>
      </c>
      <c r="AF53" s="54">
        <f>($AF$11-(AD53*$AF$11))*'AJUSTE CONIF-SETEC (1) '!$Q$18</f>
        <v>554.57656394826029</v>
      </c>
      <c r="AG53" s="123">
        <f t="shared" si="23"/>
        <v>787776.00908850378</v>
      </c>
      <c r="AI53" s="128">
        <v>34.5</v>
      </c>
      <c r="AJ53" s="123">
        <f>IF($AI$11&gt;0,(AI53/$AI$11)*'DADOS BASE PROPOSTA'!$H$41,0)*'AJUSTE CONIF-SETEC (1) '!$Q$18</f>
        <v>196795.3947043668</v>
      </c>
      <c r="AL53" s="123">
        <v>477.5</v>
      </c>
      <c r="AM53" s="123">
        <f>(AL53/$AL$11)*'DADOS BASE PROPOSTA'!$H$42*'AJUSTE CONIF-SETEC (1) '!$Q$18</f>
        <v>251976.23998739236</v>
      </c>
      <c r="AO53" s="123"/>
      <c r="AP53" s="123"/>
      <c r="AQ53" s="123"/>
      <c r="AS53" s="123"/>
      <c r="AT53" s="123"/>
      <c r="AU53" s="123"/>
      <c r="AW53" s="123"/>
      <c r="AX53" s="123"/>
      <c r="AY53" s="123"/>
      <c r="AZ53" s="102"/>
    </row>
    <row r="54" spans="1:52" x14ac:dyDescent="0.25">
      <c r="A54" s="102"/>
      <c r="B54" s="103" t="s">
        <v>113</v>
      </c>
      <c r="C54" s="103" t="s">
        <v>124</v>
      </c>
      <c r="D54" s="103" t="s">
        <v>89</v>
      </c>
      <c r="F54" s="113">
        <f>'MATRIZ 2017 COMPLETO PROPOSTA'!F54</f>
        <v>2208.1659777115651</v>
      </c>
      <c r="G54" s="118">
        <f t="shared" si="16"/>
        <v>1.9561633250628533E-3</v>
      </c>
      <c r="H54" s="123">
        <f>'DADOS BASE PROPOSTA'!$H$17*G54*'AJUSTE CONIF-SETEC (1) '!$Q$12</f>
        <v>2424062.7607598589</v>
      </c>
      <c r="I54" s="123">
        <f>'MATRIZ 2017 COMPLETO PROPOSTA'!I54*'AJUSTE CONIF-SETEC (1) '!$Q$12</f>
        <v>0</v>
      </c>
      <c r="J54" s="123">
        <f t="shared" si="17"/>
        <v>2424062.7607598589</v>
      </c>
      <c r="L54" s="113">
        <v>0</v>
      </c>
      <c r="M54" s="123">
        <f>IF(D54="E",'DADOS BASE PROPOSTA'!$H$28,IF(D54="EA",'DADOS BASE PROPOSTA'!$H$29,IF(D54="EC",'DADOS BASE PROPOSTA'!$H$30,IF(D54="ECA",'DADOS BASE PROPOSTA'!$H$31,0))))*'AJUSTE CONIF-SETEC (1) '!$Q$14</f>
        <v>0</v>
      </c>
      <c r="N54" s="123">
        <f>IF(OR(D54="E",D54="EA",D54="EC",D54="ECA",D54="ECR"),L54*'DADOS BASE PROPOSTA'!$H$33,0)*'AJUSTE CONIF-SETEC (1) '!$Q$14</f>
        <v>0</v>
      </c>
      <c r="O54" s="123">
        <f t="shared" si="18"/>
        <v>0</v>
      </c>
      <c r="R54" s="123"/>
      <c r="T54" s="113">
        <v>229.6094064147716</v>
      </c>
      <c r="U54" s="118">
        <f t="shared" si="20"/>
        <v>1.2045666059214406E-3</v>
      </c>
      <c r="V54" s="123">
        <f>'DADOS BASE PROPOSTA'!$H$48*U54*'AJUSTE CONIF-SETEC (1) '!$Q$20</f>
        <v>58933.953348850839</v>
      </c>
      <c r="W54" s="123"/>
      <c r="X54" s="123">
        <f t="shared" si="19"/>
        <v>58933.953348850839</v>
      </c>
      <c r="Z54" s="128">
        <v>753</v>
      </c>
      <c r="AB54" s="54">
        <v>0.58799999999999997</v>
      </c>
      <c r="AC54" s="54">
        <f t="shared" si="21"/>
        <v>442.76399999999995</v>
      </c>
      <c r="AD54" s="132">
        <f t="shared" si="22"/>
        <v>-0.24583184425827123</v>
      </c>
      <c r="AF54" s="54">
        <f>($AF$11-(AD54*$AF$11))*'AJUSTE CONIF-SETEC (1) '!$Q$18</f>
        <v>701.37232502371853</v>
      </c>
      <c r="AG54" s="123">
        <f t="shared" si="23"/>
        <v>528133.36074286001</v>
      </c>
      <c r="AI54" s="128">
        <v>0</v>
      </c>
      <c r="AJ54" s="123">
        <f>IF($AI$11&gt;0,(AI54/$AI$11)*'DADOS BASE PROPOSTA'!$H$41,0)*'AJUSTE CONIF-SETEC (1) '!$Q$18</f>
        <v>0</v>
      </c>
      <c r="AL54" s="123">
        <v>81.75</v>
      </c>
      <c r="AM54" s="123">
        <f>(AL54/$AL$11)*'DADOS BASE PROPOSTA'!$H$42*'AJUSTE CONIF-SETEC (1) '!$Q$18</f>
        <v>43139.387683705398</v>
      </c>
      <c r="AO54" s="123"/>
      <c r="AP54" s="123"/>
      <c r="AQ54" s="123"/>
      <c r="AS54" s="123"/>
      <c r="AT54" s="123"/>
      <c r="AU54" s="123"/>
      <c r="AW54" s="123"/>
      <c r="AX54" s="123"/>
      <c r="AY54" s="123"/>
      <c r="AZ54" s="102"/>
    </row>
    <row r="55" spans="1:52" x14ac:dyDescent="0.25">
      <c r="A55" s="102"/>
      <c r="B55" s="103" t="s">
        <v>113</v>
      </c>
      <c r="C55" s="103" t="s">
        <v>125</v>
      </c>
      <c r="D55" s="103" t="s">
        <v>89</v>
      </c>
      <c r="F55" s="113">
        <f>'MATRIZ 2017 COMPLETO PROPOSTA'!F55</f>
        <v>2682.4879717941808</v>
      </c>
      <c r="G55" s="118">
        <f t="shared" si="16"/>
        <v>2.3763542429831954E-3</v>
      </c>
      <c r="H55" s="123">
        <f>'DADOS BASE PROPOSTA'!$H$17*G55*'AJUSTE CONIF-SETEC (1) '!$Q$12</f>
        <v>2944760.1603532578</v>
      </c>
      <c r="I55" s="123">
        <f>'MATRIZ 2017 COMPLETO PROPOSTA'!I55*'AJUSTE CONIF-SETEC (1) '!$Q$12</f>
        <v>0</v>
      </c>
      <c r="J55" s="123">
        <f t="shared" si="17"/>
        <v>2944760.1603532578</v>
      </c>
      <c r="L55" s="113">
        <v>0</v>
      </c>
      <c r="M55" s="123">
        <f>IF(D55="E",'DADOS BASE PROPOSTA'!$H$28,IF(D55="EA",'DADOS BASE PROPOSTA'!$H$29,IF(D55="EC",'DADOS BASE PROPOSTA'!$H$30,IF(D55="ECA",'DADOS BASE PROPOSTA'!$H$31,0))))*'AJUSTE CONIF-SETEC (1) '!$Q$14</f>
        <v>0</v>
      </c>
      <c r="N55" s="123">
        <f>IF(OR(D55="E",D55="EA",D55="EC",D55="ECA",D55="ECR"),L55*'DADOS BASE PROPOSTA'!$H$33,0)*'AJUSTE CONIF-SETEC (1) '!$Q$14</f>
        <v>0</v>
      </c>
      <c r="O55" s="123">
        <f t="shared" si="18"/>
        <v>0</v>
      </c>
      <c r="R55" s="123"/>
      <c r="T55" s="113">
        <v>234.80383310825101</v>
      </c>
      <c r="U55" s="118">
        <f t="shared" si="20"/>
        <v>1.2318173750844835E-3</v>
      </c>
      <c r="V55" s="123">
        <f>'DADOS BASE PROPOSTA'!$H$48*U55*'AJUSTE CONIF-SETEC (1) '!$Q$20</f>
        <v>60267.209269013554</v>
      </c>
      <c r="W55" s="123"/>
      <c r="X55" s="123">
        <f t="shared" si="19"/>
        <v>60267.209269013554</v>
      </c>
      <c r="Z55" s="128">
        <v>1317</v>
      </c>
      <c r="AB55" s="54">
        <v>0.65800000000000003</v>
      </c>
      <c r="AC55" s="54">
        <f t="shared" si="21"/>
        <v>866.58600000000001</v>
      </c>
      <c r="AD55" s="132">
        <f t="shared" si="22"/>
        <v>-0.12333184425827112</v>
      </c>
      <c r="AF55" s="54">
        <f>($AF$11-(AD55*$AF$11))*'AJUSTE CONIF-SETEC (1) '!$Q$18</f>
        <v>632.40787351175823</v>
      </c>
      <c r="AG55" s="123">
        <f t="shared" si="23"/>
        <v>832881.16941498558</v>
      </c>
      <c r="AI55" s="128">
        <v>0</v>
      </c>
      <c r="AJ55" s="123">
        <f>IF($AI$11&gt;0,(AI55/$AI$11)*'DADOS BASE PROPOSTA'!$H$41,0)*'AJUSTE CONIF-SETEC (1) '!$Q$18</f>
        <v>0</v>
      </c>
      <c r="AL55" s="123">
        <v>65</v>
      </c>
      <c r="AM55" s="123">
        <f>(AL55/$AL$11)*'DADOS BASE PROPOSTA'!$H$42*'AJUSTE CONIF-SETEC (1) '!$Q$18</f>
        <v>34300.430574200007</v>
      </c>
      <c r="AO55" s="123"/>
      <c r="AP55" s="123"/>
      <c r="AQ55" s="123"/>
      <c r="AS55" s="123"/>
      <c r="AT55" s="123"/>
      <c r="AU55" s="123"/>
      <c r="AW55" s="123"/>
      <c r="AX55" s="123"/>
      <c r="AY55" s="123"/>
      <c r="AZ55" s="102"/>
    </row>
    <row r="56" spans="1:52" x14ac:dyDescent="0.25">
      <c r="A56" s="102"/>
      <c r="B56" s="103" t="s">
        <v>113</v>
      </c>
      <c r="C56" s="103" t="s">
        <v>126</v>
      </c>
      <c r="D56" s="103" t="s">
        <v>89</v>
      </c>
      <c r="F56" s="113">
        <f>'MATRIZ 2017 COMPLETO PROPOSTA'!F56</f>
        <v>1290.6164324216661</v>
      </c>
      <c r="G56" s="118">
        <f t="shared" si="16"/>
        <v>1.1433273392080579E-3</v>
      </c>
      <c r="H56" s="123">
        <f>'DADOS BASE PROPOSTA'!$H$17*G56*'AJUSTE CONIF-SETEC (1) '!$Q$12</f>
        <v>1416802.5700225504</v>
      </c>
      <c r="I56" s="123">
        <f>'MATRIZ 2017 COMPLETO PROPOSTA'!I56*'AJUSTE CONIF-SETEC (1) '!$Q$12</f>
        <v>303170.83193665202</v>
      </c>
      <c r="J56" s="123">
        <f t="shared" si="17"/>
        <v>1719973.4019592025</v>
      </c>
      <c r="L56" s="113">
        <v>0</v>
      </c>
      <c r="M56" s="123">
        <f>IF(D56="E",'DADOS BASE PROPOSTA'!$H$28,IF(D56="EA",'DADOS BASE PROPOSTA'!$H$29,IF(D56="EC",'DADOS BASE PROPOSTA'!$H$30,IF(D56="ECA",'DADOS BASE PROPOSTA'!$H$31,0))))*'AJUSTE CONIF-SETEC (1) '!$Q$14</f>
        <v>0</v>
      </c>
      <c r="N56" s="123">
        <f>IF(OR(D56="E",D56="EA",D56="EC",D56="ECA",D56="ECR"),L56*'DADOS BASE PROPOSTA'!$H$33,0)*'AJUSTE CONIF-SETEC (1) '!$Q$14</f>
        <v>0</v>
      </c>
      <c r="O56" s="123">
        <f t="shared" si="18"/>
        <v>0</v>
      </c>
      <c r="R56" s="123"/>
      <c r="T56" s="113">
        <v>184.47392199923351</v>
      </c>
      <c r="U56" s="118">
        <f t="shared" si="20"/>
        <v>9.6777884483628738E-4</v>
      </c>
      <c r="V56" s="123">
        <f>'DADOS BASE PROPOSTA'!$H$48*U56*'AJUSTE CONIF-SETEC (1) '!$Q$20</f>
        <v>47349.007529523209</v>
      </c>
      <c r="W56" s="123"/>
      <c r="X56" s="123">
        <f t="shared" si="19"/>
        <v>47349.007529523209</v>
      </c>
      <c r="Z56" s="128">
        <v>626.5</v>
      </c>
      <c r="AB56" s="54">
        <v>0.64700000000000002</v>
      </c>
      <c r="AC56" s="54">
        <f t="shared" si="21"/>
        <v>405.34550000000002</v>
      </c>
      <c r="AD56" s="132">
        <f t="shared" si="22"/>
        <v>-0.14258184425827114</v>
      </c>
      <c r="AF56" s="54">
        <f>($AF$11-(AD56*$AF$11))*'AJUSTE CONIF-SETEC (1) '!$Q$18</f>
        <v>643.24514446363764</v>
      </c>
      <c r="AG56" s="123">
        <f t="shared" si="23"/>
        <v>402993.08300646901</v>
      </c>
      <c r="AI56" s="128">
        <v>0</v>
      </c>
      <c r="AJ56" s="123">
        <f>IF($AI$11&gt;0,(AI56/$AI$11)*'DADOS BASE PROPOSTA'!$H$41,0)*'AJUSTE CONIF-SETEC (1) '!$Q$18</f>
        <v>0</v>
      </c>
      <c r="AL56" s="123">
        <v>33.875</v>
      </c>
      <c r="AM56" s="123">
        <f>(AL56/$AL$11)*'DADOS BASE PROPOSTA'!$H$42*'AJUSTE CONIF-SETEC (1) '!$Q$18</f>
        <v>17875.801318477312</v>
      </c>
      <c r="AO56" s="123"/>
      <c r="AP56" s="123"/>
      <c r="AQ56" s="123"/>
      <c r="AS56" s="123"/>
      <c r="AT56" s="123"/>
      <c r="AU56" s="123"/>
      <c r="AW56" s="123"/>
      <c r="AX56" s="123"/>
      <c r="AY56" s="123"/>
      <c r="AZ56" s="102"/>
    </row>
    <row r="57" spans="1:52" x14ac:dyDescent="0.25">
      <c r="A57" s="102"/>
      <c r="B57" s="103" t="s">
        <v>113</v>
      </c>
      <c r="C57" s="103" t="s">
        <v>127</v>
      </c>
      <c r="D57" s="103" t="s">
        <v>89</v>
      </c>
      <c r="F57" s="113">
        <f>'MATRIZ 2017 COMPLETO PROPOSTA'!F57</f>
        <v>1369.9630255156069</v>
      </c>
      <c r="G57" s="118">
        <f t="shared" si="16"/>
        <v>1.2136186565029241E-3</v>
      </c>
      <c r="H57" s="123">
        <f>'DADOS BASE PROPOSTA'!$H$17*G57*'AJUSTE CONIF-SETEC (1) '!$Q$12</f>
        <v>1503907.0374645859</v>
      </c>
      <c r="I57" s="123">
        <f>'MATRIZ 2017 COMPLETO PROPOSTA'!I57*'AJUSTE CONIF-SETEC (1) '!$Q$12</f>
        <v>216066.36449461669</v>
      </c>
      <c r="J57" s="123">
        <f t="shared" si="17"/>
        <v>1719973.4019592025</v>
      </c>
      <c r="L57" s="113">
        <v>0</v>
      </c>
      <c r="M57" s="123">
        <f>IF(D57="E",'DADOS BASE PROPOSTA'!$H$28,IF(D57="EA",'DADOS BASE PROPOSTA'!$H$29,IF(D57="EC",'DADOS BASE PROPOSTA'!$H$30,IF(D57="ECA",'DADOS BASE PROPOSTA'!$H$31,0))))*'AJUSTE CONIF-SETEC (1) '!$Q$14</f>
        <v>0</v>
      </c>
      <c r="N57" s="123">
        <f>IF(OR(D57="E",D57="EA",D57="EC",D57="ECA",D57="ECR"),L57*'DADOS BASE PROPOSTA'!$H$33,0)*'AJUSTE CONIF-SETEC (1) '!$Q$14</f>
        <v>0</v>
      </c>
      <c r="O57" s="123">
        <f t="shared" si="18"/>
        <v>0</v>
      </c>
      <c r="R57" s="123"/>
      <c r="T57" s="113">
        <v>2.1662389553014552</v>
      </c>
      <c r="U57" s="118">
        <f t="shared" si="20"/>
        <v>1.1364425990843947E-5</v>
      </c>
      <c r="V57" s="123">
        <f>'DADOS BASE PROPOSTA'!$H$48*U57*'AJUSTE CONIF-SETEC (1) '!$Q$20</f>
        <v>556.00956218484521</v>
      </c>
      <c r="W57" s="123"/>
      <c r="X57" s="123">
        <f t="shared" si="19"/>
        <v>556.00956218484521</v>
      </c>
      <c r="Z57" s="128">
        <v>845</v>
      </c>
      <c r="AB57" s="54">
        <v>0.60899999999999999</v>
      </c>
      <c r="AC57" s="54">
        <f t="shared" si="21"/>
        <v>514.60500000000002</v>
      </c>
      <c r="AD57" s="132">
        <f t="shared" si="22"/>
        <v>-0.2090818442582712</v>
      </c>
      <c r="AF57" s="54">
        <f>($AF$11-(AD57*$AF$11))*'AJUSTE CONIF-SETEC (1) '!$Q$18</f>
        <v>680.6829895701303</v>
      </c>
      <c r="AG57" s="123">
        <f t="shared" si="23"/>
        <v>575177.12618676014</v>
      </c>
      <c r="AI57" s="128">
        <v>22</v>
      </c>
      <c r="AJ57" s="123">
        <f>IF($AI$11&gt;0,(AI57/$AI$11)*'DADOS BASE PROPOSTA'!$H$41,0)*'AJUSTE CONIF-SETEC (1) '!$Q$18</f>
        <v>125492.7154636542</v>
      </c>
      <c r="AL57" s="123">
        <v>5.25</v>
      </c>
      <c r="AM57" s="123">
        <f>(AL57/$AL$11)*'DADOS BASE PROPOSTA'!$H$42*'AJUSTE CONIF-SETEC (1) '!$Q$18</f>
        <v>2770.419392531539</v>
      </c>
      <c r="AO57" s="123"/>
      <c r="AP57" s="123"/>
      <c r="AQ57" s="123"/>
      <c r="AS57" s="123"/>
      <c r="AT57" s="123"/>
      <c r="AU57" s="123"/>
      <c r="AW57" s="123"/>
      <c r="AX57" s="123"/>
      <c r="AY57" s="123"/>
      <c r="AZ57" s="102"/>
    </row>
    <row r="58" spans="1:52" x14ac:dyDescent="0.25">
      <c r="A58" s="102"/>
      <c r="B58" s="103" t="s">
        <v>113</v>
      </c>
      <c r="C58" s="103" t="s">
        <v>128</v>
      </c>
      <c r="D58" s="103" t="s">
        <v>89</v>
      </c>
      <c r="F58" s="113">
        <f>'MATRIZ 2017 COMPLETO PROPOSTA'!F58</f>
        <v>1895.4901486222459</v>
      </c>
      <c r="G58" s="118">
        <f t="shared" si="16"/>
        <v>1.679171017567913E-3</v>
      </c>
      <c r="H58" s="123">
        <f>'DADOS BASE PROPOSTA'!$H$17*G58*'AJUSTE CONIF-SETEC (1) '!$Q$12</f>
        <v>2080815.9934717263</v>
      </c>
      <c r="I58" s="123">
        <f>'MATRIZ 2017 COMPLETO PROPOSTA'!I58*'AJUSTE CONIF-SETEC (1) '!$Q$12</f>
        <v>0</v>
      </c>
      <c r="J58" s="123">
        <f t="shared" si="17"/>
        <v>2080815.9934717263</v>
      </c>
      <c r="L58" s="113">
        <v>0</v>
      </c>
      <c r="M58" s="123">
        <f>IF(D58="E",'DADOS BASE PROPOSTA'!$H$28,IF(D58="EA",'DADOS BASE PROPOSTA'!$H$29,IF(D58="EC",'DADOS BASE PROPOSTA'!$H$30,IF(D58="ECA",'DADOS BASE PROPOSTA'!$H$31,0))))*'AJUSTE CONIF-SETEC (1) '!$Q$14</f>
        <v>0</v>
      </c>
      <c r="N58" s="123">
        <f>IF(OR(D58="E",D58="EA",D58="EC",D58="ECA",D58="ECR"),L58*'DADOS BASE PROPOSTA'!$H$33,0)*'AJUSTE CONIF-SETEC (1) '!$Q$14</f>
        <v>0</v>
      </c>
      <c r="O58" s="123">
        <f t="shared" si="18"/>
        <v>0</v>
      </c>
      <c r="R58" s="123"/>
      <c r="T58" s="113">
        <v>41.806614611913538</v>
      </c>
      <c r="U58" s="118">
        <f t="shared" si="20"/>
        <v>2.1932399309969485E-4</v>
      </c>
      <c r="V58" s="123">
        <f>'DADOS BASE PROPOSTA'!$H$48*U58*'AJUSTE CONIF-SETEC (1) '!$Q$20</f>
        <v>10730.523255485368</v>
      </c>
      <c r="W58" s="123"/>
      <c r="X58" s="123">
        <f t="shared" si="19"/>
        <v>10730.523255485368</v>
      </c>
      <c r="Z58" s="128">
        <v>824.5</v>
      </c>
      <c r="AB58" s="54">
        <v>0.61599999999999999</v>
      </c>
      <c r="AC58" s="54">
        <f t="shared" si="21"/>
        <v>507.892</v>
      </c>
      <c r="AD58" s="132">
        <f t="shared" si="22"/>
        <v>-0.19683184425827119</v>
      </c>
      <c r="AF58" s="54">
        <f>($AF$11-(AD58*$AF$11))*'AJUSTE CONIF-SETEC (1) '!$Q$18</f>
        <v>673.78654441893434</v>
      </c>
      <c r="AG58" s="123">
        <f t="shared" si="23"/>
        <v>555537.00587341131</v>
      </c>
      <c r="AI58" s="128">
        <v>0</v>
      </c>
      <c r="AJ58" s="123">
        <f>IF($AI$11&gt;0,(AI58/$AI$11)*'DADOS BASE PROPOSTA'!$H$41,0)*'AJUSTE CONIF-SETEC (1) '!$Q$18</f>
        <v>0</v>
      </c>
      <c r="AL58" s="123">
        <v>22.5</v>
      </c>
      <c r="AM58" s="123">
        <f>(AL58/$AL$11)*'DADOS BASE PROPOSTA'!$H$42*'AJUSTE CONIF-SETEC (1) '!$Q$18</f>
        <v>11873.22596799231</v>
      </c>
      <c r="AO58" s="123"/>
      <c r="AP58" s="123"/>
      <c r="AQ58" s="123"/>
      <c r="AS58" s="123"/>
      <c r="AT58" s="123"/>
      <c r="AU58" s="123"/>
      <c r="AW58" s="123"/>
      <c r="AX58" s="123"/>
      <c r="AY58" s="123"/>
      <c r="AZ58" s="102"/>
    </row>
    <row r="59" spans="1:52" x14ac:dyDescent="0.25">
      <c r="A59" s="102"/>
      <c r="B59" s="103" t="s">
        <v>113</v>
      </c>
      <c r="C59" s="103" t="s">
        <v>129</v>
      </c>
      <c r="D59" s="103" t="s">
        <v>93</v>
      </c>
      <c r="F59" s="113">
        <f>'MATRIZ 2017 COMPLETO PROPOSTA'!F59</f>
        <v>0</v>
      </c>
      <c r="G59" s="118">
        <f t="shared" si="16"/>
        <v>0</v>
      </c>
      <c r="H59" s="123">
        <f>'DADOS BASE PROPOSTA'!$H$17*G59*'AJUSTE CONIF-SETEC (1) '!$Q$12</f>
        <v>0</v>
      </c>
      <c r="I59" s="123">
        <f>'MATRIZ 2017 COMPLETO PROPOSTA'!I59*'AJUSTE CONIF-SETEC (1) '!$Q$12</f>
        <v>0</v>
      </c>
      <c r="J59" s="123">
        <f t="shared" si="17"/>
        <v>0</v>
      </c>
      <c r="L59" s="113">
        <v>983.69757923844099</v>
      </c>
      <c r="M59" s="123">
        <f>IF(D59="E",'DADOS BASE PROPOSTA'!$H$28,IF(D59="EA",'DADOS BASE PROPOSTA'!$H$29,IF(D59="EC",'DADOS BASE PROPOSTA'!$H$30,IF(D59="ECA",'DADOS BASE PROPOSTA'!$H$31,0))))*'AJUSTE CONIF-SETEC (1) '!$Q$14</f>
        <v>1008808.992033664</v>
      </c>
      <c r="N59" s="123">
        <f>IF(OR(D59="E",D59="EA",D59="EC",D59="ECA",D59="ECR"),L59*'DADOS BASE PROPOSTA'!$H$33,0)*'AJUSTE CONIF-SETEC (1) '!$Q$14</f>
        <v>330030.73943151551</v>
      </c>
      <c r="O59" s="123">
        <f t="shared" si="18"/>
        <v>1338839.7314651795</v>
      </c>
      <c r="R59" s="123"/>
      <c r="T59" s="113">
        <v>108.9913812486145</v>
      </c>
      <c r="U59" s="118">
        <f t="shared" si="20"/>
        <v>5.7178571311740096E-4</v>
      </c>
      <c r="V59" s="123">
        <f>'DADOS BASE PROPOSTA'!$H$48*U59*'AJUSTE CONIF-SETEC (1) '!$Q$20</f>
        <v>27974.868618097822</v>
      </c>
      <c r="W59" s="123"/>
      <c r="X59" s="123">
        <f t="shared" si="19"/>
        <v>27974.868618097822</v>
      </c>
      <c r="Z59" s="128">
        <v>458.5</v>
      </c>
      <c r="AB59" s="54">
        <v>0.63900000000000001</v>
      </c>
      <c r="AC59" s="54">
        <f t="shared" si="21"/>
        <v>292.98149999999998</v>
      </c>
      <c r="AD59" s="132">
        <f t="shared" si="22"/>
        <v>-0.15658184425827115</v>
      </c>
      <c r="AF59" s="54">
        <f>($AF$11-(AD59*$AF$11))*'AJUSTE CONIF-SETEC (1) '!$Q$18</f>
        <v>651.12679606500456</v>
      </c>
      <c r="AG59" s="123">
        <f t="shared" si="23"/>
        <v>298541.63599580457</v>
      </c>
      <c r="AI59" s="128">
        <v>0</v>
      </c>
      <c r="AJ59" s="123">
        <f>IF($AI$11&gt;0,(AI59/$AI$11)*'DADOS BASE PROPOSTA'!$H$41,0)*'AJUSTE CONIF-SETEC (1) '!$Q$18</f>
        <v>0</v>
      </c>
      <c r="AL59" s="123">
        <v>46.25</v>
      </c>
      <c r="AM59" s="123">
        <f>(AL59/$AL$11)*'DADOS BASE PROPOSTA'!$H$42*'AJUSTE CONIF-SETEC (1) '!$Q$18</f>
        <v>24406.075600873082</v>
      </c>
      <c r="AO59" s="123"/>
      <c r="AP59" s="123"/>
      <c r="AQ59" s="123"/>
      <c r="AS59" s="123"/>
      <c r="AT59" s="123"/>
      <c r="AU59" s="123"/>
      <c r="AW59" s="123"/>
      <c r="AX59" s="123"/>
      <c r="AY59" s="123"/>
      <c r="AZ59" s="102"/>
    </row>
    <row r="60" spans="1:52" x14ac:dyDescent="0.25">
      <c r="A60" s="102"/>
      <c r="F60" s="113"/>
      <c r="G60" s="118"/>
      <c r="H60" s="123"/>
      <c r="I60" s="123"/>
      <c r="J60" s="123"/>
      <c r="L60" s="113"/>
      <c r="M60" s="123"/>
      <c r="N60" s="123"/>
      <c r="O60" s="123"/>
      <c r="R60" s="123"/>
      <c r="T60" s="113"/>
      <c r="U60" s="118"/>
      <c r="V60" s="123"/>
      <c r="W60" s="123"/>
      <c r="X60" s="123"/>
      <c r="Z60" s="128"/>
      <c r="AD60" s="132"/>
      <c r="AG60" s="123"/>
      <c r="AI60" s="128"/>
      <c r="AJ60" s="123"/>
      <c r="AL60" s="123"/>
      <c r="AM60" s="123"/>
      <c r="AO60" s="123"/>
      <c r="AP60" s="123"/>
      <c r="AQ60" s="123"/>
      <c r="AS60" s="123"/>
      <c r="AT60" s="123"/>
      <c r="AU60" s="123"/>
      <c r="AW60" s="123"/>
      <c r="AX60" s="123"/>
      <c r="AY60" s="123"/>
      <c r="AZ60" s="102"/>
    </row>
    <row r="61" spans="1:52" x14ac:dyDescent="0.25">
      <c r="A61" s="102"/>
      <c r="B61" s="107" t="s">
        <v>130</v>
      </c>
      <c r="C61" s="107" t="s">
        <v>131</v>
      </c>
      <c r="D61" s="107" t="s">
        <v>84</v>
      </c>
      <c r="E61" s="107"/>
      <c r="F61" s="114">
        <f>SUM(F62:F67)</f>
        <v>6963.9996201965687</v>
      </c>
      <c r="G61" s="119">
        <f>SUM(G62:G67)</f>
        <v>6.1692466917265369E-3</v>
      </c>
      <c r="H61" s="124">
        <f>SUM(H62:H67)</f>
        <v>7644883.7250717543</v>
      </c>
      <c r="I61" s="124">
        <f>SUM(I62:I67)</f>
        <v>0</v>
      </c>
      <c r="J61" s="124">
        <f>SUM(J62:J67)</f>
        <v>7644883.7250717543</v>
      </c>
      <c r="K61" s="108"/>
      <c r="L61" s="114">
        <f>SUM(L62:L67)</f>
        <v>645.44366891179186</v>
      </c>
      <c r="M61" s="124">
        <f>SUM(M62:M67)</f>
        <v>2573972.3302693944</v>
      </c>
      <c r="N61" s="124">
        <f>SUM(N62:N67)</f>
        <v>216546.48319584347</v>
      </c>
      <c r="O61" s="124">
        <f>SUM(O62:O67)</f>
        <v>2790518.8134652381</v>
      </c>
      <c r="P61" s="108"/>
      <c r="Q61" s="109"/>
      <c r="R61" s="124">
        <f>SUM(R62:R67)</f>
        <v>2800651.1370185679</v>
      </c>
      <c r="S61" s="108"/>
      <c r="T61" s="114">
        <f>SUM(T62:T67)</f>
        <v>2419.4346212648752</v>
      </c>
      <c r="U61" s="119">
        <f>SUM(U62:U67)</f>
        <v>1.2692729777460741E-2</v>
      </c>
      <c r="V61" s="124">
        <f>SUM(V62:V67)</f>
        <v>620997.41176390077</v>
      </c>
      <c r="W61" s="124">
        <f>SUM(W62:W67)</f>
        <v>244676.20587804879</v>
      </c>
      <c r="X61" s="124">
        <f>SUM(X62:X67)</f>
        <v>865673.61764194956</v>
      </c>
      <c r="Y61" s="108"/>
      <c r="Z61" s="129">
        <f>SUM(Z62:Z67)</f>
        <v>5079.5</v>
      </c>
      <c r="AA61" s="108"/>
      <c r="AB61" s="108"/>
      <c r="AC61" s="108"/>
      <c r="AD61" s="133"/>
      <c r="AE61" s="108"/>
      <c r="AF61" s="108"/>
      <c r="AG61" s="124">
        <f>SUM(AG62:AG67)</f>
        <v>3017352.3038722146</v>
      </c>
      <c r="AH61" s="108"/>
      <c r="AI61" s="129">
        <f>SUM(AI62:AI67)</f>
        <v>0</v>
      </c>
      <c r="AJ61" s="124">
        <f>SUM(AJ62:AJ67)</f>
        <v>0</v>
      </c>
      <c r="AK61" s="108"/>
      <c r="AL61" s="124">
        <f>SUM(AL62:AL67)</f>
        <v>619.625</v>
      </c>
      <c r="AM61" s="124">
        <f>SUM(AM62:AM67)</f>
        <v>326975.45068521047</v>
      </c>
      <c r="AN61" s="108"/>
      <c r="AO61" s="124"/>
      <c r="AP61" s="124"/>
      <c r="AQ61" s="124">
        <f>SUM(AQ62:AQ67)</f>
        <v>224141.0556427479</v>
      </c>
      <c r="AR61" s="107"/>
      <c r="AS61" s="124"/>
      <c r="AT61" s="124"/>
      <c r="AU61" s="124">
        <f>SUM(AU62:AU67)</f>
        <v>224141.0556427479</v>
      </c>
      <c r="AV61" s="107"/>
      <c r="AW61" s="124"/>
      <c r="AX61" s="124"/>
      <c r="AY61" s="124">
        <f>SUM(AY62:AY67)</f>
        <v>224141.0556427479</v>
      </c>
      <c r="AZ61" s="102"/>
    </row>
    <row r="62" spans="1:52" x14ac:dyDescent="0.25">
      <c r="A62" s="102"/>
      <c r="B62" s="103" t="s">
        <v>130</v>
      </c>
      <c r="C62" s="103" t="s">
        <v>35</v>
      </c>
      <c r="D62" s="103" t="s">
        <v>85</v>
      </c>
      <c r="F62" s="113">
        <f>'MATRIZ 2017 COMPLETO PROPOSTA'!F62</f>
        <v>0</v>
      </c>
      <c r="G62" s="118">
        <f>F62/$F$11</f>
        <v>0</v>
      </c>
      <c r="H62" s="123">
        <f>'DADOS BASE PROPOSTA'!$H$17*G62*'AJUSTE CONIF-SETEC (1) '!$Q$12</f>
        <v>0</v>
      </c>
      <c r="I62" s="123">
        <f>'MATRIZ 2017 COMPLETO PROPOSTA'!I62*'AJUSTE CONIF-SETEC (1) '!$Q$12</f>
        <v>0</v>
      </c>
      <c r="J62" s="123">
        <f t="shared" ref="J62:J67" si="24">H62+I62</f>
        <v>0</v>
      </c>
      <c r="L62" s="113"/>
      <c r="M62" s="123">
        <f>IF(D62="E",'DADOS BASE PROPOSTA'!$H$28,IF(D62="EA",'DADOS BASE PROPOSTA'!$H$29,IF(D62="EC",'DADOS BASE PROPOSTA'!$H$30,IF(D62="ECA",'DADOS BASE PROPOSTA'!$H$31,0))))*'AJUSTE CONIF-SETEC (1) '!$Q$14</f>
        <v>0</v>
      </c>
      <c r="N62" s="123">
        <f>IF(OR(D62="E",D62="EA",D62="EC",D62="ECA",D62="ECR"),L62*'DADOS BASE PROPOSTA'!$H$33,0)*'AJUSTE CONIF-SETEC (1) '!$Q$14</f>
        <v>0</v>
      </c>
      <c r="O62" s="123">
        <f t="shared" ref="O62:O67" si="25">M62+N62</f>
        <v>0</v>
      </c>
      <c r="Q62" s="77">
        <v>5</v>
      </c>
      <c r="R62" s="123">
        <f>IF(D62="R",('DADOS BASE PROPOSTA'!$H$36+('DADOS BASE PROPOSTA'!$H$37*Q62)),0)*'AJUSTE CONIF-SETEC (1) '!Q16</f>
        <v>2800651.1370185679</v>
      </c>
      <c r="T62" s="113"/>
      <c r="U62" s="118"/>
      <c r="V62" s="123"/>
      <c r="W62" s="123">
        <f>'DADOS BASE PROPOSTA'!$H$47/41</f>
        <v>244676.20587804879</v>
      </c>
      <c r="X62" s="123">
        <f t="shared" ref="X62:X67" si="26">V62+W62</f>
        <v>244676.20587804879</v>
      </c>
      <c r="Z62" s="128"/>
      <c r="AD62" s="132"/>
      <c r="AG62" s="123"/>
      <c r="AI62" s="128"/>
      <c r="AJ62" s="123"/>
      <c r="AL62" s="123"/>
      <c r="AM62" s="123"/>
      <c r="AO62" s="123">
        <f>'DADOS BASE PROPOSTA'!$H$52/41*'AJUSTE CONIF-SETEC (1) '!$Q$22</f>
        <v>167483.94540012974</v>
      </c>
      <c r="AP62" s="123">
        <f>'DADOS BASE PROPOSTA'!$H$53*(Q62/$Q$11)*'AJUSTE CONIF-SETEC (1) '!$Q$22</f>
        <v>56657.110242618146</v>
      </c>
      <c r="AQ62" s="123">
        <f>AO62+AP62</f>
        <v>224141.0556427479</v>
      </c>
      <c r="AS62" s="123">
        <f>'DADOS BASE PROPOSTA'!$H$56/41*'AJUSTE CONIF-SETEC (1) '!$Q$24</f>
        <v>167483.94540012974</v>
      </c>
      <c r="AT62" s="123">
        <f>'DADOS BASE PROPOSTA'!$H$57*(Q62/$Q$11)*'AJUSTE CONIF-SETEC (1) '!$Q$24</f>
        <v>56657.110242618146</v>
      </c>
      <c r="AU62" s="123">
        <f>AS62+AT62</f>
        <v>224141.0556427479</v>
      </c>
      <c r="AW62" s="123">
        <f>'DADOS BASE PROPOSTA'!$H$60/41*'AJUSTE CONIF-SETEC (1) '!$Q$26</f>
        <v>167483.94540012974</v>
      </c>
      <c r="AX62" s="123">
        <f>'DADOS BASE PROPOSTA'!$H$61*(Q62/$Q$11)*'AJUSTE CONIF-SETEC (1) '!$Q$26</f>
        <v>56657.110242618146</v>
      </c>
      <c r="AY62" s="123">
        <f>AW62+AX62</f>
        <v>224141.0556427479</v>
      </c>
      <c r="AZ62" s="102"/>
    </row>
    <row r="63" spans="1:52" x14ac:dyDescent="0.25">
      <c r="A63" s="102"/>
      <c r="B63" s="103" t="s">
        <v>130</v>
      </c>
      <c r="C63" s="103" t="s">
        <v>132</v>
      </c>
      <c r="D63" s="103" t="s">
        <v>87</v>
      </c>
      <c r="F63" s="113">
        <f>'MATRIZ 2017 COMPLETO PROPOSTA'!F63</f>
        <v>0</v>
      </c>
      <c r="G63" s="118">
        <f>F63/$F$11</f>
        <v>0</v>
      </c>
      <c r="H63" s="123">
        <f>'DADOS BASE PROPOSTA'!$H$17*G63*'AJUSTE CONIF-SETEC (1) '!$Q$12</f>
        <v>0</v>
      </c>
      <c r="I63" s="123">
        <f>'MATRIZ 2017 COMPLETO PROPOSTA'!I63*'AJUSTE CONIF-SETEC (1) '!$Q$12</f>
        <v>0</v>
      </c>
      <c r="J63" s="123">
        <f t="shared" si="24"/>
        <v>0</v>
      </c>
      <c r="L63" s="113">
        <v>0</v>
      </c>
      <c r="M63" s="123">
        <f>IF(D63="E",'DADOS BASE PROPOSTA'!$H$28,IF(D63="EA",'DADOS BASE PROPOSTA'!$H$29,IF(D63="EC",'DADOS BASE PROPOSTA'!$H$30,IF(D63="ECA",'DADOS BASE PROPOSTA'!$H$31,0))))*'AJUSTE CONIF-SETEC (1) '!$Q$14</f>
        <v>499965.73525072273</v>
      </c>
      <c r="N63" s="123">
        <f>IF(OR(D63="E",D63="EA",D63="EC",D63="ECA",D63="ECR"),L63*'DADOS BASE PROPOSTA'!$H$33,0)*'AJUSTE CONIF-SETEC (1) '!$Q$14</f>
        <v>0</v>
      </c>
      <c r="O63" s="123">
        <f t="shared" si="25"/>
        <v>499965.73525072273</v>
      </c>
      <c r="R63" s="123"/>
      <c r="T63" s="113">
        <v>0</v>
      </c>
      <c r="U63" s="118">
        <f>T63/$T$11</f>
        <v>0</v>
      </c>
      <c r="V63" s="123">
        <f>'DADOS BASE PROPOSTA'!$H$48*U63*'AJUSTE CONIF-SETEC (1) '!$Q$20</f>
        <v>0</v>
      </c>
      <c r="W63" s="123"/>
      <c r="X63" s="123">
        <f t="shared" si="26"/>
        <v>0</v>
      </c>
      <c r="Z63" s="128">
        <v>0</v>
      </c>
      <c r="AB63" s="54">
        <v>0.65800000000000003</v>
      </c>
      <c r="AC63" s="54">
        <f>Z63*AB63</f>
        <v>0</v>
      </c>
      <c r="AD63" s="132">
        <f>(AB63-$AC$12)*$AD$12</f>
        <v>-0.12333184425827112</v>
      </c>
      <c r="AF63" s="54">
        <f>($AF$11-(AD63*$AF$11))*'AJUSTE CONIF-SETEC (1) '!$Q$18</f>
        <v>632.40787351175823</v>
      </c>
      <c r="AG63" s="123">
        <f>Z63*AF63</f>
        <v>0</v>
      </c>
      <c r="AI63" s="128">
        <v>0</v>
      </c>
      <c r="AJ63" s="123">
        <f>IF($AI$11&gt;0,(AI63/$AI$11)*'DADOS BASE PROPOSTA'!$H$41,0)*'AJUSTE CONIF-SETEC (1) '!$Q$18</f>
        <v>0</v>
      </c>
      <c r="AL63" s="123">
        <v>0</v>
      </c>
      <c r="AM63" s="123">
        <f>(AL63/$AL$11)*'DADOS BASE PROPOSTA'!$H$42*'AJUSTE CONIF-SETEC (1) '!$Q$18</f>
        <v>0</v>
      </c>
      <c r="AO63" s="123"/>
      <c r="AP63" s="123"/>
      <c r="AQ63" s="123"/>
      <c r="AS63" s="123"/>
      <c r="AT63" s="123"/>
      <c r="AU63" s="123"/>
      <c r="AW63" s="123"/>
      <c r="AX63" s="123"/>
      <c r="AY63" s="123"/>
      <c r="AZ63" s="102"/>
    </row>
    <row r="64" spans="1:52" x14ac:dyDescent="0.25">
      <c r="A64" s="102"/>
      <c r="B64" s="103" t="s">
        <v>130</v>
      </c>
      <c r="C64" s="103" t="s">
        <v>133</v>
      </c>
      <c r="D64" s="103" t="s">
        <v>89</v>
      </c>
      <c r="F64" s="113">
        <f>'MATRIZ 2017 COMPLETO PROPOSTA'!F64</f>
        <v>1998.3480500078931</v>
      </c>
      <c r="G64" s="118">
        <f>F64/$F$11</f>
        <v>1.7702904607684897E-3</v>
      </c>
      <c r="H64" s="123">
        <f>'DADOS BASE PROPOSTA'!$H$17*G64*'AJUSTE CONIF-SETEC (1) '!$Q$12</f>
        <v>2193730.5166169726</v>
      </c>
      <c r="I64" s="123">
        <f>'MATRIZ 2017 COMPLETO PROPOSTA'!I64*'AJUSTE CONIF-SETEC (1) '!$Q$12</f>
        <v>0</v>
      </c>
      <c r="J64" s="123">
        <f t="shared" si="24"/>
        <v>2193730.5166169726</v>
      </c>
      <c r="L64" s="113">
        <v>0</v>
      </c>
      <c r="M64" s="123">
        <f>IF(D64="E",'DADOS BASE PROPOSTA'!$H$28,IF(D64="EA",'DADOS BASE PROPOSTA'!$H$29,IF(D64="EC",'DADOS BASE PROPOSTA'!$H$30,IF(D64="ECA",'DADOS BASE PROPOSTA'!$H$31,0))))*'AJUSTE CONIF-SETEC (1) '!$Q$14</f>
        <v>0</v>
      </c>
      <c r="N64" s="123">
        <f>IF(OR(D64="E",D64="EA",D64="EC",D64="ECA",D64="ECR"),L64*'DADOS BASE PROPOSTA'!$H$33,0)*'AJUSTE CONIF-SETEC (1) '!$Q$14</f>
        <v>0</v>
      </c>
      <c r="O64" s="123">
        <f t="shared" si="25"/>
        <v>0</v>
      </c>
      <c r="R64" s="123"/>
      <c r="T64" s="113">
        <v>338.52586895682799</v>
      </c>
      <c r="U64" s="118">
        <f>T64/$T$11</f>
        <v>1.7759592838688639E-3</v>
      </c>
      <c r="V64" s="123">
        <f>'DADOS BASE PROPOSTA'!$H$48*U64*'AJUSTE CONIF-SETEC (1) '!$Q$20</f>
        <v>86889.592547622189</v>
      </c>
      <c r="W64" s="123"/>
      <c r="X64" s="123">
        <f t="shared" si="26"/>
        <v>86889.592547622189</v>
      </c>
      <c r="Z64" s="128">
        <v>1932.5</v>
      </c>
      <c r="AB64" s="54">
        <v>0.66500000000000004</v>
      </c>
      <c r="AC64" s="54">
        <f>Z64*AB64</f>
        <v>1285.1125000000002</v>
      </c>
      <c r="AD64" s="132">
        <f>(AB64-$AC$12)*$AD$12</f>
        <v>-0.11108184425827111</v>
      </c>
      <c r="AF64" s="54">
        <f>($AF$11-(AD64*$AF$11))*'AJUSTE CONIF-SETEC (1) '!$Q$18</f>
        <v>625.51142836056215</v>
      </c>
      <c r="AG64" s="123">
        <f>Z64*AF64</f>
        <v>1208800.8353067865</v>
      </c>
      <c r="AI64" s="128">
        <v>0</v>
      </c>
      <c r="AJ64" s="123">
        <f>IF($AI$11&gt;0,(AI64/$AI$11)*'DADOS BASE PROPOSTA'!$H$41,0)*'AJUSTE CONIF-SETEC (1) '!$Q$18</f>
        <v>0</v>
      </c>
      <c r="AL64" s="123">
        <v>66.75</v>
      </c>
      <c r="AM64" s="123">
        <f>(AL64/$AL$11)*'DADOS BASE PROPOSTA'!$H$42*'AJUSTE CONIF-SETEC (1) '!$Q$18</f>
        <v>35223.903705043856</v>
      </c>
      <c r="AO64" s="123"/>
      <c r="AP64" s="123"/>
      <c r="AQ64" s="123"/>
      <c r="AS64" s="123"/>
      <c r="AT64" s="123"/>
      <c r="AU64" s="123"/>
      <c r="AW64" s="123"/>
      <c r="AX64" s="123"/>
      <c r="AY64" s="123"/>
      <c r="AZ64" s="102"/>
    </row>
    <row r="65" spans="1:52" x14ac:dyDescent="0.25">
      <c r="A65" s="102"/>
      <c r="B65" s="103" t="s">
        <v>130</v>
      </c>
      <c r="C65" s="103" t="s">
        <v>134</v>
      </c>
      <c r="D65" s="103" t="s">
        <v>89</v>
      </c>
      <c r="F65" s="113">
        <f>'MATRIZ 2017 COMPLETO PROPOSTA'!F65</f>
        <v>4965.6515701886756</v>
      </c>
      <c r="G65" s="118">
        <f>F65/$F$11</f>
        <v>4.3989562309580468E-3</v>
      </c>
      <c r="H65" s="123">
        <f>'DADOS BASE PROPOSTA'!$H$17*G65*'AJUSTE CONIF-SETEC (1) '!$Q$12</f>
        <v>5451153.2084547821</v>
      </c>
      <c r="I65" s="123">
        <f>'MATRIZ 2017 COMPLETO PROPOSTA'!I65*'AJUSTE CONIF-SETEC (1) '!$Q$12</f>
        <v>0</v>
      </c>
      <c r="J65" s="123">
        <f t="shared" si="24"/>
        <v>5451153.2084547821</v>
      </c>
      <c r="L65" s="113">
        <v>0</v>
      </c>
      <c r="M65" s="123">
        <f>IF(D65="E",'DADOS BASE PROPOSTA'!$H$28,IF(D65="EA",'DADOS BASE PROPOSTA'!$H$29,IF(D65="EC",'DADOS BASE PROPOSTA'!$H$30,IF(D65="ECA",'DADOS BASE PROPOSTA'!$H$31,0))))*'AJUSTE CONIF-SETEC (1) '!$Q$14</f>
        <v>0</v>
      </c>
      <c r="N65" s="123">
        <f>IF(OR(D65="E",D65="EA",D65="EC",D65="ECA",D65="ECR"),L65*'DADOS BASE PROPOSTA'!$H$33,0)*'AJUSTE CONIF-SETEC (1) '!$Q$14</f>
        <v>0</v>
      </c>
      <c r="O65" s="123">
        <f t="shared" si="25"/>
        <v>0</v>
      </c>
      <c r="R65" s="123"/>
      <c r="T65" s="113">
        <v>1144.30298322606</v>
      </c>
      <c r="U65" s="118">
        <f>T65/$T$11</f>
        <v>6.0031911678759412E-3</v>
      </c>
      <c r="V65" s="123">
        <f>'DADOS BASE PROPOSTA'!$H$48*U65*'AJUSTE CONIF-SETEC (1) '!$Q$20</f>
        <v>293708.77998165897</v>
      </c>
      <c r="W65" s="123"/>
      <c r="X65" s="123">
        <f t="shared" si="26"/>
        <v>293708.77998165897</v>
      </c>
      <c r="Z65" s="128">
        <v>2019.5</v>
      </c>
      <c r="AB65" s="54">
        <v>0.73299999999999998</v>
      </c>
      <c r="AC65" s="54">
        <f>Z65*AB65</f>
        <v>1480.2935</v>
      </c>
      <c r="AD65" s="132">
        <f>(AB65-$AC$12)*$AD$12</f>
        <v>7.9181557417287995E-3</v>
      </c>
      <c r="AF65" s="54">
        <f>($AF$11-(AD65*$AF$11))*'AJUSTE CONIF-SETEC (1) '!$Q$18</f>
        <v>558.51738974894374</v>
      </c>
      <c r="AG65" s="123">
        <f>Z65*AF65</f>
        <v>1127925.868597992</v>
      </c>
      <c r="AI65" s="128">
        <v>0</v>
      </c>
      <c r="AJ65" s="123">
        <f>IF($AI$11&gt;0,(AI65/$AI$11)*'DADOS BASE PROPOSTA'!$H$41,0)*'AJUSTE CONIF-SETEC (1) '!$Q$18</f>
        <v>0</v>
      </c>
      <c r="AL65" s="123">
        <v>350.75</v>
      </c>
      <c r="AM65" s="123">
        <f>(AL65/$AL$11)*'DADOS BASE PROPOSTA'!$H$42*'AJUSTE CONIF-SETEC (1) '!$Q$18</f>
        <v>185090.40036770233</v>
      </c>
      <c r="AO65" s="123"/>
      <c r="AP65" s="123"/>
      <c r="AQ65" s="123"/>
      <c r="AS65" s="123"/>
      <c r="AT65" s="123"/>
      <c r="AU65" s="123"/>
      <c r="AW65" s="123"/>
      <c r="AX65" s="123"/>
      <c r="AY65" s="123"/>
      <c r="AZ65" s="102"/>
    </row>
    <row r="66" spans="1:52" x14ac:dyDescent="0.25">
      <c r="A66" s="102"/>
      <c r="B66" s="103" t="s">
        <v>130</v>
      </c>
      <c r="C66" s="103" t="s">
        <v>135</v>
      </c>
      <c r="D66" s="103" t="s">
        <v>136</v>
      </c>
      <c r="F66" s="113">
        <f>'MATRIZ 2017 COMPLETO PROPOSTA'!F66</f>
        <v>0</v>
      </c>
      <c r="G66" s="118">
        <f>F13/$F$11</f>
        <v>0</v>
      </c>
      <c r="H66" s="123">
        <f>'DADOS BASE PROPOSTA'!$H$17*G66*'AJUSTE CONIF-SETEC (1) '!$Q$12</f>
        <v>0</v>
      </c>
      <c r="I66" s="123">
        <f>'MATRIZ 2017 COMPLETO PROPOSTA'!I66*'AJUSTE CONIF-SETEC (1) '!$Q$12</f>
        <v>0</v>
      </c>
      <c r="J66" s="123">
        <f t="shared" si="24"/>
        <v>0</v>
      </c>
      <c r="L66" s="113">
        <v>344.10116753215038</v>
      </c>
      <c r="M66" s="123">
        <f>IF(D66="E",'DADOS BASE PROPOSTA'!$H$28,IF(D66="EA",'DADOS BASE PROPOSTA'!$H$29,IF(D66="EC",'DADOS BASE PROPOSTA'!$H$30,IF(D66="ECA",'DADOS BASE PROPOSTA'!$H$31,0))))*'AJUSTE CONIF-SETEC (1) '!$Q$14</f>
        <v>1065197.6029850077</v>
      </c>
      <c r="N66" s="123">
        <f>IF(OR(D66="E",D66="EA",D66="EC",D66="ECA",D66="ECR"),L66*'DADOS BASE PROPOSTA'!$H$33,0)*'AJUSTE CONIF-SETEC (1) '!$Q$14</f>
        <v>115446.01222644295</v>
      </c>
      <c r="O66" s="123">
        <f t="shared" si="25"/>
        <v>1180643.6152114507</v>
      </c>
      <c r="R66" s="123"/>
      <c r="T66" s="113">
        <v>244.25599464944921</v>
      </c>
      <c r="U66" s="118">
        <f>T66/$T$11</f>
        <v>1.2814048825132288E-3</v>
      </c>
      <c r="V66" s="123">
        <f>'DADOS BASE PROPOSTA'!$H$48*U66*'AJUSTE CONIF-SETEC (1) '!$Q$20</f>
        <v>62693.299976763141</v>
      </c>
      <c r="W66" s="123"/>
      <c r="X66" s="123">
        <f t="shared" si="26"/>
        <v>62693.299976763141</v>
      </c>
      <c r="Z66" s="128">
        <v>104.5</v>
      </c>
      <c r="AB66" s="54">
        <v>0.64</v>
      </c>
      <c r="AC66" s="54">
        <f>Z66*AB66</f>
        <v>66.88</v>
      </c>
      <c r="AD66" s="132">
        <f>(AB66-$AC$12)*$AD$12</f>
        <v>-0.15483184425827115</v>
      </c>
      <c r="AF66" s="54">
        <f>($AF$11-(AD66*$AF$11))*'AJUSTE CONIF-SETEC (1) '!$Q$18</f>
        <v>650.14158961483361</v>
      </c>
      <c r="AG66" s="123">
        <f>Z66*AF66</f>
        <v>67939.796114750105</v>
      </c>
      <c r="AI66" s="128">
        <v>0</v>
      </c>
      <c r="AJ66" s="123">
        <f>IF($AI$11&gt;0,(AI66/$AI$11)*'DADOS BASE PROPOSTA'!$H$41,0)*'AJUSTE CONIF-SETEC (1) '!$Q$18</f>
        <v>0</v>
      </c>
      <c r="AL66" s="123">
        <v>49</v>
      </c>
      <c r="AM66" s="123">
        <f>(AL66/$AL$11)*'DADOS BASE PROPOSTA'!$H$42*'AJUSTE CONIF-SETEC (1) '!$Q$18</f>
        <v>25857.247663627699</v>
      </c>
      <c r="AO66" s="123"/>
      <c r="AP66" s="123"/>
      <c r="AQ66" s="123"/>
      <c r="AS66" s="123"/>
      <c r="AT66" s="123"/>
      <c r="AU66" s="123"/>
      <c r="AW66" s="123"/>
      <c r="AX66" s="123"/>
      <c r="AY66" s="123"/>
      <c r="AZ66" s="102"/>
    </row>
    <row r="67" spans="1:52" x14ac:dyDescent="0.25">
      <c r="A67" s="102"/>
      <c r="B67" s="103" t="s">
        <v>130</v>
      </c>
      <c r="C67" s="103" t="s">
        <v>137</v>
      </c>
      <c r="D67" s="103" t="s">
        <v>93</v>
      </c>
      <c r="F67" s="113">
        <f>'MATRIZ 2017 COMPLETO PROPOSTA'!F67</f>
        <v>0</v>
      </c>
      <c r="G67" s="118">
        <f>F67/$F$11</f>
        <v>0</v>
      </c>
      <c r="H67" s="123">
        <f>'DADOS BASE PROPOSTA'!$H$17*G67*'AJUSTE CONIF-SETEC (1) '!$Q$12</f>
        <v>0</v>
      </c>
      <c r="I67" s="123">
        <f>'MATRIZ 2017 COMPLETO PROPOSTA'!I67*'AJUSTE CONIF-SETEC (1) '!$Q$12</f>
        <v>0</v>
      </c>
      <c r="J67" s="123">
        <f t="shared" si="24"/>
        <v>0</v>
      </c>
      <c r="L67" s="113">
        <v>301.34250137964148</v>
      </c>
      <c r="M67" s="123">
        <f>IF(D67="E",'DADOS BASE PROPOSTA'!$H$28,IF(D67="EA",'DADOS BASE PROPOSTA'!$H$29,IF(D67="EC",'DADOS BASE PROPOSTA'!$H$30,IF(D67="ECA",'DADOS BASE PROPOSTA'!$H$31,0))))*'AJUSTE CONIF-SETEC (1) '!$Q$14</f>
        <v>1008808.992033664</v>
      </c>
      <c r="N67" s="123">
        <f>IF(OR(D67="E",D67="EA",D67="EC",D67="ECA",D67="ECR"),L67*'DADOS BASE PROPOSTA'!$H$33,0)*'AJUSTE CONIF-SETEC (1) '!$Q$14</f>
        <v>101100.4709694005</v>
      </c>
      <c r="O67" s="123">
        <f t="shared" si="25"/>
        <v>1109909.4630030645</v>
      </c>
      <c r="R67" s="123"/>
      <c r="T67" s="113">
        <v>692.34977443253808</v>
      </c>
      <c r="U67" s="118">
        <f>T67/$T$11</f>
        <v>3.6321744432027082E-3</v>
      </c>
      <c r="V67" s="123">
        <f>'DADOS BASE PROPOSTA'!$H$48*U67*'AJUSTE CONIF-SETEC (1) '!$Q$20</f>
        <v>177705.73925785645</v>
      </c>
      <c r="W67" s="123"/>
      <c r="X67" s="123">
        <f t="shared" si="26"/>
        <v>177705.73925785645</v>
      </c>
      <c r="Z67" s="128">
        <v>1023</v>
      </c>
      <c r="AB67" s="54">
        <v>0.69199999999999995</v>
      </c>
      <c r="AC67" s="54">
        <f>Z67*AB67</f>
        <v>707.91599999999994</v>
      </c>
      <c r="AD67" s="132">
        <f>(AB67-$AC$12)*$AD$12</f>
        <v>-6.3831844258271264E-2</v>
      </c>
      <c r="AF67" s="54">
        <f>($AF$11-(AD67*$AF$11))*'AJUSTE CONIF-SETEC (1) '!$Q$18</f>
        <v>598.91085420594902</v>
      </c>
      <c r="AG67" s="123">
        <f>Z67*AF67</f>
        <v>612685.80385268584</v>
      </c>
      <c r="AI67" s="128">
        <v>0</v>
      </c>
      <c r="AJ67" s="123">
        <f>IF($AI$11&gt;0,(AI67/$AI$11)*'DADOS BASE PROPOSTA'!$H$41,0)*'AJUSTE CONIF-SETEC (1) '!$Q$18</f>
        <v>0</v>
      </c>
      <c r="AL67" s="123">
        <v>153.125</v>
      </c>
      <c r="AM67" s="123">
        <f>(AL67/$AL$11)*'DADOS BASE PROPOSTA'!$H$42*'AJUSTE CONIF-SETEC (1) '!$Q$18</f>
        <v>80803.898948836562</v>
      </c>
      <c r="AO67" s="123"/>
      <c r="AP67" s="123"/>
      <c r="AQ67" s="123"/>
      <c r="AS67" s="123"/>
      <c r="AT67" s="123"/>
      <c r="AU67" s="123"/>
      <c r="AW67" s="123"/>
      <c r="AX67" s="123"/>
      <c r="AY67" s="123"/>
      <c r="AZ67" s="102"/>
    </row>
    <row r="68" spans="1:52" x14ac:dyDescent="0.25">
      <c r="A68" s="102"/>
      <c r="F68" s="113"/>
      <c r="G68" s="118"/>
      <c r="H68" s="123"/>
      <c r="I68" s="123"/>
      <c r="J68" s="123"/>
      <c r="L68" s="113"/>
      <c r="M68" s="123">
        <f>IF(D68="E",'DADOS BASE PROPOSTA'!$H$28,IF(D68="EA",'DADOS BASE PROPOSTA'!$H$29,IF(D68="EC",'DADOS BASE PROPOSTA'!$H$30,IF(D68="ECA",'DADOS BASE PROPOSTA'!$H$31,0))))*'AJUSTE CONIF-SETEC (1) '!$Q$14</f>
        <v>0</v>
      </c>
      <c r="N68" s="123"/>
      <c r="O68" s="123"/>
      <c r="R68" s="123"/>
      <c r="T68" s="113"/>
      <c r="U68" s="118"/>
      <c r="V68" s="123"/>
      <c r="W68" s="123"/>
      <c r="X68" s="123"/>
      <c r="Z68" s="128"/>
      <c r="AD68" s="132"/>
      <c r="AG68" s="123"/>
      <c r="AI68" s="128"/>
      <c r="AJ68" s="123"/>
      <c r="AL68" s="123"/>
      <c r="AM68" s="123"/>
      <c r="AO68" s="123"/>
      <c r="AP68" s="123"/>
      <c r="AQ68" s="123"/>
      <c r="AS68" s="123"/>
      <c r="AT68" s="123"/>
      <c r="AU68" s="123"/>
      <c r="AW68" s="123"/>
      <c r="AX68" s="123"/>
      <c r="AY68" s="123"/>
      <c r="AZ68" s="102"/>
    </row>
    <row r="69" spans="1:52" x14ac:dyDescent="0.25">
      <c r="A69" s="102"/>
      <c r="B69" s="107" t="s">
        <v>138</v>
      </c>
      <c r="C69" s="107" t="s">
        <v>139</v>
      </c>
      <c r="D69" s="107" t="s">
        <v>84</v>
      </c>
      <c r="E69" s="107"/>
      <c r="F69" s="114">
        <f>SUM(F70:F84)</f>
        <v>30105.168364505527</v>
      </c>
      <c r="G69" s="119">
        <f>SUM(G70:G84)</f>
        <v>2.666947450685727E-2</v>
      </c>
      <c r="H69" s="124">
        <f>SUM(H70:H84)</f>
        <v>33048610.600564197</v>
      </c>
      <c r="I69" s="124">
        <f>SUM(I70:I84)</f>
        <v>126843.68093303732</v>
      </c>
      <c r="J69" s="124">
        <f>SUM(J70:J84)</f>
        <v>33175454.281497233</v>
      </c>
      <c r="K69" s="108"/>
      <c r="L69" s="114">
        <f>SUM(L70:L84)</f>
        <v>3795.2435965632612</v>
      </c>
      <c r="M69" s="124">
        <f>SUM(M70:M84)</f>
        <v>5325988.0149250384</v>
      </c>
      <c r="N69" s="124">
        <f>SUM(N70:N84)</f>
        <v>1273305.0044366219</v>
      </c>
      <c r="O69" s="124">
        <f>SUM(O70:O84)</f>
        <v>6599293.0193616608</v>
      </c>
      <c r="P69" s="108"/>
      <c r="Q69" s="109"/>
      <c r="R69" s="124">
        <f>SUM(R70:R84)</f>
        <v>3626241.1935912869</v>
      </c>
      <c r="S69" s="108"/>
      <c r="T69" s="114">
        <f>SUM(T70:T84)</f>
        <v>854.19209405561787</v>
      </c>
      <c r="U69" s="119">
        <f>SUM(U70:U84)</f>
        <v>4.4812243871351631E-3</v>
      </c>
      <c r="V69" s="124">
        <f>SUM(V70:V84)</f>
        <v>219245.88285853592</v>
      </c>
      <c r="W69" s="124">
        <f>SUM(W70:W84)</f>
        <v>244676.20587804879</v>
      </c>
      <c r="X69" s="124">
        <f>SUM(X70:X84)</f>
        <v>463922.0887365847</v>
      </c>
      <c r="Y69" s="108"/>
      <c r="Z69" s="129">
        <f>SUM(Z70:Z84)</f>
        <v>9433</v>
      </c>
      <c r="AA69" s="108"/>
      <c r="AB69" s="108"/>
      <c r="AC69" s="108"/>
      <c r="AD69" s="133"/>
      <c r="AE69" s="108"/>
      <c r="AF69" s="108"/>
      <c r="AG69" s="124">
        <f>SUM(AG70:AG84)</f>
        <v>6065848.2255959921</v>
      </c>
      <c r="AH69" s="108"/>
      <c r="AI69" s="129">
        <f>SUM(AI70:AI84)</f>
        <v>726.5</v>
      </c>
      <c r="AJ69" s="124">
        <f>SUM(AJ70:AJ84)</f>
        <v>4144111.7174702166</v>
      </c>
      <c r="AK69" s="108"/>
      <c r="AL69" s="124">
        <f>SUM(AL70:AL84)</f>
        <v>520.92499999999995</v>
      </c>
      <c r="AM69" s="124">
        <f>SUM(AM70:AM84)</f>
        <v>274891.56610561756</v>
      </c>
      <c r="AN69" s="108"/>
      <c r="AO69" s="124"/>
      <c r="AP69" s="124"/>
      <c r="AQ69" s="124">
        <f>SUM(AQ70:AQ84)</f>
        <v>326123.85407946055</v>
      </c>
      <c r="AR69" s="107"/>
      <c r="AS69" s="124"/>
      <c r="AT69" s="124"/>
      <c r="AU69" s="124">
        <f>SUM(AU70:AU84)</f>
        <v>326123.85407946055</v>
      </c>
      <c r="AV69" s="107"/>
      <c r="AW69" s="124"/>
      <c r="AX69" s="124"/>
      <c r="AY69" s="124">
        <f>SUM(AY70:AY84)</f>
        <v>326123.85407946055</v>
      </c>
      <c r="AZ69" s="102"/>
    </row>
    <row r="70" spans="1:52" x14ac:dyDescent="0.25">
      <c r="A70" s="102"/>
      <c r="B70" s="103" t="s">
        <v>138</v>
      </c>
      <c r="C70" s="103" t="s">
        <v>35</v>
      </c>
      <c r="D70" s="103" t="s">
        <v>85</v>
      </c>
      <c r="F70" s="113">
        <f>'MATRIZ 2017 COMPLETO PROPOSTA'!F70</f>
        <v>0</v>
      </c>
      <c r="G70" s="118">
        <f>F70/$F$11</f>
        <v>0</v>
      </c>
      <c r="H70" s="123">
        <f>'DADOS BASE PROPOSTA'!$H$17*G70*'AJUSTE CONIF-SETEC (1) '!$Q$12</f>
        <v>0</v>
      </c>
      <c r="I70" s="123">
        <f>'MATRIZ 2017 COMPLETO PROPOSTA'!I70*'AJUSTE CONIF-SETEC (1) '!$Q$12</f>
        <v>0</v>
      </c>
      <c r="J70" s="123">
        <f t="shared" ref="J70:J84" si="27">H70+I70</f>
        <v>0</v>
      </c>
      <c r="L70" s="113"/>
      <c r="M70" s="123">
        <f>IF(D70="E",'DADOS BASE PROPOSTA'!$H$28,IF(D70="EA",'DADOS BASE PROPOSTA'!$H$29,IF(D70="EC",'DADOS BASE PROPOSTA'!$H$30,IF(D70="ECA",'DADOS BASE PROPOSTA'!$H$31,0))))*'AJUSTE CONIF-SETEC (1) '!$Q$14</f>
        <v>0</v>
      </c>
      <c r="N70" s="123">
        <f>IF(OR(D70="E",D70="EA",D70="EC",D70="ECA",D70="ECR"),L70*'DADOS BASE PROPOSTA'!$H$33,0)*'AJUSTE CONIF-SETEC (1) '!$Q$14</f>
        <v>0</v>
      </c>
      <c r="O70" s="123">
        <f t="shared" ref="O70:O84" si="28">M70+N70</f>
        <v>0</v>
      </c>
      <c r="Q70" s="77">
        <v>14</v>
      </c>
      <c r="R70" s="123">
        <f>IF(D70="R",('DADOS BASE PROPOSTA'!$H$36+('DADOS BASE PROPOSTA'!$H$37*Q70)),0)*'AJUSTE CONIF-SETEC (1) '!Q16</f>
        <v>3626241.1935912869</v>
      </c>
      <c r="T70" s="113"/>
      <c r="U70" s="118"/>
      <c r="V70" s="123"/>
      <c r="W70" s="123">
        <f>'DADOS BASE PROPOSTA'!$H$47/41</f>
        <v>244676.20587804879</v>
      </c>
      <c r="X70" s="123">
        <f t="shared" ref="X70:X84" si="29">V70+W70</f>
        <v>244676.20587804879</v>
      </c>
      <c r="Z70" s="128"/>
      <c r="AD70" s="132"/>
      <c r="AG70" s="123"/>
      <c r="AI70" s="128"/>
      <c r="AJ70" s="123"/>
      <c r="AL70" s="123"/>
      <c r="AM70" s="123"/>
      <c r="AO70" s="123">
        <f>'DADOS BASE PROPOSTA'!$H$52/41*'AJUSTE CONIF-SETEC (1) '!$Q$22</f>
        <v>167483.94540012974</v>
      </c>
      <c r="AP70" s="123">
        <f>'DADOS BASE PROPOSTA'!$H$53*(Q70/$Q$11)*'AJUSTE CONIF-SETEC (1) '!$Q$22</f>
        <v>158639.90867933081</v>
      </c>
      <c r="AQ70" s="123">
        <f>AO70+AP70</f>
        <v>326123.85407946055</v>
      </c>
      <c r="AS70" s="123">
        <f>'DADOS BASE PROPOSTA'!$H$56/41*'AJUSTE CONIF-SETEC (1) '!$Q$24</f>
        <v>167483.94540012974</v>
      </c>
      <c r="AT70" s="123">
        <f>'DADOS BASE PROPOSTA'!$H$57*(Q70/$Q$11)*'AJUSTE CONIF-SETEC (1) '!$Q$24</f>
        <v>158639.90867933081</v>
      </c>
      <c r="AU70" s="123">
        <f>AS70+AT70</f>
        <v>326123.85407946055</v>
      </c>
      <c r="AW70" s="123">
        <f>'DADOS BASE PROPOSTA'!$H$60/41*'AJUSTE CONIF-SETEC (1) '!$Q$26</f>
        <v>167483.94540012974</v>
      </c>
      <c r="AX70" s="123">
        <f>'DADOS BASE PROPOSTA'!$H$61*(Q70/$Q$11)*'AJUSTE CONIF-SETEC (1) '!$Q$26</f>
        <v>158639.90867933081</v>
      </c>
      <c r="AY70" s="123">
        <f>AW70+AX70</f>
        <v>326123.85407946055</v>
      </c>
      <c r="AZ70" s="102"/>
    </row>
    <row r="71" spans="1:52" x14ac:dyDescent="0.25">
      <c r="A71" s="102"/>
      <c r="B71" s="103" t="s">
        <v>138</v>
      </c>
      <c r="C71" s="103" t="s">
        <v>140</v>
      </c>
      <c r="D71" s="103" t="s">
        <v>136</v>
      </c>
      <c r="F71" s="113">
        <f>'MATRIZ 2017 COMPLETO PROPOSTA'!F71</f>
        <v>0</v>
      </c>
      <c r="G71" s="118">
        <f>F13/$F$11</f>
        <v>0</v>
      </c>
      <c r="H71" s="123">
        <f>'DADOS BASE PROPOSTA'!$H$17*G71*'AJUSTE CONIF-SETEC (1) '!$Q$12</f>
        <v>0</v>
      </c>
      <c r="I71" s="123">
        <f>'MATRIZ 2017 COMPLETO PROPOSTA'!I71*'AJUSTE CONIF-SETEC (1) '!$Q$12</f>
        <v>0</v>
      </c>
      <c r="J71" s="123">
        <f t="shared" si="27"/>
        <v>0</v>
      </c>
      <c r="L71" s="113">
        <v>0</v>
      </c>
      <c r="M71" s="123">
        <f>IF(D71="E",'DADOS BASE PROPOSTA'!$H$28,IF(D71="EA",'DADOS BASE PROPOSTA'!$H$29,IF(D71="EC",'DADOS BASE PROPOSTA'!$H$30,IF(D71="ECA",'DADOS BASE PROPOSTA'!$H$31,0))))*'AJUSTE CONIF-SETEC (1) '!$Q$14</f>
        <v>1065197.6029850077</v>
      </c>
      <c r="N71" s="123">
        <f>IF(OR(D71="E",D71="EA",D71="EC",D71="ECA",D71="ECR"),L71*'DADOS BASE PROPOSTA'!$H$33,0)*'AJUSTE CONIF-SETEC (1) '!$Q$14</f>
        <v>0</v>
      </c>
      <c r="O71" s="123">
        <f t="shared" si="28"/>
        <v>1065197.6029850077</v>
      </c>
      <c r="R71" s="123"/>
      <c r="T71" s="113">
        <v>0</v>
      </c>
      <c r="U71" s="118">
        <f t="shared" ref="U71:U84" si="30">T71/$T$11</f>
        <v>0</v>
      </c>
      <c r="V71" s="123">
        <f>'DADOS BASE PROPOSTA'!$H$48*U71*'AJUSTE CONIF-SETEC (1) '!$Q$20</f>
        <v>0</v>
      </c>
      <c r="W71" s="123"/>
      <c r="X71" s="123">
        <f t="shared" si="29"/>
        <v>0</v>
      </c>
      <c r="Z71" s="128">
        <v>20</v>
      </c>
      <c r="AB71" s="54">
        <v>0.68300000000000005</v>
      </c>
      <c r="AC71" s="54">
        <f t="shared" ref="AC71:AC84" si="31">Z71*AB71</f>
        <v>13.66</v>
      </c>
      <c r="AD71" s="132">
        <f t="shared" ref="AD71:AD84" si="32">(AB71-$AC$12)*$AD$12</f>
        <v>-7.9581844258271084E-2</v>
      </c>
      <c r="AF71" s="54">
        <f>($AF$11-(AD71*$AF$11))*'AJUSTE CONIF-SETEC (1) '!$Q$18</f>
        <v>607.77771225748666</v>
      </c>
      <c r="AG71" s="123">
        <f t="shared" ref="AG71:AG84" si="33">Z71*AF71</f>
        <v>12155.554245149733</v>
      </c>
      <c r="AI71" s="128">
        <v>0</v>
      </c>
      <c r="AJ71" s="123">
        <f>IF($AI$11&gt;0,(AI71/$AI$11)*'DADOS BASE PROPOSTA'!$H$41,0)*'AJUSTE CONIF-SETEC (1) '!$Q$18</f>
        <v>0</v>
      </c>
      <c r="AL71" s="123">
        <v>0</v>
      </c>
      <c r="AM71" s="123">
        <f>(AL71/$AL$11)*'DADOS BASE PROPOSTA'!$H$42*'AJUSTE CONIF-SETEC (1) '!$Q$18</f>
        <v>0</v>
      </c>
      <c r="AO71" s="123"/>
      <c r="AP71" s="123"/>
      <c r="AQ71" s="123"/>
      <c r="AS71" s="123"/>
      <c r="AT71" s="123"/>
      <c r="AU71" s="123"/>
      <c r="AW71" s="123"/>
      <c r="AX71" s="123"/>
      <c r="AY71" s="123"/>
      <c r="AZ71" s="102"/>
    </row>
    <row r="72" spans="1:52" x14ac:dyDescent="0.25">
      <c r="A72" s="102"/>
      <c r="B72" s="103" t="s">
        <v>138</v>
      </c>
      <c r="C72" s="103" t="s">
        <v>141</v>
      </c>
      <c r="D72" s="103" t="s">
        <v>89</v>
      </c>
      <c r="F72" s="113">
        <f>'MATRIZ 2017 COMPLETO PROPOSTA'!F72</f>
        <v>1451.2391778785291</v>
      </c>
      <c r="G72" s="118">
        <f>F72/$F$11</f>
        <v>1.2856193258635391E-3</v>
      </c>
      <c r="H72" s="123">
        <f>'DADOS BASE PROPOSTA'!$H$17*G72*'AJUSTE CONIF-SETEC (1) '!$Q$12</f>
        <v>1593129.7210261652</v>
      </c>
      <c r="I72" s="123">
        <f>'MATRIZ 2017 COMPLETO PROPOSTA'!I72*'AJUSTE CONIF-SETEC (1) '!$Q$12</f>
        <v>126843.68093303732</v>
      </c>
      <c r="J72" s="123">
        <f t="shared" si="27"/>
        <v>1719973.4019592025</v>
      </c>
      <c r="L72" s="113">
        <v>0</v>
      </c>
      <c r="M72" s="123">
        <f>IF(D72="E",'DADOS BASE PROPOSTA'!$H$28,IF(D72="EA",'DADOS BASE PROPOSTA'!$H$29,IF(D72="EC",'DADOS BASE PROPOSTA'!$H$30,IF(D72="ECA",'DADOS BASE PROPOSTA'!$H$31,0))))*'AJUSTE CONIF-SETEC (1) '!$Q$14</f>
        <v>0</v>
      </c>
      <c r="N72" s="123">
        <f>IF(OR(D72="E",D72="EA",D72="EC",D72="ECA",D72="ECR"),L72*'DADOS BASE PROPOSTA'!$H$33,0)*'AJUSTE CONIF-SETEC (1) '!$Q$14</f>
        <v>0</v>
      </c>
      <c r="O72" s="123">
        <f t="shared" si="28"/>
        <v>0</v>
      </c>
      <c r="R72" s="123"/>
      <c r="T72" s="113">
        <v>24.07574449839629</v>
      </c>
      <c r="U72" s="118">
        <f t="shared" si="30"/>
        <v>1.2630509476200313E-4</v>
      </c>
      <c r="V72" s="123">
        <f>'DADOS BASE PROPOSTA'!$H$48*U72*'AJUSTE CONIF-SETEC (1) '!$Q$20</f>
        <v>6179.5325603701285</v>
      </c>
      <c r="W72" s="123"/>
      <c r="X72" s="123">
        <f t="shared" si="29"/>
        <v>6179.5325603701285</v>
      </c>
      <c r="Z72" s="128">
        <v>632.5</v>
      </c>
      <c r="AB72" s="54">
        <v>0.63300000000000001</v>
      </c>
      <c r="AC72" s="54">
        <f t="shared" si="31"/>
        <v>400.3725</v>
      </c>
      <c r="AD72" s="132">
        <f t="shared" si="32"/>
        <v>-0.16708184425827116</v>
      </c>
      <c r="AF72" s="54">
        <f>($AF$11-(AD72*$AF$11))*'AJUSTE CONIF-SETEC (1) '!$Q$18</f>
        <v>657.03803476602968</v>
      </c>
      <c r="AG72" s="123">
        <f t="shared" si="33"/>
        <v>415576.55698951375</v>
      </c>
      <c r="AI72" s="128">
        <v>0</v>
      </c>
      <c r="AJ72" s="123">
        <f>IF($AI$11&gt;0,(AI72/$AI$11)*'DADOS BASE PROPOSTA'!$H$41,0)*'AJUSTE CONIF-SETEC (1) '!$Q$18</f>
        <v>0</v>
      </c>
      <c r="AL72" s="123">
        <v>20.375</v>
      </c>
      <c r="AM72" s="123">
        <f>(AL72/$AL$11)*'DADOS BASE PROPOSTA'!$H$42*'AJUSTE CONIF-SETEC (1) '!$Q$18</f>
        <v>10751.865737681926</v>
      </c>
      <c r="AO72" s="123"/>
      <c r="AP72" s="123"/>
      <c r="AQ72" s="123"/>
      <c r="AS72" s="123"/>
      <c r="AT72" s="123"/>
      <c r="AU72" s="123"/>
      <c r="AW72" s="123"/>
      <c r="AX72" s="123"/>
      <c r="AY72" s="123"/>
      <c r="AZ72" s="102"/>
    </row>
    <row r="73" spans="1:52" x14ac:dyDescent="0.25">
      <c r="A73" s="102"/>
      <c r="B73" s="103" t="s">
        <v>138</v>
      </c>
      <c r="C73" s="103" t="s">
        <v>142</v>
      </c>
      <c r="D73" s="103" t="s">
        <v>89</v>
      </c>
      <c r="F73" s="113">
        <f>'MATRIZ 2017 COMPLETO PROPOSTA'!F73</f>
        <v>4914.9665310832497</v>
      </c>
      <c r="G73" s="118">
        <f>F73/$F$11</f>
        <v>4.3540555234803588E-3</v>
      </c>
      <c r="H73" s="123">
        <f>'DADOS BASE PROPOSTA'!$H$17*G73*'AJUSTE CONIF-SETEC (1) '!$Q$12</f>
        <v>5395512.5921862302</v>
      </c>
      <c r="I73" s="123">
        <f>'MATRIZ 2017 COMPLETO PROPOSTA'!I73*'AJUSTE CONIF-SETEC (1) '!$Q$12</f>
        <v>0</v>
      </c>
      <c r="J73" s="123">
        <f t="shared" si="27"/>
        <v>5395512.5921862302</v>
      </c>
      <c r="L73" s="113">
        <v>0</v>
      </c>
      <c r="M73" s="123">
        <f>IF(D73="E",'DADOS BASE PROPOSTA'!$H$28,IF(D73="EA",'DADOS BASE PROPOSTA'!$H$29,IF(D73="EC",'DADOS BASE PROPOSTA'!$H$30,IF(D73="ECA",'DADOS BASE PROPOSTA'!$H$31,0))))*'AJUSTE CONIF-SETEC (1) '!$Q$14</f>
        <v>0</v>
      </c>
      <c r="N73" s="123">
        <f>IF(OR(D73="E",D73="EA",D73="EC",D73="ECA",D73="ECR"),L73*'DADOS BASE PROPOSTA'!$H$33,0)*'AJUSTE CONIF-SETEC (1) '!$Q$14</f>
        <v>0</v>
      </c>
      <c r="O73" s="123">
        <f t="shared" si="28"/>
        <v>0</v>
      </c>
      <c r="R73" s="123"/>
      <c r="T73" s="113">
        <v>68.32014941125189</v>
      </c>
      <c r="U73" s="118">
        <f t="shared" si="30"/>
        <v>3.5841811438550448E-4</v>
      </c>
      <c r="V73" s="123">
        <f>'DADOS BASE PROPOSTA'!$H$48*U73*'AJUSTE CONIF-SETEC (1) '!$Q$20</f>
        <v>17535.764588476399</v>
      </c>
      <c r="W73" s="123"/>
      <c r="X73" s="123">
        <f t="shared" si="29"/>
        <v>17535.764588476399</v>
      </c>
      <c r="Z73" s="128">
        <v>1755.5</v>
      </c>
      <c r="AB73" s="54">
        <v>0.67700000000000005</v>
      </c>
      <c r="AC73" s="54">
        <f t="shared" si="31"/>
        <v>1188.4735000000001</v>
      </c>
      <c r="AD73" s="132">
        <f t="shared" si="32"/>
        <v>-9.0081844258271093E-2</v>
      </c>
      <c r="AF73" s="54">
        <f>($AF$11-(AD73*$AF$11))*'AJUSTE CONIF-SETEC (1) '!$Q$18</f>
        <v>613.68895095851178</v>
      </c>
      <c r="AG73" s="123">
        <f t="shared" si="33"/>
        <v>1077330.9534076673</v>
      </c>
      <c r="AI73" s="128">
        <v>88</v>
      </c>
      <c r="AJ73" s="123">
        <f>IF($AI$11&gt;0,(AI73/$AI$11)*'DADOS BASE PROPOSTA'!$H$41,0)*'AJUSTE CONIF-SETEC (1) '!$Q$18</f>
        <v>501970.86185461679</v>
      </c>
      <c r="AL73" s="123">
        <v>58.5</v>
      </c>
      <c r="AM73" s="123">
        <f>(AL73/$AL$11)*'DADOS BASE PROPOSTA'!$H$42*'AJUSTE CONIF-SETEC (1) '!$Q$18</f>
        <v>30870.387516780011</v>
      </c>
      <c r="AO73" s="123"/>
      <c r="AP73" s="123"/>
      <c r="AQ73" s="123"/>
      <c r="AS73" s="123"/>
      <c r="AT73" s="123"/>
      <c r="AU73" s="123"/>
      <c r="AW73" s="123"/>
      <c r="AX73" s="123"/>
      <c r="AY73" s="123"/>
      <c r="AZ73" s="102"/>
    </row>
    <row r="74" spans="1:52" x14ac:dyDescent="0.25">
      <c r="A74" s="102"/>
      <c r="B74" s="103" t="s">
        <v>138</v>
      </c>
      <c r="C74" s="103" t="s">
        <v>143</v>
      </c>
      <c r="D74" s="103" t="s">
        <v>136</v>
      </c>
      <c r="F74" s="113">
        <f>'MATRIZ 2017 COMPLETO PROPOSTA'!F74</f>
        <v>0</v>
      </c>
      <c r="G74" s="118">
        <f>F74/$F$11</f>
        <v>0</v>
      </c>
      <c r="H74" s="123">
        <f>'DADOS BASE PROPOSTA'!$H$17*G74*'AJUSTE CONIF-SETEC (1) '!$Q$12</f>
        <v>0</v>
      </c>
      <c r="I74" s="123">
        <f>'MATRIZ 2017 COMPLETO PROPOSTA'!I74*'AJUSTE CONIF-SETEC (1) '!$Q$12</f>
        <v>0</v>
      </c>
      <c r="J74" s="123">
        <f t="shared" si="27"/>
        <v>0</v>
      </c>
      <c r="L74" s="113">
        <v>617.55969656326124</v>
      </c>
      <c r="M74" s="123">
        <f>IF(D74="E",'DADOS BASE PROPOSTA'!$H$28,IF(D74="EA",'DADOS BASE PROPOSTA'!$H$29,IF(D74="EC",'DADOS BASE PROPOSTA'!$H$30,IF(D74="ECA",'DADOS BASE PROPOSTA'!$H$31,0))))*'AJUSTE CONIF-SETEC (1) '!$Q$14</f>
        <v>1065197.6029850077</v>
      </c>
      <c r="N74" s="123">
        <f>IF(OR(D74="E",D74="EA",D74="EC",D74="ECA",D74="ECR"),L74*'DADOS BASE PROPOSTA'!$H$33,0)*'AJUSTE CONIF-SETEC (1) '!$Q$14</f>
        <v>207191.40475842578</v>
      </c>
      <c r="O74" s="123">
        <f t="shared" si="28"/>
        <v>1272389.0077434336</v>
      </c>
      <c r="R74" s="123"/>
      <c r="T74" s="113">
        <v>98.171505947648157</v>
      </c>
      <c r="U74" s="118">
        <f t="shared" si="30"/>
        <v>5.1502296688985883E-4</v>
      </c>
      <c r="V74" s="123">
        <f>'DADOS BASE PROPOSTA'!$H$48*U74*'AJUSTE CONIF-SETEC (1) '!$Q$20</f>
        <v>25197.726182235874</v>
      </c>
      <c r="W74" s="123"/>
      <c r="X74" s="123">
        <f t="shared" si="29"/>
        <v>25197.726182235874</v>
      </c>
      <c r="Z74" s="128">
        <v>438.5</v>
      </c>
      <c r="AB74" s="54">
        <v>0.64300000000000002</v>
      </c>
      <c r="AC74" s="54">
        <f t="shared" si="31"/>
        <v>281.95550000000003</v>
      </c>
      <c r="AD74" s="132">
        <f t="shared" si="32"/>
        <v>-0.14958184425827115</v>
      </c>
      <c r="AF74" s="54">
        <f>($AF$11-(AD74*$AF$11))*'AJUSTE CONIF-SETEC (1) '!$Q$18</f>
        <v>647.1859702643211</v>
      </c>
      <c r="AG74" s="123">
        <f t="shared" si="33"/>
        <v>283791.04796090478</v>
      </c>
      <c r="AI74" s="128">
        <v>0</v>
      </c>
      <c r="AJ74" s="123">
        <f>IF($AI$11&gt;0,(AI74/$AI$11)*'DADOS BASE PROPOSTA'!$H$41,0)*'AJUSTE CONIF-SETEC (1) '!$Q$18</f>
        <v>0</v>
      </c>
      <c r="AL74" s="123">
        <v>68.25</v>
      </c>
      <c r="AM74" s="123">
        <f>(AL74/$AL$11)*'DADOS BASE PROPOSTA'!$H$42*'AJUSTE CONIF-SETEC (1) '!$Q$18</f>
        <v>36015.452102910007</v>
      </c>
      <c r="AO74" s="123"/>
      <c r="AP74" s="123"/>
      <c r="AQ74" s="123"/>
      <c r="AS74" s="123"/>
      <c r="AT74" s="123"/>
      <c r="AU74" s="123"/>
      <c r="AW74" s="123"/>
      <c r="AX74" s="123"/>
      <c r="AY74" s="123"/>
      <c r="AZ74" s="102"/>
    </row>
    <row r="75" spans="1:52" x14ac:dyDescent="0.25">
      <c r="A75" s="102"/>
      <c r="B75" s="103" t="s">
        <v>138</v>
      </c>
      <c r="C75" s="103" t="s">
        <v>144</v>
      </c>
      <c r="D75" s="103" t="s">
        <v>89</v>
      </c>
      <c r="F75" s="113">
        <f>'MATRIZ 2017 COMPLETO PROPOSTA'!F75</f>
        <v>5283.4246580849667</v>
      </c>
      <c r="G75" s="118">
        <f>F75/$F$11</f>
        <v>4.6804640825004896E-3</v>
      </c>
      <c r="H75" s="123">
        <f>'DADOS BASE PROPOSTA'!$H$17*G75*'AJUSTE CONIF-SETEC (1) '!$Q$12</f>
        <v>5799995.6036896594</v>
      </c>
      <c r="I75" s="123">
        <f>'MATRIZ 2017 COMPLETO PROPOSTA'!I75*'AJUSTE CONIF-SETEC (1) '!$Q$12</f>
        <v>0</v>
      </c>
      <c r="J75" s="123">
        <f t="shared" si="27"/>
        <v>5799995.6036896594</v>
      </c>
      <c r="L75" s="113">
        <v>0</v>
      </c>
      <c r="M75" s="123">
        <f>IF(D75="E",'DADOS BASE PROPOSTA'!$H$28,IF(D75="EA",'DADOS BASE PROPOSTA'!$H$29,IF(D75="EC",'DADOS BASE PROPOSTA'!$H$30,IF(D75="ECA",'DADOS BASE PROPOSTA'!$H$31,0))))*'AJUSTE CONIF-SETEC (1) '!$Q$14</f>
        <v>0</v>
      </c>
      <c r="N75" s="123">
        <f>IF(OR(D75="E",D75="EA",D75="EC",D75="ECA",D75="ECR"),L75*'DADOS BASE PROPOSTA'!$H$33,0)*'AJUSTE CONIF-SETEC (1) '!$Q$14</f>
        <v>0</v>
      </c>
      <c r="O75" s="123">
        <f t="shared" si="28"/>
        <v>0</v>
      </c>
      <c r="R75" s="123"/>
      <c r="T75" s="113">
        <v>75.6099316197825</v>
      </c>
      <c r="U75" s="118">
        <f t="shared" si="30"/>
        <v>3.9666144400316825E-4</v>
      </c>
      <c r="V75" s="123">
        <f>'DADOS BASE PROPOSTA'!$H$48*U75*'AJUSTE CONIF-SETEC (1) '!$Q$20</f>
        <v>19406.836385181272</v>
      </c>
      <c r="W75" s="123"/>
      <c r="X75" s="123">
        <f t="shared" si="29"/>
        <v>19406.836385181272</v>
      </c>
      <c r="Z75" s="128">
        <v>1399.5</v>
      </c>
      <c r="AB75" s="54">
        <v>0.67300000000000004</v>
      </c>
      <c r="AC75" s="54">
        <f t="shared" si="31"/>
        <v>941.86350000000004</v>
      </c>
      <c r="AD75" s="132">
        <f t="shared" si="32"/>
        <v>-9.7081844258271099E-2</v>
      </c>
      <c r="AF75" s="54">
        <f>($AF$11-(AD75*$AF$11))*'AJUSTE CONIF-SETEC (1) '!$Q$18</f>
        <v>617.62977675919524</v>
      </c>
      <c r="AG75" s="123">
        <f t="shared" si="33"/>
        <v>864372.87257449375</v>
      </c>
      <c r="AI75" s="128">
        <v>230</v>
      </c>
      <c r="AJ75" s="123">
        <f>IF($AI$11&gt;0,(AI75/$AI$11)*'DADOS BASE PROPOSTA'!$H$41,0)*'AJUSTE CONIF-SETEC (1) '!$Q$18</f>
        <v>1311969.2980291119</v>
      </c>
      <c r="AL75" s="123">
        <v>81.875</v>
      </c>
      <c r="AM75" s="123">
        <f>(AL75/$AL$11)*'DADOS BASE PROPOSTA'!$H$42*'AJUSTE CONIF-SETEC (1) '!$Q$18</f>
        <v>43205.350050194247</v>
      </c>
      <c r="AO75" s="123"/>
      <c r="AP75" s="123"/>
      <c r="AQ75" s="123"/>
      <c r="AS75" s="123"/>
      <c r="AT75" s="123"/>
      <c r="AU75" s="123"/>
      <c r="AW75" s="123"/>
      <c r="AX75" s="123"/>
      <c r="AY75" s="123"/>
      <c r="AZ75" s="102"/>
    </row>
    <row r="76" spans="1:52" x14ac:dyDescent="0.25">
      <c r="A76" s="102"/>
      <c r="B76" s="103" t="s">
        <v>138</v>
      </c>
      <c r="C76" s="103" t="s">
        <v>145</v>
      </c>
      <c r="D76" s="103" t="s">
        <v>136</v>
      </c>
      <c r="F76" s="113">
        <f>'MATRIZ 2017 COMPLETO PROPOSTA'!F76</f>
        <v>0</v>
      </c>
      <c r="G76" s="118">
        <f>F13/$F$11</f>
        <v>0</v>
      </c>
      <c r="H76" s="123">
        <f>'DADOS BASE PROPOSTA'!$H$17*G76*'AJUSTE CONIF-SETEC (1) '!$Q$12</f>
        <v>0</v>
      </c>
      <c r="I76" s="123">
        <f>'MATRIZ 2017 COMPLETO PROPOSTA'!I76*'AJUSTE CONIF-SETEC (1) '!$Q$12</f>
        <v>0</v>
      </c>
      <c r="J76" s="123">
        <f t="shared" si="27"/>
        <v>0</v>
      </c>
      <c r="L76" s="113">
        <v>1451.2</v>
      </c>
      <c r="M76" s="123">
        <f>IF(D76="E",'DADOS BASE PROPOSTA'!$H$28,IF(D76="EA",'DADOS BASE PROPOSTA'!$H$29,IF(D76="EC",'DADOS BASE PROPOSTA'!$H$30,IF(D76="ECA",'DADOS BASE PROPOSTA'!$H$31,0))))*'AJUSTE CONIF-SETEC (1) '!$Q$14</f>
        <v>1065197.6029850077</v>
      </c>
      <c r="N76" s="123">
        <f>IF(OR(D76="E",D76="EA",D76="EC",D76="ECA",D76="ECR"),L76*'DADOS BASE PROPOSTA'!$H$33,0)*'AJUSTE CONIF-SETEC (1) '!$Q$14</f>
        <v>486877.89740603161</v>
      </c>
      <c r="O76" s="123">
        <f t="shared" si="28"/>
        <v>1552075.5003910393</v>
      </c>
      <c r="R76" s="123"/>
      <c r="T76" s="113">
        <v>0</v>
      </c>
      <c r="U76" s="118">
        <f t="shared" si="30"/>
        <v>0</v>
      </c>
      <c r="V76" s="123">
        <f>'DADOS BASE PROPOSTA'!$H$48*U76*'AJUSTE CONIF-SETEC (1) '!$Q$20</f>
        <v>0</v>
      </c>
      <c r="W76" s="123"/>
      <c r="X76" s="123">
        <f t="shared" si="29"/>
        <v>0</v>
      </c>
      <c r="Z76" s="128">
        <v>20</v>
      </c>
      <c r="AB76" s="54">
        <v>0.62</v>
      </c>
      <c r="AC76" s="54">
        <f t="shared" si="31"/>
        <v>12.4</v>
      </c>
      <c r="AD76" s="132">
        <f t="shared" si="32"/>
        <v>-0.18983184425827118</v>
      </c>
      <c r="AF76" s="54">
        <f>($AF$11-(AD76*$AF$11))*'AJUSTE CONIF-SETEC (1) '!$Q$18</f>
        <v>669.84571861825088</v>
      </c>
      <c r="AG76" s="123">
        <f t="shared" si="33"/>
        <v>13396.914372365018</v>
      </c>
      <c r="AI76" s="128">
        <v>0</v>
      </c>
      <c r="AJ76" s="123">
        <f>IF($AI$11&gt;0,(AI76/$AI$11)*'DADOS BASE PROPOSTA'!$H$41,0)*'AJUSTE CONIF-SETEC (1) '!$Q$18</f>
        <v>0</v>
      </c>
      <c r="AL76" s="123">
        <v>0</v>
      </c>
      <c r="AM76" s="123">
        <f>(AL76/$AL$11)*'DADOS BASE PROPOSTA'!$H$42*'AJUSTE CONIF-SETEC (1) '!$Q$18</f>
        <v>0</v>
      </c>
      <c r="AO76" s="123"/>
      <c r="AP76" s="123"/>
      <c r="AQ76" s="123"/>
      <c r="AS76" s="123"/>
      <c r="AT76" s="123"/>
      <c r="AU76" s="123"/>
      <c r="AW76" s="123"/>
      <c r="AX76" s="123"/>
      <c r="AY76" s="123"/>
      <c r="AZ76" s="102"/>
    </row>
    <row r="77" spans="1:52" x14ac:dyDescent="0.25">
      <c r="A77" s="102"/>
      <c r="B77" s="103" t="s">
        <v>138</v>
      </c>
      <c r="C77" s="103" t="s">
        <v>146</v>
      </c>
      <c r="D77" s="103" t="s">
        <v>89</v>
      </c>
      <c r="F77" s="113">
        <f>'MATRIZ 2017 COMPLETO PROPOSTA'!F77</f>
        <v>2284.538020719041</v>
      </c>
      <c r="G77" s="118">
        <f>F77/$F$11</f>
        <v>2.0238195570215457E-3</v>
      </c>
      <c r="H77" s="123">
        <f>'DADOS BASE PROPOSTA'!$H$17*G77*'AJUSTE CONIF-SETEC (1) '!$Q$12</f>
        <v>2507901.8504325622</v>
      </c>
      <c r="I77" s="123">
        <f>'MATRIZ 2017 COMPLETO PROPOSTA'!I77*'AJUSTE CONIF-SETEC (1) '!$Q$12</f>
        <v>0</v>
      </c>
      <c r="J77" s="123">
        <f t="shared" si="27"/>
        <v>2507901.8504325622</v>
      </c>
      <c r="L77" s="113">
        <v>0</v>
      </c>
      <c r="M77" s="123">
        <f>IF(D77="E",'DADOS BASE PROPOSTA'!$H$28,IF(D77="EA",'DADOS BASE PROPOSTA'!$H$29,IF(D77="EC",'DADOS BASE PROPOSTA'!$H$30,IF(D77="ECA",'DADOS BASE PROPOSTA'!$H$31,0))))*'AJUSTE CONIF-SETEC (1) '!$Q$14</f>
        <v>0</v>
      </c>
      <c r="N77" s="123">
        <f>IF(OR(D77="E",D77="EA",D77="EC",D77="ECA",D77="ECR"),L77*'DADOS BASE PROPOSTA'!$H$33,0)*'AJUSTE CONIF-SETEC (1) '!$Q$14</f>
        <v>0</v>
      </c>
      <c r="O77" s="123">
        <f t="shared" si="28"/>
        <v>0</v>
      </c>
      <c r="R77" s="123"/>
      <c r="T77" s="113">
        <v>64.215047581503484</v>
      </c>
      <c r="U77" s="118">
        <f t="shared" si="30"/>
        <v>3.3688211263699857E-4</v>
      </c>
      <c r="V77" s="123">
        <f>'DADOS BASE PROPOSTA'!$H$48*U77*'AJUSTE CONIF-SETEC (1) '!$Q$20</f>
        <v>16482.106188743215</v>
      </c>
      <c r="W77" s="123"/>
      <c r="X77" s="123">
        <f t="shared" si="29"/>
        <v>16482.106188743215</v>
      </c>
      <c r="Z77" s="128">
        <v>595</v>
      </c>
      <c r="AB77" s="54">
        <v>0.66700000000000004</v>
      </c>
      <c r="AC77" s="54">
        <f t="shared" si="31"/>
        <v>396.86500000000001</v>
      </c>
      <c r="AD77" s="132">
        <f t="shared" si="32"/>
        <v>-0.10758184425827111</v>
      </c>
      <c r="AF77" s="54">
        <f>($AF$11-(AD77*$AF$11))*'AJUSTE CONIF-SETEC (1) '!$Q$18</f>
        <v>623.54101546022048</v>
      </c>
      <c r="AG77" s="123">
        <f t="shared" si="33"/>
        <v>371006.90419883118</v>
      </c>
      <c r="AI77" s="128">
        <v>0</v>
      </c>
      <c r="AJ77" s="123">
        <f>IF($AI$11&gt;0,(AI77/$AI$11)*'DADOS BASE PROPOSTA'!$H$41,0)*'AJUSTE CONIF-SETEC (1) '!$Q$18</f>
        <v>0</v>
      </c>
      <c r="AL77" s="123">
        <v>31.375</v>
      </c>
      <c r="AM77" s="123">
        <f>(AL77/$AL$11)*'DADOS BASE PROPOSTA'!$H$42*'AJUSTE CONIF-SETEC (1) '!$Q$18</f>
        <v>16556.553988700391</v>
      </c>
      <c r="AO77" s="123"/>
      <c r="AP77" s="123"/>
      <c r="AQ77" s="123"/>
      <c r="AS77" s="123"/>
      <c r="AT77" s="123"/>
      <c r="AU77" s="123"/>
      <c r="AW77" s="123"/>
      <c r="AX77" s="123"/>
      <c r="AY77" s="123"/>
      <c r="AZ77" s="102"/>
    </row>
    <row r="78" spans="1:52" x14ac:dyDescent="0.25">
      <c r="A78" s="102"/>
      <c r="B78" s="103" t="s">
        <v>138</v>
      </c>
      <c r="C78" s="103" t="s">
        <v>147</v>
      </c>
      <c r="D78" s="103" t="s">
        <v>89</v>
      </c>
      <c r="F78" s="113">
        <f>'MATRIZ 2017 COMPLETO PROPOSTA'!F78</f>
        <v>4791.8376540685749</v>
      </c>
      <c r="G78" s="118">
        <f>F78/$F$11</f>
        <v>4.2449784903662554E-3</v>
      </c>
      <c r="H78" s="123">
        <f>'DADOS BASE PROPOSTA'!$H$17*G78*'AJUSTE CONIF-SETEC (1) '!$Q$12</f>
        <v>5260345.1597748427</v>
      </c>
      <c r="I78" s="123">
        <f>'MATRIZ 2017 COMPLETO PROPOSTA'!I78*'AJUSTE CONIF-SETEC (1) '!$Q$12</f>
        <v>0</v>
      </c>
      <c r="J78" s="123">
        <f t="shared" si="27"/>
        <v>5260345.1597748427</v>
      </c>
      <c r="L78" s="113">
        <v>0</v>
      </c>
      <c r="M78" s="123">
        <f>IF(D78="E",'DADOS BASE PROPOSTA'!$H$28,IF(D78="EA",'DADOS BASE PROPOSTA'!$H$29,IF(D78="EC",'DADOS BASE PROPOSTA'!$H$30,IF(D78="ECA",'DADOS BASE PROPOSTA'!$H$31,0))))*'AJUSTE CONIF-SETEC (1) '!$Q$14</f>
        <v>0</v>
      </c>
      <c r="N78" s="123">
        <f>IF(OR(D78="E",D78="EA",D78="EC",D78="ECA",D78="ECR"),L78*'DADOS BASE PROPOSTA'!$H$33,0)*'AJUSTE CONIF-SETEC (1) '!$Q$14</f>
        <v>0</v>
      </c>
      <c r="O78" s="123">
        <f t="shared" si="28"/>
        <v>0</v>
      </c>
      <c r="R78" s="123"/>
      <c r="T78" s="113">
        <v>30.53102473408233</v>
      </c>
      <c r="U78" s="118">
        <f t="shared" si="30"/>
        <v>1.6017049742641175E-4</v>
      </c>
      <c r="V78" s="123">
        <f>'DADOS BASE PROPOSTA'!$H$48*U78*'AJUSTE CONIF-SETEC (1) '!$Q$20</f>
        <v>7836.4123468038479</v>
      </c>
      <c r="W78" s="123"/>
      <c r="X78" s="123">
        <f t="shared" si="29"/>
        <v>7836.4123468038479</v>
      </c>
      <c r="Z78" s="128">
        <v>1299</v>
      </c>
      <c r="AB78" s="54">
        <v>0.57399999999999995</v>
      </c>
      <c r="AC78" s="54">
        <f t="shared" si="31"/>
        <v>745.62599999999998</v>
      </c>
      <c r="AD78" s="132">
        <f t="shared" si="32"/>
        <v>-0.27033184425827128</v>
      </c>
      <c r="AF78" s="54">
        <f>($AF$11-(AD78*$AF$11))*'AJUSTE CONIF-SETEC (1) '!$Q$18</f>
        <v>715.16521532611057</v>
      </c>
      <c r="AG78" s="123">
        <f t="shared" si="33"/>
        <v>928999.61470861768</v>
      </c>
      <c r="AI78" s="128">
        <v>172</v>
      </c>
      <c r="AJ78" s="123">
        <f>IF($AI$11&gt;0,(AI78/$AI$11)*'DADOS BASE PROPOSTA'!$H$41,0)*'AJUSTE CONIF-SETEC (1) '!$Q$18</f>
        <v>981124.86635220528</v>
      </c>
      <c r="AL78" s="123">
        <v>26.125</v>
      </c>
      <c r="AM78" s="123">
        <f>(AL78/$AL$11)*'DADOS BASE PROPOSTA'!$H$42*'AJUSTE CONIF-SETEC (1) '!$Q$18</f>
        <v>13786.134596168849</v>
      </c>
      <c r="AO78" s="123"/>
      <c r="AP78" s="123"/>
      <c r="AQ78" s="123"/>
      <c r="AS78" s="123"/>
      <c r="AT78" s="123"/>
      <c r="AU78" s="123"/>
      <c r="AW78" s="123"/>
      <c r="AX78" s="123"/>
      <c r="AY78" s="123"/>
      <c r="AZ78" s="102"/>
    </row>
    <row r="79" spans="1:52" x14ac:dyDescent="0.25">
      <c r="A79" s="102"/>
      <c r="B79" s="103" t="s">
        <v>138</v>
      </c>
      <c r="C79" s="103" t="s">
        <v>148</v>
      </c>
      <c r="D79" s="103" t="s">
        <v>89</v>
      </c>
      <c r="F79" s="113">
        <f>'MATRIZ 2017 COMPLETO PROPOSTA'!F79</f>
        <v>4154.3410136692719</v>
      </c>
      <c r="G79" s="118">
        <f>F79/$F$11</f>
        <v>3.6802349156589416E-3</v>
      </c>
      <c r="H79" s="123">
        <f>'DADOS BASE PROPOSTA'!$H$17*G79*'AJUSTE CONIF-SETEC (1) '!$Q$12</f>
        <v>4560519.2038913202</v>
      </c>
      <c r="I79" s="123">
        <f>'MATRIZ 2017 COMPLETO PROPOSTA'!I79*'AJUSTE CONIF-SETEC (1) '!$Q$12</f>
        <v>0</v>
      </c>
      <c r="J79" s="123">
        <f t="shared" si="27"/>
        <v>4560519.2038913202</v>
      </c>
      <c r="L79" s="113">
        <v>0</v>
      </c>
      <c r="M79" s="123">
        <f>IF(D79="E",'DADOS BASE PROPOSTA'!$H$28,IF(D79="EA",'DADOS BASE PROPOSTA'!$H$29,IF(D79="EC",'DADOS BASE PROPOSTA'!$H$30,IF(D79="ECA",'DADOS BASE PROPOSTA'!$H$31,0))))*'AJUSTE CONIF-SETEC (1) '!$Q$14</f>
        <v>0</v>
      </c>
      <c r="N79" s="123">
        <f>IF(OR(D79="E",D79="EA",D79="EC",D79="ECA",D79="ECR"),L79*'DADOS BASE PROPOSTA'!$H$33,0)*'AJUSTE CONIF-SETEC (1) '!$Q$14</f>
        <v>0</v>
      </c>
      <c r="O79" s="123">
        <f t="shared" si="28"/>
        <v>0</v>
      </c>
      <c r="R79" s="123"/>
      <c r="T79" s="113">
        <v>162.69069000799399</v>
      </c>
      <c r="U79" s="118">
        <f t="shared" si="30"/>
        <v>8.5350062672928456E-4</v>
      </c>
      <c r="V79" s="123">
        <f>'DADOS BASE PROPOSTA'!$H$48*U79*'AJUSTE CONIF-SETEC (1) '!$Q$20</f>
        <v>41757.895222739622</v>
      </c>
      <c r="W79" s="123"/>
      <c r="X79" s="123">
        <f t="shared" si="29"/>
        <v>41757.895222739622</v>
      </c>
      <c r="Z79" s="128">
        <v>1221</v>
      </c>
      <c r="AB79" s="54">
        <v>0.66600000000000004</v>
      </c>
      <c r="AC79" s="54">
        <f t="shared" si="31"/>
        <v>813.18600000000004</v>
      </c>
      <c r="AD79" s="132">
        <f t="shared" si="32"/>
        <v>-0.10933184425827111</v>
      </c>
      <c r="AF79" s="54">
        <f>($AF$11-(AD79*$AF$11))*'AJUSTE CONIF-SETEC (1) '!$Q$18</f>
        <v>624.52622191039131</v>
      </c>
      <c r="AG79" s="123">
        <f t="shared" si="33"/>
        <v>762546.51695258776</v>
      </c>
      <c r="AI79" s="128">
        <v>0</v>
      </c>
      <c r="AJ79" s="123">
        <f>IF($AI$11&gt;0,(AI79/$AI$11)*'DADOS BASE PROPOSTA'!$H$41,0)*'AJUSTE CONIF-SETEC (1) '!$Q$18</f>
        <v>0</v>
      </c>
      <c r="AL79" s="123">
        <v>76.125</v>
      </c>
      <c r="AM79" s="123">
        <f>(AL79/$AL$11)*'DADOS BASE PROPOSTA'!$H$42*'AJUSTE CONIF-SETEC (1) '!$Q$18</f>
        <v>40171.081191707322</v>
      </c>
      <c r="AO79" s="123"/>
      <c r="AP79" s="123"/>
      <c r="AQ79" s="123"/>
      <c r="AS79" s="123"/>
      <c r="AT79" s="123"/>
      <c r="AU79" s="123"/>
      <c r="AW79" s="123"/>
      <c r="AX79" s="123"/>
      <c r="AY79" s="123"/>
      <c r="AZ79" s="102"/>
    </row>
    <row r="80" spans="1:52" x14ac:dyDescent="0.25">
      <c r="A80" s="102"/>
      <c r="B80" s="103" t="s">
        <v>138</v>
      </c>
      <c r="C80" s="103" t="s">
        <v>149</v>
      </c>
      <c r="D80" s="103" t="s">
        <v>136</v>
      </c>
      <c r="F80" s="113">
        <f>'MATRIZ 2017 COMPLETO PROPOSTA'!F80</f>
        <v>0</v>
      </c>
      <c r="G80" s="118">
        <f>F13/$F$11</f>
        <v>0</v>
      </c>
      <c r="H80" s="123">
        <f>'DADOS BASE PROPOSTA'!$H$17*G80*'AJUSTE CONIF-SETEC (1) '!$Q$12</f>
        <v>0</v>
      </c>
      <c r="I80" s="123">
        <f>'MATRIZ 2017 COMPLETO PROPOSTA'!I80*'AJUSTE CONIF-SETEC (1) '!$Q$12</f>
        <v>0</v>
      </c>
      <c r="J80" s="123">
        <f t="shared" si="27"/>
        <v>0</v>
      </c>
      <c r="L80" s="113">
        <v>275.28390000000002</v>
      </c>
      <c r="M80" s="123">
        <f>IF(D80="E",'DADOS BASE PROPOSTA'!$H$28,IF(D80="EA",'DADOS BASE PROPOSTA'!$H$29,IF(D80="EC",'DADOS BASE PROPOSTA'!$H$30,IF(D80="ECA",'DADOS BASE PROPOSTA'!$H$31,0))))*'AJUSTE CONIF-SETEC (1) '!$Q$14</f>
        <v>1065197.6029850077</v>
      </c>
      <c r="N80" s="123">
        <f>IF(OR(D80="E",D80="EA",D80="EC",D80="ECA",D80="ECR"),L80*'DADOS BASE PROPOSTA'!$H$33,0)*'AJUSTE CONIF-SETEC (1) '!$Q$14</f>
        <v>92357.804866133039</v>
      </c>
      <c r="O80" s="123">
        <f t="shared" si="28"/>
        <v>1157555.4078511407</v>
      </c>
      <c r="R80" s="123"/>
      <c r="T80" s="113">
        <v>104.8484</v>
      </c>
      <c r="U80" s="118">
        <f t="shared" si="30"/>
        <v>5.500509900545975E-4</v>
      </c>
      <c r="V80" s="123">
        <f>'DADOS BASE PROPOSTA'!$H$48*U80*'AJUSTE CONIF-SETEC (1) '!$Q$20</f>
        <v>26911.48769027141</v>
      </c>
      <c r="W80" s="123"/>
      <c r="X80" s="123">
        <f t="shared" si="29"/>
        <v>26911.48769027141</v>
      </c>
      <c r="Z80" s="128">
        <v>96</v>
      </c>
      <c r="AB80" s="54">
        <v>0.63400000000000001</v>
      </c>
      <c r="AC80" s="54">
        <f t="shared" si="31"/>
        <v>60.864000000000004</v>
      </c>
      <c r="AD80" s="132">
        <f t="shared" si="32"/>
        <v>-0.16533184425827116</v>
      </c>
      <c r="AF80" s="54">
        <f>($AF$11-(AD80*$AF$11))*'AJUSTE CONIF-SETEC (1) '!$Q$18</f>
        <v>656.05282831585885</v>
      </c>
      <c r="AG80" s="123">
        <f t="shared" si="33"/>
        <v>62981.071518322453</v>
      </c>
      <c r="AI80" s="128">
        <v>0</v>
      </c>
      <c r="AJ80" s="123">
        <f>IF($AI$11&gt;0,(AI80/$AI$11)*'DADOS BASE PROPOSTA'!$H$41,0)*'AJUSTE CONIF-SETEC (1) '!$Q$18</f>
        <v>0</v>
      </c>
      <c r="AL80" s="123">
        <v>24.8</v>
      </c>
      <c r="AM80" s="123">
        <f>(AL80/$AL$11)*'DADOS BASE PROPOSTA'!$H$42*'AJUSTE CONIF-SETEC (1) '!$Q$18</f>
        <v>13086.93351138708</v>
      </c>
      <c r="AO80" s="123"/>
      <c r="AP80" s="123"/>
      <c r="AQ80" s="123"/>
      <c r="AS80" s="123"/>
      <c r="AT80" s="123"/>
      <c r="AU80" s="123"/>
      <c r="AW80" s="123"/>
      <c r="AX80" s="123"/>
      <c r="AY80" s="123"/>
      <c r="AZ80" s="102"/>
    </row>
    <row r="81" spans="1:52" x14ac:dyDescent="0.25">
      <c r="A81" s="102"/>
      <c r="B81" s="103" t="s">
        <v>138</v>
      </c>
      <c r="C81" s="103" t="s">
        <v>150</v>
      </c>
      <c r="D81" s="103" t="s">
        <v>89</v>
      </c>
      <c r="F81" s="113">
        <f>'MATRIZ 2017 COMPLETO PROPOSTA'!F81</f>
        <v>1987.678313491296</v>
      </c>
      <c r="G81" s="118">
        <f>F81/$F$11</f>
        <v>1.7608383872049426E-3</v>
      </c>
      <c r="H81" s="123">
        <f>'DADOS BASE PROPOSTA'!$H$17*G81*'AJUSTE CONIF-SETEC (1) '!$Q$12</f>
        <v>2182017.5787227806</v>
      </c>
      <c r="I81" s="123">
        <f>'MATRIZ 2017 COMPLETO PROPOSTA'!I81*'AJUSTE CONIF-SETEC (1) '!$Q$12</f>
        <v>0</v>
      </c>
      <c r="J81" s="123">
        <f t="shared" si="27"/>
        <v>2182017.5787227806</v>
      </c>
      <c r="L81" s="113">
        <v>0</v>
      </c>
      <c r="M81" s="123">
        <f>IF(D81="E",'DADOS BASE PROPOSTA'!$H$28,IF(D81="EA",'DADOS BASE PROPOSTA'!$H$29,IF(D81="EC",'DADOS BASE PROPOSTA'!$H$30,IF(D81="ECA",'DADOS BASE PROPOSTA'!$H$31,0))))*'AJUSTE CONIF-SETEC (1) '!$Q$14</f>
        <v>0</v>
      </c>
      <c r="N81" s="123">
        <f>IF(OR(D81="E",D81="EA",D81="EC",D81="ECA",D81="ECR"),L81*'DADOS BASE PROPOSTA'!$H$33,0)*'AJUSTE CONIF-SETEC (1) '!$Q$14</f>
        <v>0</v>
      </c>
      <c r="O81" s="123">
        <f t="shared" si="28"/>
        <v>0</v>
      </c>
      <c r="R81" s="123"/>
      <c r="T81" s="113">
        <v>85.058639733955715</v>
      </c>
      <c r="U81" s="118">
        <f t="shared" si="30"/>
        <v>4.4623083421740028E-4</v>
      </c>
      <c r="V81" s="123">
        <f>'DADOS BASE PROPOSTA'!$H$48*U81*'AJUSTE CONIF-SETEC (1) '!$Q$20</f>
        <v>21832.040700206966</v>
      </c>
      <c r="W81" s="123"/>
      <c r="X81" s="123">
        <f t="shared" si="29"/>
        <v>21832.040700206966</v>
      </c>
      <c r="Z81" s="128">
        <v>588.5</v>
      </c>
      <c r="AB81" s="54">
        <v>0.68500000000000005</v>
      </c>
      <c r="AC81" s="54">
        <f t="shared" si="31"/>
        <v>403.12250000000006</v>
      </c>
      <c r="AD81" s="132">
        <f t="shared" si="32"/>
        <v>-7.6081844258271081E-2</v>
      </c>
      <c r="AF81" s="54">
        <f>($AF$11-(AD81*$AF$11))*'AJUSTE CONIF-SETEC (1) '!$Q$18</f>
        <v>605.80729935714487</v>
      </c>
      <c r="AG81" s="123">
        <f t="shared" si="33"/>
        <v>356517.59567167977</v>
      </c>
      <c r="AI81" s="128">
        <v>0</v>
      </c>
      <c r="AJ81" s="123">
        <f>IF($AI$11&gt;0,(AI81/$AI$11)*'DADOS BASE PROPOSTA'!$H$41,0)*'AJUSTE CONIF-SETEC (1) '!$Q$18</f>
        <v>0</v>
      </c>
      <c r="AL81" s="123">
        <v>50.875</v>
      </c>
      <c r="AM81" s="123">
        <f>(AL81/$AL$11)*'DADOS BASE PROPOSTA'!$H$42*'AJUSTE CONIF-SETEC (1) '!$Q$18</f>
        <v>26846.683160960394</v>
      </c>
      <c r="AO81" s="123"/>
      <c r="AP81" s="123"/>
      <c r="AQ81" s="123"/>
      <c r="AS81" s="123"/>
      <c r="AT81" s="123"/>
      <c r="AU81" s="123"/>
      <c r="AW81" s="123"/>
      <c r="AX81" s="123"/>
      <c r="AY81" s="123"/>
      <c r="AZ81" s="102"/>
    </row>
    <row r="82" spans="1:52" x14ac:dyDescent="0.25">
      <c r="A82" s="102"/>
      <c r="B82" s="103" t="s">
        <v>138</v>
      </c>
      <c r="C82" s="103" t="s">
        <v>151</v>
      </c>
      <c r="D82" s="103" t="s">
        <v>89</v>
      </c>
      <c r="F82" s="113">
        <f>'MATRIZ 2017 COMPLETO PROPOSTA'!F82</f>
        <v>2120.082710687821</v>
      </c>
      <c r="G82" s="118">
        <f>F82/$F$11</f>
        <v>1.8781323897786608E-3</v>
      </c>
      <c r="H82" s="123">
        <f>'DADOS BASE PROPOSTA'!$H$17*G82*'AJUSTE CONIF-SETEC (1) '!$Q$12</f>
        <v>2327367.4173873439</v>
      </c>
      <c r="I82" s="123">
        <f>'MATRIZ 2017 COMPLETO PROPOSTA'!I82*'AJUSTE CONIF-SETEC (1) '!$Q$12</f>
        <v>0</v>
      </c>
      <c r="J82" s="123">
        <f t="shared" si="27"/>
        <v>2327367.4173873439</v>
      </c>
      <c r="L82" s="113">
        <v>0</v>
      </c>
      <c r="M82" s="123">
        <f>IF(D82="E",'DADOS BASE PROPOSTA'!$H$28,IF(D82="EA",'DADOS BASE PROPOSTA'!$H$29,IF(D82="EC",'DADOS BASE PROPOSTA'!$H$30,IF(D82="ECA",'DADOS BASE PROPOSTA'!$H$31,0))))*'AJUSTE CONIF-SETEC (1) '!$Q$14</f>
        <v>0</v>
      </c>
      <c r="N82" s="123">
        <f>IF(OR(D82="E",D82="EA",D82="EC",D82="ECA",D82="ECR"),L82*'DADOS BASE PROPOSTA'!$H$33,0)*'AJUSTE CONIF-SETEC (1) '!$Q$14</f>
        <v>0</v>
      </c>
      <c r="O82" s="123">
        <f t="shared" si="28"/>
        <v>0</v>
      </c>
      <c r="R82" s="123"/>
      <c r="T82" s="113">
        <v>92.680723403679579</v>
      </c>
      <c r="U82" s="118">
        <f t="shared" si="30"/>
        <v>4.8621746890911314E-4</v>
      </c>
      <c r="V82" s="123">
        <f>'DADOS BASE PROPOSTA'!$H$48*U82*'AJUSTE CONIF-SETEC (1) '!$Q$20</f>
        <v>23788.404467818036</v>
      </c>
      <c r="W82" s="123"/>
      <c r="X82" s="123">
        <f t="shared" si="29"/>
        <v>23788.404467818036</v>
      </c>
      <c r="Z82" s="128">
        <v>645.5</v>
      </c>
      <c r="AB82" s="54">
        <v>0.61599999999999999</v>
      </c>
      <c r="AC82" s="54">
        <f t="shared" si="31"/>
        <v>397.62799999999999</v>
      </c>
      <c r="AD82" s="132">
        <f t="shared" si="32"/>
        <v>-0.19683184425827119</v>
      </c>
      <c r="AF82" s="54">
        <f>($AF$11-(AD82*$AF$11))*'AJUSTE CONIF-SETEC (1) '!$Q$18</f>
        <v>673.78654441893434</v>
      </c>
      <c r="AG82" s="123">
        <f t="shared" si="33"/>
        <v>434929.21442242211</v>
      </c>
      <c r="AI82" s="128">
        <v>236.5</v>
      </c>
      <c r="AJ82" s="123">
        <f>IF($AI$11&gt;0,(AI82/$AI$11)*'DADOS BASE PROPOSTA'!$H$41,0)*'AJUSTE CONIF-SETEC (1) '!$Q$18</f>
        <v>1349046.6912342825</v>
      </c>
      <c r="AL82" s="123">
        <v>42.625</v>
      </c>
      <c r="AM82" s="123">
        <f>(AL82/$AL$11)*'DADOS BASE PROPOSTA'!$H$42*'AJUSTE CONIF-SETEC (1) '!$Q$18</f>
        <v>22493.166972696545</v>
      </c>
      <c r="AO82" s="123"/>
      <c r="AP82" s="123"/>
      <c r="AQ82" s="123"/>
      <c r="AS82" s="123"/>
      <c r="AT82" s="123"/>
      <c r="AU82" s="123"/>
      <c r="AW82" s="123"/>
      <c r="AX82" s="123"/>
      <c r="AY82" s="123"/>
      <c r="AZ82" s="102"/>
    </row>
    <row r="83" spans="1:52" x14ac:dyDescent="0.25">
      <c r="A83" s="102"/>
      <c r="B83" s="103" t="s">
        <v>138</v>
      </c>
      <c r="C83" s="103" t="s">
        <v>152</v>
      </c>
      <c r="D83" s="103" t="s">
        <v>89</v>
      </c>
      <c r="F83" s="113">
        <f>'MATRIZ 2017 COMPLETO PROPOSTA'!F83</f>
        <v>3117.0602848227768</v>
      </c>
      <c r="G83" s="118">
        <f>F83/$F$11</f>
        <v>2.7613318349825385E-3</v>
      </c>
      <c r="H83" s="123">
        <f>'DADOS BASE PROPOSTA'!$H$17*G83*'AJUSTE CONIF-SETEC (1) '!$Q$12</f>
        <v>3421821.4734532898</v>
      </c>
      <c r="I83" s="123">
        <f>'MATRIZ 2017 COMPLETO PROPOSTA'!I83*'AJUSTE CONIF-SETEC (1) '!$Q$12</f>
        <v>0</v>
      </c>
      <c r="J83" s="123">
        <f t="shared" si="27"/>
        <v>3421821.4734532898</v>
      </c>
      <c r="L83" s="113">
        <v>0</v>
      </c>
      <c r="M83" s="123">
        <f>IF(D83="E",'DADOS BASE PROPOSTA'!$H$28,IF(D83="EA",'DADOS BASE PROPOSTA'!$H$29,IF(D83="EC",'DADOS BASE PROPOSTA'!$H$30,IF(D83="ECA",'DADOS BASE PROPOSTA'!$H$31,0))))*'AJUSTE CONIF-SETEC (1) '!$Q$14</f>
        <v>0</v>
      </c>
      <c r="N83" s="123">
        <f>IF(OR(D83="E",D83="EA",D83="EC",D83="ECA",D83="ECR"),L83*'DADOS BASE PROPOSTA'!$H$33,0)*'AJUSTE CONIF-SETEC (1) '!$Q$14</f>
        <v>0</v>
      </c>
      <c r="O83" s="123">
        <f t="shared" si="28"/>
        <v>0</v>
      </c>
      <c r="R83" s="123"/>
      <c r="T83" s="113">
        <v>47.990237117323858</v>
      </c>
      <c r="U83" s="118">
        <f t="shared" si="30"/>
        <v>2.5176423712082284E-4</v>
      </c>
      <c r="V83" s="123">
        <f>'DADOS BASE PROPOSTA'!$H$48*U83*'AJUSTE CONIF-SETEC (1) '!$Q$20</f>
        <v>12317.676525689159</v>
      </c>
      <c r="W83" s="123"/>
      <c r="X83" s="123">
        <f t="shared" si="29"/>
        <v>12317.676525689159</v>
      </c>
      <c r="Z83" s="128">
        <v>702</v>
      </c>
      <c r="AB83" s="54">
        <v>0.623</v>
      </c>
      <c r="AC83" s="54">
        <f t="shared" si="31"/>
        <v>437.346</v>
      </c>
      <c r="AD83" s="132">
        <f t="shared" si="32"/>
        <v>-0.18458184425827118</v>
      </c>
      <c r="AF83" s="54">
        <f>($AF$11-(AD83*$AF$11))*'AJUSTE CONIF-SETEC (1) '!$Q$18</f>
        <v>666.89009926773826</v>
      </c>
      <c r="AG83" s="123">
        <f t="shared" si="33"/>
        <v>468156.84968595224</v>
      </c>
      <c r="AI83" s="128">
        <v>0</v>
      </c>
      <c r="AJ83" s="123">
        <f>IF($AI$11&gt;0,(AI83/$AI$11)*'DADOS BASE PROPOSTA'!$H$41,0)*'AJUSTE CONIF-SETEC (1) '!$Q$18</f>
        <v>0</v>
      </c>
      <c r="AL83" s="123">
        <v>40</v>
      </c>
      <c r="AM83" s="123">
        <f>(AL83/$AL$11)*'DADOS BASE PROPOSTA'!$H$42*'AJUSTE CONIF-SETEC (1) '!$Q$18</f>
        <v>21107.957276430778</v>
      </c>
      <c r="AO83" s="123"/>
      <c r="AP83" s="123"/>
      <c r="AQ83" s="123"/>
      <c r="AS83" s="123"/>
      <c r="AT83" s="123"/>
      <c r="AU83" s="123"/>
      <c r="AW83" s="123"/>
      <c r="AX83" s="123"/>
      <c r="AY83" s="123"/>
      <c r="AZ83" s="102"/>
    </row>
    <row r="84" spans="1:52" x14ac:dyDescent="0.25">
      <c r="A84" s="102"/>
      <c r="B84" s="103" t="s">
        <v>138</v>
      </c>
      <c r="C84" s="103" t="s">
        <v>153</v>
      </c>
      <c r="D84" s="103" t="s">
        <v>136</v>
      </c>
      <c r="F84" s="113">
        <f>'MATRIZ 2017 COMPLETO PROPOSTA'!F84</f>
        <v>0</v>
      </c>
      <c r="G84" s="118">
        <f>F13/$F$11</f>
        <v>0</v>
      </c>
      <c r="H84" s="123">
        <f>'DADOS BASE PROPOSTA'!$H$17*G84*'AJUSTE CONIF-SETEC (1) '!$Q$12</f>
        <v>0</v>
      </c>
      <c r="I84" s="123">
        <f>'MATRIZ 2017 COMPLETO PROPOSTA'!I84*'AJUSTE CONIF-SETEC (1) '!$Q$12</f>
        <v>0</v>
      </c>
      <c r="J84" s="123">
        <f t="shared" si="27"/>
        <v>0</v>
      </c>
      <c r="L84" s="113">
        <v>1451.2</v>
      </c>
      <c r="M84" s="123">
        <f>IF(D84="E",'DADOS BASE PROPOSTA'!$H$28,IF(D84="EA",'DADOS BASE PROPOSTA'!$H$29,IF(D84="EC",'DADOS BASE PROPOSTA'!$H$30,IF(D84="ECA",'DADOS BASE PROPOSTA'!$H$31,0))))*'AJUSTE CONIF-SETEC (1) '!$Q$14</f>
        <v>1065197.6029850077</v>
      </c>
      <c r="N84" s="123">
        <f>IF(OR(D84="E",D84="EA",D84="EC",D84="ECA",D84="ECR"),L84*'DADOS BASE PROPOSTA'!$H$33,0)*'AJUSTE CONIF-SETEC (1) '!$Q$14</f>
        <v>486877.89740603161</v>
      </c>
      <c r="O84" s="123">
        <f t="shared" si="28"/>
        <v>1552075.5003910393</v>
      </c>
      <c r="R84" s="123"/>
      <c r="T84" s="113">
        <v>0</v>
      </c>
      <c r="U84" s="118">
        <f t="shared" si="30"/>
        <v>0</v>
      </c>
      <c r="V84" s="123">
        <f>'DADOS BASE PROPOSTA'!$H$48*U84*'AJUSTE CONIF-SETEC (1) '!$Q$20</f>
        <v>0</v>
      </c>
      <c r="W84" s="123"/>
      <c r="X84" s="123">
        <f t="shared" si="29"/>
        <v>0</v>
      </c>
      <c r="Z84" s="128">
        <v>20</v>
      </c>
      <c r="AB84" s="54">
        <v>0.58499999999999996</v>
      </c>
      <c r="AC84" s="54">
        <f t="shared" si="31"/>
        <v>11.7</v>
      </c>
      <c r="AD84" s="132">
        <f t="shared" si="32"/>
        <v>-0.25108184425827124</v>
      </c>
      <c r="AF84" s="54">
        <f>($AF$11-(AD84*$AF$11))*'AJUSTE CONIF-SETEC (1) '!$Q$18</f>
        <v>704.32794437423104</v>
      </c>
      <c r="AG84" s="123">
        <f t="shared" si="33"/>
        <v>14086.558887484622</v>
      </c>
      <c r="AI84" s="128">
        <v>0</v>
      </c>
      <c r="AJ84" s="123">
        <f>IF($AI$11&gt;0,(AI84/$AI$11)*'DADOS BASE PROPOSTA'!$H$41,0)*'AJUSTE CONIF-SETEC (1) '!$Q$18</f>
        <v>0</v>
      </c>
      <c r="AL84" s="123">
        <v>0</v>
      </c>
      <c r="AM84" s="123">
        <f>(AL84/$AL$11)*'DADOS BASE PROPOSTA'!$H$42*'AJUSTE CONIF-SETEC (1) '!$Q$18</f>
        <v>0</v>
      </c>
      <c r="AO84" s="123"/>
      <c r="AP84" s="123"/>
      <c r="AQ84" s="123"/>
      <c r="AS84" s="123"/>
      <c r="AT84" s="123"/>
      <c r="AU84" s="123"/>
      <c r="AW84" s="123"/>
      <c r="AX84" s="123"/>
      <c r="AY84" s="123"/>
      <c r="AZ84" s="102"/>
    </row>
    <row r="85" spans="1:52" x14ac:dyDescent="0.25">
      <c r="A85" s="102"/>
      <c r="F85" s="113"/>
      <c r="G85" s="118"/>
      <c r="H85" s="123"/>
      <c r="I85" s="123"/>
      <c r="J85" s="123"/>
      <c r="L85" s="113"/>
      <c r="M85" s="123"/>
      <c r="N85" s="123"/>
      <c r="O85" s="123"/>
      <c r="R85" s="123"/>
      <c r="T85" s="113"/>
      <c r="U85" s="118"/>
      <c r="V85" s="123"/>
      <c r="W85" s="123"/>
      <c r="X85" s="123"/>
      <c r="Z85" s="128"/>
      <c r="AD85" s="132"/>
      <c r="AG85" s="123"/>
      <c r="AI85" s="128"/>
      <c r="AJ85" s="123"/>
      <c r="AL85" s="123"/>
      <c r="AM85" s="123"/>
      <c r="AO85" s="123"/>
      <c r="AP85" s="123"/>
      <c r="AQ85" s="123"/>
      <c r="AS85" s="123"/>
      <c r="AT85" s="123"/>
      <c r="AU85" s="123"/>
      <c r="AW85" s="123"/>
      <c r="AX85" s="123"/>
      <c r="AY85" s="123"/>
      <c r="AZ85" s="102"/>
    </row>
    <row r="86" spans="1:52" x14ac:dyDescent="0.25">
      <c r="A86" s="102"/>
      <c r="B86" s="107" t="s">
        <v>138</v>
      </c>
      <c r="C86" s="107" t="s">
        <v>154</v>
      </c>
      <c r="D86" s="107" t="s">
        <v>84</v>
      </c>
      <c r="E86" s="107"/>
      <c r="F86" s="114">
        <f>SUM(F87:F109)</f>
        <v>39710.076275589257</v>
      </c>
      <c r="G86" s="119">
        <f>SUM(G87:G109)</f>
        <v>3.5178240960971295E-2</v>
      </c>
      <c r="H86" s="124">
        <f>SUM(H87:H109)</f>
        <v>43592609.476914555</v>
      </c>
      <c r="I86" s="124">
        <f>SUM(I87:I109)</f>
        <v>975478.04374175845</v>
      </c>
      <c r="J86" s="124">
        <f>SUM(J87:J109)</f>
        <v>44568087.520656317</v>
      </c>
      <c r="K86" s="108"/>
      <c r="L86" s="114">
        <f>SUM(L87:L109)</f>
        <v>7204.5140462899108</v>
      </c>
      <c r="M86" s="124">
        <f>SUM(M87:M109)</f>
        <v>9579246.6635536999</v>
      </c>
      <c r="N86" s="124">
        <f>SUM(N87:N109)</f>
        <v>2417115.939008995</v>
      </c>
      <c r="O86" s="124">
        <f>SUM(O87:O109)</f>
        <v>11996362.602562694</v>
      </c>
      <c r="P86" s="108"/>
      <c r="Q86" s="109"/>
      <c r="R86" s="124">
        <f>SUM(R87:R109)</f>
        <v>4360099.0216559265</v>
      </c>
      <c r="S86" s="108"/>
      <c r="T86" s="114">
        <f>SUM(T87:T109)</f>
        <v>384.19245983393256</v>
      </c>
      <c r="U86" s="119">
        <f>SUM(U87:U109)</f>
        <v>2.0155333119357645E-3</v>
      </c>
      <c r="V86" s="124">
        <f>SUM(V87:V109)</f>
        <v>98610.857709950447</v>
      </c>
      <c r="W86" s="124">
        <f>SUM(W87:W109)</f>
        <v>244676.20587804879</v>
      </c>
      <c r="X86" s="124">
        <f>SUM(X87:X109)</f>
        <v>343287.06358799926</v>
      </c>
      <c r="Y86" s="108"/>
      <c r="Z86" s="129">
        <f>SUM(Z87:Z109)</f>
        <v>28950</v>
      </c>
      <c r="AA86" s="108"/>
      <c r="AB86" s="108"/>
      <c r="AC86" s="108"/>
      <c r="AD86" s="133"/>
      <c r="AE86" s="108"/>
      <c r="AF86" s="108"/>
      <c r="AG86" s="124">
        <f>SUM(AG87:AG109)</f>
        <v>17014469.802630007</v>
      </c>
      <c r="AH86" s="108"/>
      <c r="AI86" s="129">
        <f>SUM(AI87:AI109)</f>
        <v>0</v>
      </c>
      <c r="AJ86" s="124">
        <f>SUM(AJ87:AJ109)</f>
        <v>0</v>
      </c>
      <c r="AK86" s="108"/>
      <c r="AL86" s="124">
        <f>SUM(AL87:AL109)</f>
        <v>159.25</v>
      </c>
      <c r="AM86" s="124">
        <f>SUM(AM87:AM109)</f>
        <v>84036.054906790028</v>
      </c>
      <c r="AN86" s="108"/>
      <c r="AO86" s="124"/>
      <c r="AP86" s="124"/>
      <c r="AQ86" s="124">
        <f>SUM(AQ87:AQ109)</f>
        <v>416775.23046764958</v>
      </c>
      <c r="AR86" s="107"/>
      <c r="AS86" s="124"/>
      <c r="AT86" s="124"/>
      <c r="AU86" s="124">
        <f>SUM(AU87:AU109)</f>
        <v>416775.23046764958</v>
      </c>
      <c r="AV86" s="107"/>
      <c r="AW86" s="124"/>
      <c r="AX86" s="124"/>
      <c r="AY86" s="124">
        <f>SUM(AY87:AY109)</f>
        <v>416775.23046764958</v>
      </c>
      <c r="AZ86" s="102"/>
    </row>
    <row r="87" spans="1:52" x14ac:dyDescent="0.25">
      <c r="A87" s="102"/>
      <c r="B87" s="103" t="s">
        <v>138</v>
      </c>
      <c r="C87" s="103" t="s">
        <v>35</v>
      </c>
      <c r="D87" s="103" t="s">
        <v>85</v>
      </c>
      <c r="F87" s="113">
        <f>'MATRIZ 2017 COMPLETO PROPOSTA'!F87</f>
        <v>0</v>
      </c>
      <c r="G87" s="118">
        <f t="shared" ref="G87:G109" si="34">F87/$F$11</f>
        <v>0</v>
      </c>
      <c r="H87" s="123">
        <f>'DADOS BASE PROPOSTA'!$H$17*G87*'AJUSTE CONIF-SETEC (1) '!$Q$12</f>
        <v>0</v>
      </c>
      <c r="I87" s="123">
        <f>'MATRIZ 2017 COMPLETO PROPOSTA'!I87*'AJUSTE CONIF-SETEC (1) '!$Q$12</f>
        <v>0</v>
      </c>
      <c r="J87" s="123">
        <f t="shared" ref="J87:J109" si="35">H87+I87</f>
        <v>0</v>
      </c>
      <c r="L87" s="113"/>
      <c r="M87" s="123">
        <f>IF(D87="E",'DADOS BASE PROPOSTA'!$H$28,IF(D87="EA",'DADOS BASE PROPOSTA'!$H$29,IF(D87="EC",'DADOS BASE PROPOSTA'!$H$30,IF(D87="ECA",'DADOS BASE PROPOSTA'!$H$31,0))))*'AJUSTE CONIF-SETEC (1) '!$Q$14</f>
        <v>0</v>
      </c>
      <c r="N87" s="123">
        <f>IF(OR(D87="E",D87="EA",D87="EC",D87="ECA",D87="ECR"),L87*'DADOS BASE PROPOSTA'!$H$33,0)*'AJUSTE CONIF-SETEC (1) '!$Q$14</f>
        <v>0</v>
      </c>
      <c r="O87" s="123">
        <f t="shared" ref="O87:O109" si="36">M87+N87</f>
        <v>0</v>
      </c>
      <c r="Q87" s="77">
        <v>22</v>
      </c>
      <c r="R87" s="123">
        <f>IF(D87="R",('DADOS BASE PROPOSTA'!$H$36+('DADOS BASE PROPOSTA'!$H$37*Q87)),0)*'AJUSTE CONIF-SETEC (1) '!Q16</f>
        <v>4360099.0216559265</v>
      </c>
      <c r="T87" s="113"/>
      <c r="U87" s="118"/>
      <c r="V87" s="123"/>
      <c r="W87" s="123">
        <f>'DADOS BASE PROPOSTA'!$H$47/41</f>
        <v>244676.20587804879</v>
      </c>
      <c r="X87" s="123">
        <f t="shared" ref="X87:X109" si="37">V87+W87</f>
        <v>244676.20587804879</v>
      </c>
      <c r="Z87" s="128"/>
      <c r="AD87" s="132"/>
      <c r="AG87" s="123"/>
      <c r="AI87" s="128"/>
      <c r="AJ87" s="123"/>
      <c r="AL87" s="123"/>
      <c r="AM87" s="123"/>
      <c r="AO87" s="123">
        <f>'DADOS BASE PROPOSTA'!$H$52/41*'AJUSTE CONIF-SETEC (1) '!$Q$22</f>
        <v>167483.94540012974</v>
      </c>
      <c r="AP87" s="123">
        <f>'DADOS BASE PROPOSTA'!$H$53*(Q87/$Q$11)*'AJUSTE CONIF-SETEC (1) '!$Q$22</f>
        <v>249291.28506751984</v>
      </c>
      <c r="AQ87" s="123">
        <f>AO87+AP87</f>
        <v>416775.23046764958</v>
      </c>
      <c r="AS87" s="123">
        <f>'DADOS BASE PROPOSTA'!$H$56/41*'AJUSTE CONIF-SETEC (1) '!$Q$24</f>
        <v>167483.94540012974</v>
      </c>
      <c r="AT87" s="123">
        <f>'DADOS BASE PROPOSTA'!$H$57*(Q87/$Q$11)*'AJUSTE CONIF-SETEC (1) '!$Q$24</f>
        <v>249291.28506751984</v>
      </c>
      <c r="AU87" s="123">
        <f>AS87+AT87</f>
        <v>416775.23046764958</v>
      </c>
      <c r="AW87" s="123">
        <f>'DADOS BASE PROPOSTA'!$H$60/41*'AJUSTE CONIF-SETEC (1) '!$Q$26</f>
        <v>167483.94540012974</v>
      </c>
      <c r="AX87" s="123">
        <f>'DADOS BASE PROPOSTA'!$H$61*(Q87/$Q$11)*'AJUSTE CONIF-SETEC (1) '!$Q$26</f>
        <v>249291.28506751984</v>
      </c>
      <c r="AY87" s="123">
        <f>AW87+AX87</f>
        <v>416775.23046764958</v>
      </c>
      <c r="AZ87" s="102"/>
    </row>
    <row r="88" spans="1:52" x14ac:dyDescent="0.25">
      <c r="A88" s="102"/>
      <c r="B88" s="103" t="s">
        <v>138</v>
      </c>
      <c r="C88" s="103" t="s">
        <v>155</v>
      </c>
      <c r="D88" s="103" t="s">
        <v>87</v>
      </c>
      <c r="F88" s="113">
        <f>'MATRIZ 2017 COMPLETO PROPOSTA'!F88</f>
        <v>0</v>
      </c>
      <c r="G88" s="118">
        <f t="shared" si="34"/>
        <v>0</v>
      </c>
      <c r="H88" s="123">
        <f>'DADOS BASE PROPOSTA'!$H$17*G88*'AJUSTE CONIF-SETEC (1) '!$Q$12</f>
        <v>0</v>
      </c>
      <c r="I88" s="123">
        <f>'MATRIZ 2017 COMPLETO PROPOSTA'!I88*'AJUSTE CONIF-SETEC (1) '!$Q$12</f>
        <v>0</v>
      </c>
      <c r="J88" s="123">
        <f t="shared" si="35"/>
        <v>0</v>
      </c>
      <c r="L88" s="113">
        <v>0</v>
      </c>
      <c r="M88" s="123">
        <f>IF(D88="E",'DADOS BASE PROPOSTA'!$H$28,IF(D88="EA",'DADOS BASE PROPOSTA'!$H$29,IF(D88="EC",'DADOS BASE PROPOSTA'!$H$30,IF(D88="ECA",'DADOS BASE PROPOSTA'!$H$31,0))))*'AJUSTE CONIF-SETEC (1) '!$Q$14</f>
        <v>499965.73525072273</v>
      </c>
      <c r="N88" s="123">
        <f>IF(OR(D88="E",D88="EA",D88="EC",D88="ECA",D88="ECR"),L88*'DADOS BASE PROPOSTA'!$H$33,0)*'AJUSTE CONIF-SETEC (1) '!$Q$14</f>
        <v>0</v>
      </c>
      <c r="O88" s="123">
        <f t="shared" si="36"/>
        <v>499965.73525072273</v>
      </c>
      <c r="R88" s="123"/>
      <c r="T88" s="113">
        <v>0</v>
      </c>
      <c r="U88" s="118">
        <f t="shared" ref="U88:U109" si="38">T88/$T$11</f>
        <v>0</v>
      </c>
      <c r="V88" s="123">
        <f>'DADOS BASE PROPOSTA'!$H$48*U88*'AJUSTE CONIF-SETEC (1) '!$Q$20</f>
        <v>0</v>
      </c>
      <c r="W88" s="123"/>
      <c r="X88" s="123">
        <f t="shared" si="37"/>
        <v>0</v>
      </c>
      <c r="Z88" s="128">
        <v>0</v>
      </c>
      <c r="AB88" s="54">
        <v>0.61099999999999999</v>
      </c>
      <c r="AC88" s="54">
        <f t="shared" ref="AC88:AC109" si="39">Z88*AB88</f>
        <v>0</v>
      </c>
      <c r="AD88" s="132">
        <f t="shared" ref="AD88:AD109" si="40">(AB88-$AC$12)*$AD$12</f>
        <v>-0.2055818442582712</v>
      </c>
      <c r="AF88" s="54">
        <f>($AF$11-(AD88*$AF$11))*'AJUSTE CONIF-SETEC (1) '!$Q$18</f>
        <v>678.71257666978863</v>
      </c>
      <c r="AG88" s="123">
        <f t="shared" ref="AG88:AG109" si="41">Z88*AF88</f>
        <v>0</v>
      </c>
      <c r="AI88" s="128">
        <v>0</v>
      </c>
      <c r="AJ88" s="123">
        <f>IF($AI$11&gt;0,(AI88/$AI$11)*'DADOS BASE PROPOSTA'!$H$41,0)*'AJUSTE CONIF-SETEC (1) '!$Q$18</f>
        <v>0</v>
      </c>
      <c r="AL88" s="123">
        <v>0</v>
      </c>
      <c r="AM88" s="123">
        <f>(AL88/$AL$11)*'DADOS BASE PROPOSTA'!$H$42*'AJUSTE CONIF-SETEC (1) '!$Q$18</f>
        <v>0</v>
      </c>
      <c r="AO88" s="123"/>
      <c r="AP88" s="123"/>
      <c r="AQ88" s="123"/>
      <c r="AS88" s="123"/>
      <c r="AT88" s="123"/>
      <c r="AU88" s="123"/>
      <c r="AW88" s="123"/>
      <c r="AX88" s="123"/>
      <c r="AY88" s="123"/>
      <c r="AZ88" s="102"/>
    </row>
    <row r="89" spans="1:52" x14ac:dyDescent="0.25">
      <c r="A89" s="102"/>
      <c r="B89" s="103" t="s">
        <v>138</v>
      </c>
      <c r="C89" s="103" t="s">
        <v>156</v>
      </c>
      <c r="D89" s="103" t="s">
        <v>89</v>
      </c>
      <c r="F89" s="113">
        <f>'MATRIZ 2017 COMPLETO PROPOSTA'!F89</f>
        <v>3199.783378388473</v>
      </c>
      <c r="G89" s="118">
        <f t="shared" si="34"/>
        <v>2.8346143161919715E-3</v>
      </c>
      <c r="H89" s="123">
        <f>'DADOS BASE PROPOSTA'!$H$17*G89*'AJUSTE CONIF-SETEC (1) '!$Q$12</f>
        <v>3512632.5685392087</v>
      </c>
      <c r="I89" s="123">
        <f>'MATRIZ 2017 COMPLETO PROPOSTA'!I89*'AJUSTE CONIF-SETEC (1) '!$Q$12</f>
        <v>0</v>
      </c>
      <c r="J89" s="123">
        <f t="shared" si="35"/>
        <v>3512632.5685392087</v>
      </c>
      <c r="L89" s="113">
        <v>0</v>
      </c>
      <c r="M89" s="123">
        <f>IF(D89="E",'DADOS BASE PROPOSTA'!$H$28,IF(D89="EA",'DADOS BASE PROPOSTA'!$H$29,IF(D89="EC",'DADOS BASE PROPOSTA'!$H$30,IF(D89="ECA",'DADOS BASE PROPOSTA'!$H$31,0))))*'AJUSTE CONIF-SETEC (1) '!$Q$14</f>
        <v>0</v>
      </c>
      <c r="N89" s="123">
        <f>IF(OR(D89="E",D89="EA",D89="EC",D89="ECA",D89="ECR"),L89*'DADOS BASE PROPOSTA'!$H$33,0)*'AJUSTE CONIF-SETEC (1) '!$Q$14</f>
        <v>0</v>
      </c>
      <c r="O89" s="123">
        <f t="shared" si="36"/>
        <v>0</v>
      </c>
      <c r="R89" s="123"/>
      <c r="T89" s="113">
        <v>1.9671374862030899</v>
      </c>
      <c r="U89" s="118">
        <f t="shared" si="38"/>
        <v>1.0319908762170161E-5</v>
      </c>
      <c r="V89" s="123">
        <f>'DADOS BASE PROPOSTA'!$H$48*U89*'AJUSTE CONIF-SETEC (1) '!$Q$20</f>
        <v>504.90609532454391</v>
      </c>
      <c r="W89" s="123"/>
      <c r="X89" s="123">
        <f t="shared" si="37"/>
        <v>504.90609532454391</v>
      </c>
      <c r="Z89" s="128">
        <v>1349.5</v>
      </c>
      <c r="AB89" s="54">
        <v>0.72099999999999997</v>
      </c>
      <c r="AC89" s="54">
        <f t="shared" si="39"/>
        <v>972.98950000000002</v>
      </c>
      <c r="AD89" s="132">
        <f t="shared" si="40"/>
        <v>-1.3081844258271219E-2</v>
      </c>
      <c r="AF89" s="54">
        <f>($AF$11-(AD89*$AF$11))*'AJUSTE CONIF-SETEC (1) '!$Q$18</f>
        <v>570.339867150994</v>
      </c>
      <c r="AG89" s="123">
        <f t="shared" si="41"/>
        <v>769673.65072026639</v>
      </c>
      <c r="AI89" s="128">
        <v>0</v>
      </c>
      <c r="AJ89" s="123">
        <f>IF($AI$11&gt;0,(AI89/$AI$11)*'DADOS BASE PROPOSTA'!$H$41,0)*'AJUSTE CONIF-SETEC (1) '!$Q$18</f>
        <v>0</v>
      </c>
      <c r="AL89" s="123">
        <v>1</v>
      </c>
      <c r="AM89" s="123">
        <f>(AL89/$AL$11)*'DADOS BASE PROPOSTA'!$H$42*'AJUSTE CONIF-SETEC (1) '!$Q$18</f>
        <v>527.69893191076937</v>
      </c>
      <c r="AO89" s="123"/>
      <c r="AP89" s="123"/>
      <c r="AQ89" s="123"/>
      <c r="AS89" s="123"/>
      <c r="AT89" s="123"/>
      <c r="AU89" s="123"/>
      <c r="AW89" s="123"/>
      <c r="AX89" s="123"/>
      <c r="AY89" s="123"/>
      <c r="AZ89" s="102"/>
    </row>
    <row r="90" spans="1:52" x14ac:dyDescent="0.25">
      <c r="A90" s="102"/>
      <c r="B90" s="103" t="s">
        <v>138</v>
      </c>
      <c r="C90" s="103" t="s">
        <v>157</v>
      </c>
      <c r="D90" s="103" t="s">
        <v>93</v>
      </c>
      <c r="F90" s="113">
        <f>'MATRIZ 2017 COMPLETO PROPOSTA'!F90</f>
        <v>0</v>
      </c>
      <c r="G90" s="118">
        <f t="shared" si="34"/>
        <v>0</v>
      </c>
      <c r="H90" s="123">
        <f>'DADOS BASE PROPOSTA'!$H$17*G90*'AJUSTE CONIF-SETEC (1) '!$Q$12</f>
        <v>0</v>
      </c>
      <c r="I90" s="123">
        <f>'MATRIZ 2017 COMPLETO PROPOSTA'!I90*'AJUSTE CONIF-SETEC (1) '!$Q$12</f>
        <v>0</v>
      </c>
      <c r="J90" s="123">
        <f t="shared" si="35"/>
        <v>0</v>
      </c>
      <c r="L90" s="113">
        <v>650.81876026856025</v>
      </c>
      <c r="M90" s="123">
        <f>IF(D90="E",'DADOS BASE PROPOSTA'!$H$28,IF(D90="EA",'DADOS BASE PROPOSTA'!$H$29,IF(D90="EC",'DADOS BASE PROPOSTA'!$H$30,IF(D90="ECA",'DADOS BASE PROPOSTA'!$H$31,0))))*'AJUSTE CONIF-SETEC (1) '!$Q$14</f>
        <v>1008808.992033664</v>
      </c>
      <c r="N90" s="123">
        <f>IF(OR(D90="E",D90="EA",D90="EC",D90="ECA",D90="ECR"),L90*'DADOS BASE PROPOSTA'!$H$33,0)*'AJUSTE CONIF-SETEC (1) '!$Q$14</f>
        <v>218349.82744759973</v>
      </c>
      <c r="O90" s="123">
        <f t="shared" si="36"/>
        <v>1227158.8194812639</v>
      </c>
      <c r="R90" s="123"/>
      <c r="T90" s="113">
        <v>0</v>
      </c>
      <c r="U90" s="118">
        <f t="shared" si="38"/>
        <v>0</v>
      </c>
      <c r="V90" s="123">
        <f>'DADOS BASE PROPOSTA'!$H$48*U90*'AJUSTE CONIF-SETEC (1) '!$Q$20</f>
        <v>0</v>
      </c>
      <c r="W90" s="123"/>
      <c r="X90" s="123">
        <f t="shared" si="37"/>
        <v>0</v>
      </c>
      <c r="Z90" s="128">
        <v>519</v>
      </c>
      <c r="AB90" s="54">
        <v>0.65600000000000003</v>
      </c>
      <c r="AC90" s="54">
        <f t="shared" si="39"/>
        <v>340.464</v>
      </c>
      <c r="AD90" s="132">
        <f t="shared" si="40"/>
        <v>-0.12683184425827113</v>
      </c>
      <c r="AF90" s="54">
        <f>($AF$11-(AD90*$AF$11))*'AJUSTE CONIF-SETEC (1) '!$Q$18</f>
        <v>634.3782864120999</v>
      </c>
      <c r="AG90" s="123">
        <f t="shared" si="41"/>
        <v>329242.33064787986</v>
      </c>
      <c r="AI90" s="128">
        <v>0</v>
      </c>
      <c r="AJ90" s="123">
        <f>IF($AI$11&gt;0,(AI90/$AI$11)*'DADOS BASE PROPOSTA'!$H$41,0)*'AJUSTE CONIF-SETEC (1) '!$Q$18</f>
        <v>0</v>
      </c>
      <c r="AL90" s="123">
        <v>0</v>
      </c>
      <c r="AM90" s="123">
        <f>(AL90/$AL$11)*'DADOS BASE PROPOSTA'!$H$42*'AJUSTE CONIF-SETEC (1) '!$Q$18</f>
        <v>0</v>
      </c>
      <c r="AO90" s="123"/>
      <c r="AP90" s="123"/>
      <c r="AQ90" s="123"/>
      <c r="AS90" s="123"/>
      <c r="AT90" s="123"/>
      <c r="AU90" s="123"/>
      <c r="AW90" s="123"/>
      <c r="AX90" s="123"/>
      <c r="AY90" s="123"/>
      <c r="AZ90" s="102"/>
    </row>
    <row r="91" spans="1:52" x14ac:dyDescent="0.25">
      <c r="A91" s="102"/>
      <c r="B91" s="103" t="s">
        <v>138</v>
      </c>
      <c r="C91" s="103" t="s">
        <v>158</v>
      </c>
      <c r="D91" s="103" t="s">
        <v>89</v>
      </c>
      <c r="F91" s="113">
        <f>'MATRIZ 2017 COMPLETO PROPOSTA'!F91</f>
        <v>1538.684796436959</v>
      </c>
      <c r="G91" s="118">
        <f t="shared" si="34"/>
        <v>1.3630853830748327E-3</v>
      </c>
      <c r="H91" s="123">
        <f>'DADOS BASE PROPOSTA'!$H$17*G91*'AJUSTE CONIF-SETEC (1) '!$Q$12</f>
        <v>1689125.0717736576</v>
      </c>
      <c r="I91" s="123">
        <f>'MATRIZ 2017 COMPLETO PROPOSTA'!I91*'AJUSTE CONIF-SETEC (1) '!$Q$12</f>
        <v>30848.330185544914</v>
      </c>
      <c r="J91" s="123">
        <f t="shared" si="35"/>
        <v>1719973.4019592025</v>
      </c>
      <c r="L91" s="113">
        <v>0</v>
      </c>
      <c r="M91" s="123">
        <f>IF(D91="E",'DADOS BASE PROPOSTA'!$H$28,IF(D91="EA",'DADOS BASE PROPOSTA'!$H$29,IF(D91="EC",'DADOS BASE PROPOSTA'!$H$30,IF(D91="ECA",'DADOS BASE PROPOSTA'!$H$31,0))))*'AJUSTE CONIF-SETEC (1) '!$Q$14</f>
        <v>0</v>
      </c>
      <c r="N91" s="123">
        <f>IF(OR(D91="E",D91="EA",D91="EC",D91="ECA",D91="ECR"),L91*'DADOS BASE PROPOSTA'!$H$33,0)*'AJUSTE CONIF-SETEC (1) '!$Q$14</f>
        <v>0</v>
      </c>
      <c r="O91" s="123">
        <f t="shared" si="36"/>
        <v>0</v>
      </c>
      <c r="R91" s="123"/>
      <c r="T91" s="113">
        <v>12.474523825395201</v>
      </c>
      <c r="U91" s="118">
        <f t="shared" si="38"/>
        <v>6.5443289364628318E-5</v>
      </c>
      <c r="V91" s="123">
        <f>'DADOS BASE PROPOSTA'!$H$48*U91*'AJUSTE CONIF-SETEC (1) '!$Q$20</f>
        <v>3201.8418437393457</v>
      </c>
      <c r="W91" s="123"/>
      <c r="X91" s="123">
        <f t="shared" si="37"/>
        <v>3201.8418437393457</v>
      </c>
      <c r="Z91" s="128">
        <v>927.5</v>
      </c>
      <c r="AB91" s="54">
        <v>0.69399999999999995</v>
      </c>
      <c r="AC91" s="54">
        <f t="shared" si="39"/>
        <v>643.68499999999995</v>
      </c>
      <c r="AD91" s="132">
        <f t="shared" si="40"/>
        <v>-6.0331844258271261E-2</v>
      </c>
      <c r="AF91" s="54">
        <f>($AF$11-(AD91*$AF$11))*'AJUSTE CONIF-SETEC (1) '!$Q$18</f>
        <v>596.94044130560735</v>
      </c>
      <c r="AG91" s="123">
        <f t="shared" si="41"/>
        <v>553662.25931095087</v>
      </c>
      <c r="AI91" s="128">
        <v>0</v>
      </c>
      <c r="AJ91" s="123">
        <f>IF($AI$11&gt;0,(AI91/$AI$11)*'DADOS BASE PROPOSTA'!$H$41,0)*'AJUSTE CONIF-SETEC (1) '!$Q$18</f>
        <v>0</v>
      </c>
      <c r="AL91" s="123">
        <v>16.5</v>
      </c>
      <c r="AM91" s="123">
        <f>(AL91/$AL$11)*'DADOS BASE PROPOSTA'!$H$42*'AJUSTE CONIF-SETEC (1) '!$Q$18</f>
        <v>8707.0323765276953</v>
      </c>
      <c r="AO91" s="123"/>
      <c r="AP91" s="123"/>
      <c r="AQ91" s="123"/>
      <c r="AS91" s="123"/>
      <c r="AT91" s="123"/>
      <c r="AU91" s="123"/>
      <c r="AW91" s="123"/>
      <c r="AX91" s="123"/>
      <c r="AY91" s="123"/>
      <c r="AZ91" s="102"/>
    </row>
    <row r="92" spans="1:52" x14ac:dyDescent="0.25">
      <c r="A92" s="102"/>
      <c r="B92" s="103" t="s">
        <v>138</v>
      </c>
      <c r="C92" s="103" t="s">
        <v>159</v>
      </c>
      <c r="D92" s="103" t="s">
        <v>93</v>
      </c>
      <c r="F92" s="113">
        <f>'MATRIZ 2017 COMPLETO PROPOSTA'!F92</f>
        <v>0</v>
      </c>
      <c r="G92" s="118">
        <f t="shared" si="34"/>
        <v>0</v>
      </c>
      <c r="H92" s="123">
        <f>'DADOS BASE PROPOSTA'!$H$17*G92*'AJUSTE CONIF-SETEC (1) '!$Q$12</f>
        <v>0</v>
      </c>
      <c r="I92" s="123">
        <f>'MATRIZ 2017 COMPLETO PROPOSTA'!I92*'AJUSTE CONIF-SETEC (1) '!$Q$12</f>
        <v>0</v>
      </c>
      <c r="J92" s="123">
        <f t="shared" si="35"/>
        <v>0</v>
      </c>
      <c r="L92" s="113">
        <v>37.84760148075118</v>
      </c>
      <c r="M92" s="123">
        <f>IF(D92="E",'DADOS BASE PROPOSTA'!$H$28,IF(D92="EA",'DADOS BASE PROPOSTA'!$H$29,IF(D92="EC",'DADOS BASE PROPOSTA'!$H$30,IF(D92="ECA",'DADOS BASE PROPOSTA'!$H$31,0))))*'AJUSTE CONIF-SETEC (1) '!$Q$14</f>
        <v>1008808.992033664</v>
      </c>
      <c r="N92" s="123">
        <f>IF(OR(D92="E",D92="EA",D92="EC",D92="ECA",D92="ECR"),L92*'DADOS BASE PROPOSTA'!$H$33,0)*'AJUSTE CONIF-SETEC (1) '!$Q$14</f>
        <v>12697.878053203929</v>
      </c>
      <c r="O92" s="123">
        <f t="shared" si="36"/>
        <v>1021506.8700868679</v>
      </c>
      <c r="R92" s="123"/>
      <c r="T92" s="113">
        <v>13.255664566819791</v>
      </c>
      <c r="U92" s="118">
        <f t="shared" si="38"/>
        <v>6.9541275010499674E-5</v>
      </c>
      <c r="V92" s="123">
        <f>'DADOS BASE PROPOSTA'!$H$48*U92*'AJUSTE CONIF-SETEC (1) '!$Q$20</f>
        <v>3402.3376018741133</v>
      </c>
      <c r="W92" s="123"/>
      <c r="X92" s="123">
        <f t="shared" si="37"/>
        <v>3402.3376018741133</v>
      </c>
      <c r="Z92" s="128">
        <v>112.5</v>
      </c>
      <c r="AB92" s="54">
        <v>0.56699999999999995</v>
      </c>
      <c r="AC92" s="54">
        <f t="shared" si="39"/>
        <v>63.787499999999994</v>
      </c>
      <c r="AD92" s="132">
        <f t="shared" si="40"/>
        <v>-0.28258184425827126</v>
      </c>
      <c r="AF92" s="54">
        <f>($AF$11-(AD92*$AF$11))*'AJUSTE CONIF-SETEC (1) '!$Q$18</f>
        <v>722.06166047730653</v>
      </c>
      <c r="AG92" s="123">
        <f t="shared" si="41"/>
        <v>81231.936803696983</v>
      </c>
      <c r="AI92" s="128">
        <v>0</v>
      </c>
      <c r="AJ92" s="123">
        <f>IF($AI$11&gt;0,(AI92/$AI$11)*'DADOS BASE PROPOSTA'!$H$41,0)*'AJUSTE CONIF-SETEC (1) '!$Q$18</f>
        <v>0</v>
      </c>
      <c r="AL92" s="123">
        <v>16.375</v>
      </c>
      <c r="AM92" s="123">
        <f>(AL92/$AL$11)*'DADOS BASE PROPOSTA'!$H$42*'AJUSTE CONIF-SETEC (1) '!$Q$18</f>
        <v>8641.0700100388494</v>
      </c>
      <c r="AO92" s="123"/>
      <c r="AP92" s="123"/>
      <c r="AQ92" s="123"/>
      <c r="AS92" s="123"/>
      <c r="AT92" s="123"/>
      <c r="AU92" s="123"/>
      <c r="AW92" s="123"/>
      <c r="AX92" s="123"/>
      <c r="AY92" s="123"/>
      <c r="AZ92" s="102"/>
    </row>
    <row r="93" spans="1:52" x14ac:dyDescent="0.25">
      <c r="A93" s="102"/>
      <c r="B93" s="103" t="s">
        <v>138</v>
      </c>
      <c r="C93" s="103" t="s">
        <v>160</v>
      </c>
      <c r="D93" s="103" t="s">
        <v>89</v>
      </c>
      <c r="F93" s="113">
        <f>'MATRIZ 2017 COMPLETO PROPOSTA'!F93</f>
        <v>2918.1166452026951</v>
      </c>
      <c r="G93" s="118">
        <f t="shared" si="34"/>
        <v>2.5850922517684912E-3</v>
      </c>
      <c r="H93" s="123">
        <f>'DADOS BASE PROPOSTA'!$H$17*G93*'AJUSTE CONIF-SETEC (1) '!$Q$12</f>
        <v>3203426.7181854579</v>
      </c>
      <c r="I93" s="123">
        <f>'MATRIZ 2017 COMPLETO PROPOSTA'!I93*'AJUSTE CONIF-SETEC (1) '!$Q$12</f>
        <v>0</v>
      </c>
      <c r="J93" s="123">
        <f t="shared" si="35"/>
        <v>3203426.7181854579</v>
      </c>
      <c r="L93" s="113">
        <v>0</v>
      </c>
      <c r="M93" s="123">
        <f>IF(D93="E",'DADOS BASE PROPOSTA'!$H$28,IF(D93="EA",'DADOS BASE PROPOSTA'!$H$29,IF(D93="EC",'DADOS BASE PROPOSTA'!$H$30,IF(D93="ECA",'DADOS BASE PROPOSTA'!$H$31,0))))*'AJUSTE CONIF-SETEC (1) '!$Q$14</f>
        <v>0</v>
      </c>
      <c r="N93" s="123">
        <f>IF(OR(D93="E",D93="EA",D93="EC",D93="ECA",D93="ECR"),L93*'DADOS BASE PROPOSTA'!$H$33,0)*'AJUSTE CONIF-SETEC (1) '!$Q$14</f>
        <v>0</v>
      </c>
      <c r="O93" s="123">
        <f t="shared" si="36"/>
        <v>0</v>
      </c>
      <c r="R93" s="123"/>
      <c r="T93" s="113">
        <v>25.572787320640181</v>
      </c>
      <c r="U93" s="118">
        <f t="shared" si="38"/>
        <v>1.3415881390821215E-4</v>
      </c>
      <c r="V93" s="123">
        <f>'DADOS BASE PROPOSTA'!$H$48*U93*'AJUSTE CONIF-SETEC (1) '!$Q$20</f>
        <v>6563.779239219074</v>
      </c>
      <c r="W93" s="123"/>
      <c r="X93" s="123">
        <f t="shared" si="37"/>
        <v>6563.779239219074</v>
      </c>
      <c r="Z93" s="128">
        <v>1676</v>
      </c>
      <c r="AB93" s="54">
        <v>0.67700000000000005</v>
      </c>
      <c r="AC93" s="54">
        <f t="shared" si="39"/>
        <v>1134.652</v>
      </c>
      <c r="AD93" s="132">
        <f t="shared" si="40"/>
        <v>-9.0081844258271093E-2</v>
      </c>
      <c r="AF93" s="54">
        <f>($AF$11-(AD93*$AF$11))*'AJUSTE CONIF-SETEC (1) '!$Q$18</f>
        <v>613.68895095851178</v>
      </c>
      <c r="AG93" s="123">
        <f t="shared" si="41"/>
        <v>1028542.6818064657</v>
      </c>
      <c r="AI93" s="128">
        <v>0</v>
      </c>
      <c r="AJ93" s="123">
        <f>IF($AI$11&gt;0,(AI93/$AI$11)*'DADOS BASE PROPOSTA'!$H$41,0)*'AJUSTE CONIF-SETEC (1) '!$Q$18</f>
        <v>0</v>
      </c>
      <c r="AL93" s="123">
        <v>17.5</v>
      </c>
      <c r="AM93" s="123">
        <f>(AL93/$AL$11)*'DADOS BASE PROPOSTA'!$H$42*'AJUSTE CONIF-SETEC (1) '!$Q$18</f>
        <v>9234.7313084384641</v>
      </c>
      <c r="AO93" s="123"/>
      <c r="AP93" s="123"/>
      <c r="AQ93" s="123"/>
      <c r="AS93" s="123"/>
      <c r="AT93" s="123"/>
      <c r="AU93" s="123"/>
      <c r="AW93" s="123"/>
      <c r="AX93" s="123"/>
      <c r="AY93" s="123"/>
      <c r="AZ93" s="102"/>
    </row>
    <row r="94" spans="1:52" x14ac:dyDescent="0.25">
      <c r="A94" s="102"/>
      <c r="B94" s="103" t="s">
        <v>138</v>
      </c>
      <c r="C94" s="103" t="s">
        <v>161</v>
      </c>
      <c r="D94" s="103" t="s">
        <v>93</v>
      </c>
      <c r="F94" s="113">
        <f>'MATRIZ 2017 COMPLETO PROPOSTA'!F94</f>
        <v>0</v>
      </c>
      <c r="G94" s="118">
        <f t="shared" si="34"/>
        <v>0</v>
      </c>
      <c r="H94" s="123">
        <f>'DADOS BASE PROPOSTA'!$H$17*G94*'AJUSTE CONIF-SETEC (1) '!$Q$12</f>
        <v>0</v>
      </c>
      <c r="I94" s="123">
        <f>'MATRIZ 2017 COMPLETO PROPOSTA'!I94*'AJUSTE CONIF-SETEC (1) '!$Q$12</f>
        <v>0</v>
      </c>
      <c r="J94" s="123">
        <f t="shared" si="35"/>
        <v>0</v>
      </c>
      <c r="L94" s="113">
        <v>1679.125998616365</v>
      </c>
      <c r="M94" s="123">
        <f>IF(D94="E",'DADOS BASE PROPOSTA'!$H$28,IF(D94="EA",'DADOS BASE PROPOSTA'!$H$29,IF(D94="EC",'DADOS BASE PROPOSTA'!$H$30,IF(D94="ECA",'DADOS BASE PROPOSTA'!$H$31,0))))*'AJUSTE CONIF-SETEC (1) '!$Q$14</f>
        <v>1008808.992033664</v>
      </c>
      <c r="N94" s="123">
        <f>IF(OR(D94="E",D94="EA",D94="EC",D94="ECA",D94="ECR"),L94*'DADOS BASE PROPOSTA'!$H$33,0)*'AJUSTE CONIF-SETEC (1) '!$Q$14</f>
        <v>563347.11665252119</v>
      </c>
      <c r="O94" s="123">
        <f t="shared" si="36"/>
        <v>1572156.1086861852</v>
      </c>
      <c r="R94" s="123"/>
      <c r="T94" s="113">
        <v>0.66725303532008828</v>
      </c>
      <c r="U94" s="118">
        <f t="shared" si="38"/>
        <v>3.5005130521281193E-6</v>
      </c>
      <c r="V94" s="123">
        <f>'DADOS BASE PROPOSTA'!$H$48*U94*'AJUSTE CONIF-SETEC (1) '!$Q$20</f>
        <v>171.26414753408534</v>
      </c>
      <c r="W94" s="123"/>
      <c r="X94" s="123">
        <f t="shared" si="37"/>
        <v>171.26414753408534</v>
      </c>
      <c r="Z94" s="128">
        <v>867.5</v>
      </c>
      <c r="AB94" s="54">
        <v>0.71199999999999997</v>
      </c>
      <c r="AC94" s="54">
        <f t="shared" si="39"/>
        <v>617.66</v>
      </c>
      <c r="AD94" s="132">
        <f t="shared" si="40"/>
        <v>-2.8831844258271233E-2</v>
      </c>
      <c r="AF94" s="54">
        <f>($AF$11-(AD94*$AF$11))*'AJUSTE CONIF-SETEC (1) '!$Q$18</f>
        <v>579.20672520253174</v>
      </c>
      <c r="AG94" s="123">
        <f t="shared" si="41"/>
        <v>502461.8341131963</v>
      </c>
      <c r="AI94" s="128">
        <v>0</v>
      </c>
      <c r="AJ94" s="123">
        <f>IF($AI$11&gt;0,(AI94/$AI$11)*'DADOS BASE PROPOSTA'!$H$41,0)*'AJUSTE CONIF-SETEC (1) '!$Q$18</f>
        <v>0</v>
      </c>
      <c r="AL94" s="123">
        <v>0.75</v>
      </c>
      <c r="AM94" s="123">
        <f>(AL94/$AL$11)*'DADOS BASE PROPOSTA'!$H$42*'AJUSTE CONIF-SETEC (1) '!$Q$18</f>
        <v>395.774198933077</v>
      </c>
      <c r="AO94" s="123"/>
      <c r="AP94" s="123"/>
      <c r="AQ94" s="123"/>
      <c r="AS94" s="123"/>
      <c r="AT94" s="123"/>
      <c r="AU94" s="123"/>
      <c r="AW94" s="123"/>
      <c r="AX94" s="123"/>
      <c r="AY94" s="123"/>
      <c r="AZ94" s="102"/>
    </row>
    <row r="95" spans="1:52" x14ac:dyDescent="0.25">
      <c r="A95" s="102"/>
      <c r="B95" s="103" t="s">
        <v>138</v>
      </c>
      <c r="C95" s="103" t="s">
        <v>162</v>
      </c>
      <c r="D95" s="103" t="s">
        <v>93</v>
      </c>
      <c r="F95" s="113">
        <f>'MATRIZ 2017 COMPLETO PROPOSTA'!F95</f>
        <v>0</v>
      </c>
      <c r="G95" s="118">
        <f t="shared" si="34"/>
        <v>0</v>
      </c>
      <c r="H95" s="123">
        <f>'DADOS BASE PROPOSTA'!$H$17*G95*'AJUSTE CONIF-SETEC (1) '!$Q$12</f>
        <v>0</v>
      </c>
      <c r="I95" s="123">
        <f>'MATRIZ 2017 COMPLETO PROPOSTA'!I95*'AJUSTE CONIF-SETEC (1) '!$Q$12</f>
        <v>0</v>
      </c>
      <c r="J95" s="123">
        <f t="shared" si="35"/>
        <v>0</v>
      </c>
      <c r="L95" s="113">
        <v>1926.668311160618</v>
      </c>
      <c r="M95" s="123">
        <f>IF(D95="E",'DADOS BASE PROPOSTA'!$H$28,IF(D95="EA",'DADOS BASE PROPOSTA'!$H$29,IF(D95="EC",'DADOS BASE PROPOSTA'!$H$30,IF(D95="ECA",'DADOS BASE PROPOSTA'!$H$31,0))))*'AJUSTE CONIF-SETEC (1) '!$Q$14</f>
        <v>1008808.992033664</v>
      </c>
      <c r="N95" s="123">
        <f>IF(OR(D95="E",D95="EA",D95="EC",D95="ECA",D95="ECR"),L95*'DADOS BASE PROPOSTA'!$H$33,0)*'AJUSTE CONIF-SETEC (1) '!$Q$14</f>
        <v>646397.61324194563</v>
      </c>
      <c r="O95" s="123">
        <f t="shared" si="36"/>
        <v>1655206.6052756095</v>
      </c>
      <c r="R95" s="123"/>
      <c r="T95" s="113">
        <v>0</v>
      </c>
      <c r="U95" s="118">
        <f t="shared" si="38"/>
        <v>0</v>
      </c>
      <c r="V95" s="123">
        <f>'DADOS BASE PROPOSTA'!$H$48*U95*'AJUSTE CONIF-SETEC (1) '!$Q$20</f>
        <v>0</v>
      </c>
      <c r="W95" s="123"/>
      <c r="X95" s="123">
        <f t="shared" si="37"/>
        <v>0</v>
      </c>
      <c r="Z95" s="128">
        <v>1047.5</v>
      </c>
      <c r="AB95" s="54">
        <v>0.69</v>
      </c>
      <c r="AC95" s="54">
        <f t="shared" si="39"/>
        <v>722.77499999999998</v>
      </c>
      <c r="AD95" s="132">
        <f t="shared" si="40"/>
        <v>-6.7331844258271267E-2</v>
      </c>
      <c r="AF95" s="54">
        <f>($AF$11-(AD95*$AF$11))*'AJUSTE CONIF-SETEC (1) '!$Q$18</f>
        <v>600.88126710629069</v>
      </c>
      <c r="AG95" s="123">
        <f t="shared" si="41"/>
        <v>629423.12729383947</v>
      </c>
      <c r="AI95" s="128">
        <v>0</v>
      </c>
      <c r="AJ95" s="123">
        <f>IF($AI$11&gt;0,(AI95/$AI$11)*'DADOS BASE PROPOSTA'!$H$41,0)*'AJUSTE CONIF-SETEC (1) '!$Q$18</f>
        <v>0</v>
      </c>
      <c r="AL95" s="123">
        <v>0</v>
      </c>
      <c r="AM95" s="123">
        <f>(AL95/$AL$11)*'DADOS BASE PROPOSTA'!$H$42*'AJUSTE CONIF-SETEC (1) '!$Q$18</f>
        <v>0</v>
      </c>
      <c r="AO95" s="123"/>
      <c r="AP95" s="123"/>
      <c r="AQ95" s="123"/>
      <c r="AS95" s="123"/>
      <c r="AT95" s="123"/>
      <c r="AU95" s="123"/>
      <c r="AW95" s="123"/>
      <c r="AX95" s="123"/>
      <c r="AY95" s="123"/>
      <c r="AZ95" s="102"/>
    </row>
    <row r="96" spans="1:52" x14ac:dyDescent="0.25">
      <c r="A96" s="102"/>
      <c r="B96" s="103" t="s">
        <v>138</v>
      </c>
      <c r="C96" s="103" t="s">
        <v>163</v>
      </c>
      <c r="D96" s="103" t="s">
        <v>89</v>
      </c>
      <c r="F96" s="113">
        <f>'MATRIZ 2017 COMPLETO PROPOSTA'!F96</f>
        <v>1008.8120040304919</v>
      </c>
      <c r="G96" s="118">
        <f t="shared" si="34"/>
        <v>8.9368329377701198E-4</v>
      </c>
      <c r="H96" s="123">
        <f>'DADOS BASE PROPOSTA'!$H$17*G96*'AJUSTE CONIF-SETEC (1) '!$Q$12</f>
        <v>1107445.5617290856</v>
      </c>
      <c r="I96" s="123">
        <f>'MATRIZ 2017 COMPLETO PROPOSTA'!I96*'AJUSTE CONIF-SETEC (1) '!$Q$12</f>
        <v>612527.84023011674</v>
      </c>
      <c r="J96" s="123">
        <f t="shared" si="35"/>
        <v>1719973.4019592023</v>
      </c>
      <c r="L96" s="113">
        <v>0</v>
      </c>
      <c r="M96" s="123">
        <f>IF(D96="E",'DADOS BASE PROPOSTA'!$H$28,IF(D96="EA",'DADOS BASE PROPOSTA'!$H$29,IF(D96="EC",'DADOS BASE PROPOSTA'!$H$30,IF(D96="ECA",'DADOS BASE PROPOSTA'!$H$31,0))))*'AJUSTE CONIF-SETEC (1) '!$Q$14</f>
        <v>0</v>
      </c>
      <c r="N96" s="123">
        <f>IF(OR(D96="E",D96="EA",D96="EC",D96="ECA",D96="ECR"),L96*'DADOS BASE PROPOSTA'!$H$33,0)*'AJUSTE CONIF-SETEC (1) '!$Q$14</f>
        <v>0</v>
      </c>
      <c r="O96" s="123">
        <f t="shared" si="36"/>
        <v>0</v>
      </c>
      <c r="R96" s="123"/>
      <c r="T96" s="113">
        <v>0</v>
      </c>
      <c r="U96" s="118">
        <f t="shared" si="38"/>
        <v>0</v>
      </c>
      <c r="V96" s="123">
        <f>'DADOS BASE PROPOSTA'!$H$48*U96*'AJUSTE CONIF-SETEC (1) '!$Q$20</f>
        <v>0</v>
      </c>
      <c r="W96" s="123"/>
      <c r="X96" s="123">
        <f t="shared" si="37"/>
        <v>0</v>
      </c>
      <c r="Z96" s="128">
        <v>586.5</v>
      </c>
      <c r="AB96" s="54">
        <v>0.69099999999999995</v>
      </c>
      <c r="AC96" s="54">
        <f t="shared" si="39"/>
        <v>405.27149999999995</v>
      </c>
      <c r="AD96" s="132">
        <f t="shared" si="40"/>
        <v>-6.5581844258271266E-2</v>
      </c>
      <c r="AF96" s="54">
        <f>($AF$11-(AD96*$AF$11))*'AJUSTE CONIF-SETEC (1) '!$Q$18</f>
        <v>599.89606065611986</v>
      </c>
      <c r="AG96" s="123">
        <f t="shared" si="41"/>
        <v>351839.03957481432</v>
      </c>
      <c r="AI96" s="128">
        <v>0</v>
      </c>
      <c r="AJ96" s="123">
        <f>IF($AI$11&gt;0,(AI96/$AI$11)*'DADOS BASE PROPOSTA'!$H$41,0)*'AJUSTE CONIF-SETEC (1) '!$Q$18</f>
        <v>0</v>
      </c>
      <c r="AL96" s="123">
        <v>0</v>
      </c>
      <c r="AM96" s="123">
        <f>(AL96/$AL$11)*'DADOS BASE PROPOSTA'!$H$42*'AJUSTE CONIF-SETEC (1) '!$Q$18</f>
        <v>0</v>
      </c>
      <c r="AO96" s="123"/>
      <c r="AP96" s="123"/>
      <c r="AQ96" s="123"/>
      <c r="AS96" s="123"/>
      <c r="AT96" s="123"/>
      <c r="AU96" s="123"/>
      <c r="AW96" s="123"/>
      <c r="AX96" s="123"/>
      <c r="AY96" s="123"/>
      <c r="AZ96" s="102"/>
    </row>
    <row r="97" spans="1:52" x14ac:dyDescent="0.25">
      <c r="A97" s="102"/>
      <c r="B97" s="103" t="s">
        <v>138</v>
      </c>
      <c r="C97" s="103" t="s">
        <v>164</v>
      </c>
      <c r="D97" s="103" t="s">
        <v>93</v>
      </c>
      <c r="F97" s="113">
        <f>'MATRIZ 2017 COMPLETO PROPOSTA'!F97</f>
        <v>0</v>
      </c>
      <c r="G97" s="118">
        <f t="shared" si="34"/>
        <v>0</v>
      </c>
      <c r="H97" s="123">
        <f>'DADOS BASE PROPOSTA'!$H$17*G97*'AJUSTE CONIF-SETEC (1) '!$Q$12</f>
        <v>0</v>
      </c>
      <c r="I97" s="123">
        <f>'MATRIZ 2017 COMPLETO PROPOSTA'!I97*'AJUSTE CONIF-SETEC (1) '!$Q$12</f>
        <v>0</v>
      </c>
      <c r="J97" s="123">
        <f t="shared" si="35"/>
        <v>0</v>
      </c>
      <c r="L97" s="113">
        <v>1553.2627989808541</v>
      </c>
      <c r="M97" s="123">
        <f>IF(D97="E",'DADOS BASE PROPOSTA'!$H$28,IF(D97="EA",'DADOS BASE PROPOSTA'!$H$29,IF(D97="EC",'DADOS BASE PROPOSTA'!$H$30,IF(D97="ECA",'DADOS BASE PROPOSTA'!$H$31,0))))*'AJUSTE CONIF-SETEC (1) '!$Q$14</f>
        <v>1008808.992033664</v>
      </c>
      <c r="N97" s="123">
        <f>IF(OR(D97="E",D97="EA",D97="EC",D97="ECA",D97="ECR"),L97*'DADOS BASE PROPOSTA'!$H$33,0)*'AJUSTE CONIF-SETEC (1) '!$Q$14</f>
        <v>521119.98738065443</v>
      </c>
      <c r="O97" s="123">
        <f t="shared" si="36"/>
        <v>1529928.9794143185</v>
      </c>
      <c r="R97" s="123"/>
      <c r="T97" s="113">
        <v>0</v>
      </c>
      <c r="U97" s="118">
        <f t="shared" si="38"/>
        <v>0</v>
      </c>
      <c r="V97" s="123">
        <f>'DADOS BASE PROPOSTA'!$H$48*U97*'AJUSTE CONIF-SETEC (1) '!$Q$20</f>
        <v>0</v>
      </c>
      <c r="W97" s="123"/>
      <c r="X97" s="123">
        <f t="shared" si="37"/>
        <v>0</v>
      </c>
      <c r="Z97" s="128">
        <v>831</v>
      </c>
      <c r="AB97" s="54">
        <v>0.64900000000000002</v>
      </c>
      <c r="AC97" s="54">
        <f t="shared" si="39"/>
        <v>539.31900000000007</v>
      </c>
      <c r="AD97" s="132">
        <f t="shared" si="40"/>
        <v>-0.13908184425827114</v>
      </c>
      <c r="AF97" s="54">
        <f>($AF$11-(AD97*$AF$11))*'AJUSTE CONIF-SETEC (1) '!$Q$18</f>
        <v>641.27473156329597</v>
      </c>
      <c r="AG97" s="123">
        <f t="shared" si="41"/>
        <v>532899.3019290989</v>
      </c>
      <c r="AI97" s="128">
        <v>0</v>
      </c>
      <c r="AJ97" s="123">
        <f>IF($AI$11&gt;0,(AI97/$AI$11)*'DADOS BASE PROPOSTA'!$H$41,0)*'AJUSTE CONIF-SETEC (1) '!$Q$18</f>
        <v>0</v>
      </c>
      <c r="AL97" s="123">
        <v>0</v>
      </c>
      <c r="AM97" s="123">
        <f>(AL97/$AL$11)*'DADOS BASE PROPOSTA'!$H$42*'AJUSTE CONIF-SETEC (1) '!$Q$18</f>
        <v>0</v>
      </c>
      <c r="AO97" s="123"/>
      <c r="AP97" s="123"/>
      <c r="AQ97" s="123"/>
      <c r="AS97" s="123"/>
      <c r="AT97" s="123"/>
      <c r="AU97" s="123"/>
      <c r="AW97" s="123"/>
      <c r="AX97" s="123"/>
      <c r="AY97" s="123"/>
      <c r="AZ97" s="102"/>
    </row>
    <row r="98" spans="1:52" x14ac:dyDescent="0.25">
      <c r="A98" s="102"/>
      <c r="B98" s="103" t="s">
        <v>138</v>
      </c>
      <c r="C98" s="103" t="s">
        <v>165</v>
      </c>
      <c r="D98" s="103" t="s">
        <v>89</v>
      </c>
      <c r="F98" s="113">
        <f>'MATRIZ 2017 COMPLETO PROPOSTA'!F98</f>
        <v>1264.262105986689</v>
      </c>
      <c r="G98" s="118">
        <f t="shared" si="34"/>
        <v>1.1199806490818636E-3</v>
      </c>
      <c r="H98" s="123">
        <f>'DADOS BASE PROPOSTA'!$H$17*G98*'AJUSTE CONIF-SETEC (1) '!$Q$12</f>
        <v>1387871.5286331058</v>
      </c>
      <c r="I98" s="123">
        <f>'MATRIZ 2017 COMPLETO PROPOSTA'!I98*'AJUSTE CONIF-SETEC (1) '!$Q$12</f>
        <v>332101.8733260968</v>
      </c>
      <c r="J98" s="123">
        <f t="shared" si="35"/>
        <v>1719973.4019592027</v>
      </c>
      <c r="L98" s="113">
        <v>0</v>
      </c>
      <c r="M98" s="123">
        <f>IF(D98="E",'DADOS BASE PROPOSTA'!$H$28,IF(D98="EA",'DADOS BASE PROPOSTA'!$H$29,IF(D98="EC",'DADOS BASE PROPOSTA'!$H$30,IF(D98="ECA",'DADOS BASE PROPOSTA'!$H$31,0))))*'AJUSTE CONIF-SETEC (1) '!$Q$14</f>
        <v>0</v>
      </c>
      <c r="N98" s="123">
        <f>IF(OR(D98="E",D98="EA",D98="EC",D98="ECA",D98="ECR"),L98*'DADOS BASE PROPOSTA'!$H$33,0)*'AJUSTE CONIF-SETEC (1) '!$Q$14</f>
        <v>0</v>
      </c>
      <c r="O98" s="123">
        <f t="shared" si="36"/>
        <v>0</v>
      </c>
      <c r="R98" s="123"/>
      <c r="T98" s="113">
        <v>22.551264141832231</v>
      </c>
      <c r="U98" s="118">
        <f t="shared" si="38"/>
        <v>1.1830743404951876E-4</v>
      </c>
      <c r="V98" s="123">
        <f>'DADOS BASE PROPOSTA'!$H$48*U98*'AJUSTE CONIF-SETEC (1) '!$Q$20</f>
        <v>5788.2434768005733</v>
      </c>
      <c r="W98" s="123"/>
      <c r="X98" s="123">
        <f t="shared" si="37"/>
        <v>5788.2434768005733</v>
      </c>
      <c r="Z98" s="128">
        <v>570.5</v>
      </c>
      <c r="AB98" s="54">
        <v>0.66500000000000004</v>
      </c>
      <c r="AC98" s="54">
        <f t="shared" si="39"/>
        <v>379.38249999999999</v>
      </c>
      <c r="AD98" s="132">
        <f t="shared" si="40"/>
        <v>-0.11108184425827111</v>
      </c>
      <c r="AF98" s="54">
        <f>($AF$11-(AD98*$AF$11))*'AJUSTE CONIF-SETEC (1) '!$Q$18</f>
        <v>625.51142836056215</v>
      </c>
      <c r="AG98" s="123">
        <f t="shared" si="41"/>
        <v>356854.26987970073</v>
      </c>
      <c r="AI98" s="128">
        <v>0</v>
      </c>
      <c r="AJ98" s="123">
        <f>IF($AI$11&gt;0,(AI98/$AI$11)*'DADOS BASE PROPOSTA'!$H$41,0)*'AJUSTE CONIF-SETEC (1) '!$Q$18</f>
        <v>0</v>
      </c>
      <c r="AL98" s="123">
        <v>15.5</v>
      </c>
      <c r="AM98" s="123">
        <f>(AL98/$AL$11)*'DADOS BASE PROPOSTA'!$H$42*'AJUSTE CONIF-SETEC (1) '!$Q$18</f>
        <v>8179.3334446169256</v>
      </c>
      <c r="AO98" s="123"/>
      <c r="AP98" s="123"/>
      <c r="AQ98" s="123"/>
      <c r="AS98" s="123"/>
      <c r="AT98" s="123"/>
      <c r="AU98" s="123"/>
      <c r="AW98" s="123"/>
      <c r="AX98" s="123"/>
      <c r="AY98" s="123"/>
      <c r="AZ98" s="102"/>
    </row>
    <row r="99" spans="1:52" x14ac:dyDescent="0.25">
      <c r="A99" s="102"/>
      <c r="B99" s="103" t="s">
        <v>138</v>
      </c>
      <c r="C99" s="103" t="s">
        <v>166</v>
      </c>
      <c r="D99" s="103" t="s">
        <v>93</v>
      </c>
      <c r="F99" s="113">
        <f>'MATRIZ 2017 COMPLETO PROPOSTA'!F99</f>
        <v>0</v>
      </c>
      <c r="G99" s="118">
        <f t="shared" si="34"/>
        <v>0</v>
      </c>
      <c r="H99" s="123">
        <f>'DADOS BASE PROPOSTA'!$H$17*G99*'AJUSTE CONIF-SETEC (1) '!$Q$12</f>
        <v>0</v>
      </c>
      <c r="I99" s="123">
        <f>'MATRIZ 2017 COMPLETO PROPOSTA'!I99*'AJUSTE CONIF-SETEC (1) '!$Q$12</f>
        <v>0</v>
      </c>
      <c r="J99" s="123">
        <f t="shared" si="35"/>
        <v>0</v>
      </c>
      <c r="L99" s="113">
        <v>460.16416308845879</v>
      </c>
      <c r="M99" s="123">
        <f>IF(D99="E",'DADOS BASE PROPOSTA'!$H$28,IF(D99="EA",'DADOS BASE PROPOSTA'!$H$29,IF(D99="EC",'DADOS BASE PROPOSTA'!$H$30,IF(D99="ECA",'DADOS BASE PROPOSTA'!$H$31,0))))*'AJUSTE CONIF-SETEC (1) '!$Q$14</f>
        <v>1008808.992033664</v>
      </c>
      <c r="N99" s="123">
        <f>IF(OR(D99="E",D99="EA",D99="EC",D99="ECA",D99="ECR"),L99*'DADOS BASE PROPOSTA'!$H$33,0)*'AJUSTE CONIF-SETEC (1) '!$Q$14</f>
        <v>154385.17102130307</v>
      </c>
      <c r="O99" s="123">
        <f t="shared" si="36"/>
        <v>1163194.1630549671</v>
      </c>
      <c r="R99" s="123"/>
      <c r="T99" s="113">
        <v>27.180246684597151</v>
      </c>
      <c r="U99" s="118">
        <f t="shared" si="38"/>
        <v>1.4259179538067204E-4</v>
      </c>
      <c r="V99" s="123">
        <f>'DADOS BASE PROPOSTA'!$H$48*U99*'AJUSTE CONIF-SETEC (1) '!$Q$20</f>
        <v>6976.3665832866936</v>
      </c>
      <c r="W99" s="123"/>
      <c r="X99" s="123">
        <f t="shared" si="37"/>
        <v>6976.3665832866936</v>
      </c>
      <c r="Z99" s="128">
        <v>451.5</v>
      </c>
      <c r="AB99" s="54">
        <v>0.67700000000000005</v>
      </c>
      <c r="AC99" s="54">
        <f t="shared" si="39"/>
        <v>305.66550000000001</v>
      </c>
      <c r="AD99" s="132">
        <f t="shared" si="40"/>
        <v>-9.0081844258271093E-2</v>
      </c>
      <c r="AF99" s="54">
        <f>($AF$11-(AD99*$AF$11))*'AJUSTE CONIF-SETEC (1) '!$Q$18</f>
        <v>613.68895095851178</v>
      </c>
      <c r="AG99" s="123">
        <f t="shared" si="41"/>
        <v>277080.56135776808</v>
      </c>
      <c r="AI99" s="128">
        <v>0</v>
      </c>
      <c r="AJ99" s="123">
        <f>IF($AI$11&gt;0,(AI99/$AI$11)*'DADOS BASE PROPOSTA'!$H$41,0)*'AJUSTE CONIF-SETEC (1) '!$Q$18</f>
        <v>0</v>
      </c>
      <c r="AL99" s="123">
        <v>7.75</v>
      </c>
      <c r="AM99" s="123">
        <f>(AL99/$AL$11)*'DADOS BASE PROPOSTA'!$H$42*'AJUSTE CONIF-SETEC (1) '!$Q$18</f>
        <v>4089.6667223084628</v>
      </c>
      <c r="AO99" s="123"/>
      <c r="AP99" s="123"/>
      <c r="AQ99" s="123"/>
      <c r="AS99" s="123"/>
      <c r="AT99" s="123"/>
      <c r="AU99" s="123"/>
      <c r="AW99" s="123"/>
      <c r="AX99" s="123"/>
      <c r="AY99" s="123"/>
      <c r="AZ99" s="102"/>
    </row>
    <row r="100" spans="1:52" x14ac:dyDescent="0.25">
      <c r="A100" s="102"/>
      <c r="B100" s="103" t="s">
        <v>138</v>
      </c>
      <c r="C100" s="103" t="s">
        <v>167</v>
      </c>
      <c r="D100" s="103" t="s">
        <v>93</v>
      </c>
      <c r="F100" s="113">
        <f>'MATRIZ 2017 COMPLETO PROPOSTA'!F100</f>
        <v>0</v>
      </c>
      <c r="G100" s="118">
        <f t="shared" si="34"/>
        <v>0</v>
      </c>
      <c r="H100" s="123">
        <f>'DADOS BASE PROPOSTA'!$H$17*G100*'AJUSTE CONIF-SETEC (1) '!$Q$12</f>
        <v>0</v>
      </c>
      <c r="I100" s="123">
        <f>'MATRIZ 2017 COMPLETO PROPOSTA'!I100*'AJUSTE CONIF-SETEC (1) '!$Q$12</f>
        <v>0</v>
      </c>
      <c r="J100" s="123">
        <f t="shared" si="35"/>
        <v>0</v>
      </c>
      <c r="L100" s="113">
        <v>0</v>
      </c>
      <c r="M100" s="123">
        <f>IF(D100="E",'DADOS BASE PROPOSTA'!$H$28,IF(D100="EA",'DADOS BASE PROPOSTA'!$H$29,IF(D100="EC",'DADOS BASE PROPOSTA'!$H$30,IF(D100="ECA",'DADOS BASE PROPOSTA'!$H$31,0))))*'AJUSTE CONIF-SETEC (1) '!$Q$14</f>
        <v>1008808.992033664</v>
      </c>
      <c r="N100" s="123">
        <f>IF(OR(D100="E",D100="EA",D100="EC",D100="ECA",D100="ECR"),L100*'DADOS BASE PROPOSTA'!$H$33,0)*'AJUSTE CONIF-SETEC (1) '!$Q$14</f>
        <v>0</v>
      </c>
      <c r="O100" s="123">
        <f t="shared" si="36"/>
        <v>1008808.992033664</v>
      </c>
      <c r="R100" s="123"/>
      <c r="T100" s="113">
        <v>0</v>
      </c>
      <c r="U100" s="118">
        <f t="shared" si="38"/>
        <v>0</v>
      </c>
      <c r="V100" s="123">
        <f>'DADOS BASE PROPOSTA'!$H$48*U100*'AJUSTE CONIF-SETEC (1) '!$Q$20</f>
        <v>0</v>
      </c>
      <c r="W100" s="123"/>
      <c r="X100" s="123">
        <f t="shared" si="37"/>
        <v>0</v>
      </c>
      <c r="Z100" s="128">
        <v>0</v>
      </c>
      <c r="AB100" s="54">
        <v>0.754</v>
      </c>
      <c r="AC100" s="54">
        <f t="shared" si="39"/>
        <v>0</v>
      </c>
      <c r="AD100" s="132">
        <f t="shared" si="40"/>
        <v>4.4668155741728832E-2</v>
      </c>
      <c r="AF100" s="54">
        <f>($AF$11-(AD100*$AF$11))*'AJUSTE CONIF-SETEC (1) '!$Q$18</f>
        <v>537.82805429535563</v>
      </c>
      <c r="AG100" s="123">
        <f t="shared" si="41"/>
        <v>0</v>
      </c>
      <c r="AI100" s="128">
        <v>0</v>
      </c>
      <c r="AJ100" s="123">
        <f>IF($AI$11&gt;0,(AI100/$AI$11)*'DADOS BASE PROPOSTA'!$H$41,0)*'AJUSTE CONIF-SETEC (1) '!$Q$18</f>
        <v>0</v>
      </c>
      <c r="AL100" s="123">
        <v>0</v>
      </c>
      <c r="AM100" s="123">
        <f>(AL100/$AL$11)*'DADOS BASE PROPOSTA'!$H$42*'AJUSTE CONIF-SETEC (1) '!$Q$18</f>
        <v>0</v>
      </c>
      <c r="AO100" s="123"/>
      <c r="AP100" s="123"/>
      <c r="AQ100" s="123"/>
      <c r="AS100" s="123"/>
      <c r="AT100" s="123"/>
      <c r="AU100" s="123"/>
      <c r="AW100" s="123"/>
      <c r="AX100" s="123"/>
      <c r="AY100" s="123"/>
      <c r="AZ100" s="102"/>
    </row>
    <row r="101" spans="1:52" x14ac:dyDescent="0.25">
      <c r="A101" s="102"/>
      <c r="B101" s="103" t="s">
        <v>138</v>
      </c>
      <c r="C101" s="103" t="s">
        <v>168</v>
      </c>
      <c r="D101" s="103" t="s">
        <v>89</v>
      </c>
      <c r="F101" s="113">
        <f>'MATRIZ 2017 COMPLETO PROPOSTA'!F101</f>
        <v>1816.6812746408809</v>
      </c>
      <c r="G101" s="118">
        <f t="shared" si="34"/>
        <v>1.6093560532364666E-3</v>
      </c>
      <c r="H101" s="123">
        <f>'DADOS BASE PROPOSTA'!$H$17*G101*'AJUSTE CONIF-SETEC (1) '!$Q$12</f>
        <v>1994301.8190102461</v>
      </c>
      <c r="I101" s="123">
        <f>'MATRIZ 2017 COMPLETO PROPOSTA'!I101*'AJUSTE CONIF-SETEC (1) '!$Q$12</f>
        <v>0</v>
      </c>
      <c r="J101" s="123">
        <f t="shared" si="35"/>
        <v>1994301.8190102461</v>
      </c>
      <c r="L101" s="113">
        <v>0</v>
      </c>
      <c r="M101" s="123">
        <f>IF(D101="E",'DADOS BASE PROPOSTA'!$H$28,IF(D101="EA",'DADOS BASE PROPOSTA'!$H$29,IF(D101="EC",'DADOS BASE PROPOSTA'!$H$30,IF(D101="ECA",'DADOS BASE PROPOSTA'!$H$31,0))))*'AJUSTE CONIF-SETEC (1) '!$Q$14</f>
        <v>0</v>
      </c>
      <c r="N101" s="123">
        <f>IF(OR(D101="E",D101="EA",D101="EC",D101="ECA",D101="ECR"),L101*'DADOS BASE PROPOSTA'!$H$33,0)*'AJUSTE CONIF-SETEC (1) '!$Q$14</f>
        <v>0</v>
      </c>
      <c r="O101" s="123">
        <f t="shared" si="36"/>
        <v>0</v>
      </c>
      <c r="R101" s="123"/>
      <c r="T101" s="113">
        <v>0</v>
      </c>
      <c r="U101" s="118">
        <f t="shared" si="38"/>
        <v>0</v>
      </c>
      <c r="V101" s="123">
        <f>'DADOS BASE PROPOSTA'!$H$48*U101*'AJUSTE CONIF-SETEC (1) '!$Q$20</f>
        <v>0</v>
      </c>
      <c r="W101" s="123"/>
      <c r="X101" s="123">
        <f t="shared" si="37"/>
        <v>0</v>
      </c>
      <c r="Z101" s="128">
        <v>1110</v>
      </c>
      <c r="AB101" s="54">
        <v>0.67400000000000004</v>
      </c>
      <c r="AC101" s="54">
        <f t="shared" si="39"/>
        <v>748.1400000000001</v>
      </c>
      <c r="AD101" s="132">
        <f t="shared" si="40"/>
        <v>-9.5331844258271098E-2</v>
      </c>
      <c r="AF101" s="54">
        <f>($AF$11-(AD101*$AF$11))*'AJUSTE CONIF-SETEC (1) '!$Q$18</f>
        <v>616.6445703090244</v>
      </c>
      <c r="AG101" s="123">
        <f t="shared" si="41"/>
        <v>684475.47304301709</v>
      </c>
      <c r="AI101" s="128">
        <v>0</v>
      </c>
      <c r="AJ101" s="123">
        <f>IF($AI$11&gt;0,(AI101/$AI$11)*'DADOS BASE PROPOSTA'!$H$41,0)*'AJUSTE CONIF-SETEC (1) '!$Q$18</f>
        <v>0</v>
      </c>
      <c r="AL101" s="123">
        <v>0</v>
      </c>
      <c r="AM101" s="123">
        <f>(AL101/$AL$11)*'DADOS BASE PROPOSTA'!$H$42*'AJUSTE CONIF-SETEC (1) '!$Q$18</f>
        <v>0</v>
      </c>
      <c r="AO101" s="123"/>
      <c r="AP101" s="123"/>
      <c r="AQ101" s="123"/>
      <c r="AS101" s="123"/>
      <c r="AT101" s="123"/>
      <c r="AU101" s="123"/>
      <c r="AW101" s="123"/>
      <c r="AX101" s="123"/>
      <c r="AY101" s="123"/>
      <c r="AZ101" s="102"/>
    </row>
    <row r="102" spans="1:52" x14ac:dyDescent="0.25">
      <c r="A102" s="102"/>
      <c r="B102" s="103" t="s">
        <v>138</v>
      </c>
      <c r="C102" s="103" t="s">
        <v>169</v>
      </c>
      <c r="D102" s="103" t="s">
        <v>89</v>
      </c>
      <c r="F102" s="113">
        <f>'MATRIZ 2017 COMPLETO PROPOSTA'!F102</f>
        <v>1572.0517164620951</v>
      </c>
      <c r="G102" s="118">
        <f t="shared" si="34"/>
        <v>1.392644368170292E-3</v>
      </c>
      <c r="H102" s="123">
        <f>'DADOS BASE PROPOSTA'!$H$17*G102*'AJUSTE CONIF-SETEC (1) '!$Q$12</f>
        <v>1725754.3419873072</v>
      </c>
      <c r="I102" s="123">
        <f>'MATRIZ 2017 COMPLETO PROPOSTA'!I102*'AJUSTE CONIF-SETEC (1) '!$Q$12</f>
        <v>0</v>
      </c>
      <c r="J102" s="123">
        <f t="shared" si="35"/>
        <v>1725754.3419873072</v>
      </c>
      <c r="L102" s="113">
        <v>0</v>
      </c>
      <c r="M102" s="123">
        <f>IF(D102="E",'DADOS BASE PROPOSTA'!$H$28,IF(D102="EA",'DADOS BASE PROPOSTA'!$H$29,IF(D102="EC",'DADOS BASE PROPOSTA'!$H$30,IF(D102="ECA",'DADOS BASE PROPOSTA'!$H$31,0))))*'AJUSTE CONIF-SETEC (1) '!$Q$14</f>
        <v>0</v>
      </c>
      <c r="N102" s="123">
        <f>IF(OR(D102="E",D102="EA",D102="EC",D102="ECA",D102="ECR"),L102*'DADOS BASE PROPOSTA'!$H$33,0)*'AJUSTE CONIF-SETEC (1) '!$Q$14</f>
        <v>0</v>
      </c>
      <c r="O102" s="123">
        <f t="shared" si="36"/>
        <v>0</v>
      </c>
      <c r="R102" s="123"/>
      <c r="T102" s="113">
        <v>16.720668632726269</v>
      </c>
      <c r="U102" s="118">
        <f t="shared" si="38"/>
        <v>8.7719224478446388E-5</v>
      </c>
      <c r="V102" s="123">
        <f>'DADOS BASE PROPOSTA'!$H$48*U102*'AJUSTE CONIF-SETEC (1) '!$Q$20</f>
        <v>4291.7018102586244</v>
      </c>
      <c r="W102" s="123"/>
      <c r="X102" s="123">
        <f t="shared" si="37"/>
        <v>4291.7018102586244</v>
      </c>
      <c r="Z102" s="128">
        <v>900.5</v>
      </c>
      <c r="AB102" s="54">
        <v>0.67600000000000005</v>
      </c>
      <c r="AC102" s="54">
        <f t="shared" si="39"/>
        <v>608.73800000000006</v>
      </c>
      <c r="AD102" s="132">
        <f t="shared" si="40"/>
        <v>-9.1831844258271095E-2</v>
      </c>
      <c r="AF102" s="54">
        <f>($AF$11-(AD102*$AF$11))*'AJUSTE CONIF-SETEC (1) '!$Q$18</f>
        <v>614.67415740868262</v>
      </c>
      <c r="AG102" s="123">
        <f t="shared" si="41"/>
        <v>553514.0787465187</v>
      </c>
      <c r="AI102" s="128">
        <v>0</v>
      </c>
      <c r="AJ102" s="123">
        <f>IF($AI$11&gt;0,(AI102/$AI$11)*'DADOS BASE PROPOSTA'!$H$41,0)*'AJUSTE CONIF-SETEC (1) '!$Q$18</f>
        <v>0</v>
      </c>
      <c r="AL102" s="123">
        <v>11.5</v>
      </c>
      <c r="AM102" s="123">
        <f>(AL102/$AL$11)*'DADOS BASE PROPOSTA'!$H$42*'AJUSTE CONIF-SETEC (1) '!$Q$18</f>
        <v>6068.5377169738476</v>
      </c>
      <c r="AO102" s="123"/>
      <c r="AP102" s="123"/>
      <c r="AQ102" s="123"/>
      <c r="AS102" s="123"/>
      <c r="AT102" s="123"/>
      <c r="AU102" s="123"/>
      <c r="AW102" s="123"/>
      <c r="AX102" s="123"/>
      <c r="AY102" s="123"/>
      <c r="AZ102" s="102"/>
    </row>
    <row r="103" spans="1:52" x14ac:dyDescent="0.25">
      <c r="A103" s="102"/>
      <c r="B103" s="103" t="s">
        <v>138</v>
      </c>
      <c r="C103" s="103" t="s">
        <v>170</v>
      </c>
      <c r="D103" s="103" t="s">
        <v>89</v>
      </c>
      <c r="F103" s="113">
        <f>'MATRIZ 2017 COMPLETO PROPOSTA'!F103</f>
        <v>13974.54582745185</v>
      </c>
      <c r="G103" s="118">
        <f t="shared" si="34"/>
        <v>1.237972793168457E-2</v>
      </c>
      <c r="H103" s="123">
        <f>'DADOS BASE PROPOSTA'!$H$17*G103*'AJUSTE CONIF-SETEC (1) '!$Q$12</f>
        <v>15340864.98967105</v>
      </c>
      <c r="I103" s="123">
        <f>'MATRIZ 2017 COMPLETO PROPOSTA'!I103*'AJUSTE CONIF-SETEC (1) '!$Q$12</f>
        <v>0</v>
      </c>
      <c r="J103" s="123">
        <f t="shared" si="35"/>
        <v>15340864.98967105</v>
      </c>
      <c r="L103" s="113">
        <v>0</v>
      </c>
      <c r="M103" s="123">
        <f>IF(D103="E",'DADOS BASE PROPOSTA'!$H$28,IF(D103="EA",'DADOS BASE PROPOSTA'!$H$29,IF(D103="EC",'DADOS BASE PROPOSTA'!$H$30,IF(D103="ECA",'DADOS BASE PROPOSTA'!$H$31,0))))*'AJUSTE CONIF-SETEC (1) '!$Q$14</f>
        <v>0</v>
      </c>
      <c r="N103" s="123">
        <f>IF(OR(D103="E",D103="EA",D103="EC",D103="ECA",D103="ECR"),L103*'DADOS BASE PROPOSTA'!$H$33,0)*'AJUSTE CONIF-SETEC (1) '!$Q$14</f>
        <v>0</v>
      </c>
      <c r="O103" s="123">
        <f t="shared" si="36"/>
        <v>0</v>
      </c>
      <c r="R103" s="123"/>
      <c r="T103" s="113">
        <v>0</v>
      </c>
      <c r="U103" s="118">
        <f t="shared" si="38"/>
        <v>0</v>
      </c>
      <c r="V103" s="123">
        <f>'DADOS BASE PROPOSTA'!$H$48*U103*'AJUSTE CONIF-SETEC (1) '!$Q$20</f>
        <v>0</v>
      </c>
      <c r="W103" s="123"/>
      <c r="X103" s="123">
        <f t="shared" si="37"/>
        <v>0</v>
      </c>
      <c r="Z103" s="128">
        <v>9922.5</v>
      </c>
      <c r="AB103" s="54">
        <v>0.75900000000000001</v>
      </c>
      <c r="AC103" s="54">
        <f t="shared" si="39"/>
        <v>7531.1774999999998</v>
      </c>
      <c r="AD103" s="132">
        <f t="shared" si="40"/>
        <v>5.341815574172884E-2</v>
      </c>
      <c r="AF103" s="54">
        <f>($AF$11-(AD103*$AF$11))*'AJUSTE CONIF-SETEC (1) '!$Q$18</f>
        <v>532.90202204450134</v>
      </c>
      <c r="AG103" s="123">
        <f t="shared" si="41"/>
        <v>5287720.3137365645</v>
      </c>
      <c r="AI103" s="128">
        <v>0</v>
      </c>
      <c r="AJ103" s="123">
        <f>IF($AI$11&gt;0,(AI103/$AI$11)*'DADOS BASE PROPOSTA'!$H$41,0)*'AJUSTE CONIF-SETEC (1) '!$Q$18</f>
        <v>0</v>
      </c>
      <c r="AL103" s="123">
        <v>0</v>
      </c>
      <c r="AM103" s="123">
        <f>(AL103/$AL$11)*'DADOS BASE PROPOSTA'!$H$42*'AJUSTE CONIF-SETEC (1) '!$Q$18</f>
        <v>0</v>
      </c>
      <c r="AO103" s="123"/>
      <c r="AP103" s="123"/>
      <c r="AQ103" s="123"/>
      <c r="AS103" s="123"/>
      <c r="AT103" s="123"/>
      <c r="AU103" s="123"/>
      <c r="AW103" s="123"/>
      <c r="AX103" s="123"/>
      <c r="AY103" s="123"/>
      <c r="AZ103" s="102"/>
    </row>
    <row r="104" spans="1:52" x14ac:dyDescent="0.25">
      <c r="A104" s="102"/>
      <c r="B104" s="103" t="s">
        <v>138</v>
      </c>
      <c r="C104" s="103" t="s">
        <v>171</v>
      </c>
      <c r="D104" s="103" t="s">
        <v>89</v>
      </c>
      <c r="F104" s="113">
        <f>'MATRIZ 2017 COMPLETO PROPOSTA'!F104</f>
        <v>1956.057989056902</v>
      </c>
      <c r="G104" s="118">
        <f t="shared" si="34"/>
        <v>1.7328266708713483E-3</v>
      </c>
      <c r="H104" s="123">
        <f>'DADOS BASE PROPOSTA'!$H$17*G104*'AJUSTE CONIF-SETEC (1) '!$Q$12</f>
        <v>2147305.6722274204</v>
      </c>
      <c r="I104" s="123">
        <f>'MATRIZ 2017 COMPLETO PROPOSTA'!I104*'AJUSTE CONIF-SETEC (1) '!$Q$12</f>
        <v>0</v>
      </c>
      <c r="J104" s="123">
        <f t="shared" si="35"/>
        <v>2147305.6722274204</v>
      </c>
      <c r="L104" s="113">
        <v>0</v>
      </c>
      <c r="M104" s="123">
        <f>IF(D104="E",'DADOS BASE PROPOSTA'!$H$28,IF(D104="EA",'DADOS BASE PROPOSTA'!$H$29,IF(D104="EC",'DADOS BASE PROPOSTA'!$H$30,IF(D104="ECA",'DADOS BASE PROPOSTA'!$H$31,0))))*'AJUSTE CONIF-SETEC (1) '!$Q$14</f>
        <v>0</v>
      </c>
      <c r="N104" s="123">
        <f>IF(OR(D104="E",D104="EA",D104="EC",D104="ECA",D104="ECR"),L104*'DADOS BASE PROPOSTA'!$H$33,0)*'AJUSTE CONIF-SETEC (1) '!$Q$14</f>
        <v>0</v>
      </c>
      <c r="O104" s="123">
        <f t="shared" si="36"/>
        <v>0</v>
      </c>
      <c r="R104" s="123"/>
      <c r="T104" s="113">
        <v>0</v>
      </c>
      <c r="U104" s="118">
        <f t="shared" si="38"/>
        <v>0</v>
      </c>
      <c r="V104" s="123">
        <f>'DADOS BASE PROPOSTA'!$H$48*U104*'AJUSTE CONIF-SETEC (1) '!$Q$20</f>
        <v>0</v>
      </c>
      <c r="W104" s="123"/>
      <c r="X104" s="123">
        <f t="shared" si="37"/>
        <v>0</v>
      </c>
      <c r="Z104" s="128">
        <v>903.5</v>
      </c>
      <c r="AB104" s="54">
        <v>0.64600000000000002</v>
      </c>
      <c r="AC104" s="54">
        <f t="shared" si="39"/>
        <v>583.66100000000006</v>
      </c>
      <c r="AD104" s="132">
        <f t="shared" si="40"/>
        <v>-0.14433184425827114</v>
      </c>
      <c r="AF104" s="54">
        <f>($AF$11-(AD104*$AF$11))*'AJUSTE CONIF-SETEC (1) '!$Q$18</f>
        <v>644.23035091380848</v>
      </c>
      <c r="AG104" s="123">
        <f t="shared" si="41"/>
        <v>582062.12205062597</v>
      </c>
      <c r="AI104" s="128">
        <v>0</v>
      </c>
      <c r="AJ104" s="123">
        <f>IF($AI$11&gt;0,(AI104/$AI$11)*'DADOS BASE PROPOSTA'!$H$41,0)*'AJUSTE CONIF-SETEC (1) '!$Q$18</f>
        <v>0</v>
      </c>
      <c r="AL104" s="123">
        <v>0</v>
      </c>
      <c r="AM104" s="123">
        <f>(AL104/$AL$11)*'DADOS BASE PROPOSTA'!$H$42*'AJUSTE CONIF-SETEC (1) '!$Q$18</f>
        <v>0</v>
      </c>
      <c r="AO104" s="123"/>
      <c r="AP104" s="123"/>
      <c r="AQ104" s="123"/>
      <c r="AS104" s="123"/>
      <c r="AT104" s="123"/>
      <c r="AU104" s="123"/>
      <c r="AW104" s="123"/>
      <c r="AX104" s="123"/>
      <c r="AY104" s="123"/>
      <c r="AZ104" s="102"/>
    </row>
    <row r="105" spans="1:52" x14ac:dyDescent="0.25">
      <c r="A105" s="102"/>
      <c r="B105" s="103" t="s">
        <v>138</v>
      </c>
      <c r="C105" s="103" t="s">
        <v>172</v>
      </c>
      <c r="D105" s="103" t="s">
        <v>93</v>
      </c>
      <c r="F105" s="113">
        <f>'MATRIZ 2017 COMPLETO PROPOSTA'!F105</f>
        <v>0</v>
      </c>
      <c r="G105" s="118">
        <f t="shared" si="34"/>
        <v>0</v>
      </c>
      <c r="H105" s="123">
        <f>'DADOS BASE PROPOSTA'!$H$17*G105*'AJUSTE CONIF-SETEC (1) '!$Q$12</f>
        <v>0</v>
      </c>
      <c r="I105" s="123">
        <f>'MATRIZ 2017 COMPLETO PROPOSTA'!I105*'AJUSTE CONIF-SETEC (1) '!$Q$12</f>
        <v>0</v>
      </c>
      <c r="J105" s="123">
        <f t="shared" si="35"/>
        <v>0</v>
      </c>
      <c r="L105" s="113">
        <v>5.9043956043956047</v>
      </c>
      <c r="M105" s="123">
        <f>IF(D105="E",'DADOS BASE PROPOSTA'!$H$28,IF(D105="EA",'DADOS BASE PROPOSTA'!$H$29,IF(D105="EC",'DADOS BASE PROPOSTA'!$H$30,IF(D105="ECA",'DADOS BASE PROPOSTA'!$H$31,0))))*'AJUSTE CONIF-SETEC (1) '!$Q$14</f>
        <v>1008808.992033664</v>
      </c>
      <c r="N105" s="123">
        <f>IF(OR(D105="E",D105="EA",D105="EC",D105="ECA",D105="ECR"),L105*'DADOS BASE PROPOSTA'!$H$33,0)*'AJUSTE CONIF-SETEC (1) '!$Q$14</f>
        <v>1980.9259353097762</v>
      </c>
      <c r="O105" s="123">
        <f t="shared" si="36"/>
        <v>1010789.9179689738</v>
      </c>
      <c r="R105" s="123"/>
      <c r="T105" s="113">
        <v>212.1651976040246</v>
      </c>
      <c r="U105" s="118">
        <f t="shared" si="38"/>
        <v>1.1130515772984906E-3</v>
      </c>
      <c r="V105" s="123">
        <f>'DADOS BASE PROPOSTA'!$H$48*U105*'AJUSTE CONIF-SETEC (1) '!$Q$20</f>
        <v>54456.540143909777</v>
      </c>
      <c r="W105" s="123"/>
      <c r="X105" s="123">
        <f t="shared" si="37"/>
        <v>54456.540143909777</v>
      </c>
      <c r="Z105" s="128">
        <v>53.5</v>
      </c>
      <c r="AB105" s="54">
        <v>0.7</v>
      </c>
      <c r="AC105" s="54">
        <f t="shared" si="39"/>
        <v>37.449999999999996</v>
      </c>
      <c r="AD105" s="132">
        <f t="shared" si="40"/>
        <v>-4.9831844258271252E-2</v>
      </c>
      <c r="AF105" s="54">
        <f>($AF$11-(AD105*$AF$11))*'AJUSTE CONIF-SETEC (1) '!$Q$18</f>
        <v>591.02920260458211</v>
      </c>
      <c r="AG105" s="123">
        <f t="shared" si="41"/>
        <v>31620.062339345142</v>
      </c>
      <c r="AI105" s="128">
        <v>0</v>
      </c>
      <c r="AJ105" s="123">
        <f>IF($AI$11&gt;0,(AI105/$AI$11)*'DADOS BASE PROPOSTA'!$H$41,0)*'AJUSTE CONIF-SETEC (1) '!$Q$18</f>
        <v>0</v>
      </c>
      <c r="AL105" s="123">
        <v>45.875</v>
      </c>
      <c r="AM105" s="123">
        <f>(AL105/$AL$11)*'DADOS BASE PROPOSTA'!$H$42*'AJUSTE CONIF-SETEC (1) '!$Q$18</f>
        <v>24208.188501406545</v>
      </c>
      <c r="AO105" s="123"/>
      <c r="AP105" s="123"/>
      <c r="AQ105" s="123"/>
      <c r="AS105" s="123"/>
      <c r="AT105" s="123"/>
      <c r="AU105" s="123"/>
      <c r="AW105" s="123"/>
      <c r="AX105" s="123"/>
      <c r="AY105" s="123"/>
      <c r="AZ105" s="102"/>
    </row>
    <row r="106" spans="1:52" x14ac:dyDescent="0.25">
      <c r="A106" s="102"/>
      <c r="B106" s="103" t="s">
        <v>138</v>
      </c>
      <c r="C106" s="103" t="s">
        <v>173</v>
      </c>
      <c r="D106" s="103" t="s">
        <v>93</v>
      </c>
      <c r="F106" s="113">
        <f>'MATRIZ 2017 COMPLETO PROPOSTA'!F106</f>
        <v>0</v>
      </c>
      <c r="G106" s="118">
        <f t="shared" si="34"/>
        <v>0</v>
      </c>
      <c r="H106" s="123">
        <f>'DADOS BASE PROPOSTA'!$H$17*G106*'AJUSTE CONIF-SETEC (1) '!$Q$12</f>
        <v>0</v>
      </c>
      <c r="I106" s="123">
        <f>'MATRIZ 2017 COMPLETO PROPOSTA'!I106*'AJUSTE CONIF-SETEC (1) '!$Q$12</f>
        <v>0</v>
      </c>
      <c r="J106" s="123">
        <f t="shared" si="35"/>
        <v>0</v>
      </c>
      <c r="L106" s="113">
        <v>890.72201708990838</v>
      </c>
      <c r="M106" s="123">
        <f>IF(D106="E",'DADOS BASE PROPOSTA'!$H$28,IF(D106="EA",'DADOS BASE PROPOSTA'!$H$29,IF(D106="EC",'DADOS BASE PROPOSTA'!$H$30,IF(D106="ECA",'DADOS BASE PROPOSTA'!$H$31,0))))*'AJUSTE CONIF-SETEC (1) '!$Q$14</f>
        <v>1008808.992033664</v>
      </c>
      <c r="N106" s="123">
        <f>IF(OR(D106="E",D106="EA",D106="EC",D106="ECA",D106="ECR"),L106*'DADOS BASE PROPOSTA'!$H$33,0)*'AJUSTE CONIF-SETEC (1) '!$Q$14</f>
        <v>298837.41927645664</v>
      </c>
      <c r="O106" s="123">
        <f t="shared" si="36"/>
        <v>1307646.4113101207</v>
      </c>
      <c r="R106" s="123"/>
      <c r="T106" s="113">
        <v>6.5308964541942602</v>
      </c>
      <c r="U106" s="118">
        <f t="shared" si="38"/>
        <v>3.4262097090404941E-5</v>
      </c>
      <c r="V106" s="123">
        <f>'DADOS BASE PROPOSTA'!$H$48*U106*'AJUSTE CONIF-SETEC (1) '!$Q$20</f>
        <v>1676.2882364774862</v>
      </c>
      <c r="W106" s="123"/>
      <c r="X106" s="123">
        <f t="shared" si="37"/>
        <v>1676.2882364774862</v>
      </c>
      <c r="Z106" s="128">
        <v>934.5</v>
      </c>
      <c r="AB106" s="54">
        <v>0.63500000000000001</v>
      </c>
      <c r="AC106" s="54">
        <f t="shared" si="39"/>
        <v>593.40750000000003</v>
      </c>
      <c r="AD106" s="132">
        <f t="shared" si="40"/>
        <v>-0.16358184425827116</v>
      </c>
      <c r="AF106" s="54">
        <f>($AF$11-(AD106*$AF$11))*'AJUSTE CONIF-SETEC (1) '!$Q$18</f>
        <v>655.06762186568801</v>
      </c>
      <c r="AG106" s="123">
        <f t="shared" si="41"/>
        <v>612160.69263348542</v>
      </c>
      <c r="AI106" s="128">
        <v>0</v>
      </c>
      <c r="AJ106" s="123">
        <f>IF($AI$11&gt;0,(AI106/$AI$11)*'DADOS BASE PROPOSTA'!$H$41,0)*'AJUSTE CONIF-SETEC (1) '!$Q$18</f>
        <v>0</v>
      </c>
      <c r="AL106" s="123">
        <v>4.625</v>
      </c>
      <c r="AM106" s="123">
        <f>(AL106/$AL$11)*'DADOS BASE PROPOSTA'!$H$42*'AJUSTE CONIF-SETEC (1) '!$Q$18</f>
        <v>2440.6075600873082</v>
      </c>
      <c r="AO106" s="123"/>
      <c r="AP106" s="123"/>
      <c r="AQ106" s="123"/>
      <c r="AS106" s="123"/>
      <c r="AT106" s="123"/>
      <c r="AU106" s="123"/>
      <c r="AW106" s="123"/>
      <c r="AX106" s="123"/>
      <c r="AY106" s="123"/>
      <c r="AZ106" s="102"/>
    </row>
    <row r="107" spans="1:52" x14ac:dyDescent="0.25">
      <c r="A107" s="102"/>
      <c r="B107" s="103" t="s">
        <v>138</v>
      </c>
      <c r="C107" s="103" t="s">
        <v>174</v>
      </c>
      <c r="D107" s="103" t="s">
        <v>89</v>
      </c>
      <c r="F107" s="113">
        <f>'MATRIZ 2017 COMPLETO PROPOSTA'!F107</f>
        <v>3158.368173185369</v>
      </c>
      <c r="G107" s="118">
        <f t="shared" si="34"/>
        <v>2.7979255408299747E-3</v>
      </c>
      <c r="H107" s="123">
        <f>'DADOS BASE PROPOSTA'!$H$17*G107*'AJUSTE CONIF-SETEC (1) '!$Q$12</f>
        <v>3467168.1162854373</v>
      </c>
      <c r="I107" s="123">
        <f>'MATRIZ 2017 COMPLETO PROPOSTA'!I107*'AJUSTE CONIF-SETEC (1) '!$Q$12</f>
        <v>0</v>
      </c>
      <c r="J107" s="123">
        <f t="shared" si="35"/>
        <v>3467168.1162854373</v>
      </c>
      <c r="L107" s="113">
        <v>0</v>
      </c>
      <c r="M107" s="123">
        <f>IF(D107="E",'DADOS BASE PROPOSTA'!$H$28,IF(D107="EA",'DADOS BASE PROPOSTA'!$H$29,IF(D107="EC",'DADOS BASE PROPOSTA'!$H$30,IF(D107="ECA",'DADOS BASE PROPOSTA'!$H$31,0))))*'AJUSTE CONIF-SETEC (1) '!$Q$14</f>
        <v>0</v>
      </c>
      <c r="N107" s="123">
        <f>IF(OR(D107="E",D107="EA",D107="EC",D107="ECA",D107="ECR"),L107*'DADOS BASE PROPOSTA'!$H$33,0)*'AJUSTE CONIF-SETEC (1) '!$Q$14</f>
        <v>0</v>
      </c>
      <c r="O107" s="123">
        <f t="shared" si="36"/>
        <v>0</v>
      </c>
      <c r="R107" s="123"/>
      <c r="T107" s="113">
        <v>2.0458229856512138</v>
      </c>
      <c r="U107" s="118">
        <f t="shared" si="38"/>
        <v>1.0732705112656968E-5</v>
      </c>
      <c r="V107" s="123">
        <f>'DADOS BASE PROPOSTA'!$H$48*U107*'AJUSTE CONIF-SETEC (1) '!$Q$20</f>
        <v>525.10233913752563</v>
      </c>
      <c r="W107" s="123"/>
      <c r="X107" s="123">
        <f t="shared" si="37"/>
        <v>525.10233913752563</v>
      </c>
      <c r="Z107" s="128">
        <v>2178.5</v>
      </c>
      <c r="AB107" s="54">
        <v>0.67500000000000004</v>
      </c>
      <c r="AC107" s="54">
        <f t="shared" si="39"/>
        <v>1470.4875000000002</v>
      </c>
      <c r="AD107" s="132">
        <f t="shared" si="40"/>
        <v>-9.3581844258271096E-2</v>
      </c>
      <c r="AF107" s="54">
        <f>($AF$11-(AD107*$AF$11))*'AJUSTE CONIF-SETEC (1) '!$Q$18</f>
        <v>615.65936385885357</v>
      </c>
      <c r="AG107" s="123">
        <f t="shared" si="41"/>
        <v>1341213.9241665124</v>
      </c>
      <c r="AI107" s="128">
        <v>0</v>
      </c>
      <c r="AJ107" s="123">
        <f>IF($AI$11&gt;0,(AI107/$AI$11)*'DADOS BASE PROPOSTA'!$H$41,0)*'AJUSTE CONIF-SETEC (1) '!$Q$18</f>
        <v>0</v>
      </c>
      <c r="AL107" s="123">
        <v>1.25</v>
      </c>
      <c r="AM107" s="123">
        <f>(AL107/$AL$11)*'DADOS BASE PROPOSTA'!$H$42*'AJUSTE CONIF-SETEC (1) '!$Q$18</f>
        <v>659.6236648884618</v>
      </c>
      <c r="AO107" s="123"/>
      <c r="AP107" s="123"/>
      <c r="AQ107" s="123"/>
      <c r="AS107" s="123"/>
      <c r="AT107" s="123"/>
      <c r="AU107" s="123"/>
      <c r="AW107" s="123"/>
      <c r="AX107" s="123"/>
      <c r="AY107" s="123"/>
      <c r="AZ107" s="102"/>
    </row>
    <row r="108" spans="1:52" x14ac:dyDescent="0.25">
      <c r="A108" s="102"/>
      <c r="B108" s="103" t="s">
        <v>138</v>
      </c>
      <c r="C108" s="103" t="s">
        <v>175</v>
      </c>
      <c r="D108" s="103" t="s">
        <v>89</v>
      </c>
      <c r="F108" s="113">
        <f>'MATRIZ 2017 COMPLETO PROPOSTA'!F108</f>
        <v>2161.8694184501001</v>
      </c>
      <c r="G108" s="118">
        <f t="shared" si="34"/>
        <v>1.9151502706919437E-3</v>
      </c>
      <c r="H108" s="123">
        <f>'DADOS BASE PROPOSTA'!$H$17*G108*'AJUSTE CONIF-SETEC (1) '!$Q$12</f>
        <v>2373239.6947449869</v>
      </c>
      <c r="I108" s="123">
        <f>'MATRIZ 2017 COMPLETO PROPOSTA'!I108*'AJUSTE CONIF-SETEC (1) '!$Q$12</f>
        <v>0</v>
      </c>
      <c r="J108" s="123">
        <f t="shared" si="35"/>
        <v>2373239.6947449869</v>
      </c>
      <c r="L108" s="113">
        <v>0</v>
      </c>
      <c r="M108" s="123">
        <f>IF(D108="E",'DADOS BASE PROPOSTA'!$H$28,IF(D108="EA",'DADOS BASE PROPOSTA'!$H$29,IF(D108="EC",'DADOS BASE PROPOSTA'!$H$30,IF(D108="ECA",'DADOS BASE PROPOSTA'!$H$31,0))))*'AJUSTE CONIF-SETEC (1) '!$Q$14</f>
        <v>0</v>
      </c>
      <c r="N108" s="123">
        <f>IF(OR(D108="E",D108="EA",D108="EC",D108="ECA",D108="ECR"),L108*'DADOS BASE PROPOSTA'!$H$33,0)*'AJUSTE CONIF-SETEC (1) '!$Q$14</f>
        <v>0</v>
      </c>
      <c r="O108" s="123">
        <f t="shared" si="36"/>
        <v>0</v>
      </c>
      <c r="R108" s="123"/>
      <c r="T108" s="113">
        <v>12.19625241445916</v>
      </c>
      <c r="U108" s="118">
        <f t="shared" si="38"/>
        <v>6.398343432545501E-5</v>
      </c>
      <c r="V108" s="123">
        <f>'DADOS BASE PROPOSTA'!$H$48*U108*'AJUSTE CONIF-SETEC (1) '!$Q$20</f>
        <v>3130.4177910121725</v>
      </c>
      <c r="W108" s="123"/>
      <c r="X108" s="123">
        <f t="shared" si="37"/>
        <v>3130.4177910121725</v>
      </c>
      <c r="Z108" s="128">
        <v>979.5</v>
      </c>
      <c r="AB108" s="54">
        <v>0.623</v>
      </c>
      <c r="AC108" s="54">
        <f t="shared" si="39"/>
        <v>610.22850000000005</v>
      </c>
      <c r="AD108" s="132">
        <f t="shared" si="40"/>
        <v>-0.18458184425827118</v>
      </c>
      <c r="AF108" s="54">
        <f>($AF$11-(AD108*$AF$11))*'AJUSTE CONIF-SETEC (1) '!$Q$18</f>
        <v>666.89009926773826</v>
      </c>
      <c r="AG108" s="123">
        <f t="shared" si="41"/>
        <v>653218.85223274957</v>
      </c>
      <c r="AI108" s="128">
        <v>0</v>
      </c>
      <c r="AJ108" s="123">
        <f>IF($AI$11&gt;0,(AI108/$AI$11)*'DADOS BASE PROPOSTA'!$H$41,0)*'AJUSTE CONIF-SETEC (1) '!$Q$18</f>
        <v>0</v>
      </c>
      <c r="AL108" s="123">
        <v>7.625</v>
      </c>
      <c r="AM108" s="123">
        <f>(AL108/$AL$11)*'DADOS BASE PROPOSTA'!$H$42*'AJUSTE CONIF-SETEC (1) '!$Q$18</f>
        <v>4023.7043558196169</v>
      </c>
      <c r="AO108" s="123"/>
      <c r="AP108" s="123"/>
      <c r="AQ108" s="123"/>
      <c r="AS108" s="123"/>
      <c r="AT108" s="123"/>
      <c r="AU108" s="123"/>
      <c r="AW108" s="123"/>
      <c r="AX108" s="123"/>
      <c r="AY108" s="123"/>
      <c r="AZ108" s="102"/>
    </row>
    <row r="109" spans="1:52" x14ac:dyDescent="0.25">
      <c r="A109" s="102"/>
      <c r="B109" s="103" t="s">
        <v>138</v>
      </c>
      <c r="C109" s="103" t="s">
        <v>176</v>
      </c>
      <c r="D109" s="103" t="s">
        <v>89</v>
      </c>
      <c r="F109" s="113">
        <f>'MATRIZ 2017 COMPLETO PROPOSTA'!F109</f>
        <v>5140.842946296757</v>
      </c>
      <c r="G109" s="118">
        <f t="shared" si="34"/>
        <v>4.5541542315925294E-3</v>
      </c>
      <c r="H109" s="123">
        <f>'DADOS BASE PROPOSTA'!$H$17*G109*'AJUSTE CONIF-SETEC (1) '!$Q$12</f>
        <v>5643473.3941275943</v>
      </c>
      <c r="I109" s="123">
        <f>'MATRIZ 2017 COMPLETO PROPOSTA'!I109*'AJUSTE CONIF-SETEC (1) '!$Q$12</f>
        <v>0</v>
      </c>
      <c r="J109" s="123">
        <f t="shared" si="35"/>
        <v>5643473.3941275943</v>
      </c>
      <c r="L109" s="113">
        <v>0</v>
      </c>
      <c r="M109" s="123">
        <f>IF(D109="E",'DADOS BASE PROPOSTA'!$H$28,IF(D109="EA",'DADOS BASE PROPOSTA'!$H$29,IF(D109="EC",'DADOS BASE PROPOSTA'!$H$30,IF(D109="ECA",'DADOS BASE PROPOSTA'!$H$31,0))))*'AJUSTE CONIF-SETEC (1) '!$Q$14</f>
        <v>0</v>
      </c>
      <c r="N109" s="123">
        <f>IF(OR(D109="E",D109="EA",D109="EC",D109="ECA",D109="ECR"),L109*'DADOS BASE PROPOSTA'!$H$33,0)*'AJUSTE CONIF-SETEC (1) '!$Q$14</f>
        <v>0</v>
      </c>
      <c r="O109" s="123">
        <f t="shared" si="36"/>
        <v>0</v>
      </c>
      <c r="R109" s="123"/>
      <c r="T109" s="113">
        <v>30.86474468206935</v>
      </c>
      <c r="U109" s="118">
        <f t="shared" si="38"/>
        <v>1.6192124410248148E-4</v>
      </c>
      <c r="V109" s="123">
        <f>'DADOS BASE PROPOSTA'!$H$48*U109*'AJUSTE CONIF-SETEC (1) '!$Q$20</f>
        <v>7922.0684013764576</v>
      </c>
      <c r="W109" s="123"/>
      <c r="X109" s="123">
        <f t="shared" si="37"/>
        <v>7922.0684013764576</v>
      </c>
      <c r="Z109" s="128">
        <v>3028.5</v>
      </c>
      <c r="AB109" s="54">
        <v>0.67800000000000005</v>
      </c>
      <c r="AC109" s="54">
        <f t="shared" si="39"/>
        <v>2053.3230000000003</v>
      </c>
      <c r="AD109" s="132">
        <f t="shared" si="40"/>
        <v>-8.8331844258271092E-2</v>
      </c>
      <c r="AF109" s="54">
        <f>($AF$11-(AD109*$AF$11))*'AJUSTE CONIF-SETEC (1) '!$Q$18</f>
        <v>612.70374450834095</v>
      </c>
      <c r="AG109" s="123">
        <f t="shared" si="41"/>
        <v>1855573.2902435106</v>
      </c>
      <c r="AI109" s="128">
        <v>0</v>
      </c>
      <c r="AJ109" s="123">
        <f>IF($AI$11&gt;0,(AI109/$AI$11)*'DADOS BASE PROPOSTA'!$H$41,0)*'AJUSTE CONIF-SETEC (1) '!$Q$18</f>
        <v>0</v>
      </c>
      <c r="AL109" s="123">
        <v>13</v>
      </c>
      <c r="AM109" s="123">
        <f>(AL109/$AL$11)*'DADOS BASE PROPOSTA'!$H$42*'AJUSTE CONIF-SETEC (1) '!$Q$18</f>
        <v>6860.0861148400018</v>
      </c>
      <c r="AO109" s="123"/>
      <c r="AP109" s="123"/>
      <c r="AQ109" s="123"/>
      <c r="AS109" s="123"/>
      <c r="AT109" s="123"/>
      <c r="AU109" s="123"/>
      <c r="AW109" s="123"/>
      <c r="AX109" s="123"/>
      <c r="AY109" s="123"/>
      <c r="AZ109" s="102"/>
    </row>
    <row r="110" spans="1:52" x14ac:dyDescent="0.25">
      <c r="A110" s="102"/>
      <c r="F110" s="113"/>
      <c r="G110" s="118"/>
      <c r="H110" s="123"/>
      <c r="I110" s="123"/>
      <c r="J110" s="123"/>
      <c r="L110" s="113"/>
      <c r="M110" s="123"/>
      <c r="N110" s="123"/>
      <c r="O110" s="123"/>
      <c r="R110" s="123"/>
      <c r="T110" s="113"/>
      <c r="U110" s="118"/>
      <c r="V110" s="123"/>
      <c r="W110" s="123"/>
      <c r="X110" s="123"/>
      <c r="Z110" s="128"/>
      <c r="AD110" s="132"/>
      <c r="AG110" s="123"/>
      <c r="AI110" s="128"/>
      <c r="AJ110" s="123"/>
      <c r="AL110" s="123"/>
      <c r="AM110" s="123"/>
      <c r="AO110" s="123"/>
      <c r="AP110" s="123"/>
      <c r="AQ110" s="123"/>
      <c r="AS110" s="123"/>
      <c r="AT110" s="123"/>
      <c r="AU110" s="123"/>
      <c r="AW110" s="123"/>
      <c r="AX110" s="123"/>
      <c r="AY110" s="123"/>
      <c r="AZ110" s="102"/>
    </row>
    <row r="111" spans="1:52" x14ac:dyDescent="0.25">
      <c r="A111" s="102"/>
      <c r="B111" s="107" t="s">
        <v>177</v>
      </c>
      <c r="C111" s="107" t="s">
        <v>178</v>
      </c>
      <c r="D111" s="107" t="s">
        <v>84</v>
      </c>
      <c r="E111" s="107"/>
      <c r="F111" s="114">
        <f>SUM(F112:F142)</f>
        <v>46142.37007695897</v>
      </c>
      <c r="G111" s="119">
        <f>SUM(G112:G142)</f>
        <v>4.0876461727559037E-2</v>
      </c>
      <c r="H111" s="124">
        <f>SUM(H112:H142)</f>
        <v>50653801.446879551</v>
      </c>
      <c r="I111" s="124">
        <f>SUM(I112:I142)</f>
        <v>2652822.8073020875</v>
      </c>
      <c r="J111" s="124">
        <f>SUM(J112:J142)</f>
        <v>53306624.254181631</v>
      </c>
      <c r="K111" s="108"/>
      <c r="L111" s="114">
        <f>SUM(L112:L142)</f>
        <v>6848.8413538539326</v>
      </c>
      <c r="M111" s="124">
        <f>SUM(M112:M142)</f>
        <v>12653184.729073817</v>
      </c>
      <c r="N111" s="124">
        <f>SUM(N112:N142)</f>
        <v>2297787.6778058722</v>
      </c>
      <c r="O111" s="124">
        <f>SUM(O112:O142)</f>
        <v>14950972.406879688</v>
      </c>
      <c r="P111" s="108"/>
      <c r="Q111" s="109"/>
      <c r="R111" s="124">
        <f>SUM(R112:R142)</f>
        <v>5093956.8497205656</v>
      </c>
      <c r="S111" s="108"/>
      <c r="T111" s="114">
        <f>SUM(T112:T142)</f>
        <v>4619.6565651121373</v>
      </c>
      <c r="U111" s="119">
        <f>SUM(U112:U142)</f>
        <v>2.4235435804000373E-2</v>
      </c>
      <c r="V111" s="124">
        <f>SUM(V112:V142)</f>
        <v>1185729.4034558164</v>
      </c>
      <c r="W111" s="124">
        <f>SUM(W112:W142)</f>
        <v>244676.20587804879</v>
      </c>
      <c r="X111" s="124">
        <f>SUM(X112:X142)</f>
        <v>1430405.6093338651</v>
      </c>
      <c r="Y111" s="108"/>
      <c r="Z111" s="129">
        <f>SUM(Z112:Z142)</f>
        <v>27474.5</v>
      </c>
      <c r="AA111" s="108"/>
      <c r="AB111" s="108"/>
      <c r="AC111" s="108"/>
      <c r="AD111" s="133"/>
      <c r="AE111" s="108"/>
      <c r="AF111" s="108"/>
      <c r="AG111" s="124">
        <f>SUM(AG112:AG142)</f>
        <v>16718300.270379493</v>
      </c>
      <c r="AH111" s="108"/>
      <c r="AI111" s="129">
        <f>SUM(AI112:AI142)</f>
        <v>305</v>
      </c>
      <c r="AJ111" s="124">
        <f>SUM(AJ112:AJ142)</f>
        <v>1739785.3734733874</v>
      </c>
      <c r="AK111" s="108"/>
      <c r="AL111" s="124">
        <f>SUM(AL112:AL142)</f>
        <v>1106</v>
      </c>
      <c r="AM111" s="124">
        <f>SUM(AM112:AM142)</f>
        <v>583635.01869331091</v>
      </c>
      <c r="AN111" s="108"/>
      <c r="AO111" s="124"/>
      <c r="AP111" s="124"/>
      <c r="AQ111" s="124">
        <f>SUM(AQ112:AQ142)</f>
        <v>507426.60685583868</v>
      </c>
      <c r="AR111" s="107"/>
      <c r="AS111" s="124"/>
      <c r="AT111" s="124"/>
      <c r="AU111" s="124">
        <f>SUM(AU112:AU142)</f>
        <v>507426.60685583868</v>
      </c>
      <c r="AV111" s="107"/>
      <c r="AW111" s="124"/>
      <c r="AX111" s="124"/>
      <c r="AY111" s="124">
        <f>SUM(AY112:AY142)</f>
        <v>507426.60685583868</v>
      </c>
      <c r="AZ111" s="102"/>
    </row>
    <row r="112" spans="1:52" x14ac:dyDescent="0.25">
      <c r="A112" s="102"/>
      <c r="B112" s="103" t="s">
        <v>177</v>
      </c>
      <c r="C112" s="103" t="s">
        <v>35</v>
      </c>
      <c r="D112" s="103" t="s">
        <v>85</v>
      </c>
      <c r="F112" s="113">
        <f>'MATRIZ 2017 COMPLETO PROPOSTA'!F112</f>
        <v>0</v>
      </c>
      <c r="G112" s="118">
        <f t="shared" ref="G112:G141" si="42">F112/$F$11</f>
        <v>0</v>
      </c>
      <c r="H112" s="123">
        <f>'DADOS BASE PROPOSTA'!$H$17*G112*'AJUSTE CONIF-SETEC (1) '!$Q$12</f>
        <v>0</v>
      </c>
      <c r="I112" s="123">
        <f>'MATRIZ 2017 COMPLETO PROPOSTA'!I112*'AJUSTE CONIF-SETEC (1) '!$Q$12</f>
        <v>0</v>
      </c>
      <c r="J112" s="123">
        <f t="shared" ref="J112:J142" si="43">H112+I112</f>
        <v>0</v>
      </c>
      <c r="L112" s="113"/>
      <c r="M112" s="123">
        <f>IF(D112="E",'DADOS BASE PROPOSTA'!$H$28,IF(D112="EA",'DADOS BASE PROPOSTA'!$H$29,IF(D112="EC",'DADOS BASE PROPOSTA'!$H$30,IF(D112="ECA",'DADOS BASE PROPOSTA'!$H$31,0))))*'AJUSTE CONIF-SETEC (1) '!$Q$14</f>
        <v>0</v>
      </c>
      <c r="N112" s="123">
        <f>IF(OR(D112="E",D112="EA",D112="EC",D112="ECA",D112="ECR"),L112*'DADOS BASE PROPOSTA'!$H$33,0)*'AJUSTE CONIF-SETEC (1) '!$Q$14</f>
        <v>0</v>
      </c>
      <c r="O112" s="123">
        <f t="shared" ref="O112:O142" si="44">M112+N112</f>
        <v>0</v>
      </c>
      <c r="Q112" s="77">
        <v>30</v>
      </c>
      <c r="R112" s="123">
        <f>IF(D112="R",('DADOS BASE PROPOSTA'!$H$36+('DADOS BASE PROPOSTA'!$H$37*Q112)),0)*'AJUSTE CONIF-SETEC (1) '!Q16</f>
        <v>5093956.8497205656</v>
      </c>
      <c r="T112" s="113"/>
      <c r="U112" s="118"/>
      <c r="V112" s="123"/>
      <c r="W112" s="123">
        <f>'DADOS BASE PROPOSTA'!$H$47/41</f>
        <v>244676.20587804879</v>
      </c>
      <c r="X112" s="123">
        <f t="shared" ref="X112:X142" si="45">V112+W112</f>
        <v>244676.20587804879</v>
      </c>
      <c r="Z112" s="128"/>
      <c r="AD112" s="132"/>
      <c r="AG112" s="123"/>
      <c r="AI112" s="128"/>
      <c r="AJ112" s="123"/>
      <c r="AL112" s="123"/>
      <c r="AM112" s="123"/>
      <c r="AO112" s="123">
        <f>'DADOS BASE PROPOSTA'!$H$52/41*'AJUSTE CONIF-SETEC (1) '!$Q$22</f>
        <v>167483.94540012974</v>
      </c>
      <c r="AP112" s="123">
        <f>'DADOS BASE PROPOSTA'!$H$53*(Q112/$Q$11)*'AJUSTE CONIF-SETEC (1) '!$Q$22</f>
        <v>339942.66145570891</v>
      </c>
      <c r="AQ112" s="123">
        <f>AO112+AP112</f>
        <v>507426.60685583868</v>
      </c>
      <c r="AS112" s="123">
        <f>'DADOS BASE PROPOSTA'!$H$56/41*'AJUSTE CONIF-SETEC (1) '!$Q$24</f>
        <v>167483.94540012974</v>
      </c>
      <c r="AT112" s="123">
        <f>'DADOS BASE PROPOSTA'!$H$57*(Q112/$Q$11)*'AJUSTE CONIF-SETEC (1) '!$Q$24</f>
        <v>339942.66145570891</v>
      </c>
      <c r="AU112" s="123">
        <f>AS112+AT112</f>
        <v>507426.60685583868</v>
      </c>
      <c r="AW112" s="123">
        <f>'DADOS BASE PROPOSTA'!$H$60/41*'AJUSTE CONIF-SETEC (1) '!$Q$26</f>
        <v>167483.94540012974</v>
      </c>
      <c r="AX112" s="123">
        <f>'DADOS BASE PROPOSTA'!$H$61*(Q112/$Q$11)*'AJUSTE CONIF-SETEC (1) '!$Q$26</f>
        <v>339942.66145570891</v>
      </c>
      <c r="AY112" s="123">
        <f>AW112+AX112</f>
        <v>507426.60685583868</v>
      </c>
      <c r="AZ112" s="102"/>
    </row>
    <row r="113" spans="1:52" x14ac:dyDescent="0.25">
      <c r="A113" s="102"/>
      <c r="B113" s="103" t="s">
        <v>177</v>
      </c>
      <c r="C113" s="103" t="s">
        <v>179</v>
      </c>
      <c r="D113" s="103" t="s">
        <v>89</v>
      </c>
      <c r="F113" s="113">
        <f>'MATRIZ 2017 COMPLETO PROPOSTA'!F113</f>
        <v>1783.2541324900919</v>
      </c>
      <c r="G113" s="118">
        <f t="shared" si="42"/>
        <v>1.5797437187484577E-3</v>
      </c>
      <c r="H113" s="123">
        <f>'DADOS BASE PROPOSTA'!$H$17*G113*'AJUSTE CONIF-SETEC (1) '!$Q$12</f>
        <v>1957606.438633845</v>
      </c>
      <c r="I113" s="123">
        <f>'MATRIZ 2017 COMPLETO PROPOSTA'!I113*'AJUSTE CONIF-SETEC (1) '!$Q$12</f>
        <v>0</v>
      </c>
      <c r="J113" s="123">
        <f t="shared" si="43"/>
        <v>1957606.438633845</v>
      </c>
      <c r="L113" s="113">
        <v>0</v>
      </c>
      <c r="M113" s="123">
        <f>IF(D113="E",'DADOS BASE PROPOSTA'!$H$28,IF(D113="EA",'DADOS BASE PROPOSTA'!$H$29,IF(D113="EC",'DADOS BASE PROPOSTA'!$H$30,IF(D113="ECA",'DADOS BASE PROPOSTA'!$H$31,0))))*'AJUSTE CONIF-SETEC (1) '!$Q$14</f>
        <v>0</v>
      </c>
      <c r="N113" s="123">
        <f>IF(OR(D113="E",D113="EA",D113="EC",D113="ECA",D113="ECR"),L113*'DADOS BASE PROPOSTA'!$H$33,0)*'AJUSTE CONIF-SETEC (1) '!$Q$14</f>
        <v>0</v>
      </c>
      <c r="O113" s="123">
        <f t="shared" si="44"/>
        <v>0</v>
      </c>
      <c r="R113" s="123"/>
      <c r="T113" s="113">
        <v>0</v>
      </c>
      <c r="U113" s="118">
        <f t="shared" ref="U113:U142" si="46">T113/$T$11</f>
        <v>0</v>
      </c>
      <c r="V113" s="123">
        <f>'DADOS BASE PROPOSTA'!$H$48*U113*'AJUSTE CONIF-SETEC (1) '!$Q$20</f>
        <v>0</v>
      </c>
      <c r="W113" s="123"/>
      <c r="X113" s="123">
        <f t="shared" si="45"/>
        <v>0</v>
      </c>
      <c r="Z113" s="128">
        <v>955</v>
      </c>
      <c r="AB113" s="54">
        <v>0.60099999999999998</v>
      </c>
      <c r="AC113" s="54">
        <f t="shared" ref="AC113:AC142" si="47">Z113*AB113</f>
        <v>573.95499999999993</v>
      </c>
      <c r="AD113" s="132">
        <f t="shared" ref="AD113:AD142" si="48">(AB113-$AC$12)*$AD$12</f>
        <v>-0.22308184425827121</v>
      </c>
      <c r="AF113" s="54">
        <f>($AF$11-(AD113*$AF$11))*'AJUSTE CONIF-SETEC (1) '!$Q$18</f>
        <v>688.56464117149721</v>
      </c>
      <c r="AG113" s="123">
        <f t="shared" ref="AG113:AG142" si="49">Z113*AF113</f>
        <v>657579.2323187798</v>
      </c>
      <c r="AI113" s="128">
        <v>0</v>
      </c>
      <c r="AJ113" s="123">
        <f>IF($AI$11&gt;0,(AI113/$AI$11)*'DADOS BASE PROPOSTA'!$H$41,0)*'AJUSTE CONIF-SETEC (1) '!$Q$18</f>
        <v>0</v>
      </c>
      <c r="AL113" s="123">
        <v>0</v>
      </c>
      <c r="AM113" s="123">
        <f>(AL113/$AL$11)*'DADOS BASE PROPOSTA'!$H$42*'AJUSTE CONIF-SETEC (1) '!$Q$18</f>
        <v>0</v>
      </c>
      <c r="AO113" s="123"/>
      <c r="AP113" s="123"/>
      <c r="AQ113" s="123"/>
      <c r="AS113" s="123"/>
      <c r="AT113" s="123"/>
      <c r="AU113" s="123"/>
      <c r="AW113" s="123"/>
      <c r="AX113" s="123"/>
      <c r="AY113" s="123"/>
      <c r="AZ113" s="102"/>
    </row>
    <row r="114" spans="1:52" x14ac:dyDescent="0.25">
      <c r="A114" s="102"/>
      <c r="B114" s="103" t="s">
        <v>177</v>
      </c>
      <c r="C114" s="103" t="s">
        <v>180</v>
      </c>
      <c r="D114" s="103" t="s">
        <v>89</v>
      </c>
      <c r="F114" s="113">
        <f>'MATRIZ 2017 COMPLETO PROPOSTA'!F114</f>
        <v>1562.9207551628699</v>
      </c>
      <c r="G114" s="118">
        <f t="shared" si="42"/>
        <v>1.3845554600916412E-3</v>
      </c>
      <c r="H114" s="123">
        <f>'DADOS BASE PROPOSTA'!$H$17*G114*'AJUSTE CONIF-SETEC (1) '!$Q$12</f>
        <v>1715730.6284264587</v>
      </c>
      <c r="I114" s="123">
        <f>'MATRIZ 2017 COMPLETO PROPOSTA'!I114*'AJUSTE CONIF-SETEC (1) '!$Q$12</f>
        <v>4242.7735327437431</v>
      </c>
      <c r="J114" s="123">
        <f t="shared" si="43"/>
        <v>1719973.4019592025</v>
      </c>
      <c r="L114" s="113">
        <v>0</v>
      </c>
      <c r="M114" s="123">
        <f>IF(D114="E",'DADOS BASE PROPOSTA'!$H$28,IF(D114="EA",'DADOS BASE PROPOSTA'!$H$29,IF(D114="EC",'DADOS BASE PROPOSTA'!$H$30,IF(D114="ECA",'DADOS BASE PROPOSTA'!$H$31,0))))*'AJUSTE CONIF-SETEC (1) '!$Q$14</f>
        <v>0</v>
      </c>
      <c r="N114" s="123">
        <f>IF(OR(D114="E",D114="EA",D114="EC",D114="ECA",D114="ECR"),L114*'DADOS BASE PROPOSTA'!$H$33,0)*'AJUSTE CONIF-SETEC (1) '!$Q$14</f>
        <v>0</v>
      </c>
      <c r="O114" s="123">
        <f t="shared" si="44"/>
        <v>0</v>
      </c>
      <c r="R114" s="123"/>
      <c r="T114" s="113">
        <v>0</v>
      </c>
      <c r="U114" s="118">
        <f t="shared" si="46"/>
        <v>0</v>
      </c>
      <c r="V114" s="123">
        <f>'DADOS BASE PROPOSTA'!$H$48*U114*'AJUSTE CONIF-SETEC (1) '!$Q$20</f>
        <v>0</v>
      </c>
      <c r="W114" s="123"/>
      <c r="X114" s="123">
        <f t="shared" si="45"/>
        <v>0</v>
      </c>
      <c r="Z114" s="128">
        <v>1060.5</v>
      </c>
      <c r="AB114" s="54">
        <v>0.65500000000000003</v>
      </c>
      <c r="AC114" s="54">
        <f t="shared" si="47"/>
        <v>694.62750000000005</v>
      </c>
      <c r="AD114" s="132">
        <f t="shared" si="48"/>
        <v>-0.12858184425827113</v>
      </c>
      <c r="AF114" s="54">
        <f>($AF$11-(AD114*$AF$11))*'AJUSTE CONIF-SETEC (1) '!$Q$18</f>
        <v>635.36349286227073</v>
      </c>
      <c r="AG114" s="123">
        <f t="shared" si="49"/>
        <v>673802.9841804381</v>
      </c>
      <c r="AI114" s="128">
        <v>0</v>
      </c>
      <c r="AJ114" s="123">
        <f>IF($AI$11&gt;0,(AI114/$AI$11)*'DADOS BASE PROPOSTA'!$H$41,0)*'AJUSTE CONIF-SETEC (1) '!$Q$18</f>
        <v>0</v>
      </c>
      <c r="AL114" s="123">
        <v>0</v>
      </c>
      <c r="AM114" s="123">
        <f>(AL114/$AL$11)*'DADOS BASE PROPOSTA'!$H$42*'AJUSTE CONIF-SETEC (1) '!$Q$18</f>
        <v>0</v>
      </c>
      <c r="AO114" s="123"/>
      <c r="AP114" s="123"/>
      <c r="AQ114" s="123"/>
      <c r="AS114" s="123"/>
      <c r="AT114" s="123"/>
      <c r="AU114" s="123"/>
      <c r="AW114" s="123"/>
      <c r="AX114" s="123"/>
      <c r="AY114" s="123"/>
      <c r="AZ114" s="102"/>
    </row>
    <row r="115" spans="1:52" x14ac:dyDescent="0.25">
      <c r="A115" s="102"/>
      <c r="B115" s="103" t="s">
        <v>177</v>
      </c>
      <c r="C115" s="103" t="s">
        <v>181</v>
      </c>
      <c r="D115" s="103" t="s">
        <v>87</v>
      </c>
      <c r="F115" s="113">
        <f>'MATRIZ 2017 COMPLETO PROPOSTA'!F115</f>
        <v>0</v>
      </c>
      <c r="G115" s="118">
        <f t="shared" si="42"/>
        <v>0</v>
      </c>
      <c r="H115" s="123">
        <f>'DADOS BASE PROPOSTA'!$H$17*G115*'AJUSTE CONIF-SETEC (1) '!$Q$12</f>
        <v>0</v>
      </c>
      <c r="I115" s="123">
        <f>'MATRIZ 2017 COMPLETO PROPOSTA'!I115*'AJUSTE CONIF-SETEC (1) '!$Q$12</f>
        <v>0</v>
      </c>
      <c r="J115" s="123">
        <f t="shared" si="43"/>
        <v>0</v>
      </c>
      <c r="L115" s="113">
        <v>93.249038865073771</v>
      </c>
      <c r="M115" s="123">
        <f>IF(D115="E",'DADOS BASE PROPOSTA'!$H$28,IF(D115="EA",'DADOS BASE PROPOSTA'!$H$29,IF(D115="EC",'DADOS BASE PROPOSTA'!$H$30,IF(D115="ECA",'DADOS BASE PROPOSTA'!$H$31,0))))*'AJUSTE CONIF-SETEC (1) '!$Q$14</f>
        <v>499965.73525072273</v>
      </c>
      <c r="N115" s="123">
        <f>IF(OR(D115="E",D115="EA",D115="EC",D115="ECA",D115="ECR"),L115*'DADOS BASE PROPOSTA'!$H$33,0)*'AJUSTE CONIF-SETEC (1) '!$Q$14</f>
        <v>31285.07164950416</v>
      </c>
      <c r="O115" s="123">
        <f t="shared" si="44"/>
        <v>531250.80690022686</v>
      </c>
      <c r="R115" s="123"/>
      <c r="T115" s="113">
        <v>0</v>
      </c>
      <c r="U115" s="118">
        <f t="shared" si="46"/>
        <v>0</v>
      </c>
      <c r="V115" s="123">
        <f>'DADOS BASE PROPOSTA'!$H$48*U115*'AJUSTE CONIF-SETEC (1) '!$Q$20</f>
        <v>0</v>
      </c>
      <c r="W115" s="123"/>
      <c r="X115" s="123">
        <f t="shared" si="45"/>
        <v>0</v>
      </c>
      <c r="Z115" s="128">
        <v>37.5</v>
      </c>
      <c r="AB115" s="54">
        <v>0.63700000000000001</v>
      </c>
      <c r="AC115" s="54">
        <f t="shared" si="47"/>
        <v>23.887499999999999</v>
      </c>
      <c r="AD115" s="132">
        <f t="shared" si="48"/>
        <v>-0.16008184425827116</v>
      </c>
      <c r="AF115" s="54">
        <f>($AF$11-(AD115*$AF$11))*'AJUSTE CONIF-SETEC (1) '!$Q$18</f>
        <v>653.09720896534623</v>
      </c>
      <c r="AG115" s="123">
        <f t="shared" si="49"/>
        <v>24491.145336200483</v>
      </c>
      <c r="AI115" s="128">
        <v>0</v>
      </c>
      <c r="AJ115" s="123">
        <f>IF($AI$11&gt;0,(AI115/$AI$11)*'DADOS BASE PROPOSTA'!$H$41,0)*'AJUSTE CONIF-SETEC (1) '!$Q$18</f>
        <v>0</v>
      </c>
      <c r="AL115" s="123">
        <v>0</v>
      </c>
      <c r="AM115" s="123">
        <f>(AL115/$AL$11)*'DADOS BASE PROPOSTA'!$H$42*'AJUSTE CONIF-SETEC (1) '!$Q$18</f>
        <v>0</v>
      </c>
      <c r="AO115" s="123"/>
      <c r="AP115" s="123"/>
      <c r="AQ115" s="123"/>
      <c r="AS115" s="123"/>
      <c r="AT115" s="123"/>
      <c r="AU115" s="123"/>
      <c r="AW115" s="123"/>
      <c r="AX115" s="123"/>
      <c r="AY115" s="123"/>
      <c r="AZ115" s="102"/>
    </row>
    <row r="116" spans="1:52" x14ac:dyDescent="0.25">
      <c r="A116" s="102"/>
      <c r="B116" s="103" t="s">
        <v>177</v>
      </c>
      <c r="C116" s="103" t="s">
        <v>182</v>
      </c>
      <c r="D116" s="103" t="s">
        <v>87</v>
      </c>
      <c r="F116" s="113">
        <f>'MATRIZ 2017 COMPLETO PROPOSTA'!F116</f>
        <v>0</v>
      </c>
      <c r="G116" s="118">
        <f t="shared" si="42"/>
        <v>0</v>
      </c>
      <c r="H116" s="123">
        <f>'DADOS BASE PROPOSTA'!$H$17*G116*'AJUSTE CONIF-SETEC (1) '!$Q$12</f>
        <v>0</v>
      </c>
      <c r="I116" s="123">
        <f>'MATRIZ 2017 COMPLETO PROPOSTA'!I116*'AJUSTE CONIF-SETEC (1) '!$Q$12</f>
        <v>0</v>
      </c>
      <c r="J116" s="123">
        <f t="shared" si="43"/>
        <v>0</v>
      </c>
      <c r="L116" s="113">
        <v>57.514486813680833</v>
      </c>
      <c r="M116" s="123">
        <f>IF(D116="E",'DADOS BASE PROPOSTA'!$H$28,IF(D116="EA",'DADOS BASE PROPOSTA'!$H$29,IF(D116="EC",'DADOS BASE PROPOSTA'!$H$30,IF(D116="ECA",'DADOS BASE PROPOSTA'!$H$31,0))))*'AJUSTE CONIF-SETEC (1) '!$Q$14</f>
        <v>499965.73525072273</v>
      </c>
      <c r="N116" s="123">
        <f>IF(OR(D116="E",D116="EA",D116="EC",D116="ECA",D116="ECR"),L116*'DADOS BASE PROPOSTA'!$H$33,0)*'AJUSTE CONIF-SETEC (1) '!$Q$14</f>
        <v>19296.122112894056</v>
      </c>
      <c r="O116" s="123">
        <f t="shared" si="44"/>
        <v>519261.85736361681</v>
      </c>
      <c r="R116" s="123"/>
      <c r="T116" s="113">
        <v>0</v>
      </c>
      <c r="U116" s="118">
        <f t="shared" si="46"/>
        <v>0</v>
      </c>
      <c r="V116" s="123">
        <f>'DADOS BASE PROPOSTA'!$H$48*U116*'AJUSTE CONIF-SETEC (1) '!$Q$20</f>
        <v>0</v>
      </c>
      <c r="W116" s="123"/>
      <c r="X116" s="123">
        <f t="shared" si="45"/>
        <v>0</v>
      </c>
      <c r="Z116" s="128">
        <v>75</v>
      </c>
      <c r="AB116" s="54">
        <v>0.624</v>
      </c>
      <c r="AC116" s="54">
        <f t="shared" si="47"/>
        <v>46.8</v>
      </c>
      <c r="AD116" s="132">
        <f t="shared" si="48"/>
        <v>-0.18283184425827118</v>
      </c>
      <c r="AF116" s="54">
        <f>($AF$11-(AD116*$AF$11))*'AJUSTE CONIF-SETEC (1) '!$Q$18</f>
        <v>665.90489281756743</v>
      </c>
      <c r="AG116" s="123">
        <f t="shared" si="49"/>
        <v>49942.866961317559</v>
      </c>
      <c r="AI116" s="128">
        <v>0</v>
      </c>
      <c r="AJ116" s="123">
        <f>IF($AI$11&gt;0,(AI116/$AI$11)*'DADOS BASE PROPOSTA'!$H$41,0)*'AJUSTE CONIF-SETEC (1) '!$Q$18</f>
        <v>0</v>
      </c>
      <c r="AL116" s="123">
        <v>0</v>
      </c>
      <c r="AM116" s="123">
        <f>(AL116/$AL$11)*'DADOS BASE PROPOSTA'!$H$42*'AJUSTE CONIF-SETEC (1) '!$Q$18</f>
        <v>0</v>
      </c>
      <c r="AO116" s="123"/>
      <c r="AP116" s="123"/>
      <c r="AQ116" s="123"/>
      <c r="AS116" s="123"/>
      <c r="AT116" s="123"/>
      <c r="AU116" s="123"/>
      <c r="AW116" s="123"/>
      <c r="AX116" s="123"/>
      <c r="AY116" s="123"/>
      <c r="AZ116" s="102"/>
    </row>
    <row r="117" spans="1:52" x14ac:dyDescent="0.25">
      <c r="A117" s="102"/>
      <c r="B117" s="103" t="s">
        <v>177</v>
      </c>
      <c r="C117" s="103" t="s">
        <v>183</v>
      </c>
      <c r="D117" s="103" t="s">
        <v>87</v>
      </c>
      <c r="F117" s="113">
        <f>'MATRIZ 2017 COMPLETO PROPOSTA'!F117</f>
        <v>0</v>
      </c>
      <c r="G117" s="118">
        <f t="shared" si="42"/>
        <v>0</v>
      </c>
      <c r="H117" s="123">
        <f>'DADOS BASE PROPOSTA'!$H$17*G117*'AJUSTE CONIF-SETEC (1) '!$Q$12</f>
        <v>0</v>
      </c>
      <c r="I117" s="123">
        <f>'MATRIZ 2017 COMPLETO PROPOSTA'!I117*'AJUSTE CONIF-SETEC (1) '!$Q$12</f>
        <v>0</v>
      </c>
      <c r="J117" s="123">
        <f t="shared" si="43"/>
        <v>0</v>
      </c>
      <c r="L117" s="113">
        <v>0</v>
      </c>
      <c r="M117" s="123">
        <f>IF(D117="E",'DADOS BASE PROPOSTA'!$H$28,IF(D117="EA",'DADOS BASE PROPOSTA'!$H$29,IF(D117="EC",'DADOS BASE PROPOSTA'!$H$30,IF(D117="ECA",'DADOS BASE PROPOSTA'!$H$31,0))))*'AJUSTE CONIF-SETEC (1) '!$Q$14</f>
        <v>499965.73525072273</v>
      </c>
      <c r="N117" s="123">
        <f>IF(OR(D117="E",D117="EA",D117="EC",D117="ECA",D117="ECR"),L117*'DADOS BASE PROPOSTA'!$H$33,0)*'AJUSTE CONIF-SETEC (1) '!$Q$14</f>
        <v>0</v>
      </c>
      <c r="O117" s="123">
        <f t="shared" si="44"/>
        <v>499965.73525072273</v>
      </c>
      <c r="R117" s="123"/>
      <c r="T117" s="113">
        <v>0</v>
      </c>
      <c r="U117" s="118">
        <f t="shared" si="46"/>
        <v>0</v>
      </c>
      <c r="V117" s="123">
        <f>'DADOS BASE PROPOSTA'!$H$48*U117*'AJUSTE CONIF-SETEC (1) '!$Q$20</f>
        <v>0</v>
      </c>
      <c r="W117" s="123"/>
      <c r="X117" s="123">
        <f t="shared" si="45"/>
        <v>0</v>
      </c>
      <c r="Z117" s="128">
        <v>0</v>
      </c>
      <c r="AB117" s="54">
        <v>0.66500000000000004</v>
      </c>
      <c r="AC117" s="54">
        <f t="shared" si="47"/>
        <v>0</v>
      </c>
      <c r="AD117" s="132">
        <f t="shared" si="48"/>
        <v>-0.11108184425827111</v>
      </c>
      <c r="AF117" s="54">
        <f>($AF$11-(AD117*$AF$11))*'AJUSTE CONIF-SETEC (1) '!$Q$18</f>
        <v>625.51142836056215</v>
      </c>
      <c r="AG117" s="123">
        <f t="shared" si="49"/>
        <v>0</v>
      </c>
      <c r="AI117" s="128">
        <v>0</v>
      </c>
      <c r="AJ117" s="123">
        <f>IF($AI$11&gt;0,(AI117/$AI$11)*'DADOS BASE PROPOSTA'!$H$41,0)*'AJUSTE CONIF-SETEC (1) '!$Q$18</f>
        <v>0</v>
      </c>
      <c r="AL117" s="123">
        <v>0</v>
      </c>
      <c r="AM117" s="123">
        <f>(AL117/$AL$11)*'DADOS BASE PROPOSTA'!$H$42*'AJUSTE CONIF-SETEC (1) '!$Q$18</f>
        <v>0</v>
      </c>
      <c r="AO117" s="123"/>
      <c r="AP117" s="123"/>
      <c r="AQ117" s="123"/>
      <c r="AS117" s="123"/>
      <c r="AT117" s="123"/>
      <c r="AU117" s="123"/>
      <c r="AW117" s="123"/>
      <c r="AX117" s="123"/>
      <c r="AY117" s="123"/>
      <c r="AZ117" s="102"/>
    </row>
    <row r="118" spans="1:52" x14ac:dyDescent="0.25">
      <c r="A118" s="102"/>
      <c r="B118" s="103" t="s">
        <v>177</v>
      </c>
      <c r="C118" s="103" t="s">
        <v>184</v>
      </c>
      <c r="D118" s="103" t="s">
        <v>89</v>
      </c>
      <c r="F118" s="113">
        <f>'MATRIZ 2017 COMPLETO PROPOSTA'!F118</f>
        <v>986.50734517603269</v>
      </c>
      <c r="G118" s="118">
        <f t="shared" si="42"/>
        <v>8.739241107855462E-4</v>
      </c>
      <c r="H118" s="123">
        <f>'DADOS BASE PROPOSTA'!$H$17*G118*'AJUSTE CONIF-SETEC (1) '!$Q$12</f>
        <v>1082960.1319804667</v>
      </c>
      <c r="I118" s="123">
        <f>'MATRIZ 2017 COMPLETO PROPOSTA'!I118*'AJUSTE CONIF-SETEC (1) '!$Q$12</f>
        <v>637013.26997873595</v>
      </c>
      <c r="J118" s="123">
        <f t="shared" si="43"/>
        <v>1719973.4019592027</v>
      </c>
      <c r="L118" s="113">
        <v>0</v>
      </c>
      <c r="M118" s="123">
        <f>IF(D118="E",'DADOS BASE PROPOSTA'!$H$28,IF(D118="EA",'DADOS BASE PROPOSTA'!$H$29,IF(D118="EC",'DADOS BASE PROPOSTA'!$H$30,IF(D118="ECA",'DADOS BASE PROPOSTA'!$H$31,0))))*'AJUSTE CONIF-SETEC (1) '!$Q$14</f>
        <v>0</v>
      </c>
      <c r="N118" s="123">
        <f>IF(OR(D118="E",D118="EA",D118="EC",D118="ECA",D118="ECR"),L118*'DADOS BASE PROPOSTA'!$H$33,0)*'AJUSTE CONIF-SETEC (1) '!$Q$14</f>
        <v>0</v>
      </c>
      <c r="O118" s="123">
        <f t="shared" si="44"/>
        <v>0</v>
      </c>
      <c r="R118" s="123"/>
      <c r="T118" s="113">
        <v>0</v>
      </c>
      <c r="U118" s="118">
        <f t="shared" si="46"/>
        <v>0</v>
      </c>
      <c r="V118" s="123">
        <f>'DADOS BASE PROPOSTA'!$H$48*U118*'AJUSTE CONIF-SETEC (1) '!$Q$20</f>
        <v>0</v>
      </c>
      <c r="W118" s="123"/>
      <c r="X118" s="123">
        <f t="shared" si="45"/>
        <v>0</v>
      </c>
      <c r="Z118" s="128">
        <v>699.5</v>
      </c>
      <c r="AB118" s="54">
        <v>0.61899999999999999</v>
      </c>
      <c r="AC118" s="54">
        <f t="shared" si="47"/>
        <v>432.9905</v>
      </c>
      <c r="AD118" s="132">
        <f t="shared" si="48"/>
        <v>-0.19158184425827118</v>
      </c>
      <c r="AF118" s="54">
        <f>($AF$11-(AD118*$AF$11))*'AJUSTE CONIF-SETEC (1) '!$Q$18</f>
        <v>670.83092506842183</v>
      </c>
      <c r="AG118" s="123">
        <f t="shared" si="49"/>
        <v>469246.23208536109</v>
      </c>
      <c r="AI118" s="128">
        <v>0</v>
      </c>
      <c r="AJ118" s="123">
        <f>IF($AI$11&gt;0,(AI118/$AI$11)*'DADOS BASE PROPOSTA'!$H$41,0)*'AJUSTE CONIF-SETEC (1) '!$Q$18</f>
        <v>0</v>
      </c>
      <c r="AL118" s="123">
        <v>0</v>
      </c>
      <c r="AM118" s="123">
        <f>(AL118/$AL$11)*'DADOS BASE PROPOSTA'!$H$42*'AJUSTE CONIF-SETEC (1) '!$Q$18</f>
        <v>0</v>
      </c>
      <c r="AO118" s="123"/>
      <c r="AP118" s="123"/>
      <c r="AQ118" s="123"/>
      <c r="AS118" s="123"/>
      <c r="AT118" s="123"/>
      <c r="AU118" s="123"/>
      <c r="AW118" s="123"/>
      <c r="AX118" s="123"/>
      <c r="AY118" s="123"/>
      <c r="AZ118" s="102"/>
    </row>
    <row r="119" spans="1:52" x14ac:dyDescent="0.25">
      <c r="A119" s="102"/>
      <c r="B119" s="103" t="s">
        <v>177</v>
      </c>
      <c r="C119" s="103" t="s">
        <v>185</v>
      </c>
      <c r="D119" s="103" t="s">
        <v>93</v>
      </c>
      <c r="F119" s="113">
        <f>'MATRIZ 2017 COMPLETO PROPOSTA'!F119</f>
        <v>0</v>
      </c>
      <c r="G119" s="118">
        <f t="shared" si="42"/>
        <v>0</v>
      </c>
      <c r="H119" s="123">
        <f>'DADOS BASE PROPOSTA'!$H$17*G119*'AJUSTE CONIF-SETEC (1) '!$Q$12</f>
        <v>0</v>
      </c>
      <c r="I119" s="123">
        <f>'MATRIZ 2017 COMPLETO PROPOSTA'!I119*'AJUSTE CONIF-SETEC (1) '!$Q$12</f>
        <v>0</v>
      </c>
      <c r="J119" s="123">
        <f t="shared" si="43"/>
        <v>0</v>
      </c>
      <c r="L119" s="113">
        <v>0</v>
      </c>
      <c r="M119" s="123">
        <f>IF(D119="E",'DADOS BASE PROPOSTA'!$H$28,IF(D119="EA",'DADOS BASE PROPOSTA'!$H$29,IF(D119="EC",'DADOS BASE PROPOSTA'!$H$30,IF(D119="ECA",'DADOS BASE PROPOSTA'!$H$31,0))))*'AJUSTE CONIF-SETEC (1) '!$Q$14</f>
        <v>1008808.992033664</v>
      </c>
      <c r="N119" s="123">
        <f>IF(OR(D119="E",D119="EA",D119="EC",D119="ECA",D119="ECR"),L119*'DADOS BASE PROPOSTA'!$H$33,0)*'AJUSTE CONIF-SETEC (1) '!$Q$14</f>
        <v>0</v>
      </c>
      <c r="O119" s="123">
        <f t="shared" si="44"/>
        <v>1008808.992033664</v>
      </c>
      <c r="R119" s="123"/>
      <c r="T119" s="113">
        <v>0</v>
      </c>
      <c r="U119" s="118">
        <f t="shared" si="46"/>
        <v>0</v>
      </c>
      <c r="V119" s="123">
        <f>'DADOS BASE PROPOSTA'!$H$48*U119*'AJUSTE CONIF-SETEC (1) '!$Q$20</f>
        <v>0</v>
      </c>
      <c r="W119" s="123"/>
      <c r="X119" s="123">
        <f t="shared" si="45"/>
        <v>0</v>
      </c>
      <c r="Z119" s="128">
        <v>0</v>
      </c>
      <c r="AB119" s="54">
        <v>0.59799999999999998</v>
      </c>
      <c r="AC119" s="54">
        <f t="shared" si="47"/>
        <v>0</v>
      </c>
      <c r="AD119" s="132">
        <f t="shared" si="48"/>
        <v>-0.22833184425827122</v>
      </c>
      <c r="AF119" s="54">
        <f>($AF$11-(AD119*$AF$11))*'AJUSTE CONIF-SETEC (1) '!$Q$18</f>
        <v>691.52026052200983</v>
      </c>
      <c r="AG119" s="123">
        <f t="shared" si="49"/>
        <v>0</v>
      </c>
      <c r="AI119" s="128">
        <v>0</v>
      </c>
      <c r="AJ119" s="123">
        <f>IF($AI$11&gt;0,(AI119/$AI$11)*'DADOS BASE PROPOSTA'!$H$41,0)*'AJUSTE CONIF-SETEC (1) '!$Q$18</f>
        <v>0</v>
      </c>
      <c r="AL119" s="123">
        <v>0</v>
      </c>
      <c r="AM119" s="123">
        <f>(AL119/$AL$11)*'DADOS BASE PROPOSTA'!$H$42*'AJUSTE CONIF-SETEC (1) '!$Q$18</f>
        <v>0</v>
      </c>
      <c r="AO119" s="123"/>
      <c r="AP119" s="123"/>
      <c r="AQ119" s="123"/>
      <c r="AS119" s="123"/>
      <c r="AT119" s="123"/>
      <c r="AU119" s="123"/>
      <c r="AW119" s="123"/>
      <c r="AX119" s="123"/>
      <c r="AY119" s="123"/>
      <c r="AZ119" s="102"/>
    </row>
    <row r="120" spans="1:52" x14ac:dyDescent="0.25">
      <c r="A120" s="102"/>
      <c r="B120" s="103" t="s">
        <v>177</v>
      </c>
      <c r="C120" s="103" t="s">
        <v>186</v>
      </c>
      <c r="D120" s="103" t="s">
        <v>93</v>
      </c>
      <c r="F120" s="113">
        <f>'MATRIZ 2017 COMPLETO PROPOSTA'!F120</f>
        <v>0</v>
      </c>
      <c r="G120" s="118">
        <f t="shared" si="42"/>
        <v>0</v>
      </c>
      <c r="H120" s="123">
        <f>'DADOS BASE PROPOSTA'!$H$17*G120*'AJUSTE CONIF-SETEC (1) '!$Q$12</f>
        <v>0</v>
      </c>
      <c r="I120" s="123">
        <f>'MATRIZ 2017 COMPLETO PROPOSTA'!I120*'AJUSTE CONIF-SETEC (1) '!$Q$12</f>
        <v>0</v>
      </c>
      <c r="J120" s="123">
        <f t="shared" si="43"/>
        <v>0</v>
      </c>
      <c r="L120" s="113">
        <v>382.64534915964572</v>
      </c>
      <c r="M120" s="123">
        <f>IF(D120="E",'DADOS BASE PROPOSTA'!$H$28,IF(D120="EA",'DADOS BASE PROPOSTA'!$H$29,IF(D120="EC",'DADOS BASE PROPOSTA'!$H$30,IF(D120="ECA",'DADOS BASE PROPOSTA'!$H$31,0))))*'AJUSTE CONIF-SETEC (1) '!$Q$14</f>
        <v>1008808.992033664</v>
      </c>
      <c r="N120" s="123">
        <f>IF(OR(D120="E",D120="EA",D120="EC",D120="ECA",D120="ECR"),L120*'DADOS BASE PROPOSTA'!$H$33,0)*'AJUSTE CONIF-SETEC (1) '!$Q$14</f>
        <v>128377.59306163529</v>
      </c>
      <c r="O120" s="123">
        <f t="shared" si="44"/>
        <v>1137186.5850952994</v>
      </c>
      <c r="R120" s="123"/>
      <c r="T120" s="113">
        <v>0</v>
      </c>
      <c r="U120" s="118">
        <f t="shared" si="46"/>
        <v>0</v>
      </c>
      <c r="V120" s="123">
        <f>'DADOS BASE PROPOSTA'!$H$48*U120*'AJUSTE CONIF-SETEC (1) '!$Q$20</f>
        <v>0</v>
      </c>
      <c r="W120" s="123"/>
      <c r="X120" s="123">
        <f t="shared" si="45"/>
        <v>0</v>
      </c>
      <c r="Z120" s="128">
        <v>699.5</v>
      </c>
      <c r="AB120" s="54">
        <v>0.62</v>
      </c>
      <c r="AC120" s="54">
        <f t="shared" si="47"/>
        <v>433.69</v>
      </c>
      <c r="AD120" s="132">
        <f t="shared" si="48"/>
        <v>-0.18983184425827118</v>
      </c>
      <c r="AF120" s="54">
        <f>($AF$11-(AD120*$AF$11))*'AJUSTE CONIF-SETEC (1) '!$Q$18</f>
        <v>669.84571861825088</v>
      </c>
      <c r="AG120" s="123">
        <f t="shared" si="49"/>
        <v>468557.08017346647</v>
      </c>
      <c r="AI120" s="128">
        <v>0</v>
      </c>
      <c r="AJ120" s="123">
        <f>IF($AI$11&gt;0,(AI120/$AI$11)*'DADOS BASE PROPOSTA'!$H$41,0)*'AJUSTE CONIF-SETEC (1) '!$Q$18</f>
        <v>0</v>
      </c>
      <c r="AL120" s="123">
        <v>0</v>
      </c>
      <c r="AM120" s="123">
        <f>(AL120/$AL$11)*'DADOS BASE PROPOSTA'!$H$42*'AJUSTE CONIF-SETEC (1) '!$Q$18</f>
        <v>0</v>
      </c>
      <c r="AO120" s="123"/>
      <c r="AP120" s="123"/>
      <c r="AQ120" s="123"/>
      <c r="AS120" s="123"/>
      <c r="AT120" s="123"/>
      <c r="AU120" s="123"/>
      <c r="AW120" s="123"/>
      <c r="AX120" s="123"/>
      <c r="AY120" s="123"/>
      <c r="AZ120" s="102"/>
    </row>
    <row r="121" spans="1:52" x14ac:dyDescent="0.25">
      <c r="A121" s="102"/>
      <c r="B121" s="103" t="s">
        <v>177</v>
      </c>
      <c r="C121" s="103" t="s">
        <v>187</v>
      </c>
      <c r="D121" s="103" t="s">
        <v>89</v>
      </c>
      <c r="F121" s="113">
        <f>'MATRIZ 2017 COMPLETO PROPOSTA'!F121</f>
        <v>1245.0406841558149</v>
      </c>
      <c r="G121" s="118">
        <f t="shared" si="42"/>
        <v>1.1029528346781269E-3</v>
      </c>
      <c r="H121" s="123">
        <f>'DADOS BASE PROPOSTA'!$H$17*G121*'AJUSTE CONIF-SETEC (1) '!$Q$12</f>
        <v>1366770.7901291251</v>
      </c>
      <c r="I121" s="123">
        <f>'MATRIZ 2017 COMPLETO PROPOSTA'!I121*'AJUSTE CONIF-SETEC (1) '!$Q$12</f>
        <v>353202.61183007737</v>
      </c>
      <c r="J121" s="123">
        <f t="shared" si="43"/>
        <v>1719973.4019592025</v>
      </c>
      <c r="L121" s="113">
        <v>0</v>
      </c>
      <c r="M121" s="123">
        <f>IF(D121="E",'DADOS BASE PROPOSTA'!$H$28,IF(D121="EA",'DADOS BASE PROPOSTA'!$H$29,IF(D121="EC",'DADOS BASE PROPOSTA'!$H$30,IF(D121="ECA",'DADOS BASE PROPOSTA'!$H$31,0))))*'AJUSTE CONIF-SETEC (1) '!$Q$14</f>
        <v>0</v>
      </c>
      <c r="N121" s="123">
        <f>IF(OR(D121="E",D121="EA",D121="EC",D121="ECA",D121="ECR"),L121*'DADOS BASE PROPOSTA'!$H$33,0)*'AJUSTE CONIF-SETEC (1) '!$Q$14</f>
        <v>0</v>
      </c>
      <c r="O121" s="123">
        <f t="shared" si="44"/>
        <v>0</v>
      </c>
      <c r="R121" s="123"/>
      <c r="T121" s="113">
        <v>0</v>
      </c>
      <c r="U121" s="118">
        <f t="shared" si="46"/>
        <v>0</v>
      </c>
      <c r="V121" s="123">
        <f>'DADOS BASE PROPOSTA'!$H$48*U121*'AJUSTE CONIF-SETEC (1) '!$Q$20</f>
        <v>0</v>
      </c>
      <c r="W121" s="123"/>
      <c r="X121" s="123">
        <f t="shared" si="45"/>
        <v>0</v>
      </c>
      <c r="Z121" s="128">
        <v>868.5</v>
      </c>
      <c r="AB121" s="54">
        <v>0.61199999999999999</v>
      </c>
      <c r="AC121" s="54">
        <f t="shared" si="47"/>
        <v>531.52199999999993</v>
      </c>
      <c r="AD121" s="132">
        <f t="shared" si="48"/>
        <v>-0.20383184425827119</v>
      </c>
      <c r="AF121" s="54">
        <f>($AF$11-(AD121*$AF$11))*'AJUSTE CONIF-SETEC (1) '!$Q$18</f>
        <v>677.7273702196178</v>
      </c>
      <c r="AG121" s="123">
        <f t="shared" si="49"/>
        <v>588606.22103573801</v>
      </c>
      <c r="AI121" s="128">
        <v>0</v>
      </c>
      <c r="AJ121" s="123">
        <f>IF($AI$11&gt;0,(AI121/$AI$11)*'DADOS BASE PROPOSTA'!$H$41,0)*'AJUSTE CONIF-SETEC (1) '!$Q$18</f>
        <v>0</v>
      </c>
      <c r="AL121" s="123">
        <v>0</v>
      </c>
      <c r="AM121" s="123">
        <f>(AL121/$AL$11)*'DADOS BASE PROPOSTA'!$H$42*'AJUSTE CONIF-SETEC (1) '!$Q$18</f>
        <v>0</v>
      </c>
      <c r="AO121" s="123"/>
      <c r="AP121" s="123"/>
      <c r="AQ121" s="123"/>
      <c r="AS121" s="123"/>
      <c r="AT121" s="123"/>
      <c r="AU121" s="123"/>
      <c r="AW121" s="123"/>
      <c r="AX121" s="123"/>
      <c r="AY121" s="123"/>
      <c r="AZ121" s="102"/>
    </row>
    <row r="122" spans="1:52" x14ac:dyDescent="0.25">
      <c r="A122" s="102"/>
      <c r="B122" s="103" t="s">
        <v>177</v>
      </c>
      <c r="C122" s="103" t="s">
        <v>188</v>
      </c>
      <c r="D122" s="103" t="s">
        <v>93</v>
      </c>
      <c r="F122" s="113">
        <f>'MATRIZ 2017 COMPLETO PROPOSTA'!F122</f>
        <v>0</v>
      </c>
      <c r="G122" s="118">
        <f t="shared" si="42"/>
        <v>0</v>
      </c>
      <c r="H122" s="123">
        <f>'DADOS BASE PROPOSTA'!$H$17*G122*'AJUSTE CONIF-SETEC (1) '!$Q$12</f>
        <v>0</v>
      </c>
      <c r="I122" s="123">
        <f>'MATRIZ 2017 COMPLETO PROPOSTA'!I122*'AJUSTE CONIF-SETEC (1) '!$Q$12</f>
        <v>0</v>
      </c>
      <c r="J122" s="123">
        <f t="shared" si="43"/>
        <v>0</v>
      </c>
      <c r="L122" s="113">
        <v>1188.01312521922</v>
      </c>
      <c r="M122" s="123">
        <f>IF(D122="E",'DADOS BASE PROPOSTA'!$H$28,IF(D122="EA",'DADOS BASE PROPOSTA'!$H$29,IF(D122="EC",'DADOS BASE PROPOSTA'!$H$30,IF(D122="ECA",'DADOS BASE PROPOSTA'!$H$31,0))))*'AJUSTE CONIF-SETEC (1) '!$Q$14</f>
        <v>1008808.992033664</v>
      </c>
      <c r="N122" s="123">
        <f>IF(OR(D122="E",D122="EA",D122="EC",D122="ECA",D122="ECR"),L122*'DADOS BASE PROPOSTA'!$H$33,0)*'AJUSTE CONIF-SETEC (1) '!$Q$14</f>
        <v>398578.64698008704</v>
      </c>
      <c r="O122" s="123">
        <f t="shared" si="44"/>
        <v>1407387.6390137509</v>
      </c>
      <c r="R122" s="123"/>
      <c r="T122" s="113">
        <v>0</v>
      </c>
      <c r="U122" s="118">
        <f t="shared" si="46"/>
        <v>0</v>
      </c>
      <c r="V122" s="123">
        <f>'DADOS BASE PROPOSTA'!$H$48*U122*'AJUSTE CONIF-SETEC (1) '!$Q$20</f>
        <v>0</v>
      </c>
      <c r="W122" s="123"/>
      <c r="X122" s="123">
        <f t="shared" si="45"/>
        <v>0</v>
      </c>
      <c r="Z122" s="128">
        <v>595</v>
      </c>
      <c r="AB122" s="54">
        <v>0.68200000000000005</v>
      </c>
      <c r="AC122" s="54">
        <f t="shared" si="47"/>
        <v>405.79</v>
      </c>
      <c r="AD122" s="132">
        <f t="shared" si="48"/>
        <v>-8.1331844258271085E-2</v>
      </c>
      <c r="AF122" s="54">
        <f>($AF$11-(AD122*$AF$11))*'AJUSTE CONIF-SETEC (1) '!$Q$18</f>
        <v>608.76291870765749</v>
      </c>
      <c r="AG122" s="123">
        <f t="shared" si="49"/>
        <v>362213.93663105619</v>
      </c>
      <c r="AI122" s="128">
        <v>0</v>
      </c>
      <c r="AJ122" s="123">
        <f>IF($AI$11&gt;0,(AI122/$AI$11)*'DADOS BASE PROPOSTA'!$H$41,0)*'AJUSTE CONIF-SETEC (1) '!$Q$18</f>
        <v>0</v>
      </c>
      <c r="AL122" s="123">
        <v>0</v>
      </c>
      <c r="AM122" s="123">
        <f>(AL122/$AL$11)*'DADOS BASE PROPOSTA'!$H$42*'AJUSTE CONIF-SETEC (1) '!$Q$18</f>
        <v>0</v>
      </c>
      <c r="AO122" s="123"/>
      <c r="AP122" s="123"/>
      <c r="AQ122" s="123"/>
      <c r="AS122" s="123"/>
      <c r="AT122" s="123"/>
      <c r="AU122" s="123"/>
      <c r="AW122" s="123"/>
      <c r="AX122" s="123"/>
      <c r="AY122" s="123"/>
      <c r="AZ122" s="102"/>
    </row>
    <row r="123" spans="1:52" x14ac:dyDescent="0.25">
      <c r="A123" s="102"/>
      <c r="B123" s="103" t="s">
        <v>177</v>
      </c>
      <c r="C123" s="103" t="s">
        <v>189</v>
      </c>
      <c r="D123" s="103" t="s">
        <v>89</v>
      </c>
      <c r="F123" s="113">
        <f>'MATRIZ 2017 COMPLETO PROPOSTA'!F123</f>
        <v>2620.116545829806</v>
      </c>
      <c r="G123" s="118">
        <f t="shared" si="42"/>
        <v>2.3211008348449961E-3</v>
      </c>
      <c r="H123" s="123">
        <f>'DADOS BASE PROPOSTA'!$H$17*G123*'AJUSTE CONIF-SETEC (1) '!$Q$12</f>
        <v>2876290.5559205236</v>
      </c>
      <c r="I123" s="123">
        <f>'MATRIZ 2017 COMPLETO PROPOSTA'!I123*'AJUSTE CONIF-SETEC (1) '!$Q$12</f>
        <v>0</v>
      </c>
      <c r="J123" s="123">
        <f t="shared" si="43"/>
        <v>2876290.5559205236</v>
      </c>
      <c r="L123" s="113">
        <v>0</v>
      </c>
      <c r="M123" s="123">
        <f>IF(D123="E",'DADOS BASE PROPOSTA'!$H$28,IF(D123="EA",'DADOS BASE PROPOSTA'!$H$29,IF(D123="EC",'DADOS BASE PROPOSTA'!$H$30,IF(D123="ECA",'DADOS BASE PROPOSTA'!$H$31,0))))*'AJUSTE CONIF-SETEC (1) '!$Q$14</f>
        <v>0</v>
      </c>
      <c r="N123" s="123">
        <f>IF(OR(D123="E",D123="EA",D123="EC",D123="ECA",D123="ECR"),L123*'DADOS BASE PROPOSTA'!$H$33,0)*'AJUSTE CONIF-SETEC (1) '!$Q$14</f>
        <v>0</v>
      </c>
      <c r="O123" s="123">
        <f t="shared" si="44"/>
        <v>0</v>
      </c>
      <c r="R123" s="123"/>
      <c r="T123" s="113">
        <v>0</v>
      </c>
      <c r="U123" s="118">
        <f t="shared" si="46"/>
        <v>0</v>
      </c>
      <c r="V123" s="123">
        <f>'DADOS BASE PROPOSTA'!$H$48*U123*'AJUSTE CONIF-SETEC (1) '!$Q$20</f>
        <v>0</v>
      </c>
      <c r="W123" s="123"/>
      <c r="X123" s="123">
        <f t="shared" si="45"/>
        <v>0</v>
      </c>
      <c r="Z123" s="128">
        <v>1311</v>
      </c>
      <c r="AB123" s="54">
        <v>0.627</v>
      </c>
      <c r="AC123" s="54">
        <f t="shared" si="47"/>
        <v>821.99699999999996</v>
      </c>
      <c r="AD123" s="132">
        <f t="shared" si="48"/>
        <v>-0.17758184425827117</v>
      </c>
      <c r="AF123" s="54">
        <f>($AF$11-(AD123*$AF$11))*'AJUSTE CONIF-SETEC (1) '!$Q$18</f>
        <v>662.94927346705492</v>
      </c>
      <c r="AG123" s="123">
        <f t="shared" si="49"/>
        <v>869126.49751530902</v>
      </c>
      <c r="AI123" s="128">
        <v>0</v>
      </c>
      <c r="AJ123" s="123">
        <f>IF($AI$11&gt;0,(AI123/$AI$11)*'DADOS BASE PROPOSTA'!$H$41,0)*'AJUSTE CONIF-SETEC (1) '!$Q$18</f>
        <v>0</v>
      </c>
      <c r="AL123" s="123">
        <v>0</v>
      </c>
      <c r="AM123" s="123">
        <f>(AL123/$AL$11)*'DADOS BASE PROPOSTA'!$H$42*'AJUSTE CONIF-SETEC (1) '!$Q$18</f>
        <v>0</v>
      </c>
      <c r="AO123" s="123"/>
      <c r="AP123" s="123"/>
      <c r="AQ123" s="123"/>
      <c r="AS123" s="123"/>
      <c r="AT123" s="123"/>
      <c r="AU123" s="123"/>
      <c r="AW123" s="123"/>
      <c r="AX123" s="123"/>
      <c r="AY123" s="123"/>
      <c r="AZ123" s="102"/>
    </row>
    <row r="124" spans="1:52" x14ac:dyDescent="0.25">
      <c r="A124" s="102"/>
      <c r="B124" s="103" t="s">
        <v>177</v>
      </c>
      <c r="C124" s="103" t="s">
        <v>190</v>
      </c>
      <c r="D124" s="103" t="s">
        <v>89</v>
      </c>
      <c r="F124" s="113">
        <f>'MATRIZ 2017 COMPLETO PROPOSTA'!F124</f>
        <v>1525.9295528420989</v>
      </c>
      <c r="G124" s="118">
        <f t="shared" si="42"/>
        <v>1.3517858068770477E-3</v>
      </c>
      <c r="H124" s="123">
        <f>'DADOS BASE PROPOSTA'!$H$17*G124*'AJUSTE CONIF-SETEC (1) '!$Q$12</f>
        <v>1675122.7226229091</v>
      </c>
      <c r="I124" s="123">
        <f>'MATRIZ 2017 COMPLETO PROPOSTA'!I124*'AJUSTE CONIF-SETEC (1) '!$Q$12</f>
        <v>44850.679336293397</v>
      </c>
      <c r="J124" s="123">
        <f t="shared" si="43"/>
        <v>1719973.4019592025</v>
      </c>
      <c r="L124" s="113">
        <v>0</v>
      </c>
      <c r="M124" s="123">
        <f>IF(D124="E",'DADOS BASE PROPOSTA'!$H$28,IF(D124="EA",'DADOS BASE PROPOSTA'!$H$29,IF(D124="EC",'DADOS BASE PROPOSTA'!$H$30,IF(D124="ECA",'DADOS BASE PROPOSTA'!$H$31,0))))*'AJUSTE CONIF-SETEC (1) '!$Q$14</f>
        <v>0</v>
      </c>
      <c r="N124" s="123">
        <f>IF(OR(D124="E",D124="EA",D124="EC",D124="ECA",D124="ECR"),L124*'DADOS BASE PROPOSTA'!$H$33,0)*'AJUSTE CONIF-SETEC (1) '!$Q$14</f>
        <v>0</v>
      </c>
      <c r="O124" s="123">
        <f t="shared" si="44"/>
        <v>0</v>
      </c>
      <c r="R124" s="123"/>
      <c r="T124" s="113">
        <v>0</v>
      </c>
      <c r="U124" s="118">
        <f t="shared" si="46"/>
        <v>0</v>
      </c>
      <c r="V124" s="123">
        <f>'DADOS BASE PROPOSTA'!$H$48*U124*'AJUSTE CONIF-SETEC (1) '!$Q$20</f>
        <v>0</v>
      </c>
      <c r="W124" s="123"/>
      <c r="X124" s="123">
        <f t="shared" si="45"/>
        <v>0</v>
      </c>
      <c r="Z124" s="128">
        <v>846.5</v>
      </c>
      <c r="AB124" s="54">
        <v>0.64400000000000002</v>
      </c>
      <c r="AC124" s="54">
        <f t="shared" si="47"/>
        <v>545.14599999999996</v>
      </c>
      <c r="AD124" s="132">
        <f t="shared" si="48"/>
        <v>-0.14783184425827114</v>
      </c>
      <c r="AF124" s="54">
        <f>($AF$11-(AD124*$AF$11))*'AJUSTE CONIF-SETEC (1) '!$Q$18</f>
        <v>646.20076381415026</v>
      </c>
      <c r="AG124" s="123">
        <f t="shared" si="49"/>
        <v>547008.94656867825</v>
      </c>
      <c r="AI124" s="128">
        <v>0</v>
      </c>
      <c r="AJ124" s="123">
        <f>IF($AI$11&gt;0,(AI124/$AI$11)*'DADOS BASE PROPOSTA'!$H$41,0)*'AJUSTE CONIF-SETEC (1) '!$Q$18</f>
        <v>0</v>
      </c>
      <c r="AL124" s="123">
        <v>0</v>
      </c>
      <c r="AM124" s="123">
        <f>(AL124/$AL$11)*'DADOS BASE PROPOSTA'!$H$42*'AJUSTE CONIF-SETEC (1) '!$Q$18</f>
        <v>0</v>
      </c>
      <c r="AO124" s="123"/>
      <c r="AP124" s="123"/>
      <c r="AQ124" s="123"/>
      <c r="AS124" s="123"/>
      <c r="AT124" s="123"/>
      <c r="AU124" s="123"/>
      <c r="AW124" s="123"/>
      <c r="AX124" s="123"/>
      <c r="AY124" s="123"/>
      <c r="AZ124" s="102"/>
    </row>
    <row r="125" spans="1:52" x14ac:dyDescent="0.25">
      <c r="A125" s="102"/>
      <c r="B125" s="103" t="s">
        <v>177</v>
      </c>
      <c r="C125" s="103" t="s">
        <v>191</v>
      </c>
      <c r="D125" s="103" t="s">
        <v>89</v>
      </c>
      <c r="F125" s="113">
        <f>'MATRIZ 2017 COMPLETO PROPOSTA'!F125</f>
        <v>4571.3478244166063</v>
      </c>
      <c r="G125" s="118">
        <f t="shared" si="42"/>
        <v>4.0496516342023309E-3</v>
      </c>
      <c r="H125" s="123">
        <f>'DADOS BASE PROPOSTA'!$H$17*G125*'AJUSTE CONIF-SETEC (1) '!$Q$12</f>
        <v>5018297.6005874965</v>
      </c>
      <c r="I125" s="123">
        <f>'MATRIZ 2017 COMPLETO PROPOSTA'!I125*'AJUSTE CONIF-SETEC (1) '!$Q$12</f>
        <v>0</v>
      </c>
      <c r="J125" s="123">
        <f t="shared" si="43"/>
        <v>5018297.6005874965</v>
      </c>
      <c r="L125" s="113">
        <v>0</v>
      </c>
      <c r="M125" s="123">
        <f>IF(D125="E",'DADOS BASE PROPOSTA'!$H$28,IF(D125="EA",'DADOS BASE PROPOSTA'!$H$29,IF(D125="EC",'DADOS BASE PROPOSTA'!$H$30,IF(D125="ECA",'DADOS BASE PROPOSTA'!$H$31,0))))*'AJUSTE CONIF-SETEC (1) '!$Q$14</f>
        <v>0</v>
      </c>
      <c r="N125" s="123">
        <f>IF(OR(D125="E",D125="EA",D125="EC",D125="ECA",D125="ECR"),L125*'DADOS BASE PROPOSTA'!$H$33,0)*'AJUSTE CONIF-SETEC (1) '!$Q$14</f>
        <v>0</v>
      </c>
      <c r="O125" s="123">
        <f t="shared" si="44"/>
        <v>0</v>
      </c>
      <c r="R125" s="123"/>
      <c r="T125" s="113">
        <v>63.851139005692467</v>
      </c>
      <c r="U125" s="118">
        <f t="shared" si="46"/>
        <v>3.3497299173086925E-4</v>
      </c>
      <c r="V125" s="123">
        <f>'DADOS BASE PROPOSTA'!$H$48*U125*'AJUSTE CONIF-SETEC (1) '!$Q$20</f>
        <v>16388.701604998281</v>
      </c>
      <c r="W125" s="123"/>
      <c r="X125" s="123">
        <f t="shared" si="45"/>
        <v>16388.701604998281</v>
      </c>
      <c r="Z125" s="128">
        <v>1382.5</v>
      </c>
      <c r="AB125" s="54">
        <v>0.71299999999999997</v>
      </c>
      <c r="AC125" s="54">
        <f t="shared" si="47"/>
        <v>985.72249999999997</v>
      </c>
      <c r="AD125" s="132">
        <f t="shared" si="48"/>
        <v>-2.7081844258271232E-2</v>
      </c>
      <c r="AF125" s="54">
        <f>($AF$11-(AD125*$AF$11))*'AJUSTE CONIF-SETEC (1) '!$Q$18</f>
        <v>578.22151875236091</v>
      </c>
      <c r="AG125" s="123">
        <f t="shared" si="49"/>
        <v>799391.24967513897</v>
      </c>
      <c r="AI125" s="128">
        <v>135.5</v>
      </c>
      <c r="AJ125" s="123">
        <f>IF($AI$11&gt;0,(AI125/$AI$11)*'DADOS BASE PROPOSTA'!$H$41,0)*'AJUSTE CONIF-SETEC (1) '!$Q$18</f>
        <v>772921.04296932463</v>
      </c>
      <c r="AL125" s="123">
        <v>4.5</v>
      </c>
      <c r="AM125" s="123">
        <f>(AL125/$AL$11)*'DADOS BASE PROPOSTA'!$H$42*'AJUSTE CONIF-SETEC (1) '!$Q$18</f>
        <v>2374.6451935984624</v>
      </c>
      <c r="AO125" s="123"/>
      <c r="AP125" s="123"/>
      <c r="AQ125" s="123"/>
      <c r="AS125" s="123"/>
      <c r="AT125" s="123"/>
      <c r="AU125" s="123"/>
      <c r="AW125" s="123"/>
      <c r="AX125" s="123"/>
      <c r="AY125" s="123"/>
      <c r="AZ125" s="102"/>
    </row>
    <row r="126" spans="1:52" x14ac:dyDescent="0.25">
      <c r="A126" s="102"/>
      <c r="B126" s="103" t="s">
        <v>177</v>
      </c>
      <c r="C126" s="103" t="s">
        <v>192</v>
      </c>
      <c r="D126" s="103" t="s">
        <v>89</v>
      </c>
      <c r="F126" s="113">
        <f>'MATRIZ 2017 COMPLETO PROPOSTA'!F126</f>
        <v>11921.586285040999</v>
      </c>
      <c r="G126" s="118">
        <f t="shared" si="42"/>
        <v>1.0561058408995959E-2</v>
      </c>
      <c r="H126" s="123">
        <f>'DADOS BASE PROPOSTA'!$H$17*G126*'AJUSTE CONIF-SETEC (1) '!$Q$12</f>
        <v>13087183.506333396</v>
      </c>
      <c r="I126" s="123">
        <f>'MATRIZ 2017 COMPLETO PROPOSTA'!I126*'AJUSTE CONIF-SETEC (1) '!$Q$12</f>
        <v>0</v>
      </c>
      <c r="J126" s="123">
        <f t="shared" si="43"/>
        <v>13087183.506333396</v>
      </c>
      <c r="L126" s="113">
        <v>0</v>
      </c>
      <c r="M126" s="123">
        <f>IF(D126="E",'DADOS BASE PROPOSTA'!$H$28,IF(D126="EA",'DADOS BASE PROPOSTA'!$H$29,IF(D126="EC",'DADOS BASE PROPOSTA'!$H$30,IF(D126="ECA",'DADOS BASE PROPOSTA'!$H$31,0))))*'AJUSTE CONIF-SETEC (1) '!$Q$14</f>
        <v>0</v>
      </c>
      <c r="N126" s="123">
        <f>IF(OR(D126="E",D126="EA",D126="EC",D126="ECA",D126="ECR"),L126*'DADOS BASE PROPOSTA'!$H$33,0)*'AJUSTE CONIF-SETEC (1) '!$Q$14</f>
        <v>0</v>
      </c>
      <c r="O126" s="123">
        <f t="shared" si="44"/>
        <v>0</v>
      </c>
      <c r="R126" s="123"/>
      <c r="T126" s="113">
        <v>2117.3183733966121</v>
      </c>
      <c r="U126" s="118">
        <f t="shared" si="46"/>
        <v>1.1107781020479058E-2</v>
      </c>
      <c r="V126" s="123">
        <f>'DADOS BASE PROPOSTA'!$H$48*U126*'AJUSTE CONIF-SETEC (1) '!$Q$20</f>
        <v>543453.09362897684</v>
      </c>
      <c r="W126" s="123"/>
      <c r="X126" s="123">
        <f t="shared" si="45"/>
        <v>543453.09362897684</v>
      </c>
      <c r="Z126" s="128">
        <v>6147</v>
      </c>
      <c r="AB126" s="54">
        <v>0.754</v>
      </c>
      <c r="AC126" s="54">
        <f t="shared" si="47"/>
        <v>4634.8379999999997</v>
      </c>
      <c r="AD126" s="132">
        <f t="shared" si="48"/>
        <v>4.4668155741728832E-2</v>
      </c>
      <c r="AF126" s="54">
        <f>($AF$11-(AD126*$AF$11))*'AJUSTE CONIF-SETEC (1) '!$Q$18</f>
        <v>537.82805429535563</v>
      </c>
      <c r="AG126" s="123">
        <f t="shared" si="49"/>
        <v>3306029.0497535509</v>
      </c>
      <c r="AI126" s="128">
        <v>0</v>
      </c>
      <c r="AJ126" s="123">
        <f>IF($AI$11&gt;0,(AI126/$AI$11)*'DADOS BASE PROPOSTA'!$H$41,0)*'AJUSTE CONIF-SETEC (1) '!$Q$18</f>
        <v>0</v>
      </c>
      <c r="AL126" s="123">
        <v>448.75</v>
      </c>
      <c r="AM126" s="123">
        <f>(AL126/$AL$11)*'DADOS BASE PROPOSTA'!$H$42*'AJUSTE CONIF-SETEC (1) '!$Q$18</f>
        <v>236804.89569495776</v>
      </c>
      <c r="AO126" s="123"/>
      <c r="AP126" s="123"/>
      <c r="AQ126" s="123"/>
      <c r="AS126" s="123"/>
      <c r="AT126" s="123"/>
      <c r="AU126" s="123"/>
      <c r="AW126" s="123"/>
      <c r="AX126" s="123"/>
      <c r="AY126" s="123"/>
      <c r="AZ126" s="102"/>
    </row>
    <row r="127" spans="1:52" x14ac:dyDescent="0.25">
      <c r="A127" s="102"/>
      <c r="B127" s="103" t="s">
        <v>177</v>
      </c>
      <c r="C127" s="103" t="s">
        <v>193</v>
      </c>
      <c r="D127" s="103" t="s">
        <v>93</v>
      </c>
      <c r="F127" s="113">
        <f>'MATRIZ 2017 COMPLETO PROPOSTA'!F127</f>
        <v>0</v>
      </c>
      <c r="G127" s="118">
        <f t="shared" si="42"/>
        <v>0</v>
      </c>
      <c r="H127" s="123">
        <f>'DADOS BASE PROPOSTA'!$H$17*G127*'AJUSTE CONIF-SETEC (1) '!$Q$12</f>
        <v>0</v>
      </c>
      <c r="I127" s="123">
        <f>'MATRIZ 2017 COMPLETO PROPOSTA'!I127*'AJUSTE CONIF-SETEC (1) '!$Q$12</f>
        <v>0</v>
      </c>
      <c r="J127" s="123">
        <f t="shared" si="43"/>
        <v>0</v>
      </c>
      <c r="L127" s="113">
        <v>0</v>
      </c>
      <c r="M127" s="123">
        <f>IF(D127="E",'DADOS BASE PROPOSTA'!$H$28,IF(D127="EA",'DADOS BASE PROPOSTA'!$H$29,IF(D127="EC",'DADOS BASE PROPOSTA'!$H$30,IF(D127="ECA",'DADOS BASE PROPOSTA'!$H$31,0))))*'AJUSTE CONIF-SETEC (1) '!$Q$14</f>
        <v>1008808.992033664</v>
      </c>
      <c r="N127" s="123">
        <f>IF(OR(D127="E",D127="EA",D127="EC",D127="ECA",D127="ECR"),L127*'DADOS BASE PROPOSTA'!$H$33,0)*'AJUSTE CONIF-SETEC (1) '!$Q$14</f>
        <v>0</v>
      </c>
      <c r="O127" s="123">
        <f t="shared" si="44"/>
        <v>1008808.992033664</v>
      </c>
      <c r="R127" s="123"/>
      <c r="T127" s="113">
        <v>0</v>
      </c>
      <c r="U127" s="118">
        <f t="shared" si="46"/>
        <v>0</v>
      </c>
      <c r="V127" s="123">
        <f>'DADOS BASE PROPOSTA'!$H$48*U127*'AJUSTE CONIF-SETEC (1) '!$Q$20</f>
        <v>0</v>
      </c>
      <c r="W127" s="123"/>
      <c r="X127" s="123">
        <f t="shared" si="45"/>
        <v>0</v>
      </c>
      <c r="Z127" s="128">
        <v>0</v>
      </c>
      <c r="AB127" s="54">
        <v>0.65800000000000003</v>
      </c>
      <c r="AC127" s="54">
        <f t="shared" si="47"/>
        <v>0</v>
      </c>
      <c r="AD127" s="132">
        <f t="shared" si="48"/>
        <v>-0.12333184425827112</v>
      </c>
      <c r="AF127" s="54">
        <f>($AF$11-(AD127*$AF$11))*'AJUSTE CONIF-SETEC (1) '!$Q$18</f>
        <v>632.40787351175823</v>
      </c>
      <c r="AG127" s="123">
        <f t="shared" si="49"/>
        <v>0</v>
      </c>
      <c r="AI127" s="128">
        <v>0</v>
      </c>
      <c r="AJ127" s="123">
        <f>IF($AI$11&gt;0,(AI127/$AI$11)*'DADOS BASE PROPOSTA'!$H$41,0)*'AJUSTE CONIF-SETEC (1) '!$Q$18</f>
        <v>0</v>
      </c>
      <c r="AL127" s="123">
        <v>0</v>
      </c>
      <c r="AM127" s="123">
        <f>(AL127/$AL$11)*'DADOS BASE PROPOSTA'!$H$42*'AJUSTE CONIF-SETEC (1) '!$Q$18</f>
        <v>0</v>
      </c>
      <c r="AO127" s="123"/>
      <c r="AP127" s="123"/>
      <c r="AQ127" s="123"/>
      <c r="AS127" s="123"/>
      <c r="AT127" s="123"/>
      <c r="AU127" s="123"/>
      <c r="AW127" s="123"/>
      <c r="AX127" s="123"/>
      <c r="AY127" s="123"/>
      <c r="AZ127" s="102"/>
    </row>
    <row r="128" spans="1:52" x14ac:dyDescent="0.25">
      <c r="A128" s="102"/>
      <c r="B128" s="103" t="s">
        <v>177</v>
      </c>
      <c r="C128" s="103" t="s">
        <v>194</v>
      </c>
      <c r="D128" s="103" t="s">
        <v>89</v>
      </c>
      <c r="F128" s="113">
        <f>'MATRIZ 2017 COMPLETO PROPOSTA'!F128</f>
        <v>3342.2495268398388</v>
      </c>
      <c r="G128" s="118">
        <f t="shared" si="42"/>
        <v>2.9608217922044134E-3</v>
      </c>
      <c r="H128" s="123">
        <f>'DADOS BASE PROPOSTA'!$H$17*G128*'AJUSTE CONIF-SETEC (1) '!$Q$12</f>
        <v>3669027.9159069569</v>
      </c>
      <c r="I128" s="123">
        <f>'MATRIZ 2017 COMPLETO PROPOSTA'!I128*'AJUSTE CONIF-SETEC (1) '!$Q$12</f>
        <v>0</v>
      </c>
      <c r="J128" s="123">
        <f t="shared" si="43"/>
        <v>3669027.9159069569</v>
      </c>
      <c r="L128" s="113">
        <v>0</v>
      </c>
      <c r="M128" s="123">
        <f>IF(D128="E",'DADOS BASE PROPOSTA'!$H$28,IF(D128="EA",'DADOS BASE PROPOSTA'!$H$29,IF(D128="EC",'DADOS BASE PROPOSTA'!$H$30,IF(D128="ECA",'DADOS BASE PROPOSTA'!$H$31,0))))*'AJUSTE CONIF-SETEC (1) '!$Q$14</f>
        <v>0</v>
      </c>
      <c r="N128" s="123">
        <f>IF(OR(D128="E",D128="EA",D128="EC",D128="ECA",D128="ECR"),L128*'DADOS BASE PROPOSTA'!$H$33,0)*'AJUSTE CONIF-SETEC (1) '!$Q$14</f>
        <v>0</v>
      </c>
      <c r="O128" s="123">
        <f t="shared" si="44"/>
        <v>0</v>
      </c>
      <c r="R128" s="123"/>
      <c r="T128" s="113">
        <v>11.443566913874051</v>
      </c>
      <c r="U128" s="118">
        <f t="shared" si="46"/>
        <v>6.0034729292315924E-5</v>
      </c>
      <c r="V128" s="123">
        <f>'DADOS BASE PROPOSTA'!$H$48*U128*'AJUSTE CONIF-SETEC (1) '!$Q$20</f>
        <v>2937.2256528046087</v>
      </c>
      <c r="W128" s="123"/>
      <c r="X128" s="123">
        <f t="shared" si="45"/>
        <v>2937.2256528046087</v>
      </c>
      <c r="Z128" s="128">
        <v>1816.5</v>
      </c>
      <c r="AB128" s="54">
        <v>0.67700000000000005</v>
      </c>
      <c r="AC128" s="54">
        <f t="shared" si="47"/>
        <v>1229.7705000000001</v>
      </c>
      <c r="AD128" s="132">
        <f t="shared" si="48"/>
        <v>-9.0081844258271093E-2</v>
      </c>
      <c r="AF128" s="54">
        <f>($AF$11-(AD128*$AF$11))*'AJUSTE CONIF-SETEC (1) '!$Q$18</f>
        <v>613.68895095851178</v>
      </c>
      <c r="AG128" s="123">
        <f t="shared" si="49"/>
        <v>1114765.9794161366</v>
      </c>
      <c r="AI128" s="128">
        <v>148.5</v>
      </c>
      <c r="AJ128" s="123">
        <f>IF($AI$11&gt;0,(AI128/$AI$11)*'DADOS BASE PROPOSTA'!$H$41,0)*'AJUSTE CONIF-SETEC (1) '!$Q$18</f>
        <v>847075.82937966578</v>
      </c>
      <c r="AL128" s="123">
        <v>7.25</v>
      </c>
      <c r="AM128" s="123">
        <f>(AL128/$AL$11)*'DADOS BASE PROPOSTA'!$H$42*'AJUSTE CONIF-SETEC (1) '!$Q$18</f>
        <v>3825.8172563530784</v>
      </c>
      <c r="AO128" s="123"/>
      <c r="AP128" s="123"/>
      <c r="AQ128" s="123"/>
      <c r="AS128" s="123"/>
      <c r="AT128" s="123"/>
      <c r="AU128" s="123"/>
      <c r="AW128" s="123"/>
      <c r="AX128" s="123"/>
      <c r="AY128" s="123"/>
      <c r="AZ128" s="102"/>
    </row>
    <row r="129" spans="1:52" x14ac:dyDescent="0.25">
      <c r="A129" s="102"/>
      <c r="B129" s="103" t="s">
        <v>177</v>
      </c>
      <c r="C129" s="103" t="s">
        <v>195</v>
      </c>
      <c r="D129" s="103" t="s">
        <v>93</v>
      </c>
      <c r="F129" s="113">
        <f>'MATRIZ 2017 COMPLETO PROPOSTA'!F129</f>
        <v>0</v>
      </c>
      <c r="G129" s="118">
        <f t="shared" si="42"/>
        <v>0</v>
      </c>
      <c r="H129" s="123">
        <f>'DADOS BASE PROPOSTA'!$H$17*G129*'AJUSTE CONIF-SETEC (1) '!$Q$12</f>
        <v>0</v>
      </c>
      <c r="I129" s="123">
        <f>'MATRIZ 2017 COMPLETO PROPOSTA'!I129*'AJUSTE CONIF-SETEC (1) '!$Q$12</f>
        <v>0</v>
      </c>
      <c r="J129" s="123">
        <f t="shared" si="43"/>
        <v>0</v>
      </c>
      <c r="L129" s="113">
        <v>118.16297665801019</v>
      </c>
      <c r="M129" s="123">
        <f>IF(D129="E",'DADOS BASE PROPOSTA'!$H$28,IF(D129="EA",'DADOS BASE PROPOSTA'!$H$29,IF(D129="EC",'DADOS BASE PROPOSTA'!$H$30,IF(D129="ECA",'DADOS BASE PROPOSTA'!$H$31,0))))*'AJUSTE CONIF-SETEC (1) '!$Q$14</f>
        <v>1008808.992033664</v>
      </c>
      <c r="N129" s="123">
        <f>IF(OR(D129="E",D129="EA",D129="EC",D129="ECA",D129="ECR"),L129*'DADOS BASE PROPOSTA'!$H$33,0)*'AJUSTE CONIF-SETEC (1) '!$Q$14</f>
        <v>39643.702884847022</v>
      </c>
      <c r="O129" s="123">
        <f t="shared" si="44"/>
        <v>1048452.6949185111</v>
      </c>
      <c r="R129" s="123"/>
      <c r="T129" s="113">
        <v>0</v>
      </c>
      <c r="U129" s="118">
        <f t="shared" si="46"/>
        <v>0</v>
      </c>
      <c r="V129" s="123">
        <f>'DADOS BASE PROPOSTA'!$H$48*U129*'AJUSTE CONIF-SETEC (1) '!$Q$20</f>
        <v>0</v>
      </c>
      <c r="W129" s="123"/>
      <c r="X129" s="123">
        <f t="shared" si="45"/>
        <v>0</v>
      </c>
      <c r="Z129" s="128">
        <v>160</v>
      </c>
      <c r="AB129" s="54">
        <v>0.64</v>
      </c>
      <c r="AC129" s="54">
        <f t="shared" si="47"/>
        <v>102.4</v>
      </c>
      <c r="AD129" s="132">
        <f t="shared" si="48"/>
        <v>-0.15483184425827115</v>
      </c>
      <c r="AF129" s="54">
        <f>($AF$11-(AD129*$AF$11))*'AJUSTE CONIF-SETEC (1) '!$Q$18</f>
        <v>650.14158961483361</v>
      </c>
      <c r="AG129" s="123">
        <f t="shared" si="49"/>
        <v>104022.65433837338</v>
      </c>
      <c r="AI129" s="128">
        <v>0</v>
      </c>
      <c r="AJ129" s="123">
        <f>IF($AI$11&gt;0,(AI129/$AI$11)*'DADOS BASE PROPOSTA'!$H$41,0)*'AJUSTE CONIF-SETEC (1) '!$Q$18</f>
        <v>0</v>
      </c>
      <c r="AL129" s="123">
        <v>0</v>
      </c>
      <c r="AM129" s="123">
        <f>(AL129/$AL$11)*'DADOS BASE PROPOSTA'!$H$42*'AJUSTE CONIF-SETEC (1) '!$Q$18</f>
        <v>0</v>
      </c>
      <c r="AO129" s="123"/>
      <c r="AP129" s="123"/>
      <c r="AQ129" s="123"/>
      <c r="AS129" s="123"/>
      <c r="AT129" s="123"/>
      <c r="AU129" s="123"/>
      <c r="AW129" s="123"/>
      <c r="AX129" s="123"/>
      <c r="AY129" s="123"/>
      <c r="AZ129" s="102"/>
    </row>
    <row r="130" spans="1:52" x14ac:dyDescent="0.25">
      <c r="A130" s="102"/>
      <c r="B130" s="103" t="s">
        <v>177</v>
      </c>
      <c r="C130" s="103" t="s">
        <v>196</v>
      </c>
      <c r="D130" s="103" t="s">
        <v>93</v>
      </c>
      <c r="F130" s="113">
        <f>'MATRIZ 2017 COMPLETO PROPOSTA'!F130</f>
        <v>0</v>
      </c>
      <c r="G130" s="118">
        <f t="shared" si="42"/>
        <v>0</v>
      </c>
      <c r="H130" s="123">
        <f>'DADOS BASE PROPOSTA'!$H$17*G130*'AJUSTE CONIF-SETEC (1) '!$Q$12</f>
        <v>0</v>
      </c>
      <c r="I130" s="123">
        <f>'MATRIZ 2017 COMPLETO PROPOSTA'!I130*'AJUSTE CONIF-SETEC (1) '!$Q$12</f>
        <v>0</v>
      </c>
      <c r="J130" s="123">
        <f t="shared" si="43"/>
        <v>0</v>
      </c>
      <c r="L130" s="113">
        <v>586.31315509988053</v>
      </c>
      <c r="M130" s="123">
        <f>IF(D130="E",'DADOS BASE PROPOSTA'!$H$28,IF(D130="EA",'DADOS BASE PROPOSTA'!$H$29,IF(D130="EC",'DADOS BASE PROPOSTA'!$H$30,IF(D130="ECA",'DADOS BASE PROPOSTA'!$H$31,0))))*'AJUSTE CONIF-SETEC (1) '!$Q$14</f>
        <v>1008808.992033664</v>
      </c>
      <c r="N130" s="123">
        <f>IF(OR(D130="E",D130="EA",D130="EC",D130="ECA",D130="ECR"),L130*'DADOS BASE PROPOSTA'!$H$33,0)*'AJUSTE CONIF-SETEC (1) '!$Q$14</f>
        <v>196708.18369385772</v>
      </c>
      <c r="O130" s="123">
        <f t="shared" si="44"/>
        <v>1205517.1757275218</v>
      </c>
      <c r="R130" s="123"/>
      <c r="T130" s="113">
        <v>0</v>
      </c>
      <c r="U130" s="118">
        <f t="shared" si="46"/>
        <v>0</v>
      </c>
      <c r="V130" s="123">
        <f>'DADOS BASE PROPOSTA'!$H$48*U130*'AJUSTE CONIF-SETEC (1) '!$Q$20</f>
        <v>0</v>
      </c>
      <c r="W130" s="123"/>
      <c r="X130" s="123">
        <f t="shared" si="45"/>
        <v>0</v>
      </c>
      <c r="Z130" s="128">
        <v>391.5</v>
      </c>
      <c r="AB130" s="54">
        <v>0.621</v>
      </c>
      <c r="AC130" s="54">
        <f t="shared" si="47"/>
        <v>243.1215</v>
      </c>
      <c r="AD130" s="132">
        <f t="shared" si="48"/>
        <v>-0.18808184425827118</v>
      </c>
      <c r="AF130" s="54">
        <f>($AF$11-(AD130*$AF$11))*'AJUSTE CONIF-SETEC (1) '!$Q$18</f>
        <v>668.86051216808005</v>
      </c>
      <c r="AG130" s="123">
        <f t="shared" si="49"/>
        <v>261858.89051380334</v>
      </c>
      <c r="AI130" s="128">
        <v>0</v>
      </c>
      <c r="AJ130" s="123">
        <f>IF($AI$11&gt;0,(AI130/$AI$11)*'DADOS BASE PROPOSTA'!$H$41,0)*'AJUSTE CONIF-SETEC (1) '!$Q$18</f>
        <v>0</v>
      </c>
      <c r="AL130" s="123">
        <v>0</v>
      </c>
      <c r="AM130" s="123">
        <f>(AL130/$AL$11)*'DADOS BASE PROPOSTA'!$H$42*'AJUSTE CONIF-SETEC (1) '!$Q$18</f>
        <v>0</v>
      </c>
      <c r="AO130" s="123"/>
      <c r="AP130" s="123"/>
      <c r="AQ130" s="123"/>
      <c r="AS130" s="123"/>
      <c r="AT130" s="123"/>
      <c r="AU130" s="123"/>
      <c r="AW130" s="123"/>
      <c r="AX130" s="123"/>
      <c r="AY130" s="123"/>
      <c r="AZ130" s="102"/>
    </row>
    <row r="131" spans="1:52" x14ac:dyDescent="0.25">
      <c r="A131" s="102"/>
      <c r="B131" s="103" t="s">
        <v>177</v>
      </c>
      <c r="C131" s="103" t="s">
        <v>197</v>
      </c>
      <c r="D131" s="103" t="s">
        <v>89</v>
      </c>
      <c r="F131" s="113">
        <f>'MATRIZ 2017 COMPLETO PROPOSTA'!F131</f>
        <v>2843.741869746857</v>
      </c>
      <c r="G131" s="118">
        <f t="shared" si="42"/>
        <v>2.5192053530819743E-3</v>
      </c>
      <c r="H131" s="123">
        <f>'DADOS BASE PROPOSTA'!$H$17*G131*'AJUSTE CONIF-SETEC (1) '!$Q$12</f>
        <v>3121780.1728885248</v>
      </c>
      <c r="I131" s="123">
        <f>'MATRIZ 2017 COMPLETO PROPOSTA'!I131*'AJUSTE CONIF-SETEC (1) '!$Q$12</f>
        <v>0</v>
      </c>
      <c r="J131" s="123">
        <f t="shared" si="43"/>
        <v>3121780.1728885248</v>
      </c>
      <c r="L131" s="113">
        <v>0</v>
      </c>
      <c r="M131" s="123">
        <f>IF(D131="E",'DADOS BASE PROPOSTA'!$H$28,IF(D131="EA",'DADOS BASE PROPOSTA'!$H$29,IF(D131="EC",'DADOS BASE PROPOSTA'!$H$30,IF(D131="ECA",'DADOS BASE PROPOSTA'!$H$31,0))))*'AJUSTE CONIF-SETEC (1) '!$Q$14</f>
        <v>0</v>
      </c>
      <c r="N131" s="123">
        <f>IF(OR(D131="E",D131="EA",D131="EC",D131="ECA",D131="ECR"),L131*'DADOS BASE PROPOSTA'!$H$33,0)*'AJUSTE CONIF-SETEC (1) '!$Q$14</f>
        <v>0</v>
      </c>
      <c r="O131" s="123">
        <f t="shared" si="44"/>
        <v>0</v>
      </c>
      <c r="R131" s="123"/>
      <c r="T131" s="113">
        <v>616.83880724317464</v>
      </c>
      <c r="U131" s="118">
        <f t="shared" si="46"/>
        <v>3.2360321819713536E-3</v>
      </c>
      <c r="V131" s="123">
        <f>'DADOS BASE PROPOSTA'!$H$48*U131*'AJUSTE CONIF-SETEC (1) '!$Q$20</f>
        <v>158324.30411915106</v>
      </c>
      <c r="W131" s="123"/>
      <c r="X131" s="123">
        <f t="shared" si="45"/>
        <v>158324.30411915106</v>
      </c>
      <c r="Z131" s="128">
        <v>1336.5</v>
      </c>
      <c r="AB131" s="54">
        <v>0.69399999999999995</v>
      </c>
      <c r="AC131" s="54">
        <f t="shared" si="47"/>
        <v>927.53099999999995</v>
      </c>
      <c r="AD131" s="132">
        <f t="shared" si="48"/>
        <v>-6.0331844258271261E-2</v>
      </c>
      <c r="AF131" s="54">
        <f>($AF$11-(AD131*$AF$11))*'AJUSTE CONIF-SETEC (1) '!$Q$18</f>
        <v>596.94044130560735</v>
      </c>
      <c r="AG131" s="123">
        <f t="shared" si="49"/>
        <v>797810.89980494417</v>
      </c>
      <c r="AI131" s="128">
        <v>0</v>
      </c>
      <c r="AJ131" s="123">
        <f>IF($AI$11&gt;0,(AI131/$AI$11)*'DADOS BASE PROPOSTA'!$H$41,0)*'AJUSTE CONIF-SETEC (1) '!$Q$18</f>
        <v>0</v>
      </c>
      <c r="AL131" s="123">
        <v>175.25</v>
      </c>
      <c r="AM131" s="123">
        <f>(AL131/$AL$11)*'DADOS BASE PROPOSTA'!$H$42*'AJUSTE CONIF-SETEC (1) '!$Q$18</f>
        <v>92479.237817362344</v>
      </c>
      <c r="AO131" s="123"/>
      <c r="AP131" s="123"/>
      <c r="AQ131" s="123"/>
      <c r="AS131" s="123"/>
      <c r="AT131" s="123"/>
      <c r="AU131" s="123"/>
      <c r="AW131" s="123"/>
      <c r="AX131" s="123"/>
      <c r="AY131" s="123"/>
      <c r="AZ131" s="102"/>
    </row>
    <row r="132" spans="1:52" x14ac:dyDescent="0.25">
      <c r="A132" s="102"/>
      <c r="B132" s="103" t="s">
        <v>177</v>
      </c>
      <c r="C132" s="103" t="s">
        <v>198</v>
      </c>
      <c r="D132" s="103" t="s">
        <v>89</v>
      </c>
      <c r="F132" s="113">
        <f>'MATRIZ 2017 COMPLETO PROPOSTA'!F132</f>
        <v>3107.0794934675</v>
      </c>
      <c r="G132" s="118">
        <f t="shared" si="42"/>
        <v>2.7524900820521132E-3</v>
      </c>
      <c r="H132" s="123">
        <f>'DADOS BASE PROPOSTA'!$H$17*G132*'AJUSTE CONIF-SETEC (1) '!$Q$12</f>
        <v>3410864.8402602025</v>
      </c>
      <c r="I132" s="123">
        <f>'MATRIZ 2017 COMPLETO PROPOSTA'!I132*'AJUSTE CONIF-SETEC (1) '!$Q$12</f>
        <v>0</v>
      </c>
      <c r="J132" s="123">
        <f t="shared" si="43"/>
        <v>3410864.8402602025</v>
      </c>
      <c r="L132" s="113">
        <v>0</v>
      </c>
      <c r="M132" s="123">
        <f>IF(D132="E",'DADOS BASE PROPOSTA'!$H$28,IF(D132="EA",'DADOS BASE PROPOSTA'!$H$29,IF(D132="EC",'DADOS BASE PROPOSTA'!$H$30,IF(D132="ECA",'DADOS BASE PROPOSTA'!$H$31,0))))*'AJUSTE CONIF-SETEC (1) '!$Q$14</f>
        <v>0</v>
      </c>
      <c r="N132" s="123">
        <f>IF(OR(D132="E",D132="EA",D132="EC",D132="ECA",D132="ECR"),L132*'DADOS BASE PROPOSTA'!$H$33,0)*'AJUSTE CONIF-SETEC (1) '!$Q$14</f>
        <v>0</v>
      </c>
      <c r="O132" s="123">
        <f t="shared" si="44"/>
        <v>0</v>
      </c>
      <c r="R132" s="123"/>
      <c r="T132" s="113">
        <v>0</v>
      </c>
      <c r="U132" s="118">
        <f t="shared" si="46"/>
        <v>0</v>
      </c>
      <c r="V132" s="123">
        <f>'DADOS BASE PROPOSTA'!$H$48*U132*'AJUSTE CONIF-SETEC (1) '!$Q$20</f>
        <v>0</v>
      </c>
      <c r="W132" s="123"/>
      <c r="X132" s="123">
        <f t="shared" si="45"/>
        <v>0</v>
      </c>
      <c r="Z132" s="128">
        <v>1530</v>
      </c>
      <c r="AB132" s="54">
        <v>0.68200000000000005</v>
      </c>
      <c r="AC132" s="54">
        <f t="shared" si="47"/>
        <v>1043.46</v>
      </c>
      <c r="AD132" s="132">
        <f t="shared" si="48"/>
        <v>-8.1331844258271085E-2</v>
      </c>
      <c r="AF132" s="54">
        <f>($AF$11-(AD132*$AF$11))*'AJUSTE CONIF-SETEC (1) '!$Q$18</f>
        <v>608.76291870765749</v>
      </c>
      <c r="AG132" s="123">
        <f t="shared" si="49"/>
        <v>931407.26562271593</v>
      </c>
      <c r="AI132" s="128">
        <v>0</v>
      </c>
      <c r="AJ132" s="123">
        <f>IF($AI$11&gt;0,(AI132/$AI$11)*'DADOS BASE PROPOSTA'!$H$41,0)*'AJUSTE CONIF-SETEC (1) '!$Q$18</f>
        <v>0</v>
      </c>
      <c r="AL132" s="123">
        <v>0</v>
      </c>
      <c r="AM132" s="123">
        <f>(AL132/$AL$11)*'DADOS BASE PROPOSTA'!$H$42*'AJUSTE CONIF-SETEC (1) '!$Q$18</f>
        <v>0</v>
      </c>
      <c r="AO132" s="123"/>
      <c r="AP132" s="123"/>
      <c r="AQ132" s="123"/>
      <c r="AS132" s="123"/>
      <c r="AT132" s="123"/>
      <c r="AU132" s="123"/>
      <c r="AW132" s="123"/>
      <c r="AX132" s="123"/>
      <c r="AY132" s="123"/>
      <c r="AZ132" s="102"/>
    </row>
    <row r="133" spans="1:52" x14ac:dyDescent="0.25">
      <c r="A133" s="102"/>
      <c r="B133" s="103" t="s">
        <v>177</v>
      </c>
      <c r="C133" s="103" t="s">
        <v>199</v>
      </c>
      <c r="D133" s="103" t="s">
        <v>89</v>
      </c>
      <c r="F133" s="113">
        <f>'MATRIZ 2017 COMPLETO PROPOSTA'!F133</f>
        <v>3346.1870686347429</v>
      </c>
      <c r="G133" s="118">
        <f t="shared" si="42"/>
        <v>2.9643099696909968E-3</v>
      </c>
      <c r="H133" s="123">
        <f>'DADOS BASE PROPOSTA'!$H$17*G133*'AJUSTE CONIF-SETEC (1) '!$Q$12</f>
        <v>3673350.4390009199</v>
      </c>
      <c r="I133" s="123">
        <f>'MATRIZ 2017 COMPLETO PROPOSTA'!I133*'AJUSTE CONIF-SETEC (1) '!$Q$12</f>
        <v>0</v>
      </c>
      <c r="J133" s="123">
        <f t="shared" si="43"/>
        <v>3673350.4390009199</v>
      </c>
      <c r="L133" s="113">
        <v>0</v>
      </c>
      <c r="M133" s="123">
        <f>IF(D133="E",'DADOS BASE PROPOSTA'!$H$28,IF(D133="EA",'DADOS BASE PROPOSTA'!$H$29,IF(D133="EC",'DADOS BASE PROPOSTA'!$H$30,IF(D133="ECA",'DADOS BASE PROPOSTA'!$H$31,0))))*'AJUSTE CONIF-SETEC (1) '!$Q$14</f>
        <v>0</v>
      </c>
      <c r="N133" s="123">
        <f>IF(OR(D133="E",D133="EA",D133="EC",D133="ECA",D133="ECR"),L133*'DADOS BASE PROPOSTA'!$H$33,0)*'AJUSTE CONIF-SETEC (1) '!$Q$14</f>
        <v>0</v>
      </c>
      <c r="O133" s="123">
        <f t="shared" si="44"/>
        <v>0</v>
      </c>
      <c r="R133" s="123"/>
      <c r="T133" s="113">
        <v>362.47670894294652</v>
      </c>
      <c r="U133" s="118">
        <f t="shared" si="46"/>
        <v>1.9016091101609555E-3</v>
      </c>
      <c r="V133" s="123">
        <f>'DADOS BASE PROPOSTA'!$H$48*U133*'AJUSTE CONIF-SETEC (1) '!$Q$20</f>
        <v>93037.065808617015</v>
      </c>
      <c r="W133" s="123"/>
      <c r="X133" s="123">
        <f t="shared" si="45"/>
        <v>93037.065808617015</v>
      </c>
      <c r="Z133" s="128">
        <v>1799</v>
      </c>
      <c r="AB133" s="54">
        <v>0.68600000000000005</v>
      </c>
      <c r="AC133" s="54">
        <f t="shared" si="47"/>
        <v>1234.114</v>
      </c>
      <c r="AD133" s="132">
        <f t="shared" si="48"/>
        <v>-7.4331844258271079E-2</v>
      </c>
      <c r="AF133" s="54">
        <f>($AF$11-(AD133*$AF$11))*'AJUSTE CONIF-SETEC (1) '!$Q$18</f>
        <v>604.82209290697404</v>
      </c>
      <c r="AG133" s="123">
        <f t="shared" si="49"/>
        <v>1088074.9451396463</v>
      </c>
      <c r="AI133" s="128">
        <v>0</v>
      </c>
      <c r="AJ133" s="123">
        <f>IF($AI$11&gt;0,(AI133/$AI$11)*'DADOS BASE PROPOSTA'!$H$41,0)*'AJUSTE CONIF-SETEC (1) '!$Q$18</f>
        <v>0</v>
      </c>
      <c r="AL133" s="123">
        <v>62</v>
      </c>
      <c r="AM133" s="123">
        <f>(AL133/$AL$11)*'DADOS BASE PROPOSTA'!$H$42*'AJUSTE CONIF-SETEC (1) '!$Q$18</f>
        <v>32717.333778467702</v>
      </c>
      <c r="AO133" s="123"/>
      <c r="AP133" s="123"/>
      <c r="AQ133" s="123"/>
      <c r="AS133" s="123"/>
      <c r="AT133" s="123"/>
      <c r="AU133" s="123"/>
      <c r="AW133" s="123"/>
      <c r="AX133" s="123"/>
      <c r="AY133" s="123"/>
      <c r="AZ133" s="102"/>
    </row>
    <row r="134" spans="1:52" x14ac:dyDescent="0.25">
      <c r="A134" s="102"/>
      <c r="B134" s="103" t="s">
        <v>177</v>
      </c>
      <c r="C134" s="103" t="s">
        <v>200</v>
      </c>
      <c r="D134" s="103" t="s">
        <v>93</v>
      </c>
      <c r="F134" s="113">
        <f>'MATRIZ 2017 COMPLETO PROPOSTA'!F134</f>
        <v>0</v>
      </c>
      <c r="G134" s="118">
        <f t="shared" si="42"/>
        <v>0</v>
      </c>
      <c r="H134" s="123">
        <f>'DADOS BASE PROPOSTA'!$H$17*G134*'AJUSTE CONIF-SETEC (1) '!$Q$12</f>
        <v>0</v>
      </c>
      <c r="I134" s="123">
        <f>'MATRIZ 2017 COMPLETO PROPOSTA'!I134*'AJUSTE CONIF-SETEC (1) '!$Q$12</f>
        <v>0</v>
      </c>
      <c r="J134" s="123">
        <f t="shared" si="43"/>
        <v>0</v>
      </c>
      <c r="L134" s="113">
        <v>1071.3241874380219</v>
      </c>
      <c r="M134" s="123">
        <f>IF(D134="E",'DADOS BASE PROPOSTA'!$H$28,IF(D134="EA",'DADOS BASE PROPOSTA'!$H$29,IF(D134="EC",'DADOS BASE PROPOSTA'!$H$30,IF(D134="ECA",'DADOS BASE PROPOSTA'!$H$31,0))))*'AJUSTE CONIF-SETEC (1) '!$Q$14</f>
        <v>1008808.992033664</v>
      </c>
      <c r="N134" s="123">
        <f>IF(OR(D134="E",D134="EA",D134="EC",D134="ECA",D134="ECR"),L134*'DADOS BASE PROPOSTA'!$H$33,0)*'AJUSTE CONIF-SETEC (1) '!$Q$14</f>
        <v>359429.48444049706</v>
      </c>
      <c r="O134" s="123">
        <f t="shared" si="44"/>
        <v>1368238.476474161</v>
      </c>
      <c r="R134" s="123"/>
      <c r="T134" s="113">
        <v>0</v>
      </c>
      <c r="U134" s="118">
        <f t="shared" si="46"/>
        <v>0</v>
      </c>
      <c r="V134" s="123">
        <f>'DADOS BASE PROPOSTA'!$H$48*U134*'AJUSTE CONIF-SETEC (1) '!$Q$20</f>
        <v>0</v>
      </c>
      <c r="W134" s="123"/>
      <c r="X134" s="123">
        <f t="shared" si="45"/>
        <v>0</v>
      </c>
      <c r="Z134" s="128">
        <v>611.5</v>
      </c>
      <c r="AB134" s="54">
        <v>0.61</v>
      </c>
      <c r="AC134" s="54">
        <f t="shared" si="47"/>
        <v>373.01499999999999</v>
      </c>
      <c r="AD134" s="132">
        <f t="shared" si="48"/>
        <v>-0.2073318442582712</v>
      </c>
      <c r="AF134" s="54">
        <f>($AF$11-(AD134*$AF$11))*'AJUSTE CONIF-SETEC (1) '!$Q$18</f>
        <v>679.69778311995947</v>
      </c>
      <c r="AG134" s="123">
        <f t="shared" si="49"/>
        <v>415635.19437785522</v>
      </c>
      <c r="AI134" s="128">
        <v>0</v>
      </c>
      <c r="AJ134" s="123">
        <f>IF($AI$11&gt;0,(AI134/$AI$11)*'DADOS BASE PROPOSTA'!$H$41,0)*'AJUSTE CONIF-SETEC (1) '!$Q$18</f>
        <v>0</v>
      </c>
      <c r="AL134" s="123">
        <v>0</v>
      </c>
      <c r="AM134" s="123">
        <f>(AL134/$AL$11)*'DADOS BASE PROPOSTA'!$H$42*'AJUSTE CONIF-SETEC (1) '!$Q$18</f>
        <v>0</v>
      </c>
      <c r="AO134" s="123"/>
      <c r="AP134" s="123"/>
      <c r="AQ134" s="123"/>
      <c r="AS134" s="123"/>
      <c r="AT134" s="123"/>
      <c r="AU134" s="123"/>
      <c r="AW134" s="123"/>
      <c r="AX134" s="123"/>
      <c r="AY134" s="123"/>
      <c r="AZ134" s="102"/>
    </row>
    <row r="135" spans="1:52" x14ac:dyDescent="0.25">
      <c r="A135" s="102"/>
      <c r="B135" s="103" t="s">
        <v>177</v>
      </c>
      <c r="C135" s="103" t="s">
        <v>201</v>
      </c>
      <c r="D135" s="103" t="s">
        <v>93</v>
      </c>
      <c r="F135" s="113">
        <f>'MATRIZ 2017 COMPLETO PROPOSTA'!F135</f>
        <v>0</v>
      </c>
      <c r="G135" s="118">
        <f t="shared" si="42"/>
        <v>0</v>
      </c>
      <c r="H135" s="123">
        <f>'DADOS BASE PROPOSTA'!$H$17*G135*'AJUSTE CONIF-SETEC (1) '!$Q$12</f>
        <v>0</v>
      </c>
      <c r="I135" s="123">
        <f>'MATRIZ 2017 COMPLETO PROPOSTA'!I135*'AJUSTE CONIF-SETEC (1) '!$Q$12</f>
        <v>0</v>
      </c>
      <c r="J135" s="123">
        <f t="shared" si="43"/>
        <v>0</v>
      </c>
      <c r="L135" s="113">
        <v>0</v>
      </c>
      <c r="M135" s="123">
        <f>IF(D135="E",'DADOS BASE PROPOSTA'!$H$28,IF(D135="EA",'DADOS BASE PROPOSTA'!$H$29,IF(D135="EC",'DADOS BASE PROPOSTA'!$H$30,IF(D135="ECA",'DADOS BASE PROPOSTA'!$H$31,0))))*'AJUSTE CONIF-SETEC (1) '!$Q$14</f>
        <v>1008808.992033664</v>
      </c>
      <c r="N135" s="123">
        <f>IF(OR(D135="E",D135="EA",D135="EC",D135="ECA",D135="ECR"),L135*'DADOS BASE PROPOSTA'!$H$33,0)*'AJUSTE CONIF-SETEC (1) '!$Q$14</f>
        <v>0</v>
      </c>
      <c r="O135" s="123">
        <f t="shared" si="44"/>
        <v>1008808.992033664</v>
      </c>
      <c r="R135" s="123"/>
      <c r="T135" s="113">
        <v>0</v>
      </c>
      <c r="U135" s="118">
        <f t="shared" si="46"/>
        <v>0</v>
      </c>
      <c r="V135" s="123">
        <f>'DADOS BASE PROPOSTA'!$H$48*U135*'AJUSTE CONIF-SETEC (1) '!$Q$20</f>
        <v>0</v>
      </c>
      <c r="W135" s="123"/>
      <c r="X135" s="123">
        <f t="shared" si="45"/>
        <v>0</v>
      </c>
      <c r="Z135" s="128">
        <v>0</v>
      </c>
      <c r="AB135" s="54">
        <v>0.63700000000000001</v>
      </c>
      <c r="AC135" s="54">
        <f t="shared" si="47"/>
        <v>0</v>
      </c>
      <c r="AD135" s="132">
        <f t="shared" si="48"/>
        <v>-0.16008184425827116</v>
      </c>
      <c r="AF135" s="54">
        <f>($AF$11-(AD135*$AF$11))*'AJUSTE CONIF-SETEC (1) '!$Q$18</f>
        <v>653.09720896534623</v>
      </c>
      <c r="AG135" s="123">
        <f t="shared" si="49"/>
        <v>0</v>
      </c>
      <c r="AI135" s="128">
        <v>0</v>
      </c>
      <c r="AJ135" s="123">
        <f>IF($AI$11&gt;0,(AI135/$AI$11)*'DADOS BASE PROPOSTA'!$H$41,0)*'AJUSTE CONIF-SETEC (1) '!$Q$18</f>
        <v>0</v>
      </c>
      <c r="AL135" s="123">
        <v>0</v>
      </c>
      <c r="AM135" s="123">
        <f>(AL135/$AL$11)*'DADOS BASE PROPOSTA'!$H$42*'AJUSTE CONIF-SETEC (1) '!$Q$18</f>
        <v>0</v>
      </c>
      <c r="AO135" s="123"/>
      <c r="AP135" s="123"/>
      <c r="AQ135" s="123"/>
      <c r="AS135" s="123"/>
      <c r="AT135" s="123"/>
      <c r="AU135" s="123"/>
      <c r="AW135" s="123"/>
      <c r="AX135" s="123"/>
      <c r="AY135" s="123"/>
      <c r="AZ135" s="102"/>
    </row>
    <row r="136" spans="1:52" x14ac:dyDescent="0.25">
      <c r="A136" s="102"/>
      <c r="B136" s="103" t="s">
        <v>177</v>
      </c>
      <c r="C136" s="103" t="s">
        <v>202</v>
      </c>
      <c r="D136" s="103" t="s">
        <v>89</v>
      </c>
      <c r="F136" s="113">
        <f>'MATRIZ 2017 COMPLETO PROPOSTA'!F136</f>
        <v>1989.329132352643</v>
      </c>
      <c r="G136" s="118">
        <f t="shared" si="42"/>
        <v>1.7623008095706001E-3</v>
      </c>
      <c r="H136" s="123">
        <f>'DADOS BASE PROPOSTA'!$H$17*G136*'AJUSTE CONIF-SETEC (1) '!$Q$12</f>
        <v>2183829.801430196</v>
      </c>
      <c r="I136" s="123">
        <f>'MATRIZ 2017 COMPLETO PROPOSTA'!I136*'AJUSTE CONIF-SETEC (1) '!$Q$12</f>
        <v>0</v>
      </c>
      <c r="J136" s="123">
        <f t="shared" si="43"/>
        <v>2183829.801430196</v>
      </c>
      <c r="L136" s="113">
        <v>0</v>
      </c>
      <c r="M136" s="123">
        <f>IF(D136="E",'DADOS BASE PROPOSTA'!$H$28,IF(D136="EA",'DADOS BASE PROPOSTA'!$H$29,IF(D136="EC",'DADOS BASE PROPOSTA'!$H$30,IF(D136="ECA",'DADOS BASE PROPOSTA'!$H$31,0))))*'AJUSTE CONIF-SETEC (1) '!$Q$14</f>
        <v>0</v>
      </c>
      <c r="N136" s="123">
        <f>IF(OR(D136="E",D136="EA",D136="EC",D136="ECA",D136="ECR"),L136*'DADOS BASE PROPOSTA'!$H$33,0)*'AJUSTE CONIF-SETEC (1) '!$Q$14</f>
        <v>0</v>
      </c>
      <c r="O136" s="123">
        <f t="shared" si="44"/>
        <v>0</v>
      </c>
      <c r="R136" s="123"/>
      <c r="T136" s="113">
        <v>1447.7279696098381</v>
      </c>
      <c r="U136" s="118">
        <f t="shared" si="46"/>
        <v>7.5950057703658208E-3</v>
      </c>
      <c r="V136" s="123">
        <f>'DADOS BASE PROPOSTA'!$H$48*U136*'AJUSTE CONIF-SETEC (1) '!$Q$20</f>
        <v>371589.01264126855</v>
      </c>
      <c r="W136" s="123"/>
      <c r="X136" s="123">
        <f t="shared" si="45"/>
        <v>371589.01264126855</v>
      </c>
      <c r="Z136" s="128">
        <v>912</v>
      </c>
      <c r="AB136" s="54">
        <v>0.65900000000000003</v>
      </c>
      <c r="AC136" s="54">
        <f t="shared" si="47"/>
        <v>601.00800000000004</v>
      </c>
      <c r="AD136" s="132">
        <f t="shared" si="48"/>
        <v>-0.12158184425827112</v>
      </c>
      <c r="AF136" s="54">
        <f>($AF$11-(AD136*$AF$11))*'AJUSTE CONIF-SETEC (1) '!$Q$18</f>
        <v>631.42266706158728</v>
      </c>
      <c r="AG136" s="123">
        <f t="shared" si="49"/>
        <v>575857.47236016765</v>
      </c>
      <c r="AI136" s="128">
        <v>0</v>
      </c>
      <c r="AJ136" s="123">
        <f>IF($AI$11&gt;0,(AI136/$AI$11)*'DADOS BASE PROPOSTA'!$H$41,0)*'AJUSTE CONIF-SETEC (1) '!$Q$18</f>
        <v>0</v>
      </c>
      <c r="AL136" s="123">
        <v>408.25</v>
      </c>
      <c r="AM136" s="123">
        <f>(AL136/$AL$11)*'DADOS BASE PROPOSTA'!$H$42*'AJUSTE CONIF-SETEC (1) '!$Q$18</f>
        <v>215433.08895257159</v>
      </c>
      <c r="AO136" s="123"/>
      <c r="AP136" s="123"/>
      <c r="AQ136" s="123"/>
      <c r="AS136" s="123"/>
      <c r="AT136" s="123"/>
      <c r="AU136" s="123"/>
      <c r="AW136" s="123"/>
      <c r="AX136" s="123"/>
      <c r="AY136" s="123"/>
      <c r="AZ136" s="102"/>
    </row>
    <row r="137" spans="1:52" x14ac:dyDescent="0.25">
      <c r="A137" s="102"/>
      <c r="B137" s="103" t="s">
        <v>177</v>
      </c>
      <c r="C137" s="103" t="s">
        <v>203</v>
      </c>
      <c r="D137" s="103" t="s">
        <v>89</v>
      </c>
      <c r="F137" s="113">
        <f>'MATRIZ 2017 COMPLETO PROPOSTA'!F137</f>
        <v>3776.79342734898</v>
      </c>
      <c r="G137" s="118">
        <f t="shared" si="42"/>
        <v>3.3457742142078903E-3</v>
      </c>
      <c r="H137" s="123">
        <f>'DADOS BASE PROPOSTA'!$H$17*G137*'AJUSTE CONIF-SETEC (1) '!$Q$12</f>
        <v>4146058.0385389514</v>
      </c>
      <c r="I137" s="123">
        <f>'MATRIZ 2017 COMPLETO PROPOSTA'!I137*'AJUSTE CONIF-SETEC (1) '!$Q$12</f>
        <v>0</v>
      </c>
      <c r="J137" s="123">
        <f t="shared" si="43"/>
        <v>4146058.0385389514</v>
      </c>
      <c r="L137" s="113">
        <v>0</v>
      </c>
      <c r="M137" s="123">
        <f>IF(D137="E",'DADOS BASE PROPOSTA'!$H$28,IF(D137="EA",'DADOS BASE PROPOSTA'!$H$29,IF(D137="EC",'DADOS BASE PROPOSTA'!$H$30,IF(D137="ECA",'DADOS BASE PROPOSTA'!$H$31,0))))*'AJUSTE CONIF-SETEC (1) '!$Q$14</f>
        <v>0</v>
      </c>
      <c r="N137" s="123">
        <f>IF(OR(D137="E",D137="EA",D137="EC",D137="ECA",D137="ECR"),L137*'DADOS BASE PROPOSTA'!$H$33,0)*'AJUSTE CONIF-SETEC (1) '!$Q$14</f>
        <v>0</v>
      </c>
      <c r="O137" s="123">
        <f t="shared" si="44"/>
        <v>0</v>
      </c>
      <c r="R137" s="123"/>
      <c r="T137" s="113">
        <v>0</v>
      </c>
      <c r="U137" s="118">
        <f t="shared" si="46"/>
        <v>0</v>
      </c>
      <c r="V137" s="123">
        <f>'DADOS BASE PROPOSTA'!$H$48*U137*'AJUSTE CONIF-SETEC (1) '!$Q$20</f>
        <v>0</v>
      </c>
      <c r="W137" s="123"/>
      <c r="X137" s="123">
        <f t="shared" si="45"/>
        <v>0</v>
      </c>
      <c r="Z137" s="128">
        <v>2076.5</v>
      </c>
      <c r="AB137" s="54">
        <v>0.71399999999999997</v>
      </c>
      <c r="AC137" s="54">
        <f t="shared" si="47"/>
        <v>1482.6209999999999</v>
      </c>
      <c r="AD137" s="132">
        <f t="shared" si="48"/>
        <v>-2.533184425827123E-2</v>
      </c>
      <c r="AF137" s="54">
        <f>($AF$11-(AD137*$AF$11))*'AJUSTE CONIF-SETEC (1) '!$Q$18</f>
        <v>577.23631230219007</v>
      </c>
      <c r="AG137" s="123">
        <f t="shared" si="49"/>
        <v>1198631.2024954977</v>
      </c>
      <c r="AI137" s="128">
        <v>0</v>
      </c>
      <c r="AJ137" s="123">
        <f>IF($AI$11&gt;0,(AI137/$AI$11)*'DADOS BASE PROPOSTA'!$H$41,0)*'AJUSTE CONIF-SETEC (1) '!$Q$18</f>
        <v>0</v>
      </c>
      <c r="AL137" s="123">
        <v>0</v>
      </c>
      <c r="AM137" s="123">
        <f>(AL137/$AL$11)*'DADOS BASE PROPOSTA'!$H$42*'AJUSTE CONIF-SETEC (1) '!$Q$18</f>
        <v>0</v>
      </c>
      <c r="AO137" s="123"/>
      <c r="AP137" s="123"/>
      <c r="AQ137" s="123"/>
      <c r="AS137" s="123"/>
      <c r="AT137" s="123"/>
      <c r="AU137" s="123"/>
      <c r="AW137" s="123"/>
      <c r="AX137" s="123"/>
      <c r="AY137" s="123"/>
      <c r="AZ137" s="102"/>
    </row>
    <row r="138" spans="1:52" x14ac:dyDescent="0.25">
      <c r="A138" s="102"/>
      <c r="B138" s="103" t="s">
        <v>177</v>
      </c>
      <c r="C138" s="103" t="s">
        <v>204</v>
      </c>
      <c r="D138" s="103" t="s">
        <v>93</v>
      </c>
      <c r="F138" s="113">
        <f>'MATRIZ 2017 COMPLETO PROPOSTA'!F138</f>
        <v>0</v>
      </c>
      <c r="G138" s="118">
        <f t="shared" si="42"/>
        <v>0</v>
      </c>
      <c r="H138" s="123">
        <f>'DADOS BASE PROPOSTA'!$H$17*G138*'AJUSTE CONIF-SETEC (1) '!$Q$12</f>
        <v>0</v>
      </c>
      <c r="I138" s="123">
        <f>'MATRIZ 2017 COMPLETO PROPOSTA'!I138*'AJUSTE CONIF-SETEC (1) '!$Q$12</f>
        <v>0</v>
      </c>
      <c r="J138" s="123">
        <f t="shared" si="43"/>
        <v>0</v>
      </c>
      <c r="L138" s="113">
        <v>646.5252517513328</v>
      </c>
      <c r="M138" s="123">
        <f>IF(D138="E",'DADOS BASE PROPOSTA'!$H$28,IF(D138="EA",'DADOS BASE PROPOSTA'!$H$29,IF(D138="EC",'DADOS BASE PROPOSTA'!$H$30,IF(D138="ECA",'DADOS BASE PROPOSTA'!$H$31,0))))*'AJUSTE CONIF-SETEC (1) '!$Q$14</f>
        <v>1008808.992033664</v>
      </c>
      <c r="N138" s="123">
        <f>IF(OR(D138="E",D138="EA",D138="EC",D138="ECA",D138="ECR"),L138*'DADOS BASE PROPOSTA'!$H$33,0)*'AJUSTE CONIF-SETEC (1) '!$Q$14</f>
        <v>216909.35446016685</v>
      </c>
      <c r="O138" s="123">
        <f t="shared" si="44"/>
        <v>1225718.3464938309</v>
      </c>
      <c r="R138" s="123"/>
      <c r="T138" s="113">
        <v>0</v>
      </c>
      <c r="U138" s="118">
        <f t="shared" si="46"/>
        <v>0</v>
      </c>
      <c r="V138" s="123">
        <f>'DADOS BASE PROPOSTA'!$H$48*U138*'AJUSTE CONIF-SETEC (1) '!$Q$20</f>
        <v>0</v>
      </c>
      <c r="W138" s="123"/>
      <c r="X138" s="123">
        <f t="shared" si="45"/>
        <v>0</v>
      </c>
      <c r="Z138" s="128">
        <v>434.5</v>
      </c>
      <c r="AB138" s="54">
        <v>0.64500000000000002</v>
      </c>
      <c r="AC138" s="54">
        <f t="shared" si="47"/>
        <v>280.2525</v>
      </c>
      <c r="AD138" s="132">
        <f t="shared" si="48"/>
        <v>-0.14608184425827114</v>
      </c>
      <c r="AF138" s="54">
        <f>($AF$11-(AD138*$AF$11))*'AJUSTE CONIF-SETEC (1) '!$Q$18</f>
        <v>645.21555736397931</v>
      </c>
      <c r="AG138" s="123">
        <f t="shared" si="49"/>
        <v>280346.15967464901</v>
      </c>
      <c r="AI138" s="128">
        <v>0</v>
      </c>
      <c r="AJ138" s="123">
        <f>IF($AI$11&gt;0,(AI138/$AI$11)*'DADOS BASE PROPOSTA'!$H$41,0)*'AJUSTE CONIF-SETEC (1) '!$Q$18</f>
        <v>0</v>
      </c>
      <c r="AL138" s="123">
        <v>0</v>
      </c>
      <c r="AM138" s="123">
        <f>(AL138/$AL$11)*'DADOS BASE PROPOSTA'!$H$42*'AJUSTE CONIF-SETEC (1) '!$Q$18</f>
        <v>0</v>
      </c>
      <c r="AO138" s="123"/>
      <c r="AP138" s="123"/>
      <c r="AQ138" s="123"/>
      <c r="AS138" s="123"/>
      <c r="AT138" s="123"/>
      <c r="AU138" s="123"/>
      <c r="AW138" s="123"/>
      <c r="AX138" s="123"/>
      <c r="AY138" s="123"/>
      <c r="AZ138" s="102"/>
    </row>
    <row r="139" spans="1:52" x14ac:dyDescent="0.25">
      <c r="A139" s="102"/>
      <c r="B139" s="103" t="s">
        <v>177</v>
      </c>
      <c r="C139" s="103" t="s">
        <v>205</v>
      </c>
      <c r="D139" s="103" t="s">
        <v>89</v>
      </c>
      <c r="F139" s="113">
        <f>'MATRIZ 2017 COMPLETO PROPOSTA'!F139</f>
        <v>639.91542867629323</v>
      </c>
      <c r="G139" s="118">
        <f t="shared" si="42"/>
        <v>5.6688632347090193E-4</v>
      </c>
      <c r="H139" s="123">
        <f>'DADOS BASE PROPOSTA'!$H$17*G139*'AJUSTE CONIF-SETEC (1) '!$Q$12</f>
        <v>702481.23390501027</v>
      </c>
      <c r="I139" s="123">
        <f>'MATRIZ 2017 COMPLETO PROPOSTA'!I139*'AJUSTE CONIF-SETEC (1) '!$Q$12</f>
        <v>859986.70097960124</v>
      </c>
      <c r="J139" s="123">
        <f t="shared" si="43"/>
        <v>1562467.9348846115</v>
      </c>
      <c r="L139" s="113">
        <v>0</v>
      </c>
      <c r="M139" s="123">
        <f>IF(D139="E",'DADOS BASE PROPOSTA'!$H$28,IF(D139="EA",'DADOS BASE PROPOSTA'!$H$29,IF(D139="EC",'DADOS BASE PROPOSTA'!$H$30,IF(D139="ECA",'DADOS BASE PROPOSTA'!$H$31,0))))*'AJUSTE CONIF-SETEC (1) '!$Q$14</f>
        <v>0</v>
      </c>
      <c r="N139" s="123">
        <f>IF(OR(D139="E",D139="EA",D139="EC",D139="ECA",D139="ECR"),L139*'DADOS BASE PROPOSTA'!$H$33,0)*'AJUSTE CONIF-SETEC (1) '!$Q$14</f>
        <v>0</v>
      </c>
      <c r="O139" s="123">
        <f t="shared" si="44"/>
        <v>0</v>
      </c>
      <c r="R139" s="123"/>
      <c r="T139" s="113">
        <v>0</v>
      </c>
      <c r="U139" s="118">
        <f t="shared" si="46"/>
        <v>0</v>
      </c>
      <c r="V139" s="123">
        <f>'DADOS BASE PROPOSTA'!$H$48*U139*'AJUSTE CONIF-SETEC (1) '!$Q$20</f>
        <v>0</v>
      </c>
      <c r="W139" s="123"/>
      <c r="X139" s="123">
        <f t="shared" si="45"/>
        <v>0</v>
      </c>
      <c r="Z139" s="128">
        <v>270</v>
      </c>
      <c r="AB139" s="54">
        <v>0.63300000000000001</v>
      </c>
      <c r="AC139" s="54">
        <f t="shared" si="47"/>
        <v>170.91</v>
      </c>
      <c r="AD139" s="132">
        <f t="shared" si="48"/>
        <v>-0.16708184425827116</v>
      </c>
      <c r="AF139" s="54">
        <f>($AF$11-(AD139*$AF$11))*'AJUSTE CONIF-SETEC (1) '!$Q$18</f>
        <v>657.03803476602968</v>
      </c>
      <c r="AG139" s="123">
        <f t="shared" si="49"/>
        <v>177400.269386828</v>
      </c>
      <c r="AI139" s="128">
        <v>0</v>
      </c>
      <c r="AJ139" s="123">
        <f>IF($AI$11&gt;0,(AI139/$AI$11)*'DADOS BASE PROPOSTA'!$H$41,0)*'AJUSTE CONIF-SETEC (1) '!$Q$18</f>
        <v>0</v>
      </c>
      <c r="AL139" s="123">
        <v>0</v>
      </c>
      <c r="AM139" s="123">
        <f>(AL139/$AL$11)*'DADOS BASE PROPOSTA'!$H$42*'AJUSTE CONIF-SETEC (1) '!$Q$18</f>
        <v>0</v>
      </c>
      <c r="AO139" s="123"/>
      <c r="AP139" s="123"/>
      <c r="AQ139" s="123"/>
      <c r="AS139" s="123"/>
      <c r="AT139" s="123"/>
      <c r="AU139" s="123"/>
      <c r="AW139" s="123"/>
      <c r="AX139" s="123"/>
      <c r="AY139" s="123"/>
      <c r="AZ139" s="102"/>
    </row>
    <row r="140" spans="1:52" x14ac:dyDescent="0.25">
      <c r="A140" s="102"/>
      <c r="B140" s="103" t="s">
        <v>177</v>
      </c>
      <c r="C140" s="103" t="s">
        <v>206</v>
      </c>
      <c r="D140" s="103" t="s">
        <v>89</v>
      </c>
      <c r="F140" s="113">
        <f>'MATRIZ 2017 COMPLETO PROPOSTA'!F140</f>
        <v>880.37100477780314</v>
      </c>
      <c r="G140" s="118">
        <f t="shared" si="42"/>
        <v>7.7990037405604063E-4</v>
      </c>
      <c r="H140" s="123">
        <f>'DADOS BASE PROPOSTA'!$H$17*G140*'AJUSTE CONIF-SETEC (1) '!$Q$12</f>
        <v>966446.63031456643</v>
      </c>
      <c r="I140" s="123">
        <f>'MATRIZ 2017 COMPLETO PROPOSTA'!I140*'AJUSTE CONIF-SETEC (1) '!$Q$12</f>
        <v>753526.77164463606</v>
      </c>
      <c r="J140" s="123">
        <f t="shared" si="43"/>
        <v>1719973.4019592025</v>
      </c>
      <c r="L140" s="113">
        <v>0</v>
      </c>
      <c r="M140" s="123">
        <f>IF(D140="E",'DADOS BASE PROPOSTA'!$H$28,IF(D140="EA",'DADOS BASE PROPOSTA'!$H$29,IF(D140="EC",'DADOS BASE PROPOSTA'!$H$30,IF(D140="ECA",'DADOS BASE PROPOSTA'!$H$31,0))))*'AJUSTE CONIF-SETEC (1) '!$Q$14</f>
        <v>0</v>
      </c>
      <c r="N140" s="123">
        <f>IF(OR(D140="E",D140="EA",D140="EC",D140="ECA",D140="ECR"),L140*'DADOS BASE PROPOSTA'!$H$33,0)*'AJUSTE CONIF-SETEC (1) '!$Q$14</f>
        <v>0</v>
      </c>
      <c r="O140" s="123">
        <f t="shared" si="44"/>
        <v>0</v>
      </c>
      <c r="R140" s="123"/>
      <c r="T140" s="113">
        <v>0</v>
      </c>
      <c r="U140" s="118">
        <f t="shared" si="46"/>
        <v>0</v>
      </c>
      <c r="V140" s="123">
        <f>'DADOS BASE PROPOSTA'!$H$48*U140*'AJUSTE CONIF-SETEC (1) '!$Q$20</f>
        <v>0</v>
      </c>
      <c r="W140" s="123"/>
      <c r="X140" s="123">
        <f t="shared" si="45"/>
        <v>0</v>
      </c>
      <c r="Z140" s="128">
        <v>688.5</v>
      </c>
      <c r="AB140" s="54">
        <v>0.65700000000000003</v>
      </c>
      <c r="AC140" s="54">
        <f t="shared" si="47"/>
        <v>452.34450000000004</v>
      </c>
      <c r="AD140" s="132">
        <f t="shared" si="48"/>
        <v>-0.12508184425827112</v>
      </c>
      <c r="AF140" s="54">
        <f>($AF$11-(AD140*$AF$11))*'AJUSTE CONIF-SETEC (1) '!$Q$18</f>
        <v>633.39307996192906</v>
      </c>
      <c r="AG140" s="123">
        <f t="shared" si="49"/>
        <v>436091.13555378816</v>
      </c>
      <c r="AI140" s="128">
        <v>0</v>
      </c>
      <c r="AJ140" s="123">
        <f>IF($AI$11&gt;0,(AI140/$AI$11)*'DADOS BASE PROPOSTA'!$H$41,0)*'AJUSTE CONIF-SETEC (1) '!$Q$18</f>
        <v>0</v>
      </c>
      <c r="AL140" s="123">
        <v>0</v>
      </c>
      <c r="AM140" s="123">
        <f>(AL140/$AL$11)*'DADOS BASE PROPOSTA'!$H$42*'AJUSTE CONIF-SETEC (1) '!$Q$18</f>
        <v>0</v>
      </c>
      <c r="AO140" s="123"/>
      <c r="AP140" s="123"/>
      <c r="AQ140" s="123"/>
      <c r="AS140" s="123"/>
      <c r="AT140" s="123"/>
      <c r="AU140" s="123"/>
      <c r="AW140" s="123"/>
      <c r="AX140" s="123"/>
      <c r="AY140" s="123"/>
      <c r="AZ140" s="102"/>
    </row>
    <row r="141" spans="1:52" x14ac:dyDescent="0.25">
      <c r="A141" s="102"/>
      <c r="B141" s="103" t="s">
        <v>177</v>
      </c>
      <c r="C141" s="103" t="s">
        <v>207</v>
      </c>
      <c r="D141" s="103" t="s">
        <v>93</v>
      </c>
      <c r="F141" s="113">
        <f>'MATRIZ 2017 COMPLETO PROPOSTA'!F141</f>
        <v>0</v>
      </c>
      <c r="G141" s="118">
        <f t="shared" si="42"/>
        <v>0</v>
      </c>
      <c r="H141" s="123">
        <f>'DADOS BASE PROPOSTA'!$H$17*G141*'AJUSTE CONIF-SETEC (1) '!$Q$12</f>
        <v>0</v>
      </c>
      <c r="I141" s="123">
        <f>'MATRIZ 2017 COMPLETO PROPOSTA'!I141*'AJUSTE CONIF-SETEC (1) '!$Q$12</f>
        <v>0</v>
      </c>
      <c r="J141" s="123">
        <f t="shared" si="43"/>
        <v>0</v>
      </c>
      <c r="L141" s="113">
        <v>908.26888603624445</v>
      </c>
      <c r="M141" s="123">
        <f>IF(D141="E",'DADOS BASE PROPOSTA'!$H$28,IF(D141="EA",'DADOS BASE PROPOSTA'!$H$29,IF(D141="EC",'DADOS BASE PROPOSTA'!$H$30,IF(D141="ECA",'DADOS BASE PROPOSTA'!$H$31,0))))*'AJUSTE CONIF-SETEC (1) '!$Q$14</f>
        <v>1008808.992033664</v>
      </c>
      <c r="N141" s="123">
        <f>IF(OR(D141="E",D141="EA",D141="EC",D141="ECA",D141="ECR"),L141*'DADOS BASE PROPOSTA'!$H$33,0)*'AJUSTE CONIF-SETEC (1) '!$Q$14</f>
        <v>304724.39740397275</v>
      </c>
      <c r="O141" s="123">
        <f t="shared" si="44"/>
        <v>1313533.3894376368</v>
      </c>
      <c r="R141" s="123"/>
      <c r="T141" s="113">
        <v>0</v>
      </c>
      <c r="U141" s="118">
        <f t="shared" si="46"/>
        <v>0</v>
      </c>
      <c r="V141" s="123">
        <f>'DADOS BASE PROPOSTA'!$H$48*U141*'AJUSTE CONIF-SETEC (1) '!$Q$20</f>
        <v>0</v>
      </c>
      <c r="W141" s="123"/>
      <c r="X141" s="123">
        <f t="shared" si="45"/>
        <v>0</v>
      </c>
      <c r="Z141" s="128">
        <v>345.5</v>
      </c>
      <c r="AB141" s="54">
        <v>0.64800000000000002</v>
      </c>
      <c r="AC141" s="54">
        <f t="shared" si="47"/>
        <v>223.88400000000001</v>
      </c>
      <c r="AD141" s="132">
        <f t="shared" si="48"/>
        <v>-0.14083184425827114</v>
      </c>
      <c r="AF141" s="54">
        <f>($AF$11-(AD141*$AF$11))*'AJUSTE CONIF-SETEC (1) '!$Q$18</f>
        <v>642.25993801346681</v>
      </c>
      <c r="AG141" s="123">
        <f t="shared" si="49"/>
        <v>221900.80858365278</v>
      </c>
      <c r="AI141" s="128">
        <v>0</v>
      </c>
      <c r="AJ141" s="123">
        <f>IF($AI$11&gt;0,(AI141/$AI$11)*'DADOS BASE PROPOSTA'!$H$41,0)*'AJUSTE CONIF-SETEC (1) '!$Q$18</f>
        <v>0</v>
      </c>
      <c r="AL141" s="123">
        <v>0</v>
      </c>
      <c r="AM141" s="123">
        <f>(AL141/$AL$11)*'DADOS BASE PROPOSTA'!$H$42*'AJUSTE CONIF-SETEC (1) '!$Q$18</f>
        <v>0</v>
      </c>
      <c r="AO141" s="123"/>
      <c r="AP141" s="123"/>
      <c r="AQ141" s="123"/>
      <c r="AS141" s="123"/>
      <c r="AT141" s="123"/>
      <c r="AU141" s="123"/>
      <c r="AW141" s="123"/>
      <c r="AX141" s="123"/>
      <c r="AY141" s="123"/>
      <c r="AZ141" s="102"/>
    </row>
    <row r="142" spans="1:52" x14ac:dyDescent="0.25">
      <c r="A142" s="102"/>
      <c r="B142" s="103" t="s">
        <v>177</v>
      </c>
      <c r="C142" s="103" t="s">
        <v>208</v>
      </c>
      <c r="D142" s="103" t="s">
        <v>136</v>
      </c>
      <c r="F142" s="113">
        <f>'MATRIZ 2017 COMPLETO PROPOSTA'!F142</f>
        <v>0</v>
      </c>
      <c r="G142" s="118">
        <f>F13/$F$11</f>
        <v>0</v>
      </c>
      <c r="H142" s="123">
        <f>'DADOS BASE PROPOSTA'!$H$17*G142*'AJUSTE CONIF-SETEC (1) '!$Q$12</f>
        <v>0</v>
      </c>
      <c r="I142" s="123">
        <f>'MATRIZ 2017 COMPLETO PROPOSTA'!I142*'AJUSTE CONIF-SETEC (1) '!$Q$12</f>
        <v>0</v>
      </c>
      <c r="J142" s="123">
        <f t="shared" si="43"/>
        <v>0</v>
      </c>
      <c r="L142" s="113">
        <v>1796.824896812823</v>
      </c>
      <c r="M142" s="123">
        <f>IF(D142="E",'DADOS BASE PROPOSTA'!$H$28,IF(D142="EA",'DADOS BASE PROPOSTA'!$H$29,IF(D142="EC",'DADOS BASE PROPOSTA'!$H$30,IF(D142="ECA",'DADOS BASE PROPOSTA'!$H$31,0))))*'AJUSTE CONIF-SETEC (1) '!$Q$14</f>
        <v>1065197.6029850077</v>
      </c>
      <c r="N142" s="123">
        <f>IF(OR(D142="E",D142="EA",D142="EC",D142="ECA",D142="ECR"),L142*'DADOS BASE PROPOSTA'!$H$33,0)*'AJUSTE CONIF-SETEC (1) '!$Q$14</f>
        <v>602835.12111841014</v>
      </c>
      <c r="O142" s="123">
        <f t="shared" si="44"/>
        <v>1668032.7241034177</v>
      </c>
      <c r="R142" s="123"/>
      <c r="T142" s="113">
        <v>0</v>
      </c>
      <c r="U142" s="118">
        <f t="shared" si="46"/>
        <v>0</v>
      </c>
      <c r="V142" s="123">
        <f>'DADOS BASE PROPOSTA'!$H$48*U142*'AJUSTE CONIF-SETEC (1) '!$Q$20</f>
        <v>0</v>
      </c>
      <c r="W142" s="123"/>
      <c r="X142" s="123">
        <f t="shared" si="45"/>
        <v>0</v>
      </c>
      <c r="Z142" s="128">
        <v>425</v>
      </c>
      <c r="AB142" s="54">
        <v>0.58699999999999997</v>
      </c>
      <c r="AC142" s="54">
        <f t="shared" si="47"/>
        <v>249.47499999999999</v>
      </c>
      <c r="AD142" s="132">
        <f t="shared" si="48"/>
        <v>-0.24758184425827123</v>
      </c>
      <c r="AF142" s="54">
        <f>($AF$11-(AD142*$AF$11))*'AJUSTE CONIF-SETEC (1) '!$Q$18</f>
        <v>702.35753147388925</v>
      </c>
      <c r="AG142" s="123">
        <f t="shared" si="49"/>
        <v>298501.95087640296</v>
      </c>
      <c r="AI142" s="128">
        <v>21</v>
      </c>
      <c r="AJ142" s="123">
        <f>IF($AI$11&gt;0,(AI142/$AI$11)*'DADOS BASE PROPOSTA'!$H$41,0)*'AJUSTE CONIF-SETEC (1) '!$Q$18</f>
        <v>119788.50112439718</v>
      </c>
      <c r="AL142" s="123">
        <v>0</v>
      </c>
      <c r="AM142" s="123">
        <f>(AL142/$AL$11)*'DADOS BASE PROPOSTA'!$H$42*'AJUSTE CONIF-SETEC (1) '!$Q$18</f>
        <v>0</v>
      </c>
      <c r="AO142" s="123"/>
      <c r="AP142" s="123"/>
      <c r="AQ142" s="123"/>
      <c r="AS142" s="123"/>
      <c r="AT142" s="123"/>
      <c r="AU142" s="123"/>
      <c r="AW142" s="123"/>
      <c r="AX142" s="123"/>
      <c r="AY142" s="123"/>
      <c r="AZ142" s="102"/>
    </row>
    <row r="143" spans="1:52" x14ac:dyDescent="0.25">
      <c r="A143" s="102"/>
      <c r="F143" s="113"/>
      <c r="G143" s="118"/>
      <c r="H143" s="123"/>
      <c r="I143" s="123"/>
      <c r="J143" s="123"/>
      <c r="L143" s="113"/>
      <c r="M143" s="123"/>
      <c r="N143" s="123"/>
      <c r="O143" s="123"/>
      <c r="R143" s="123"/>
      <c r="T143" s="113"/>
      <c r="U143" s="118"/>
      <c r="V143" s="123"/>
      <c r="W143" s="123"/>
      <c r="X143" s="123"/>
      <c r="Z143" s="128"/>
      <c r="AD143" s="132"/>
      <c r="AG143" s="123"/>
      <c r="AI143" s="128"/>
      <c r="AJ143" s="123"/>
      <c r="AL143" s="123"/>
      <c r="AM143" s="123"/>
      <c r="AO143" s="123"/>
      <c r="AP143" s="123"/>
      <c r="AQ143" s="123"/>
      <c r="AS143" s="123"/>
      <c r="AT143" s="123"/>
      <c r="AU143" s="123"/>
      <c r="AW143" s="123"/>
      <c r="AX143" s="123"/>
      <c r="AY143" s="123"/>
      <c r="AZ143" s="102"/>
    </row>
    <row r="144" spans="1:52" x14ac:dyDescent="0.25">
      <c r="A144" s="102"/>
      <c r="B144" s="107" t="s">
        <v>209</v>
      </c>
      <c r="C144" s="107" t="s">
        <v>210</v>
      </c>
      <c r="D144" s="107" t="s">
        <v>84</v>
      </c>
      <c r="E144" s="107"/>
      <c r="F144" s="114">
        <f>SUM(F145:F156)</f>
        <v>11474.229986213582</v>
      </c>
      <c r="G144" s="119">
        <f>SUM(G145:G156)</f>
        <v>1.0164755778743064E-2</v>
      </c>
      <c r="H144" s="124">
        <f>SUM(H145:H156)</f>
        <v>12596088.291696161</v>
      </c>
      <c r="I144" s="124">
        <f>SUM(I145:I156)</f>
        <v>27040.465833142833</v>
      </c>
      <c r="J144" s="124">
        <f>SUM(J145:J156)</f>
        <v>12623128.757529305</v>
      </c>
      <c r="K144" s="108"/>
      <c r="L144" s="114">
        <f>SUM(L145:L156)</f>
        <v>1969.1695921285745</v>
      </c>
      <c r="M144" s="124">
        <f>SUM(M145:M156)</f>
        <v>5544010.6954190433</v>
      </c>
      <c r="N144" s="124">
        <f>SUM(N145:N156)</f>
        <v>660656.80171682278</v>
      </c>
      <c r="O144" s="124">
        <f>SUM(O145:O156)</f>
        <v>6204667.4971358664</v>
      </c>
      <c r="P144" s="108"/>
      <c r="Q144" s="109"/>
      <c r="R144" s="124">
        <f>SUM(R145:R156)</f>
        <v>3351044.5080670472</v>
      </c>
      <c r="S144" s="108"/>
      <c r="T144" s="114">
        <f>SUM(T145:T156)</f>
        <v>4061.6837046253258</v>
      </c>
      <c r="U144" s="119">
        <f>SUM(U145:U156)</f>
        <v>2.1308223520986352E-2</v>
      </c>
      <c r="V144" s="124">
        <f>SUM(V145:V156)</f>
        <v>1042514.2493237897</v>
      </c>
      <c r="W144" s="124">
        <f>SUM(W145:W156)</f>
        <v>244676.20587804879</v>
      </c>
      <c r="X144" s="124">
        <f>SUM(X145:X156)</f>
        <v>1287190.4552018386</v>
      </c>
      <c r="Y144" s="108"/>
      <c r="Z144" s="129">
        <f>SUM(Z145:Z156)</f>
        <v>9524.5</v>
      </c>
      <c r="AA144" s="108"/>
      <c r="AB144" s="108"/>
      <c r="AC144" s="108"/>
      <c r="AD144" s="133"/>
      <c r="AE144" s="108"/>
      <c r="AF144" s="108"/>
      <c r="AG144" s="124">
        <f>SUM(AG145:AG156)</f>
        <v>4465691.3847104507</v>
      </c>
      <c r="AH144" s="108"/>
      <c r="AI144" s="129">
        <f>SUM(AI145:AI156)</f>
        <v>180</v>
      </c>
      <c r="AJ144" s="124">
        <f>SUM(AJ145:AJ156)</f>
        <v>1026758.5810662615</v>
      </c>
      <c r="AK144" s="108"/>
      <c r="AL144" s="124">
        <f>SUM(AL145:AL156)</f>
        <v>1253</v>
      </c>
      <c r="AM144" s="124">
        <f>SUM(AM145:AM156)</f>
        <v>661206.76168419409</v>
      </c>
      <c r="AN144" s="108"/>
      <c r="AO144" s="124"/>
      <c r="AP144" s="124"/>
      <c r="AQ144" s="124">
        <f>SUM(AQ145:AQ156)</f>
        <v>292129.58793388965</v>
      </c>
      <c r="AR144" s="107"/>
      <c r="AS144" s="124"/>
      <c r="AT144" s="124"/>
      <c r="AU144" s="124">
        <f>SUM(AU145:AU156)</f>
        <v>292129.58793388965</v>
      </c>
      <c r="AV144" s="107"/>
      <c r="AW144" s="124"/>
      <c r="AX144" s="124"/>
      <c r="AY144" s="124">
        <f>SUM(AY145:AY156)</f>
        <v>292129.58793388965</v>
      </c>
      <c r="AZ144" s="102"/>
    </row>
    <row r="145" spans="1:52" x14ac:dyDescent="0.25">
      <c r="A145" s="102"/>
      <c r="B145" s="103" t="s">
        <v>209</v>
      </c>
      <c r="C145" s="103" t="s">
        <v>35</v>
      </c>
      <c r="D145" s="103" t="s">
        <v>85</v>
      </c>
      <c r="F145" s="113">
        <f>'MATRIZ 2017 COMPLETO PROPOSTA'!F145</f>
        <v>0</v>
      </c>
      <c r="G145" s="118">
        <f t="shared" ref="G145:G156" si="50">F145/$F$11</f>
        <v>0</v>
      </c>
      <c r="H145" s="123">
        <f>'DADOS BASE PROPOSTA'!$H$17*G145*'AJUSTE CONIF-SETEC (1) '!$Q$12</f>
        <v>0</v>
      </c>
      <c r="I145" s="123">
        <f>'MATRIZ 2017 COMPLETO PROPOSTA'!I145*'AJUSTE CONIF-SETEC (1) '!$Q$12</f>
        <v>0</v>
      </c>
      <c r="J145" s="123">
        <f t="shared" ref="J145:J156" si="51">H145+I145</f>
        <v>0</v>
      </c>
      <c r="L145" s="113"/>
      <c r="M145" s="123">
        <f>IF(D145="E",'DADOS BASE PROPOSTA'!$H$28,IF(D145="EA",'DADOS BASE PROPOSTA'!$H$29,IF(D145="EC",'DADOS BASE PROPOSTA'!$H$30,IF(D145="ECA",'DADOS BASE PROPOSTA'!$H$31,0))))*'AJUSTE CONIF-SETEC (1) '!$Q$14</f>
        <v>0</v>
      </c>
      <c r="N145" s="123">
        <f>IF(OR(D145="E",D145="EA",D145="EC",D145="ECA",D145="ECR"),L145*'DADOS BASE PROPOSTA'!$H$33,0)*'AJUSTE CONIF-SETEC (1) '!$Q$14</f>
        <v>0</v>
      </c>
      <c r="O145" s="123">
        <f t="shared" ref="O145:O156" si="52">M145+N145</f>
        <v>0</v>
      </c>
      <c r="Q145" s="77">
        <v>11</v>
      </c>
      <c r="R145" s="123">
        <f>IF(D145="R",('DADOS BASE PROPOSTA'!$H$36+('DADOS BASE PROPOSTA'!$H$37*Q145)),0)*'AJUSTE CONIF-SETEC (1) '!Q16</f>
        <v>3351044.5080670472</v>
      </c>
      <c r="T145" s="113"/>
      <c r="U145" s="118"/>
      <c r="V145" s="123"/>
      <c r="W145" s="123">
        <f>'DADOS BASE PROPOSTA'!$H$47/41</f>
        <v>244676.20587804879</v>
      </c>
      <c r="X145" s="123">
        <f t="shared" ref="X145:X156" si="53">V145+W145</f>
        <v>244676.20587804879</v>
      </c>
      <c r="Z145" s="128"/>
      <c r="AD145" s="132"/>
      <c r="AG145" s="123"/>
      <c r="AI145" s="128"/>
      <c r="AJ145" s="123"/>
      <c r="AL145" s="123"/>
      <c r="AM145" s="123"/>
      <c r="AO145" s="123">
        <f>'DADOS BASE PROPOSTA'!$H$52/41*'AJUSTE CONIF-SETEC (1) '!$Q$22</f>
        <v>167483.94540012974</v>
      </c>
      <c r="AP145" s="123">
        <f>'DADOS BASE PROPOSTA'!$H$53*(Q145/$Q$11)*'AJUSTE CONIF-SETEC (1) '!$Q$22</f>
        <v>124645.64253375992</v>
      </c>
      <c r="AQ145" s="123">
        <f>AO145+AP145</f>
        <v>292129.58793388965</v>
      </c>
      <c r="AS145" s="123">
        <f>'DADOS BASE PROPOSTA'!$H$56/41*'AJUSTE CONIF-SETEC (1) '!$Q$24</f>
        <v>167483.94540012974</v>
      </c>
      <c r="AT145" s="123">
        <f>'DADOS BASE PROPOSTA'!$H$57*(Q145/$Q$11)*'AJUSTE CONIF-SETEC (1) '!$Q$24</f>
        <v>124645.64253375992</v>
      </c>
      <c r="AU145" s="123">
        <f>AS145+AT145</f>
        <v>292129.58793388965</v>
      </c>
      <c r="AW145" s="123">
        <f>'DADOS BASE PROPOSTA'!$H$60/41*'AJUSTE CONIF-SETEC (1) '!$Q$26</f>
        <v>167483.94540012974</v>
      </c>
      <c r="AX145" s="123">
        <f>'DADOS BASE PROPOSTA'!$H$61*(Q145/$Q$11)*'AJUSTE CONIF-SETEC (1) '!$Q$26</f>
        <v>124645.64253375992</v>
      </c>
      <c r="AY145" s="123">
        <f>AW145+AX145</f>
        <v>292129.58793388965</v>
      </c>
      <c r="AZ145" s="102"/>
    </row>
    <row r="146" spans="1:52" x14ac:dyDescent="0.25">
      <c r="A146" s="102"/>
      <c r="B146" s="103" t="s">
        <v>209</v>
      </c>
      <c r="C146" s="103" t="s">
        <v>211</v>
      </c>
      <c r="D146" s="103" t="s">
        <v>87</v>
      </c>
      <c r="F146" s="113">
        <f>'MATRIZ 2017 COMPLETO PROPOSTA'!F146</f>
        <v>0</v>
      </c>
      <c r="G146" s="118">
        <f t="shared" si="50"/>
        <v>0</v>
      </c>
      <c r="H146" s="123">
        <f>'DADOS BASE PROPOSTA'!$H$17*G146*'AJUSTE CONIF-SETEC (1) '!$Q$12</f>
        <v>0</v>
      </c>
      <c r="I146" s="123">
        <f>'MATRIZ 2017 COMPLETO PROPOSTA'!I146*'AJUSTE CONIF-SETEC (1) '!$Q$12</f>
        <v>0</v>
      </c>
      <c r="J146" s="123">
        <f t="shared" si="51"/>
        <v>0</v>
      </c>
      <c r="L146" s="113">
        <v>0.25439560439560438</v>
      </c>
      <c r="M146" s="123">
        <f>IF(D146="E",'DADOS BASE PROPOSTA'!$H$28,IF(D146="EA",'DADOS BASE PROPOSTA'!$H$29,IF(D146="EC",'DADOS BASE PROPOSTA'!$H$30,IF(D146="ECA",'DADOS BASE PROPOSTA'!$H$31,0))))*'AJUSTE CONIF-SETEC (1) '!$Q$14</f>
        <v>499965.73525072273</v>
      </c>
      <c r="N146" s="123">
        <f>IF(OR(D146="E",D146="EA",D146="EC",D146="ECA",D146="ECR"),L146*'DADOS BASE PROPOSTA'!$H$33,0)*'AJUSTE CONIF-SETEC (1) '!$Q$14</f>
        <v>85.349777410052695</v>
      </c>
      <c r="O146" s="123">
        <f t="shared" si="52"/>
        <v>500051.08502813277</v>
      </c>
      <c r="R146" s="123"/>
      <c r="T146" s="113">
        <v>0</v>
      </c>
      <c r="U146" s="118">
        <f t="shared" ref="U146:U156" si="54">T146/$T$11</f>
        <v>0</v>
      </c>
      <c r="V146" s="123">
        <f>'DADOS BASE PROPOSTA'!$H$48*U146*'AJUSTE CONIF-SETEC (1) '!$Q$20</f>
        <v>0</v>
      </c>
      <c r="W146" s="123"/>
      <c r="X146" s="123">
        <f t="shared" si="53"/>
        <v>0</v>
      </c>
      <c r="Z146" s="128">
        <v>79</v>
      </c>
      <c r="AB146" s="54">
        <v>0.82399999999999995</v>
      </c>
      <c r="AC146" s="54">
        <f t="shared" ref="AC146:AC156" si="55">Z146*AB146</f>
        <v>65.095999999999989</v>
      </c>
      <c r="AD146" s="132">
        <f t="shared" ref="AD146:AD156" si="56">(AB146-$AC$12)*$AD$12</f>
        <v>0.16716815574172875</v>
      </c>
      <c r="AF146" s="54">
        <f>($AF$11-(AD146*$AF$11))*'AJUSTE CONIF-SETEC (1) '!$Q$18</f>
        <v>468.86360278339549</v>
      </c>
      <c r="AG146" s="123">
        <f t="shared" ref="AG146:AG156" si="57">Z146*AF146</f>
        <v>37040.224619888242</v>
      </c>
      <c r="AI146" s="128">
        <v>0</v>
      </c>
      <c r="AJ146" s="123">
        <f>IF($AI$11&gt;0,(AI146/$AI$11)*'DADOS BASE PROPOSTA'!$H$41,0)*'AJUSTE CONIF-SETEC (1) '!$Q$18</f>
        <v>0</v>
      </c>
      <c r="AL146" s="123">
        <v>0</v>
      </c>
      <c r="AM146" s="123">
        <f>(AL146/$AL$11)*'DADOS BASE PROPOSTA'!$H$42*'AJUSTE CONIF-SETEC (1) '!$Q$18</f>
        <v>0</v>
      </c>
      <c r="AO146" s="123"/>
      <c r="AP146" s="123"/>
      <c r="AQ146" s="123"/>
      <c r="AS146" s="123"/>
      <c r="AT146" s="123"/>
      <c r="AU146" s="123"/>
      <c r="AW146" s="123"/>
      <c r="AX146" s="123"/>
      <c r="AY146" s="123"/>
      <c r="AZ146" s="102"/>
    </row>
    <row r="147" spans="1:52" x14ac:dyDescent="0.25">
      <c r="A147" s="102"/>
      <c r="B147" s="103" t="s">
        <v>209</v>
      </c>
      <c r="C147" s="103" t="s">
        <v>212</v>
      </c>
      <c r="D147" s="103" t="s">
        <v>89</v>
      </c>
      <c r="F147" s="113">
        <f>'MATRIZ 2017 COMPLETO PROPOSTA'!F147</f>
        <v>1670.68005650432</v>
      </c>
      <c r="G147" s="118">
        <f t="shared" si="50"/>
        <v>1.4800169404994674E-3</v>
      </c>
      <c r="H147" s="123">
        <f>'DADOS BASE PROPOSTA'!$H$17*G147*'AJUSTE CONIF-SETEC (1) '!$Q$12</f>
        <v>1834025.7711575408</v>
      </c>
      <c r="I147" s="123">
        <f>'MATRIZ 2017 COMPLETO PROPOSTA'!I147*'AJUSTE CONIF-SETEC (1) '!$Q$12</f>
        <v>0</v>
      </c>
      <c r="J147" s="123">
        <f t="shared" si="51"/>
        <v>1834025.7711575408</v>
      </c>
      <c r="L147" s="113">
        <v>0</v>
      </c>
      <c r="M147" s="123">
        <f>IF(D147="E",'DADOS BASE PROPOSTA'!$H$28,IF(D147="EA",'DADOS BASE PROPOSTA'!$H$29,IF(D147="EC",'DADOS BASE PROPOSTA'!$H$30,IF(D147="ECA",'DADOS BASE PROPOSTA'!$H$31,0))))*'AJUSTE CONIF-SETEC (1) '!$Q$14</f>
        <v>0</v>
      </c>
      <c r="N147" s="123">
        <f>IF(OR(D147="E",D147="EA",D147="EC",D147="ECA",D147="ECR"),L147*'DADOS BASE PROPOSTA'!$H$33,0)*'AJUSTE CONIF-SETEC (1) '!$Q$14</f>
        <v>0</v>
      </c>
      <c r="O147" s="123">
        <f t="shared" si="52"/>
        <v>0</v>
      </c>
      <c r="R147" s="123"/>
      <c r="T147" s="113">
        <v>148.88772850409299</v>
      </c>
      <c r="U147" s="118">
        <f t="shared" si="54"/>
        <v>7.8108814698799858E-4</v>
      </c>
      <c r="V147" s="123">
        <f>'DADOS BASE PROPOSTA'!$H$48*U147*'AJUSTE CONIF-SETEC (1) '!$Q$20</f>
        <v>38215.082660969274</v>
      </c>
      <c r="W147" s="123"/>
      <c r="X147" s="123">
        <f t="shared" si="53"/>
        <v>38215.082660969274</v>
      </c>
      <c r="Z147" s="128">
        <v>1582.5</v>
      </c>
      <c r="AB147" s="54">
        <v>0.82399999999999995</v>
      </c>
      <c r="AC147" s="54">
        <f t="shared" si="55"/>
        <v>1303.98</v>
      </c>
      <c r="AD147" s="132">
        <f t="shared" si="56"/>
        <v>0.16716815574172875</v>
      </c>
      <c r="AF147" s="54">
        <f>($AF$11-(AD147*$AF$11))*'AJUSTE CONIF-SETEC (1) '!$Q$18</f>
        <v>468.86360278339549</v>
      </c>
      <c r="AG147" s="123">
        <f t="shared" si="57"/>
        <v>741976.65140472341</v>
      </c>
      <c r="AI147" s="128">
        <v>0</v>
      </c>
      <c r="AJ147" s="123">
        <f>IF($AI$11&gt;0,(AI147/$AI$11)*'DADOS BASE PROPOSTA'!$H$41,0)*'AJUSTE CONIF-SETEC (1) '!$Q$18</f>
        <v>0</v>
      </c>
      <c r="AL147" s="123">
        <v>65.125</v>
      </c>
      <c r="AM147" s="123">
        <f>(AL147/$AL$11)*'DADOS BASE PROPOSTA'!$H$42*'AJUSTE CONIF-SETEC (1) '!$Q$18</f>
        <v>34366.392940688849</v>
      </c>
      <c r="AO147" s="123"/>
      <c r="AP147" s="123"/>
      <c r="AQ147" s="123"/>
      <c r="AS147" s="123"/>
      <c r="AT147" s="123"/>
      <c r="AU147" s="123"/>
      <c r="AW147" s="123"/>
      <c r="AX147" s="123"/>
      <c r="AY147" s="123"/>
      <c r="AZ147" s="102"/>
    </row>
    <row r="148" spans="1:52" x14ac:dyDescent="0.25">
      <c r="A148" s="102"/>
      <c r="B148" s="103" t="s">
        <v>209</v>
      </c>
      <c r="C148" s="103" t="s">
        <v>213</v>
      </c>
      <c r="D148" s="103" t="s">
        <v>93</v>
      </c>
      <c r="F148" s="113">
        <f>'MATRIZ 2017 COMPLETO PROPOSTA'!F148</f>
        <v>0</v>
      </c>
      <c r="G148" s="118">
        <f t="shared" si="50"/>
        <v>0</v>
      </c>
      <c r="H148" s="123">
        <f>'DADOS BASE PROPOSTA'!$H$17*G148*'AJUSTE CONIF-SETEC (1) '!$Q$12</f>
        <v>0</v>
      </c>
      <c r="I148" s="123">
        <f>'MATRIZ 2017 COMPLETO PROPOSTA'!I148*'AJUSTE CONIF-SETEC (1) '!$Q$12</f>
        <v>0</v>
      </c>
      <c r="J148" s="123">
        <f t="shared" si="51"/>
        <v>0</v>
      </c>
      <c r="L148" s="113">
        <v>195.54419164866709</v>
      </c>
      <c r="M148" s="123">
        <f>IF(D148="E",'DADOS BASE PROPOSTA'!$H$28,IF(D148="EA",'DADOS BASE PROPOSTA'!$H$29,IF(D148="EC",'DADOS BASE PROPOSTA'!$H$30,IF(D148="ECA",'DADOS BASE PROPOSTA'!$H$31,0))))*'AJUSTE CONIF-SETEC (1) '!$Q$14</f>
        <v>1008808.992033664</v>
      </c>
      <c r="N148" s="123">
        <f>IF(OR(D148="E",D148="EA",D148="EC",D148="ECA",D148="ECR"),L148*'DADOS BASE PROPOSTA'!$H$33,0)*'AJUSTE CONIF-SETEC (1) '!$Q$14</f>
        <v>65605.116372564167</v>
      </c>
      <c r="O148" s="123">
        <f t="shared" si="52"/>
        <v>1074414.1084062282</v>
      </c>
      <c r="R148" s="123"/>
      <c r="T148" s="113">
        <v>323.97629407276918</v>
      </c>
      <c r="U148" s="118">
        <f t="shared" si="54"/>
        <v>1.6996299543812412E-3</v>
      </c>
      <c r="V148" s="123">
        <f>'DADOS BASE PROPOSTA'!$H$48*U148*'AJUSTE CONIF-SETEC (1) '!$Q$20</f>
        <v>83155.14638162413</v>
      </c>
      <c r="W148" s="123"/>
      <c r="X148" s="123">
        <f t="shared" si="53"/>
        <v>83155.14638162413</v>
      </c>
      <c r="Z148" s="128">
        <v>329.5</v>
      </c>
      <c r="AB148" s="54">
        <v>0.82399999999999995</v>
      </c>
      <c r="AC148" s="54">
        <f t="shared" si="55"/>
        <v>271.50799999999998</v>
      </c>
      <c r="AD148" s="132">
        <f t="shared" si="56"/>
        <v>0.16716815574172875</v>
      </c>
      <c r="AF148" s="54">
        <f>($AF$11-(AD148*$AF$11))*'AJUSTE CONIF-SETEC (1) '!$Q$18</f>
        <v>468.86360278339549</v>
      </c>
      <c r="AG148" s="123">
        <f t="shared" si="57"/>
        <v>154490.5571171288</v>
      </c>
      <c r="AI148" s="128">
        <v>0</v>
      </c>
      <c r="AJ148" s="123">
        <f>IF($AI$11&gt;0,(AI148/$AI$11)*'DADOS BASE PROPOSTA'!$H$41,0)*'AJUSTE CONIF-SETEC (1) '!$Q$18</f>
        <v>0</v>
      </c>
      <c r="AL148" s="123">
        <v>62.625</v>
      </c>
      <c r="AM148" s="123">
        <f>(AL148/$AL$11)*'DADOS BASE PROPOSTA'!$H$42*'AJUSTE CONIF-SETEC (1) '!$Q$18</f>
        <v>33047.145610911932</v>
      </c>
      <c r="AO148" s="123"/>
      <c r="AP148" s="123"/>
      <c r="AQ148" s="123"/>
      <c r="AS148" s="123"/>
      <c r="AT148" s="123"/>
      <c r="AU148" s="123"/>
      <c r="AW148" s="123"/>
      <c r="AX148" s="123"/>
      <c r="AY148" s="123"/>
      <c r="AZ148" s="102"/>
    </row>
    <row r="149" spans="1:52" x14ac:dyDescent="0.25">
      <c r="A149" s="102"/>
      <c r="B149" s="103" t="s">
        <v>209</v>
      </c>
      <c r="C149" s="103" t="s">
        <v>214</v>
      </c>
      <c r="D149" s="103" t="s">
        <v>93</v>
      </c>
      <c r="F149" s="113">
        <f>'MATRIZ 2017 COMPLETO PROPOSTA'!F149</f>
        <v>0</v>
      </c>
      <c r="G149" s="118">
        <f t="shared" si="50"/>
        <v>0</v>
      </c>
      <c r="H149" s="123">
        <f>'DADOS BASE PROPOSTA'!$H$17*G149*'AJUSTE CONIF-SETEC (1) '!$Q$12</f>
        <v>0</v>
      </c>
      <c r="I149" s="123">
        <f>'MATRIZ 2017 COMPLETO PROPOSTA'!I149*'AJUSTE CONIF-SETEC (1) '!$Q$12</f>
        <v>0</v>
      </c>
      <c r="J149" s="123">
        <f t="shared" si="51"/>
        <v>0</v>
      </c>
      <c r="L149" s="113">
        <v>282.45860418173629</v>
      </c>
      <c r="M149" s="123">
        <f>IF(D149="E",'DADOS BASE PROPOSTA'!$H$28,IF(D149="EA",'DADOS BASE PROPOSTA'!$H$29,IF(D149="EC",'DADOS BASE PROPOSTA'!$H$30,IF(D149="ECA",'DADOS BASE PROPOSTA'!$H$31,0))))*'AJUSTE CONIF-SETEC (1) '!$Q$14</f>
        <v>1008808.992033664</v>
      </c>
      <c r="N149" s="123">
        <f>IF(OR(D149="E",D149="EA",D149="EC",D149="ECA",D149="ECR"),L149*'DADOS BASE PROPOSTA'!$H$33,0)*'AJUSTE CONIF-SETEC (1) '!$Q$14</f>
        <v>94764.919589475117</v>
      </c>
      <c r="O149" s="123">
        <f t="shared" si="52"/>
        <v>1103573.9116231392</v>
      </c>
      <c r="R149" s="123"/>
      <c r="T149" s="113">
        <v>0</v>
      </c>
      <c r="U149" s="118">
        <f t="shared" si="54"/>
        <v>0</v>
      </c>
      <c r="V149" s="123">
        <f>'DADOS BASE PROPOSTA'!$H$48*U149*'AJUSTE CONIF-SETEC (1) '!$Q$20</f>
        <v>0</v>
      </c>
      <c r="W149" s="123"/>
      <c r="X149" s="123">
        <f t="shared" si="53"/>
        <v>0</v>
      </c>
      <c r="Z149" s="128">
        <v>484.5</v>
      </c>
      <c r="AB149" s="54">
        <v>0.82399999999999995</v>
      </c>
      <c r="AC149" s="54">
        <f t="shared" si="55"/>
        <v>399.22799999999995</v>
      </c>
      <c r="AD149" s="132">
        <f t="shared" si="56"/>
        <v>0.16716815574172875</v>
      </c>
      <c r="AF149" s="54">
        <f>($AF$11-(AD149*$AF$11))*'AJUSTE CONIF-SETEC (1) '!$Q$18</f>
        <v>468.86360278339549</v>
      </c>
      <c r="AG149" s="123">
        <f t="shared" si="57"/>
        <v>227164.41554855512</v>
      </c>
      <c r="AI149" s="128">
        <v>0</v>
      </c>
      <c r="AJ149" s="123">
        <f>IF($AI$11&gt;0,(AI149/$AI$11)*'DADOS BASE PROPOSTA'!$H$41,0)*'AJUSTE CONIF-SETEC (1) '!$Q$18</f>
        <v>0</v>
      </c>
      <c r="AL149" s="123">
        <v>0</v>
      </c>
      <c r="AM149" s="123">
        <f>(AL149/$AL$11)*'DADOS BASE PROPOSTA'!$H$42*'AJUSTE CONIF-SETEC (1) '!$Q$18</f>
        <v>0</v>
      </c>
      <c r="AO149" s="123"/>
      <c r="AP149" s="123"/>
      <c r="AQ149" s="123"/>
      <c r="AS149" s="123"/>
      <c r="AT149" s="123"/>
      <c r="AU149" s="123"/>
      <c r="AW149" s="123"/>
      <c r="AX149" s="123"/>
      <c r="AY149" s="123"/>
      <c r="AZ149" s="102"/>
    </row>
    <row r="150" spans="1:52" x14ac:dyDescent="0.25">
      <c r="A150" s="102"/>
      <c r="B150" s="103" t="s">
        <v>209</v>
      </c>
      <c r="C150" s="103" t="s">
        <v>215</v>
      </c>
      <c r="D150" s="103" t="s">
        <v>89</v>
      </c>
      <c r="F150" s="113">
        <f>'MATRIZ 2017 COMPLETO PROPOSTA'!F150</f>
        <v>1785.797530445883</v>
      </c>
      <c r="G150" s="118">
        <f t="shared" si="50"/>
        <v>1.5819968563533194E-3</v>
      </c>
      <c r="H150" s="123">
        <f>'DADOS BASE PROPOSTA'!$H$17*G150*'AJUSTE CONIF-SETEC (1) '!$Q$12</f>
        <v>1960398.5096704683</v>
      </c>
      <c r="I150" s="123">
        <f>'MATRIZ 2017 COMPLETO PROPOSTA'!I150*'AJUSTE CONIF-SETEC (1) '!$Q$12</f>
        <v>0</v>
      </c>
      <c r="J150" s="123">
        <f t="shared" si="51"/>
        <v>1960398.5096704683</v>
      </c>
      <c r="L150" s="113">
        <v>0</v>
      </c>
      <c r="M150" s="123">
        <f>IF(D150="E",'DADOS BASE PROPOSTA'!$H$28,IF(D150="EA",'DADOS BASE PROPOSTA'!$H$29,IF(D150="EC",'DADOS BASE PROPOSTA'!$H$30,IF(D150="ECA",'DADOS BASE PROPOSTA'!$H$31,0))))*'AJUSTE CONIF-SETEC (1) '!$Q$14</f>
        <v>0</v>
      </c>
      <c r="N150" s="123">
        <f>IF(OR(D150="E",D150="EA",D150="EC",D150="ECA",D150="ECR"),L150*'DADOS BASE PROPOSTA'!$H$33,0)*'AJUSTE CONIF-SETEC (1) '!$Q$14</f>
        <v>0</v>
      </c>
      <c r="O150" s="123">
        <f t="shared" si="52"/>
        <v>0</v>
      </c>
      <c r="R150" s="123"/>
      <c r="T150" s="113">
        <v>281.46263652789798</v>
      </c>
      <c r="U150" s="118">
        <f t="shared" si="54"/>
        <v>1.4765967042467754E-3</v>
      </c>
      <c r="V150" s="123">
        <f>'DADOS BASE PROPOSTA'!$H$48*U150*'AJUSTE CONIF-SETEC (1) '!$Q$20</f>
        <v>72243.146087034838</v>
      </c>
      <c r="W150" s="123"/>
      <c r="X150" s="123">
        <f t="shared" si="53"/>
        <v>72243.146087034838</v>
      </c>
      <c r="Z150" s="128">
        <v>996</v>
      </c>
      <c r="AB150" s="54">
        <v>0.82399999999999995</v>
      </c>
      <c r="AC150" s="54">
        <f t="shared" si="55"/>
        <v>820.70399999999995</v>
      </c>
      <c r="AD150" s="132">
        <f t="shared" si="56"/>
        <v>0.16716815574172875</v>
      </c>
      <c r="AF150" s="54">
        <f>($AF$11-(AD150*$AF$11))*'AJUSTE CONIF-SETEC (1) '!$Q$18</f>
        <v>468.86360278339549</v>
      </c>
      <c r="AG150" s="123">
        <f t="shared" si="57"/>
        <v>466988.1483722619</v>
      </c>
      <c r="AI150" s="128">
        <v>0</v>
      </c>
      <c r="AJ150" s="123">
        <f>IF($AI$11&gt;0,(AI150/$AI$11)*'DADOS BASE PROPOSTA'!$H$41,0)*'AJUSTE CONIF-SETEC (1) '!$Q$18</f>
        <v>0</v>
      </c>
      <c r="AL150" s="123">
        <v>113.5</v>
      </c>
      <c r="AM150" s="123">
        <f>(AL150/$AL$11)*'DADOS BASE PROPOSTA'!$H$42*'AJUSTE CONIF-SETEC (1) '!$Q$18</f>
        <v>59893.828771872315</v>
      </c>
      <c r="AO150" s="123"/>
      <c r="AP150" s="123"/>
      <c r="AQ150" s="123"/>
      <c r="AS150" s="123"/>
      <c r="AT150" s="123"/>
      <c r="AU150" s="123"/>
      <c r="AW150" s="123"/>
      <c r="AX150" s="123"/>
      <c r="AY150" s="123"/>
      <c r="AZ150" s="102"/>
    </row>
    <row r="151" spans="1:52" x14ac:dyDescent="0.25">
      <c r="A151" s="102"/>
      <c r="B151" s="103" t="s">
        <v>209</v>
      </c>
      <c r="C151" s="103" t="s">
        <v>216</v>
      </c>
      <c r="D151" s="103" t="s">
        <v>89</v>
      </c>
      <c r="F151" s="113">
        <f>'MATRIZ 2017 COMPLETO PROPOSTA'!F151</f>
        <v>4433.9846409076899</v>
      </c>
      <c r="G151" s="118">
        <f t="shared" si="50"/>
        <v>3.9279647571712423E-3</v>
      </c>
      <c r="H151" s="123">
        <f>'DADOS BASE PROPOSTA'!$H$17*G151*'AJUSTE CONIF-SETEC (1) '!$Q$12</f>
        <v>4867504.1452021962</v>
      </c>
      <c r="I151" s="123">
        <f>'MATRIZ 2017 COMPLETO PROPOSTA'!I151*'AJUSTE CONIF-SETEC (1) '!$Q$12</f>
        <v>0</v>
      </c>
      <c r="J151" s="123">
        <f t="shared" si="51"/>
        <v>4867504.1452021962</v>
      </c>
      <c r="L151" s="113">
        <v>0</v>
      </c>
      <c r="M151" s="123">
        <f>IF(D151="E",'DADOS BASE PROPOSTA'!$H$28,IF(D151="EA",'DADOS BASE PROPOSTA'!$H$29,IF(D151="EC",'DADOS BASE PROPOSTA'!$H$30,IF(D151="ECA",'DADOS BASE PROPOSTA'!$H$31,0))))*'AJUSTE CONIF-SETEC (1) '!$Q$14</f>
        <v>0</v>
      </c>
      <c r="N151" s="123">
        <f>IF(OR(D151="E",D151="EA",D151="EC",D151="ECA",D151="ECR"),L151*'DADOS BASE PROPOSTA'!$H$33,0)*'AJUSTE CONIF-SETEC (1) '!$Q$14</f>
        <v>0</v>
      </c>
      <c r="O151" s="123">
        <f t="shared" si="52"/>
        <v>0</v>
      </c>
      <c r="R151" s="123"/>
      <c r="T151" s="113">
        <v>385.27104415277222</v>
      </c>
      <c r="U151" s="118">
        <f t="shared" si="54"/>
        <v>2.0211917327837233E-3</v>
      </c>
      <c r="V151" s="123">
        <f>'DADOS BASE PROPOSTA'!$H$48*U151*'AJUSTE CONIF-SETEC (1) '!$Q$20</f>
        <v>98887.69844971734</v>
      </c>
      <c r="W151" s="123"/>
      <c r="X151" s="123">
        <f t="shared" si="53"/>
        <v>98887.69844971734</v>
      </c>
      <c r="Z151" s="128">
        <v>1367</v>
      </c>
      <c r="AB151" s="54">
        <v>0.82399999999999995</v>
      </c>
      <c r="AC151" s="54">
        <f t="shared" si="55"/>
        <v>1126.4079999999999</v>
      </c>
      <c r="AD151" s="132">
        <f t="shared" si="56"/>
        <v>0.16716815574172875</v>
      </c>
      <c r="AF151" s="54">
        <f>($AF$11-(AD151*$AF$11))*'AJUSTE CONIF-SETEC (1) '!$Q$18</f>
        <v>468.86360278339549</v>
      </c>
      <c r="AG151" s="123">
        <f t="shared" si="57"/>
        <v>640936.54500490159</v>
      </c>
      <c r="AI151" s="128">
        <v>180</v>
      </c>
      <c r="AJ151" s="123">
        <f>IF($AI$11&gt;0,(AI151/$AI$11)*'DADOS BASE PROPOSTA'!$H$41,0)*'AJUSTE CONIF-SETEC (1) '!$Q$18</f>
        <v>1026758.5810662615</v>
      </c>
      <c r="AL151" s="123">
        <v>132.375</v>
      </c>
      <c r="AM151" s="123">
        <f>(AL151/$AL$11)*'DADOS BASE PROPOSTA'!$H$42*'AJUSTE CONIF-SETEC (1) '!$Q$18</f>
        <v>69854.146111688096</v>
      </c>
      <c r="AO151" s="123"/>
      <c r="AP151" s="123"/>
      <c r="AQ151" s="123"/>
      <c r="AS151" s="123"/>
      <c r="AT151" s="123"/>
      <c r="AU151" s="123"/>
      <c r="AW151" s="123"/>
      <c r="AX151" s="123"/>
      <c r="AY151" s="123"/>
      <c r="AZ151" s="102"/>
    </row>
    <row r="152" spans="1:52" x14ac:dyDescent="0.25">
      <c r="A152" s="102"/>
      <c r="B152" s="103" t="s">
        <v>209</v>
      </c>
      <c r="C152" s="103" t="s">
        <v>217</v>
      </c>
      <c r="D152" s="103" t="s">
        <v>93</v>
      </c>
      <c r="F152" s="113">
        <f>'MATRIZ 2017 COMPLETO PROPOSTA'!F152</f>
        <v>0</v>
      </c>
      <c r="G152" s="118">
        <f t="shared" si="50"/>
        <v>0</v>
      </c>
      <c r="H152" s="123">
        <f>'DADOS BASE PROPOSTA'!$H$17*G152*'AJUSTE CONIF-SETEC (1) '!$Q$12</f>
        <v>0</v>
      </c>
      <c r="I152" s="123">
        <f>'MATRIZ 2017 COMPLETO PROPOSTA'!I152*'AJUSTE CONIF-SETEC (1) '!$Q$12</f>
        <v>0</v>
      </c>
      <c r="J152" s="123">
        <f t="shared" si="51"/>
        <v>0</v>
      </c>
      <c r="L152" s="113">
        <v>516.76531564263769</v>
      </c>
      <c r="M152" s="123">
        <f>IF(D152="E",'DADOS BASE PROPOSTA'!$H$28,IF(D152="EA",'DADOS BASE PROPOSTA'!$H$29,IF(D152="EC",'DADOS BASE PROPOSTA'!$H$30,IF(D152="ECA",'DADOS BASE PROPOSTA'!$H$31,0))))*'AJUSTE CONIF-SETEC (1) '!$Q$14</f>
        <v>1008808.992033664</v>
      </c>
      <c r="N152" s="123">
        <f>IF(OR(D152="E",D152="EA",D152="EC",D152="ECA",D152="ECR"),L152*'DADOS BASE PROPOSTA'!$H$33,0)*'AJUSTE CONIF-SETEC (1) '!$Q$14</f>
        <v>173374.86930295735</v>
      </c>
      <c r="O152" s="123">
        <f t="shared" si="52"/>
        <v>1182183.8613366215</v>
      </c>
      <c r="R152" s="123"/>
      <c r="T152" s="113">
        <v>103.35188443882519</v>
      </c>
      <c r="U152" s="118">
        <f t="shared" si="54"/>
        <v>5.4220003700184414E-4</v>
      </c>
      <c r="V152" s="123">
        <f>'DADOS BASE PROPOSTA'!$H$48*U152*'AJUSTE CONIF-SETEC (1) '!$Q$20</f>
        <v>26527.376343766791</v>
      </c>
      <c r="W152" s="123"/>
      <c r="X152" s="123">
        <f t="shared" si="53"/>
        <v>26527.376343766791</v>
      </c>
      <c r="Z152" s="128">
        <v>724</v>
      </c>
      <c r="AB152" s="54">
        <v>0.82399999999999995</v>
      </c>
      <c r="AC152" s="54">
        <f t="shared" si="55"/>
        <v>596.57600000000002</v>
      </c>
      <c r="AD152" s="132">
        <f t="shared" si="56"/>
        <v>0.16716815574172875</v>
      </c>
      <c r="AF152" s="54">
        <f>($AF$11-(AD152*$AF$11))*'AJUSTE CONIF-SETEC (1) '!$Q$18</f>
        <v>468.86360278339549</v>
      </c>
      <c r="AG152" s="123">
        <f t="shared" si="57"/>
        <v>339457.24841517833</v>
      </c>
      <c r="AI152" s="128">
        <v>0</v>
      </c>
      <c r="AJ152" s="123">
        <f>IF($AI$11&gt;0,(AI152/$AI$11)*'DADOS BASE PROPOSTA'!$H$41,0)*'AJUSTE CONIF-SETEC (1) '!$Q$18</f>
        <v>0</v>
      </c>
      <c r="AL152" s="123">
        <v>34.125</v>
      </c>
      <c r="AM152" s="123">
        <f>(AL152/$AL$11)*'DADOS BASE PROPOSTA'!$H$42*'AJUSTE CONIF-SETEC (1) '!$Q$18</f>
        <v>18007.726051455003</v>
      </c>
      <c r="AO152" s="123"/>
      <c r="AP152" s="123"/>
      <c r="AQ152" s="123"/>
      <c r="AS152" s="123"/>
      <c r="AT152" s="123"/>
      <c r="AU152" s="123"/>
      <c r="AW152" s="123"/>
      <c r="AX152" s="123"/>
      <c r="AY152" s="123"/>
      <c r="AZ152" s="102"/>
    </row>
    <row r="153" spans="1:52" x14ac:dyDescent="0.25">
      <c r="A153" s="102"/>
      <c r="B153" s="103" t="s">
        <v>209</v>
      </c>
      <c r="C153" s="103" t="s">
        <v>218</v>
      </c>
      <c r="D153" s="103" t="s">
        <v>89</v>
      </c>
      <c r="F153" s="113">
        <f>'MATRIZ 2017 COMPLETO PROPOSTA'!F153</f>
        <v>1542.1535170686309</v>
      </c>
      <c r="G153" s="118">
        <f t="shared" si="50"/>
        <v>1.3661582427027114E-3</v>
      </c>
      <c r="H153" s="123">
        <f>'DADOS BASE PROPOSTA'!$H$17*G153*'AJUSTE CONIF-SETEC (1) '!$Q$12</f>
        <v>1692932.9361260596</v>
      </c>
      <c r="I153" s="123">
        <f>'MATRIZ 2017 COMPLETO PROPOSTA'!I153*'AJUSTE CONIF-SETEC (1) '!$Q$12</f>
        <v>27040.465833142833</v>
      </c>
      <c r="J153" s="123">
        <f t="shared" si="51"/>
        <v>1719973.4019592025</v>
      </c>
      <c r="L153" s="113">
        <v>0</v>
      </c>
      <c r="M153" s="123">
        <f>IF(D153="E",'DADOS BASE PROPOSTA'!$H$28,IF(D153="EA",'DADOS BASE PROPOSTA'!$H$29,IF(D153="EC",'DADOS BASE PROPOSTA'!$H$30,IF(D153="ECA",'DADOS BASE PROPOSTA'!$H$31,0))))*'AJUSTE CONIF-SETEC (1) '!$Q$14</f>
        <v>0</v>
      </c>
      <c r="N153" s="123">
        <f>IF(OR(D153="E",D153="EA",D153="EC",D153="ECA",D153="ECR"),L153*'DADOS BASE PROPOSTA'!$H$33,0)*'AJUSTE CONIF-SETEC (1) '!$Q$14</f>
        <v>0</v>
      </c>
      <c r="O153" s="123">
        <f t="shared" si="52"/>
        <v>0</v>
      </c>
      <c r="R153" s="123"/>
      <c r="T153" s="113">
        <v>277.87970581487389</v>
      </c>
      <c r="U153" s="118">
        <f t="shared" si="54"/>
        <v>1.4578000932732563E-3</v>
      </c>
      <c r="V153" s="123">
        <f>'DADOS BASE PROPOSTA'!$H$48*U153*'AJUSTE CONIF-SETEC (1) '!$Q$20</f>
        <v>71323.513591177543</v>
      </c>
      <c r="W153" s="123"/>
      <c r="X153" s="123">
        <f t="shared" si="53"/>
        <v>71323.513591177543</v>
      </c>
      <c r="Z153" s="128">
        <v>1062</v>
      </c>
      <c r="AB153" s="54">
        <v>0.82399999999999995</v>
      </c>
      <c r="AC153" s="54">
        <f t="shared" si="55"/>
        <v>875.08799999999997</v>
      </c>
      <c r="AD153" s="132">
        <f t="shared" si="56"/>
        <v>0.16716815574172875</v>
      </c>
      <c r="AF153" s="54">
        <f>($AF$11-(AD153*$AF$11))*'AJUSTE CONIF-SETEC (1) '!$Q$18</f>
        <v>468.86360278339549</v>
      </c>
      <c r="AG153" s="123">
        <f t="shared" si="57"/>
        <v>497933.14615596604</v>
      </c>
      <c r="AI153" s="128">
        <v>0</v>
      </c>
      <c r="AJ153" s="123">
        <f>IF($AI$11&gt;0,(AI153/$AI$11)*'DADOS BASE PROPOSTA'!$H$41,0)*'AJUSTE CONIF-SETEC (1) '!$Q$18</f>
        <v>0</v>
      </c>
      <c r="AL153" s="123">
        <v>72.625</v>
      </c>
      <c r="AM153" s="123">
        <f>(AL153/$AL$11)*'DADOS BASE PROPOSTA'!$H$42*'AJUSTE CONIF-SETEC (1) '!$Q$18</f>
        <v>38324.134930019623</v>
      </c>
      <c r="AO153" s="123"/>
      <c r="AP153" s="123"/>
      <c r="AQ153" s="123"/>
      <c r="AS153" s="123"/>
      <c r="AT153" s="123"/>
      <c r="AU153" s="123"/>
      <c r="AW153" s="123"/>
      <c r="AX153" s="123"/>
      <c r="AY153" s="123"/>
      <c r="AZ153" s="102"/>
    </row>
    <row r="154" spans="1:52" x14ac:dyDescent="0.25">
      <c r="A154" s="102"/>
      <c r="B154" s="103" t="s">
        <v>209</v>
      </c>
      <c r="C154" s="103" t="s">
        <v>219</v>
      </c>
      <c r="D154" s="103" t="s">
        <v>93</v>
      </c>
      <c r="F154" s="113">
        <f>'MATRIZ 2017 COMPLETO PROPOSTA'!F154</f>
        <v>0</v>
      </c>
      <c r="G154" s="118">
        <f t="shared" si="50"/>
        <v>0</v>
      </c>
      <c r="H154" s="123">
        <f>'DADOS BASE PROPOSTA'!$H$17*G154*'AJUSTE CONIF-SETEC (1) '!$Q$12</f>
        <v>0</v>
      </c>
      <c r="I154" s="123">
        <f>'MATRIZ 2017 COMPLETO PROPOSTA'!I154*'AJUSTE CONIF-SETEC (1) '!$Q$12</f>
        <v>0</v>
      </c>
      <c r="J154" s="123">
        <f t="shared" si="51"/>
        <v>0</v>
      </c>
      <c r="L154" s="113">
        <v>639.72902277601509</v>
      </c>
      <c r="M154" s="123">
        <f>IF(D154="E",'DADOS BASE PROPOSTA'!$H$28,IF(D154="EA",'DADOS BASE PROPOSTA'!$H$29,IF(D154="EC",'DADOS BASE PROPOSTA'!$H$30,IF(D154="ECA",'DADOS BASE PROPOSTA'!$H$31,0))))*'AJUSTE CONIF-SETEC (1) '!$Q$14</f>
        <v>1008808.992033664</v>
      </c>
      <c r="N154" s="123">
        <f>IF(OR(D154="E",D154="EA",D154="EC",D154="ECA",D154="ECR"),L154*'DADOS BASE PROPOSTA'!$H$33,0)*'AJUSTE CONIF-SETEC (1) '!$Q$14</f>
        <v>214629.21824614218</v>
      </c>
      <c r="O154" s="123">
        <f t="shared" si="52"/>
        <v>1223438.2102798063</v>
      </c>
      <c r="R154" s="123"/>
      <c r="T154" s="113">
        <v>118.36099719157571</v>
      </c>
      <c r="U154" s="118">
        <f t="shared" si="54"/>
        <v>6.2094017351791396E-4</v>
      </c>
      <c r="V154" s="123">
        <f>'DADOS BASE PROPOSTA'!$H$48*U154*'AJUSTE CONIF-SETEC (1) '!$Q$20</f>
        <v>30379.772308679378</v>
      </c>
      <c r="W154" s="123"/>
      <c r="X154" s="123">
        <f t="shared" si="53"/>
        <v>30379.772308679378</v>
      </c>
      <c r="Z154" s="128">
        <v>953.5</v>
      </c>
      <c r="AB154" s="54">
        <v>0.82399999999999995</v>
      </c>
      <c r="AC154" s="54">
        <f t="shared" si="55"/>
        <v>785.68399999999997</v>
      </c>
      <c r="AD154" s="132">
        <f t="shared" si="56"/>
        <v>0.16716815574172875</v>
      </c>
      <c r="AF154" s="54">
        <f>($AF$11-(AD154*$AF$11))*'AJUSTE CONIF-SETEC (1) '!$Q$18</f>
        <v>468.86360278339549</v>
      </c>
      <c r="AG154" s="123">
        <f t="shared" si="57"/>
        <v>447061.4452539676</v>
      </c>
      <c r="AI154" s="128">
        <v>0</v>
      </c>
      <c r="AJ154" s="123">
        <f>IF($AI$11&gt;0,(AI154/$AI$11)*'DADOS BASE PROPOSTA'!$H$41,0)*'AJUSTE CONIF-SETEC (1) '!$Q$18</f>
        <v>0</v>
      </c>
      <c r="AL154" s="123">
        <v>27</v>
      </c>
      <c r="AM154" s="123">
        <f>(AL154/$AL$11)*'DADOS BASE PROPOSTA'!$H$42*'AJUSTE CONIF-SETEC (1) '!$Q$18</f>
        <v>14247.871161590774</v>
      </c>
      <c r="AO154" s="123"/>
      <c r="AP154" s="123"/>
      <c r="AQ154" s="123"/>
      <c r="AS154" s="123"/>
      <c r="AT154" s="123"/>
      <c r="AU154" s="123"/>
      <c r="AW154" s="123"/>
      <c r="AX154" s="123"/>
      <c r="AY154" s="123"/>
      <c r="AZ154" s="102"/>
    </row>
    <row r="155" spans="1:52" x14ac:dyDescent="0.25">
      <c r="A155" s="102"/>
      <c r="B155" s="103" t="s">
        <v>209</v>
      </c>
      <c r="C155" s="103" t="s">
        <v>220</v>
      </c>
      <c r="D155" s="103" t="s">
        <v>89</v>
      </c>
      <c r="F155" s="113">
        <f>'MATRIZ 2017 COMPLETO PROPOSTA'!F155</f>
        <v>2041.6142412870599</v>
      </c>
      <c r="G155" s="118">
        <f t="shared" si="50"/>
        <v>1.808618982016323E-3</v>
      </c>
      <c r="H155" s="123">
        <f>'DADOS BASE PROPOSTA'!$H$17*G155*'AJUSTE CONIF-SETEC (1) '!$Q$12</f>
        <v>2241226.9295398965</v>
      </c>
      <c r="I155" s="123">
        <f>'MATRIZ 2017 COMPLETO PROPOSTA'!I155*'AJUSTE CONIF-SETEC (1) '!$Q$12</f>
        <v>0</v>
      </c>
      <c r="J155" s="123">
        <f t="shared" si="51"/>
        <v>2241226.9295398965</v>
      </c>
      <c r="L155" s="113">
        <v>0</v>
      </c>
      <c r="M155" s="123">
        <f>IF(D155="E",'DADOS BASE PROPOSTA'!$H$28,IF(D155="EA",'DADOS BASE PROPOSTA'!$H$29,IF(D155="EC",'DADOS BASE PROPOSTA'!$H$30,IF(D155="ECA",'DADOS BASE PROPOSTA'!$H$31,0))))*'AJUSTE CONIF-SETEC (1) '!$Q$14</f>
        <v>0</v>
      </c>
      <c r="N155" s="123">
        <f>IF(OR(D155="E",D155="EA",D155="EC",D155="ECA",D155="ECR"),L155*'DADOS BASE PROPOSTA'!$H$33,0)*'AJUSTE CONIF-SETEC (1) '!$Q$14</f>
        <v>0</v>
      </c>
      <c r="O155" s="123">
        <f t="shared" si="52"/>
        <v>0</v>
      </c>
      <c r="R155" s="123"/>
      <c r="T155" s="113">
        <v>173.49283654920251</v>
      </c>
      <c r="U155" s="118">
        <f t="shared" si="54"/>
        <v>9.101703651297426E-4</v>
      </c>
      <c r="V155" s="123">
        <f>'DADOS BASE PROPOSTA'!$H$48*U155*'AJUSTE CONIF-SETEC (1) '!$Q$20</f>
        <v>44530.487209572428</v>
      </c>
      <c r="W155" s="123"/>
      <c r="X155" s="123">
        <f t="shared" si="53"/>
        <v>44530.487209572428</v>
      </c>
      <c r="Z155" s="128">
        <v>1160</v>
      </c>
      <c r="AB155" s="54">
        <v>0.82399999999999995</v>
      </c>
      <c r="AC155" s="54">
        <f t="shared" si="55"/>
        <v>955.83999999999992</v>
      </c>
      <c r="AD155" s="132">
        <f t="shared" si="56"/>
        <v>0.16716815574172875</v>
      </c>
      <c r="AF155" s="54">
        <f>($AF$11-(AD155*$AF$11))*'AJUSTE CONIF-SETEC (1) '!$Q$18</f>
        <v>468.86360278339549</v>
      </c>
      <c r="AG155" s="123">
        <f t="shared" si="57"/>
        <v>543881.77922873874</v>
      </c>
      <c r="AI155" s="128">
        <v>0</v>
      </c>
      <c r="AJ155" s="123">
        <f>IF($AI$11&gt;0,(AI155/$AI$11)*'DADOS BASE PROPOSTA'!$H$41,0)*'AJUSTE CONIF-SETEC (1) '!$Q$18</f>
        <v>0</v>
      </c>
      <c r="AL155" s="123">
        <v>65.125</v>
      </c>
      <c r="AM155" s="123">
        <f>(AL155/$AL$11)*'DADOS BASE PROPOSTA'!$H$42*'AJUSTE CONIF-SETEC (1) '!$Q$18</f>
        <v>34366.392940688849</v>
      </c>
      <c r="AO155" s="123"/>
      <c r="AP155" s="123"/>
      <c r="AQ155" s="123"/>
      <c r="AS155" s="123"/>
      <c r="AT155" s="123"/>
      <c r="AU155" s="123"/>
      <c r="AW155" s="123"/>
      <c r="AX155" s="123"/>
      <c r="AY155" s="123"/>
      <c r="AZ155" s="102"/>
    </row>
    <row r="156" spans="1:52" x14ac:dyDescent="0.25">
      <c r="A156" s="102"/>
      <c r="B156" s="103" t="s">
        <v>209</v>
      </c>
      <c r="C156" s="103" t="s">
        <v>221</v>
      </c>
      <c r="D156" s="103" t="s">
        <v>93</v>
      </c>
      <c r="F156" s="113">
        <f>'MATRIZ 2017 COMPLETO PROPOSTA'!F156</f>
        <v>0</v>
      </c>
      <c r="G156" s="118">
        <f t="shared" si="50"/>
        <v>0</v>
      </c>
      <c r="H156" s="123">
        <f>'DADOS BASE PROPOSTA'!$H$17*G156*'AJUSTE CONIF-SETEC (1) '!$Q$12</f>
        <v>0</v>
      </c>
      <c r="I156" s="123">
        <f>'MATRIZ 2017 COMPLETO PROPOSTA'!I156*'AJUSTE CONIF-SETEC (1) '!$Q$12</f>
        <v>0</v>
      </c>
      <c r="J156" s="123">
        <f t="shared" si="51"/>
        <v>0</v>
      </c>
      <c r="L156" s="113">
        <v>334.41806227512268</v>
      </c>
      <c r="M156" s="123">
        <f>IF(D156="E",'DADOS BASE PROPOSTA'!$H$28,IF(D156="EA",'DADOS BASE PROPOSTA'!$H$29,IF(D156="EC",'DADOS BASE PROPOSTA'!$H$30,IF(D156="ECA",'DADOS BASE PROPOSTA'!$H$31,0))))*'AJUSTE CONIF-SETEC (1) '!$Q$14</f>
        <v>1008808.992033664</v>
      </c>
      <c r="N156" s="123">
        <f>IF(OR(D156="E",D156="EA",D156="EC",D156="ECA",D156="ECR"),L156*'DADOS BASE PROPOSTA'!$H$33,0)*'AJUSTE CONIF-SETEC (1) '!$Q$14</f>
        <v>112197.32842827389</v>
      </c>
      <c r="O156" s="123">
        <f t="shared" si="52"/>
        <v>1121006.3204619379</v>
      </c>
      <c r="R156" s="123"/>
      <c r="T156" s="113">
        <v>2249.000577373316</v>
      </c>
      <c r="U156" s="118">
        <f t="shared" si="54"/>
        <v>1.179860631366386E-2</v>
      </c>
      <c r="V156" s="123">
        <f>'DADOS BASE PROPOSTA'!$H$48*U156*'AJUSTE CONIF-SETEC (1) '!$Q$20</f>
        <v>577252.02629124804</v>
      </c>
      <c r="W156" s="123"/>
      <c r="X156" s="123">
        <f t="shared" si="53"/>
        <v>577252.02629124804</v>
      </c>
      <c r="Z156" s="128">
        <v>786.5</v>
      </c>
      <c r="AB156" s="54">
        <v>0.82399999999999995</v>
      </c>
      <c r="AC156" s="54">
        <f t="shared" si="55"/>
        <v>648.07599999999991</v>
      </c>
      <c r="AD156" s="132">
        <f t="shared" si="56"/>
        <v>0.16716815574172875</v>
      </c>
      <c r="AF156" s="54">
        <f>($AF$11-(AD156*$AF$11))*'AJUSTE CONIF-SETEC (1) '!$Q$18</f>
        <v>468.86360278339549</v>
      </c>
      <c r="AG156" s="123">
        <f t="shared" si="57"/>
        <v>368761.22358914057</v>
      </c>
      <c r="AI156" s="128">
        <v>0</v>
      </c>
      <c r="AJ156" s="123">
        <f>IF($AI$11&gt;0,(AI156/$AI$11)*'DADOS BASE PROPOSTA'!$H$41,0)*'AJUSTE CONIF-SETEC (1) '!$Q$18</f>
        <v>0</v>
      </c>
      <c r="AL156" s="123">
        <v>680.5</v>
      </c>
      <c r="AM156" s="123">
        <f>(AL156/$AL$11)*'DADOS BASE PROPOSTA'!$H$42*'AJUSTE CONIF-SETEC (1) '!$Q$18</f>
        <v>359099.12316527858</v>
      </c>
      <c r="AO156" s="123"/>
      <c r="AP156" s="123"/>
      <c r="AQ156" s="123"/>
      <c r="AS156" s="123"/>
      <c r="AT156" s="123"/>
      <c r="AU156" s="123"/>
      <c r="AW156" s="123"/>
      <c r="AX156" s="123"/>
      <c r="AY156" s="123"/>
      <c r="AZ156" s="102"/>
    </row>
    <row r="157" spans="1:52" x14ac:dyDescent="0.25">
      <c r="A157" s="102"/>
      <c r="F157" s="113"/>
      <c r="G157" s="118"/>
      <c r="H157" s="123"/>
      <c r="I157" s="123"/>
      <c r="J157" s="123"/>
      <c r="L157" s="113"/>
      <c r="M157" s="123"/>
      <c r="N157" s="123"/>
      <c r="O157" s="123"/>
      <c r="R157" s="123"/>
      <c r="T157" s="113"/>
      <c r="U157" s="118"/>
      <c r="V157" s="123"/>
      <c r="W157" s="123"/>
      <c r="X157" s="123"/>
      <c r="Z157" s="128"/>
      <c r="AD157" s="132"/>
      <c r="AG157" s="123"/>
      <c r="AI157" s="128"/>
      <c r="AJ157" s="123"/>
      <c r="AL157" s="123"/>
      <c r="AM157" s="123"/>
      <c r="AO157" s="123"/>
      <c r="AP157" s="123"/>
      <c r="AQ157" s="123"/>
      <c r="AS157" s="123"/>
      <c r="AT157" s="123"/>
      <c r="AU157" s="123"/>
      <c r="AW157" s="123"/>
      <c r="AX157" s="123"/>
      <c r="AY157" s="123"/>
      <c r="AZ157" s="102"/>
    </row>
    <row r="158" spans="1:52" x14ac:dyDescent="0.25">
      <c r="A158" s="102"/>
      <c r="B158" s="107" t="s">
        <v>222</v>
      </c>
      <c r="C158" s="107" t="s">
        <v>223</v>
      </c>
      <c r="D158" s="107" t="s">
        <v>84</v>
      </c>
      <c r="E158" s="107"/>
      <c r="F158" s="114">
        <f>SUM(F159:F180)</f>
        <v>42067.938234174078</v>
      </c>
      <c r="G158" s="119">
        <f>SUM(G159:G180)</f>
        <v>3.7267016503887918E-2</v>
      </c>
      <c r="H158" s="124">
        <f>SUM(H159:H180)</f>
        <v>46181004.292571083</v>
      </c>
      <c r="I158" s="124">
        <f>SUM(I159:I180)</f>
        <v>1681804.9443529332</v>
      </c>
      <c r="J158" s="124">
        <f>SUM(J159:J180)</f>
        <v>47862809.236924022</v>
      </c>
      <c r="K158" s="108"/>
      <c r="L158" s="114">
        <f>SUM(L159:L181)</f>
        <v>998.99386008804061</v>
      </c>
      <c r="M158" s="124">
        <f>SUM(M159:M181)</f>
        <v>3639169.9332544021</v>
      </c>
      <c r="N158" s="124">
        <f>SUM(N159:N181)</f>
        <v>335162.6447913454</v>
      </c>
      <c r="O158" s="124">
        <f>SUM(O159:O181)</f>
        <v>3974332.5780457477</v>
      </c>
      <c r="P158" s="108"/>
      <c r="Q158" s="109"/>
      <c r="R158" s="124">
        <f>SUM(R159:R181)</f>
        <v>4268366.7931478461</v>
      </c>
      <c r="S158" s="108"/>
      <c r="T158" s="114">
        <f>SUM(T159:T181)</f>
        <v>2640.7859001126881</v>
      </c>
      <c r="U158" s="119">
        <f>SUM(U159:U181)</f>
        <v>1.3853972963623722E-2</v>
      </c>
      <c r="V158" s="124">
        <f>SUM(V159:V181)</f>
        <v>677811.74766162306</v>
      </c>
      <c r="W158" s="124">
        <f>SUM(W159:W181)</f>
        <v>244676.20587804879</v>
      </c>
      <c r="X158" s="124">
        <f>SUM(X159:X181)</f>
        <v>922487.95353967184</v>
      </c>
      <c r="Y158" s="108"/>
      <c r="Z158" s="129">
        <f>SUM(Z159:Z181)</f>
        <v>21373.5</v>
      </c>
      <c r="AA158" s="108"/>
      <c r="AB158" s="108"/>
      <c r="AC158" s="108"/>
      <c r="AD158" s="133"/>
      <c r="AE158" s="108"/>
      <c r="AF158" s="108"/>
      <c r="AG158" s="124">
        <f>SUM(AG159:AG181)</f>
        <v>11493780.74934525</v>
      </c>
      <c r="AH158" s="108"/>
      <c r="AI158" s="129">
        <f>SUM(AI159:AI181)</f>
        <v>658</v>
      </c>
      <c r="AJ158" s="124">
        <f>SUM(AJ159:AJ181)</f>
        <v>3753373.0352311116</v>
      </c>
      <c r="AK158" s="108"/>
      <c r="AL158" s="124">
        <f>SUM(AL159:AL181)</f>
        <v>1102.125</v>
      </c>
      <c r="AM158" s="124">
        <f>SUM(AM159:AM181)</f>
        <v>581590.18533215672</v>
      </c>
      <c r="AN158" s="108"/>
      <c r="AO158" s="124"/>
      <c r="AP158" s="124"/>
      <c r="AQ158" s="124">
        <f>SUM(AQ159:AQ181)</f>
        <v>405443.80841912597</v>
      </c>
      <c r="AR158" s="107"/>
      <c r="AS158" s="124"/>
      <c r="AT158" s="124"/>
      <c r="AU158" s="124">
        <f>SUM(AU159:AU181)</f>
        <v>405443.80841912597</v>
      </c>
      <c r="AV158" s="107"/>
      <c r="AW158" s="124"/>
      <c r="AX158" s="124"/>
      <c r="AY158" s="124">
        <f>SUM(AY159:AY181)</f>
        <v>405443.80841912597</v>
      </c>
      <c r="AZ158" s="102"/>
    </row>
    <row r="159" spans="1:52" x14ac:dyDescent="0.25">
      <c r="A159" s="102"/>
      <c r="B159" s="103" t="s">
        <v>222</v>
      </c>
      <c r="C159" s="103" t="s">
        <v>35</v>
      </c>
      <c r="D159" s="103" t="s">
        <v>85</v>
      </c>
      <c r="F159" s="113">
        <f>'MATRIZ 2017 COMPLETO PROPOSTA'!F159</f>
        <v>0</v>
      </c>
      <c r="G159" s="118">
        <f>F159/$F$11</f>
        <v>0</v>
      </c>
      <c r="H159" s="123">
        <f>'DADOS BASE PROPOSTA'!$H$17*G159*'AJUSTE CONIF-SETEC (1) '!$Q$12</f>
        <v>0</v>
      </c>
      <c r="I159" s="123">
        <f>'MATRIZ 2017 COMPLETO PROPOSTA'!I159*'AJUSTE CONIF-SETEC (1) '!$Q$12</f>
        <v>0</v>
      </c>
      <c r="J159" s="123">
        <f t="shared" ref="J159:J181" si="58">H159+I159</f>
        <v>0</v>
      </c>
      <c r="L159" s="113"/>
      <c r="M159" s="123">
        <f>IF(D159="E",'DADOS BASE PROPOSTA'!$H$28,IF(D159="EA",'DADOS BASE PROPOSTA'!$H$29,IF(D159="EC",'DADOS BASE PROPOSTA'!$H$30,IF(D159="ECA",'DADOS BASE PROPOSTA'!$H$31,0))))*'AJUSTE CONIF-SETEC (1) '!$Q$14</f>
        <v>0</v>
      </c>
      <c r="N159" s="123">
        <f>IF(OR(D159="E",D159="EA",D159="EC",D159="ECA",D159="ECR"),L159*'DADOS BASE PROPOSTA'!$H$33,0)*'AJUSTE CONIF-SETEC (1) '!$Q$14</f>
        <v>0</v>
      </c>
      <c r="O159" s="123">
        <f t="shared" ref="O159:O181" si="59">M159+N159</f>
        <v>0</v>
      </c>
      <c r="Q159" s="77">
        <v>21</v>
      </c>
      <c r="R159" s="123">
        <f>IF(D159="R",('DADOS BASE PROPOSTA'!$H$36+('DADOS BASE PROPOSTA'!$H$37*Q159)),0)*'AJUSTE CONIF-SETEC (1) '!Q16</f>
        <v>4268366.7931478461</v>
      </c>
      <c r="T159" s="113"/>
      <c r="U159" s="118"/>
      <c r="V159" s="123"/>
      <c r="W159" s="123">
        <f>'DADOS BASE PROPOSTA'!$H$47/41</f>
        <v>244676.20587804879</v>
      </c>
      <c r="X159" s="123">
        <f t="shared" ref="X159:X181" si="60">V159+W159</f>
        <v>244676.20587804879</v>
      </c>
      <c r="Z159" s="128"/>
      <c r="AD159" s="132"/>
      <c r="AG159" s="123"/>
      <c r="AI159" s="128"/>
      <c r="AJ159" s="123"/>
      <c r="AL159" s="123"/>
      <c r="AM159" s="123"/>
      <c r="AO159" s="123">
        <f>'DADOS BASE PROPOSTA'!$H$52/41*'AJUSTE CONIF-SETEC (1) '!$Q$22</f>
        <v>167483.94540012974</v>
      </c>
      <c r="AP159" s="123">
        <f>'DADOS BASE PROPOSTA'!$H$53*(Q159/$Q$11)*'AJUSTE CONIF-SETEC (1) '!$Q$22</f>
        <v>237959.86301899623</v>
      </c>
      <c r="AQ159" s="123">
        <f>AO159+AP159</f>
        <v>405443.80841912597</v>
      </c>
      <c r="AS159" s="123">
        <f>'DADOS BASE PROPOSTA'!$H$56/41*'AJUSTE CONIF-SETEC (1) '!$Q$24</f>
        <v>167483.94540012974</v>
      </c>
      <c r="AT159" s="123">
        <f>'DADOS BASE PROPOSTA'!$H$57*(Q159/$Q$11)*'AJUSTE CONIF-SETEC (1) '!$Q$24</f>
        <v>237959.86301899623</v>
      </c>
      <c r="AU159" s="123">
        <f>AS159+AT159</f>
        <v>405443.80841912597</v>
      </c>
      <c r="AW159" s="123">
        <f>'DADOS BASE PROPOSTA'!$H$60/41*'AJUSTE CONIF-SETEC (1) '!$Q$26</f>
        <v>167483.94540012974</v>
      </c>
      <c r="AX159" s="123">
        <f>'DADOS BASE PROPOSTA'!$H$61*(Q159/$Q$11)*'AJUSTE CONIF-SETEC (1) '!$Q$26</f>
        <v>237959.86301899623</v>
      </c>
      <c r="AY159" s="123">
        <f>AW159+AX159</f>
        <v>405443.80841912597</v>
      </c>
      <c r="AZ159" s="102"/>
    </row>
    <row r="160" spans="1:52" x14ac:dyDescent="0.25">
      <c r="A160" s="102"/>
      <c r="B160" s="103" t="s">
        <v>222</v>
      </c>
      <c r="C160" s="103" t="s">
        <v>224</v>
      </c>
      <c r="D160" s="103" t="s">
        <v>89</v>
      </c>
      <c r="F160" s="113">
        <f>'MATRIZ 2017 COMPLETO PROPOSTA'!F160</f>
        <v>4408.9865989452264</v>
      </c>
      <c r="G160" s="118">
        <f>F160/$F$11</f>
        <v>3.9058195681868388E-3</v>
      </c>
      <c r="H160" s="123">
        <f>'DADOS BASE PROPOSTA'!$H$17*G160*'AJUSTE CONIF-SETEC (1) '!$Q$12</f>
        <v>4840061.9949178603</v>
      </c>
      <c r="I160" s="123">
        <f>'MATRIZ 2017 COMPLETO PROPOSTA'!I160*'AJUSTE CONIF-SETEC (1) '!$Q$12</f>
        <v>0</v>
      </c>
      <c r="J160" s="123">
        <f t="shared" si="58"/>
        <v>4840061.9949178603</v>
      </c>
      <c r="L160" s="113">
        <v>0</v>
      </c>
      <c r="M160" s="123">
        <f>IF(D160="E",'DADOS BASE PROPOSTA'!$H$28,IF(D160="EA",'DADOS BASE PROPOSTA'!$H$29,IF(D160="EC",'DADOS BASE PROPOSTA'!$H$30,IF(D160="ECA",'DADOS BASE PROPOSTA'!$H$31,0))))*'AJUSTE CONIF-SETEC (1) '!$Q$14</f>
        <v>0</v>
      </c>
      <c r="N160" s="123">
        <f>IF(OR(D160="E",D160="EA",D160="EC",D160="ECA",D160="ECR"),L160*'DADOS BASE PROPOSTA'!$H$33,0)*'AJUSTE CONIF-SETEC (1) '!$Q$14</f>
        <v>0</v>
      </c>
      <c r="O160" s="123">
        <f t="shared" si="59"/>
        <v>0</v>
      </c>
      <c r="R160" s="123"/>
      <c r="T160" s="113">
        <v>0</v>
      </c>
      <c r="U160" s="118">
        <f t="shared" ref="U160:U181" si="61">T160/$T$11</f>
        <v>0</v>
      </c>
      <c r="V160" s="123">
        <f>'DADOS BASE PROPOSTA'!$H$48*U160*'AJUSTE CONIF-SETEC (1) '!$Q$20</f>
        <v>0</v>
      </c>
      <c r="W160" s="123"/>
      <c r="X160" s="123">
        <f t="shared" si="60"/>
        <v>0</v>
      </c>
      <c r="Z160" s="128">
        <v>1148</v>
      </c>
      <c r="AB160" s="54">
        <v>0.72099999999999997</v>
      </c>
      <c r="AC160" s="54">
        <f t="shared" ref="AC160:AC181" si="62">Z160*AB160</f>
        <v>827.70799999999997</v>
      </c>
      <c r="AD160" s="132">
        <f t="shared" ref="AD160:AD181" si="63">(AB160-$AC$12)*$AD$12</f>
        <v>-1.3081844258271219E-2</v>
      </c>
      <c r="AF160" s="54">
        <f>($AF$11-(AD160*$AF$11))*'AJUSTE CONIF-SETEC (1) '!$Q$18</f>
        <v>570.339867150994</v>
      </c>
      <c r="AG160" s="123">
        <f t="shared" ref="AG160:AG181" si="64">Z160*AF160</f>
        <v>654750.16748934111</v>
      </c>
      <c r="AI160" s="128">
        <v>100</v>
      </c>
      <c r="AJ160" s="123">
        <f>IF($AI$11&gt;0,(AI160/$AI$11)*'DADOS BASE PROPOSTA'!$H$41,0)*'AJUSTE CONIF-SETEC (1) '!$Q$18</f>
        <v>570421.43392570084</v>
      </c>
      <c r="AL160" s="123">
        <v>0</v>
      </c>
      <c r="AM160" s="123">
        <f>(AL160/$AL$11)*'DADOS BASE PROPOSTA'!$H$42*'AJUSTE CONIF-SETEC (1) '!$Q$18</f>
        <v>0</v>
      </c>
      <c r="AO160" s="123"/>
      <c r="AP160" s="123"/>
      <c r="AQ160" s="123"/>
      <c r="AS160" s="123"/>
      <c r="AT160" s="123"/>
      <c r="AU160" s="123"/>
      <c r="AW160" s="123"/>
      <c r="AX160" s="123"/>
      <c r="AY160" s="123"/>
      <c r="AZ160" s="102"/>
    </row>
    <row r="161" spans="1:52" x14ac:dyDescent="0.25">
      <c r="A161" s="102"/>
      <c r="B161" s="103" t="s">
        <v>222</v>
      </c>
      <c r="C161" s="103" t="s">
        <v>225</v>
      </c>
      <c r="D161" s="103" t="s">
        <v>89</v>
      </c>
      <c r="F161" s="113">
        <f>'MATRIZ 2017 COMPLETO PROPOSTA'!F161</f>
        <v>1599.3203787271509</v>
      </c>
      <c r="G161" s="118">
        <f>F161/$F$11</f>
        <v>1.4168010473261353E-3</v>
      </c>
      <c r="H161" s="123">
        <f>'DADOS BASE PROPOSTA'!$H$17*G161*'AJUSTE CONIF-SETEC (1) '!$Q$12</f>
        <v>1755689.1156409448</v>
      </c>
      <c r="I161" s="123">
        <f>'MATRIZ 2017 COMPLETO PROPOSTA'!I161*'AJUSTE CONIF-SETEC (1) '!$Q$12</f>
        <v>0</v>
      </c>
      <c r="J161" s="123">
        <f t="shared" si="58"/>
        <v>1755689.1156409448</v>
      </c>
      <c r="L161" s="113">
        <v>0</v>
      </c>
      <c r="M161" s="123">
        <f>IF(D161="E",'DADOS BASE PROPOSTA'!$H$28,IF(D161="EA",'DADOS BASE PROPOSTA'!$H$29,IF(D161="EC",'DADOS BASE PROPOSTA'!$H$30,IF(D161="ECA",'DADOS BASE PROPOSTA'!$H$31,0))))*'AJUSTE CONIF-SETEC (1) '!$Q$14</f>
        <v>0</v>
      </c>
      <c r="N161" s="123">
        <f>IF(OR(D161="E",D161="EA",D161="EC",D161="ECA",D161="ECR"),L161*'DADOS BASE PROPOSTA'!$H$33,0)*'AJUSTE CONIF-SETEC (1) '!$Q$14</f>
        <v>0</v>
      </c>
      <c r="O161" s="123">
        <f t="shared" si="59"/>
        <v>0</v>
      </c>
      <c r="R161" s="123"/>
      <c r="T161" s="113">
        <v>2.8125000000000001E-2</v>
      </c>
      <c r="U161" s="118">
        <f t="shared" si="61"/>
        <v>1.4754811799975542E-7</v>
      </c>
      <c r="V161" s="123">
        <f>'DADOS BASE PROPOSTA'!$H$48*U161*'AJUSTE CONIF-SETEC (1) '!$Q$20</f>
        <v>7.2188568570324723</v>
      </c>
      <c r="W161" s="123"/>
      <c r="X161" s="123">
        <f t="shared" si="60"/>
        <v>7.2188568570324723</v>
      </c>
      <c r="Z161" s="128">
        <v>882</v>
      </c>
      <c r="AB161" s="54">
        <v>0.752</v>
      </c>
      <c r="AC161" s="54">
        <f t="shared" si="62"/>
        <v>663.26400000000001</v>
      </c>
      <c r="AD161" s="132">
        <f t="shared" si="63"/>
        <v>4.1168155741728829E-2</v>
      </c>
      <c r="AF161" s="54">
        <f>($AF$11-(AD161*$AF$11))*'AJUSTE CONIF-SETEC (1) '!$Q$18</f>
        <v>539.7984671956973</v>
      </c>
      <c r="AG161" s="123">
        <f t="shared" si="64"/>
        <v>476102.24806660501</v>
      </c>
      <c r="AI161" s="128">
        <v>0</v>
      </c>
      <c r="AJ161" s="123">
        <f>IF($AI$11&gt;0,(AI161/$AI$11)*'DADOS BASE PROPOSTA'!$H$41,0)*'AJUSTE CONIF-SETEC (1) '!$Q$18</f>
        <v>0</v>
      </c>
      <c r="AL161" s="123">
        <v>0.125</v>
      </c>
      <c r="AM161" s="123">
        <f>(AL161/$AL$11)*'DADOS BASE PROPOSTA'!$H$42*'AJUSTE CONIF-SETEC (1) '!$Q$18</f>
        <v>65.962366488846172</v>
      </c>
      <c r="AO161" s="123"/>
      <c r="AP161" s="123"/>
      <c r="AQ161" s="123"/>
      <c r="AS161" s="123"/>
      <c r="AT161" s="123"/>
      <c r="AU161" s="123"/>
      <c r="AW161" s="123"/>
      <c r="AX161" s="123"/>
      <c r="AY161" s="123"/>
      <c r="AZ161" s="102"/>
    </row>
    <row r="162" spans="1:52" x14ac:dyDescent="0.25">
      <c r="A162" s="102"/>
      <c r="B162" s="103" t="s">
        <v>222</v>
      </c>
      <c r="C162" s="103" t="s">
        <v>226</v>
      </c>
      <c r="D162" s="103" t="s">
        <v>87</v>
      </c>
      <c r="F162" s="113">
        <f>'MATRIZ 2017 COMPLETO PROPOSTA'!F162</f>
        <v>0</v>
      </c>
      <c r="G162" s="118">
        <f>F162/$F$11</f>
        <v>0</v>
      </c>
      <c r="H162" s="123">
        <f>'DADOS BASE PROPOSTA'!$H$17*G162*'AJUSTE CONIF-SETEC (1) '!$Q$12</f>
        <v>0</v>
      </c>
      <c r="I162" s="123">
        <f>'MATRIZ 2017 COMPLETO PROPOSTA'!I162*'AJUSTE CONIF-SETEC (1) '!$Q$12</f>
        <v>0</v>
      </c>
      <c r="J162" s="123">
        <f t="shared" si="58"/>
        <v>0</v>
      </c>
      <c r="L162" s="113">
        <v>77.628149278687914</v>
      </c>
      <c r="M162" s="123">
        <f>IF(D162="E",'DADOS BASE PROPOSTA'!$H$28,IF(D162="EA",'DADOS BASE PROPOSTA'!$H$29,IF(D162="EC",'DADOS BASE PROPOSTA'!$H$30,IF(D162="ECA",'DADOS BASE PROPOSTA'!$H$31,0))))*'AJUSTE CONIF-SETEC (1) '!$Q$14</f>
        <v>499965.73525072273</v>
      </c>
      <c r="N162" s="123">
        <f>IF(OR(D162="E",D162="EA",D162="EC",D162="ECA",D162="ECR"),L162*'DADOS BASE PROPOSTA'!$H$33,0)*'AJUSTE CONIF-SETEC (1) '!$Q$14</f>
        <v>26044.25999195777</v>
      </c>
      <c r="O162" s="123">
        <f t="shared" si="59"/>
        <v>526009.99524268054</v>
      </c>
      <c r="R162" s="123"/>
      <c r="T162" s="113">
        <v>0</v>
      </c>
      <c r="U162" s="118">
        <f t="shared" si="61"/>
        <v>0</v>
      </c>
      <c r="V162" s="123">
        <f>'DADOS BASE PROPOSTA'!$H$48*U162*'AJUSTE CONIF-SETEC (1) '!$Q$20</f>
        <v>0</v>
      </c>
      <c r="W162" s="123"/>
      <c r="X162" s="123">
        <f t="shared" si="60"/>
        <v>0</v>
      </c>
      <c r="Z162" s="128">
        <v>102.5</v>
      </c>
      <c r="AB162" s="54">
        <v>0.68600000000000005</v>
      </c>
      <c r="AC162" s="54">
        <f t="shared" si="62"/>
        <v>70.315000000000012</v>
      </c>
      <c r="AD162" s="132">
        <f t="shared" si="63"/>
        <v>-7.4331844258271079E-2</v>
      </c>
      <c r="AF162" s="54">
        <f>($AF$11-(AD162*$AF$11))*'AJUSTE CONIF-SETEC (1) '!$Q$18</f>
        <v>604.82209290697404</v>
      </c>
      <c r="AG162" s="123">
        <f t="shared" si="64"/>
        <v>61994.264522964841</v>
      </c>
      <c r="AI162" s="128">
        <v>0</v>
      </c>
      <c r="AJ162" s="123">
        <f>IF($AI$11&gt;0,(AI162/$AI$11)*'DADOS BASE PROPOSTA'!$H$41,0)*'AJUSTE CONIF-SETEC (1) '!$Q$18</f>
        <v>0</v>
      </c>
      <c r="AL162" s="123">
        <v>0</v>
      </c>
      <c r="AM162" s="123">
        <f>(AL162/$AL$11)*'DADOS BASE PROPOSTA'!$H$42*'AJUSTE CONIF-SETEC (1) '!$Q$18</f>
        <v>0</v>
      </c>
      <c r="AO162" s="123"/>
      <c r="AP162" s="123"/>
      <c r="AQ162" s="123"/>
      <c r="AS162" s="123"/>
      <c r="AT162" s="123"/>
      <c r="AU162" s="123"/>
      <c r="AW162" s="123"/>
      <c r="AX162" s="123"/>
      <c r="AY162" s="123"/>
      <c r="AZ162" s="102"/>
    </row>
    <row r="163" spans="1:52" x14ac:dyDescent="0.25">
      <c r="A163" s="102"/>
      <c r="B163" s="103" t="s">
        <v>222</v>
      </c>
      <c r="C163" s="103" t="s">
        <v>227</v>
      </c>
      <c r="D163" s="103" t="s">
        <v>136</v>
      </c>
      <c r="F163" s="113">
        <f>'MATRIZ 2017 COMPLETO PROPOSTA'!F163</f>
        <v>0</v>
      </c>
      <c r="G163" s="118">
        <f>F13/$F$11</f>
        <v>0</v>
      </c>
      <c r="H163" s="123">
        <f>'DADOS BASE PROPOSTA'!$H$17*G163*'AJUSTE CONIF-SETEC (1) '!$Q$12</f>
        <v>0</v>
      </c>
      <c r="I163" s="123">
        <f>'MATRIZ 2017 COMPLETO PROPOSTA'!I163*'AJUSTE CONIF-SETEC (1) '!$Q$12</f>
        <v>0</v>
      </c>
      <c r="J163" s="123">
        <f t="shared" si="58"/>
        <v>0</v>
      </c>
      <c r="L163" s="113">
        <v>108.5803088600742</v>
      </c>
      <c r="M163" s="123">
        <f>IF(D163="E",'DADOS BASE PROPOSTA'!$H$28,IF(D163="EA",'DADOS BASE PROPOSTA'!$H$29,IF(D163="EC",'DADOS BASE PROPOSTA'!$H$30,IF(D163="ECA",'DADOS BASE PROPOSTA'!$H$31,0))))*'AJUSTE CONIF-SETEC (1) '!$Q$14</f>
        <v>1065197.6029850077</v>
      </c>
      <c r="N163" s="123">
        <f>IF(OR(D163="E",D163="EA",D163="EC",D163="ECA",D163="ECR"),L163*'DADOS BASE PROPOSTA'!$H$33,0)*'AJUSTE CONIF-SETEC (1) '!$Q$14</f>
        <v>36428.715874786678</v>
      </c>
      <c r="O163" s="123">
        <f t="shared" si="59"/>
        <v>1101626.3188597944</v>
      </c>
      <c r="R163" s="123"/>
      <c r="T163" s="113">
        <v>0</v>
      </c>
      <c r="U163" s="118">
        <f t="shared" si="61"/>
        <v>0</v>
      </c>
      <c r="V163" s="123">
        <f>'DADOS BASE PROPOSTA'!$H$48*U163*'AJUSTE CONIF-SETEC (1) '!$Q$20</f>
        <v>0</v>
      </c>
      <c r="W163" s="123"/>
      <c r="X163" s="123">
        <f t="shared" si="60"/>
        <v>0</v>
      </c>
      <c r="Z163" s="128">
        <v>164</v>
      </c>
      <c r="AB163" s="54">
        <v>0.68300000000000005</v>
      </c>
      <c r="AC163" s="54">
        <f t="shared" si="62"/>
        <v>112.01200000000001</v>
      </c>
      <c r="AD163" s="132">
        <f t="shared" si="63"/>
        <v>-7.9581844258271084E-2</v>
      </c>
      <c r="AF163" s="54">
        <f>($AF$11-(AD163*$AF$11))*'AJUSTE CONIF-SETEC (1) '!$Q$18</f>
        <v>607.77771225748666</v>
      </c>
      <c r="AG163" s="123">
        <f t="shared" si="64"/>
        <v>99675.544810227817</v>
      </c>
      <c r="AI163" s="128">
        <v>0</v>
      </c>
      <c r="AJ163" s="123">
        <f>IF($AI$11&gt;0,(AI163/$AI$11)*'DADOS BASE PROPOSTA'!$H$41,0)*'AJUSTE CONIF-SETEC (1) '!$Q$18</f>
        <v>0</v>
      </c>
      <c r="AL163" s="123">
        <v>0</v>
      </c>
      <c r="AM163" s="123">
        <f>(AL163/$AL$11)*'DADOS BASE PROPOSTA'!$H$42*'AJUSTE CONIF-SETEC (1) '!$Q$18</f>
        <v>0</v>
      </c>
      <c r="AO163" s="123"/>
      <c r="AP163" s="123"/>
      <c r="AQ163" s="123"/>
      <c r="AS163" s="123"/>
      <c r="AT163" s="123"/>
      <c r="AU163" s="123"/>
      <c r="AW163" s="123"/>
      <c r="AX163" s="123"/>
      <c r="AY163" s="123"/>
      <c r="AZ163" s="102"/>
    </row>
    <row r="164" spans="1:52" x14ac:dyDescent="0.25">
      <c r="A164" s="102"/>
      <c r="B164" s="103" t="s">
        <v>222</v>
      </c>
      <c r="C164" s="103" t="s">
        <v>228</v>
      </c>
      <c r="D164" s="103" t="s">
        <v>89</v>
      </c>
      <c r="F164" s="113">
        <f>'MATRIZ 2017 COMPLETO PROPOSTA'!F164</f>
        <v>2218.687627891667</v>
      </c>
      <c r="G164" s="118">
        <f t="shared" ref="G164:G181" si="65">F164/$F$11</f>
        <v>1.9654842123553863E-3</v>
      </c>
      <c r="H164" s="123">
        <f>'DADOS BASE PROPOSTA'!$H$17*G164*'AJUSTE CONIF-SETEC (1) '!$Q$12</f>
        <v>2435613.1336216666</v>
      </c>
      <c r="I164" s="123">
        <f>'MATRIZ 2017 COMPLETO PROPOSTA'!I164*'AJUSTE CONIF-SETEC (1) '!$Q$12</f>
        <v>0</v>
      </c>
      <c r="J164" s="123">
        <f t="shared" si="58"/>
        <v>2435613.1336216666</v>
      </c>
      <c r="L164" s="113">
        <v>0</v>
      </c>
      <c r="M164" s="123">
        <f>IF(D164="E",'DADOS BASE PROPOSTA'!$H$28,IF(D164="EA",'DADOS BASE PROPOSTA'!$H$29,IF(D164="EC",'DADOS BASE PROPOSTA'!$H$30,IF(D164="ECA",'DADOS BASE PROPOSTA'!$H$31,0))))*'AJUSTE CONIF-SETEC (1) '!$Q$14</f>
        <v>0</v>
      </c>
      <c r="N164" s="123">
        <f>IF(OR(D164="E",D164="EA",D164="EC",D164="ECA",D164="ECR"),L164*'DADOS BASE PROPOSTA'!$H$33,0)*'AJUSTE CONIF-SETEC (1) '!$Q$14</f>
        <v>0</v>
      </c>
      <c r="O164" s="123">
        <f t="shared" si="59"/>
        <v>0</v>
      </c>
      <c r="R164" s="123"/>
      <c r="T164" s="113">
        <v>202.113668755627</v>
      </c>
      <c r="U164" s="118">
        <f t="shared" si="61"/>
        <v>1.0603196958904439E-3</v>
      </c>
      <c r="V164" s="123">
        <f>'DADOS BASE PROPOSTA'!$H$48*U164*'AJUSTE CONIF-SETEC (1) '!$Q$20</f>
        <v>51876.609550099478</v>
      </c>
      <c r="W164" s="123"/>
      <c r="X164" s="123">
        <f t="shared" si="60"/>
        <v>51876.609550099478</v>
      </c>
      <c r="Z164" s="128">
        <v>1217</v>
      </c>
      <c r="AB164" s="54">
        <v>0.746</v>
      </c>
      <c r="AC164" s="54">
        <f t="shared" si="62"/>
        <v>907.88199999999995</v>
      </c>
      <c r="AD164" s="132">
        <f t="shared" si="63"/>
        <v>3.066815574172882E-2</v>
      </c>
      <c r="AF164" s="54">
        <f>($AF$11-(AD164*$AF$11))*'AJUSTE CONIF-SETEC (1) '!$Q$18</f>
        <v>545.70970589672254</v>
      </c>
      <c r="AG164" s="123">
        <f t="shared" si="64"/>
        <v>664128.71207631135</v>
      </c>
      <c r="AI164" s="128">
        <v>0</v>
      </c>
      <c r="AJ164" s="123">
        <f>IF($AI$11&gt;0,(AI164/$AI$11)*'DADOS BASE PROPOSTA'!$H$41,0)*'AJUSTE CONIF-SETEC (1) '!$Q$18</f>
        <v>0</v>
      </c>
      <c r="AL164" s="123">
        <v>50.5</v>
      </c>
      <c r="AM164" s="123">
        <f>(AL164/$AL$11)*'DADOS BASE PROPOSTA'!$H$42*'AJUSTE CONIF-SETEC (1) '!$Q$18</f>
        <v>26648.796061493857</v>
      </c>
      <c r="AO164" s="123"/>
      <c r="AP164" s="123"/>
      <c r="AQ164" s="123"/>
      <c r="AS164" s="123"/>
      <c r="AT164" s="123"/>
      <c r="AU164" s="123"/>
      <c r="AW164" s="123"/>
      <c r="AX164" s="123"/>
      <c r="AY164" s="123"/>
      <c r="AZ164" s="102"/>
    </row>
    <row r="165" spans="1:52" x14ac:dyDescent="0.25">
      <c r="A165" s="102"/>
      <c r="B165" s="103" t="s">
        <v>222</v>
      </c>
      <c r="C165" s="103" t="s">
        <v>229</v>
      </c>
      <c r="D165" s="103" t="s">
        <v>89</v>
      </c>
      <c r="F165" s="113">
        <f>'MATRIZ 2017 COMPLETO PROPOSTA'!F165</f>
        <v>2679.6960492091998</v>
      </c>
      <c r="G165" s="118">
        <f t="shared" si="65"/>
        <v>2.3738809431396689E-3</v>
      </c>
      <c r="H165" s="123">
        <f>'DADOS BASE PROPOSTA'!$H$17*G165*'AJUSTE CONIF-SETEC (1) '!$Q$12</f>
        <v>2941695.265939754</v>
      </c>
      <c r="I165" s="123">
        <f>'MATRIZ 2017 COMPLETO PROPOSTA'!I165*'AJUSTE CONIF-SETEC (1) '!$Q$12</f>
        <v>0</v>
      </c>
      <c r="J165" s="123">
        <f t="shared" si="58"/>
        <v>2941695.265939754</v>
      </c>
      <c r="L165" s="113">
        <v>0</v>
      </c>
      <c r="M165" s="123">
        <f>IF(D165="E",'DADOS BASE PROPOSTA'!$H$28,IF(D165="EA",'DADOS BASE PROPOSTA'!$H$29,IF(D165="EC",'DADOS BASE PROPOSTA'!$H$30,IF(D165="ECA",'DADOS BASE PROPOSTA'!$H$31,0))))*'AJUSTE CONIF-SETEC (1) '!$Q$14</f>
        <v>0</v>
      </c>
      <c r="N165" s="123">
        <f>IF(OR(D165="E",D165="EA",D165="EC",D165="ECA",D165="ECR"),L165*'DADOS BASE PROPOSTA'!$H$33,0)*'AJUSTE CONIF-SETEC (1) '!$Q$14</f>
        <v>0</v>
      </c>
      <c r="O165" s="123">
        <f t="shared" si="59"/>
        <v>0</v>
      </c>
      <c r="R165" s="123"/>
      <c r="T165" s="113">
        <v>0</v>
      </c>
      <c r="U165" s="118">
        <f t="shared" si="61"/>
        <v>0</v>
      </c>
      <c r="V165" s="123">
        <f>'DADOS BASE PROPOSTA'!$H$48*U165*'AJUSTE CONIF-SETEC (1) '!$Q$20</f>
        <v>0</v>
      </c>
      <c r="W165" s="123"/>
      <c r="X165" s="123">
        <f t="shared" si="60"/>
        <v>0</v>
      </c>
      <c r="Z165" s="128">
        <v>1941.5</v>
      </c>
      <c r="AB165" s="54">
        <v>0.71799999999999997</v>
      </c>
      <c r="AC165" s="54">
        <f t="shared" si="62"/>
        <v>1393.9969999999998</v>
      </c>
      <c r="AD165" s="132">
        <f t="shared" si="63"/>
        <v>-1.8331844258271224E-2</v>
      </c>
      <c r="AF165" s="54">
        <f>($AF$11-(AD165*$AF$11))*'AJUSTE CONIF-SETEC (1) '!$Q$18</f>
        <v>573.29548650150662</v>
      </c>
      <c r="AG165" s="123">
        <f t="shared" si="64"/>
        <v>1113053.187042675</v>
      </c>
      <c r="AI165" s="128">
        <v>0</v>
      </c>
      <c r="AJ165" s="123">
        <f>IF($AI$11&gt;0,(AI165/$AI$11)*'DADOS BASE PROPOSTA'!$H$41,0)*'AJUSTE CONIF-SETEC (1) '!$Q$18</f>
        <v>0</v>
      </c>
      <c r="AL165" s="123">
        <v>0</v>
      </c>
      <c r="AM165" s="123">
        <f>(AL165/$AL$11)*'DADOS BASE PROPOSTA'!$H$42*'AJUSTE CONIF-SETEC (1) '!$Q$18</f>
        <v>0</v>
      </c>
      <c r="AO165" s="123"/>
      <c r="AP165" s="123"/>
      <c r="AQ165" s="123"/>
      <c r="AS165" s="123"/>
      <c r="AT165" s="123"/>
      <c r="AU165" s="123"/>
      <c r="AW165" s="123"/>
      <c r="AX165" s="123"/>
      <c r="AY165" s="123"/>
      <c r="AZ165" s="102"/>
    </row>
    <row r="166" spans="1:52" x14ac:dyDescent="0.25">
      <c r="A166" s="102"/>
      <c r="B166" s="103" t="s">
        <v>222</v>
      </c>
      <c r="C166" s="103" t="s">
        <v>230</v>
      </c>
      <c r="D166" s="103" t="s">
        <v>93</v>
      </c>
      <c r="F166" s="113">
        <f>'MATRIZ 2017 COMPLETO PROPOSTA'!F166</f>
        <v>0</v>
      </c>
      <c r="G166" s="118">
        <f t="shared" si="65"/>
        <v>0</v>
      </c>
      <c r="H166" s="123">
        <f>'DADOS BASE PROPOSTA'!$H$17*G166*'AJUSTE CONIF-SETEC (1) '!$Q$12</f>
        <v>0</v>
      </c>
      <c r="I166" s="123">
        <f>'MATRIZ 2017 COMPLETO PROPOSTA'!I166*'AJUSTE CONIF-SETEC (1) '!$Q$12</f>
        <v>0</v>
      </c>
      <c r="J166" s="123">
        <f t="shared" si="58"/>
        <v>0</v>
      </c>
      <c r="L166" s="113">
        <v>190.4232572472975</v>
      </c>
      <c r="M166" s="123">
        <f>IF(D166="E",'DADOS BASE PROPOSTA'!$H$28,IF(D166="EA",'DADOS BASE PROPOSTA'!$H$29,IF(D166="EC",'DADOS BASE PROPOSTA'!$H$30,IF(D166="ECA",'DADOS BASE PROPOSTA'!$H$31,0))))*'AJUSTE CONIF-SETEC (1) '!$Q$14</f>
        <v>1008808.992033664</v>
      </c>
      <c r="N166" s="123">
        <f>IF(OR(D166="E",D166="EA",D166="EC",D166="ECA",D166="ECR"),L166*'DADOS BASE PROPOSTA'!$H$33,0)*'AJUSTE CONIF-SETEC (1) '!$Q$14</f>
        <v>63887.041831430593</v>
      </c>
      <c r="O166" s="123">
        <f t="shared" si="59"/>
        <v>1072696.0338650947</v>
      </c>
      <c r="R166" s="123"/>
      <c r="T166" s="113">
        <v>0</v>
      </c>
      <c r="U166" s="118">
        <f t="shared" si="61"/>
        <v>0</v>
      </c>
      <c r="V166" s="123">
        <f>'DADOS BASE PROPOSTA'!$H$48*U166*'AJUSTE CONIF-SETEC (1) '!$Q$20</f>
        <v>0</v>
      </c>
      <c r="W166" s="123"/>
      <c r="X166" s="123">
        <f t="shared" si="60"/>
        <v>0</v>
      </c>
      <c r="Z166" s="128">
        <v>144.5</v>
      </c>
      <c r="AB166" s="54">
        <v>0.67100000000000004</v>
      </c>
      <c r="AC166" s="54">
        <f t="shared" si="62"/>
        <v>96.959500000000006</v>
      </c>
      <c r="AD166" s="132">
        <f t="shared" si="63"/>
        <v>-0.1005818442582711</v>
      </c>
      <c r="AF166" s="54">
        <f>($AF$11-(AD166*$AF$11))*'AJUSTE CONIF-SETEC (1) '!$Q$18</f>
        <v>619.60018965953702</v>
      </c>
      <c r="AG166" s="123">
        <f t="shared" si="64"/>
        <v>89532.227405803103</v>
      </c>
      <c r="AI166" s="128">
        <v>0</v>
      </c>
      <c r="AJ166" s="123">
        <f>IF($AI$11&gt;0,(AI166/$AI$11)*'DADOS BASE PROPOSTA'!$H$41,0)*'AJUSTE CONIF-SETEC (1) '!$Q$18</f>
        <v>0</v>
      </c>
      <c r="AL166" s="123">
        <v>0</v>
      </c>
      <c r="AM166" s="123">
        <f>(AL166/$AL$11)*'DADOS BASE PROPOSTA'!$H$42*'AJUSTE CONIF-SETEC (1) '!$Q$18</f>
        <v>0</v>
      </c>
      <c r="AO166" s="123"/>
      <c r="AP166" s="123"/>
      <c r="AQ166" s="123"/>
      <c r="AS166" s="123"/>
      <c r="AT166" s="123"/>
      <c r="AU166" s="123"/>
      <c r="AW166" s="123"/>
      <c r="AX166" s="123"/>
      <c r="AY166" s="123"/>
      <c r="AZ166" s="102"/>
    </row>
    <row r="167" spans="1:52" x14ac:dyDescent="0.25">
      <c r="A167" s="102"/>
      <c r="B167" s="103" t="s">
        <v>222</v>
      </c>
      <c r="C167" s="103" t="s">
        <v>231</v>
      </c>
      <c r="D167" s="103" t="s">
        <v>89</v>
      </c>
      <c r="F167" s="113">
        <f>'MATRIZ 2017 COMPLETO PROPOSTA'!F167</f>
        <v>2010.031240606912</v>
      </c>
      <c r="G167" s="118">
        <f t="shared" si="65"/>
        <v>1.780640329936026E-3</v>
      </c>
      <c r="H167" s="123">
        <f>'DADOS BASE PROPOSTA'!$H$17*G167*'AJUSTE CONIF-SETEC (1) '!$Q$12</f>
        <v>2206555.9960165289</v>
      </c>
      <c r="I167" s="123">
        <f>'MATRIZ 2017 COMPLETO PROPOSTA'!I167*'AJUSTE CONIF-SETEC (1) '!$Q$12</f>
        <v>0</v>
      </c>
      <c r="J167" s="123">
        <f t="shared" si="58"/>
        <v>2206555.9960165289</v>
      </c>
      <c r="L167" s="113">
        <v>0</v>
      </c>
      <c r="M167" s="123">
        <f>IF(D167="E",'DADOS BASE PROPOSTA'!$H$28,IF(D167="EA",'DADOS BASE PROPOSTA'!$H$29,IF(D167="EC",'DADOS BASE PROPOSTA'!$H$30,IF(D167="ECA",'DADOS BASE PROPOSTA'!$H$31,0))))*'AJUSTE CONIF-SETEC (1) '!$Q$14</f>
        <v>0</v>
      </c>
      <c r="N167" s="123">
        <f>IF(OR(D167="E",D167="EA",D167="EC",D167="ECA",D167="ECR"),L167*'DADOS BASE PROPOSTA'!$H$33,0)*'AJUSTE CONIF-SETEC (1) '!$Q$14</f>
        <v>0</v>
      </c>
      <c r="O167" s="123">
        <f t="shared" si="59"/>
        <v>0</v>
      </c>
      <c r="R167" s="123"/>
      <c r="T167" s="113">
        <v>1158.6705803988921</v>
      </c>
      <c r="U167" s="118">
        <f t="shared" si="61"/>
        <v>6.0785658140281177E-3</v>
      </c>
      <c r="V167" s="123">
        <f>'DADOS BASE PROPOSTA'!$H$48*U167*'AJUSTE CONIF-SETEC (1) '!$Q$20</f>
        <v>297396.51784370968</v>
      </c>
      <c r="W167" s="123"/>
      <c r="X167" s="123">
        <f t="shared" si="60"/>
        <v>297396.51784370968</v>
      </c>
      <c r="Z167" s="128">
        <v>1192</v>
      </c>
      <c r="AB167" s="54">
        <v>0.746</v>
      </c>
      <c r="AC167" s="54">
        <f t="shared" si="62"/>
        <v>889.23199999999997</v>
      </c>
      <c r="AD167" s="132">
        <f t="shared" si="63"/>
        <v>3.066815574172882E-2</v>
      </c>
      <c r="AF167" s="54">
        <f>($AF$11-(AD167*$AF$11))*'AJUSTE CONIF-SETEC (1) '!$Q$18</f>
        <v>545.70970589672254</v>
      </c>
      <c r="AG167" s="123">
        <f t="shared" si="64"/>
        <v>650485.9694288933</v>
      </c>
      <c r="AI167" s="128">
        <v>0</v>
      </c>
      <c r="AJ167" s="123">
        <f>IF($AI$11&gt;0,(AI167/$AI$11)*'DADOS BASE PROPOSTA'!$H$41,0)*'AJUSTE CONIF-SETEC (1) '!$Q$18</f>
        <v>0</v>
      </c>
      <c r="AL167" s="123">
        <v>369.125</v>
      </c>
      <c r="AM167" s="123">
        <f>(AL167/$AL$11)*'DADOS BASE PROPOSTA'!$H$42*'AJUSTE CONIF-SETEC (1) '!$Q$18</f>
        <v>194786.86824156274</v>
      </c>
      <c r="AO167" s="123"/>
      <c r="AP167" s="123"/>
      <c r="AQ167" s="123"/>
      <c r="AS167" s="123"/>
      <c r="AT167" s="123"/>
      <c r="AU167" s="123"/>
      <c r="AW167" s="123"/>
      <c r="AX167" s="123"/>
      <c r="AY167" s="123"/>
      <c r="AZ167" s="102"/>
    </row>
    <row r="168" spans="1:52" x14ac:dyDescent="0.25">
      <c r="A168" s="102"/>
      <c r="B168" s="103" t="s">
        <v>222</v>
      </c>
      <c r="C168" s="103" t="s">
        <v>232</v>
      </c>
      <c r="D168" s="103" t="s">
        <v>89</v>
      </c>
      <c r="F168" s="113">
        <f>'MATRIZ 2017 COMPLETO PROPOSTA'!F168</f>
        <v>1176.8843141904831</v>
      </c>
      <c r="G168" s="118">
        <f t="shared" si="65"/>
        <v>1.0425746780353146E-3</v>
      </c>
      <c r="H168" s="123">
        <f>'DADOS BASE PROPOSTA'!$H$17*G168*'AJUSTE CONIF-SETEC (1) '!$Q$12</f>
        <v>1291950.6362053908</v>
      </c>
      <c r="I168" s="123">
        <f>'MATRIZ 2017 COMPLETO PROPOSTA'!I168*'AJUSTE CONIF-SETEC (1) '!$Q$12</f>
        <v>428022.76575381175</v>
      </c>
      <c r="J168" s="123">
        <f t="shared" si="58"/>
        <v>1719973.4019592025</v>
      </c>
      <c r="L168" s="113">
        <v>0</v>
      </c>
      <c r="M168" s="123">
        <f>IF(D168="E",'DADOS BASE PROPOSTA'!$H$28,IF(D168="EA",'DADOS BASE PROPOSTA'!$H$29,IF(D168="EC",'DADOS BASE PROPOSTA'!$H$30,IF(D168="ECA",'DADOS BASE PROPOSTA'!$H$31,0))))*'AJUSTE CONIF-SETEC (1) '!$Q$14</f>
        <v>0</v>
      </c>
      <c r="N168" s="123">
        <f>IF(OR(D168="E",D168="EA",D168="EC",D168="ECA",D168="ECR"),L168*'DADOS BASE PROPOSTA'!$H$33,0)*'AJUSTE CONIF-SETEC (1) '!$Q$14</f>
        <v>0</v>
      </c>
      <c r="O168" s="123">
        <f t="shared" si="59"/>
        <v>0</v>
      </c>
      <c r="R168" s="123"/>
      <c r="T168" s="113">
        <v>227.3795877935041</v>
      </c>
      <c r="U168" s="118">
        <f t="shared" si="61"/>
        <v>1.1928686311285933E-3</v>
      </c>
      <c r="V168" s="123">
        <f>'DADOS BASE PROPOSTA'!$H$48*U168*'AJUSTE CONIF-SETEC (1) '!$Q$20</f>
        <v>58361.624764172593</v>
      </c>
      <c r="W168" s="123"/>
      <c r="X168" s="123">
        <f t="shared" si="60"/>
        <v>58361.624764172593</v>
      </c>
      <c r="Z168" s="128">
        <v>1106</v>
      </c>
      <c r="AB168" s="54">
        <v>0.73099999999999998</v>
      </c>
      <c r="AC168" s="54">
        <f t="shared" si="62"/>
        <v>808.48599999999999</v>
      </c>
      <c r="AD168" s="132">
        <f t="shared" si="63"/>
        <v>4.4181557417287964E-3</v>
      </c>
      <c r="AF168" s="54">
        <f>($AF$11-(AD168*$AF$11))*'AJUSTE CONIF-SETEC (1) '!$Q$18</f>
        <v>560.48780264928553</v>
      </c>
      <c r="AG168" s="123">
        <f t="shared" si="64"/>
        <v>619899.50973010983</v>
      </c>
      <c r="AI168" s="128">
        <v>0</v>
      </c>
      <c r="AJ168" s="123">
        <f>IF($AI$11&gt;0,(AI168/$AI$11)*'DADOS BASE PROPOSTA'!$H$41,0)*'AJUSTE CONIF-SETEC (1) '!$Q$18</f>
        <v>0</v>
      </c>
      <c r="AL168" s="123">
        <v>121.875</v>
      </c>
      <c r="AM168" s="123">
        <f>(AL168/$AL$11)*'DADOS BASE PROPOSTA'!$H$42*'AJUSTE CONIF-SETEC (1) '!$Q$18</f>
        <v>64313.307326625014</v>
      </c>
      <c r="AO168" s="123"/>
      <c r="AP168" s="123"/>
      <c r="AQ168" s="123"/>
      <c r="AS168" s="123"/>
      <c r="AT168" s="123"/>
      <c r="AU168" s="123"/>
      <c r="AW168" s="123"/>
      <c r="AX168" s="123"/>
      <c r="AY168" s="123"/>
      <c r="AZ168" s="102"/>
    </row>
    <row r="169" spans="1:52" x14ac:dyDescent="0.25">
      <c r="A169" s="102"/>
      <c r="B169" s="103" t="s">
        <v>222</v>
      </c>
      <c r="C169" s="103" t="s">
        <v>233</v>
      </c>
      <c r="D169" s="103" t="s">
        <v>89</v>
      </c>
      <c r="F169" s="113">
        <f>'MATRIZ 2017 COMPLETO PROPOSTA'!F169</f>
        <v>1292.9861056594871</v>
      </c>
      <c r="G169" s="118">
        <f t="shared" si="65"/>
        <v>1.1454265780909123E-3</v>
      </c>
      <c r="H169" s="123">
        <f>'DADOS BASE PROPOSTA'!$H$17*G169*'AJUSTE CONIF-SETEC (1) '!$Q$12</f>
        <v>1419403.9309297248</v>
      </c>
      <c r="I169" s="123">
        <f>'MATRIZ 2017 COMPLETO PROPOSTA'!I169*'AJUSTE CONIF-SETEC (1) '!$Q$12</f>
        <v>300569.47102947766</v>
      </c>
      <c r="J169" s="123">
        <f t="shared" si="58"/>
        <v>1719973.4019592025</v>
      </c>
      <c r="L169" s="113">
        <v>0</v>
      </c>
      <c r="M169" s="123">
        <f>IF(D169="E",'DADOS BASE PROPOSTA'!$H$28,IF(D169="EA",'DADOS BASE PROPOSTA'!$H$29,IF(D169="EC",'DADOS BASE PROPOSTA'!$H$30,IF(D169="ECA",'DADOS BASE PROPOSTA'!$H$31,0))))*'AJUSTE CONIF-SETEC (1) '!$Q$14</f>
        <v>0</v>
      </c>
      <c r="N169" s="123">
        <f>IF(OR(D169="E",D169="EA",D169="EC",D169="ECA",D169="ECR"),L169*'DADOS BASE PROPOSTA'!$H$33,0)*'AJUSTE CONIF-SETEC (1) '!$Q$14</f>
        <v>0</v>
      </c>
      <c r="O169" s="123">
        <f t="shared" si="59"/>
        <v>0</v>
      </c>
      <c r="R169" s="123"/>
      <c r="T169" s="113">
        <v>0</v>
      </c>
      <c r="U169" s="118">
        <f t="shared" si="61"/>
        <v>0</v>
      </c>
      <c r="V169" s="123">
        <f>'DADOS BASE PROPOSTA'!$H$48*U169*'AJUSTE CONIF-SETEC (1) '!$Q$20</f>
        <v>0</v>
      </c>
      <c r="W169" s="123"/>
      <c r="X169" s="123">
        <f t="shared" si="60"/>
        <v>0</v>
      </c>
      <c r="Z169" s="128">
        <v>431</v>
      </c>
      <c r="AB169" s="54">
        <v>0.64700000000000002</v>
      </c>
      <c r="AC169" s="54">
        <f t="shared" si="62"/>
        <v>278.85700000000003</v>
      </c>
      <c r="AD169" s="132">
        <f t="shared" si="63"/>
        <v>-0.14258184425827114</v>
      </c>
      <c r="AF169" s="54">
        <f>($AF$11-(AD169*$AF$11))*'AJUSTE CONIF-SETEC (1) '!$Q$18</f>
        <v>643.24514446363764</v>
      </c>
      <c r="AG169" s="123">
        <f t="shared" si="64"/>
        <v>277238.6572638278</v>
      </c>
      <c r="AI169" s="128">
        <v>0</v>
      </c>
      <c r="AJ169" s="123">
        <f>IF($AI$11&gt;0,(AI169/$AI$11)*'DADOS BASE PROPOSTA'!$H$41,0)*'AJUSTE CONIF-SETEC (1) '!$Q$18</f>
        <v>0</v>
      </c>
      <c r="AL169" s="123">
        <v>0</v>
      </c>
      <c r="AM169" s="123">
        <f>(AL169/$AL$11)*'DADOS BASE PROPOSTA'!$H$42*'AJUSTE CONIF-SETEC (1) '!$Q$18</f>
        <v>0</v>
      </c>
      <c r="AO169" s="123"/>
      <c r="AP169" s="123"/>
      <c r="AQ169" s="123"/>
      <c r="AS169" s="123"/>
      <c r="AT169" s="123"/>
      <c r="AU169" s="123"/>
      <c r="AW169" s="123"/>
      <c r="AX169" s="123"/>
      <c r="AY169" s="123"/>
      <c r="AZ169" s="102"/>
    </row>
    <row r="170" spans="1:52" x14ac:dyDescent="0.25">
      <c r="A170" s="102"/>
      <c r="B170" s="103" t="s">
        <v>222</v>
      </c>
      <c r="C170" s="103" t="s">
        <v>234</v>
      </c>
      <c r="D170" s="103" t="s">
        <v>89</v>
      </c>
      <c r="F170" s="113">
        <f>'MATRIZ 2017 COMPLETO PROPOSTA'!F170</f>
        <v>4482.3000657006714</v>
      </c>
      <c r="G170" s="118">
        <f t="shared" si="65"/>
        <v>3.9707662779667093E-3</v>
      </c>
      <c r="H170" s="123">
        <f>'DADOS BASE PROPOSTA'!$H$17*G170*'AJUSTE CONIF-SETEC (1) '!$Q$12</f>
        <v>4920543.4652502025</v>
      </c>
      <c r="I170" s="123">
        <f>'MATRIZ 2017 COMPLETO PROPOSTA'!I170*'AJUSTE CONIF-SETEC (1) '!$Q$12</f>
        <v>0</v>
      </c>
      <c r="J170" s="123">
        <f t="shared" si="58"/>
        <v>4920543.4652502025</v>
      </c>
      <c r="L170" s="113">
        <v>0</v>
      </c>
      <c r="M170" s="123">
        <f>IF(D170="E",'DADOS BASE PROPOSTA'!$H$28,IF(D170="EA",'DADOS BASE PROPOSTA'!$H$29,IF(D170="EC",'DADOS BASE PROPOSTA'!$H$30,IF(D170="ECA",'DADOS BASE PROPOSTA'!$H$31,0))))*'AJUSTE CONIF-SETEC (1) '!$Q$14</f>
        <v>0</v>
      </c>
      <c r="N170" s="123">
        <f>IF(OR(D170="E",D170="EA",D170="EC",D170="ECA",D170="ECR"),L170*'DADOS BASE PROPOSTA'!$H$33,0)*'AJUSTE CONIF-SETEC (1) '!$Q$14</f>
        <v>0</v>
      </c>
      <c r="O170" s="123">
        <f t="shared" si="59"/>
        <v>0</v>
      </c>
      <c r="R170" s="123"/>
      <c r="T170" s="113">
        <v>0</v>
      </c>
      <c r="U170" s="118">
        <f t="shared" si="61"/>
        <v>0</v>
      </c>
      <c r="V170" s="123">
        <f>'DADOS BASE PROPOSTA'!$H$48*U170*'AJUSTE CONIF-SETEC (1) '!$Q$20</f>
        <v>0</v>
      </c>
      <c r="W170" s="123"/>
      <c r="X170" s="123">
        <f t="shared" si="60"/>
        <v>0</v>
      </c>
      <c r="Z170" s="128">
        <v>1131.5</v>
      </c>
      <c r="AB170" s="54">
        <v>0.746</v>
      </c>
      <c r="AC170" s="54">
        <f t="shared" si="62"/>
        <v>844.09900000000005</v>
      </c>
      <c r="AD170" s="132">
        <f t="shared" si="63"/>
        <v>3.066815574172882E-2</v>
      </c>
      <c r="AF170" s="54">
        <f>($AF$11-(AD170*$AF$11))*'AJUSTE CONIF-SETEC (1) '!$Q$18</f>
        <v>545.70970589672254</v>
      </c>
      <c r="AG170" s="123">
        <f t="shared" si="64"/>
        <v>617470.53222214151</v>
      </c>
      <c r="AI170" s="128">
        <v>168</v>
      </c>
      <c r="AJ170" s="123">
        <f>IF($AI$11&gt;0,(AI170/$AI$11)*'DADOS BASE PROPOSTA'!$H$41,0)*'AJUSTE CONIF-SETEC (1) '!$Q$18</f>
        <v>958308.00899517746</v>
      </c>
      <c r="AL170" s="123">
        <v>0</v>
      </c>
      <c r="AM170" s="123">
        <f>(AL170/$AL$11)*'DADOS BASE PROPOSTA'!$H$42*'AJUSTE CONIF-SETEC (1) '!$Q$18</f>
        <v>0</v>
      </c>
      <c r="AO170" s="123"/>
      <c r="AP170" s="123"/>
      <c r="AQ170" s="123"/>
      <c r="AS170" s="123"/>
      <c r="AT170" s="123"/>
      <c r="AU170" s="123"/>
      <c r="AW170" s="123"/>
      <c r="AX170" s="123"/>
      <c r="AY170" s="123"/>
      <c r="AZ170" s="102"/>
    </row>
    <row r="171" spans="1:52" x14ac:dyDescent="0.25">
      <c r="A171" s="102"/>
      <c r="B171" s="103" t="s">
        <v>222</v>
      </c>
      <c r="C171" s="103" t="s">
        <v>235</v>
      </c>
      <c r="D171" s="103" t="s">
        <v>89</v>
      </c>
      <c r="F171" s="113">
        <f>'MATRIZ 2017 COMPLETO PROPOSTA'!F171</f>
        <v>1304.4777002842229</v>
      </c>
      <c r="G171" s="118">
        <f t="shared" si="65"/>
        <v>1.1556067168025385E-3</v>
      </c>
      <c r="H171" s="123">
        <f>'DADOS BASE PROPOSTA'!$H$17*G171*'AJUSTE CONIF-SETEC (1) '!$Q$12</f>
        <v>1432019.081635216</v>
      </c>
      <c r="I171" s="123">
        <f>'MATRIZ 2017 COMPLETO PROPOSTA'!I171*'AJUSTE CONIF-SETEC (1) '!$Q$12</f>
        <v>287954.32032398647</v>
      </c>
      <c r="J171" s="123">
        <f t="shared" si="58"/>
        <v>1719973.4019592025</v>
      </c>
      <c r="L171" s="113">
        <v>0</v>
      </c>
      <c r="M171" s="123">
        <f>IF(D171="E",'DADOS BASE PROPOSTA'!$H$28,IF(D171="EA",'DADOS BASE PROPOSTA'!$H$29,IF(D171="EC",'DADOS BASE PROPOSTA'!$H$30,IF(D171="ECA",'DADOS BASE PROPOSTA'!$H$31,0))))*'AJUSTE CONIF-SETEC (1) '!$Q$14</f>
        <v>0</v>
      </c>
      <c r="N171" s="123">
        <f>IF(OR(D171="E",D171="EA",D171="EC",D171="ECA",D171="ECR"),L171*'DADOS BASE PROPOSTA'!$H$33,0)*'AJUSTE CONIF-SETEC (1) '!$Q$14</f>
        <v>0</v>
      </c>
      <c r="O171" s="123">
        <f t="shared" si="59"/>
        <v>0</v>
      </c>
      <c r="R171" s="123"/>
      <c r="T171" s="113">
        <v>0.95625000000000004</v>
      </c>
      <c r="U171" s="118">
        <f t="shared" si="61"/>
        <v>5.016636011991684E-6</v>
      </c>
      <c r="V171" s="123">
        <f>'DADOS BASE PROPOSTA'!$H$48*U171*'AJUSTE CONIF-SETEC (1) '!$Q$20</f>
        <v>245.44113313910404</v>
      </c>
      <c r="W171" s="123"/>
      <c r="X171" s="123">
        <f t="shared" si="60"/>
        <v>245.44113313910404</v>
      </c>
      <c r="Z171" s="128">
        <v>1016</v>
      </c>
      <c r="AB171" s="54">
        <v>0.72399999999999998</v>
      </c>
      <c r="AC171" s="54">
        <f t="shared" si="62"/>
        <v>735.58399999999995</v>
      </c>
      <c r="AD171" s="132">
        <f t="shared" si="63"/>
        <v>-7.8318442582712144E-3</v>
      </c>
      <c r="AF171" s="54">
        <f>($AF$11-(AD171*$AF$11))*'AJUSTE CONIF-SETEC (1) '!$Q$18</f>
        <v>567.38424780048149</v>
      </c>
      <c r="AG171" s="123">
        <f t="shared" si="64"/>
        <v>576462.3957652892</v>
      </c>
      <c r="AI171" s="128">
        <v>0</v>
      </c>
      <c r="AJ171" s="123">
        <f>IF($AI$11&gt;0,(AI171/$AI$11)*'DADOS BASE PROPOSTA'!$H$41,0)*'AJUSTE CONIF-SETEC (1) '!$Q$18</f>
        <v>0</v>
      </c>
      <c r="AL171" s="123">
        <v>4.25</v>
      </c>
      <c r="AM171" s="123">
        <f>(AL171/$AL$11)*'DADOS BASE PROPOSTA'!$H$42*'AJUSTE CONIF-SETEC (1) '!$Q$18</f>
        <v>2242.7204606207697</v>
      </c>
      <c r="AO171" s="123"/>
      <c r="AP171" s="123"/>
      <c r="AQ171" s="123"/>
      <c r="AS171" s="123"/>
      <c r="AT171" s="123"/>
      <c r="AU171" s="123"/>
      <c r="AW171" s="123"/>
      <c r="AX171" s="123"/>
      <c r="AY171" s="123"/>
      <c r="AZ171" s="102"/>
    </row>
    <row r="172" spans="1:52" x14ac:dyDescent="0.25">
      <c r="A172" s="102"/>
      <c r="B172" s="103" t="s">
        <v>222</v>
      </c>
      <c r="C172" s="103" t="s">
        <v>236</v>
      </c>
      <c r="D172" s="103" t="s">
        <v>136</v>
      </c>
      <c r="F172" s="113">
        <f>'MATRIZ 2017 COMPLETO PROPOSTA'!F172</f>
        <v>0</v>
      </c>
      <c r="G172" s="118">
        <f t="shared" si="65"/>
        <v>0</v>
      </c>
      <c r="H172" s="123">
        <f>'DADOS BASE PROPOSTA'!$H$17*G172*'AJUSTE CONIF-SETEC (1) '!$Q$12</f>
        <v>0</v>
      </c>
      <c r="I172" s="123">
        <f>'MATRIZ 2017 COMPLETO PROPOSTA'!I172*'AJUSTE CONIF-SETEC (1) '!$Q$12</f>
        <v>0</v>
      </c>
      <c r="J172" s="123">
        <f t="shared" si="58"/>
        <v>0</v>
      </c>
      <c r="L172" s="113">
        <v>621.07643041626659</v>
      </c>
      <c r="M172" s="123">
        <f>IF(D172="E",'DADOS BASE PROPOSTA'!$H$28,IF(D172="EA",'DADOS BASE PROPOSTA'!$H$29,IF(D172="EC",'DADOS BASE PROPOSTA'!$H$30,IF(D172="ECA",'DADOS BASE PROPOSTA'!$H$31,0))))*'AJUSTE CONIF-SETEC (1) '!$Q$14</f>
        <v>1065197.6029850077</v>
      </c>
      <c r="N172" s="123">
        <f>IF(OR(D172="E",D172="EA",D172="EC",D172="ECA",D172="ECR"),L172*'DADOS BASE PROPOSTA'!$H$33,0)*'AJUSTE CONIF-SETEC (1) '!$Q$14</f>
        <v>208371.26968682147</v>
      </c>
      <c r="O172" s="123">
        <f t="shared" si="59"/>
        <v>1273568.8726718291</v>
      </c>
      <c r="R172" s="123"/>
      <c r="T172" s="113">
        <v>0</v>
      </c>
      <c r="U172" s="118">
        <f t="shared" si="61"/>
        <v>0</v>
      </c>
      <c r="V172" s="123">
        <f>'DADOS BASE PROPOSTA'!$H$48*U172*'AJUSTE CONIF-SETEC (1) '!$Q$20</f>
        <v>0</v>
      </c>
      <c r="W172" s="123"/>
      <c r="X172" s="123">
        <f t="shared" si="60"/>
        <v>0</v>
      </c>
      <c r="Z172" s="128">
        <v>229.5</v>
      </c>
      <c r="AB172" s="54">
        <v>0.66700000000000004</v>
      </c>
      <c r="AC172" s="54">
        <f t="shared" si="62"/>
        <v>153.07650000000001</v>
      </c>
      <c r="AD172" s="132">
        <f t="shared" si="63"/>
        <v>-0.10758184425827111</v>
      </c>
      <c r="AF172" s="54">
        <f>($AF$11-(AD172*$AF$11))*'AJUSTE CONIF-SETEC (1) '!$Q$18</f>
        <v>623.54101546022048</v>
      </c>
      <c r="AG172" s="123">
        <f t="shared" si="64"/>
        <v>143102.66304812059</v>
      </c>
      <c r="AI172" s="128">
        <v>0</v>
      </c>
      <c r="AJ172" s="123">
        <f>IF($AI$11&gt;0,(AI172/$AI$11)*'DADOS BASE PROPOSTA'!$H$41,0)*'AJUSTE CONIF-SETEC (1) '!$Q$18</f>
        <v>0</v>
      </c>
      <c r="AL172" s="123">
        <v>0</v>
      </c>
      <c r="AM172" s="123">
        <f>(AL172/$AL$11)*'DADOS BASE PROPOSTA'!$H$42*'AJUSTE CONIF-SETEC (1) '!$Q$18</f>
        <v>0</v>
      </c>
      <c r="AO172" s="123"/>
      <c r="AP172" s="123"/>
      <c r="AQ172" s="123"/>
      <c r="AS172" s="123"/>
      <c r="AT172" s="123"/>
      <c r="AU172" s="123"/>
      <c r="AW172" s="123"/>
      <c r="AX172" s="123"/>
      <c r="AY172" s="123"/>
      <c r="AZ172" s="102"/>
    </row>
    <row r="173" spans="1:52" x14ac:dyDescent="0.25">
      <c r="A173" s="102"/>
      <c r="B173" s="103" t="s">
        <v>222</v>
      </c>
      <c r="C173" s="103" t="s">
        <v>237</v>
      </c>
      <c r="D173" s="103" t="s">
        <v>89</v>
      </c>
      <c r="F173" s="113">
        <f>'MATRIZ 2017 COMPLETO PROPOSTA'!F173</f>
        <v>1633.6043920915599</v>
      </c>
      <c r="G173" s="118">
        <f t="shared" si="65"/>
        <v>1.4471724642650579E-3</v>
      </c>
      <c r="H173" s="123">
        <f>'DADOS BASE PROPOSTA'!$H$17*G173*'AJUSTE CONIF-SETEC (1) '!$Q$12</f>
        <v>1793325.1452351445</v>
      </c>
      <c r="I173" s="123">
        <f>'MATRIZ 2017 COMPLETO PROPOSTA'!I173*'AJUSTE CONIF-SETEC (1) '!$Q$12</f>
        <v>0</v>
      </c>
      <c r="J173" s="123">
        <f t="shared" si="58"/>
        <v>1793325.1452351445</v>
      </c>
      <c r="L173" s="113">
        <v>0</v>
      </c>
      <c r="M173" s="123">
        <f>IF(D173="E",'DADOS BASE PROPOSTA'!$H$28,IF(D173="EA",'DADOS BASE PROPOSTA'!$H$29,IF(D173="EC",'DADOS BASE PROPOSTA'!$H$30,IF(D173="ECA",'DADOS BASE PROPOSTA'!$H$31,0))))*'AJUSTE CONIF-SETEC (1) '!$Q$14</f>
        <v>0</v>
      </c>
      <c r="N173" s="123">
        <f>IF(OR(D173="E",D173="EA",D173="EC",D173="ECA",D173="ECR"),L173*'DADOS BASE PROPOSTA'!$H$33,0)*'AJUSTE CONIF-SETEC (1) '!$Q$14</f>
        <v>0</v>
      </c>
      <c r="O173" s="123">
        <f t="shared" si="59"/>
        <v>0</v>
      </c>
      <c r="R173" s="123"/>
      <c r="T173" s="113">
        <v>0</v>
      </c>
      <c r="U173" s="118">
        <f t="shared" si="61"/>
        <v>0</v>
      </c>
      <c r="V173" s="123">
        <f>'DADOS BASE PROPOSTA'!$H$48*U173*'AJUSTE CONIF-SETEC (1) '!$Q$20</f>
        <v>0</v>
      </c>
      <c r="W173" s="123"/>
      <c r="X173" s="123">
        <f t="shared" si="60"/>
        <v>0</v>
      </c>
      <c r="Z173" s="128">
        <v>927.5</v>
      </c>
      <c r="AB173" s="54">
        <v>0.71199999999999997</v>
      </c>
      <c r="AC173" s="54">
        <f t="shared" si="62"/>
        <v>660.38</v>
      </c>
      <c r="AD173" s="132">
        <f t="shared" si="63"/>
        <v>-2.8831844258271233E-2</v>
      </c>
      <c r="AF173" s="54">
        <f>($AF$11-(AD173*$AF$11))*'AJUSTE CONIF-SETEC (1) '!$Q$18</f>
        <v>579.20672520253174</v>
      </c>
      <c r="AG173" s="123">
        <f t="shared" si="64"/>
        <v>537214.23762534815</v>
      </c>
      <c r="AI173" s="128">
        <v>0</v>
      </c>
      <c r="AJ173" s="123">
        <f>IF($AI$11&gt;0,(AI173/$AI$11)*'DADOS BASE PROPOSTA'!$H$41,0)*'AJUSTE CONIF-SETEC (1) '!$Q$18</f>
        <v>0</v>
      </c>
      <c r="AL173" s="123">
        <v>0</v>
      </c>
      <c r="AM173" s="123">
        <f>(AL173/$AL$11)*'DADOS BASE PROPOSTA'!$H$42*'AJUSTE CONIF-SETEC (1) '!$Q$18</f>
        <v>0</v>
      </c>
      <c r="AO173" s="123"/>
      <c r="AP173" s="123"/>
      <c r="AQ173" s="123"/>
      <c r="AS173" s="123"/>
      <c r="AT173" s="123"/>
      <c r="AU173" s="123"/>
      <c r="AW173" s="123"/>
      <c r="AX173" s="123"/>
      <c r="AY173" s="123"/>
      <c r="AZ173" s="102"/>
    </row>
    <row r="174" spans="1:52" x14ac:dyDescent="0.25">
      <c r="A174" s="102"/>
      <c r="B174" s="103" t="s">
        <v>222</v>
      </c>
      <c r="C174" s="103" t="s">
        <v>238</v>
      </c>
      <c r="D174" s="103" t="s">
        <v>89</v>
      </c>
      <c r="F174" s="113">
        <f>'MATRIZ 2017 COMPLETO PROPOSTA'!F174</f>
        <v>1776.263067899396</v>
      </c>
      <c r="G174" s="118">
        <f t="shared" si="65"/>
        <v>1.573550495823414E-3</v>
      </c>
      <c r="H174" s="123">
        <f>'DADOS BASE PROPOSTA'!$H$17*G174*'AJUSTE CONIF-SETEC (1) '!$Q$12</f>
        <v>1949931.8437422346</v>
      </c>
      <c r="I174" s="123">
        <f>'MATRIZ 2017 COMPLETO PROPOSTA'!I174*'AJUSTE CONIF-SETEC (1) '!$Q$12</f>
        <v>0</v>
      </c>
      <c r="J174" s="123">
        <f t="shared" si="58"/>
        <v>1949931.8437422346</v>
      </c>
      <c r="L174" s="113">
        <v>0</v>
      </c>
      <c r="M174" s="123">
        <f>IF(D174="E",'DADOS BASE PROPOSTA'!$H$28,IF(D174="EA",'DADOS BASE PROPOSTA'!$H$29,IF(D174="EC",'DADOS BASE PROPOSTA'!$H$30,IF(D174="ECA",'DADOS BASE PROPOSTA'!$H$31,0))))*'AJUSTE CONIF-SETEC (1) '!$Q$14</f>
        <v>0</v>
      </c>
      <c r="N174" s="123">
        <f>IF(OR(D174="E",D174="EA",D174="EC",D174="ECA",D174="ECR"),L174*'DADOS BASE PROPOSTA'!$H$33,0)*'AJUSTE CONIF-SETEC (1) '!$Q$14</f>
        <v>0</v>
      </c>
      <c r="O174" s="123">
        <f t="shared" si="59"/>
        <v>0</v>
      </c>
      <c r="R174" s="123"/>
      <c r="T174" s="113">
        <v>84.832417582417577</v>
      </c>
      <c r="U174" s="118">
        <f t="shared" si="61"/>
        <v>4.4504403767662486E-4</v>
      </c>
      <c r="V174" s="123">
        <f>'DADOS BASE PROPOSTA'!$H$48*U174*'AJUSTE CONIF-SETEC (1) '!$Q$20</f>
        <v>21773.976155145858</v>
      </c>
      <c r="W174" s="123"/>
      <c r="X174" s="123">
        <f t="shared" si="60"/>
        <v>21773.976155145858</v>
      </c>
      <c r="Z174" s="128">
        <v>520.5</v>
      </c>
      <c r="AB174" s="54">
        <v>0.72699999999999998</v>
      </c>
      <c r="AC174" s="54">
        <f t="shared" si="62"/>
        <v>378.40350000000001</v>
      </c>
      <c r="AD174" s="132">
        <f t="shared" si="63"/>
        <v>-2.5818442582712098E-3</v>
      </c>
      <c r="AF174" s="54">
        <f>($AF$11-(AD174*$AF$11))*'AJUSTE CONIF-SETEC (1) '!$Q$18</f>
        <v>564.42862844996887</v>
      </c>
      <c r="AG174" s="123">
        <f t="shared" si="64"/>
        <v>293785.10110820882</v>
      </c>
      <c r="AI174" s="128">
        <v>0</v>
      </c>
      <c r="AJ174" s="123">
        <f>IF($AI$11&gt;0,(AI174/$AI$11)*'DADOS BASE PROPOSTA'!$H$41,0)*'AJUSTE CONIF-SETEC (1) '!$Q$18</f>
        <v>0</v>
      </c>
      <c r="AL174" s="123">
        <v>36.375</v>
      </c>
      <c r="AM174" s="123">
        <f>(AL174/$AL$11)*'DADOS BASE PROPOSTA'!$H$42*'AJUSTE CONIF-SETEC (1) '!$Q$18</f>
        <v>19195.048648254233</v>
      </c>
      <c r="AO174" s="123"/>
      <c r="AP174" s="123"/>
      <c r="AQ174" s="123"/>
      <c r="AS174" s="123"/>
      <c r="AT174" s="123"/>
      <c r="AU174" s="123"/>
      <c r="AW174" s="123"/>
      <c r="AX174" s="123"/>
      <c r="AY174" s="123"/>
      <c r="AZ174" s="102"/>
    </row>
    <row r="175" spans="1:52" x14ac:dyDescent="0.25">
      <c r="A175" s="102"/>
      <c r="B175" s="103" t="s">
        <v>222</v>
      </c>
      <c r="C175" s="103" t="s">
        <v>239</v>
      </c>
      <c r="D175" s="103" t="s">
        <v>89</v>
      </c>
      <c r="F175" s="113">
        <f>'MATRIZ 2017 COMPLETO PROPOSTA'!F175</f>
        <v>3736.724211134434</v>
      </c>
      <c r="G175" s="118">
        <f t="shared" si="65"/>
        <v>3.3102778194558347E-3</v>
      </c>
      <c r="H175" s="123">
        <f>'DADOS BASE PROPOSTA'!$H$17*G175*'AJUSTE CONIF-SETEC (1) '!$Q$12</f>
        <v>4102071.1752963713</v>
      </c>
      <c r="I175" s="123">
        <f>'MATRIZ 2017 COMPLETO PROPOSTA'!I175*'AJUSTE CONIF-SETEC (1) '!$Q$12</f>
        <v>0</v>
      </c>
      <c r="J175" s="123">
        <f t="shared" si="58"/>
        <v>4102071.1752963713</v>
      </c>
      <c r="L175" s="113">
        <v>0</v>
      </c>
      <c r="M175" s="123">
        <f>IF(D175="E",'DADOS BASE PROPOSTA'!$H$28,IF(D175="EA",'DADOS BASE PROPOSTA'!$H$29,IF(D175="EC",'DADOS BASE PROPOSTA'!$H$30,IF(D175="ECA",'DADOS BASE PROPOSTA'!$H$31,0))))*'AJUSTE CONIF-SETEC (1) '!$Q$14</f>
        <v>0</v>
      </c>
      <c r="N175" s="123">
        <f>IF(OR(D175="E",D175="EA",D175="EC",D175="ECA",D175="ECR"),L175*'DADOS BASE PROPOSTA'!$H$33,0)*'AJUSTE CONIF-SETEC (1) '!$Q$14</f>
        <v>0</v>
      </c>
      <c r="O175" s="123">
        <f t="shared" si="59"/>
        <v>0</v>
      </c>
      <c r="R175" s="123"/>
      <c r="T175" s="113">
        <v>0</v>
      </c>
      <c r="U175" s="118">
        <f t="shared" si="61"/>
        <v>0</v>
      </c>
      <c r="V175" s="123">
        <f>'DADOS BASE PROPOSTA'!$H$48*U175*'AJUSTE CONIF-SETEC (1) '!$Q$20</f>
        <v>0</v>
      </c>
      <c r="W175" s="123"/>
      <c r="X175" s="123">
        <f t="shared" si="60"/>
        <v>0</v>
      </c>
      <c r="Z175" s="128">
        <v>1024.5</v>
      </c>
      <c r="AB175" s="54">
        <v>0.71399999999999997</v>
      </c>
      <c r="AC175" s="54">
        <f t="shared" si="62"/>
        <v>731.49299999999994</v>
      </c>
      <c r="AD175" s="132">
        <f t="shared" si="63"/>
        <v>-2.533184425827123E-2</v>
      </c>
      <c r="AF175" s="54">
        <f>($AF$11-(AD175*$AF$11))*'AJUSTE CONIF-SETEC (1) '!$Q$18</f>
        <v>577.23631230219007</v>
      </c>
      <c r="AG175" s="123">
        <f t="shared" si="64"/>
        <v>591378.60195359378</v>
      </c>
      <c r="AI175" s="128">
        <v>390</v>
      </c>
      <c r="AJ175" s="123">
        <f>IF($AI$11&gt;0,(AI175/$AI$11)*'DADOS BASE PROPOSTA'!$H$41,0)*'AJUSTE CONIF-SETEC (1) '!$Q$18</f>
        <v>2224643.592310233</v>
      </c>
      <c r="AL175" s="123">
        <v>0</v>
      </c>
      <c r="AM175" s="123">
        <f>(AL175/$AL$11)*'DADOS BASE PROPOSTA'!$H$42*'AJUSTE CONIF-SETEC (1) '!$Q$18</f>
        <v>0</v>
      </c>
      <c r="AO175" s="123"/>
      <c r="AP175" s="123"/>
      <c r="AQ175" s="123"/>
      <c r="AS175" s="123"/>
      <c r="AT175" s="123"/>
      <c r="AU175" s="123"/>
      <c r="AW175" s="123"/>
      <c r="AX175" s="123"/>
      <c r="AY175" s="123"/>
      <c r="AZ175" s="102"/>
    </row>
    <row r="176" spans="1:52" x14ac:dyDescent="0.25">
      <c r="A176" s="102"/>
      <c r="B176" s="103" t="s">
        <v>222</v>
      </c>
      <c r="C176" s="103" t="s">
        <v>240</v>
      </c>
      <c r="D176" s="103" t="s">
        <v>89</v>
      </c>
      <c r="F176" s="113">
        <f>'MATRIZ 2017 COMPLETO PROPOSTA'!F176</f>
        <v>1895.5890589623459</v>
      </c>
      <c r="G176" s="118">
        <f t="shared" si="65"/>
        <v>1.6792586399575911E-3</v>
      </c>
      <c r="H176" s="123">
        <f>'DADOS BASE PROPOSTA'!$H$17*G176*'AJUSTE CONIF-SETEC (1) '!$Q$12</f>
        <v>2080924.5744726614</v>
      </c>
      <c r="I176" s="123">
        <f>'MATRIZ 2017 COMPLETO PROPOSTA'!I176*'AJUSTE CONIF-SETEC (1) '!$Q$12</f>
        <v>0</v>
      </c>
      <c r="J176" s="123">
        <f t="shared" si="58"/>
        <v>2080924.5744726614</v>
      </c>
      <c r="L176" s="113">
        <v>0</v>
      </c>
      <c r="M176" s="123">
        <f>IF(D176="E",'DADOS BASE PROPOSTA'!$H$28,IF(D176="EA",'DADOS BASE PROPOSTA'!$H$29,IF(D176="EC",'DADOS BASE PROPOSTA'!$H$30,IF(D176="ECA",'DADOS BASE PROPOSTA'!$H$31,0))))*'AJUSTE CONIF-SETEC (1) '!$Q$14</f>
        <v>0</v>
      </c>
      <c r="N176" s="123">
        <f>IF(OR(D176="E",D176="EA",D176="EC",D176="ECA",D176="ECR"),L176*'DADOS BASE PROPOSTA'!$H$33,0)*'AJUSTE CONIF-SETEC (1) '!$Q$14</f>
        <v>0</v>
      </c>
      <c r="O176" s="123">
        <f t="shared" si="59"/>
        <v>0</v>
      </c>
      <c r="R176" s="123"/>
      <c r="T176" s="113">
        <v>0</v>
      </c>
      <c r="U176" s="118">
        <f t="shared" si="61"/>
        <v>0</v>
      </c>
      <c r="V176" s="123">
        <f>'DADOS BASE PROPOSTA'!$H$48*U176*'AJUSTE CONIF-SETEC (1) '!$Q$20</f>
        <v>0</v>
      </c>
      <c r="W176" s="123"/>
      <c r="X176" s="123">
        <f t="shared" si="60"/>
        <v>0</v>
      </c>
      <c r="Z176" s="128">
        <v>882</v>
      </c>
      <c r="AB176" s="54">
        <v>0.73499999999999999</v>
      </c>
      <c r="AC176" s="54">
        <f t="shared" si="62"/>
        <v>648.27</v>
      </c>
      <c r="AD176" s="132">
        <f t="shared" si="63"/>
        <v>1.1418155741728803E-2</v>
      </c>
      <c r="AF176" s="54">
        <f>($AF$11-(AD176*$AF$11))*'AJUSTE CONIF-SETEC (1) '!$Q$18</f>
        <v>556.54697684860196</v>
      </c>
      <c r="AG176" s="123">
        <f t="shared" si="64"/>
        <v>490874.43358046695</v>
      </c>
      <c r="AI176" s="128">
        <v>0</v>
      </c>
      <c r="AJ176" s="123">
        <f>IF($AI$11&gt;0,(AI176/$AI$11)*'DADOS BASE PROPOSTA'!$H$41,0)*'AJUSTE CONIF-SETEC (1) '!$Q$18</f>
        <v>0</v>
      </c>
      <c r="AL176" s="123">
        <v>0</v>
      </c>
      <c r="AM176" s="123">
        <f>(AL176/$AL$11)*'DADOS BASE PROPOSTA'!$H$42*'AJUSTE CONIF-SETEC (1) '!$Q$18</f>
        <v>0</v>
      </c>
      <c r="AO176" s="123"/>
      <c r="AP176" s="123"/>
      <c r="AQ176" s="123"/>
      <c r="AS176" s="123"/>
      <c r="AT176" s="123"/>
      <c r="AU176" s="123"/>
      <c r="AW176" s="123"/>
      <c r="AX176" s="123"/>
      <c r="AY176" s="123"/>
      <c r="AZ176" s="102"/>
    </row>
    <row r="177" spans="1:52" x14ac:dyDescent="0.25">
      <c r="A177" s="102"/>
      <c r="B177" s="103" t="s">
        <v>222</v>
      </c>
      <c r="C177" s="103" t="s">
        <v>241</v>
      </c>
      <c r="D177" s="103" t="s">
        <v>89</v>
      </c>
      <c r="F177" s="113">
        <f>'MATRIZ 2017 COMPLETO PROPOSTA'!F177</f>
        <v>2260.8834522568809</v>
      </c>
      <c r="G177" s="118">
        <f t="shared" si="65"/>
        <v>2.0028645202340395E-3</v>
      </c>
      <c r="H177" s="123">
        <f>'DADOS BASE PROPOSTA'!$H$17*G177*'AJUSTE CONIF-SETEC (1) '!$Q$12</f>
        <v>2481934.5277268696</v>
      </c>
      <c r="I177" s="123">
        <f>'MATRIZ 2017 COMPLETO PROPOSTA'!I177*'AJUSTE CONIF-SETEC (1) '!$Q$12</f>
        <v>0</v>
      </c>
      <c r="J177" s="123">
        <f t="shared" si="58"/>
        <v>2481934.5277268696</v>
      </c>
      <c r="L177" s="113">
        <v>0</v>
      </c>
      <c r="M177" s="123">
        <f>IF(D177="E",'DADOS BASE PROPOSTA'!$H$28,IF(D177="EA",'DADOS BASE PROPOSTA'!$H$29,IF(D177="EC",'DADOS BASE PROPOSTA'!$H$30,IF(D177="ECA",'DADOS BASE PROPOSTA'!$H$31,0))))*'AJUSTE CONIF-SETEC (1) '!$Q$14</f>
        <v>0</v>
      </c>
      <c r="N177" s="123">
        <f>IF(OR(D177="E",D177="EA",D177="EC",D177="ECA",D177="ECR"),L177*'DADOS BASE PROPOSTA'!$H$33,0)*'AJUSTE CONIF-SETEC (1) '!$Q$14</f>
        <v>0</v>
      </c>
      <c r="O177" s="123">
        <f t="shared" si="59"/>
        <v>0</v>
      </c>
      <c r="R177" s="123"/>
      <c r="T177" s="113">
        <v>272.61022639867952</v>
      </c>
      <c r="U177" s="118">
        <f t="shared" si="61"/>
        <v>1.4301555858706632E-3</v>
      </c>
      <c r="V177" s="123">
        <f>'DADOS BASE PROPOSTA'!$H$48*U177*'AJUSTE CONIF-SETEC (1) '!$Q$20</f>
        <v>69970.993853698921</v>
      </c>
      <c r="W177" s="123"/>
      <c r="X177" s="123">
        <f t="shared" si="60"/>
        <v>69970.993853698921</v>
      </c>
      <c r="Z177" s="128">
        <v>1520</v>
      </c>
      <c r="AB177" s="54">
        <v>0.73899999999999999</v>
      </c>
      <c r="AC177" s="54">
        <f t="shared" si="62"/>
        <v>1123.28</v>
      </c>
      <c r="AD177" s="132">
        <f t="shared" si="63"/>
        <v>1.8418155741728809E-2</v>
      </c>
      <c r="AF177" s="54">
        <f>($AF$11-(AD177*$AF$11))*'AJUSTE CONIF-SETEC (1) '!$Q$18</f>
        <v>552.60615104791862</v>
      </c>
      <c r="AG177" s="123">
        <f t="shared" si="64"/>
        <v>839961.34959283634</v>
      </c>
      <c r="AI177" s="128">
        <v>0</v>
      </c>
      <c r="AJ177" s="123">
        <f>IF($AI$11&gt;0,(AI177/$AI$11)*'DADOS BASE PROPOSTA'!$H$41,0)*'AJUSTE CONIF-SETEC (1) '!$Q$18</f>
        <v>0</v>
      </c>
      <c r="AL177" s="123">
        <v>91.25</v>
      </c>
      <c r="AM177" s="123">
        <f>(AL177/$AL$11)*'DADOS BASE PROPOSTA'!$H$42*'AJUSTE CONIF-SETEC (1) '!$Q$18</f>
        <v>48152.527536857706</v>
      </c>
      <c r="AO177" s="123"/>
      <c r="AP177" s="123"/>
      <c r="AQ177" s="123"/>
      <c r="AS177" s="123"/>
      <c r="AT177" s="123"/>
      <c r="AU177" s="123"/>
      <c r="AW177" s="123"/>
      <c r="AX177" s="123"/>
      <c r="AY177" s="123"/>
      <c r="AZ177" s="102"/>
    </row>
    <row r="178" spans="1:52" x14ac:dyDescent="0.25">
      <c r="A178" s="102"/>
      <c r="B178" s="103" t="s">
        <v>222</v>
      </c>
      <c r="C178" s="103" t="s">
        <v>242</v>
      </c>
      <c r="D178" s="103" t="s">
        <v>89</v>
      </c>
      <c r="F178" s="113">
        <f>'MATRIZ 2017 COMPLETO PROPOSTA'!F178</f>
        <v>1575.9480727748769</v>
      </c>
      <c r="G178" s="118">
        <f t="shared" si="65"/>
        <v>1.396096060387894E-3</v>
      </c>
      <c r="H178" s="123">
        <f>'DADOS BASE PROPOSTA'!$H$17*G178*'AJUSTE CONIF-SETEC (1) '!$Q$12</f>
        <v>1730031.6528125803</v>
      </c>
      <c r="I178" s="123">
        <f>'MATRIZ 2017 COMPLETO PROPOSTA'!I178*'AJUSTE CONIF-SETEC (1) '!$Q$12</f>
        <v>0</v>
      </c>
      <c r="J178" s="123">
        <f t="shared" si="58"/>
        <v>1730031.6528125803</v>
      </c>
      <c r="L178" s="113">
        <v>0</v>
      </c>
      <c r="M178" s="123">
        <f>IF(D178="E",'DADOS BASE PROPOSTA'!$H$28,IF(D178="EA",'DADOS BASE PROPOSTA'!$H$29,IF(D178="EC",'DADOS BASE PROPOSTA'!$H$30,IF(D178="ECA",'DADOS BASE PROPOSTA'!$H$31,0))))*'AJUSTE CONIF-SETEC (1) '!$Q$14</f>
        <v>0</v>
      </c>
      <c r="N178" s="123">
        <f>IF(OR(D178="E",D178="EA",D178="EC",D178="ECA",D178="ECR"),L178*'DADOS BASE PROPOSTA'!$H$33,0)*'AJUSTE CONIF-SETEC (1) '!$Q$14</f>
        <v>0</v>
      </c>
      <c r="O178" s="123">
        <f t="shared" si="59"/>
        <v>0</v>
      </c>
      <c r="R178" s="123"/>
      <c r="T178" s="113">
        <v>0</v>
      </c>
      <c r="U178" s="118">
        <f t="shared" si="61"/>
        <v>0</v>
      </c>
      <c r="V178" s="123">
        <f>'DADOS BASE PROPOSTA'!$H$48*U178*'AJUSTE CONIF-SETEC (1) '!$Q$20</f>
        <v>0</v>
      </c>
      <c r="W178" s="123"/>
      <c r="X178" s="123">
        <f t="shared" si="60"/>
        <v>0</v>
      </c>
      <c r="Z178" s="128">
        <v>615</v>
      </c>
      <c r="AB178" s="54">
        <v>0.72799999999999998</v>
      </c>
      <c r="AC178" s="54">
        <f t="shared" si="62"/>
        <v>447.71999999999997</v>
      </c>
      <c r="AD178" s="132">
        <f t="shared" si="63"/>
        <v>-8.3184425827120823E-4</v>
      </c>
      <c r="AF178" s="54">
        <f>($AF$11-(AD178*$AF$11))*'AJUSTE CONIF-SETEC (1) '!$Q$18</f>
        <v>563.44342199979803</v>
      </c>
      <c r="AG178" s="123">
        <f t="shared" si="64"/>
        <v>346517.70452987577</v>
      </c>
      <c r="AI178" s="128">
        <v>0</v>
      </c>
      <c r="AJ178" s="123">
        <f>IF($AI$11&gt;0,(AI178/$AI$11)*'DADOS BASE PROPOSTA'!$H$41,0)*'AJUSTE CONIF-SETEC (1) '!$Q$18</f>
        <v>0</v>
      </c>
      <c r="AL178" s="123">
        <v>0</v>
      </c>
      <c r="AM178" s="123">
        <f>(AL178/$AL$11)*'DADOS BASE PROPOSTA'!$H$42*'AJUSTE CONIF-SETEC (1) '!$Q$18</f>
        <v>0</v>
      </c>
      <c r="AO178" s="123"/>
      <c r="AP178" s="123"/>
      <c r="AQ178" s="123"/>
      <c r="AS178" s="123"/>
      <c r="AT178" s="123"/>
      <c r="AU178" s="123"/>
      <c r="AW178" s="123"/>
      <c r="AX178" s="123"/>
      <c r="AY178" s="123"/>
      <c r="AZ178" s="102"/>
    </row>
    <row r="179" spans="1:52" x14ac:dyDescent="0.25">
      <c r="A179" s="102"/>
      <c r="B179" s="103" t="s">
        <v>222</v>
      </c>
      <c r="C179" s="103" t="s">
        <v>243</v>
      </c>
      <c r="D179" s="103" t="s">
        <v>89</v>
      </c>
      <c r="F179" s="113">
        <f>'MATRIZ 2017 COMPLETO PROPOSTA'!F179</f>
        <v>960.77785170130971</v>
      </c>
      <c r="G179" s="118">
        <f t="shared" si="65"/>
        <v>8.5113094577181033E-4</v>
      </c>
      <c r="H179" s="123">
        <f>'DADOS BASE PROPOSTA'!$H$17*G179*'AJUSTE CONIF-SETEC (1) '!$Q$12</f>
        <v>1054715.0147135451</v>
      </c>
      <c r="I179" s="123">
        <f>'MATRIZ 2017 COMPLETO PROPOSTA'!I179*'AJUSTE CONIF-SETEC (1) '!$Q$12</f>
        <v>665258.3872456575</v>
      </c>
      <c r="J179" s="123">
        <f t="shared" si="58"/>
        <v>1719973.4019592027</v>
      </c>
      <c r="L179" s="113">
        <v>0</v>
      </c>
      <c r="M179" s="123">
        <f>IF(D179="E",'DADOS BASE PROPOSTA'!$H$28,IF(D179="EA",'DADOS BASE PROPOSTA'!$H$29,IF(D179="EC",'DADOS BASE PROPOSTA'!$H$30,IF(D179="ECA",'DADOS BASE PROPOSTA'!$H$31,0))))*'AJUSTE CONIF-SETEC (1) '!$Q$14</f>
        <v>0</v>
      </c>
      <c r="N179" s="123">
        <f>IF(OR(D179="E",D179="EA",D179="EC",D179="ECA",D179="ECR"),L179*'DADOS BASE PROPOSTA'!$H$33,0)*'AJUSTE CONIF-SETEC (1) '!$Q$14</f>
        <v>0</v>
      </c>
      <c r="O179" s="123">
        <f t="shared" si="59"/>
        <v>0</v>
      </c>
      <c r="R179" s="123"/>
      <c r="T179" s="113">
        <v>0</v>
      </c>
      <c r="U179" s="118">
        <f t="shared" si="61"/>
        <v>0</v>
      </c>
      <c r="V179" s="123">
        <f>'DADOS BASE PROPOSTA'!$H$48*U179*'AJUSTE CONIF-SETEC (1) '!$Q$20</f>
        <v>0</v>
      </c>
      <c r="W179" s="123"/>
      <c r="X179" s="123">
        <f t="shared" si="60"/>
        <v>0</v>
      </c>
      <c r="Z179" s="128">
        <v>660.5</v>
      </c>
      <c r="AB179" s="54">
        <v>0.8</v>
      </c>
      <c r="AC179" s="54">
        <f t="shared" si="62"/>
        <v>528.4</v>
      </c>
      <c r="AD179" s="132">
        <f t="shared" si="63"/>
        <v>0.1251681557417289</v>
      </c>
      <c r="AF179" s="54">
        <f>($AF$11-(AD179*$AF$11))*'AJUSTE CONIF-SETEC (1) '!$Q$18</f>
        <v>492.50855758749606</v>
      </c>
      <c r="AG179" s="123">
        <f t="shared" si="64"/>
        <v>325301.90228654112</v>
      </c>
      <c r="AI179" s="128">
        <v>0</v>
      </c>
      <c r="AJ179" s="123">
        <f>IF($AI$11&gt;0,(AI179/$AI$11)*'DADOS BASE PROPOSTA'!$H$41,0)*'AJUSTE CONIF-SETEC (1) '!$Q$18</f>
        <v>0</v>
      </c>
      <c r="AL179" s="123">
        <v>0</v>
      </c>
      <c r="AM179" s="123">
        <f>(AL179/$AL$11)*'DADOS BASE PROPOSTA'!$H$42*'AJUSTE CONIF-SETEC (1) '!$Q$18</f>
        <v>0</v>
      </c>
      <c r="AO179" s="123"/>
      <c r="AP179" s="123"/>
      <c r="AQ179" s="123"/>
      <c r="AS179" s="123"/>
      <c r="AT179" s="123"/>
      <c r="AU179" s="123"/>
      <c r="AW179" s="123"/>
      <c r="AX179" s="123"/>
      <c r="AY179" s="123"/>
      <c r="AZ179" s="102"/>
    </row>
    <row r="180" spans="1:52" x14ac:dyDescent="0.25">
      <c r="A180" s="102"/>
      <c r="B180" s="103" t="s">
        <v>222</v>
      </c>
      <c r="C180" s="103" t="s">
        <v>244</v>
      </c>
      <c r="D180" s="103" t="s">
        <v>89</v>
      </c>
      <c r="F180" s="113">
        <f>'MATRIZ 2017 COMPLETO PROPOSTA'!F180</f>
        <v>7054.778046138259</v>
      </c>
      <c r="G180" s="118">
        <f t="shared" si="65"/>
        <v>6.2496652061527491E-3</v>
      </c>
      <c r="H180" s="123">
        <f>'DADOS BASE PROPOSTA'!$H$17*G180*'AJUSTE CONIF-SETEC (1) '!$Q$12</f>
        <v>7744537.7384144012</v>
      </c>
      <c r="I180" s="123">
        <f>'MATRIZ 2017 COMPLETO PROPOSTA'!I180*'AJUSTE CONIF-SETEC (1) '!$Q$12</f>
        <v>0</v>
      </c>
      <c r="J180" s="123">
        <f t="shared" si="58"/>
        <v>7744537.7384144012</v>
      </c>
      <c r="L180" s="113">
        <v>0</v>
      </c>
      <c r="M180" s="123">
        <f>IF(D180="E",'DADOS BASE PROPOSTA'!$H$28,IF(D180="EA",'DADOS BASE PROPOSTA'!$H$29,IF(D180="EC",'DADOS BASE PROPOSTA'!$H$30,IF(D180="ECA",'DADOS BASE PROPOSTA'!$H$31,0))))*'AJUSTE CONIF-SETEC (1) '!$Q$14</f>
        <v>0</v>
      </c>
      <c r="N180" s="123">
        <f>IF(OR(D180="E",D180="EA",D180="EC",D180="ECA",D180="ECR"),L180*'DADOS BASE PROPOSTA'!$H$33,0)*'AJUSTE CONIF-SETEC (1) '!$Q$14</f>
        <v>0</v>
      </c>
      <c r="O180" s="123">
        <f t="shared" si="59"/>
        <v>0</v>
      </c>
      <c r="R180" s="123"/>
      <c r="T180" s="113">
        <v>351.27620622170201</v>
      </c>
      <c r="U180" s="118">
        <f t="shared" si="61"/>
        <v>1.8428495333726615E-3</v>
      </c>
      <c r="V180" s="123">
        <f>'DADOS BASE PROPOSTA'!$H$48*U180*'AJUSTE CONIF-SETEC (1) '!$Q$20</f>
        <v>90162.227555409292</v>
      </c>
      <c r="W180" s="123"/>
      <c r="X180" s="123">
        <f t="shared" si="60"/>
        <v>90162.227555409292</v>
      </c>
      <c r="Z180" s="128">
        <v>4498</v>
      </c>
      <c r="AB180" s="54">
        <v>0.84499999999999997</v>
      </c>
      <c r="AC180" s="54">
        <f t="shared" si="62"/>
        <v>3800.81</v>
      </c>
      <c r="AD180" s="132">
        <f t="shared" si="63"/>
        <v>0.20391815574172878</v>
      </c>
      <c r="AF180" s="54">
        <f>($AF$11-(AD180*$AF$11))*'AJUSTE CONIF-SETEC (1) '!$Q$18</f>
        <v>448.17426732980738</v>
      </c>
      <c r="AG180" s="123">
        <f t="shared" si="64"/>
        <v>2015887.8544494736</v>
      </c>
      <c r="AI180" s="128">
        <v>0</v>
      </c>
      <c r="AJ180" s="123">
        <f>IF($AI$11&gt;0,(AI180/$AI$11)*'DADOS BASE PROPOSTA'!$H$41,0)*'AJUSTE CONIF-SETEC (1) '!$Q$18</f>
        <v>0</v>
      </c>
      <c r="AL180" s="123">
        <v>156.625</v>
      </c>
      <c r="AM180" s="123">
        <f>(AL180/$AL$11)*'DADOS BASE PROPOSTA'!$H$42*'AJUSTE CONIF-SETEC (1) '!$Q$18</f>
        <v>82650.845210524247</v>
      </c>
      <c r="AO180" s="123"/>
      <c r="AP180" s="123"/>
      <c r="AQ180" s="123"/>
      <c r="AS180" s="123"/>
      <c r="AT180" s="123"/>
      <c r="AU180" s="123"/>
      <c r="AW180" s="123"/>
      <c r="AX180" s="123"/>
      <c r="AY180" s="123"/>
      <c r="AZ180" s="102"/>
    </row>
    <row r="181" spans="1:52" x14ac:dyDescent="0.25">
      <c r="A181" s="102"/>
      <c r="B181" s="103" t="s">
        <v>222</v>
      </c>
      <c r="C181" s="103" t="s">
        <v>245</v>
      </c>
      <c r="D181" s="103" t="s">
        <v>246</v>
      </c>
      <c r="F181" s="113">
        <f>'MATRIZ 2017 COMPLETO PROPOSTA'!F181</f>
        <v>0</v>
      </c>
      <c r="G181" s="118">
        <f t="shared" si="65"/>
        <v>0</v>
      </c>
      <c r="H181" s="123">
        <f>'DADOS BASE PROPOSTA'!$H$17*G181*'AJUSTE CONIF-SETEC (1) '!$Q$12</f>
        <v>0</v>
      </c>
      <c r="I181" s="123">
        <f>'MATRIZ 2017 COMPLETO PROPOSTA'!I181*'AJUSTE CONIF-SETEC (1) '!$Q$12</f>
        <v>0</v>
      </c>
      <c r="J181" s="123">
        <f t="shared" si="58"/>
        <v>0</v>
      </c>
      <c r="L181" s="113">
        <v>1.285714285714286</v>
      </c>
      <c r="M181" s="123">
        <f>IF(D181="E",'DADOS BASE PROPOSTA'!$H$28,IF(D181="EA",'DADOS BASE PROPOSTA'!$H$29,IF(D181="EC",'DADOS BASE PROPOSTA'!$H$30,IF(D181="ECA",'DADOS BASE PROPOSTA'!$H$31,0))))*'AJUSTE CONIF-SETEC (1) '!$Q$14</f>
        <v>0</v>
      </c>
      <c r="N181" s="123">
        <f>IF(OR(D181="E",D181="EA",D181="EC",D181="ECA",D181="ECR"),L181*'DADOS BASE PROPOSTA'!$H$33,0)*'AJUSTE CONIF-SETEC (1) '!$Q$14</f>
        <v>431.35740634886253</v>
      </c>
      <c r="O181" s="123">
        <f t="shared" si="59"/>
        <v>431.35740634886253</v>
      </c>
      <c r="R181" s="123"/>
      <c r="T181" s="113">
        <v>342.91883796186579</v>
      </c>
      <c r="U181" s="118">
        <f t="shared" si="61"/>
        <v>1.7990054815266267E-3</v>
      </c>
      <c r="V181" s="123">
        <f>'DADOS BASE PROPOSTA'!$H$48*U181*'AJUSTE CONIF-SETEC (1) '!$Q$20</f>
        <v>88017.137949391006</v>
      </c>
      <c r="W181" s="123"/>
      <c r="X181" s="123">
        <f t="shared" si="60"/>
        <v>88017.137949391006</v>
      </c>
      <c r="Z181" s="128">
        <v>20</v>
      </c>
      <c r="AB181" s="54">
        <v>0.84499999999999997</v>
      </c>
      <c r="AC181" s="54">
        <f t="shared" si="62"/>
        <v>16.899999999999999</v>
      </c>
      <c r="AD181" s="132">
        <f t="shared" si="63"/>
        <v>0.20391815574172878</v>
      </c>
      <c r="AF181" s="54">
        <f>($AF$11-(AD181*$AF$11))*'AJUSTE CONIF-SETEC (1) '!$Q$18</f>
        <v>448.17426732980738</v>
      </c>
      <c r="AG181" s="123">
        <f t="shared" si="64"/>
        <v>8963.4853465961478</v>
      </c>
      <c r="AI181" s="128">
        <v>0</v>
      </c>
      <c r="AJ181" s="123">
        <f>IF($AI$11&gt;0,(AI181/$AI$11)*'DADOS BASE PROPOSTA'!$H$41,0)*'AJUSTE CONIF-SETEC (1) '!$Q$18</f>
        <v>0</v>
      </c>
      <c r="AL181" s="123">
        <v>272</v>
      </c>
      <c r="AM181" s="123">
        <f>(AL181/$AL$11)*'DADOS BASE PROPOSTA'!$H$42*'AJUSTE CONIF-SETEC (1) '!$Q$18</f>
        <v>143534.10947972926</v>
      </c>
      <c r="AO181" s="123"/>
      <c r="AP181" s="123"/>
      <c r="AQ181" s="123"/>
      <c r="AS181" s="123"/>
      <c r="AT181" s="123"/>
      <c r="AU181" s="123"/>
      <c r="AW181" s="123"/>
      <c r="AX181" s="123"/>
      <c r="AY181" s="123"/>
      <c r="AZ181" s="102"/>
    </row>
    <row r="182" spans="1:52" x14ac:dyDescent="0.25">
      <c r="A182" s="102"/>
      <c r="F182" s="113"/>
      <c r="G182" s="118"/>
      <c r="H182" s="123"/>
      <c r="I182" s="123"/>
      <c r="J182" s="123"/>
      <c r="L182" s="113"/>
      <c r="M182" s="123"/>
      <c r="N182" s="123"/>
      <c r="O182" s="123"/>
      <c r="R182" s="123"/>
      <c r="T182" s="113"/>
      <c r="U182" s="118"/>
      <c r="V182" s="123"/>
      <c r="W182" s="123"/>
      <c r="X182" s="123"/>
      <c r="Z182" s="128"/>
      <c r="AD182" s="132"/>
      <c r="AG182" s="123"/>
      <c r="AI182" s="128"/>
      <c r="AJ182" s="123"/>
      <c r="AL182" s="123"/>
      <c r="AM182" s="123"/>
      <c r="AO182" s="123"/>
      <c r="AP182" s="123"/>
      <c r="AQ182" s="123"/>
      <c r="AS182" s="123"/>
      <c r="AT182" s="123"/>
      <c r="AU182" s="123"/>
      <c r="AW182" s="123"/>
      <c r="AX182" s="123"/>
      <c r="AY182" s="123"/>
      <c r="AZ182" s="102"/>
    </row>
    <row r="183" spans="1:52" x14ac:dyDescent="0.25">
      <c r="A183" s="102"/>
      <c r="B183" s="107" t="s">
        <v>247</v>
      </c>
      <c r="C183" s="107" t="s">
        <v>248</v>
      </c>
      <c r="D183" s="107" t="s">
        <v>84</v>
      </c>
      <c r="E183" s="107"/>
      <c r="F183" s="114">
        <f>SUM(F184:F198)</f>
        <v>20232.243116013888</v>
      </c>
      <c r="G183" s="119">
        <f>SUM(G184:G198)</f>
        <v>1.7923277673319648E-2</v>
      </c>
      <c r="H183" s="124">
        <f>SUM(H184:H198)</f>
        <v>22210389.798232608</v>
      </c>
      <c r="I183" s="124">
        <f>SUM(I184:I198)</f>
        <v>42530.147181613327</v>
      </c>
      <c r="J183" s="124">
        <f>SUM(J184:J198)</f>
        <v>22252919.945414219</v>
      </c>
      <c r="K183" s="108"/>
      <c r="L183" s="114">
        <f>SUM(L184:L198)</f>
        <v>5257.5741524461146</v>
      </c>
      <c r="M183" s="124">
        <f>SUM(M184:M198)</f>
        <v>6052853.9522019839</v>
      </c>
      <c r="N183" s="124">
        <f>SUM(N184:N198)</f>
        <v>1763917.2056224244</v>
      </c>
      <c r="O183" s="124">
        <f>SUM(O184:O198)</f>
        <v>7816771.1578244083</v>
      </c>
      <c r="P183" s="108"/>
      <c r="Q183" s="109"/>
      <c r="R183" s="124">
        <f>SUM(R184:R198)</f>
        <v>3626241.1935912869</v>
      </c>
      <c r="S183" s="108"/>
      <c r="T183" s="114">
        <f>SUM(T184:T198)</f>
        <v>3580.2321887304502</v>
      </c>
      <c r="U183" s="119">
        <f>SUM(U184:U198)</f>
        <v>1.8782454095975933E-2</v>
      </c>
      <c r="V183" s="124">
        <f>SUM(V184:V198)</f>
        <v>918939.8643692513</v>
      </c>
      <c r="W183" s="124">
        <f>SUM(W184:W198)</f>
        <v>244676.20587804879</v>
      </c>
      <c r="X183" s="124">
        <f>SUM(X184:X198)</f>
        <v>1163616.0702473002</v>
      </c>
      <c r="Y183" s="108"/>
      <c r="Z183" s="129">
        <f>SUM(Z184:Z198)</f>
        <v>13632</v>
      </c>
      <c r="AA183" s="108"/>
      <c r="AB183" s="108"/>
      <c r="AC183" s="108"/>
      <c r="AD183" s="133"/>
      <c r="AE183" s="108"/>
      <c r="AF183" s="108"/>
      <c r="AG183" s="124">
        <f>SUM(AG184:AG198)</f>
        <v>7286157.9611725193</v>
      </c>
      <c r="AH183" s="108"/>
      <c r="AI183" s="129">
        <f>SUM(AI184:AI198)</f>
        <v>0</v>
      </c>
      <c r="AJ183" s="124">
        <f>SUM(AJ184:AJ198)</f>
        <v>0</v>
      </c>
      <c r="AK183" s="108"/>
      <c r="AL183" s="124">
        <f>SUM(AL184:AL198)</f>
        <v>854.875</v>
      </c>
      <c r="AM183" s="124">
        <f>SUM(AM184:AM198)</f>
        <v>451116.6244172189</v>
      </c>
      <c r="AN183" s="108"/>
      <c r="AO183" s="124"/>
      <c r="AP183" s="124"/>
      <c r="AQ183" s="124">
        <f>SUM(AQ184:AQ198)</f>
        <v>326123.85407946055</v>
      </c>
      <c r="AR183" s="107"/>
      <c r="AS183" s="124"/>
      <c r="AT183" s="124"/>
      <c r="AU183" s="124">
        <f>SUM(AU184:AU198)</f>
        <v>326123.85407946055</v>
      </c>
      <c r="AV183" s="107"/>
      <c r="AW183" s="124"/>
      <c r="AX183" s="124"/>
      <c r="AY183" s="124">
        <f>SUM(AY184:AY198)</f>
        <v>326123.85407946055</v>
      </c>
      <c r="AZ183" s="102"/>
    </row>
    <row r="184" spans="1:52" x14ac:dyDescent="0.25">
      <c r="A184" s="102"/>
      <c r="B184" s="103" t="s">
        <v>247</v>
      </c>
      <c r="C184" s="103" t="s">
        <v>35</v>
      </c>
      <c r="D184" s="103" t="s">
        <v>85</v>
      </c>
      <c r="F184" s="113">
        <f>'MATRIZ 2017 COMPLETO PROPOSTA'!F184</f>
        <v>0</v>
      </c>
      <c r="G184" s="118">
        <f t="shared" ref="G184:G198" si="66">F184/$F$11</f>
        <v>0</v>
      </c>
      <c r="H184" s="123">
        <f>'DADOS BASE PROPOSTA'!$H$17*G184*'AJUSTE CONIF-SETEC (1) '!$Q$12</f>
        <v>0</v>
      </c>
      <c r="I184" s="123">
        <f>'MATRIZ 2017 COMPLETO PROPOSTA'!I184*'AJUSTE CONIF-SETEC (1) '!$Q$12</f>
        <v>0</v>
      </c>
      <c r="J184" s="123">
        <f t="shared" ref="J184:J198" si="67">H184+I184</f>
        <v>0</v>
      </c>
      <c r="L184" s="113"/>
      <c r="M184" s="123">
        <f>IF(D184="E",'DADOS BASE PROPOSTA'!$H$28,IF(D184="EA",'DADOS BASE PROPOSTA'!$H$29,IF(D184="EC",'DADOS BASE PROPOSTA'!$H$30,IF(D184="ECA",'DADOS BASE PROPOSTA'!$H$31,0))))*'AJUSTE CONIF-SETEC (1) '!$Q$14</f>
        <v>0</v>
      </c>
      <c r="N184" s="123">
        <f>IF(OR(D184="E",D184="EA",D184="EC",D184="ECA",D184="ECR"),L184*'DADOS BASE PROPOSTA'!$H$33,0)*'AJUSTE CONIF-SETEC (1) '!$Q$14</f>
        <v>0</v>
      </c>
      <c r="O184" s="123">
        <f t="shared" ref="O184:O198" si="68">M184+N184</f>
        <v>0</v>
      </c>
      <c r="Q184" s="77">
        <v>14</v>
      </c>
      <c r="R184" s="123">
        <f>IF(D184="R",('DADOS BASE PROPOSTA'!$H$36+('DADOS BASE PROPOSTA'!$H$37*Q184)),0)*'AJUSTE CONIF-SETEC (1) '!Q16</f>
        <v>3626241.1935912869</v>
      </c>
      <c r="T184" s="113"/>
      <c r="U184" s="118"/>
      <c r="V184" s="123"/>
      <c r="W184" s="123">
        <f>'DADOS BASE PROPOSTA'!$H$47/41</f>
        <v>244676.20587804879</v>
      </c>
      <c r="X184" s="123">
        <f t="shared" ref="X184:X198" si="69">V184+W184</f>
        <v>244676.20587804879</v>
      </c>
      <c r="Z184" s="128"/>
      <c r="AD184" s="132"/>
      <c r="AG184" s="123"/>
      <c r="AI184" s="128"/>
      <c r="AJ184" s="123"/>
      <c r="AL184" s="123"/>
      <c r="AM184" s="123"/>
      <c r="AO184" s="123">
        <f>'DADOS BASE PROPOSTA'!$H$52/41*'AJUSTE CONIF-SETEC (1) '!$Q$22</f>
        <v>167483.94540012974</v>
      </c>
      <c r="AP184" s="123">
        <f>'DADOS BASE PROPOSTA'!$H$53*(Q184/$Q$11)*'AJUSTE CONIF-SETEC (1) '!$Q$22</f>
        <v>158639.90867933081</v>
      </c>
      <c r="AQ184" s="123">
        <f>AO184+AP184</f>
        <v>326123.85407946055</v>
      </c>
      <c r="AS184" s="123">
        <f>'DADOS BASE PROPOSTA'!$H$56/41*'AJUSTE CONIF-SETEC (1) '!$Q$24</f>
        <v>167483.94540012974</v>
      </c>
      <c r="AT184" s="123">
        <f>'DADOS BASE PROPOSTA'!$H$57*(Q184/$Q$11)*'AJUSTE CONIF-SETEC (1) '!$Q$24</f>
        <v>158639.90867933081</v>
      </c>
      <c r="AU184" s="123">
        <f>AS184+AT184</f>
        <v>326123.85407946055</v>
      </c>
      <c r="AW184" s="123">
        <f>'DADOS BASE PROPOSTA'!$H$60/41*'AJUSTE CONIF-SETEC (1) '!$Q$26</f>
        <v>167483.94540012974</v>
      </c>
      <c r="AX184" s="123">
        <f>'DADOS BASE PROPOSTA'!$H$61*(Q184/$Q$11)*'AJUSTE CONIF-SETEC (1) '!$Q$26</f>
        <v>158639.90867933081</v>
      </c>
      <c r="AY184" s="123">
        <f>AW184+AX184</f>
        <v>326123.85407946055</v>
      </c>
      <c r="AZ184" s="102"/>
    </row>
    <row r="185" spans="1:52" x14ac:dyDescent="0.25">
      <c r="A185" s="102"/>
      <c r="B185" s="103" t="s">
        <v>247</v>
      </c>
      <c r="C185" s="103" t="s">
        <v>249</v>
      </c>
      <c r="D185" s="103" t="s">
        <v>93</v>
      </c>
      <c r="F185" s="113">
        <f>'MATRIZ 2017 COMPLETO PROPOSTA'!F185</f>
        <v>0</v>
      </c>
      <c r="G185" s="118">
        <f t="shared" si="66"/>
        <v>0</v>
      </c>
      <c r="H185" s="123">
        <f>'DADOS BASE PROPOSTA'!$H$17*G185*'AJUSTE CONIF-SETEC (1) '!$Q$12</f>
        <v>0</v>
      </c>
      <c r="I185" s="123">
        <f>'MATRIZ 2017 COMPLETO PROPOSTA'!I185*'AJUSTE CONIF-SETEC (1) '!$Q$12</f>
        <v>0</v>
      </c>
      <c r="J185" s="123">
        <f t="shared" si="67"/>
        <v>0</v>
      </c>
      <c r="L185" s="113">
        <v>912.3360295455434</v>
      </c>
      <c r="M185" s="123">
        <f>IF(D185="E",'DADOS BASE PROPOSTA'!$H$28,IF(D185="EA",'DADOS BASE PROPOSTA'!$H$29,IF(D185="EC",'DADOS BASE PROPOSTA'!$H$30,IF(D185="ECA",'DADOS BASE PROPOSTA'!$H$31,0))))*'AJUSTE CONIF-SETEC (1) '!$Q$14</f>
        <v>1008808.992033664</v>
      </c>
      <c r="N185" s="123">
        <f>IF(OR(D185="E",D185="EA",D185="EC",D185="ECA",D185="ECR"),L185*'DADOS BASE PROPOSTA'!$H$33,0)*'AJUSTE CONIF-SETEC (1) '!$Q$14</f>
        <v>306088.92488485482</v>
      </c>
      <c r="O185" s="123">
        <f t="shared" si="68"/>
        <v>1314897.916918519</v>
      </c>
      <c r="R185" s="123"/>
      <c r="T185" s="113">
        <v>258.70630733944961</v>
      </c>
      <c r="U185" s="118">
        <f t="shared" ref="U185:U198" si="70">T185/$T$11</f>
        <v>1.3572134671147413E-3</v>
      </c>
      <c r="V185" s="123">
        <f>'DADOS BASE PROPOSTA'!$H$48*U185*'AJUSTE CONIF-SETEC (1) '!$Q$20</f>
        <v>66402.268469153278</v>
      </c>
      <c r="W185" s="123"/>
      <c r="X185" s="123">
        <f t="shared" si="69"/>
        <v>66402.268469153278</v>
      </c>
      <c r="Z185" s="128">
        <v>363.5</v>
      </c>
      <c r="AB185" s="54">
        <v>0.68600000000000005</v>
      </c>
      <c r="AC185" s="54">
        <f t="shared" ref="AC185:AC198" si="71">Z185*AB185</f>
        <v>249.36100000000002</v>
      </c>
      <c r="AD185" s="132">
        <f t="shared" ref="AD185:AD198" si="72">(AB185-$AC$12)*$AD$12</f>
        <v>-7.4331844258271079E-2</v>
      </c>
      <c r="AF185" s="54">
        <f>($AF$11-(AD185*$AF$11))*'AJUSTE CONIF-SETEC (1) '!$Q$18</f>
        <v>604.82209290697404</v>
      </c>
      <c r="AG185" s="123">
        <f t="shared" ref="AG185:AG198" si="73">Z185*AF185</f>
        <v>219852.83077168505</v>
      </c>
      <c r="AI185" s="128">
        <v>0</v>
      </c>
      <c r="AJ185" s="123">
        <f>IF($AI$11&gt;0,(AI185/$AI$11)*'DADOS BASE PROPOSTA'!$H$41,0)*'AJUSTE CONIF-SETEC (1) '!$Q$18</f>
        <v>0</v>
      </c>
      <c r="AL185" s="123">
        <v>38.125</v>
      </c>
      <c r="AM185" s="123">
        <f>(AL185/$AL$11)*'DADOS BASE PROPOSTA'!$H$42*'AJUSTE CONIF-SETEC (1) '!$Q$18</f>
        <v>20118.521779098082</v>
      </c>
      <c r="AO185" s="123"/>
      <c r="AP185" s="123"/>
      <c r="AQ185" s="123"/>
      <c r="AS185" s="123"/>
      <c r="AT185" s="123"/>
      <c r="AU185" s="123"/>
      <c r="AW185" s="123"/>
      <c r="AX185" s="123"/>
      <c r="AY185" s="123"/>
      <c r="AZ185" s="102"/>
    </row>
    <row r="186" spans="1:52" x14ac:dyDescent="0.25">
      <c r="A186" s="102"/>
      <c r="B186" s="103" t="s">
        <v>247</v>
      </c>
      <c r="C186" s="103" t="s">
        <v>250</v>
      </c>
      <c r="D186" s="103" t="s">
        <v>89</v>
      </c>
      <c r="F186" s="113">
        <f>'MATRIZ 2017 COMPLETO PROPOSTA'!F186</f>
        <v>1589.6755328581989</v>
      </c>
      <c r="G186" s="118">
        <f t="shared" si="66"/>
        <v>1.4082569007560118E-3</v>
      </c>
      <c r="H186" s="123">
        <f>'DADOS BASE PROPOSTA'!$H$17*G186*'AJUSTE CONIF-SETEC (1) '!$Q$12</f>
        <v>1745101.2739930879</v>
      </c>
      <c r="I186" s="123">
        <f>'MATRIZ 2017 COMPLETO PROPOSTA'!I186*'AJUSTE CONIF-SETEC (1) '!$Q$12</f>
        <v>0</v>
      </c>
      <c r="J186" s="123">
        <f t="shared" si="67"/>
        <v>1745101.2739930879</v>
      </c>
      <c r="L186" s="113">
        <v>0</v>
      </c>
      <c r="M186" s="123">
        <f>IF(D186="E",'DADOS BASE PROPOSTA'!$H$28,IF(D186="EA",'DADOS BASE PROPOSTA'!$H$29,IF(D186="EC",'DADOS BASE PROPOSTA'!$H$30,IF(D186="ECA",'DADOS BASE PROPOSTA'!$H$31,0))))*'AJUSTE CONIF-SETEC (1) '!$Q$14</f>
        <v>0</v>
      </c>
      <c r="N186" s="123">
        <f>IF(OR(D186="E",D186="EA",D186="EC",D186="ECA",D186="ECR"),L186*'DADOS BASE PROPOSTA'!$H$33,0)*'AJUSTE CONIF-SETEC (1) '!$Q$14</f>
        <v>0</v>
      </c>
      <c r="O186" s="123">
        <f t="shared" si="68"/>
        <v>0</v>
      </c>
      <c r="R186" s="123"/>
      <c r="T186" s="113">
        <v>333.32586346356021</v>
      </c>
      <c r="U186" s="118">
        <f t="shared" si="70"/>
        <v>1.7486792474557065E-3</v>
      </c>
      <c r="V186" s="123">
        <f>'DADOS BASE PROPOSTA'!$H$48*U186*'AJUSTE CONIF-SETEC (1) '!$Q$20</f>
        <v>85554.90471431792</v>
      </c>
      <c r="W186" s="123"/>
      <c r="X186" s="123">
        <f t="shared" si="69"/>
        <v>85554.90471431792</v>
      </c>
      <c r="Z186" s="128">
        <v>966</v>
      </c>
      <c r="AB186" s="54">
        <v>0.73699999999999999</v>
      </c>
      <c r="AC186" s="54">
        <f t="shared" si="71"/>
        <v>711.94200000000001</v>
      </c>
      <c r="AD186" s="132">
        <f t="shared" si="72"/>
        <v>1.4918155741728806E-2</v>
      </c>
      <c r="AF186" s="54">
        <f>($AF$11-(AD186*$AF$11))*'AJUSTE CONIF-SETEC (1) '!$Q$18</f>
        <v>554.57656394826029</v>
      </c>
      <c r="AG186" s="123">
        <f t="shared" si="73"/>
        <v>535720.96077401948</v>
      </c>
      <c r="AI186" s="128">
        <v>0</v>
      </c>
      <c r="AJ186" s="123">
        <f>IF($AI$11&gt;0,(AI186/$AI$11)*'DADOS BASE PROPOSTA'!$H$41,0)*'AJUSTE CONIF-SETEC (1) '!$Q$18</f>
        <v>0</v>
      </c>
      <c r="AL186" s="123">
        <v>79</v>
      </c>
      <c r="AM186" s="123">
        <f>(AL186/$AL$11)*'DADOS BASE PROPOSTA'!$H$42*'AJUSTE CONIF-SETEC (1) '!$Q$18</f>
        <v>41688.215620950781</v>
      </c>
      <c r="AO186" s="123"/>
      <c r="AP186" s="123"/>
      <c r="AQ186" s="123"/>
      <c r="AS186" s="123"/>
      <c r="AT186" s="123"/>
      <c r="AU186" s="123"/>
      <c r="AW186" s="123"/>
      <c r="AX186" s="123"/>
      <c r="AY186" s="123"/>
      <c r="AZ186" s="102"/>
    </row>
    <row r="187" spans="1:52" x14ac:dyDescent="0.25">
      <c r="A187" s="102"/>
      <c r="B187" s="103" t="s">
        <v>247</v>
      </c>
      <c r="C187" s="103" t="s">
        <v>251</v>
      </c>
      <c r="D187" s="103" t="s">
        <v>93</v>
      </c>
      <c r="F187" s="113">
        <f>'MATRIZ 2017 COMPLETO PROPOSTA'!F187</f>
        <v>0</v>
      </c>
      <c r="G187" s="118">
        <f t="shared" si="66"/>
        <v>0</v>
      </c>
      <c r="H187" s="123">
        <f>'DADOS BASE PROPOSTA'!$H$17*G187*'AJUSTE CONIF-SETEC (1) '!$Q$12</f>
        <v>0</v>
      </c>
      <c r="I187" s="123">
        <f>'MATRIZ 2017 COMPLETO PROPOSTA'!I187*'AJUSTE CONIF-SETEC (1) '!$Q$12</f>
        <v>0</v>
      </c>
      <c r="J187" s="123">
        <f t="shared" si="67"/>
        <v>0</v>
      </c>
      <c r="L187" s="113">
        <v>1860.891276721854</v>
      </c>
      <c r="M187" s="123">
        <f>IF(D187="E",'DADOS BASE PROPOSTA'!$H$28,IF(D187="EA",'DADOS BASE PROPOSTA'!$H$29,IF(D187="EC",'DADOS BASE PROPOSTA'!$H$30,IF(D187="ECA",'DADOS BASE PROPOSTA'!$H$31,0))))*'AJUSTE CONIF-SETEC (1) '!$Q$14</f>
        <v>1008808.992033664</v>
      </c>
      <c r="N187" s="123">
        <f>IF(OR(D187="E",D187="EA",D187="EC",D187="ECA",D187="ECR"),L187*'DADOS BASE PROPOSTA'!$H$33,0)*'AJUSTE CONIF-SETEC (1) '!$Q$14</f>
        <v>624329.40470752621</v>
      </c>
      <c r="O187" s="123">
        <f t="shared" si="68"/>
        <v>1633138.3967411902</v>
      </c>
      <c r="R187" s="123"/>
      <c r="T187" s="113">
        <v>402.04675599859621</v>
      </c>
      <c r="U187" s="118">
        <f t="shared" si="70"/>
        <v>2.1091997225066578E-3</v>
      </c>
      <c r="V187" s="123">
        <f>'DADOS BASE PROPOSTA'!$H$48*U187*'AJUSTE CONIF-SETEC (1) '!$Q$20</f>
        <v>103193.52822713343</v>
      </c>
      <c r="W187" s="123"/>
      <c r="X187" s="123">
        <f t="shared" si="69"/>
        <v>103193.52822713343</v>
      </c>
      <c r="Z187" s="128">
        <v>713</v>
      </c>
      <c r="AB187" s="54">
        <v>0.71799999999999997</v>
      </c>
      <c r="AC187" s="54">
        <f t="shared" si="71"/>
        <v>511.93399999999997</v>
      </c>
      <c r="AD187" s="132">
        <f t="shared" si="72"/>
        <v>-1.8331844258271224E-2</v>
      </c>
      <c r="AF187" s="54">
        <f>($AF$11-(AD187*$AF$11))*'AJUSTE CONIF-SETEC (1) '!$Q$18</f>
        <v>573.29548650150662</v>
      </c>
      <c r="AG187" s="123">
        <f t="shared" si="73"/>
        <v>408759.68187557423</v>
      </c>
      <c r="AI187" s="128">
        <v>0</v>
      </c>
      <c r="AJ187" s="123">
        <f>IF($AI$11&gt;0,(AI187/$AI$11)*'DADOS BASE PROPOSTA'!$H$41,0)*'AJUSTE CONIF-SETEC (1) '!$Q$18</f>
        <v>0</v>
      </c>
      <c r="AL187" s="123">
        <v>108.75</v>
      </c>
      <c r="AM187" s="123">
        <f>(AL187/$AL$11)*'DADOS BASE PROPOSTA'!$H$42*'AJUSTE CONIF-SETEC (1) '!$Q$18</f>
        <v>57387.258845296172</v>
      </c>
      <c r="AO187" s="123"/>
      <c r="AP187" s="123"/>
      <c r="AQ187" s="123"/>
      <c r="AS187" s="123"/>
      <c r="AT187" s="123"/>
      <c r="AU187" s="123"/>
      <c r="AW187" s="123"/>
      <c r="AX187" s="123"/>
      <c r="AY187" s="123"/>
      <c r="AZ187" s="102"/>
    </row>
    <row r="188" spans="1:52" x14ac:dyDescent="0.25">
      <c r="A188" s="102"/>
      <c r="B188" s="103" t="s">
        <v>247</v>
      </c>
      <c r="C188" s="103" t="s">
        <v>252</v>
      </c>
      <c r="D188" s="103" t="s">
        <v>93</v>
      </c>
      <c r="F188" s="113">
        <f>'MATRIZ 2017 COMPLETO PROPOSTA'!F188</f>
        <v>0</v>
      </c>
      <c r="G188" s="118">
        <f t="shared" si="66"/>
        <v>0</v>
      </c>
      <c r="H188" s="123">
        <f>'DADOS BASE PROPOSTA'!$H$17*G188*'AJUSTE CONIF-SETEC (1) '!$Q$12</f>
        <v>0</v>
      </c>
      <c r="I188" s="123">
        <f>'MATRIZ 2017 COMPLETO PROPOSTA'!I188*'AJUSTE CONIF-SETEC (1) '!$Q$12</f>
        <v>0</v>
      </c>
      <c r="J188" s="123">
        <f t="shared" si="67"/>
        <v>0</v>
      </c>
      <c r="L188" s="113">
        <v>1058.399408433527</v>
      </c>
      <c r="M188" s="123">
        <f>IF(D188="E",'DADOS BASE PROPOSTA'!$H$28,IF(D188="EA",'DADOS BASE PROPOSTA'!$H$29,IF(D188="EC",'DADOS BASE PROPOSTA'!$H$30,IF(D188="ECA",'DADOS BASE PROPOSTA'!$H$31,0))))*'AJUSTE CONIF-SETEC (1) '!$Q$14</f>
        <v>1008808.992033664</v>
      </c>
      <c r="N188" s="123">
        <f>IF(OR(D188="E",D188="EA",D188="EC",D188="ECA",D188="ECR"),L188*'DADOS BASE PROPOSTA'!$H$33,0)*'AJUSTE CONIF-SETEC (1) '!$Q$14</f>
        <v>355093.21843571065</v>
      </c>
      <c r="O188" s="123">
        <f t="shared" si="68"/>
        <v>1363902.2104693747</v>
      </c>
      <c r="R188" s="123"/>
      <c r="T188" s="113">
        <v>17.381307965084559</v>
      </c>
      <c r="U188" s="118">
        <f t="shared" si="70"/>
        <v>9.1185041017684802E-5</v>
      </c>
      <c r="V188" s="123">
        <f>'DADOS BASE PROPOSTA'!$H$48*U188*'AJUSTE CONIF-SETEC (1) '!$Q$20</f>
        <v>4461.268415571335</v>
      </c>
      <c r="W188" s="123"/>
      <c r="X188" s="123">
        <f t="shared" si="69"/>
        <v>4461.268415571335</v>
      </c>
      <c r="Z188" s="128">
        <v>341.5</v>
      </c>
      <c r="AB188" s="54">
        <v>0.70899999999999996</v>
      </c>
      <c r="AC188" s="54">
        <f t="shared" si="71"/>
        <v>242.12349999999998</v>
      </c>
      <c r="AD188" s="132">
        <f t="shared" si="72"/>
        <v>-3.4081844258271238E-2</v>
      </c>
      <c r="AF188" s="54">
        <f>($AF$11-(AD188*$AF$11))*'AJUSTE CONIF-SETEC (1) '!$Q$18</f>
        <v>582.16234455304436</v>
      </c>
      <c r="AG188" s="123">
        <f t="shared" si="73"/>
        <v>198808.44066486464</v>
      </c>
      <c r="AI188" s="128">
        <v>0</v>
      </c>
      <c r="AJ188" s="123">
        <f>IF($AI$11&gt;0,(AI188/$AI$11)*'DADOS BASE PROPOSTA'!$H$41,0)*'AJUSTE CONIF-SETEC (1) '!$Q$18</f>
        <v>0</v>
      </c>
      <c r="AL188" s="123">
        <v>10.5</v>
      </c>
      <c r="AM188" s="123">
        <f>(AL188/$AL$11)*'DADOS BASE PROPOSTA'!$H$42*'AJUSTE CONIF-SETEC (1) '!$Q$18</f>
        <v>5540.8387850630779</v>
      </c>
      <c r="AO188" s="123"/>
      <c r="AP188" s="123"/>
      <c r="AQ188" s="123"/>
      <c r="AS188" s="123"/>
      <c r="AT188" s="123"/>
      <c r="AU188" s="123"/>
      <c r="AW188" s="123"/>
      <c r="AX188" s="123"/>
      <c r="AY188" s="123"/>
      <c r="AZ188" s="102"/>
    </row>
    <row r="189" spans="1:52" x14ac:dyDescent="0.25">
      <c r="A189" s="102"/>
      <c r="B189" s="103" t="s">
        <v>247</v>
      </c>
      <c r="C189" s="103" t="s">
        <v>253</v>
      </c>
      <c r="D189" s="103" t="s">
        <v>89</v>
      </c>
      <c r="F189" s="113">
        <f>'MATRIZ 2017 COMPLETO PROPOSTA'!F189</f>
        <v>1875.639686792922</v>
      </c>
      <c r="G189" s="118">
        <f t="shared" si="66"/>
        <v>1.6615859511335837E-3</v>
      </c>
      <c r="H189" s="123">
        <f>'DADOS BASE PROPOSTA'!$H$17*G189*'AJUSTE CONIF-SETEC (1) '!$Q$12</f>
        <v>2059024.7124765282</v>
      </c>
      <c r="I189" s="123">
        <f>'MATRIZ 2017 COMPLETO PROPOSTA'!I189*'AJUSTE CONIF-SETEC (1) '!$Q$12</f>
        <v>0</v>
      </c>
      <c r="J189" s="123">
        <f t="shared" si="67"/>
        <v>2059024.7124765282</v>
      </c>
      <c r="L189" s="113">
        <v>0</v>
      </c>
      <c r="M189" s="123">
        <f>IF(D189="E",'DADOS BASE PROPOSTA'!$H$28,IF(D189="EA",'DADOS BASE PROPOSTA'!$H$29,IF(D189="EC",'DADOS BASE PROPOSTA'!$H$30,IF(D189="ECA",'DADOS BASE PROPOSTA'!$H$31,0))))*'AJUSTE CONIF-SETEC (1) '!$Q$14</f>
        <v>0</v>
      </c>
      <c r="N189" s="123">
        <f>IF(OR(D189="E",D189="EA",D189="EC",D189="ECA",D189="ECR"),L189*'DADOS BASE PROPOSTA'!$H$33,0)*'AJUSTE CONIF-SETEC (1) '!$Q$14</f>
        <v>0</v>
      </c>
      <c r="O189" s="123">
        <f t="shared" si="68"/>
        <v>0</v>
      </c>
      <c r="R189" s="123"/>
      <c r="T189" s="113">
        <v>224.235500638785</v>
      </c>
      <c r="U189" s="118">
        <f t="shared" si="70"/>
        <v>1.1763742616172686E-3</v>
      </c>
      <c r="V189" s="123">
        <f>'DADOS BASE PROPOSTA'!$H$48*U189*'AJUSTE CONIF-SETEC (1) '!$Q$20</f>
        <v>57554.630448938755</v>
      </c>
      <c r="W189" s="123"/>
      <c r="X189" s="123">
        <f t="shared" si="69"/>
        <v>57554.630448938755</v>
      </c>
      <c r="Z189" s="128">
        <v>912</v>
      </c>
      <c r="AB189" s="54">
        <v>0.74399999999999999</v>
      </c>
      <c r="AC189" s="54">
        <f t="shared" si="71"/>
        <v>678.52800000000002</v>
      </c>
      <c r="AD189" s="132">
        <f t="shared" si="72"/>
        <v>2.7168155741728817E-2</v>
      </c>
      <c r="AF189" s="54">
        <f>($AF$11-(AD189*$AF$11))*'AJUSTE CONIF-SETEC (1) '!$Q$18</f>
        <v>547.68011879706421</v>
      </c>
      <c r="AG189" s="123">
        <f t="shared" si="73"/>
        <v>499484.26834292256</v>
      </c>
      <c r="AI189" s="128">
        <v>0</v>
      </c>
      <c r="AJ189" s="123">
        <f>IF($AI$11&gt;0,(AI189/$AI$11)*'DADOS BASE PROPOSTA'!$H$41,0)*'AJUSTE CONIF-SETEC (1) '!$Q$18</f>
        <v>0</v>
      </c>
      <c r="AL189" s="123">
        <v>56.75</v>
      </c>
      <c r="AM189" s="123">
        <f>(AL189/$AL$11)*'DADOS BASE PROPOSTA'!$H$42*'AJUSTE CONIF-SETEC (1) '!$Q$18</f>
        <v>29946.914385936157</v>
      </c>
      <c r="AO189" s="123"/>
      <c r="AP189" s="123"/>
      <c r="AQ189" s="123"/>
      <c r="AS189" s="123"/>
      <c r="AT189" s="123"/>
      <c r="AU189" s="123"/>
      <c r="AW189" s="123"/>
      <c r="AX189" s="123"/>
      <c r="AY189" s="123"/>
      <c r="AZ189" s="102"/>
    </row>
    <row r="190" spans="1:52" x14ac:dyDescent="0.25">
      <c r="A190" s="102"/>
      <c r="B190" s="103" t="s">
        <v>247</v>
      </c>
      <c r="C190" s="103" t="s">
        <v>254</v>
      </c>
      <c r="D190" s="103" t="s">
        <v>89</v>
      </c>
      <c r="F190" s="113">
        <f>'MATRIZ 2017 COMPLETO PROPOSTA'!F190</f>
        <v>8219.9572594317669</v>
      </c>
      <c r="G190" s="118">
        <f t="shared" si="66"/>
        <v>7.2818706051927624E-3</v>
      </c>
      <c r="H190" s="123">
        <f>'DADOS BASE PROPOSTA'!$H$17*G190*'AJUSTE CONIF-SETEC (1) '!$Q$12</f>
        <v>9023638.8427088354</v>
      </c>
      <c r="I190" s="123">
        <f>'MATRIZ 2017 COMPLETO PROPOSTA'!I190*'AJUSTE CONIF-SETEC (1) '!$Q$12</f>
        <v>0</v>
      </c>
      <c r="J190" s="123">
        <f t="shared" si="67"/>
        <v>9023638.8427088354</v>
      </c>
      <c r="L190" s="113">
        <v>0</v>
      </c>
      <c r="M190" s="123">
        <f>IF(D190="E",'DADOS BASE PROPOSTA'!$H$28,IF(D190="EA",'DADOS BASE PROPOSTA'!$H$29,IF(D190="EC",'DADOS BASE PROPOSTA'!$H$30,IF(D190="ECA",'DADOS BASE PROPOSTA'!$H$31,0))))*'AJUSTE CONIF-SETEC (1) '!$Q$14</f>
        <v>0</v>
      </c>
      <c r="N190" s="123">
        <f>IF(OR(D190="E",D190="EA",D190="EC",D190="ECA",D190="ECR"),L190*'DADOS BASE PROPOSTA'!$H$33,0)*'AJUSTE CONIF-SETEC (1) '!$Q$14</f>
        <v>0</v>
      </c>
      <c r="O190" s="123">
        <f t="shared" si="68"/>
        <v>0</v>
      </c>
      <c r="R190" s="123"/>
      <c r="T190" s="113">
        <v>397.78655855519412</v>
      </c>
      <c r="U190" s="118">
        <f t="shared" si="70"/>
        <v>2.0868500650815429E-3</v>
      </c>
      <c r="V190" s="123">
        <f>'DADOS BASE PROPOSTA'!$H$48*U190*'AJUSTE CONIF-SETEC (1) '!$Q$20</f>
        <v>102100.06136396487</v>
      </c>
      <c r="W190" s="123"/>
      <c r="X190" s="123">
        <f t="shared" si="69"/>
        <v>102100.06136396487</v>
      </c>
      <c r="Z190" s="128">
        <v>5095.5</v>
      </c>
      <c r="AB190" s="54">
        <v>0.79900000000000004</v>
      </c>
      <c r="AC190" s="54">
        <f t="shared" si="71"/>
        <v>4071.3045000000002</v>
      </c>
      <c r="AD190" s="132">
        <f t="shared" si="72"/>
        <v>0.1234181557417289</v>
      </c>
      <c r="AF190" s="54">
        <f>($AF$11-(AD190*$AF$11))*'AJUSTE CONIF-SETEC (1) '!$Q$18</f>
        <v>493.49376403766695</v>
      </c>
      <c r="AG190" s="123">
        <f t="shared" si="73"/>
        <v>2514597.4746539318</v>
      </c>
      <c r="AI190" s="128">
        <v>0</v>
      </c>
      <c r="AJ190" s="123">
        <f>IF($AI$11&gt;0,(AI190/$AI$11)*'DADOS BASE PROPOSTA'!$H$41,0)*'AJUSTE CONIF-SETEC (1) '!$Q$18</f>
        <v>0</v>
      </c>
      <c r="AL190" s="123">
        <v>155.25</v>
      </c>
      <c r="AM190" s="123">
        <f>(AL190/$AL$11)*'DADOS BASE PROPOSTA'!$H$42*'AJUSTE CONIF-SETEC (1) '!$Q$18</f>
        <v>81925.259179146946</v>
      </c>
      <c r="AO190" s="123"/>
      <c r="AP190" s="123"/>
      <c r="AQ190" s="123"/>
      <c r="AS190" s="123"/>
      <c r="AT190" s="123"/>
      <c r="AU190" s="123"/>
      <c r="AW190" s="123"/>
      <c r="AX190" s="123"/>
      <c r="AY190" s="123"/>
      <c r="AZ190" s="102"/>
    </row>
    <row r="191" spans="1:52" x14ac:dyDescent="0.25">
      <c r="A191" s="102"/>
      <c r="B191" s="103" t="s">
        <v>247</v>
      </c>
      <c r="C191" s="103" t="s">
        <v>255</v>
      </c>
      <c r="D191" s="103" t="s">
        <v>93</v>
      </c>
      <c r="F191" s="113">
        <f>'MATRIZ 2017 COMPLETO PROPOSTA'!F191</f>
        <v>0</v>
      </c>
      <c r="G191" s="118">
        <f t="shared" si="66"/>
        <v>0</v>
      </c>
      <c r="H191" s="123">
        <f>'DADOS BASE PROPOSTA'!$H$17*G191*'AJUSTE CONIF-SETEC (1) '!$Q$12</f>
        <v>0</v>
      </c>
      <c r="I191" s="123">
        <f>'MATRIZ 2017 COMPLETO PROPOSTA'!I191*'AJUSTE CONIF-SETEC (1) '!$Q$12</f>
        <v>0</v>
      </c>
      <c r="J191" s="123">
        <f t="shared" si="67"/>
        <v>0</v>
      </c>
      <c r="L191" s="113">
        <v>453.38485503044609</v>
      </c>
      <c r="M191" s="123">
        <f>IF(D191="E",'DADOS BASE PROPOSTA'!$H$28,IF(D191="EA",'DADOS BASE PROPOSTA'!$H$29,IF(D191="EC",'DADOS BASE PROPOSTA'!$H$30,IF(D191="ECA",'DADOS BASE PROPOSTA'!$H$31,0))))*'AJUSTE CONIF-SETEC (1) '!$Q$14</f>
        <v>1008808.992033664</v>
      </c>
      <c r="N191" s="123">
        <f>IF(OR(D191="E",D191="EA",D191="EC",D191="ECA",D191="ECR"),L191*'DADOS BASE PROPOSTA'!$H$33,0)*'AJUSTE CONIF-SETEC (1) '!$Q$14</f>
        <v>152110.71177850195</v>
      </c>
      <c r="O191" s="123">
        <f t="shared" si="68"/>
        <v>1160919.7038121659</v>
      </c>
      <c r="R191" s="123"/>
      <c r="T191" s="113">
        <v>381.51409374117083</v>
      </c>
      <c r="U191" s="118">
        <f t="shared" si="70"/>
        <v>2.0014821874450497E-3</v>
      </c>
      <c r="V191" s="123">
        <f>'DADOS BASE PROPOSTA'!$H$48*U191*'AJUSTE CONIF-SETEC (1) '!$Q$20</f>
        <v>97923.400236728194</v>
      </c>
      <c r="W191" s="123"/>
      <c r="X191" s="123">
        <f t="shared" si="69"/>
        <v>97923.400236728194</v>
      </c>
      <c r="Z191" s="128">
        <v>270.5</v>
      </c>
      <c r="AB191" s="54">
        <v>0.79900000000000004</v>
      </c>
      <c r="AC191" s="54">
        <f t="shared" si="71"/>
        <v>216.12950000000001</v>
      </c>
      <c r="AD191" s="132">
        <f t="shared" si="72"/>
        <v>0.1234181557417289</v>
      </c>
      <c r="AF191" s="54">
        <f>($AF$11-(AD191*$AF$11))*'AJUSTE CONIF-SETEC (1) '!$Q$18</f>
        <v>493.49376403766695</v>
      </c>
      <c r="AG191" s="123">
        <f t="shared" si="73"/>
        <v>133490.06317218891</v>
      </c>
      <c r="AI191" s="128">
        <v>0</v>
      </c>
      <c r="AJ191" s="123">
        <f>IF($AI$11&gt;0,(AI191/$AI$11)*'DADOS BASE PROPOSTA'!$H$41,0)*'AJUSTE CONIF-SETEC (1) '!$Q$18</f>
        <v>0</v>
      </c>
      <c r="AL191" s="123">
        <v>69.5</v>
      </c>
      <c r="AM191" s="123">
        <f>(AL191/$AL$11)*'DADOS BASE PROPOSTA'!$H$42*'AJUSTE CONIF-SETEC (1) '!$Q$18</f>
        <v>36675.075767798473</v>
      </c>
      <c r="AO191" s="123"/>
      <c r="AP191" s="123"/>
      <c r="AQ191" s="123"/>
      <c r="AS191" s="123"/>
      <c r="AT191" s="123"/>
      <c r="AU191" s="123"/>
      <c r="AW191" s="123"/>
      <c r="AX191" s="123"/>
      <c r="AY191" s="123"/>
      <c r="AZ191" s="102"/>
    </row>
    <row r="192" spans="1:52" x14ac:dyDescent="0.25">
      <c r="A192" s="102"/>
      <c r="B192" s="103" t="s">
        <v>247</v>
      </c>
      <c r="C192" s="103" t="s">
        <v>256</v>
      </c>
      <c r="D192" s="103" t="s">
        <v>89</v>
      </c>
      <c r="F192" s="113">
        <f>'MATRIZ 2017 COMPLETO PROPOSTA'!F192</f>
        <v>1528.043409066079</v>
      </c>
      <c r="G192" s="118">
        <f t="shared" si="66"/>
        <v>1.3536584233658185E-3</v>
      </c>
      <c r="H192" s="123">
        <f>'DADOS BASE PROPOSTA'!$H$17*G192*'AJUSTE CONIF-SETEC (1) '!$Q$12</f>
        <v>1677443.2547775891</v>
      </c>
      <c r="I192" s="123">
        <f>'MATRIZ 2017 COMPLETO PROPOSTA'!I192*'AJUSTE CONIF-SETEC (1) '!$Q$12</f>
        <v>42530.147181613327</v>
      </c>
      <c r="J192" s="123">
        <f t="shared" si="67"/>
        <v>1719973.4019592025</v>
      </c>
      <c r="L192" s="113">
        <v>0</v>
      </c>
      <c r="M192" s="123">
        <f>IF(D192="E",'DADOS BASE PROPOSTA'!$H$28,IF(D192="EA",'DADOS BASE PROPOSTA'!$H$29,IF(D192="EC",'DADOS BASE PROPOSTA'!$H$30,IF(D192="ECA",'DADOS BASE PROPOSTA'!$H$31,0))))*'AJUSTE CONIF-SETEC (1) '!$Q$14</f>
        <v>0</v>
      </c>
      <c r="N192" s="123">
        <f>IF(OR(D192="E",D192="EA",D192="EC",D192="ECA",D192="ECR"),L192*'DADOS BASE PROPOSTA'!$H$33,0)*'AJUSTE CONIF-SETEC (1) '!$Q$14</f>
        <v>0</v>
      </c>
      <c r="O192" s="123">
        <f t="shared" si="68"/>
        <v>0</v>
      </c>
      <c r="R192" s="123"/>
      <c r="T192" s="113">
        <v>295.4913930175548</v>
      </c>
      <c r="U192" s="118">
        <f t="shared" si="70"/>
        <v>1.5501937395508011E-3</v>
      </c>
      <c r="V192" s="123">
        <f>'DADOS BASE PROPOSTA'!$H$48*U192*'AJUSTE CONIF-SETEC (1) '!$Q$20</f>
        <v>75843.913553025879</v>
      </c>
      <c r="W192" s="123"/>
      <c r="X192" s="123">
        <f t="shared" si="69"/>
        <v>75843.913553025879</v>
      </c>
      <c r="Z192" s="128">
        <v>612</v>
      </c>
      <c r="AB192" s="54">
        <v>0.72</v>
      </c>
      <c r="AC192" s="54">
        <f t="shared" si="71"/>
        <v>440.64</v>
      </c>
      <c r="AD192" s="132">
        <f t="shared" si="72"/>
        <v>-1.4831844258271221E-2</v>
      </c>
      <c r="AF192" s="54">
        <f>($AF$11-(AD192*$AF$11))*'AJUSTE CONIF-SETEC (1) '!$Q$18</f>
        <v>571.32507360116495</v>
      </c>
      <c r="AG192" s="123">
        <f t="shared" si="73"/>
        <v>349650.94504391297</v>
      </c>
      <c r="AI192" s="128">
        <v>0</v>
      </c>
      <c r="AJ192" s="123">
        <f>IF($AI$11&gt;0,(AI192/$AI$11)*'DADOS BASE PROPOSTA'!$H$41,0)*'AJUSTE CONIF-SETEC (1) '!$Q$18</f>
        <v>0</v>
      </c>
      <c r="AL192" s="123">
        <v>84</v>
      </c>
      <c r="AM192" s="123">
        <f>(AL192/$AL$11)*'DADOS BASE PROPOSTA'!$H$42*'AJUSTE CONIF-SETEC (1) '!$Q$18</f>
        <v>44326.710280504623</v>
      </c>
      <c r="AO192" s="123"/>
      <c r="AP192" s="123"/>
      <c r="AQ192" s="123"/>
      <c r="AS192" s="123"/>
      <c r="AT192" s="123"/>
      <c r="AU192" s="123"/>
      <c r="AW192" s="123"/>
      <c r="AX192" s="123"/>
      <c r="AY192" s="123"/>
      <c r="AZ192" s="102"/>
    </row>
    <row r="193" spans="1:52" x14ac:dyDescent="0.25">
      <c r="A193" s="102"/>
      <c r="B193" s="103" t="s">
        <v>247</v>
      </c>
      <c r="C193" s="103" t="s">
        <v>257</v>
      </c>
      <c r="D193" s="103" t="s">
        <v>89</v>
      </c>
      <c r="F193" s="113">
        <f>'MATRIZ 2017 COMPLETO PROPOSTA'!F193</f>
        <v>1684.050242854182</v>
      </c>
      <c r="G193" s="118">
        <f t="shared" si="66"/>
        <v>1.4918612803049205E-3</v>
      </c>
      <c r="H193" s="123">
        <f>'DADOS BASE PROPOSTA'!$H$17*G193*'AJUSTE CONIF-SETEC (1) '!$Q$12</f>
        <v>1848703.1872405063</v>
      </c>
      <c r="I193" s="123">
        <f>'MATRIZ 2017 COMPLETO PROPOSTA'!I193*'AJUSTE CONIF-SETEC (1) '!$Q$12</f>
        <v>0</v>
      </c>
      <c r="J193" s="123">
        <f t="shared" si="67"/>
        <v>1848703.1872405063</v>
      </c>
      <c r="L193" s="113">
        <v>0</v>
      </c>
      <c r="M193" s="123">
        <f>IF(D193="E",'DADOS BASE PROPOSTA'!$H$28,IF(D193="EA",'DADOS BASE PROPOSTA'!$H$29,IF(D193="EC",'DADOS BASE PROPOSTA'!$H$30,IF(D193="ECA",'DADOS BASE PROPOSTA'!$H$31,0))))*'AJUSTE CONIF-SETEC (1) '!$Q$14</f>
        <v>0</v>
      </c>
      <c r="N193" s="123">
        <f>IF(OR(D193="E",D193="EA",D193="EC",D193="ECA",D193="ECR"),L193*'DADOS BASE PROPOSTA'!$H$33,0)*'AJUSTE CONIF-SETEC (1) '!$Q$14</f>
        <v>0</v>
      </c>
      <c r="O193" s="123">
        <f t="shared" si="68"/>
        <v>0</v>
      </c>
      <c r="R193" s="123"/>
      <c r="T193" s="113">
        <v>182.69005540242111</v>
      </c>
      <c r="U193" s="118">
        <f t="shared" si="70"/>
        <v>9.5842040362305011E-4</v>
      </c>
      <c r="V193" s="123">
        <f>'DADOS BASE PROPOSTA'!$H$48*U193*'AJUSTE CONIF-SETEC (1) '!$Q$20</f>
        <v>46891.141658787907</v>
      </c>
      <c r="W193" s="123"/>
      <c r="X193" s="123">
        <f t="shared" si="69"/>
        <v>46891.141658787907</v>
      </c>
      <c r="Z193" s="128">
        <v>760</v>
      </c>
      <c r="AB193" s="54">
        <v>0.752</v>
      </c>
      <c r="AC193" s="54">
        <f t="shared" si="71"/>
        <v>571.52</v>
      </c>
      <c r="AD193" s="132">
        <f t="shared" si="72"/>
        <v>4.1168155741728829E-2</v>
      </c>
      <c r="AF193" s="54">
        <f>($AF$11-(AD193*$AF$11))*'AJUSTE CONIF-SETEC (1) '!$Q$18</f>
        <v>539.7984671956973</v>
      </c>
      <c r="AG193" s="123">
        <f t="shared" si="73"/>
        <v>410246.83506872994</v>
      </c>
      <c r="AI193" s="128">
        <v>0</v>
      </c>
      <c r="AJ193" s="123">
        <f>IF($AI$11&gt;0,(AI193/$AI$11)*'DADOS BASE PROPOSTA'!$H$41,0)*'AJUSTE CONIF-SETEC (1) '!$Q$18</f>
        <v>0</v>
      </c>
      <c r="AL193" s="123">
        <v>34.875</v>
      </c>
      <c r="AM193" s="123">
        <f>(AL193/$AL$11)*'DADOS BASE PROPOSTA'!$H$42*'AJUSTE CONIF-SETEC (1) '!$Q$18</f>
        <v>18403.500250388082</v>
      </c>
      <c r="AO193" s="123"/>
      <c r="AP193" s="123"/>
      <c r="AQ193" s="123"/>
      <c r="AS193" s="123"/>
      <c r="AT193" s="123"/>
      <c r="AU193" s="123"/>
      <c r="AW193" s="123"/>
      <c r="AX193" s="123"/>
      <c r="AY193" s="123"/>
      <c r="AZ193" s="102"/>
    </row>
    <row r="194" spans="1:52" x14ac:dyDescent="0.25">
      <c r="A194" s="102"/>
      <c r="B194" s="103" t="s">
        <v>247</v>
      </c>
      <c r="C194" s="103" t="s">
        <v>258</v>
      </c>
      <c r="D194" s="103" t="s">
        <v>89</v>
      </c>
      <c r="F194" s="113">
        <f>'MATRIZ 2017 COMPLETO PROPOSTA'!F194</f>
        <v>1806.8154567405511</v>
      </c>
      <c r="G194" s="118">
        <f t="shared" si="66"/>
        <v>1.6006161526387883E-3</v>
      </c>
      <c r="H194" s="123">
        <f>'DADOS BASE PROPOSTA'!$H$17*G194*'AJUSTE CONIF-SETEC (1) '!$Q$12</f>
        <v>1983471.4004556532</v>
      </c>
      <c r="I194" s="123">
        <f>'MATRIZ 2017 COMPLETO PROPOSTA'!I194*'AJUSTE CONIF-SETEC (1) '!$Q$12</f>
        <v>0</v>
      </c>
      <c r="J194" s="123">
        <f t="shared" si="67"/>
        <v>1983471.4004556532</v>
      </c>
      <c r="L194" s="113">
        <v>0</v>
      </c>
      <c r="M194" s="123">
        <f>IF(D194="E",'DADOS BASE PROPOSTA'!$H$28,IF(D194="EA",'DADOS BASE PROPOSTA'!$H$29,IF(D194="EC",'DADOS BASE PROPOSTA'!$H$30,IF(D194="ECA",'DADOS BASE PROPOSTA'!$H$31,0))))*'AJUSTE CONIF-SETEC (1) '!$Q$14</f>
        <v>0</v>
      </c>
      <c r="N194" s="123">
        <f>IF(OR(D194="E",D194="EA",D194="EC",D194="ECA",D194="ECR"),L194*'DADOS BASE PROPOSTA'!$H$33,0)*'AJUSTE CONIF-SETEC (1) '!$Q$14</f>
        <v>0</v>
      </c>
      <c r="O194" s="123">
        <f t="shared" si="68"/>
        <v>0</v>
      </c>
      <c r="R194" s="123"/>
      <c r="T194" s="113">
        <v>168.0451567708902</v>
      </c>
      <c r="U194" s="118">
        <f t="shared" si="70"/>
        <v>8.8159099095177617E-4</v>
      </c>
      <c r="V194" s="123">
        <f>'DADOS BASE PROPOSTA'!$H$48*U194*'AJUSTE CONIF-SETEC (1) '!$Q$20</f>
        <v>43132.228702102671</v>
      </c>
      <c r="W194" s="123"/>
      <c r="X194" s="123">
        <f t="shared" si="69"/>
        <v>43132.228702102671</v>
      </c>
      <c r="Z194" s="128">
        <v>1044.5</v>
      </c>
      <c r="AB194" s="54">
        <v>0.75700000000000001</v>
      </c>
      <c r="AC194" s="54">
        <f t="shared" si="71"/>
        <v>790.68650000000002</v>
      </c>
      <c r="AD194" s="132">
        <f t="shared" si="72"/>
        <v>4.9918155741728837E-2</v>
      </c>
      <c r="AF194" s="54">
        <f>($AF$11-(AD194*$AF$11))*'AJUSTE CONIF-SETEC (1) '!$Q$18</f>
        <v>534.87243494484301</v>
      </c>
      <c r="AG194" s="123">
        <f t="shared" si="73"/>
        <v>558674.25829988858</v>
      </c>
      <c r="AI194" s="128">
        <v>0</v>
      </c>
      <c r="AJ194" s="123">
        <f>IF($AI$11&gt;0,(AI194/$AI$11)*'DADOS BASE PROPOSTA'!$H$41,0)*'AJUSTE CONIF-SETEC (1) '!$Q$18</f>
        <v>0</v>
      </c>
      <c r="AL194" s="123">
        <v>33.125</v>
      </c>
      <c r="AM194" s="123">
        <f>(AL194/$AL$11)*'DADOS BASE PROPOSTA'!$H$42*'AJUSTE CONIF-SETEC (1) '!$Q$18</f>
        <v>17480.027119544236</v>
      </c>
      <c r="AO194" s="123"/>
      <c r="AP194" s="123"/>
      <c r="AQ194" s="123"/>
      <c r="AS194" s="123"/>
      <c r="AT194" s="123"/>
      <c r="AU194" s="123"/>
      <c r="AW194" s="123"/>
      <c r="AX194" s="123"/>
      <c r="AY194" s="123"/>
      <c r="AZ194" s="102"/>
    </row>
    <row r="195" spans="1:52" x14ac:dyDescent="0.25">
      <c r="A195" s="102"/>
      <c r="B195" s="103" t="s">
        <v>247</v>
      </c>
      <c r="C195" s="103" t="s">
        <v>259</v>
      </c>
      <c r="D195" s="103" t="s">
        <v>89</v>
      </c>
      <c r="F195" s="113">
        <f>'MATRIZ 2017 COMPLETO PROPOSTA'!F195</f>
        <v>1597.625148312979</v>
      </c>
      <c r="G195" s="118">
        <f t="shared" si="66"/>
        <v>1.4152992817898459E-3</v>
      </c>
      <c r="H195" s="123">
        <f>'DADOS BASE PROPOSTA'!$H$17*G195*'AJUSTE CONIF-SETEC (1) '!$Q$12</f>
        <v>1753828.1391747824</v>
      </c>
      <c r="I195" s="123">
        <f>'MATRIZ 2017 COMPLETO PROPOSTA'!I195*'AJUSTE CONIF-SETEC (1) '!$Q$12</f>
        <v>0</v>
      </c>
      <c r="J195" s="123">
        <f t="shared" si="67"/>
        <v>1753828.1391747824</v>
      </c>
      <c r="L195" s="113">
        <v>0</v>
      </c>
      <c r="M195" s="123">
        <f>IF(D195="E",'DADOS BASE PROPOSTA'!$H$28,IF(D195="EA",'DADOS BASE PROPOSTA'!$H$29,IF(D195="EC",'DADOS BASE PROPOSTA'!$H$30,IF(D195="ECA",'DADOS BASE PROPOSTA'!$H$31,0))))*'AJUSTE CONIF-SETEC (1) '!$Q$14</f>
        <v>0</v>
      </c>
      <c r="N195" s="123">
        <f>IF(OR(D195="E",D195="EA",D195="EC",D195="ECA",D195="ECR"),L195*'DADOS BASE PROPOSTA'!$H$33,0)*'AJUSTE CONIF-SETEC (1) '!$Q$14</f>
        <v>0</v>
      </c>
      <c r="O195" s="123">
        <f t="shared" si="68"/>
        <v>0</v>
      </c>
      <c r="R195" s="123"/>
      <c r="T195" s="113">
        <v>216.20754034836131</v>
      </c>
      <c r="U195" s="118">
        <f t="shared" si="70"/>
        <v>1.134258335138023E-3</v>
      </c>
      <c r="V195" s="123">
        <f>'DADOS BASE PROPOSTA'!$H$48*U195*'AJUSTE CONIF-SETEC (1) '!$Q$20</f>
        <v>55494.090139942869</v>
      </c>
      <c r="W195" s="123"/>
      <c r="X195" s="123">
        <f t="shared" si="69"/>
        <v>55494.090139942869</v>
      </c>
      <c r="Z195" s="128">
        <v>787</v>
      </c>
      <c r="AB195" s="54">
        <v>0.70099999999999996</v>
      </c>
      <c r="AC195" s="54">
        <f t="shared" si="71"/>
        <v>551.68700000000001</v>
      </c>
      <c r="AD195" s="132">
        <f t="shared" si="72"/>
        <v>-4.808184425827125E-2</v>
      </c>
      <c r="AF195" s="54">
        <f>($AF$11-(AD195*$AF$11))*'AJUSTE CONIF-SETEC (1) '!$Q$18</f>
        <v>590.04399615441127</v>
      </c>
      <c r="AG195" s="123">
        <f t="shared" si="73"/>
        <v>464364.62497352168</v>
      </c>
      <c r="AI195" s="128">
        <v>0</v>
      </c>
      <c r="AJ195" s="123">
        <f>IF($AI$11&gt;0,(AI195/$AI$11)*'DADOS BASE PROPOSTA'!$H$41,0)*'AJUSTE CONIF-SETEC (1) '!$Q$18</f>
        <v>0</v>
      </c>
      <c r="AL195" s="123">
        <v>60.75</v>
      </c>
      <c r="AM195" s="123">
        <f>(AL195/$AL$11)*'DADOS BASE PROPOSTA'!$H$42*'AJUSTE CONIF-SETEC (1) '!$Q$18</f>
        <v>32057.71011357924</v>
      </c>
      <c r="AO195" s="123"/>
      <c r="AP195" s="123"/>
      <c r="AQ195" s="123"/>
      <c r="AS195" s="123"/>
      <c r="AT195" s="123"/>
      <c r="AU195" s="123"/>
      <c r="AW195" s="123"/>
      <c r="AX195" s="123"/>
      <c r="AY195" s="123"/>
      <c r="AZ195" s="102"/>
    </row>
    <row r="196" spans="1:52" x14ac:dyDescent="0.25">
      <c r="A196" s="102"/>
      <c r="B196" s="103" t="s">
        <v>247</v>
      </c>
      <c r="C196" s="103" t="s">
        <v>260</v>
      </c>
      <c r="D196" s="103" t="s">
        <v>93</v>
      </c>
      <c r="F196" s="113">
        <f>'MATRIZ 2017 COMPLETO PROPOSTA'!F196</f>
        <v>0</v>
      </c>
      <c r="G196" s="118">
        <f t="shared" si="66"/>
        <v>0</v>
      </c>
      <c r="H196" s="123">
        <f>'DADOS BASE PROPOSTA'!$H$17*G196*'AJUSTE CONIF-SETEC (1) '!$Q$12</f>
        <v>0</v>
      </c>
      <c r="I196" s="123">
        <f>'MATRIZ 2017 COMPLETO PROPOSTA'!I196*'AJUSTE CONIF-SETEC (1) '!$Q$12</f>
        <v>0</v>
      </c>
      <c r="J196" s="123">
        <f t="shared" si="67"/>
        <v>0</v>
      </c>
      <c r="L196" s="113">
        <v>452.73822139453921</v>
      </c>
      <c r="M196" s="123">
        <f>IF(D196="E",'DADOS BASE PROPOSTA'!$H$28,IF(D196="EA",'DADOS BASE PROPOSTA'!$H$29,IF(D196="EC",'DADOS BASE PROPOSTA'!$H$30,IF(D196="ECA",'DADOS BASE PROPOSTA'!$H$31,0))))*'AJUSTE CONIF-SETEC (1) '!$Q$14</f>
        <v>1008808.992033664</v>
      </c>
      <c r="N196" s="123">
        <f>IF(OR(D196="E",D196="EA",D196="EC",D196="ECA",D196="ECR"),L196*'DADOS BASE PROPOSTA'!$H$33,0)*'AJUSTE CONIF-SETEC (1) '!$Q$14</f>
        <v>151893.76606113539</v>
      </c>
      <c r="O196" s="123">
        <f t="shared" si="68"/>
        <v>1160702.7580947995</v>
      </c>
      <c r="R196" s="123"/>
      <c r="T196" s="113">
        <v>220.69716103833451</v>
      </c>
      <c r="U196" s="118">
        <f t="shared" si="70"/>
        <v>1.1578115825456071E-3</v>
      </c>
      <c r="V196" s="123">
        <f>'DADOS BASE PROPOSTA'!$H$48*U196*'AJUSTE CONIF-SETEC (1) '!$Q$20</f>
        <v>56646.443174726432</v>
      </c>
      <c r="W196" s="123"/>
      <c r="X196" s="123">
        <f t="shared" si="69"/>
        <v>56646.443174726432</v>
      </c>
      <c r="Z196" s="128">
        <v>449</v>
      </c>
      <c r="AB196" s="54">
        <v>0.70099999999999996</v>
      </c>
      <c r="AC196" s="54">
        <f t="shared" si="71"/>
        <v>314.74899999999997</v>
      </c>
      <c r="AD196" s="132">
        <f t="shared" si="72"/>
        <v>-4.808184425827125E-2</v>
      </c>
      <c r="AF196" s="54">
        <f>($AF$11-(AD196*$AF$11))*'AJUSTE CONIF-SETEC (1) '!$Q$18</f>
        <v>590.04399615441127</v>
      </c>
      <c r="AG196" s="123">
        <f t="shared" si="73"/>
        <v>264929.75427333068</v>
      </c>
      <c r="AI196" s="128">
        <v>0</v>
      </c>
      <c r="AJ196" s="123">
        <f>IF($AI$11&gt;0,(AI196/$AI$11)*'DADOS BASE PROPOSTA'!$H$41,0)*'AJUSTE CONIF-SETEC (1) '!$Q$18</f>
        <v>0</v>
      </c>
      <c r="AL196" s="123">
        <v>35</v>
      </c>
      <c r="AM196" s="123">
        <f>(AL196/$AL$11)*'DADOS BASE PROPOSTA'!$H$42*'AJUSTE CONIF-SETEC (1) '!$Q$18</f>
        <v>18469.462616876928</v>
      </c>
      <c r="AO196" s="123"/>
      <c r="AP196" s="123"/>
      <c r="AQ196" s="123"/>
      <c r="AS196" s="123"/>
      <c r="AT196" s="123"/>
      <c r="AU196" s="123"/>
      <c r="AW196" s="123"/>
      <c r="AX196" s="123"/>
      <c r="AY196" s="123"/>
      <c r="AZ196" s="102"/>
    </row>
    <row r="197" spans="1:52" x14ac:dyDescent="0.25">
      <c r="A197" s="102"/>
      <c r="B197" s="103" t="s">
        <v>247</v>
      </c>
      <c r="C197" s="103" t="s">
        <v>261</v>
      </c>
      <c r="D197" s="103" t="s">
        <v>89</v>
      </c>
      <c r="F197" s="113">
        <f>'MATRIZ 2017 COMPLETO PROPOSTA'!F197</f>
        <v>1930.43637995721</v>
      </c>
      <c r="G197" s="118">
        <f t="shared" si="66"/>
        <v>1.7101290781379179E-3</v>
      </c>
      <c r="H197" s="123">
        <f>'DADOS BASE PROPOSTA'!$H$17*G197*'AJUSTE CONIF-SETEC (1) '!$Q$12</f>
        <v>2119178.9874056228</v>
      </c>
      <c r="I197" s="123">
        <f>'MATRIZ 2017 COMPLETO PROPOSTA'!I197*'AJUSTE CONIF-SETEC (1) '!$Q$12</f>
        <v>0</v>
      </c>
      <c r="J197" s="123">
        <f t="shared" si="67"/>
        <v>2119178.9874056228</v>
      </c>
      <c r="L197" s="113">
        <v>0</v>
      </c>
      <c r="M197" s="123">
        <f>IF(D197="E",'DADOS BASE PROPOSTA'!$H$28,IF(D197="EA",'DADOS BASE PROPOSTA'!$H$29,IF(D197="EC",'DADOS BASE PROPOSTA'!$H$30,IF(D197="ECA",'DADOS BASE PROPOSTA'!$H$31,0))))*'AJUSTE CONIF-SETEC (1) '!$Q$14</f>
        <v>0</v>
      </c>
      <c r="N197" s="123">
        <f>IF(OR(D197="E",D197="EA",D197="EC",D197="ECA",D197="ECR"),L197*'DADOS BASE PROPOSTA'!$H$33,0)*'AJUSTE CONIF-SETEC (1) '!$Q$14</f>
        <v>0</v>
      </c>
      <c r="O197" s="123">
        <f t="shared" si="68"/>
        <v>0</v>
      </c>
      <c r="R197" s="123"/>
      <c r="T197" s="113">
        <v>152.42628729502459</v>
      </c>
      <c r="U197" s="118">
        <f t="shared" si="70"/>
        <v>7.9965197596696563E-4</v>
      </c>
      <c r="V197" s="123">
        <f>'DADOS BASE PROPOSTA'!$H$48*U197*'AJUSTE CONIF-SETEC (1) '!$Q$20</f>
        <v>39123.326194904526</v>
      </c>
      <c r="W197" s="123"/>
      <c r="X197" s="123">
        <f t="shared" si="69"/>
        <v>39123.326194904526</v>
      </c>
      <c r="Z197" s="128">
        <v>970.5</v>
      </c>
      <c r="AB197" s="54">
        <v>0.73699999999999999</v>
      </c>
      <c r="AC197" s="54">
        <f t="shared" si="71"/>
        <v>715.25850000000003</v>
      </c>
      <c r="AD197" s="132">
        <f t="shared" si="72"/>
        <v>1.4918155741728806E-2</v>
      </c>
      <c r="AF197" s="54">
        <f>($AF$11-(AD197*$AF$11))*'AJUSTE CONIF-SETEC (1) '!$Q$18</f>
        <v>554.57656394826029</v>
      </c>
      <c r="AG197" s="123">
        <f t="shared" si="73"/>
        <v>538216.55531178659</v>
      </c>
      <c r="AI197" s="128">
        <v>0</v>
      </c>
      <c r="AJ197" s="123">
        <f>IF($AI$11&gt;0,(AI197/$AI$11)*'DADOS BASE PROPOSTA'!$H$41,0)*'AJUSTE CONIF-SETEC (1) '!$Q$18</f>
        <v>0</v>
      </c>
      <c r="AL197" s="123">
        <v>39.25</v>
      </c>
      <c r="AM197" s="123">
        <f>(AL197/$AL$11)*'DADOS BASE PROPOSTA'!$H$42*'AJUSTE CONIF-SETEC (1) '!$Q$18</f>
        <v>20712.183077497702</v>
      </c>
      <c r="AO197" s="123"/>
      <c r="AP197" s="123"/>
      <c r="AQ197" s="123"/>
      <c r="AS197" s="123"/>
      <c r="AT197" s="123"/>
      <c r="AU197" s="123"/>
      <c r="AW197" s="123"/>
      <c r="AX197" s="123"/>
      <c r="AY197" s="123"/>
      <c r="AZ197" s="102"/>
    </row>
    <row r="198" spans="1:52" x14ac:dyDescent="0.25">
      <c r="A198" s="102"/>
      <c r="B198" s="103" t="s">
        <v>247</v>
      </c>
      <c r="C198" s="103" t="s">
        <v>262</v>
      </c>
      <c r="D198" s="103" t="s">
        <v>93</v>
      </c>
      <c r="F198" s="113">
        <f>'MATRIZ 2017 COMPLETO PROPOSTA'!F198</f>
        <v>0</v>
      </c>
      <c r="G198" s="118">
        <f t="shared" si="66"/>
        <v>0</v>
      </c>
      <c r="H198" s="123">
        <f>'DADOS BASE PROPOSTA'!$H$17*G198*'AJUSTE CONIF-SETEC (1) '!$Q$12</f>
        <v>0</v>
      </c>
      <c r="I198" s="123">
        <f>'MATRIZ 2017 COMPLETO PROPOSTA'!I198*'AJUSTE CONIF-SETEC (1) '!$Q$12</f>
        <v>0</v>
      </c>
      <c r="J198" s="123">
        <f t="shared" si="67"/>
        <v>0</v>
      </c>
      <c r="L198" s="113">
        <v>519.82436132020359</v>
      </c>
      <c r="M198" s="123">
        <f>IF(D198="E",'DADOS BASE PROPOSTA'!$H$28,IF(D198="EA",'DADOS BASE PROPOSTA'!$H$29,IF(D198="EC",'DADOS BASE PROPOSTA'!$H$30,IF(D198="ECA",'DADOS BASE PROPOSTA'!$H$31,0))))*'AJUSTE CONIF-SETEC (1) '!$Q$14</f>
        <v>1008808.992033664</v>
      </c>
      <c r="N198" s="123">
        <f>IF(OR(D198="E",D198="EA",D198="EC",D198="ECA",D198="ECR"),L198*'DADOS BASE PROPOSTA'!$H$33,0)*'AJUSTE CONIF-SETEC (1) '!$Q$14</f>
        <v>174401.17975469539</v>
      </c>
      <c r="O198" s="123">
        <f t="shared" si="68"/>
        <v>1183210.1717883595</v>
      </c>
      <c r="R198" s="123"/>
      <c r="T198" s="113">
        <v>329.67820715602357</v>
      </c>
      <c r="U198" s="118">
        <f t="shared" si="70"/>
        <v>1.7295430759610587E-3</v>
      </c>
      <c r="V198" s="123">
        <f>'DADOS BASE PROPOSTA'!$H$48*U198*'AJUSTE CONIF-SETEC (1) '!$Q$20</f>
        <v>84618.659069953152</v>
      </c>
      <c r="W198" s="123"/>
      <c r="X198" s="123">
        <f t="shared" si="69"/>
        <v>84618.659069953152</v>
      </c>
      <c r="Z198" s="128">
        <v>347</v>
      </c>
      <c r="AB198" s="54">
        <v>0.746</v>
      </c>
      <c r="AC198" s="54">
        <f t="shared" si="71"/>
        <v>258.86200000000002</v>
      </c>
      <c r="AD198" s="132">
        <f t="shared" si="72"/>
        <v>3.066815574172882E-2</v>
      </c>
      <c r="AF198" s="54">
        <f>($AF$11-(AD198*$AF$11))*'AJUSTE CONIF-SETEC (1) '!$Q$18</f>
        <v>545.70970589672254</v>
      </c>
      <c r="AG198" s="123">
        <f t="shared" si="73"/>
        <v>189361.26794616273</v>
      </c>
      <c r="AI198" s="128">
        <v>0</v>
      </c>
      <c r="AJ198" s="123">
        <f>IF($AI$11&gt;0,(AI198/$AI$11)*'DADOS BASE PROPOSTA'!$H$41,0)*'AJUSTE CONIF-SETEC (1) '!$Q$18</f>
        <v>0</v>
      </c>
      <c r="AL198" s="123">
        <v>50</v>
      </c>
      <c r="AM198" s="123">
        <f>(AL198/$AL$11)*'DADOS BASE PROPOSTA'!$H$42*'AJUSTE CONIF-SETEC (1) '!$Q$18</f>
        <v>26384.946595538469</v>
      </c>
      <c r="AO198" s="123"/>
      <c r="AP198" s="123"/>
      <c r="AQ198" s="123"/>
      <c r="AS198" s="123"/>
      <c r="AT198" s="123"/>
      <c r="AU198" s="123"/>
      <c r="AW198" s="123"/>
      <c r="AX198" s="123"/>
      <c r="AY198" s="123"/>
      <c r="AZ198" s="102"/>
    </row>
    <row r="199" spans="1:52" x14ac:dyDescent="0.25">
      <c r="A199" s="102"/>
      <c r="F199" s="113"/>
      <c r="G199" s="118"/>
      <c r="H199" s="123"/>
      <c r="I199" s="123"/>
      <c r="J199" s="123"/>
      <c r="L199" s="113"/>
      <c r="M199" s="123"/>
      <c r="N199" s="123"/>
      <c r="O199" s="123"/>
      <c r="R199" s="123"/>
      <c r="T199" s="113"/>
      <c r="U199" s="118"/>
      <c r="V199" s="123"/>
      <c r="W199" s="123"/>
      <c r="X199" s="123"/>
      <c r="Z199" s="128"/>
      <c r="AD199" s="132"/>
      <c r="AG199" s="123"/>
      <c r="AI199" s="128"/>
      <c r="AJ199" s="123"/>
      <c r="AL199" s="123"/>
      <c r="AM199" s="123"/>
      <c r="AO199" s="123"/>
      <c r="AP199" s="123"/>
      <c r="AQ199" s="123"/>
      <c r="AS199" s="123"/>
      <c r="AT199" s="123"/>
      <c r="AU199" s="123"/>
      <c r="AW199" s="123"/>
      <c r="AX199" s="123"/>
      <c r="AY199" s="123"/>
      <c r="AZ199" s="102"/>
    </row>
    <row r="200" spans="1:52" x14ac:dyDescent="0.25">
      <c r="A200" s="102"/>
      <c r="B200" s="107" t="s">
        <v>247</v>
      </c>
      <c r="C200" s="107" t="s">
        <v>263</v>
      </c>
      <c r="D200" s="107" t="s">
        <v>84</v>
      </c>
      <c r="E200" s="107"/>
      <c r="F200" s="114">
        <f>SUM(F201:F213)</f>
        <v>28592.771299129501</v>
      </c>
      <c r="G200" s="119">
        <f>SUM(G201:G213)</f>
        <v>2.5329676818602286E-2</v>
      </c>
      <c r="H200" s="124">
        <f>SUM(H201:H213)</f>
        <v>31388343.463643659</v>
      </c>
      <c r="I200" s="124">
        <f>SUM(I201:I213)</f>
        <v>0</v>
      </c>
      <c r="J200" s="124">
        <f>SUM(J201:J213)</f>
        <v>31388343.463643659</v>
      </c>
      <c r="K200" s="108"/>
      <c r="L200" s="114">
        <f>SUM(L201:L213)</f>
        <v>4059.6258045970894</v>
      </c>
      <c r="M200" s="124">
        <f>SUM(M201:M213)</f>
        <v>5139067.13900657</v>
      </c>
      <c r="N200" s="124">
        <f>SUM(N201:N213)</f>
        <v>1362005.2894139334</v>
      </c>
      <c r="O200" s="124">
        <f>SUM(O201:O213)</f>
        <v>6501072.4284205036</v>
      </c>
      <c r="P200" s="108"/>
      <c r="Q200" s="109"/>
      <c r="R200" s="124">
        <f>SUM(R201:R213)</f>
        <v>3442776.7365751271</v>
      </c>
      <c r="S200" s="108"/>
      <c r="T200" s="114">
        <f>SUM(T201:T213)</f>
        <v>18450.345877421605</v>
      </c>
      <c r="U200" s="119">
        <f>SUM(U201:U213)</f>
        <v>9.6793379934510343E-2</v>
      </c>
      <c r="V200" s="124">
        <f>SUM(V201:V213)</f>
        <v>4735658.8747322932</v>
      </c>
      <c r="W200" s="124">
        <f>SUM(W201:W213)</f>
        <v>244676.20587804879</v>
      </c>
      <c r="X200" s="124">
        <f>SUM(X201:X213)</f>
        <v>4980335.0806103433</v>
      </c>
      <c r="Y200" s="108"/>
      <c r="Z200" s="129">
        <f>SUM(Z201:Z213)</f>
        <v>14205</v>
      </c>
      <c r="AA200" s="108"/>
      <c r="AB200" s="108"/>
      <c r="AC200" s="108"/>
      <c r="AD200" s="133"/>
      <c r="AE200" s="108"/>
      <c r="AF200" s="108"/>
      <c r="AG200" s="124">
        <f>SUM(AG201:AG213)</f>
        <v>7785026.5485562552</v>
      </c>
      <c r="AH200" s="108"/>
      <c r="AI200" s="129">
        <f>SUM(AI201:AI213)</f>
        <v>423</v>
      </c>
      <c r="AJ200" s="124">
        <f>SUM(AJ201:AJ213)</f>
        <v>2412882.6655057147</v>
      </c>
      <c r="AK200" s="108"/>
      <c r="AL200" s="124">
        <f>SUM(AL201:AL213)</f>
        <v>5838.125</v>
      </c>
      <c r="AM200" s="124">
        <f>SUM(AM201:AM213)</f>
        <v>3080772.3268615603</v>
      </c>
      <c r="AN200" s="108"/>
      <c r="AO200" s="124"/>
      <c r="AP200" s="124"/>
      <c r="AQ200" s="124">
        <f>SUM(AQ201:AQ213)</f>
        <v>303461.00998241332</v>
      </c>
      <c r="AR200" s="107"/>
      <c r="AS200" s="124"/>
      <c r="AT200" s="124"/>
      <c r="AU200" s="124">
        <f>SUM(AU201:AU213)</f>
        <v>303461.00998241332</v>
      </c>
      <c r="AV200" s="107"/>
      <c r="AW200" s="124"/>
      <c r="AX200" s="124"/>
      <c r="AY200" s="124">
        <f>SUM(AY201:AY213)</f>
        <v>303461.00998241332</v>
      </c>
      <c r="AZ200" s="102"/>
    </row>
    <row r="201" spans="1:52" x14ac:dyDescent="0.25">
      <c r="A201" s="102"/>
      <c r="B201" s="103" t="s">
        <v>247</v>
      </c>
      <c r="C201" s="103" t="s">
        <v>35</v>
      </c>
      <c r="D201" s="103" t="s">
        <v>85</v>
      </c>
      <c r="F201" s="113">
        <f>'MATRIZ 2017 COMPLETO PROPOSTA'!F201</f>
        <v>0</v>
      </c>
      <c r="G201" s="118">
        <f>F201/$F$11</f>
        <v>0</v>
      </c>
      <c r="H201" s="123">
        <f>'DADOS BASE PROPOSTA'!$H$17*G201*'AJUSTE CONIF-SETEC (1) '!$Q$12</f>
        <v>0</v>
      </c>
      <c r="I201" s="123">
        <f>'MATRIZ 2017 COMPLETO PROPOSTA'!I201*'AJUSTE CONIF-SETEC (1) '!$Q$12</f>
        <v>0</v>
      </c>
      <c r="J201" s="123">
        <f t="shared" ref="J201:J213" si="74">H201+I201</f>
        <v>0</v>
      </c>
      <c r="L201" s="113"/>
      <c r="M201" s="123">
        <f>IF(D201="E",'DADOS BASE PROPOSTA'!$H$28,IF(D201="EA",'DADOS BASE PROPOSTA'!$H$29,IF(D201="EC",'DADOS BASE PROPOSTA'!$H$30,IF(D201="ECA",'DADOS BASE PROPOSTA'!$H$31,0))))*'AJUSTE CONIF-SETEC (1) '!$Q$14</f>
        <v>0</v>
      </c>
      <c r="N201" s="123">
        <f>IF(OR(D201="E",D201="EA",D201="EC",D201="ECA",D201="ECR"),L201*'DADOS BASE PROPOSTA'!$H$33,0)*'AJUSTE CONIF-SETEC (1) '!$Q$14</f>
        <v>0</v>
      </c>
      <c r="O201" s="123">
        <f t="shared" ref="O201:O213" si="75">M201+N201</f>
        <v>0</v>
      </c>
      <c r="Q201" s="77">
        <v>12</v>
      </c>
      <c r="R201" s="123">
        <f>IF(D201="R",('DADOS BASE PROPOSTA'!$H$36+('DADOS BASE PROPOSTA'!$H$37*Q201)),0)*'AJUSTE CONIF-SETEC (1) '!Q16</f>
        <v>3442776.7365751271</v>
      </c>
      <c r="T201" s="113"/>
      <c r="U201" s="118"/>
      <c r="V201" s="123"/>
      <c r="W201" s="123">
        <f>'DADOS BASE PROPOSTA'!$H$47/41</f>
        <v>244676.20587804879</v>
      </c>
      <c r="X201" s="123">
        <f t="shared" ref="X201:X213" si="76">V201+W201</f>
        <v>244676.20587804879</v>
      </c>
      <c r="Z201" s="128"/>
      <c r="AD201" s="132"/>
      <c r="AG201" s="123"/>
      <c r="AI201" s="128"/>
      <c r="AJ201" s="123"/>
      <c r="AL201" s="123"/>
      <c r="AM201" s="123"/>
      <c r="AO201" s="123">
        <f>'DADOS BASE PROPOSTA'!$H$52/41*'AJUSTE CONIF-SETEC (1) '!$Q$22</f>
        <v>167483.94540012974</v>
      </c>
      <c r="AP201" s="123">
        <f>'DADOS BASE PROPOSTA'!$H$53*(Q201/$Q$11)*'AJUSTE CONIF-SETEC (1) '!$Q$22</f>
        <v>135977.06458228358</v>
      </c>
      <c r="AQ201" s="123">
        <f>AO201+AP201</f>
        <v>303461.00998241332</v>
      </c>
      <c r="AS201" s="123">
        <f>'DADOS BASE PROPOSTA'!$H$56/41*'AJUSTE CONIF-SETEC (1) '!$Q$24</f>
        <v>167483.94540012974</v>
      </c>
      <c r="AT201" s="123">
        <f>'DADOS BASE PROPOSTA'!$H$57*(Q201/$Q$11)*'AJUSTE CONIF-SETEC (1) '!$Q$24</f>
        <v>135977.06458228358</v>
      </c>
      <c r="AU201" s="123">
        <f>AS201+AT201</f>
        <v>303461.00998241332</v>
      </c>
      <c r="AW201" s="123">
        <f>'DADOS BASE PROPOSTA'!$H$60/41*'AJUSTE CONIF-SETEC (1) '!$Q$26</f>
        <v>167483.94540012974</v>
      </c>
      <c r="AX201" s="123">
        <f>'DADOS BASE PROPOSTA'!$H$61*(Q201/$Q$11)*'AJUSTE CONIF-SETEC (1) '!$Q$26</f>
        <v>135977.06458228358</v>
      </c>
      <c r="AY201" s="123">
        <f>AW201+AX201</f>
        <v>303461.00998241332</v>
      </c>
      <c r="AZ201" s="102"/>
    </row>
    <row r="202" spans="1:52" x14ac:dyDescent="0.25">
      <c r="A202" s="102"/>
      <c r="B202" s="103" t="s">
        <v>247</v>
      </c>
      <c r="C202" s="103" t="s">
        <v>264</v>
      </c>
      <c r="D202" s="103" t="s">
        <v>87</v>
      </c>
      <c r="F202" s="113">
        <f>'MATRIZ 2017 COMPLETO PROPOSTA'!F202</f>
        <v>0</v>
      </c>
      <c r="G202" s="118">
        <f>F202/$F$11</f>
        <v>0</v>
      </c>
      <c r="H202" s="123">
        <f>'DADOS BASE PROPOSTA'!$H$17*G202*'AJUSTE CONIF-SETEC (1) '!$Q$12</f>
        <v>0</v>
      </c>
      <c r="I202" s="123">
        <f>'MATRIZ 2017 COMPLETO PROPOSTA'!I202*'AJUSTE CONIF-SETEC (1) '!$Q$12</f>
        <v>0</v>
      </c>
      <c r="J202" s="123">
        <f t="shared" si="74"/>
        <v>0</v>
      </c>
      <c r="L202" s="113">
        <v>516.12930870523883</v>
      </c>
      <c r="M202" s="123">
        <f>IF(D202="E",'DADOS BASE PROPOSTA'!$H$28,IF(D202="EA",'DADOS BASE PROPOSTA'!$H$29,IF(D202="EC",'DADOS BASE PROPOSTA'!$H$30,IF(D202="ECA",'DADOS BASE PROPOSTA'!$H$31,0))))*'AJUSTE CONIF-SETEC (1) '!$Q$14</f>
        <v>499965.73525072273</v>
      </c>
      <c r="N202" s="123">
        <f>IF(OR(D202="E",D202="EA",D202="EC",D202="ECA",D202="ECR"),L202*'DADOS BASE PROPOSTA'!$H$33,0)*'AJUSTE CONIF-SETEC (1) '!$Q$14</f>
        <v>173161.488845118</v>
      </c>
      <c r="O202" s="123">
        <f t="shared" si="75"/>
        <v>673127.22409584071</v>
      </c>
      <c r="R202" s="123"/>
      <c r="T202" s="113">
        <v>0</v>
      </c>
      <c r="U202" s="118">
        <f t="shared" ref="U202:U213" si="77">T202/$T$11</f>
        <v>0</v>
      </c>
      <c r="V202" s="123">
        <f>'DADOS BASE PROPOSTA'!$H$48*U202*'AJUSTE CONIF-SETEC (1) '!$Q$20</f>
        <v>0</v>
      </c>
      <c r="W202" s="123"/>
      <c r="X202" s="123">
        <f t="shared" si="76"/>
        <v>0</v>
      </c>
      <c r="Z202" s="128">
        <v>186</v>
      </c>
      <c r="AB202" s="54">
        <v>0.76600000000000001</v>
      </c>
      <c r="AC202" s="54">
        <f t="shared" ref="AC202:AC213" si="78">Z202*AB202</f>
        <v>142.476</v>
      </c>
      <c r="AD202" s="132">
        <f t="shared" ref="AD202:AD213" si="79">(AB202-$AC$12)*$AD$12</f>
        <v>6.5668155741728851E-2</v>
      </c>
      <c r="AF202" s="54">
        <f>($AF$11-(AD202*$AF$11))*'AJUSTE CONIF-SETEC (1) '!$Q$18</f>
        <v>526.00557689330526</v>
      </c>
      <c r="AG202" s="123">
        <f t="shared" ref="AG202:AG213" si="80">Z202*AF202</f>
        <v>97837.037302154786</v>
      </c>
      <c r="AI202" s="128">
        <v>0</v>
      </c>
      <c r="AJ202" s="123">
        <f>IF($AI$11&gt;0,(AI202/$AI$11)*'DADOS BASE PROPOSTA'!$H$41,0)*'AJUSTE CONIF-SETEC (1) '!$Q$18</f>
        <v>0</v>
      </c>
      <c r="AL202" s="123">
        <v>0</v>
      </c>
      <c r="AM202" s="123">
        <f>(AL202/$AL$11)*'DADOS BASE PROPOSTA'!$H$42*'AJUSTE CONIF-SETEC (1) '!$Q$18</f>
        <v>0</v>
      </c>
      <c r="AO202" s="123"/>
      <c r="AP202" s="123"/>
      <c r="AQ202" s="123"/>
      <c r="AS202" s="123"/>
      <c r="AT202" s="123"/>
      <c r="AU202" s="123"/>
      <c r="AW202" s="123"/>
      <c r="AX202" s="123"/>
      <c r="AY202" s="123"/>
      <c r="AZ202" s="102"/>
    </row>
    <row r="203" spans="1:52" x14ac:dyDescent="0.25">
      <c r="A203" s="102"/>
      <c r="B203" s="103" t="s">
        <v>247</v>
      </c>
      <c r="C203" s="103" t="s">
        <v>265</v>
      </c>
      <c r="D203" s="103" t="s">
        <v>87</v>
      </c>
      <c r="F203" s="113">
        <f>'MATRIZ 2017 COMPLETO PROPOSTA'!F203</f>
        <v>0</v>
      </c>
      <c r="G203" s="118">
        <f>F203/$F$11</f>
        <v>0</v>
      </c>
      <c r="H203" s="123">
        <f>'DADOS BASE PROPOSTA'!$H$17*G203*'AJUSTE CONIF-SETEC (1) '!$Q$12</f>
        <v>0</v>
      </c>
      <c r="I203" s="123">
        <f>'MATRIZ 2017 COMPLETO PROPOSTA'!I203*'AJUSTE CONIF-SETEC (1) '!$Q$12</f>
        <v>0</v>
      </c>
      <c r="J203" s="123">
        <f t="shared" si="74"/>
        <v>0</v>
      </c>
      <c r="L203" s="113">
        <v>578.31544767664082</v>
      </c>
      <c r="M203" s="123">
        <f>IF(D203="E",'DADOS BASE PROPOSTA'!$H$28,IF(D203="EA",'DADOS BASE PROPOSTA'!$H$29,IF(D203="EC",'DADOS BASE PROPOSTA'!$H$30,IF(D203="ECA",'DADOS BASE PROPOSTA'!$H$31,0))))*'AJUSTE CONIF-SETEC (1) '!$Q$14</f>
        <v>499965.73525072273</v>
      </c>
      <c r="N203" s="123">
        <f>IF(OR(D203="E",D203="EA",D203="EC",D203="ECA",D203="ECR"),L203*'DADOS BASE PROPOSTA'!$H$33,0)*'AJUSTE CONIF-SETEC (1) '!$Q$14</f>
        <v>194024.95121432657</v>
      </c>
      <c r="O203" s="123">
        <f t="shared" si="75"/>
        <v>693990.68646504928</v>
      </c>
      <c r="R203" s="123"/>
      <c r="T203" s="113">
        <v>0</v>
      </c>
      <c r="U203" s="118">
        <f t="shared" si="77"/>
        <v>0</v>
      </c>
      <c r="V203" s="123">
        <f>'DADOS BASE PROPOSTA'!$H$48*U203*'AJUSTE CONIF-SETEC (1) '!$Q$20</f>
        <v>0</v>
      </c>
      <c r="W203" s="123"/>
      <c r="X203" s="123">
        <f t="shared" si="76"/>
        <v>0</v>
      </c>
      <c r="Z203" s="128">
        <v>285.5</v>
      </c>
      <c r="AB203" s="54">
        <v>0.69899999999999995</v>
      </c>
      <c r="AC203" s="54">
        <f t="shared" si="78"/>
        <v>199.56449999999998</v>
      </c>
      <c r="AD203" s="132">
        <f t="shared" si="79"/>
        <v>-5.1581844258271253E-2</v>
      </c>
      <c r="AF203" s="54">
        <f>($AF$11-(AD203*$AF$11))*'AJUSTE CONIF-SETEC (1) '!$Q$18</f>
        <v>592.01440905475295</v>
      </c>
      <c r="AG203" s="123">
        <f t="shared" si="80"/>
        <v>169020.11378513198</v>
      </c>
      <c r="AI203" s="128">
        <v>0</v>
      </c>
      <c r="AJ203" s="123">
        <f>IF($AI$11&gt;0,(AI203/$AI$11)*'DADOS BASE PROPOSTA'!$H$41,0)*'AJUSTE CONIF-SETEC (1) '!$Q$18</f>
        <v>0</v>
      </c>
      <c r="AL203" s="123">
        <v>0</v>
      </c>
      <c r="AM203" s="123">
        <f>(AL203/$AL$11)*'DADOS BASE PROPOSTA'!$H$42*'AJUSTE CONIF-SETEC (1) '!$Q$18</f>
        <v>0</v>
      </c>
      <c r="AO203" s="123"/>
      <c r="AP203" s="123"/>
      <c r="AQ203" s="123"/>
      <c r="AS203" s="123"/>
      <c r="AT203" s="123"/>
      <c r="AU203" s="123"/>
      <c r="AW203" s="123"/>
      <c r="AX203" s="123"/>
      <c r="AY203" s="123"/>
      <c r="AZ203" s="102"/>
    </row>
    <row r="204" spans="1:52" x14ac:dyDescent="0.25">
      <c r="A204" s="102"/>
      <c r="B204" s="103" t="s">
        <v>247</v>
      </c>
      <c r="C204" s="103" t="s">
        <v>266</v>
      </c>
      <c r="D204" s="103" t="s">
        <v>87</v>
      </c>
      <c r="F204" s="113">
        <f>'MATRIZ 2017 COMPLETO PROPOSTA'!F204</f>
        <v>0</v>
      </c>
      <c r="G204" s="118">
        <f>F204/$F$11</f>
        <v>0</v>
      </c>
      <c r="H204" s="123">
        <f>'DADOS BASE PROPOSTA'!$H$17*G204*'AJUSTE CONIF-SETEC (1) '!$Q$12</f>
        <v>0</v>
      </c>
      <c r="I204" s="123">
        <f>'MATRIZ 2017 COMPLETO PROPOSTA'!I204*'AJUSTE CONIF-SETEC (1) '!$Q$12</f>
        <v>0</v>
      </c>
      <c r="J204" s="123">
        <f t="shared" si="74"/>
        <v>0</v>
      </c>
      <c r="L204" s="113">
        <v>488.00045913911327</v>
      </c>
      <c r="M204" s="123">
        <f>IF(D204="E",'DADOS BASE PROPOSTA'!$H$28,IF(D204="EA",'DADOS BASE PROPOSTA'!$H$29,IF(D204="EC",'DADOS BASE PROPOSTA'!$H$30,IF(D204="ECA",'DADOS BASE PROPOSTA'!$H$31,0))))*'AJUSTE CONIF-SETEC (1) '!$Q$14</f>
        <v>499965.73525072273</v>
      </c>
      <c r="N204" s="123">
        <f>IF(OR(D204="E",D204="EA",D204="EC",D204="ECA",D204="ECR"),L204*'DADOS BASE PROPOSTA'!$H$33,0)*'AJUSTE CONIF-SETEC (1) '!$Q$14</f>
        <v>163724.25405101263</v>
      </c>
      <c r="O204" s="123">
        <f t="shared" si="75"/>
        <v>663689.9893017353</v>
      </c>
      <c r="R204" s="123"/>
      <c r="T204" s="113">
        <v>1.703571428571429</v>
      </c>
      <c r="U204" s="118">
        <f t="shared" si="77"/>
        <v>8.9372002902709012E-6</v>
      </c>
      <c r="V204" s="123">
        <f>'DADOS BASE PROPOSTA'!$H$48*U204*'AJUSTE CONIF-SETEC (1) '!$Q$20</f>
        <v>437.25647248310986</v>
      </c>
      <c r="W204" s="123"/>
      <c r="X204" s="123">
        <f t="shared" si="76"/>
        <v>437.25647248310986</v>
      </c>
      <c r="Z204" s="128">
        <v>179</v>
      </c>
      <c r="AB204" s="54">
        <v>0.70599999999999996</v>
      </c>
      <c r="AC204" s="54">
        <f t="shared" si="78"/>
        <v>126.374</v>
      </c>
      <c r="AD204" s="132">
        <f t="shared" si="79"/>
        <v>-3.9331844258271242E-2</v>
      </c>
      <c r="AF204" s="54">
        <f>($AF$11-(AD204*$AF$11))*'AJUSTE CONIF-SETEC (1) '!$Q$18</f>
        <v>585.11796390355698</v>
      </c>
      <c r="AG204" s="123">
        <f t="shared" si="80"/>
        <v>104736.1155387367</v>
      </c>
      <c r="AI204" s="128">
        <v>0</v>
      </c>
      <c r="AJ204" s="123">
        <f>IF($AI$11&gt;0,(AI204/$AI$11)*'DADOS BASE PROPOSTA'!$H$41,0)*'AJUSTE CONIF-SETEC (1) '!$Q$18</f>
        <v>0</v>
      </c>
      <c r="AL204" s="123">
        <v>6.625</v>
      </c>
      <c r="AM204" s="123">
        <f>(AL204/$AL$11)*'DADOS BASE PROPOSTA'!$H$42*'AJUSTE CONIF-SETEC (1) '!$Q$18</f>
        <v>3496.0054239088472</v>
      </c>
      <c r="AO204" s="123"/>
      <c r="AP204" s="123"/>
      <c r="AQ204" s="123"/>
      <c r="AS204" s="123"/>
      <c r="AT204" s="123"/>
      <c r="AU204" s="123"/>
      <c r="AW204" s="123"/>
      <c r="AX204" s="123"/>
      <c r="AY204" s="123"/>
      <c r="AZ204" s="102"/>
    </row>
    <row r="205" spans="1:52" x14ac:dyDescent="0.25">
      <c r="A205" s="102"/>
      <c r="B205" s="103" t="s">
        <v>247</v>
      </c>
      <c r="C205" s="103" t="s">
        <v>267</v>
      </c>
      <c r="D205" s="103" t="s">
        <v>87</v>
      </c>
      <c r="F205" s="113">
        <f>'MATRIZ 2017 COMPLETO PROPOSTA'!F205</f>
        <v>0</v>
      </c>
      <c r="G205" s="118">
        <f>F205/$F$11</f>
        <v>0</v>
      </c>
      <c r="H205" s="123">
        <f>'DADOS BASE PROPOSTA'!$H$17*G205*'AJUSTE CONIF-SETEC (1) '!$Q$12</f>
        <v>0</v>
      </c>
      <c r="I205" s="123">
        <f>'MATRIZ 2017 COMPLETO PROPOSTA'!I205*'AJUSTE CONIF-SETEC (1) '!$Q$12</f>
        <v>0</v>
      </c>
      <c r="J205" s="123">
        <f t="shared" si="74"/>
        <v>0</v>
      </c>
      <c r="L205" s="113">
        <v>335.40717227847801</v>
      </c>
      <c r="M205" s="123">
        <f>IF(D205="E",'DADOS BASE PROPOSTA'!$H$28,IF(D205="EA",'DADOS BASE PROPOSTA'!$H$29,IF(D205="EC",'DADOS BASE PROPOSTA'!$H$30,IF(D205="ECA",'DADOS BASE PROPOSTA'!$H$31,0))))*'AJUSTE CONIF-SETEC (1) '!$Q$14</f>
        <v>499965.73525072273</v>
      </c>
      <c r="N205" s="123">
        <f>IF(OR(D205="E",D205="EA",D205="EC",D205="ECA",D205="ECR"),L205*'DADOS BASE PROPOSTA'!$H$33,0)*'AJUSTE CONIF-SETEC (1) '!$Q$14</f>
        <v>112529.17503710583</v>
      </c>
      <c r="O205" s="123">
        <f t="shared" si="75"/>
        <v>612494.91028782853</v>
      </c>
      <c r="R205" s="123"/>
      <c r="T205" s="113">
        <v>0</v>
      </c>
      <c r="U205" s="118">
        <f t="shared" si="77"/>
        <v>0</v>
      </c>
      <c r="V205" s="123">
        <f>'DADOS BASE PROPOSTA'!$H$48*U205*'AJUSTE CONIF-SETEC (1) '!$Q$20</f>
        <v>0</v>
      </c>
      <c r="W205" s="123"/>
      <c r="X205" s="123">
        <f t="shared" si="76"/>
        <v>0</v>
      </c>
      <c r="Z205" s="128">
        <v>259</v>
      </c>
      <c r="AB205" s="54">
        <v>0.70099999999999996</v>
      </c>
      <c r="AC205" s="54">
        <f t="shared" si="78"/>
        <v>181.559</v>
      </c>
      <c r="AD205" s="132">
        <f t="shared" si="79"/>
        <v>-4.808184425827125E-2</v>
      </c>
      <c r="AF205" s="54">
        <f>($AF$11-(AD205*$AF$11))*'AJUSTE CONIF-SETEC (1) '!$Q$18</f>
        <v>590.04399615441127</v>
      </c>
      <c r="AG205" s="123">
        <f t="shared" si="80"/>
        <v>152821.39500399251</v>
      </c>
      <c r="AI205" s="128">
        <v>0</v>
      </c>
      <c r="AJ205" s="123">
        <f>IF($AI$11&gt;0,(AI205/$AI$11)*'DADOS BASE PROPOSTA'!$H$41,0)*'AJUSTE CONIF-SETEC (1) '!$Q$18</f>
        <v>0</v>
      </c>
      <c r="AL205" s="123">
        <v>0</v>
      </c>
      <c r="AM205" s="123">
        <f>(AL205/$AL$11)*'DADOS BASE PROPOSTA'!$H$42*'AJUSTE CONIF-SETEC (1) '!$Q$18</f>
        <v>0</v>
      </c>
      <c r="AO205" s="123"/>
      <c r="AP205" s="123"/>
      <c r="AQ205" s="123"/>
      <c r="AS205" s="123"/>
      <c r="AT205" s="123"/>
      <c r="AU205" s="123"/>
      <c r="AW205" s="123"/>
      <c r="AX205" s="123"/>
      <c r="AY205" s="123"/>
      <c r="AZ205" s="102"/>
    </row>
    <row r="206" spans="1:52" x14ac:dyDescent="0.25">
      <c r="A206" s="102"/>
      <c r="B206" s="103" t="s">
        <v>247</v>
      </c>
      <c r="C206" s="103" t="s">
        <v>268</v>
      </c>
      <c r="D206" s="103" t="s">
        <v>136</v>
      </c>
      <c r="F206" s="113">
        <f>'MATRIZ 2017 COMPLETO PROPOSTA'!F206</f>
        <v>0</v>
      </c>
      <c r="G206" s="118">
        <f>F13/$F$11</f>
        <v>0</v>
      </c>
      <c r="H206" s="123">
        <f>'DADOS BASE PROPOSTA'!$H$17*G206*'AJUSTE CONIF-SETEC (1) '!$Q$12</f>
        <v>0</v>
      </c>
      <c r="I206" s="123">
        <f>'MATRIZ 2017 COMPLETO PROPOSTA'!I206*'AJUSTE CONIF-SETEC (1) '!$Q$12</f>
        <v>0</v>
      </c>
      <c r="J206" s="123">
        <f t="shared" si="74"/>
        <v>0</v>
      </c>
      <c r="L206" s="113">
        <v>368.18006343801733</v>
      </c>
      <c r="M206" s="123">
        <f>IF(D206="E",'DADOS BASE PROPOSTA'!$H$28,IF(D206="EA",'DADOS BASE PROPOSTA'!$H$29,IF(D206="EC",'DADOS BASE PROPOSTA'!$H$30,IF(D206="ECA",'DADOS BASE PROPOSTA'!$H$31,0))))*'AJUSTE CONIF-SETEC (1) '!$Q$14</f>
        <v>1065197.6029850077</v>
      </c>
      <c r="N206" s="123">
        <f>IF(OR(D206="E",D206="EA",D206="EC",D206="ECA",D206="ECR"),L206*'DADOS BASE PROPOSTA'!$H$33,0)*'AJUSTE CONIF-SETEC (1) '!$Q$14</f>
        <v>123524.48673754216</v>
      </c>
      <c r="O206" s="123">
        <f t="shared" si="75"/>
        <v>1188722.0897225498</v>
      </c>
      <c r="R206" s="123"/>
      <c r="T206" s="113">
        <v>701.49072241471981</v>
      </c>
      <c r="U206" s="118">
        <f t="shared" si="77"/>
        <v>3.6801292759673157E-3</v>
      </c>
      <c r="V206" s="123">
        <f>'DADOS BASE PROPOSTA'!$H$48*U206*'AJUSTE CONIF-SETEC (1) '!$Q$20</f>
        <v>180051.95063637913</v>
      </c>
      <c r="W206" s="123"/>
      <c r="X206" s="123">
        <f t="shared" si="76"/>
        <v>180051.95063637913</v>
      </c>
      <c r="Z206" s="128">
        <v>285.5</v>
      </c>
      <c r="AB206" s="54">
        <v>0.69199999999999995</v>
      </c>
      <c r="AC206" s="54">
        <f t="shared" si="78"/>
        <v>197.56599999999997</v>
      </c>
      <c r="AD206" s="132">
        <f t="shared" si="79"/>
        <v>-6.3831844258271264E-2</v>
      </c>
      <c r="AF206" s="54">
        <f>($AF$11-(AD206*$AF$11))*'AJUSTE CONIF-SETEC (1) '!$Q$18</f>
        <v>598.91085420594902</v>
      </c>
      <c r="AG206" s="123">
        <f t="shared" si="80"/>
        <v>170989.04887579844</v>
      </c>
      <c r="AI206" s="128">
        <v>0</v>
      </c>
      <c r="AJ206" s="123">
        <f>IF($AI$11&gt;0,(AI206/$AI$11)*'DADOS BASE PROPOSTA'!$H$41,0)*'AJUSTE CONIF-SETEC (1) '!$Q$18</f>
        <v>0</v>
      </c>
      <c r="AL206" s="123">
        <v>106.625</v>
      </c>
      <c r="AM206" s="123">
        <f>(AL206/$AL$11)*'DADOS BASE PROPOSTA'!$H$42*'AJUSTE CONIF-SETEC (1) '!$Q$18</f>
        <v>56265.898614985788</v>
      </c>
      <c r="AO206" s="123"/>
      <c r="AP206" s="123"/>
      <c r="AQ206" s="123"/>
      <c r="AS206" s="123"/>
      <c r="AT206" s="123"/>
      <c r="AU206" s="123"/>
      <c r="AW206" s="123"/>
      <c r="AX206" s="123"/>
      <c r="AY206" s="123"/>
      <c r="AZ206" s="102"/>
    </row>
    <row r="207" spans="1:52" x14ac:dyDescent="0.25">
      <c r="A207" s="102"/>
      <c r="B207" s="103" t="s">
        <v>247</v>
      </c>
      <c r="C207" s="103" t="s">
        <v>269</v>
      </c>
      <c r="D207" s="103" t="s">
        <v>89</v>
      </c>
      <c r="F207" s="113">
        <f>'MATRIZ 2017 COMPLETO PROPOSTA'!F207</f>
        <v>5170.9921843478687</v>
      </c>
      <c r="G207" s="118">
        <f t="shared" ref="G207:G213" si="81">F207/$F$11</f>
        <v>4.5808627464186177E-3</v>
      </c>
      <c r="H207" s="123">
        <f>'DADOS BASE PROPOSTA'!$H$17*G207*'AJUSTE CONIF-SETEC (1) '!$Q$12</f>
        <v>5676570.3831957448</v>
      </c>
      <c r="I207" s="123">
        <f>'MATRIZ 2017 COMPLETO PROPOSTA'!I207*'AJUSTE CONIF-SETEC (1) '!$Q$12</f>
        <v>0</v>
      </c>
      <c r="J207" s="123">
        <f t="shared" si="74"/>
        <v>5676570.3831957448</v>
      </c>
      <c r="L207" s="113">
        <v>0</v>
      </c>
      <c r="M207" s="123">
        <f>IF(D207="E",'DADOS BASE PROPOSTA'!$H$28,IF(D207="EA",'DADOS BASE PROPOSTA'!$H$29,IF(D207="EC",'DADOS BASE PROPOSTA'!$H$30,IF(D207="ECA",'DADOS BASE PROPOSTA'!$H$31,0))))*'AJUSTE CONIF-SETEC (1) '!$Q$14</f>
        <v>0</v>
      </c>
      <c r="N207" s="123">
        <f>IF(OR(D207="E",D207="EA",D207="EC",D207="ECA",D207="ECR"),L207*'DADOS BASE PROPOSTA'!$H$33,0)*'AJUSTE CONIF-SETEC (1) '!$Q$14</f>
        <v>0</v>
      </c>
      <c r="O207" s="123">
        <f t="shared" si="75"/>
        <v>0</v>
      </c>
      <c r="R207" s="123"/>
      <c r="T207" s="113">
        <v>2972.9665549531478</v>
      </c>
      <c r="U207" s="118">
        <f t="shared" si="77"/>
        <v>1.559664426878412E-2</v>
      </c>
      <c r="V207" s="123">
        <f>'DADOS BASE PROPOSTA'!$H$48*U207*'AJUSTE CONIF-SETEC (1) '!$Q$20</f>
        <v>763072.71114495071</v>
      </c>
      <c r="W207" s="123"/>
      <c r="X207" s="123">
        <f t="shared" si="76"/>
        <v>763072.71114495071</v>
      </c>
      <c r="Z207" s="128">
        <v>2090.5</v>
      </c>
      <c r="AB207" s="54">
        <v>0.77500000000000002</v>
      </c>
      <c r="AC207" s="54">
        <f t="shared" si="78"/>
        <v>1620.1375</v>
      </c>
      <c r="AD207" s="132">
        <f t="shared" si="79"/>
        <v>8.1418155741728865E-2</v>
      </c>
      <c r="AF207" s="54">
        <f>($AF$11-(AD207*$AF$11))*'AJUSTE CONIF-SETEC (1) '!$Q$18</f>
        <v>517.13871884176751</v>
      </c>
      <c r="AG207" s="123">
        <f t="shared" si="80"/>
        <v>1081078.491738715</v>
      </c>
      <c r="AI207" s="128">
        <v>148.5</v>
      </c>
      <c r="AJ207" s="123">
        <f>IF($AI$11&gt;0,(AI207/$AI$11)*'DADOS BASE PROPOSTA'!$H$41,0)*'AJUSTE CONIF-SETEC (1) '!$Q$18</f>
        <v>847075.82937966578</v>
      </c>
      <c r="AL207" s="123">
        <v>1369.125</v>
      </c>
      <c r="AM207" s="123">
        <f>(AL207/$AL$11)*'DADOS BASE PROPOSTA'!$H$42*'AJUSTE CONIF-SETEC (1) '!$Q$18</f>
        <v>722485.80015233206</v>
      </c>
      <c r="AO207" s="123"/>
      <c r="AP207" s="123"/>
      <c r="AQ207" s="123"/>
      <c r="AS207" s="123"/>
      <c r="AT207" s="123"/>
      <c r="AU207" s="123"/>
      <c r="AW207" s="123"/>
      <c r="AX207" s="123"/>
      <c r="AY207" s="123"/>
      <c r="AZ207" s="102"/>
    </row>
    <row r="208" spans="1:52" x14ac:dyDescent="0.25">
      <c r="A208" s="102"/>
      <c r="B208" s="103" t="s">
        <v>247</v>
      </c>
      <c r="C208" s="103" t="s">
        <v>270</v>
      </c>
      <c r="D208" s="103" t="s">
        <v>89</v>
      </c>
      <c r="F208" s="113">
        <f>'MATRIZ 2017 COMPLETO PROPOSTA'!F208</f>
        <v>3432.3322582567512</v>
      </c>
      <c r="G208" s="118">
        <f t="shared" si="81"/>
        <v>3.0406240068920399E-3</v>
      </c>
      <c r="H208" s="123">
        <f>'DADOS BASE PROPOSTA'!$H$17*G208*'AJUSTE CONIF-SETEC (1) '!$Q$12</f>
        <v>3767918.215286342</v>
      </c>
      <c r="I208" s="123">
        <f>'MATRIZ 2017 COMPLETO PROPOSTA'!I208*'AJUSTE CONIF-SETEC (1) '!$Q$12</f>
        <v>0</v>
      </c>
      <c r="J208" s="123">
        <f t="shared" si="74"/>
        <v>3767918.215286342</v>
      </c>
      <c r="L208" s="113">
        <v>0</v>
      </c>
      <c r="M208" s="123">
        <f>IF(D208="E",'DADOS BASE PROPOSTA'!$H$28,IF(D208="EA",'DADOS BASE PROPOSTA'!$H$29,IF(D208="EC",'DADOS BASE PROPOSTA'!$H$30,IF(D208="ECA",'DADOS BASE PROPOSTA'!$H$31,0))))*'AJUSTE CONIF-SETEC (1) '!$Q$14</f>
        <v>0</v>
      </c>
      <c r="N208" s="123">
        <f>IF(OR(D208="E",D208="EA",D208="EC",D208="ECA",D208="ECR"),L208*'DADOS BASE PROPOSTA'!$H$33,0)*'AJUSTE CONIF-SETEC (1) '!$Q$14</f>
        <v>0</v>
      </c>
      <c r="O208" s="123">
        <f t="shared" si="75"/>
        <v>0</v>
      </c>
      <c r="R208" s="123"/>
      <c r="T208" s="113">
        <v>2734.117038627784</v>
      </c>
      <c r="U208" s="118">
        <f t="shared" si="77"/>
        <v>1.4343602611221124E-2</v>
      </c>
      <c r="V208" s="123">
        <f>'DADOS BASE PROPOSTA'!$H$48*U208*'AJUSTE CONIF-SETEC (1) '!$Q$20</f>
        <v>701767.09447919985</v>
      </c>
      <c r="W208" s="123"/>
      <c r="X208" s="123">
        <f t="shared" si="76"/>
        <v>701767.09447919985</v>
      </c>
      <c r="Z208" s="128">
        <v>1191</v>
      </c>
      <c r="AB208" s="54">
        <v>0.74299999999999999</v>
      </c>
      <c r="AC208" s="54">
        <f t="shared" si="78"/>
        <v>884.91300000000001</v>
      </c>
      <c r="AD208" s="132">
        <f t="shared" si="79"/>
        <v>2.5418155741728815E-2</v>
      </c>
      <c r="AF208" s="54">
        <f>($AF$11-(AD208*$AF$11))*'AJUSTE CONIF-SETEC (1) '!$Q$18</f>
        <v>548.66532524723505</v>
      </c>
      <c r="AG208" s="123">
        <f t="shared" si="80"/>
        <v>653460.40236945695</v>
      </c>
      <c r="AI208" s="128">
        <v>0</v>
      </c>
      <c r="AJ208" s="123">
        <f>IF($AI$11&gt;0,(AI208/$AI$11)*'DADOS BASE PROPOSTA'!$H$41,0)*'AJUSTE CONIF-SETEC (1) '!$Q$18</f>
        <v>0</v>
      </c>
      <c r="AL208" s="123">
        <v>892.5</v>
      </c>
      <c r="AM208" s="123">
        <f>(AL208/$AL$11)*'DADOS BASE PROPOSTA'!$H$42*'AJUSTE CONIF-SETEC (1) '!$Q$18</f>
        <v>470971.29673036165</v>
      </c>
      <c r="AO208" s="123"/>
      <c r="AP208" s="123"/>
      <c r="AQ208" s="123"/>
      <c r="AS208" s="123"/>
      <c r="AT208" s="123"/>
      <c r="AU208" s="123"/>
      <c r="AW208" s="123"/>
      <c r="AX208" s="123"/>
      <c r="AY208" s="123"/>
      <c r="AZ208" s="102"/>
    </row>
    <row r="209" spans="1:52" x14ac:dyDescent="0.25">
      <c r="A209" s="102"/>
      <c r="B209" s="103" t="s">
        <v>247</v>
      </c>
      <c r="C209" s="103" t="s">
        <v>271</v>
      </c>
      <c r="D209" s="103" t="s">
        <v>89</v>
      </c>
      <c r="F209" s="113">
        <f>'MATRIZ 2017 COMPLETO PROPOSTA'!F209</f>
        <v>4434.353555441493</v>
      </c>
      <c r="G209" s="118">
        <f t="shared" si="81"/>
        <v>3.9282915700505246E-3</v>
      </c>
      <c r="H209" s="123">
        <f>'DADOS BASE PROPOSTA'!$H$17*G209*'AJUSTE CONIF-SETEC (1) '!$Q$12</f>
        <v>4867909.1292443033</v>
      </c>
      <c r="I209" s="123">
        <f>'MATRIZ 2017 COMPLETO PROPOSTA'!I209*'AJUSTE CONIF-SETEC (1) '!$Q$12</f>
        <v>0</v>
      </c>
      <c r="J209" s="123">
        <f t="shared" si="74"/>
        <v>4867909.1292443033</v>
      </c>
      <c r="L209" s="113">
        <v>0</v>
      </c>
      <c r="M209" s="123">
        <f>IF(D209="E",'DADOS BASE PROPOSTA'!$H$28,IF(D209="EA",'DADOS BASE PROPOSTA'!$H$29,IF(D209="EC",'DADOS BASE PROPOSTA'!$H$30,IF(D209="ECA",'DADOS BASE PROPOSTA'!$H$31,0))))*'AJUSTE CONIF-SETEC (1) '!$Q$14</f>
        <v>0</v>
      </c>
      <c r="N209" s="123">
        <f>IF(OR(D209="E",D209="EA",D209="EC",D209="ECA",D209="ECR"),L209*'DADOS BASE PROPOSTA'!$H$33,0)*'AJUSTE CONIF-SETEC (1) '!$Q$14</f>
        <v>0</v>
      </c>
      <c r="O209" s="123">
        <f t="shared" si="75"/>
        <v>0</v>
      </c>
      <c r="R209" s="123"/>
      <c r="T209" s="113">
        <v>2604.0130041638349</v>
      </c>
      <c r="U209" s="118">
        <f t="shared" si="77"/>
        <v>1.3661056640400467E-2</v>
      </c>
      <c r="V209" s="123">
        <f>'DADOS BASE PROPOSTA'!$H$48*U209*'AJUSTE CONIF-SETEC (1) '!$Q$20</f>
        <v>668373.23132123833</v>
      </c>
      <c r="W209" s="123"/>
      <c r="X209" s="123">
        <f t="shared" si="76"/>
        <v>668373.23132123833</v>
      </c>
      <c r="Z209" s="128">
        <v>1646.5</v>
      </c>
      <c r="AB209" s="54">
        <v>0.73399999999999999</v>
      </c>
      <c r="AC209" s="54">
        <f t="shared" si="78"/>
        <v>1208.5309999999999</v>
      </c>
      <c r="AD209" s="132">
        <f t="shared" si="79"/>
        <v>9.6681557417288011E-3</v>
      </c>
      <c r="AF209" s="54">
        <f>($AF$11-(AD209*$AF$11))*'AJUSTE CONIF-SETEC (1) '!$Q$18</f>
        <v>557.53218329877291</v>
      </c>
      <c r="AG209" s="123">
        <f t="shared" si="80"/>
        <v>917976.73980142956</v>
      </c>
      <c r="AI209" s="128">
        <v>22.5</v>
      </c>
      <c r="AJ209" s="123">
        <f>IF($AI$11&gt;0,(AI209/$AI$11)*'DADOS BASE PROPOSTA'!$H$41,0)*'AJUSTE CONIF-SETEC (1) '!$Q$18</f>
        <v>128344.82263328269</v>
      </c>
      <c r="AL209" s="123">
        <v>869</v>
      </c>
      <c r="AM209" s="123">
        <f>(AL209/$AL$11)*'DADOS BASE PROPOSTA'!$H$42*'AJUSTE CONIF-SETEC (1) '!$Q$18</f>
        <v>458570.37183045858</v>
      </c>
      <c r="AO209" s="123"/>
      <c r="AP209" s="123"/>
      <c r="AQ209" s="123"/>
      <c r="AS209" s="123"/>
      <c r="AT209" s="123"/>
      <c r="AU209" s="123"/>
      <c r="AW209" s="123"/>
      <c r="AX209" s="123"/>
      <c r="AY209" s="123"/>
      <c r="AZ209" s="102"/>
    </row>
    <row r="210" spans="1:52" x14ac:dyDescent="0.25">
      <c r="A210" s="102"/>
      <c r="B210" s="103" t="s">
        <v>247</v>
      </c>
      <c r="C210" s="103" t="s">
        <v>272</v>
      </c>
      <c r="D210" s="103" t="s">
        <v>136</v>
      </c>
      <c r="F210" s="113">
        <f>'MATRIZ 2017 COMPLETO PROPOSTA'!F210</f>
        <v>0</v>
      </c>
      <c r="G210" s="118">
        <f t="shared" si="81"/>
        <v>0</v>
      </c>
      <c r="H210" s="123">
        <f>'DADOS BASE PROPOSTA'!$H$17*G210*'AJUSTE CONIF-SETEC (1) '!$Q$12</f>
        <v>0</v>
      </c>
      <c r="I210" s="123">
        <f>'MATRIZ 2017 COMPLETO PROPOSTA'!I210*'AJUSTE CONIF-SETEC (1) '!$Q$12</f>
        <v>0</v>
      </c>
      <c r="J210" s="123">
        <f t="shared" si="74"/>
        <v>0</v>
      </c>
      <c r="L210" s="113">
        <v>520.42003730560407</v>
      </c>
      <c r="M210" s="123">
        <f>IF(D210="E",'DADOS BASE PROPOSTA'!$H$28,IF(D210="EA",'DADOS BASE PROPOSTA'!$H$29,IF(D210="EC",'DADOS BASE PROPOSTA'!$H$30,IF(D210="ECA",'DADOS BASE PROPOSTA'!$H$31,0))))*'AJUSTE CONIF-SETEC (1) '!$Q$14</f>
        <v>1065197.6029850077</v>
      </c>
      <c r="N210" s="123">
        <f>IF(OR(D210="E",D210="EA",D210="EC",D210="ECA",D210="ECR"),L210*'DADOS BASE PROPOSTA'!$H$33,0)*'AJUSTE CONIF-SETEC (1) '!$Q$14</f>
        <v>174601.02916987392</v>
      </c>
      <c r="O210" s="123">
        <f t="shared" si="75"/>
        <v>1239798.6321548815</v>
      </c>
      <c r="R210" s="123"/>
      <c r="T210" s="113">
        <v>118.5400250716332</v>
      </c>
      <c r="U210" s="118">
        <f t="shared" si="77"/>
        <v>6.2187938158091735E-4</v>
      </c>
      <c r="V210" s="123">
        <f>'DADOS BASE PROPOSTA'!$H$48*U210*'AJUSTE CONIF-SETEC (1) '!$Q$20</f>
        <v>30425.723478085707</v>
      </c>
      <c r="W210" s="123"/>
      <c r="X210" s="123">
        <f t="shared" si="76"/>
        <v>30425.723478085707</v>
      </c>
      <c r="Z210" s="128">
        <v>242.5</v>
      </c>
      <c r="AB210" s="54">
        <v>0.65900000000000003</v>
      </c>
      <c r="AC210" s="54">
        <f t="shared" si="78"/>
        <v>159.8075</v>
      </c>
      <c r="AD210" s="132">
        <f t="shared" si="79"/>
        <v>-0.12158184425827112</v>
      </c>
      <c r="AF210" s="54">
        <f>($AF$11-(AD210*$AF$11))*'AJUSTE CONIF-SETEC (1) '!$Q$18</f>
        <v>631.42266706158728</v>
      </c>
      <c r="AG210" s="123">
        <f t="shared" si="80"/>
        <v>153119.99676243492</v>
      </c>
      <c r="AI210" s="128">
        <v>0</v>
      </c>
      <c r="AJ210" s="123">
        <f>IF($AI$11&gt;0,(AI210/$AI$11)*'DADOS BASE PROPOSTA'!$H$41,0)*'AJUSTE CONIF-SETEC (1) '!$Q$18</f>
        <v>0</v>
      </c>
      <c r="AL210" s="123">
        <v>16</v>
      </c>
      <c r="AM210" s="123">
        <f>(AL210/$AL$11)*'DADOS BASE PROPOSTA'!$H$42*'AJUSTE CONIF-SETEC (1) '!$Q$18</f>
        <v>8443.18291057231</v>
      </c>
      <c r="AO210" s="123"/>
      <c r="AP210" s="123"/>
      <c r="AQ210" s="123"/>
      <c r="AS210" s="123"/>
      <c r="AT210" s="123"/>
      <c r="AU210" s="123"/>
      <c r="AW210" s="123"/>
      <c r="AX210" s="123"/>
      <c r="AY210" s="123"/>
      <c r="AZ210" s="102"/>
    </row>
    <row r="211" spans="1:52" x14ac:dyDescent="0.25">
      <c r="A211" s="102"/>
      <c r="B211" s="103" t="s">
        <v>247</v>
      </c>
      <c r="C211" s="103" t="s">
        <v>273</v>
      </c>
      <c r="D211" s="103" t="s">
        <v>89</v>
      </c>
      <c r="F211" s="113">
        <f>'MATRIZ 2017 COMPLETO PROPOSTA'!F211</f>
        <v>9322.7998443459164</v>
      </c>
      <c r="G211" s="118">
        <f t="shared" si="81"/>
        <v>8.2588534224727998E-3</v>
      </c>
      <c r="H211" s="123">
        <f>'DADOS BASE PROPOSTA'!$H$17*G211*'AJUSTE CONIF-SETEC (1) '!$Q$12</f>
        <v>10234308.542384705</v>
      </c>
      <c r="I211" s="123">
        <f>'MATRIZ 2017 COMPLETO PROPOSTA'!I211*'AJUSTE CONIF-SETEC (1) '!$Q$12</f>
        <v>0</v>
      </c>
      <c r="J211" s="123">
        <f t="shared" si="74"/>
        <v>10234308.542384705</v>
      </c>
      <c r="L211" s="113">
        <v>0</v>
      </c>
      <c r="M211" s="123">
        <f>IF(D211="E",'DADOS BASE PROPOSTA'!$H$28,IF(D211="EA",'DADOS BASE PROPOSTA'!$H$29,IF(D211="EC",'DADOS BASE PROPOSTA'!$H$30,IF(D211="ECA",'DADOS BASE PROPOSTA'!$H$31,0))))*'AJUSTE CONIF-SETEC (1) '!$Q$14</f>
        <v>0</v>
      </c>
      <c r="N211" s="123">
        <f>IF(OR(D211="E",D211="EA",D211="EC",D211="ECA",D211="ECR"),L211*'DADOS BASE PROPOSTA'!$H$33,0)*'AJUSTE CONIF-SETEC (1) '!$Q$14</f>
        <v>0</v>
      </c>
      <c r="O211" s="123">
        <f t="shared" si="75"/>
        <v>0</v>
      </c>
      <c r="R211" s="123"/>
      <c r="T211" s="113">
        <v>5009.4828483688671</v>
      </c>
      <c r="U211" s="118">
        <f t="shared" si="77"/>
        <v>2.6280525028582417E-2</v>
      </c>
      <c r="V211" s="123">
        <f>'DADOS BASE PROPOSTA'!$H$48*U211*'AJUSTE CONIF-SETEC (1) '!$Q$20</f>
        <v>1285786.2972492145</v>
      </c>
      <c r="W211" s="123"/>
      <c r="X211" s="123">
        <f t="shared" si="76"/>
        <v>1285786.2972492145</v>
      </c>
      <c r="Z211" s="128">
        <v>5277</v>
      </c>
      <c r="AB211" s="54">
        <v>0.754</v>
      </c>
      <c r="AC211" s="54">
        <f t="shared" si="78"/>
        <v>3978.8580000000002</v>
      </c>
      <c r="AD211" s="132">
        <f t="shared" si="79"/>
        <v>4.4668155741728832E-2</v>
      </c>
      <c r="AF211" s="54">
        <f>($AF$11-(AD211*$AF$11))*'AJUSTE CONIF-SETEC (1) '!$Q$18</f>
        <v>537.82805429535563</v>
      </c>
      <c r="AG211" s="123">
        <f t="shared" si="80"/>
        <v>2838118.6425165916</v>
      </c>
      <c r="AI211" s="128">
        <v>0</v>
      </c>
      <c r="AJ211" s="123">
        <f>IF($AI$11&gt;0,(AI211/$AI$11)*'DADOS BASE PROPOSTA'!$H$41,0)*'AJUSTE CONIF-SETEC (1) '!$Q$18</f>
        <v>0</v>
      </c>
      <c r="AL211" s="123">
        <v>1114.875</v>
      </c>
      <c r="AM211" s="123">
        <f>(AL211/$AL$11)*'DADOS BASE PROPOSTA'!$H$42*'AJUSTE CONIF-SETEC (1) '!$Q$18</f>
        <v>588318.34671401896</v>
      </c>
      <c r="AO211" s="123"/>
      <c r="AP211" s="123"/>
      <c r="AQ211" s="123"/>
      <c r="AS211" s="123"/>
      <c r="AT211" s="123"/>
      <c r="AU211" s="123"/>
      <c r="AW211" s="123"/>
      <c r="AX211" s="123"/>
      <c r="AY211" s="123"/>
      <c r="AZ211" s="102"/>
    </row>
    <row r="212" spans="1:52" x14ac:dyDescent="0.25">
      <c r="A212" s="102"/>
      <c r="B212" s="103" t="s">
        <v>247</v>
      </c>
      <c r="C212" s="103" t="s">
        <v>274</v>
      </c>
      <c r="D212" s="103" t="s">
        <v>93</v>
      </c>
      <c r="F212" s="113">
        <f>'MATRIZ 2017 COMPLETO PROPOSTA'!F212</f>
        <v>0</v>
      </c>
      <c r="G212" s="118">
        <f t="shared" si="81"/>
        <v>0</v>
      </c>
      <c r="H212" s="123">
        <f>'DADOS BASE PROPOSTA'!$H$17*G212*'AJUSTE CONIF-SETEC (1) '!$Q$12</f>
        <v>0</v>
      </c>
      <c r="I212" s="123">
        <f>'MATRIZ 2017 COMPLETO PROPOSTA'!I212*'AJUSTE CONIF-SETEC (1) '!$Q$12</f>
        <v>0</v>
      </c>
      <c r="J212" s="123">
        <f t="shared" si="74"/>
        <v>0</v>
      </c>
      <c r="L212" s="113">
        <v>1253.173316053997</v>
      </c>
      <c r="M212" s="123">
        <f>IF(D212="E",'DADOS BASE PROPOSTA'!$H$28,IF(D212="EA",'DADOS BASE PROPOSTA'!$H$29,IF(D212="EC",'DADOS BASE PROPOSTA'!$H$30,IF(D212="ECA",'DADOS BASE PROPOSTA'!$H$31,0))))*'AJUSTE CONIF-SETEC (1) '!$Q$14</f>
        <v>1008808.992033664</v>
      </c>
      <c r="N212" s="123">
        <f>IF(OR(D212="E",D212="EA",D212="EC",D212="ECA",D212="ECR"),L212*'DADOS BASE PROPOSTA'!$H$33,0)*'AJUSTE CONIF-SETEC (1) '!$Q$14</f>
        <v>420439.90435895423</v>
      </c>
      <c r="O212" s="123">
        <f t="shared" si="75"/>
        <v>1429248.8963926183</v>
      </c>
      <c r="R212" s="123"/>
      <c r="T212" s="113">
        <v>1248.4776852673169</v>
      </c>
      <c r="U212" s="118">
        <f t="shared" si="77"/>
        <v>6.5497078338091937E-3</v>
      </c>
      <c r="V212" s="123">
        <f>'DADOS BASE PROPOSTA'!$H$48*U212*'AJUSTE CONIF-SETEC (1) '!$Q$20</f>
        <v>320447.34930289775</v>
      </c>
      <c r="W212" s="123"/>
      <c r="X212" s="123">
        <f t="shared" si="76"/>
        <v>320447.34930289775</v>
      </c>
      <c r="Z212" s="128">
        <v>373.5</v>
      </c>
      <c r="AB212" s="54">
        <v>0.69899999999999995</v>
      </c>
      <c r="AC212" s="54">
        <f t="shared" si="78"/>
        <v>261.07650000000001</v>
      </c>
      <c r="AD212" s="132">
        <f t="shared" si="79"/>
        <v>-5.1581844258271253E-2</v>
      </c>
      <c r="AF212" s="54">
        <f>($AF$11-(AD212*$AF$11))*'AJUSTE CONIF-SETEC (1) '!$Q$18</f>
        <v>592.01440905475295</v>
      </c>
      <c r="AG212" s="123">
        <f t="shared" si="80"/>
        <v>221117.38178195021</v>
      </c>
      <c r="AI212" s="128">
        <v>0</v>
      </c>
      <c r="AJ212" s="123">
        <f>IF($AI$11&gt;0,(AI212/$AI$11)*'DADOS BASE PROPOSTA'!$H$41,0)*'AJUSTE CONIF-SETEC (1) '!$Q$18</f>
        <v>0</v>
      </c>
      <c r="AL212" s="123">
        <v>211.625</v>
      </c>
      <c r="AM212" s="123">
        <f>(AL212/$AL$11)*'DADOS BASE PROPOSTA'!$H$42*'AJUSTE CONIF-SETEC (1) '!$Q$18</f>
        <v>111674.28646561658</v>
      </c>
      <c r="AO212" s="123"/>
      <c r="AP212" s="123"/>
      <c r="AQ212" s="123"/>
      <c r="AS212" s="123"/>
      <c r="AT212" s="123"/>
      <c r="AU212" s="123"/>
      <c r="AW212" s="123"/>
      <c r="AX212" s="123"/>
      <c r="AY212" s="123"/>
      <c r="AZ212" s="102"/>
    </row>
    <row r="213" spans="1:52" x14ac:dyDescent="0.25">
      <c r="A213" s="102"/>
      <c r="B213" s="103" t="s">
        <v>247</v>
      </c>
      <c r="C213" s="103" t="s">
        <v>275</v>
      </c>
      <c r="D213" s="103" t="s">
        <v>89</v>
      </c>
      <c r="F213" s="113">
        <f>'MATRIZ 2017 COMPLETO PROPOSTA'!F213</f>
        <v>6232.2934567374732</v>
      </c>
      <c r="G213" s="118">
        <f t="shared" si="81"/>
        <v>5.5210450727683023E-3</v>
      </c>
      <c r="H213" s="123">
        <f>'DADOS BASE PROPOSTA'!$H$17*G213*'AJUSTE CONIF-SETEC (1) '!$Q$12</f>
        <v>6841637.1935325637</v>
      </c>
      <c r="I213" s="123">
        <f>'MATRIZ 2017 COMPLETO PROPOSTA'!I213*'AJUSTE CONIF-SETEC (1) '!$Q$12</f>
        <v>0</v>
      </c>
      <c r="J213" s="123">
        <f t="shared" si="74"/>
        <v>6841637.1935325637</v>
      </c>
      <c r="L213" s="113">
        <v>0</v>
      </c>
      <c r="M213" s="123">
        <f>IF(D213="E",'DADOS BASE PROPOSTA'!$H$28,IF(D213="EA",'DADOS BASE PROPOSTA'!$H$29,IF(D213="EC",'DADOS BASE PROPOSTA'!$H$30,IF(D213="ECA",'DADOS BASE PROPOSTA'!$H$31,0))))*'AJUSTE CONIF-SETEC (1) '!$Q$14</f>
        <v>0</v>
      </c>
      <c r="N213" s="123">
        <f>IF(OR(D213="E",D213="EA",D213="EC",D213="ECA",D213="ECR"),L213*'DADOS BASE PROPOSTA'!$H$33,0)*'AJUSTE CONIF-SETEC (1) '!$Q$14</f>
        <v>0</v>
      </c>
      <c r="O213" s="123">
        <f t="shared" si="75"/>
        <v>0</v>
      </c>
      <c r="R213" s="123"/>
      <c r="T213" s="113">
        <v>3059.554427125729</v>
      </c>
      <c r="U213" s="118">
        <f t="shared" si="77"/>
        <v>1.6050897693874529E-2</v>
      </c>
      <c r="V213" s="123">
        <f>'DADOS BASE PROPOSTA'!$H$48*U213*'AJUSTE CONIF-SETEC (1) '!$Q$20</f>
        <v>785297.26064784441</v>
      </c>
      <c r="W213" s="123"/>
      <c r="X213" s="123">
        <f t="shared" si="76"/>
        <v>785297.26064784441</v>
      </c>
      <c r="Z213" s="128">
        <v>2189</v>
      </c>
      <c r="AB213" s="54">
        <v>0.73199999999999998</v>
      </c>
      <c r="AC213" s="54">
        <f t="shared" si="78"/>
        <v>1602.348</v>
      </c>
      <c r="AD213" s="132">
        <f t="shared" si="79"/>
        <v>6.168155741728798E-3</v>
      </c>
      <c r="AF213" s="54">
        <f>($AF$11-(AD213*$AF$11))*'AJUSTE CONIF-SETEC (1) '!$Q$18</f>
        <v>559.50259619911458</v>
      </c>
      <c r="AG213" s="123">
        <f t="shared" si="80"/>
        <v>1224751.1830798618</v>
      </c>
      <c r="AI213" s="128">
        <v>252</v>
      </c>
      <c r="AJ213" s="123">
        <f>IF($AI$11&gt;0,(AI213/$AI$11)*'DADOS BASE PROPOSTA'!$H$41,0)*'AJUSTE CONIF-SETEC (1) '!$Q$18</f>
        <v>1437462.0134927661</v>
      </c>
      <c r="AL213" s="123">
        <v>1251.75</v>
      </c>
      <c r="AM213" s="123">
        <f>(AL213/$AL$11)*'DADOS BASE PROPOSTA'!$H$42*'AJUSTE CONIF-SETEC (1) '!$Q$18</f>
        <v>660547.13801930565</v>
      </c>
      <c r="AO213" s="123"/>
      <c r="AP213" s="123"/>
      <c r="AQ213" s="123"/>
      <c r="AS213" s="123"/>
      <c r="AT213" s="123"/>
      <c r="AU213" s="123"/>
      <c r="AW213" s="123"/>
      <c r="AX213" s="123"/>
      <c r="AY213" s="123"/>
      <c r="AZ213" s="102"/>
    </row>
    <row r="214" spans="1:52" x14ac:dyDescent="0.25">
      <c r="A214" s="102"/>
      <c r="F214" s="113"/>
      <c r="G214" s="118"/>
      <c r="H214" s="123"/>
      <c r="I214" s="123"/>
      <c r="J214" s="123"/>
      <c r="L214" s="113"/>
      <c r="M214" s="123"/>
      <c r="N214" s="123"/>
      <c r="O214" s="123"/>
      <c r="R214" s="123"/>
      <c r="T214" s="113"/>
      <c r="U214" s="118"/>
      <c r="V214" s="123"/>
      <c r="W214" s="123"/>
      <c r="X214" s="123"/>
      <c r="Z214" s="128"/>
      <c r="AD214" s="132"/>
      <c r="AG214" s="123"/>
      <c r="AI214" s="128"/>
      <c r="AJ214" s="123"/>
      <c r="AL214" s="123"/>
      <c r="AM214" s="123"/>
      <c r="AO214" s="123"/>
      <c r="AP214" s="123"/>
      <c r="AQ214" s="123"/>
      <c r="AS214" s="123"/>
      <c r="AT214" s="123"/>
      <c r="AU214" s="123"/>
      <c r="AW214" s="123"/>
      <c r="AX214" s="123"/>
      <c r="AY214" s="123"/>
      <c r="AZ214" s="102"/>
    </row>
    <row r="215" spans="1:52" x14ac:dyDescent="0.25">
      <c r="A215" s="102"/>
      <c r="B215" s="107" t="s">
        <v>276</v>
      </c>
      <c r="C215" s="107" t="s">
        <v>277</v>
      </c>
      <c r="D215" s="107" t="s">
        <v>84</v>
      </c>
      <c r="E215" s="107"/>
      <c r="F215" s="114">
        <f>SUM(F216:F244)</f>
        <v>55853.830946784634</v>
      </c>
      <c r="G215" s="119">
        <f>SUM(G216:G244)</f>
        <v>4.94796209909871E-2</v>
      </c>
      <c r="H215" s="124">
        <f>SUM(H216:H244)</f>
        <v>61314771.176844254</v>
      </c>
      <c r="I215" s="124">
        <f>SUM(I216:I244)</f>
        <v>1237411.606929858</v>
      </c>
      <c r="J215" s="124">
        <f>SUM(J216:J244)</f>
        <v>62552182.783774108</v>
      </c>
      <c r="K215" s="108"/>
      <c r="L215" s="114">
        <f>SUM(L216:L244)</f>
        <v>889.72344097758662</v>
      </c>
      <c r="M215" s="124">
        <f>SUM(M216:M244)</f>
        <v>8561560.1499878168</v>
      </c>
      <c r="N215" s="124">
        <f>SUM(N216:N244)</f>
        <v>298502.39678612654</v>
      </c>
      <c r="O215" s="124">
        <f>SUM(O216:O244)</f>
        <v>8860062.5467739441</v>
      </c>
      <c r="P215" s="108"/>
      <c r="Q215" s="109"/>
      <c r="R215" s="124">
        <f>SUM(R216:R244)</f>
        <v>4910492.3927044058</v>
      </c>
      <c r="S215" s="108"/>
      <c r="T215" s="114">
        <f>SUM(T216:T244)</f>
        <v>7523.6980220931009</v>
      </c>
      <c r="U215" s="119">
        <f>SUM(U216:U244)</f>
        <v>3.9470488304295795E-2</v>
      </c>
      <c r="V215" s="124">
        <f>SUM(V216:V244)</f>
        <v>1931111.0775832334</v>
      </c>
      <c r="W215" s="124">
        <f>SUM(W216:W244)</f>
        <v>244676.20587804879</v>
      </c>
      <c r="X215" s="124">
        <f>SUM(X216:X244)</f>
        <v>2175787.283461282</v>
      </c>
      <c r="Y215" s="108"/>
      <c r="Z215" s="129">
        <f>SUM(Z216:Z244)</f>
        <v>25069</v>
      </c>
      <c r="AA215" s="108"/>
      <c r="AB215" s="108"/>
      <c r="AC215" s="108"/>
      <c r="AD215" s="133"/>
      <c r="AE215" s="108"/>
      <c r="AF215" s="108"/>
      <c r="AG215" s="124">
        <f>SUM(AG216:AG244)</f>
        <v>15352734.320761014</v>
      </c>
      <c r="AH215" s="108"/>
      <c r="AI215" s="129">
        <f>SUM(AI216:AI244)</f>
        <v>157</v>
      </c>
      <c r="AJ215" s="124">
        <f>SUM(AJ216:AJ244)</f>
        <v>895561.65126335039</v>
      </c>
      <c r="AK215" s="108"/>
      <c r="AL215" s="124">
        <f>SUM(AL216:AL244)</f>
        <v>2134.375</v>
      </c>
      <c r="AM215" s="124">
        <f>SUM(AM216:AM244)</f>
        <v>1126307.4077970483</v>
      </c>
      <c r="AN215" s="108"/>
      <c r="AO215" s="124"/>
      <c r="AP215" s="124"/>
      <c r="AQ215" s="124">
        <f>SUM(AQ216:AQ244)</f>
        <v>484763.76275879133</v>
      </c>
      <c r="AR215" s="107"/>
      <c r="AS215" s="124"/>
      <c r="AT215" s="124"/>
      <c r="AU215" s="124">
        <f>SUM(AU216:AU244)</f>
        <v>484763.76275879133</v>
      </c>
      <c r="AV215" s="107"/>
      <c r="AW215" s="124"/>
      <c r="AX215" s="124"/>
      <c r="AY215" s="124">
        <f>SUM(AY216:AY244)</f>
        <v>484763.76275879133</v>
      </c>
      <c r="AZ215" s="102"/>
    </row>
    <row r="216" spans="1:52" x14ac:dyDescent="0.25">
      <c r="A216" s="102"/>
      <c r="B216" s="103" t="s">
        <v>276</v>
      </c>
      <c r="C216" s="103" t="s">
        <v>35</v>
      </c>
      <c r="D216" s="103" t="s">
        <v>85</v>
      </c>
      <c r="F216" s="113">
        <f>'MATRIZ 2017 COMPLETO PROPOSTA'!F216</f>
        <v>0</v>
      </c>
      <c r="G216" s="118">
        <f t="shared" ref="G216:G244" si="82">F216/$F$11</f>
        <v>0</v>
      </c>
      <c r="H216" s="123">
        <f>'DADOS BASE PROPOSTA'!$H$17*G216*'AJUSTE CONIF-SETEC (1) '!$Q$12</f>
        <v>0</v>
      </c>
      <c r="I216" s="123">
        <f>'MATRIZ 2017 COMPLETO PROPOSTA'!I216*'AJUSTE CONIF-SETEC (1) '!$Q$12</f>
        <v>0</v>
      </c>
      <c r="J216" s="123">
        <f t="shared" ref="J216:J244" si="83">H216+I216</f>
        <v>0</v>
      </c>
      <c r="L216" s="113"/>
      <c r="M216" s="123">
        <f>IF(D216="E",'DADOS BASE PROPOSTA'!$H$28,IF(D216="EA",'DADOS BASE PROPOSTA'!$H$29,IF(D216="EC",'DADOS BASE PROPOSTA'!$H$30,IF(D216="ECA",'DADOS BASE PROPOSTA'!$H$31,0))))*'AJUSTE CONIF-SETEC (1) '!$Q$14</f>
        <v>0</v>
      </c>
      <c r="N216" s="123">
        <f>IF(OR(D216="E",D216="EA",D216="EC",D216="ECA",D216="ECR"),L216*'DADOS BASE PROPOSTA'!$H$33,0)*'AJUSTE CONIF-SETEC (1) '!$Q$14</f>
        <v>0</v>
      </c>
      <c r="O216" s="123">
        <f t="shared" ref="O216:O244" si="84">M216+N216</f>
        <v>0</v>
      </c>
      <c r="Q216" s="77">
        <v>28</v>
      </c>
      <c r="R216" s="123">
        <f>IF(D216="R",('DADOS BASE PROPOSTA'!$H$36+('DADOS BASE PROPOSTA'!$H$37*Q216)),0)*'AJUSTE CONIF-SETEC (1) '!Q16</f>
        <v>4910492.3927044058</v>
      </c>
      <c r="T216" s="113"/>
      <c r="U216" s="118"/>
      <c r="V216" s="123"/>
      <c r="W216" s="123">
        <f>'DADOS BASE PROPOSTA'!$H$47/41</f>
        <v>244676.20587804879</v>
      </c>
      <c r="X216" s="123">
        <f t="shared" ref="X216:X244" si="85">V216+W216</f>
        <v>244676.20587804879</v>
      </c>
      <c r="Z216" s="128"/>
      <c r="AD216" s="132"/>
      <c r="AG216" s="123"/>
      <c r="AI216" s="128"/>
      <c r="AJ216" s="123"/>
      <c r="AL216" s="123"/>
      <c r="AM216" s="123"/>
      <c r="AO216" s="123">
        <f>'DADOS BASE PROPOSTA'!$H$52/41*'AJUSTE CONIF-SETEC (1) '!$Q$22</f>
        <v>167483.94540012974</v>
      </c>
      <c r="AP216" s="123">
        <f>'DADOS BASE PROPOSTA'!$H$53*(Q216/$Q$11)*'AJUSTE CONIF-SETEC (1) '!$Q$22</f>
        <v>317279.81735866162</v>
      </c>
      <c r="AQ216" s="123">
        <f>AO216+AP216</f>
        <v>484763.76275879133</v>
      </c>
      <c r="AS216" s="123">
        <f>'DADOS BASE PROPOSTA'!$H$56/41*'AJUSTE CONIF-SETEC (1) '!$Q$24</f>
        <v>167483.94540012974</v>
      </c>
      <c r="AT216" s="123">
        <f>'DADOS BASE PROPOSTA'!$H$57*(Q216/$Q$11)*'AJUSTE CONIF-SETEC (1) '!$Q$24</f>
        <v>317279.81735866162</v>
      </c>
      <c r="AU216" s="123">
        <f>AS216+AT216</f>
        <v>484763.76275879133</v>
      </c>
      <c r="AW216" s="123">
        <f>'DADOS BASE PROPOSTA'!$H$60/41*'AJUSTE CONIF-SETEC (1) '!$Q$26</f>
        <v>167483.94540012974</v>
      </c>
      <c r="AX216" s="123">
        <f>'DADOS BASE PROPOSTA'!$H$61*(Q216/$Q$11)*'AJUSTE CONIF-SETEC (1) '!$Q$26</f>
        <v>317279.81735866162</v>
      </c>
      <c r="AY216" s="123">
        <f>AW216+AX216</f>
        <v>484763.76275879133</v>
      </c>
      <c r="AZ216" s="102"/>
    </row>
    <row r="217" spans="1:52" x14ac:dyDescent="0.25">
      <c r="A217" s="102"/>
      <c r="B217" s="103" t="s">
        <v>276</v>
      </c>
      <c r="C217" s="103" t="s">
        <v>278</v>
      </c>
      <c r="D217" s="103" t="s">
        <v>89</v>
      </c>
      <c r="F217" s="113">
        <f>'MATRIZ 2017 COMPLETO PROPOSTA'!F217</f>
        <v>2700.2980725594512</v>
      </c>
      <c r="G217" s="118">
        <f t="shared" si="82"/>
        <v>2.3921318005963245E-3</v>
      </c>
      <c r="H217" s="123">
        <f>'DADOS BASE PROPOSTA'!$H$17*G217*'AJUSTE CONIF-SETEC (1) '!$Q$12</f>
        <v>2964311.5901217815</v>
      </c>
      <c r="I217" s="123">
        <f>'MATRIZ 2017 COMPLETO PROPOSTA'!I217*'AJUSTE CONIF-SETEC (1) '!$Q$12</f>
        <v>0</v>
      </c>
      <c r="J217" s="123">
        <f t="shared" si="83"/>
        <v>2964311.5901217815</v>
      </c>
      <c r="L217" s="113">
        <v>0</v>
      </c>
      <c r="M217" s="123">
        <f>IF(D217="E",'DADOS BASE PROPOSTA'!$H$28,IF(D217="EA",'DADOS BASE PROPOSTA'!$H$29,IF(D217="EC",'DADOS BASE PROPOSTA'!$H$30,IF(D217="ECA",'DADOS BASE PROPOSTA'!$H$31,0))))*'AJUSTE CONIF-SETEC (1) '!$Q$14</f>
        <v>0</v>
      </c>
      <c r="N217" s="123">
        <f>IF(OR(D217="E",D217="EA",D217="EC",D217="ECA",D217="ECR"),L217*'DADOS BASE PROPOSTA'!$H$33,0)*'AJUSTE CONIF-SETEC (1) '!$Q$14</f>
        <v>0</v>
      </c>
      <c r="O217" s="123">
        <f t="shared" si="84"/>
        <v>0</v>
      </c>
      <c r="R217" s="123"/>
      <c r="T217" s="113">
        <v>0</v>
      </c>
      <c r="U217" s="118">
        <f t="shared" ref="U217:U244" si="86">T217/$T$11</f>
        <v>0</v>
      </c>
      <c r="V217" s="123">
        <f>'DADOS BASE PROPOSTA'!$H$48*U217*'AJUSTE CONIF-SETEC (1) '!$Q$20</f>
        <v>0</v>
      </c>
      <c r="W217" s="123"/>
      <c r="X217" s="123">
        <f t="shared" si="85"/>
        <v>0</v>
      </c>
      <c r="Z217" s="128">
        <v>799</v>
      </c>
      <c r="AB217" s="54">
        <v>0.67200000000000004</v>
      </c>
      <c r="AC217" s="54">
        <f t="shared" ref="AC217:AC244" si="87">Z217*AB217</f>
        <v>536.928</v>
      </c>
      <c r="AD217" s="132">
        <f t="shared" ref="AD217:AD244" si="88">(AB217-$AC$12)*$AD$12</f>
        <v>-9.8831844258271101E-2</v>
      </c>
      <c r="AF217" s="54">
        <f>($AF$11-(AD217*$AF$11))*'AJUSTE CONIF-SETEC (1) '!$Q$18</f>
        <v>618.61498320936619</v>
      </c>
      <c r="AG217" s="123">
        <f t="shared" ref="AG217:AG244" si="89">Z217*AF217</f>
        <v>494273.3715842836</v>
      </c>
      <c r="AI217" s="128">
        <v>0</v>
      </c>
      <c r="AJ217" s="123">
        <f>IF($AI$11&gt;0,(AI217/$AI$11)*'DADOS BASE PROPOSTA'!$H$41,0)*'AJUSTE CONIF-SETEC (1) '!$Q$18</f>
        <v>0</v>
      </c>
      <c r="AL217" s="123">
        <v>0</v>
      </c>
      <c r="AM217" s="123">
        <f>(AL217/$AL$11)*'DADOS BASE PROPOSTA'!$H$42*'AJUSTE CONIF-SETEC (1) '!$Q$18</f>
        <v>0</v>
      </c>
      <c r="AO217" s="123"/>
      <c r="AP217" s="123"/>
      <c r="AQ217" s="123"/>
      <c r="AS217" s="123"/>
      <c r="AT217" s="123"/>
      <c r="AU217" s="123"/>
      <c r="AW217" s="123"/>
      <c r="AX217" s="123"/>
      <c r="AY217" s="123"/>
      <c r="AZ217" s="102"/>
    </row>
    <row r="218" spans="1:52" x14ac:dyDescent="0.25">
      <c r="A218" s="102"/>
      <c r="B218" s="103" t="s">
        <v>276</v>
      </c>
      <c r="C218" s="103" t="s">
        <v>279</v>
      </c>
      <c r="D218" s="103" t="s">
        <v>89</v>
      </c>
      <c r="F218" s="113">
        <f>'MATRIZ 2017 COMPLETO PROPOSTA'!F218</f>
        <v>799.82785242117041</v>
      </c>
      <c r="G218" s="118">
        <f t="shared" si="82"/>
        <v>7.0854905249991495E-4</v>
      </c>
      <c r="H218" s="123">
        <f>'DADOS BASE PROPOSTA'!$H$17*G218*'AJUSTE CONIF-SETEC (1) '!$Q$12</f>
        <v>878028.61362894578</v>
      </c>
      <c r="I218" s="123">
        <f>'MATRIZ 2017 COMPLETO PROPOSTA'!I218*'AJUSTE CONIF-SETEC (1) '!$Q$12</f>
        <v>841944.78833025671</v>
      </c>
      <c r="J218" s="123">
        <f t="shared" si="83"/>
        <v>1719973.4019592025</v>
      </c>
      <c r="L218" s="113">
        <v>0</v>
      </c>
      <c r="M218" s="123">
        <f>IF(D218="E",'DADOS BASE PROPOSTA'!$H$28,IF(D218="EA",'DADOS BASE PROPOSTA'!$H$29,IF(D218="EC",'DADOS BASE PROPOSTA'!$H$30,IF(D218="ECA",'DADOS BASE PROPOSTA'!$H$31,0))))*'AJUSTE CONIF-SETEC (1) '!$Q$14</f>
        <v>0</v>
      </c>
      <c r="N218" s="123">
        <f>IF(OR(D218="E",D218="EA",D218="EC",D218="ECA",D218="ECR"),L218*'DADOS BASE PROPOSTA'!$H$33,0)*'AJUSTE CONIF-SETEC (1) '!$Q$14</f>
        <v>0</v>
      </c>
      <c r="O218" s="123">
        <f t="shared" si="84"/>
        <v>0</v>
      </c>
      <c r="R218" s="123"/>
      <c r="T218" s="113">
        <v>0</v>
      </c>
      <c r="U218" s="118">
        <f t="shared" si="86"/>
        <v>0</v>
      </c>
      <c r="V218" s="123">
        <f>'DADOS BASE PROPOSTA'!$H$48*U218*'AJUSTE CONIF-SETEC (1) '!$Q$20</f>
        <v>0</v>
      </c>
      <c r="W218" s="123"/>
      <c r="X218" s="123">
        <f t="shared" si="85"/>
        <v>0</v>
      </c>
      <c r="Z218" s="128">
        <v>441</v>
      </c>
      <c r="AB218" s="54">
        <v>0.57299999999999995</v>
      </c>
      <c r="AC218" s="54">
        <f t="shared" si="87"/>
        <v>252.69299999999998</v>
      </c>
      <c r="AD218" s="132">
        <f t="shared" si="88"/>
        <v>-0.27208184425827125</v>
      </c>
      <c r="AF218" s="54">
        <f>($AF$11-(AD218*$AF$11))*'AJUSTE CONIF-SETEC (1) '!$Q$18</f>
        <v>716.15042177628129</v>
      </c>
      <c r="AG218" s="123">
        <f t="shared" si="89"/>
        <v>315822.33600334002</v>
      </c>
      <c r="AI218" s="128">
        <v>0</v>
      </c>
      <c r="AJ218" s="123">
        <f>IF($AI$11&gt;0,(AI218/$AI$11)*'DADOS BASE PROPOSTA'!$H$41,0)*'AJUSTE CONIF-SETEC (1) '!$Q$18</f>
        <v>0</v>
      </c>
      <c r="AL218" s="123">
        <v>0</v>
      </c>
      <c r="AM218" s="123">
        <f>(AL218/$AL$11)*'DADOS BASE PROPOSTA'!$H$42*'AJUSTE CONIF-SETEC (1) '!$Q$18</f>
        <v>0</v>
      </c>
      <c r="AO218" s="123"/>
      <c r="AP218" s="123"/>
      <c r="AQ218" s="123"/>
      <c r="AS218" s="123"/>
      <c r="AT218" s="123"/>
      <c r="AU218" s="123"/>
      <c r="AW218" s="123"/>
      <c r="AX218" s="123"/>
      <c r="AY218" s="123"/>
      <c r="AZ218" s="102"/>
    </row>
    <row r="219" spans="1:52" x14ac:dyDescent="0.25">
      <c r="A219" s="102"/>
      <c r="B219" s="103" t="s">
        <v>276</v>
      </c>
      <c r="C219" s="103" t="s">
        <v>280</v>
      </c>
      <c r="D219" s="103" t="s">
        <v>93</v>
      </c>
      <c r="F219" s="113">
        <f>'MATRIZ 2017 COMPLETO PROPOSTA'!F219</f>
        <v>0</v>
      </c>
      <c r="G219" s="118">
        <f t="shared" si="82"/>
        <v>0</v>
      </c>
      <c r="H219" s="123">
        <f>'DADOS BASE PROPOSTA'!$H$17*G219*'AJUSTE CONIF-SETEC (1) '!$Q$12</f>
        <v>0</v>
      </c>
      <c r="I219" s="123">
        <f>'MATRIZ 2017 COMPLETO PROPOSTA'!I219*'AJUSTE CONIF-SETEC (1) '!$Q$12</f>
        <v>0</v>
      </c>
      <c r="J219" s="123">
        <f t="shared" si="83"/>
        <v>0</v>
      </c>
      <c r="L219" s="113">
        <v>0</v>
      </c>
      <c r="M219" s="123">
        <f>IF(D219="E",'DADOS BASE PROPOSTA'!$H$28,IF(D219="EA",'DADOS BASE PROPOSTA'!$H$29,IF(D219="EC",'DADOS BASE PROPOSTA'!$H$30,IF(D219="ECA",'DADOS BASE PROPOSTA'!$H$31,0))))*'AJUSTE CONIF-SETEC (1) '!$Q$14</f>
        <v>1008808.992033664</v>
      </c>
      <c r="N219" s="123">
        <f>IF(OR(D219="E",D219="EA",D219="EC",D219="ECA",D219="ECR"),L219*'DADOS BASE PROPOSTA'!$H$33,0)*'AJUSTE CONIF-SETEC (1) '!$Q$14</f>
        <v>0</v>
      </c>
      <c r="O219" s="123">
        <f t="shared" si="84"/>
        <v>1008808.992033664</v>
      </c>
      <c r="R219" s="123"/>
      <c r="T219" s="113">
        <v>0</v>
      </c>
      <c r="U219" s="118">
        <f t="shared" si="86"/>
        <v>0</v>
      </c>
      <c r="V219" s="123">
        <f>'DADOS BASE PROPOSTA'!$H$48*U219*'AJUSTE CONIF-SETEC (1) '!$Q$20</f>
        <v>0</v>
      </c>
      <c r="W219" s="123"/>
      <c r="X219" s="123">
        <f t="shared" si="85"/>
        <v>0</v>
      </c>
      <c r="Z219" s="128">
        <v>0</v>
      </c>
      <c r="AB219" s="54">
        <v>0.52100000000000002</v>
      </c>
      <c r="AC219" s="54">
        <f t="shared" si="87"/>
        <v>0</v>
      </c>
      <c r="AD219" s="132">
        <f t="shared" si="88"/>
        <v>-0.36308184425827117</v>
      </c>
      <c r="AF219" s="54">
        <f>($AF$11-(AD219*$AF$11))*'AJUSTE CONIF-SETEC (1) '!$Q$18</f>
        <v>767.3811571851661</v>
      </c>
      <c r="AG219" s="123">
        <f t="shared" si="89"/>
        <v>0</v>
      </c>
      <c r="AI219" s="128">
        <v>0</v>
      </c>
      <c r="AJ219" s="123">
        <f>IF($AI$11&gt;0,(AI219/$AI$11)*'DADOS BASE PROPOSTA'!$H$41,0)*'AJUSTE CONIF-SETEC (1) '!$Q$18</f>
        <v>0</v>
      </c>
      <c r="AL219" s="123">
        <v>0</v>
      </c>
      <c r="AM219" s="123">
        <f>(AL219/$AL$11)*'DADOS BASE PROPOSTA'!$H$42*'AJUSTE CONIF-SETEC (1) '!$Q$18</f>
        <v>0</v>
      </c>
      <c r="AO219" s="123"/>
      <c r="AP219" s="123"/>
      <c r="AQ219" s="123"/>
      <c r="AS219" s="123"/>
      <c r="AT219" s="123"/>
      <c r="AU219" s="123"/>
      <c r="AW219" s="123"/>
      <c r="AX219" s="123"/>
      <c r="AY219" s="123"/>
      <c r="AZ219" s="102"/>
    </row>
    <row r="220" spans="1:52" x14ac:dyDescent="0.25">
      <c r="A220" s="102"/>
      <c r="B220" s="103" t="s">
        <v>276</v>
      </c>
      <c r="C220" s="103" t="s">
        <v>281</v>
      </c>
      <c r="D220" s="103" t="s">
        <v>87</v>
      </c>
      <c r="F220" s="113">
        <f>'MATRIZ 2017 COMPLETO PROPOSTA'!F220</f>
        <v>0</v>
      </c>
      <c r="G220" s="118">
        <f t="shared" si="82"/>
        <v>0</v>
      </c>
      <c r="H220" s="123">
        <f>'DADOS BASE PROPOSTA'!$H$17*G220*'AJUSTE CONIF-SETEC (1) '!$Q$12</f>
        <v>0</v>
      </c>
      <c r="I220" s="123">
        <f>'MATRIZ 2017 COMPLETO PROPOSTA'!I220*'AJUSTE CONIF-SETEC (1) '!$Q$12</f>
        <v>0</v>
      </c>
      <c r="J220" s="123">
        <f t="shared" si="83"/>
        <v>0</v>
      </c>
      <c r="L220" s="113">
        <v>0</v>
      </c>
      <c r="M220" s="123">
        <f>IF(D220="E",'DADOS BASE PROPOSTA'!$H$28,IF(D220="EA",'DADOS BASE PROPOSTA'!$H$29,IF(D220="EC",'DADOS BASE PROPOSTA'!$H$30,IF(D220="ECA",'DADOS BASE PROPOSTA'!$H$31,0))))*'AJUSTE CONIF-SETEC (1) '!$Q$14</f>
        <v>499965.73525072273</v>
      </c>
      <c r="N220" s="123">
        <f>IF(OR(D220="E",D220="EA",D220="EC",D220="ECA",D220="ECR"),L220*'DADOS BASE PROPOSTA'!$H$33,0)*'AJUSTE CONIF-SETEC (1) '!$Q$14</f>
        <v>0</v>
      </c>
      <c r="O220" s="123">
        <f t="shared" si="84"/>
        <v>499965.73525072273</v>
      </c>
      <c r="R220" s="123"/>
      <c r="T220" s="113">
        <v>0</v>
      </c>
      <c r="U220" s="118">
        <f t="shared" si="86"/>
        <v>0</v>
      </c>
      <c r="V220" s="123">
        <f>'DADOS BASE PROPOSTA'!$H$48*U220*'AJUSTE CONIF-SETEC (1) '!$Q$20</f>
        <v>0</v>
      </c>
      <c r="W220" s="123"/>
      <c r="X220" s="123">
        <f t="shared" si="85"/>
        <v>0</v>
      </c>
      <c r="Z220" s="128">
        <v>0</v>
      </c>
      <c r="AB220" s="54">
        <v>0.63400000000000001</v>
      </c>
      <c r="AC220" s="54">
        <f t="shared" si="87"/>
        <v>0</v>
      </c>
      <c r="AD220" s="132">
        <f t="shared" si="88"/>
        <v>-0.16533184425827116</v>
      </c>
      <c r="AF220" s="54">
        <f>($AF$11-(AD220*$AF$11))*'AJUSTE CONIF-SETEC (1) '!$Q$18</f>
        <v>656.05282831585885</v>
      </c>
      <c r="AG220" s="123">
        <f t="shared" si="89"/>
        <v>0</v>
      </c>
      <c r="AI220" s="128">
        <v>0</v>
      </c>
      <c r="AJ220" s="123">
        <f>IF($AI$11&gt;0,(AI220/$AI$11)*'DADOS BASE PROPOSTA'!$H$41,0)*'AJUSTE CONIF-SETEC (1) '!$Q$18</f>
        <v>0</v>
      </c>
      <c r="AL220" s="123">
        <v>0</v>
      </c>
      <c r="AM220" s="123">
        <f>(AL220/$AL$11)*'DADOS BASE PROPOSTA'!$H$42*'AJUSTE CONIF-SETEC (1) '!$Q$18</f>
        <v>0</v>
      </c>
      <c r="AO220" s="123"/>
      <c r="AP220" s="123"/>
      <c r="AQ220" s="123"/>
      <c r="AS220" s="123"/>
      <c r="AT220" s="123"/>
      <c r="AU220" s="123"/>
      <c r="AW220" s="123"/>
      <c r="AX220" s="123"/>
      <c r="AY220" s="123"/>
      <c r="AZ220" s="102"/>
    </row>
    <row r="221" spans="1:52" x14ac:dyDescent="0.25">
      <c r="A221" s="102"/>
      <c r="B221" s="103" t="s">
        <v>276</v>
      </c>
      <c r="C221" s="103" t="s">
        <v>282</v>
      </c>
      <c r="D221" s="103" t="s">
        <v>87</v>
      </c>
      <c r="F221" s="113">
        <f>'MATRIZ 2017 COMPLETO PROPOSTA'!F221</f>
        <v>0</v>
      </c>
      <c r="G221" s="118">
        <f t="shared" si="82"/>
        <v>0</v>
      </c>
      <c r="H221" s="123">
        <f>'DADOS BASE PROPOSTA'!$H$17*G221*'AJUSTE CONIF-SETEC (1) '!$Q$12</f>
        <v>0</v>
      </c>
      <c r="I221" s="123">
        <f>'MATRIZ 2017 COMPLETO PROPOSTA'!I221*'AJUSTE CONIF-SETEC (1) '!$Q$12</f>
        <v>0</v>
      </c>
      <c r="J221" s="123">
        <f t="shared" si="83"/>
        <v>0</v>
      </c>
      <c r="L221" s="113">
        <v>4.5380434782608692</v>
      </c>
      <c r="M221" s="123">
        <f>IF(D221="E",'DADOS BASE PROPOSTA'!$H$28,IF(D221="EA",'DADOS BASE PROPOSTA'!$H$29,IF(D221="EC",'DADOS BASE PROPOSTA'!$H$30,IF(D221="ECA",'DADOS BASE PROPOSTA'!$H$31,0))))*'AJUSTE CONIF-SETEC (1) '!$Q$14</f>
        <v>499965.73525072273</v>
      </c>
      <c r="N221" s="123">
        <f>IF(OR(D221="E",D221="EA",D221="EC",D221="ECA",D221="ECR"),L221*'DADOS BASE PROPOSTA'!$H$33,0)*'AJUSTE CONIF-SETEC (1) '!$Q$14</f>
        <v>1522.5145169740945</v>
      </c>
      <c r="O221" s="123">
        <f t="shared" si="84"/>
        <v>501488.24976769683</v>
      </c>
      <c r="R221" s="123"/>
      <c r="T221" s="113">
        <v>0</v>
      </c>
      <c r="U221" s="118">
        <f t="shared" si="86"/>
        <v>0</v>
      </c>
      <c r="V221" s="123">
        <f>'DADOS BASE PROPOSTA'!$H$48*U221*'AJUSTE CONIF-SETEC (1) '!$Q$20</f>
        <v>0</v>
      </c>
      <c r="W221" s="123"/>
      <c r="X221" s="123">
        <f t="shared" si="85"/>
        <v>0</v>
      </c>
      <c r="Z221" s="128">
        <v>40</v>
      </c>
      <c r="AB221" s="54">
        <v>0.68400000000000005</v>
      </c>
      <c r="AC221" s="54">
        <f t="shared" si="87"/>
        <v>27.360000000000003</v>
      </c>
      <c r="AD221" s="132">
        <f t="shared" si="88"/>
        <v>-7.7831844258271082E-2</v>
      </c>
      <c r="AF221" s="54">
        <f>($AF$11-(AD221*$AF$11))*'AJUSTE CONIF-SETEC (1) '!$Q$18</f>
        <v>606.79250580731571</v>
      </c>
      <c r="AG221" s="123">
        <f t="shared" si="89"/>
        <v>24271.700232292627</v>
      </c>
      <c r="AI221" s="128">
        <v>0</v>
      </c>
      <c r="AJ221" s="123">
        <f>IF($AI$11&gt;0,(AI221/$AI$11)*'DADOS BASE PROPOSTA'!$H$41,0)*'AJUSTE CONIF-SETEC (1) '!$Q$18</f>
        <v>0</v>
      </c>
      <c r="AL221" s="123">
        <v>0</v>
      </c>
      <c r="AM221" s="123">
        <f>(AL221/$AL$11)*'DADOS BASE PROPOSTA'!$H$42*'AJUSTE CONIF-SETEC (1) '!$Q$18</f>
        <v>0</v>
      </c>
      <c r="AO221" s="123"/>
      <c r="AP221" s="123"/>
      <c r="AQ221" s="123"/>
      <c r="AS221" s="123"/>
      <c r="AT221" s="123"/>
      <c r="AU221" s="123"/>
      <c r="AW221" s="123"/>
      <c r="AX221" s="123"/>
      <c r="AY221" s="123"/>
      <c r="AZ221" s="102"/>
    </row>
    <row r="222" spans="1:52" x14ac:dyDescent="0.25">
      <c r="A222" s="102"/>
      <c r="B222" s="103" t="s">
        <v>276</v>
      </c>
      <c r="C222" s="103" t="s">
        <v>283</v>
      </c>
      <c r="D222" s="103" t="s">
        <v>87</v>
      </c>
      <c r="F222" s="113">
        <f>'MATRIZ 2017 COMPLETO PROPOSTA'!F222</f>
        <v>0</v>
      </c>
      <c r="G222" s="118">
        <f t="shared" si="82"/>
        <v>0</v>
      </c>
      <c r="H222" s="123">
        <f>'DADOS BASE PROPOSTA'!$H$17*G222*'AJUSTE CONIF-SETEC (1) '!$Q$12</f>
        <v>0</v>
      </c>
      <c r="I222" s="123">
        <f>'MATRIZ 2017 COMPLETO PROPOSTA'!I222*'AJUSTE CONIF-SETEC (1) '!$Q$12</f>
        <v>0</v>
      </c>
      <c r="J222" s="123">
        <f t="shared" si="83"/>
        <v>0</v>
      </c>
      <c r="L222" s="113">
        <v>0</v>
      </c>
      <c r="M222" s="123">
        <f>IF(D222="E",'DADOS BASE PROPOSTA'!$H$28,IF(D222="EA",'DADOS BASE PROPOSTA'!$H$29,IF(D222="EC",'DADOS BASE PROPOSTA'!$H$30,IF(D222="ECA",'DADOS BASE PROPOSTA'!$H$31,0))))*'AJUSTE CONIF-SETEC (1) '!$Q$14</f>
        <v>499965.73525072273</v>
      </c>
      <c r="N222" s="123">
        <f>IF(OR(D222="E",D222="EA",D222="EC",D222="ECA",D222="ECR"),L222*'DADOS BASE PROPOSTA'!$H$33,0)*'AJUSTE CONIF-SETEC (1) '!$Q$14</f>
        <v>0</v>
      </c>
      <c r="O222" s="123">
        <f t="shared" si="84"/>
        <v>499965.73525072273</v>
      </c>
      <c r="R222" s="123"/>
      <c r="T222" s="113">
        <v>0</v>
      </c>
      <c r="U222" s="118">
        <f t="shared" si="86"/>
        <v>0</v>
      </c>
      <c r="V222" s="123">
        <f>'DADOS BASE PROPOSTA'!$H$48*U222*'AJUSTE CONIF-SETEC (1) '!$Q$20</f>
        <v>0</v>
      </c>
      <c r="W222" s="123"/>
      <c r="X222" s="123">
        <f t="shared" si="85"/>
        <v>0</v>
      </c>
      <c r="Z222" s="128">
        <v>0</v>
      </c>
      <c r="AB222" s="54">
        <v>0.63200000000000001</v>
      </c>
      <c r="AC222" s="54">
        <f t="shared" si="87"/>
        <v>0</v>
      </c>
      <c r="AD222" s="132">
        <f t="shared" si="88"/>
        <v>-0.16883184425827116</v>
      </c>
      <c r="AF222" s="54">
        <f>($AF$11-(AD222*$AF$11))*'AJUSTE CONIF-SETEC (1) '!$Q$18</f>
        <v>658.02324121620052</v>
      </c>
      <c r="AG222" s="123">
        <f t="shared" si="89"/>
        <v>0</v>
      </c>
      <c r="AI222" s="128">
        <v>0</v>
      </c>
      <c r="AJ222" s="123">
        <f>IF($AI$11&gt;0,(AI222/$AI$11)*'DADOS BASE PROPOSTA'!$H$41,0)*'AJUSTE CONIF-SETEC (1) '!$Q$18</f>
        <v>0</v>
      </c>
      <c r="AL222" s="123">
        <v>0</v>
      </c>
      <c r="AM222" s="123">
        <f>(AL222/$AL$11)*'DADOS BASE PROPOSTA'!$H$42*'AJUSTE CONIF-SETEC (1) '!$Q$18</f>
        <v>0</v>
      </c>
      <c r="AO222" s="123"/>
      <c r="AP222" s="123"/>
      <c r="AQ222" s="123"/>
      <c r="AS222" s="123"/>
      <c r="AT222" s="123"/>
      <c r="AU222" s="123"/>
      <c r="AW222" s="123"/>
      <c r="AX222" s="123"/>
      <c r="AY222" s="123"/>
      <c r="AZ222" s="102"/>
    </row>
    <row r="223" spans="1:52" x14ac:dyDescent="0.25">
      <c r="A223" s="102"/>
      <c r="B223" s="103" t="s">
        <v>276</v>
      </c>
      <c r="C223" s="103" t="s">
        <v>284</v>
      </c>
      <c r="D223" s="103" t="s">
        <v>89</v>
      </c>
      <c r="F223" s="113">
        <f>'MATRIZ 2017 COMPLETO PROPOSTA'!F223</f>
        <v>1522.6582168950481</v>
      </c>
      <c r="G223" s="118">
        <f t="shared" si="82"/>
        <v>1.3488878057900948E-3</v>
      </c>
      <c r="H223" s="123">
        <f>'DADOS BASE PROPOSTA'!$H$17*G223*'AJUSTE CONIF-SETEC (1) '!$Q$12</f>
        <v>1671531.5416486424</v>
      </c>
      <c r="I223" s="123">
        <f>'MATRIZ 2017 COMPLETO PROPOSTA'!I223*'AJUSTE CONIF-SETEC (1) '!$Q$12</f>
        <v>48441.8603105601</v>
      </c>
      <c r="J223" s="123">
        <f t="shared" si="83"/>
        <v>1719973.4019592025</v>
      </c>
      <c r="L223" s="113">
        <v>0</v>
      </c>
      <c r="M223" s="123">
        <f>IF(D223="E",'DADOS BASE PROPOSTA'!$H$28,IF(D223="EA",'DADOS BASE PROPOSTA'!$H$29,IF(D223="EC",'DADOS BASE PROPOSTA'!$H$30,IF(D223="ECA",'DADOS BASE PROPOSTA'!$H$31,0))))*'AJUSTE CONIF-SETEC (1) '!$Q$14</f>
        <v>0</v>
      </c>
      <c r="N223" s="123">
        <f>IF(OR(D223="E",D223="EA",D223="EC",D223="ECA",D223="ECR"),L223*'DADOS BASE PROPOSTA'!$H$33,0)*'AJUSTE CONIF-SETEC (1) '!$Q$14</f>
        <v>0</v>
      </c>
      <c r="O223" s="123">
        <f t="shared" si="84"/>
        <v>0</v>
      </c>
      <c r="R223" s="123"/>
      <c r="T223" s="113">
        <v>0</v>
      </c>
      <c r="U223" s="118">
        <f t="shared" si="86"/>
        <v>0</v>
      </c>
      <c r="V223" s="123">
        <f>'DADOS BASE PROPOSTA'!$H$48*U223*'AJUSTE CONIF-SETEC (1) '!$Q$20</f>
        <v>0</v>
      </c>
      <c r="W223" s="123"/>
      <c r="X223" s="123">
        <f t="shared" si="85"/>
        <v>0</v>
      </c>
      <c r="Z223" s="128">
        <v>689</v>
      </c>
      <c r="AB223" s="54">
        <v>0.65100000000000002</v>
      </c>
      <c r="AC223" s="54">
        <f t="shared" si="87"/>
        <v>448.53900000000004</v>
      </c>
      <c r="AD223" s="132">
        <f t="shared" si="88"/>
        <v>-0.13558184425827113</v>
      </c>
      <c r="AF223" s="54">
        <f>($AF$11-(AD223*$AF$11))*'AJUSTE CONIF-SETEC (1) '!$Q$18</f>
        <v>639.30431866295419</v>
      </c>
      <c r="AG223" s="123">
        <f t="shared" si="89"/>
        <v>440480.67555877543</v>
      </c>
      <c r="AI223" s="128">
        <v>0</v>
      </c>
      <c r="AJ223" s="123">
        <f>IF($AI$11&gt;0,(AI223/$AI$11)*'DADOS BASE PROPOSTA'!$H$41,0)*'AJUSTE CONIF-SETEC (1) '!$Q$18</f>
        <v>0</v>
      </c>
      <c r="AL223" s="123">
        <v>0</v>
      </c>
      <c r="AM223" s="123">
        <f>(AL223/$AL$11)*'DADOS BASE PROPOSTA'!$H$42*'AJUSTE CONIF-SETEC (1) '!$Q$18</f>
        <v>0</v>
      </c>
      <c r="AO223" s="123"/>
      <c r="AP223" s="123"/>
      <c r="AQ223" s="123"/>
      <c r="AS223" s="123"/>
      <c r="AT223" s="123"/>
      <c r="AU223" s="123"/>
      <c r="AW223" s="123"/>
      <c r="AX223" s="123"/>
      <c r="AY223" s="123"/>
      <c r="AZ223" s="102"/>
    </row>
    <row r="224" spans="1:52" x14ac:dyDescent="0.25">
      <c r="A224" s="102"/>
      <c r="B224" s="103" t="s">
        <v>276</v>
      </c>
      <c r="C224" s="103" t="s">
        <v>285</v>
      </c>
      <c r="D224" s="103" t="s">
        <v>89</v>
      </c>
      <c r="F224" s="113">
        <f>'MATRIZ 2017 COMPLETO PROPOSTA'!F224</f>
        <v>1927.619627585259</v>
      </c>
      <c r="G224" s="118">
        <f t="shared" si="82"/>
        <v>1.7076337821586253E-3</v>
      </c>
      <c r="H224" s="123">
        <f>'DADOS BASE PROPOSTA'!$H$17*G224*'AJUSTE CONIF-SETEC (1) '!$Q$12</f>
        <v>2116086.8355474528</v>
      </c>
      <c r="I224" s="123">
        <f>'MATRIZ 2017 COMPLETO PROPOSTA'!I224*'AJUSTE CONIF-SETEC (1) '!$Q$12</f>
        <v>0</v>
      </c>
      <c r="J224" s="123">
        <f t="shared" si="83"/>
        <v>2116086.8355474528</v>
      </c>
      <c r="L224" s="113">
        <v>0</v>
      </c>
      <c r="M224" s="123">
        <f>IF(D224="E",'DADOS BASE PROPOSTA'!$H$28,IF(D224="EA",'DADOS BASE PROPOSTA'!$H$29,IF(D224="EC",'DADOS BASE PROPOSTA'!$H$30,IF(D224="ECA",'DADOS BASE PROPOSTA'!$H$31,0))))*'AJUSTE CONIF-SETEC (1) '!$Q$14</f>
        <v>0</v>
      </c>
      <c r="N224" s="123">
        <f>IF(OR(D224="E",D224="EA",D224="EC",D224="ECA",D224="ECR"),L224*'DADOS BASE PROPOSTA'!$H$33,0)*'AJUSTE CONIF-SETEC (1) '!$Q$14</f>
        <v>0</v>
      </c>
      <c r="O224" s="123">
        <f t="shared" si="84"/>
        <v>0</v>
      </c>
      <c r="R224" s="123"/>
      <c r="T224" s="113">
        <v>8.449142654220779</v>
      </c>
      <c r="U224" s="118">
        <f t="shared" si="86"/>
        <v>4.4325514572150548E-5</v>
      </c>
      <c r="V224" s="123">
        <f>'DADOS BASE PROPOSTA'!$H$48*U224*'AJUSTE CONIF-SETEC (1) '!$Q$20</f>
        <v>2168.64538259439</v>
      </c>
      <c r="W224" s="123"/>
      <c r="X224" s="123">
        <f t="shared" si="85"/>
        <v>2168.64538259439</v>
      </c>
      <c r="Z224" s="128">
        <v>749</v>
      </c>
      <c r="AB224" s="54">
        <v>0.60599999999999998</v>
      </c>
      <c r="AC224" s="54">
        <f t="shared" si="87"/>
        <v>453.89400000000001</v>
      </c>
      <c r="AD224" s="132">
        <f t="shared" si="88"/>
        <v>-0.2143318442582712</v>
      </c>
      <c r="AF224" s="54">
        <f>($AF$11-(AD224*$AF$11))*'AJUSTE CONIF-SETEC (1) '!$Q$18</f>
        <v>683.63860892064292</v>
      </c>
      <c r="AG224" s="123">
        <f t="shared" si="89"/>
        <v>512045.31808156153</v>
      </c>
      <c r="AI224" s="128">
        <v>0</v>
      </c>
      <c r="AJ224" s="123">
        <f>IF($AI$11&gt;0,(AI224/$AI$11)*'DADOS BASE PROPOSTA'!$H$41,0)*'AJUSTE CONIF-SETEC (1) '!$Q$18</f>
        <v>0</v>
      </c>
      <c r="AL224" s="123">
        <v>13.5</v>
      </c>
      <c r="AM224" s="123">
        <f>(AL224/$AL$11)*'DADOS BASE PROPOSTA'!$H$42*'AJUSTE CONIF-SETEC (1) '!$Q$18</f>
        <v>7123.9355807953871</v>
      </c>
      <c r="AO224" s="123"/>
      <c r="AP224" s="123"/>
      <c r="AQ224" s="123"/>
      <c r="AS224" s="123"/>
      <c r="AT224" s="123"/>
      <c r="AU224" s="123"/>
      <c r="AW224" s="123"/>
      <c r="AX224" s="123"/>
      <c r="AY224" s="123"/>
      <c r="AZ224" s="102"/>
    </row>
    <row r="225" spans="1:52" x14ac:dyDescent="0.25">
      <c r="A225" s="102"/>
      <c r="B225" s="103" t="s">
        <v>276</v>
      </c>
      <c r="C225" s="103" t="s">
        <v>286</v>
      </c>
      <c r="D225" s="103" t="s">
        <v>89</v>
      </c>
      <c r="F225" s="113">
        <f>'MATRIZ 2017 COMPLETO PROPOSTA'!F225</f>
        <v>1852.0110505596019</v>
      </c>
      <c r="G225" s="118">
        <f t="shared" si="82"/>
        <v>1.6406538871096765E-3</v>
      </c>
      <c r="H225" s="123">
        <f>'DADOS BASE PROPOSTA'!$H$17*G225*'AJUSTE CONIF-SETEC (1) '!$Q$12</f>
        <v>2033085.8574453082</v>
      </c>
      <c r="I225" s="123">
        <f>'MATRIZ 2017 COMPLETO PROPOSTA'!I225*'AJUSTE CONIF-SETEC (1) '!$Q$12</f>
        <v>0</v>
      </c>
      <c r="J225" s="123">
        <f t="shared" si="83"/>
        <v>2033085.8574453082</v>
      </c>
      <c r="L225" s="113">
        <v>0</v>
      </c>
      <c r="M225" s="123">
        <f>IF(D225="E",'DADOS BASE PROPOSTA'!$H$28,IF(D225="EA",'DADOS BASE PROPOSTA'!$H$29,IF(D225="EC",'DADOS BASE PROPOSTA'!$H$30,IF(D225="ECA",'DADOS BASE PROPOSTA'!$H$31,0))))*'AJUSTE CONIF-SETEC (1) '!$Q$14</f>
        <v>0</v>
      </c>
      <c r="N225" s="123">
        <f>IF(OR(D225="E",D225="EA",D225="EC",D225="ECA",D225="ECR"),L225*'DADOS BASE PROPOSTA'!$H$33,0)*'AJUSTE CONIF-SETEC (1) '!$Q$14</f>
        <v>0</v>
      </c>
      <c r="O225" s="123">
        <f t="shared" si="84"/>
        <v>0</v>
      </c>
      <c r="R225" s="123"/>
      <c r="T225" s="113">
        <v>0</v>
      </c>
      <c r="U225" s="118">
        <f t="shared" si="86"/>
        <v>0</v>
      </c>
      <c r="V225" s="123">
        <f>'DADOS BASE PROPOSTA'!$H$48*U225*'AJUSTE CONIF-SETEC (1) '!$Q$20</f>
        <v>0</v>
      </c>
      <c r="W225" s="123"/>
      <c r="X225" s="123">
        <f t="shared" si="85"/>
        <v>0</v>
      </c>
      <c r="Z225" s="128">
        <v>718</v>
      </c>
      <c r="AB225" s="54">
        <v>0.56999999999999995</v>
      </c>
      <c r="AC225" s="54">
        <f t="shared" si="87"/>
        <v>409.26</v>
      </c>
      <c r="AD225" s="132">
        <f t="shared" si="88"/>
        <v>-0.27733184425827129</v>
      </c>
      <c r="AF225" s="54">
        <f>($AF$11-(AD225*$AF$11))*'AJUSTE CONIF-SETEC (1) '!$Q$18</f>
        <v>719.10604112679391</v>
      </c>
      <c r="AG225" s="123">
        <f t="shared" si="89"/>
        <v>516318.13752903801</v>
      </c>
      <c r="AI225" s="128">
        <v>0</v>
      </c>
      <c r="AJ225" s="123">
        <f>IF($AI$11&gt;0,(AI225/$AI$11)*'DADOS BASE PROPOSTA'!$H$41,0)*'AJUSTE CONIF-SETEC (1) '!$Q$18</f>
        <v>0</v>
      </c>
      <c r="AL225" s="123">
        <v>0</v>
      </c>
      <c r="AM225" s="123">
        <f>(AL225/$AL$11)*'DADOS BASE PROPOSTA'!$H$42*'AJUSTE CONIF-SETEC (1) '!$Q$18</f>
        <v>0</v>
      </c>
      <c r="AO225" s="123"/>
      <c r="AP225" s="123"/>
      <c r="AQ225" s="123"/>
      <c r="AS225" s="123"/>
      <c r="AT225" s="123"/>
      <c r="AU225" s="123"/>
      <c r="AW225" s="123"/>
      <c r="AX225" s="123"/>
      <c r="AY225" s="123"/>
      <c r="AZ225" s="102"/>
    </row>
    <row r="226" spans="1:52" x14ac:dyDescent="0.25">
      <c r="A226" s="102"/>
      <c r="B226" s="103" t="s">
        <v>276</v>
      </c>
      <c r="C226" s="103" t="s">
        <v>287</v>
      </c>
      <c r="D226" s="103" t="s">
        <v>89</v>
      </c>
      <c r="F226" s="113">
        <f>'MATRIZ 2017 COMPLETO PROPOSTA'!F226</f>
        <v>3696.047410507741</v>
      </c>
      <c r="G226" s="118">
        <f t="shared" si="82"/>
        <v>3.2742431796823819E-3</v>
      </c>
      <c r="H226" s="123">
        <f>'DADOS BASE PROPOSTA'!$H$17*G226*'AJUSTE CONIF-SETEC (1) '!$Q$12</f>
        <v>4057417.3229042576</v>
      </c>
      <c r="I226" s="123">
        <f>'MATRIZ 2017 COMPLETO PROPOSTA'!I226*'AJUSTE CONIF-SETEC (1) '!$Q$12</f>
        <v>0</v>
      </c>
      <c r="J226" s="123">
        <f t="shared" si="83"/>
        <v>4057417.3229042576</v>
      </c>
      <c r="L226" s="113">
        <v>0</v>
      </c>
      <c r="M226" s="123">
        <f>IF(D226="E",'DADOS BASE PROPOSTA'!$H$28,IF(D226="EA",'DADOS BASE PROPOSTA'!$H$29,IF(D226="EC",'DADOS BASE PROPOSTA'!$H$30,IF(D226="ECA",'DADOS BASE PROPOSTA'!$H$31,0))))*'AJUSTE CONIF-SETEC (1) '!$Q$14</f>
        <v>0</v>
      </c>
      <c r="N226" s="123">
        <f>IF(OR(D226="E",D226="EA",D226="EC",D226="ECA",D226="ECR"),L226*'DADOS BASE PROPOSTA'!$H$33,0)*'AJUSTE CONIF-SETEC (1) '!$Q$14</f>
        <v>0</v>
      </c>
      <c r="O226" s="123">
        <f t="shared" si="84"/>
        <v>0</v>
      </c>
      <c r="R226" s="123"/>
      <c r="T226" s="113">
        <v>657.31035366074707</v>
      </c>
      <c r="U226" s="118">
        <f t="shared" si="86"/>
        <v>3.4483521999785554E-3</v>
      </c>
      <c r="V226" s="123">
        <f>'DADOS BASE PROPOSTA'!$H$48*U226*'AJUSTE CONIF-SETEC (1) '!$Q$20</f>
        <v>168712.15479901596</v>
      </c>
      <c r="W226" s="123"/>
      <c r="X226" s="123">
        <f t="shared" si="85"/>
        <v>168712.15479901596</v>
      </c>
      <c r="Z226" s="128">
        <v>1689.5</v>
      </c>
      <c r="AB226" s="54">
        <v>0.55600000000000005</v>
      </c>
      <c r="AC226" s="54">
        <f t="shared" si="87"/>
        <v>939.36200000000008</v>
      </c>
      <c r="AD226" s="132">
        <f t="shared" si="88"/>
        <v>-0.30183184425827109</v>
      </c>
      <c r="AF226" s="54">
        <f>($AF$11-(AD226*$AF$11))*'AJUSTE CONIF-SETEC (1) '!$Q$18</f>
        <v>732.89893142918584</v>
      </c>
      <c r="AG226" s="123">
        <f t="shared" si="89"/>
        <v>1238232.7446496096</v>
      </c>
      <c r="AI226" s="128">
        <v>0</v>
      </c>
      <c r="AJ226" s="123">
        <f>IF($AI$11&gt;0,(AI226/$AI$11)*'DADOS BASE PROPOSTA'!$H$41,0)*'AJUSTE CONIF-SETEC (1) '!$Q$18</f>
        <v>0</v>
      </c>
      <c r="AL226" s="123">
        <v>288.5</v>
      </c>
      <c r="AM226" s="123">
        <f>(AL226/$AL$11)*'DADOS BASE PROPOSTA'!$H$42*'AJUSTE CONIF-SETEC (1) '!$Q$18</f>
        <v>152241.14185625696</v>
      </c>
      <c r="AO226" s="123"/>
      <c r="AP226" s="123"/>
      <c r="AQ226" s="123"/>
      <c r="AS226" s="123"/>
      <c r="AT226" s="123"/>
      <c r="AU226" s="123"/>
      <c r="AW226" s="123"/>
      <c r="AX226" s="123"/>
      <c r="AY226" s="123"/>
      <c r="AZ226" s="102"/>
    </row>
    <row r="227" spans="1:52" x14ac:dyDescent="0.25">
      <c r="A227" s="102"/>
      <c r="B227" s="103" t="s">
        <v>276</v>
      </c>
      <c r="C227" s="103" t="s">
        <v>288</v>
      </c>
      <c r="D227" s="103" t="s">
        <v>89</v>
      </c>
      <c r="F227" s="113">
        <f>'MATRIZ 2017 COMPLETO PROPOSTA'!F227</f>
        <v>3055.253295469839</v>
      </c>
      <c r="G227" s="118">
        <f t="shared" si="82"/>
        <v>2.7065784482239639E-3</v>
      </c>
      <c r="H227" s="123">
        <f>'DADOS BASE PROPOSTA'!$H$17*G227*'AJUSTE CONIF-SETEC (1) '!$Q$12</f>
        <v>3353971.4917230178</v>
      </c>
      <c r="I227" s="123">
        <f>'MATRIZ 2017 COMPLETO PROPOSTA'!I227*'AJUSTE CONIF-SETEC (1) '!$Q$12</f>
        <v>0</v>
      </c>
      <c r="J227" s="123">
        <f t="shared" si="83"/>
        <v>3353971.4917230178</v>
      </c>
      <c r="L227" s="113">
        <v>0</v>
      </c>
      <c r="M227" s="123">
        <f>IF(D227="E",'DADOS BASE PROPOSTA'!$H$28,IF(D227="EA",'DADOS BASE PROPOSTA'!$H$29,IF(D227="EC",'DADOS BASE PROPOSTA'!$H$30,IF(D227="ECA",'DADOS BASE PROPOSTA'!$H$31,0))))*'AJUSTE CONIF-SETEC (1) '!$Q$14</f>
        <v>0</v>
      </c>
      <c r="N227" s="123">
        <f>IF(OR(D227="E",D227="EA",D227="EC",D227="ECA",D227="ECR"),L227*'DADOS BASE PROPOSTA'!$H$33,0)*'AJUSTE CONIF-SETEC (1) '!$Q$14</f>
        <v>0</v>
      </c>
      <c r="O227" s="123">
        <f t="shared" si="84"/>
        <v>0</v>
      </c>
      <c r="R227" s="123"/>
      <c r="T227" s="113">
        <v>12.172425756987581</v>
      </c>
      <c r="U227" s="118">
        <f t="shared" si="86"/>
        <v>6.3858435979920552E-5</v>
      </c>
      <c r="V227" s="123">
        <f>'DADOS BASE PROPOSTA'!$H$48*U227*'AJUSTE CONIF-SETEC (1) '!$Q$20</f>
        <v>3124.3021917350566</v>
      </c>
      <c r="W227" s="123"/>
      <c r="X227" s="123">
        <f t="shared" si="85"/>
        <v>3124.3021917350566</v>
      </c>
      <c r="Z227" s="128">
        <v>1069</v>
      </c>
      <c r="AB227" s="54">
        <v>0.624</v>
      </c>
      <c r="AC227" s="54">
        <f t="shared" si="87"/>
        <v>667.05600000000004</v>
      </c>
      <c r="AD227" s="132">
        <f t="shared" si="88"/>
        <v>-0.18283184425827118</v>
      </c>
      <c r="AF227" s="54">
        <f>($AF$11-(AD227*$AF$11))*'AJUSTE CONIF-SETEC (1) '!$Q$18</f>
        <v>665.90489281756743</v>
      </c>
      <c r="AG227" s="123">
        <f t="shared" si="89"/>
        <v>711852.33042197954</v>
      </c>
      <c r="AI227" s="128">
        <v>36</v>
      </c>
      <c r="AJ227" s="123">
        <f>IF($AI$11&gt;0,(AI227/$AI$11)*'DADOS BASE PROPOSTA'!$H$41,0)*'AJUSTE CONIF-SETEC (1) '!$Q$18</f>
        <v>205351.71621325231</v>
      </c>
      <c r="AL227" s="123">
        <v>21.5</v>
      </c>
      <c r="AM227" s="123">
        <f>(AL227/$AL$11)*'DADOS BASE PROPOSTA'!$H$42*'AJUSTE CONIF-SETEC (1) '!$Q$18</f>
        <v>11345.527036081541</v>
      </c>
      <c r="AO227" s="123"/>
      <c r="AP227" s="123"/>
      <c r="AQ227" s="123"/>
      <c r="AS227" s="123"/>
      <c r="AT227" s="123"/>
      <c r="AU227" s="123"/>
      <c r="AW227" s="123"/>
      <c r="AX227" s="123"/>
      <c r="AY227" s="123"/>
      <c r="AZ227" s="102"/>
    </row>
    <row r="228" spans="1:52" x14ac:dyDescent="0.25">
      <c r="A228" s="102"/>
      <c r="B228" s="103" t="s">
        <v>276</v>
      </c>
      <c r="C228" s="103" t="s">
        <v>289</v>
      </c>
      <c r="D228" s="103" t="s">
        <v>89</v>
      </c>
      <c r="F228" s="113">
        <f>'MATRIZ 2017 COMPLETO PROPOSTA'!F228</f>
        <v>4511.763720103384</v>
      </c>
      <c r="G228" s="118">
        <f t="shared" si="82"/>
        <v>3.9968674500464657E-3</v>
      </c>
      <c r="H228" s="123">
        <f>'DADOS BASE PROPOSTA'!$H$17*G228*'AJUSTE CONIF-SETEC (1) '!$Q$12</f>
        <v>4952887.8397919796</v>
      </c>
      <c r="I228" s="123">
        <f>'MATRIZ 2017 COMPLETO PROPOSTA'!I228*'AJUSTE CONIF-SETEC (1) '!$Q$12</f>
        <v>0</v>
      </c>
      <c r="J228" s="123">
        <f t="shared" si="83"/>
        <v>4952887.8397919796</v>
      </c>
      <c r="L228" s="113">
        <v>0</v>
      </c>
      <c r="M228" s="123">
        <f>IF(D228="E",'DADOS BASE PROPOSTA'!$H$28,IF(D228="EA",'DADOS BASE PROPOSTA'!$H$29,IF(D228="EC",'DADOS BASE PROPOSTA'!$H$30,IF(D228="ECA",'DADOS BASE PROPOSTA'!$H$31,0))))*'AJUSTE CONIF-SETEC (1) '!$Q$14</f>
        <v>0</v>
      </c>
      <c r="N228" s="123">
        <f>IF(OR(D228="E",D228="EA",D228="EC",D228="ECA",D228="ECR"),L228*'DADOS BASE PROPOSTA'!$H$33,0)*'AJUSTE CONIF-SETEC (1) '!$Q$14</f>
        <v>0</v>
      </c>
      <c r="O228" s="123">
        <f t="shared" si="84"/>
        <v>0</v>
      </c>
      <c r="R228" s="123"/>
      <c r="T228" s="113">
        <v>0</v>
      </c>
      <c r="U228" s="118">
        <f t="shared" si="86"/>
        <v>0</v>
      </c>
      <c r="V228" s="123">
        <f>'DADOS BASE PROPOSTA'!$H$48*U228*'AJUSTE CONIF-SETEC (1) '!$Q$20</f>
        <v>0</v>
      </c>
      <c r="W228" s="123"/>
      <c r="X228" s="123">
        <f t="shared" si="85"/>
        <v>0</v>
      </c>
      <c r="Z228" s="128">
        <v>1729.5</v>
      </c>
      <c r="AB228" s="54">
        <v>0.59499999999999997</v>
      </c>
      <c r="AC228" s="54">
        <f t="shared" si="87"/>
        <v>1029.0525</v>
      </c>
      <c r="AD228" s="132">
        <f t="shared" si="88"/>
        <v>-0.23358184425827122</v>
      </c>
      <c r="AF228" s="54">
        <f>($AF$11-(AD228*$AF$11))*'AJUSTE CONIF-SETEC (1) '!$Q$18</f>
        <v>694.47587987252246</v>
      </c>
      <c r="AG228" s="123">
        <f t="shared" si="89"/>
        <v>1201096.0342395275</v>
      </c>
      <c r="AI228" s="128">
        <v>52.5</v>
      </c>
      <c r="AJ228" s="123">
        <f>IF($AI$11&gt;0,(AI228/$AI$11)*'DADOS BASE PROPOSTA'!$H$41,0)*'AJUSTE CONIF-SETEC (1) '!$Q$18</f>
        <v>299471.25281099294</v>
      </c>
      <c r="AL228" s="123">
        <v>0</v>
      </c>
      <c r="AM228" s="123">
        <f>(AL228/$AL$11)*'DADOS BASE PROPOSTA'!$H$42*'AJUSTE CONIF-SETEC (1) '!$Q$18</f>
        <v>0</v>
      </c>
      <c r="AO228" s="123"/>
      <c r="AP228" s="123"/>
      <c r="AQ228" s="123"/>
      <c r="AS228" s="123"/>
      <c r="AT228" s="123"/>
      <c r="AU228" s="123"/>
      <c r="AW228" s="123"/>
      <c r="AX228" s="123"/>
      <c r="AY228" s="123"/>
      <c r="AZ228" s="102"/>
    </row>
    <row r="229" spans="1:52" x14ac:dyDescent="0.25">
      <c r="A229" s="102"/>
      <c r="B229" s="103" t="s">
        <v>276</v>
      </c>
      <c r="C229" s="103" t="s">
        <v>290</v>
      </c>
      <c r="D229" s="103" t="s">
        <v>93</v>
      </c>
      <c r="F229" s="113">
        <f>'MATRIZ 2017 COMPLETO PROPOSTA'!F229</f>
        <v>0</v>
      </c>
      <c r="G229" s="118">
        <f t="shared" si="82"/>
        <v>0</v>
      </c>
      <c r="H229" s="123">
        <f>'DADOS BASE PROPOSTA'!$H$17*G229*'AJUSTE CONIF-SETEC (1) '!$Q$12</f>
        <v>0</v>
      </c>
      <c r="I229" s="123">
        <f>'MATRIZ 2017 COMPLETO PROPOSTA'!I229*'AJUSTE CONIF-SETEC (1) '!$Q$12</f>
        <v>0</v>
      </c>
      <c r="J229" s="123">
        <f t="shared" si="83"/>
        <v>0</v>
      </c>
      <c r="L229" s="113">
        <v>803.02463430668138</v>
      </c>
      <c r="M229" s="123">
        <f>IF(D229="E",'DADOS BASE PROPOSTA'!$H$28,IF(D229="EA",'DADOS BASE PROPOSTA'!$H$29,IF(D229="EC",'DADOS BASE PROPOSTA'!$H$30,IF(D229="ECA",'DADOS BASE PROPOSTA'!$H$31,0))))*'AJUSTE CONIF-SETEC (1) '!$Q$14</f>
        <v>1008808.992033664</v>
      </c>
      <c r="N229" s="123">
        <f>IF(OR(D229="E",D229="EA",D229="EC",D229="ECA",D229="ECR"),L229*'DADOS BASE PROPOSTA'!$H$33,0)*'AJUSTE CONIF-SETEC (1) '!$Q$14</f>
        <v>269414.92938015744</v>
      </c>
      <c r="O229" s="123">
        <f t="shared" si="84"/>
        <v>1278223.9214138214</v>
      </c>
      <c r="R229" s="123"/>
      <c r="T229" s="113">
        <v>0</v>
      </c>
      <c r="U229" s="118">
        <f t="shared" si="86"/>
        <v>0</v>
      </c>
      <c r="V229" s="123">
        <f>'DADOS BASE PROPOSTA'!$H$48*U229*'AJUSTE CONIF-SETEC (1) '!$Q$20</f>
        <v>0</v>
      </c>
      <c r="W229" s="123"/>
      <c r="X229" s="123">
        <f t="shared" si="85"/>
        <v>0</v>
      </c>
      <c r="Z229" s="128">
        <v>281</v>
      </c>
      <c r="AB229" s="54">
        <v>0.56399999999999995</v>
      </c>
      <c r="AC229" s="54">
        <f t="shared" si="87"/>
        <v>158.48399999999998</v>
      </c>
      <c r="AD229" s="132">
        <f t="shared" si="88"/>
        <v>-0.28783184425827124</v>
      </c>
      <c r="AF229" s="54">
        <f>($AF$11-(AD229*$AF$11))*'AJUSTE CONIF-SETEC (1) '!$Q$18</f>
        <v>725.01727982781904</v>
      </c>
      <c r="AG229" s="123">
        <f t="shared" si="89"/>
        <v>203729.85563161716</v>
      </c>
      <c r="AI229" s="128">
        <v>0</v>
      </c>
      <c r="AJ229" s="123">
        <f>IF($AI$11&gt;0,(AI229/$AI$11)*'DADOS BASE PROPOSTA'!$H$41,0)*'AJUSTE CONIF-SETEC (1) '!$Q$18</f>
        <v>0</v>
      </c>
      <c r="AL229" s="123">
        <v>0</v>
      </c>
      <c r="AM229" s="123">
        <f>(AL229/$AL$11)*'DADOS BASE PROPOSTA'!$H$42*'AJUSTE CONIF-SETEC (1) '!$Q$18</f>
        <v>0</v>
      </c>
      <c r="AO229" s="123"/>
      <c r="AP229" s="123"/>
      <c r="AQ229" s="123"/>
      <c r="AS229" s="123"/>
      <c r="AT229" s="123"/>
      <c r="AU229" s="123"/>
      <c r="AW229" s="123"/>
      <c r="AX229" s="123"/>
      <c r="AY229" s="123"/>
      <c r="AZ229" s="102"/>
    </row>
    <row r="230" spans="1:52" x14ac:dyDescent="0.25">
      <c r="A230" s="102"/>
      <c r="B230" s="103" t="s">
        <v>276</v>
      </c>
      <c r="C230" s="103" t="s">
        <v>291</v>
      </c>
      <c r="D230" s="103" t="s">
        <v>93</v>
      </c>
      <c r="F230" s="113">
        <f>'MATRIZ 2017 COMPLETO PROPOSTA'!F230</f>
        <v>0</v>
      </c>
      <c r="G230" s="118">
        <f t="shared" si="82"/>
        <v>0</v>
      </c>
      <c r="H230" s="123">
        <f>'DADOS BASE PROPOSTA'!$H$17*G230*'AJUSTE CONIF-SETEC (1) '!$Q$12</f>
        <v>0</v>
      </c>
      <c r="I230" s="123">
        <f>'MATRIZ 2017 COMPLETO PROPOSTA'!I230*'AJUSTE CONIF-SETEC (1) '!$Q$12</f>
        <v>0</v>
      </c>
      <c r="J230" s="123">
        <f t="shared" si="83"/>
        <v>0</v>
      </c>
      <c r="L230" s="113">
        <v>36.554843526039178</v>
      </c>
      <c r="M230" s="123">
        <f>IF(D230="E",'DADOS BASE PROPOSTA'!$H$28,IF(D230="EA",'DADOS BASE PROPOSTA'!$H$29,IF(D230="EC",'DADOS BASE PROPOSTA'!$H$30,IF(D230="ECA",'DADOS BASE PROPOSTA'!$H$31,0))))*'AJUSTE CONIF-SETEC (1) '!$Q$14</f>
        <v>1008808.992033664</v>
      </c>
      <c r="N230" s="123">
        <f>IF(OR(D230="E",D230="EA",D230="EC",D230="ECA",D230="ECR"),L230*'DADOS BASE PROPOSTA'!$H$33,0)*'AJUSTE CONIF-SETEC (1) '!$Q$14</f>
        <v>12264.157494462817</v>
      </c>
      <c r="O230" s="123">
        <f t="shared" si="84"/>
        <v>1021073.1495281268</v>
      </c>
      <c r="R230" s="123"/>
      <c r="T230" s="113">
        <v>0</v>
      </c>
      <c r="U230" s="118">
        <f t="shared" si="86"/>
        <v>0</v>
      </c>
      <c r="V230" s="123">
        <f>'DADOS BASE PROPOSTA'!$H$48*U230*'AJUSTE CONIF-SETEC (1) '!$Q$20</f>
        <v>0</v>
      </c>
      <c r="W230" s="123"/>
      <c r="X230" s="123">
        <f t="shared" si="85"/>
        <v>0</v>
      </c>
      <c r="Z230" s="128">
        <v>372.5</v>
      </c>
      <c r="AB230" s="54">
        <v>0.60899999999999999</v>
      </c>
      <c r="AC230" s="54">
        <f t="shared" si="87"/>
        <v>226.85249999999999</v>
      </c>
      <c r="AD230" s="132">
        <f t="shared" si="88"/>
        <v>-0.2090818442582712</v>
      </c>
      <c r="AF230" s="54">
        <f>($AF$11-(AD230*$AF$11))*'AJUSTE CONIF-SETEC (1) '!$Q$18</f>
        <v>680.6829895701303</v>
      </c>
      <c r="AG230" s="123">
        <f t="shared" si="89"/>
        <v>253554.41361487354</v>
      </c>
      <c r="AI230" s="128">
        <v>0</v>
      </c>
      <c r="AJ230" s="123">
        <f>IF($AI$11&gt;0,(AI230/$AI$11)*'DADOS BASE PROPOSTA'!$H$41,0)*'AJUSTE CONIF-SETEC (1) '!$Q$18</f>
        <v>0</v>
      </c>
      <c r="AL230" s="123">
        <v>0</v>
      </c>
      <c r="AM230" s="123">
        <f>(AL230/$AL$11)*'DADOS BASE PROPOSTA'!$H$42*'AJUSTE CONIF-SETEC (1) '!$Q$18</f>
        <v>0</v>
      </c>
      <c r="AO230" s="123"/>
      <c r="AP230" s="123"/>
      <c r="AQ230" s="123"/>
      <c r="AS230" s="123"/>
      <c r="AT230" s="123"/>
      <c r="AU230" s="123"/>
      <c r="AW230" s="123"/>
      <c r="AX230" s="123"/>
      <c r="AY230" s="123"/>
      <c r="AZ230" s="102"/>
    </row>
    <row r="231" spans="1:52" x14ac:dyDescent="0.25">
      <c r="A231" s="102"/>
      <c r="B231" s="103" t="s">
        <v>276</v>
      </c>
      <c r="C231" s="103" t="s">
        <v>292</v>
      </c>
      <c r="D231" s="103" t="s">
        <v>89</v>
      </c>
      <c r="F231" s="113">
        <f>'MATRIZ 2017 COMPLETO PROPOSTA'!F231</f>
        <v>3174.457208407719</v>
      </c>
      <c r="G231" s="118">
        <f t="shared" si="82"/>
        <v>2.812178446161947E-3</v>
      </c>
      <c r="H231" s="123">
        <f>'DADOS BASE PROPOSTA'!$H$17*G231*'AJUSTE CONIF-SETEC (1) '!$Q$12</f>
        <v>3484830.2085070871</v>
      </c>
      <c r="I231" s="123">
        <f>'MATRIZ 2017 COMPLETO PROPOSTA'!I231*'AJUSTE CONIF-SETEC (1) '!$Q$12</f>
        <v>0</v>
      </c>
      <c r="J231" s="123">
        <f t="shared" si="83"/>
        <v>3484830.2085070871</v>
      </c>
      <c r="L231" s="113">
        <v>0</v>
      </c>
      <c r="M231" s="123">
        <f>IF(D231="E",'DADOS BASE PROPOSTA'!$H$28,IF(D231="EA",'DADOS BASE PROPOSTA'!$H$29,IF(D231="EC",'DADOS BASE PROPOSTA'!$H$30,IF(D231="ECA",'DADOS BASE PROPOSTA'!$H$31,0))))*'AJUSTE CONIF-SETEC (1) '!$Q$14</f>
        <v>0</v>
      </c>
      <c r="N231" s="123">
        <f>IF(OR(D231="E",D231="EA",D231="EC",D231="ECA",D231="ECR"),L231*'DADOS BASE PROPOSTA'!$H$33,0)*'AJUSTE CONIF-SETEC (1) '!$Q$14</f>
        <v>0</v>
      </c>
      <c r="O231" s="123">
        <f t="shared" si="84"/>
        <v>0</v>
      </c>
      <c r="R231" s="123"/>
      <c r="T231" s="113">
        <v>0</v>
      </c>
      <c r="U231" s="118">
        <f t="shared" si="86"/>
        <v>0</v>
      </c>
      <c r="V231" s="123">
        <f>'DADOS BASE PROPOSTA'!$H$48*U231*'AJUSTE CONIF-SETEC (1) '!$Q$20</f>
        <v>0</v>
      </c>
      <c r="W231" s="123"/>
      <c r="X231" s="123">
        <f t="shared" si="85"/>
        <v>0</v>
      </c>
      <c r="Z231" s="128">
        <v>1373.5</v>
      </c>
      <c r="AB231" s="54">
        <v>0.73099999999999998</v>
      </c>
      <c r="AC231" s="54">
        <f t="shared" si="87"/>
        <v>1004.0285</v>
      </c>
      <c r="AD231" s="132">
        <f t="shared" si="88"/>
        <v>4.4181557417287964E-3</v>
      </c>
      <c r="AF231" s="54">
        <f>($AF$11-(AD231*$AF$11))*'AJUSTE CONIF-SETEC (1) '!$Q$18</f>
        <v>560.48780264928553</v>
      </c>
      <c r="AG231" s="123">
        <f t="shared" si="89"/>
        <v>769829.99693879369</v>
      </c>
      <c r="AI231" s="128">
        <v>0</v>
      </c>
      <c r="AJ231" s="123">
        <f>IF($AI$11&gt;0,(AI231/$AI$11)*'DADOS BASE PROPOSTA'!$H$41,0)*'AJUSTE CONIF-SETEC (1) '!$Q$18</f>
        <v>0</v>
      </c>
      <c r="AL231" s="123">
        <v>0</v>
      </c>
      <c r="AM231" s="123">
        <f>(AL231/$AL$11)*'DADOS BASE PROPOSTA'!$H$42*'AJUSTE CONIF-SETEC (1) '!$Q$18</f>
        <v>0</v>
      </c>
      <c r="AO231" s="123"/>
      <c r="AP231" s="123"/>
      <c r="AQ231" s="123"/>
      <c r="AS231" s="123"/>
      <c r="AT231" s="123"/>
      <c r="AU231" s="123"/>
      <c r="AW231" s="123"/>
      <c r="AX231" s="123"/>
      <c r="AY231" s="123"/>
      <c r="AZ231" s="102"/>
    </row>
    <row r="232" spans="1:52" x14ac:dyDescent="0.25">
      <c r="A232" s="102"/>
      <c r="B232" s="103" t="s">
        <v>276</v>
      </c>
      <c r="C232" s="103" t="s">
        <v>293</v>
      </c>
      <c r="D232" s="103" t="s">
        <v>93</v>
      </c>
      <c r="F232" s="113">
        <f>'MATRIZ 2017 COMPLETO PROPOSTA'!F232</f>
        <v>0</v>
      </c>
      <c r="G232" s="118">
        <f t="shared" si="82"/>
        <v>0</v>
      </c>
      <c r="H232" s="123">
        <f>'DADOS BASE PROPOSTA'!$H$17*G232*'AJUSTE CONIF-SETEC (1) '!$Q$12</f>
        <v>0</v>
      </c>
      <c r="I232" s="123">
        <f>'MATRIZ 2017 COMPLETO PROPOSTA'!I232*'AJUSTE CONIF-SETEC (1) '!$Q$12</f>
        <v>0</v>
      </c>
      <c r="J232" s="123">
        <f t="shared" si="83"/>
        <v>0</v>
      </c>
      <c r="L232" s="113">
        <v>0</v>
      </c>
      <c r="M232" s="123">
        <f>IF(D232="E",'DADOS BASE PROPOSTA'!$H$28,IF(D232="EA",'DADOS BASE PROPOSTA'!$H$29,IF(D232="EC",'DADOS BASE PROPOSTA'!$H$30,IF(D232="ECA",'DADOS BASE PROPOSTA'!$H$31,0))))*'AJUSTE CONIF-SETEC (1) '!$Q$14</f>
        <v>1008808.992033664</v>
      </c>
      <c r="N232" s="123">
        <f>IF(OR(D232="E",D232="EA",D232="EC",D232="ECA",D232="ECR"),L232*'DADOS BASE PROPOSTA'!$H$33,0)*'AJUSTE CONIF-SETEC (1) '!$Q$14</f>
        <v>0</v>
      </c>
      <c r="O232" s="123">
        <f t="shared" si="84"/>
        <v>1008808.992033664</v>
      </c>
      <c r="R232" s="123"/>
      <c r="T232" s="113">
        <v>0</v>
      </c>
      <c r="U232" s="118">
        <f t="shared" si="86"/>
        <v>0</v>
      </c>
      <c r="V232" s="123">
        <f>'DADOS BASE PROPOSTA'!$H$48*U232*'AJUSTE CONIF-SETEC (1) '!$Q$20</f>
        <v>0</v>
      </c>
      <c r="W232" s="123"/>
      <c r="X232" s="123">
        <f t="shared" si="85"/>
        <v>0</v>
      </c>
      <c r="Z232" s="128">
        <v>0</v>
      </c>
      <c r="AB232" s="54">
        <v>0.59899999999999998</v>
      </c>
      <c r="AC232" s="54">
        <f t="shared" si="87"/>
        <v>0</v>
      </c>
      <c r="AD232" s="132">
        <f t="shared" si="88"/>
        <v>-0.22658184425827121</v>
      </c>
      <c r="AF232" s="54">
        <f>($AF$11-(AD232*$AF$11))*'AJUSTE CONIF-SETEC (1) '!$Q$18</f>
        <v>690.535054071839</v>
      </c>
      <c r="AG232" s="123">
        <f t="shared" si="89"/>
        <v>0</v>
      </c>
      <c r="AI232" s="128">
        <v>0</v>
      </c>
      <c r="AJ232" s="123">
        <f>IF($AI$11&gt;0,(AI232/$AI$11)*'DADOS BASE PROPOSTA'!$H$41,0)*'AJUSTE CONIF-SETEC (1) '!$Q$18</f>
        <v>0</v>
      </c>
      <c r="AL232" s="123">
        <v>0</v>
      </c>
      <c r="AM232" s="123">
        <f>(AL232/$AL$11)*'DADOS BASE PROPOSTA'!$H$42*'AJUSTE CONIF-SETEC (1) '!$Q$18</f>
        <v>0</v>
      </c>
      <c r="AO232" s="123"/>
      <c r="AP232" s="123"/>
      <c r="AQ232" s="123"/>
      <c r="AS232" s="123"/>
      <c r="AT232" s="123"/>
      <c r="AU232" s="123"/>
      <c r="AW232" s="123"/>
      <c r="AX232" s="123"/>
      <c r="AY232" s="123"/>
      <c r="AZ232" s="102"/>
    </row>
    <row r="233" spans="1:52" x14ac:dyDescent="0.25">
      <c r="A233" s="102"/>
      <c r="B233" s="103" t="s">
        <v>276</v>
      </c>
      <c r="C233" s="103" t="s">
        <v>294</v>
      </c>
      <c r="D233" s="103" t="s">
        <v>93</v>
      </c>
      <c r="F233" s="113">
        <f>'MATRIZ 2017 COMPLETO PROPOSTA'!F233</f>
        <v>0</v>
      </c>
      <c r="G233" s="118">
        <f t="shared" si="82"/>
        <v>0</v>
      </c>
      <c r="H233" s="123">
        <f>'DADOS BASE PROPOSTA'!$H$17*G233*'AJUSTE CONIF-SETEC (1) '!$Q$12</f>
        <v>0</v>
      </c>
      <c r="I233" s="123">
        <f>'MATRIZ 2017 COMPLETO PROPOSTA'!I233*'AJUSTE CONIF-SETEC (1) '!$Q$12</f>
        <v>0</v>
      </c>
      <c r="J233" s="123">
        <f t="shared" si="83"/>
        <v>0</v>
      </c>
      <c r="L233" s="113">
        <v>1.9780219780219781</v>
      </c>
      <c r="M233" s="123">
        <f>IF(D233="E",'DADOS BASE PROPOSTA'!$H$28,IF(D233="EA",'DADOS BASE PROPOSTA'!$H$29,IF(D233="EC",'DADOS BASE PROPOSTA'!$H$30,IF(D233="ECA",'DADOS BASE PROPOSTA'!$H$31,0))))*'AJUSTE CONIF-SETEC (1) '!$Q$14</f>
        <v>1008808.992033664</v>
      </c>
      <c r="N233" s="123">
        <f>IF(OR(D233="E",D233="EA",D233="EC",D233="ECA",D233="ECR"),L233*'DADOS BASE PROPOSTA'!$H$33,0)*'AJUSTE CONIF-SETEC (1) '!$Q$14</f>
        <v>663.62677899824996</v>
      </c>
      <c r="O233" s="123">
        <f t="shared" si="84"/>
        <v>1009472.6188126623</v>
      </c>
      <c r="R233" s="123"/>
      <c r="T233" s="113">
        <v>0</v>
      </c>
      <c r="U233" s="118">
        <f t="shared" si="86"/>
        <v>0</v>
      </c>
      <c r="V233" s="123">
        <f>'DADOS BASE PROPOSTA'!$H$48*U233*'AJUSTE CONIF-SETEC (1) '!$Q$20</f>
        <v>0</v>
      </c>
      <c r="W233" s="123"/>
      <c r="X233" s="123">
        <f t="shared" si="85"/>
        <v>0</v>
      </c>
      <c r="Z233" s="128">
        <v>20</v>
      </c>
      <c r="AB233" s="54">
        <v>0.68200000000000005</v>
      </c>
      <c r="AC233" s="54">
        <f t="shared" si="87"/>
        <v>13.64</v>
      </c>
      <c r="AD233" s="132">
        <f t="shared" si="88"/>
        <v>-8.1331844258271085E-2</v>
      </c>
      <c r="AF233" s="54">
        <f>($AF$11-(AD233*$AF$11))*'AJUSTE CONIF-SETEC (1) '!$Q$18</f>
        <v>608.76291870765749</v>
      </c>
      <c r="AG233" s="123">
        <f t="shared" si="89"/>
        <v>12175.258374153149</v>
      </c>
      <c r="AI233" s="128">
        <v>0</v>
      </c>
      <c r="AJ233" s="123">
        <f>IF($AI$11&gt;0,(AI233/$AI$11)*'DADOS BASE PROPOSTA'!$H$41,0)*'AJUSTE CONIF-SETEC (1) '!$Q$18</f>
        <v>0</v>
      </c>
      <c r="AL233" s="123">
        <v>0</v>
      </c>
      <c r="AM233" s="123">
        <f>(AL233/$AL$11)*'DADOS BASE PROPOSTA'!$H$42*'AJUSTE CONIF-SETEC (1) '!$Q$18</f>
        <v>0</v>
      </c>
      <c r="AO233" s="123"/>
      <c r="AP233" s="123"/>
      <c r="AQ233" s="123"/>
      <c r="AS233" s="123"/>
      <c r="AT233" s="123"/>
      <c r="AU233" s="123"/>
      <c r="AW233" s="123"/>
      <c r="AX233" s="123"/>
      <c r="AY233" s="123"/>
      <c r="AZ233" s="102"/>
    </row>
    <row r="234" spans="1:52" x14ac:dyDescent="0.25">
      <c r="A234" s="102"/>
      <c r="B234" s="103" t="s">
        <v>276</v>
      </c>
      <c r="C234" s="103" t="s">
        <v>295</v>
      </c>
      <c r="D234" s="103" t="s">
        <v>89</v>
      </c>
      <c r="F234" s="113">
        <f>'MATRIZ 2017 COMPLETO PROPOSTA'!F234</f>
        <v>1391.294713997182</v>
      </c>
      <c r="G234" s="118">
        <f t="shared" si="82"/>
        <v>1.2325159074752304E-3</v>
      </c>
      <c r="H234" s="123">
        <f>'DADOS BASE PROPOSTA'!$H$17*G234*'AJUSTE CONIF-SETEC (1) '!$Q$12</f>
        <v>1527324.3675902435</v>
      </c>
      <c r="I234" s="123">
        <f>'MATRIZ 2017 COMPLETO PROPOSTA'!I234*'AJUSTE CONIF-SETEC (1) '!$Q$12</f>
        <v>192649.03436895914</v>
      </c>
      <c r="J234" s="123">
        <f t="shared" si="83"/>
        <v>1719973.4019592027</v>
      </c>
      <c r="L234" s="113">
        <v>0</v>
      </c>
      <c r="M234" s="123">
        <f>IF(D234="E",'DADOS BASE PROPOSTA'!$H$28,IF(D234="EA",'DADOS BASE PROPOSTA'!$H$29,IF(D234="EC",'DADOS BASE PROPOSTA'!$H$30,IF(D234="ECA",'DADOS BASE PROPOSTA'!$H$31,0))))*'AJUSTE CONIF-SETEC (1) '!$Q$14</f>
        <v>0</v>
      </c>
      <c r="N234" s="123">
        <f>IF(OR(D234="E",D234="EA",D234="EC",D234="ECA",D234="ECR"),L234*'DADOS BASE PROPOSTA'!$H$33,0)*'AJUSTE CONIF-SETEC (1) '!$Q$14</f>
        <v>0</v>
      </c>
      <c r="O234" s="123">
        <f t="shared" si="84"/>
        <v>0</v>
      </c>
      <c r="R234" s="123"/>
      <c r="T234" s="113">
        <v>6.4286954977766797</v>
      </c>
      <c r="U234" s="118">
        <f t="shared" si="86"/>
        <v>3.3725935000549329E-5</v>
      </c>
      <c r="V234" s="123">
        <f>'DADOS BASE PROPOSTA'!$H$48*U234*'AJUSTE CONIF-SETEC (1) '!$Q$20</f>
        <v>1650.0562693652964</v>
      </c>
      <c r="W234" s="123"/>
      <c r="X234" s="123">
        <f t="shared" si="85"/>
        <v>1650.0562693652964</v>
      </c>
      <c r="Z234" s="128">
        <v>741</v>
      </c>
      <c r="AB234" s="54">
        <v>0.63700000000000001</v>
      </c>
      <c r="AC234" s="54">
        <f t="shared" si="87"/>
        <v>472.017</v>
      </c>
      <c r="AD234" s="132">
        <f t="shared" si="88"/>
        <v>-0.16008184425827116</v>
      </c>
      <c r="AF234" s="54">
        <f>($AF$11-(AD234*$AF$11))*'AJUSTE CONIF-SETEC (1) '!$Q$18</f>
        <v>653.09720896534623</v>
      </c>
      <c r="AG234" s="123">
        <f t="shared" si="89"/>
        <v>483945.03184332157</v>
      </c>
      <c r="AI234" s="128">
        <v>0</v>
      </c>
      <c r="AJ234" s="123">
        <f>IF($AI$11&gt;0,(AI234/$AI$11)*'DADOS BASE PROPOSTA'!$H$41,0)*'AJUSTE CONIF-SETEC (1) '!$Q$18</f>
        <v>0</v>
      </c>
      <c r="AL234" s="123">
        <v>10.5</v>
      </c>
      <c r="AM234" s="123">
        <f>(AL234/$AL$11)*'DADOS BASE PROPOSTA'!$H$42*'AJUSTE CONIF-SETEC (1) '!$Q$18</f>
        <v>5540.8387850630779</v>
      </c>
      <c r="AO234" s="123"/>
      <c r="AP234" s="123"/>
      <c r="AQ234" s="123"/>
      <c r="AS234" s="123"/>
      <c r="AT234" s="123"/>
      <c r="AU234" s="123"/>
      <c r="AW234" s="123"/>
      <c r="AX234" s="123"/>
      <c r="AY234" s="123"/>
      <c r="AZ234" s="102"/>
    </row>
    <row r="235" spans="1:52" x14ac:dyDescent="0.25">
      <c r="A235" s="102"/>
      <c r="B235" s="103" t="s">
        <v>276</v>
      </c>
      <c r="C235" s="103" t="s">
        <v>147</v>
      </c>
      <c r="D235" s="103" t="s">
        <v>89</v>
      </c>
      <c r="F235" s="113">
        <f>'MATRIZ 2017 COMPLETO PROPOSTA'!F235</f>
        <v>2620.5585808730261</v>
      </c>
      <c r="G235" s="118">
        <f t="shared" si="82"/>
        <v>2.3214924234976008E-3</v>
      </c>
      <c r="H235" s="123">
        <f>'DADOS BASE PROPOSTA'!$H$17*G235*'AJUSTE CONIF-SETEC (1) '!$Q$12</f>
        <v>2876775.809609801</v>
      </c>
      <c r="I235" s="123">
        <f>'MATRIZ 2017 COMPLETO PROPOSTA'!I235*'AJUSTE CONIF-SETEC (1) '!$Q$12</f>
        <v>0</v>
      </c>
      <c r="J235" s="123">
        <f t="shared" si="83"/>
        <v>2876775.809609801</v>
      </c>
      <c r="L235" s="113">
        <v>0</v>
      </c>
      <c r="M235" s="123">
        <f>IF(D235="E",'DADOS BASE PROPOSTA'!$H$28,IF(D235="EA",'DADOS BASE PROPOSTA'!$H$29,IF(D235="EC",'DADOS BASE PROPOSTA'!$H$30,IF(D235="ECA",'DADOS BASE PROPOSTA'!$H$31,0))))*'AJUSTE CONIF-SETEC (1) '!$Q$14</f>
        <v>0</v>
      </c>
      <c r="N235" s="123">
        <f>IF(OR(D235="E",D235="EA",D235="EC",D235="ECA",D235="ECR"),L235*'DADOS BASE PROPOSTA'!$H$33,0)*'AJUSTE CONIF-SETEC (1) '!$Q$14</f>
        <v>0</v>
      </c>
      <c r="O235" s="123">
        <f t="shared" si="84"/>
        <v>0</v>
      </c>
      <c r="R235" s="123"/>
      <c r="T235" s="113">
        <v>0</v>
      </c>
      <c r="U235" s="118">
        <f t="shared" si="86"/>
        <v>0</v>
      </c>
      <c r="V235" s="123">
        <f>'DADOS BASE PROPOSTA'!$H$48*U235*'AJUSTE CONIF-SETEC (1) '!$Q$20</f>
        <v>0</v>
      </c>
      <c r="W235" s="123"/>
      <c r="X235" s="123">
        <f t="shared" si="85"/>
        <v>0</v>
      </c>
      <c r="Z235" s="128">
        <v>1437.5</v>
      </c>
      <c r="AB235" s="54">
        <v>0.67400000000000004</v>
      </c>
      <c r="AC235" s="54">
        <f t="shared" si="87"/>
        <v>968.87500000000011</v>
      </c>
      <c r="AD235" s="132">
        <f t="shared" si="88"/>
        <v>-9.5331844258271098E-2</v>
      </c>
      <c r="AF235" s="54">
        <f>($AF$11-(AD235*$AF$11))*'AJUSTE CONIF-SETEC (1) '!$Q$18</f>
        <v>616.6445703090244</v>
      </c>
      <c r="AG235" s="123">
        <f t="shared" si="89"/>
        <v>886426.56981922255</v>
      </c>
      <c r="AI235" s="128">
        <v>0</v>
      </c>
      <c r="AJ235" s="123">
        <f>IF($AI$11&gt;0,(AI235/$AI$11)*'DADOS BASE PROPOSTA'!$H$41,0)*'AJUSTE CONIF-SETEC (1) '!$Q$18</f>
        <v>0</v>
      </c>
      <c r="AL235" s="123">
        <v>0</v>
      </c>
      <c r="AM235" s="123">
        <f>(AL235/$AL$11)*'DADOS BASE PROPOSTA'!$H$42*'AJUSTE CONIF-SETEC (1) '!$Q$18</f>
        <v>0</v>
      </c>
      <c r="AO235" s="123"/>
      <c r="AP235" s="123"/>
      <c r="AQ235" s="123"/>
      <c r="AS235" s="123"/>
      <c r="AT235" s="123"/>
      <c r="AU235" s="123"/>
      <c r="AW235" s="123"/>
      <c r="AX235" s="123"/>
      <c r="AY235" s="123"/>
      <c r="AZ235" s="102"/>
    </row>
    <row r="236" spans="1:52" x14ac:dyDescent="0.25">
      <c r="A236" s="102"/>
      <c r="B236" s="103" t="s">
        <v>276</v>
      </c>
      <c r="C236" s="103" t="s">
        <v>296</v>
      </c>
      <c r="D236" s="103" t="s">
        <v>89</v>
      </c>
      <c r="F236" s="113">
        <f>'MATRIZ 2017 COMPLETO PROPOSTA'!F236</f>
        <v>1426.1590672319619</v>
      </c>
      <c r="G236" s="118">
        <f t="shared" si="82"/>
        <v>1.2634014341241792E-3</v>
      </c>
      <c r="H236" s="123">
        <f>'DADOS BASE PROPOSTA'!$H$17*G236*'AJUSTE CONIF-SETEC (1) '!$Q$12</f>
        <v>1565597.4780391203</v>
      </c>
      <c r="I236" s="123">
        <f>'MATRIZ 2017 COMPLETO PROPOSTA'!I236*'AJUSTE CONIF-SETEC (1) '!$Q$12</f>
        <v>154375.92392008213</v>
      </c>
      <c r="J236" s="123">
        <f t="shared" si="83"/>
        <v>1719973.4019592025</v>
      </c>
      <c r="L236" s="113">
        <v>0</v>
      </c>
      <c r="M236" s="123">
        <f>IF(D236="E",'DADOS BASE PROPOSTA'!$H$28,IF(D236="EA",'DADOS BASE PROPOSTA'!$H$29,IF(D236="EC",'DADOS BASE PROPOSTA'!$H$30,IF(D236="ECA",'DADOS BASE PROPOSTA'!$H$31,0))))*'AJUSTE CONIF-SETEC (1) '!$Q$14</f>
        <v>0</v>
      </c>
      <c r="N236" s="123">
        <f>IF(OR(D236="E",D236="EA",D236="EC",D236="ECA",D236="ECR"),L236*'DADOS BASE PROPOSTA'!$H$33,0)*'AJUSTE CONIF-SETEC (1) '!$Q$14</f>
        <v>0</v>
      </c>
      <c r="O236" s="123">
        <f t="shared" si="84"/>
        <v>0</v>
      </c>
      <c r="R236" s="123"/>
      <c r="T236" s="113">
        <v>0</v>
      </c>
      <c r="U236" s="118">
        <f t="shared" si="86"/>
        <v>0</v>
      </c>
      <c r="V236" s="123">
        <f>'DADOS BASE PROPOSTA'!$H$48*U236*'AJUSTE CONIF-SETEC (1) '!$Q$20</f>
        <v>0</v>
      </c>
      <c r="W236" s="123"/>
      <c r="X236" s="123">
        <f t="shared" si="85"/>
        <v>0</v>
      </c>
      <c r="Z236" s="128">
        <v>583</v>
      </c>
      <c r="AB236" s="54">
        <v>0.61499999999999999</v>
      </c>
      <c r="AC236" s="54">
        <f t="shared" si="87"/>
        <v>358.54500000000002</v>
      </c>
      <c r="AD236" s="132">
        <f t="shared" si="88"/>
        <v>-0.19858184425827119</v>
      </c>
      <c r="AF236" s="54">
        <f>($AF$11-(AD236*$AF$11))*'AJUSTE CONIF-SETEC (1) '!$Q$18</f>
        <v>674.77175086910518</v>
      </c>
      <c r="AG236" s="123">
        <f t="shared" si="89"/>
        <v>393391.93075668829</v>
      </c>
      <c r="AI236" s="128">
        <v>0</v>
      </c>
      <c r="AJ236" s="123">
        <f>IF($AI$11&gt;0,(AI236/$AI$11)*'DADOS BASE PROPOSTA'!$H$41,0)*'AJUSTE CONIF-SETEC (1) '!$Q$18</f>
        <v>0</v>
      </c>
      <c r="AL236" s="123">
        <v>0</v>
      </c>
      <c r="AM236" s="123">
        <f>(AL236/$AL$11)*'DADOS BASE PROPOSTA'!$H$42*'AJUSTE CONIF-SETEC (1) '!$Q$18</f>
        <v>0</v>
      </c>
      <c r="AO236" s="123"/>
      <c r="AP236" s="123"/>
      <c r="AQ236" s="123"/>
      <c r="AS236" s="123"/>
      <c r="AT236" s="123"/>
      <c r="AU236" s="123"/>
      <c r="AW236" s="123"/>
      <c r="AX236" s="123"/>
      <c r="AY236" s="123"/>
      <c r="AZ236" s="102"/>
    </row>
    <row r="237" spans="1:52" x14ac:dyDescent="0.25">
      <c r="A237" s="102"/>
      <c r="B237" s="103" t="s">
        <v>276</v>
      </c>
      <c r="C237" s="103" t="s">
        <v>297</v>
      </c>
      <c r="D237" s="103" t="s">
        <v>93</v>
      </c>
      <c r="F237" s="113">
        <f>'MATRIZ 2017 COMPLETO PROPOSTA'!F237</f>
        <v>0</v>
      </c>
      <c r="G237" s="118">
        <f t="shared" si="82"/>
        <v>0</v>
      </c>
      <c r="H237" s="123">
        <f>'DADOS BASE PROPOSTA'!$H$17*G237*'AJUSTE CONIF-SETEC (1) '!$Q$12</f>
        <v>0</v>
      </c>
      <c r="I237" s="123">
        <f>'MATRIZ 2017 COMPLETO PROPOSTA'!I237*'AJUSTE CONIF-SETEC (1) '!$Q$12</f>
        <v>0</v>
      </c>
      <c r="J237" s="123">
        <f t="shared" si="83"/>
        <v>0</v>
      </c>
      <c r="L237" s="113">
        <v>39.229862571526382</v>
      </c>
      <c r="M237" s="123">
        <f>IF(D237="E",'DADOS BASE PROPOSTA'!$H$28,IF(D237="EA",'DADOS BASE PROPOSTA'!$H$29,IF(D237="EC",'DADOS BASE PROPOSTA'!$H$30,IF(D237="ECA",'DADOS BASE PROPOSTA'!$H$31,0))))*'AJUSTE CONIF-SETEC (1) '!$Q$14</f>
        <v>1008808.992033664</v>
      </c>
      <c r="N237" s="123">
        <f>IF(OR(D237="E",D237="EA",D237="EC",D237="ECA",D237="ECR"),L237*'DADOS BASE PROPOSTA'!$H$33,0)*'AJUSTE CONIF-SETEC (1) '!$Q$14</f>
        <v>13161.626932436839</v>
      </c>
      <c r="O237" s="123">
        <f t="shared" si="84"/>
        <v>1021970.6189661009</v>
      </c>
      <c r="R237" s="123"/>
      <c r="T237" s="113">
        <v>0</v>
      </c>
      <c r="U237" s="118">
        <f t="shared" si="86"/>
        <v>0</v>
      </c>
      <c r="V237" s="123">
        <f>'DADOS BASE PROPOSTA'!$H$48*U237*'AJUSTE CONIF-SETEC (1) '!$Q$20</f>
        <v>0</v>
      </c>
      <c r="W237" s="123"/>
      <c r="X237" s="123">
        <f t="shared" si="85"/>
        <v>0</v>
      </c>
      <c r="Z237" s="128">
        <v>255</v>
      </c>
      <c r="AB237" s="54">
        <v>0.70799999999999996</v>
      </c>
      <c r="AC237" s="54">
        <f t="shared" si="87"/>
        <v>180.54</v>
      </c>
      <c r="AD237" s="132">
        <f t="shared" si="88"/>
        <v>-3.5831844258271239E-2</v>
      </c>
      <c r="AF237" s="54">
        <f>($AF$11-(AD237*$AF$11))*'AJUSTE CONIF-SETEC (1) '!$Q$18</f>
        <v>583.1475510032152</v>
      </c>
      <c r="AG237" s="123">
        <f t="shared" si="89"/>
        <v>148702.62550581989</v>
      </c>
      <c r="AI237" s="128">
        <v>0</v>
      </c>
      <c r="AJ237" s="123">
        <f>IF($AI$11&gt;0,(AI237/$AI$11)*'DADOS BASE PROPOSTA'!$H$41,0)*'AJUSTE CONIF-SETEC (1) '!$Q$18</f>
        <v>0</v>
      </c>
      <c r="AL237" s="123">
        <v>0</v>
      </c>
      <c r="AM237" s="123">
        <f>(AL237/$AL$11)*'DADOS BASE PROPOSTA'!$H$42*'AJUSTE CONIF-SETEC (1) '!$Q$18</f>
        <v>0</v>
      </c>
      <c r="AO237" s="123"/>
      <c r="AP237" s="123"/>
      <c r="AQ237" s="123"/>
      <c r="AS237" s="123"/>
      <c r="AT237" s="123"/>
      <c r="AU237" s="123"/>
      <c r="AW237" s="123"/>
      <c r="AX237" s="123"/>
      <c r="AY237" s="123"/>
      <c r="AZ237" s="102"/>
    </row>
    <row r="238" spans="1:52" x14ac:dyDescent="0.25">
      <c r="A238" s="102"/>
      <c r="B238" s="103" t="s">
        <v>276</v>
      </c>
      <c r="C238" s="103" t="s">
        <v>298</v>
      </c>
      <c r="D238" s="103" t="s">
        <v>89</v>
      </c>
      <c r="F238" s="113">
        <f>'MATRIZ 2017 COMPLETO PROPOSTA'!F238</f>
        <v>2453.4556354361562</v>
      </c>
      <c r="G238" s="118">
        <f t="shared" si="82"/>
        <v>2.1734597770964696E-3</v>
      </c>
      <c r="H238" s="123">
        <f>'DADOS BASE PROPOSTA'!$H$17*G238*'AJUSTE CONIF-SETEC (1) '!$Q$12</f>
        <v>2693334.8765751398</v>
      </c>
      <c r="I238" s="123">
        <f>'MATRIZ 2017 COMPLETO PROPOSTA'!I238*'AJUSTE CONIF-SETEC (1) '!$Q$12</f>
        <v>0</v>
      </c>
      <c r="J238" s="123">
        <f t="shared" si="83"/>
        <v>2693334.8765751398</v>
      </c>
      <c r="L238" s="113">
        <v>0</v>
      </c>
      <c r="M238" s="123">
        <f>IF(D238="E",'DADOS BASE PROPOSTA'!$H$28,IF(D238="EA",'DADOS BASE PROPOSTA'!$H$29,IF(D238="EC",'DADOS BASE PROPOSTA'!$H$30,IF(D238="ECA",'DADOS BASE PROPOSTA'!$H$31,0))))*'AJUSTE CONIF-SETEC (1) '!$Q$14</f>
        <v>0</v>
      </c>
      <c r="N238" s="123">
        <f>IF(OR(D238="E",D238="EA",D238="EC",D238="ECA",D238="ECR"),L238*'DADOS BASE PROPOSTA'!$H$33,0)*'AJUSTE CONIF-SETEC (1) '!$Q$14</f>
        <v>0</v>
      </c>
      <c r="O238" s="123">
        <f t="shared" si="84"/>
        <v>0</v>
      </c>
      <c r="R238" s="123"/>
      <c r="T238" s="113">
        <v>176.3539784498918</v>
      </c>
      <c r="U238" s="118">
        <f t="shared" si="86"/>
        <v>9.2518035989514521E-4</v>
      </c>
      <c r="V238" s="123">
        <f>'DADOS BASE PROPOSTA'!$H$48*U238*'AJUSTE CONIF-SETEC (1) '!$Q$20</f>
        <v>45264.85783459407</v>
      </c>
      <c r="W238" s="123"/>
      <c r="X238" s="123">
        <f t="shared" si="85"/>
        <v>45264.85783459407</v>
      </c>
      <c r="Z238" s="128">
        <v>1254</v>
      </c>
      <c r="AB238" s="54">
        <v>0.76800000000000002</v>
      </c>
      <c r="AC238" s="54">
        <f t="shared" si="87"/>
        <v>963.072</v>
      </c>
      <c r="AD238" s="132">
        <f t="shared" si="88"/>
        <v>6.9168155741728854E-2</v>
      </c>
      <c r="AF238" s="54">
        <f>($AF$11-(AD238*$AF$11))*'AJUSTE CONIF-SETEC (1) '!$Q$18</f>
        <v>524.03516399296348</v>
      </c>
      <c r="AG238" s="123">
        <f t="shared" si="89"/>
        <v>657140.09564717615</v>
      </c>
      <c r="AI238" s="128">
        <v>0</v>
      </c>
      <c r="AJ238" s="123">
        <f>IF($AI$11&gt;0,(AI238/$AI$11)*'DADOS BASE PROPOSTA'!$H$41,0)*'AJUSTE CONIF-SETEC (1) '!$Q$18</f>
        <v>0</v>
      </c>
      <c r="AL238" s="123">
        <v>85.375</v>
      </c>
      <c r="AM238" s="123">
        <f>(AL238/$AL$11)*'DADOS BASE PROPOSTA'!$H$42*'AJUSTE CONIF-SETEC (1) '!$Q$18</f>
        <v>45052.296311881932</v>
      </c>
      <c r="AO238" s="123"/>
      <c r="AP238" s="123"/>
      <c r="AQ238" s="123"/>
      <c r="AS238" s="123"/>
      <c r="AT238" s="123"/>
      <c r="AU238" s="123"/>
      <c r="AW238" s="123"/>
      <c r="AX238" s="123"/>
      <c r="AY238" s="123"/>
      <c r="AZ238" s="102"/>
    </row>
    <row r="239" spans="1:52" x14ac:dyDescent="0.25">
      <c r="A239" s="102"/>
      <c r="B239" s="103" t="s">
        <v>276</v>
      </c>
      <c r="C239" s="103" t="s">
        <v>299</v>
      </c>
      <c r="D239" s="103" t="s">
        <v>89</v>
      </c>
      <c r="F239" s="113">
        <f>'MATRIZ 2017 COMPLETO PROPOSTA'!F239</f>
        <v>6701.8049835304346</v>
      </c>
      <c r="G239" s="118">
        <f t="shared" si="82"/>
        <v>5.9369745086336641E-3</v>
      </c>
      <c r="H239" s="123">
        <f>'DADOS BASE PROPOSTA'!$H$17*G239*'AJUSTE CONIF-SETEC (1) '!$Q$12</f>
        <v>7357053.7968740473</v>
      </c>
      <c r="I239" s="123">
        <f>'MATRIZ 2017 COMPLETO PROPOSTA'!I239*'AJUSTE CONIF-SETEC (1) '!$Q$12</f>
        <v>0</v>
      </c>
      <c r="J239" s="123">
        <f t="shared" si="83"/>
        <v>7357053.7968740473</v>
      </c>
      <c r="L239" s="113">
        <v>0</v>
      </c>
      <c r="M239" s="123">
        <f>IF(D239="E",'DADOS BASE PROPOSTA'!$H$28,IF(D239="EA",'DADOS BASE PROPOSTA'!$H$29,IF(D239="EC",'DADOS BASE PROPOSTA'!$H$30,IF(D239="ECA",'DADOS BASE PROPOSTA'!$H$31,0))))*'AJUSTE CONIF-SETEC (1) '!$Q$14</f>
        <v>0</v>
      </c>
      <c r="N239" s="123">
        <f>IF(OR(D239="E",D239="EA",D239="EC",D239="ECA",D239="ECR"),L239*'DADOS BASE PROPOSTA'!$H$33,0)*'AJUSTE CONIF-SETEC (1) '!$Q$14</f>
        <v>0</v>
      </c>
      <c r="O239" s="123">
        <f t="shared" si="84"/>
        <v>0</v>
      </c>
      <c r="R239" s="123"/>
      <c r="T239" s="113">
        <v>3472.9651043628819</v>
      </c>
      <c r="U239" s="118">
        <f t="shared" si="86"/>
        <v>1.8219714312091285E-2</v>
      </c>
      <c r="V239" s="123">
        <f>'DADOS BASE PROPOSTA'!$H$48*U239*'AJUSTE CONIF-SETEC (1) '!$Q$20</f>
        <v>891407.57183518179</v>
      </c>
      <c r="W239" s="123"/>
      <c r="X239" s="123">
        <f t="shared" si="85"/>
        <v>891407.57183518179</v>
      </c>
      <c r="Z239" s="128">
        <v>2238</v>
      </c>
      <c r="AB239" s="54">
        <v>0.76800000000000002</v>
      </c>
      <c r="AC239" s="54">
        <f t="shared" si="87"/>
        <v>1718.7840000000001</v>
      </c>
      <c r="AD239" s="132">
        <f t="shared" si="88"/>
        <v>6.9168155741728854E-2</v>
      </c>
      <c r="AF239" s="54">
        <f>($AF$11-(AD239*$AF$11))*'AJUSTE CONIF-SETEC (1) '!$Q$18</f>
        <v>524.03516399296348</v>
      </c>
      <c r="AG239" s="123">
        <f t="shared" si="89"/>
        <v>1172790.6970162522</v>
      </c>
      <c r="AI239" s="128">
        <v>58.5</v>
      </c>
      <c r="AJ239" s="123">
        <f>IF($AI$11&gt;0,(AI239/$AI$11)*'DADOS BASE PROPOSTA'!$H$41,0)*'AJUSTE CONIF-SETEC (1) '!$Q$18</f>
        <v>333696.53884653503</v>
      </c>
      <c r="AL239" s="123">
        <v>509.125</v>
      </c>
      <c r="AM239" s="123">
        <f>(AL239/$AL$11)*'DADOS BASE PROPOSTA'!$H$42*'AJUSTE CONIF-SETEC (1) '!$Q$18</f>
        <v>268664.71870907047</v>
      </c>
      <c r="AO239" s="123"/>
      <c r="AP239" s="123"/>
      <c r="AQ239" s="123"/>
      <c r="AS239" s="123"/>
      <c r="AT239" s="123"/>
      <c r="AU239" s="123"/>
      <c r="AW239" s="123"/>
      <c r="AX239" s="123"/>
      <c r="AY239" s="123"/>
      <c r="AZ239" s="102"/>
    </row>
    <row r="240" spans="1:52" x14ac:dyDescent="0.25">
      <c r="A240" s="102"/>
      <c r="B240" s="103" t="s">
        <v>276</v>
      </c>
      <c r="C240" s="103" t="s">
        <v>300</v>
      </c>
      <c r="D240" s="103" t="s">
        <v>89</v>
      </c>
      <c r="F240" s="113">
        <f>'MATRIZ 2017 COMPLETO PROPOSTA'!F240</f>
        <v>11343.16055651784</v>
      </c>
      <c r="G240" s="118">
        <f t="shared" si="82"/>
        <v>1.0048644393097392E-2</v>
      </c>
      <c r="H240" s="123">
        <f>'DADOS BASE PROPOSTA'!$H$17*G240*'AJUSTE CONIF-SETEC (1) '!$Q$12</f>
        <v>12452203.942962216</v>
      </c>
      <c r="I240" s="123">
        <f>'MATRIZ 2017 COMPLETO PROPOSTA'!I240*'AJUSTE CONIF-SETEC (1) '!$Q$12</f>
        <v>0</v>
      </c>
      <c r="J240" s="123">
        <f t="shared" si="83"/>
        <v>12452203.942962216</v>
      </c>
      <c r="L240" s="113">
        <v>0</v>
      </c>
      <c r="M240" s="123">
        <f>IF(D240="E",'DADOS BASE PROPOSTA'!$H$28,IF(D240="EA",'DADOS BASE PROPOSTA'!$H$29,IF(D240="EC",'DADOS BASE PROPOSTA'!$H$30,IF(D240="ECA",'DADOS BASE PROPOSTA'!$H$31,0))))*'AJUSTE CONIF-SETEC (1) '!$Q$14</f>
        <v>0</v>
      </c>
      <c r="N240" s="123">
        <f>IF(OR(D240="E",D240="EA",D240="EC",D240="ECA",D240="ECR"),L240*'DADOS BASE PROPOSTA'!$H$33,0)*'AJUSTE CONIF-SETEC (1) '!$Q$14</f>
        <v>0</v>
      </c>
      <c r="O240" s="123">
        <f t="shared" si="84"/>
        <v>0</v>
      </c>
      <c r="R240" s="123"/>
      <c r="T240" s="113">
        <v>2693.410539067283</v>
      </c>
      <c r="U240" s="118">
        <f t="shared" si="86"/>
        <v>1.4130049992536331E-2</v>
      </c>
      <c r="V240" s="123">
        <f>'DADOS BASE PROPOSTA'!$H$48*U240*'AJUSTE CONIF-SETEC (1) '!$Q$20</f>
        <v>691318.93826664484</v>
      </c>
      <c r="W240" s="123"/>
      <c r="X240" s="123">
        <f t="shared" si="85"/>
        <v>691318.93826664484</v>
      </c>
      <c r="Z240" s="128">
        <v>5782</v>
      </c>
      <c r="AB240" s="54">
        <v>0.76800000000000002</v>
      </c>
      <c r="AC240" s="54">
        <f t="shared" si="87"/>
        <v>4440.576</v>
      </c>
      <c r="AD240" s="132">
        <f t="shared" si="88"/>
        <v>6.9168155741728854E-2</v>
      </c>
      <c r="AF240" s="54">
        <f>($AF$11-(AD240*$AF$11))*'AJUSTE CONIF-SETEC (1) '!$Q$18</f>
        <v>524.03516399296348</v>
      </c>
      <c r="AG240" s="123">
        <f t="shared" si="89"/>
        <v>3029971.3182073147</v>
      </c>
      <c r="AI240" s="128">
        <v>0</v>
      </c>
      <c r="AJ240" s="123">
        <f>IF($AI$11&gt;0,(AI240/$AI$11)*'DADOS BASE PROPOSTA'!$H$41,0)*'AJUSTE CONIF-SETEC (1) '!$Q$18</f>
        <v>0</v>
      </c>
      <c r="AL240" s="123">
        <v>1056.375</v>
      </c>
      <c r="AM240" s="123">
        <f>(AL240/$AL$11)*'DADOS BASE PROPOSTA'!$H$42*'AJUSTE CONIF-SETEC (1) '!$Q$18</f>
        <v>557447.95919723902</v>
      </c>
      <c r="AO240" s="123"/>
      <c r="AP240" s="123"/>
      <c r="AQ240" s="123"/>
      <c r="AS240" s="123"/>
      <c r="AT240" s="123"/>
      <c r="AU240" s="123"/>
      <c r="AW240" s="123"/>
      <c r="AX240" s="123"/>
      <c r="AY240" s="123"/>
      <c r="AZ240" s="102"/>
    </row>
    <row r="241" spans="1:52" x14ac:dyDescent="0.25">
      <c r="A241" s="102"/>
      <c r="B241" s="103" t="s">
        <v>276</v>
      </c>
      <c r="C241" s="103" t="s">
        <v>301</v>
      </c>
      <c r="D241" s="103" t="s">
        <v>89</v>
      </c>
      <c r="F241" s="113">
        <f>'MATRIZ 2017 COMPLETO PROPOSTA'!F241</f>
        <v>2275.876749401687</v>
      </c>
      <c r="G241" s="118">
        <f t="shared" si="82"/>
        <v>2.0161467364679998E-3</v>
      </c>
      <c r="H241" s="123">
        <f>'DADOS BASE PROPOSTA'!$H$17*G241*'AJUSTE CONIF-SETEC (1) '!$Q$12</f>
        <v>2498393.7493780418</v>
      </c>
      <c r="I241" s="123">
        <f>'MATRIZ 2017 COMPLETO PROPOSTA'!I241*'AJUSTE CONIF-SETEC (1) '!$Q$12</f>
        <v>0</v>
      </c>
      <c r="J241" s="123">
        <f t="shared" si="83"/>
        <v>2498393.7493780418</v>
      </c>
      <c r="L241" s="113">
        <v>0</v>
      </c>
      <c r="M241" s="123">
        <f>IF(D241="E",'DADOS BASE PROPOSTA'!$H$28,IF(D241="EA",'DADOS BASE PROPOSTA'!$H$29,IF(D241="EC",'DADOS BASE PROPOSTA'!$H$30,IF(D241="ECA",'DADOS BASE PROPOSTA'!$H$31,0))))*'AJUSTE CONIF-SETEC (1) '!$Q$14</f>
        <v>0</v>
      </c>
      <c r="N241" s="123">
        <f>IF(OR(D241="E",D241="EA",D241="EC",D241="ECA",D241="ECR"),L241*'DADOS BASE PROPOSTA'!$H$33,0)*'AJUSTE CONIF-SETEC (1) '!$Q$14</f>
        <v>0</v>
      </c>
      <c r="O241" s="123">
        <f t="shared" si="84"/>
        <v>0</v>
      </c>
      <c r="R241" s="123"/>
      <c r="T241" s="113">
        <v>0</v>
      </c>
      <c r="U241" s="118">
        <f t="shared" si="86"/>
        <v>0</v>
      </c>
      <c r="V241" s="123">
        <f>'DADOS BASE PROPOSTA'!$H$48*U241*'AJUSTE CONIF-SETEC (1) '!$Q$20</f>
        <v>0</v>
      </c>
      <c r="W241" s="123"/>
      <c r="X241" s="123">
        <f t="shared" si="85"/>
        <v>0</v>
      </c>
      <c r="Z241" s="128">
        <v>597.5</v>
      </c>
      <c r="AB241" s="54">
        <v>0.61</v>
      </c>
      <c r="AC241" s="54">
        <f t="shared" si="87"/>
        <v>364.47499999999997</v>
      </c>
      <c r="AD241" s="132">
        <f t="shared" si="88"/>
        <v>-0.2073318442582712</v>
      </c>
      <c r="AF241" s="54">
        <f>($AF$11-(AD241*$AF$11))*'AJUSTE CONIF-SETEC (1) '!$Q$18</f>
        <v>679.69778311995947</v>
      </c>
      <c r="AG241" s="123">
        <f t="shared" si="89"/>
        <v>406119.42541417578</v>
      </c>
      <c r="AI241" s="128">
        <v>10</v>
      </c>
      <c r="AJ241" s="123">
        <f>IF($AI$11&gt;0,(AI241/$AI$11)*'DADOS BASE PROPOSTA'!$H$41,0)*'AJUSTE CONIF-SETEC (1) '!$Q$18</f>
        <v>57042.143392570084</v>
      </c>
      <c r="AL241" s="123">
        <v>0</v>
      </c>
      <c r="AM241" s="123">
        <f>(AL241/$AL$11)*'DADOS BASE PROPOSTA'!$H$42*'AJUSTE CONIF-SETEC (1) '!$Q$18</f>
        <v>0</v>
      </c>
      <c r="AO241" s="123"/>
      <c r="AP241" s="123"/>
      <c r="AQ241" s="123"/>
      <c r="AS241" s="123"/>
      <c r="AT241" s="123"/>
      <c r="AU241" s="123"/>
      <c r="AW241" s="123"/>
      <c r="AX241" s="123"/>
      <c r="AY241" s="123"/>
      <c r="AZ241" s="102"/>
    </row>
    <row r="242" spans="1:52" x14ac:dyDescent="0.25">
      <c r="A242" s="102"/>
      <c r="B242" s="103" t="s">
        <v>276</v>
      </c>
      <c r="C242" s="103" t="s">
        <v>302</v>
      </c>
      <c r="D242" s="103" t="s">
        <v>89</v>
      </c>
      <c r="F242" s="113">
        <f>'MATRIZ 2017 COMPLETO PROPOSTA'!F242</f>
        <v>2065.8827514634781</v>
      </c>
      <c r="G242" s="118">
        <f t="shared" si="82"/>
        <v>1.8301178956125837E-3</v>
      </c>
      <c r="H242" s="123">
        <f>'DADOS BASE PROPOSTA'!$H$17*G242*'AJUSTE CONIF-SETEC (1) '!$Q$12</f>
        <v>2267868.2202633154</v>
      </c>
      <c r="I242" s="123">
        <f>'MATRIZ 2017 COMPLETO PROPOSTA'!I242*'AJUSTE CONIF-SETEC (1) '!$Q$12</f>
        <v>0</v>
      </c>
      <c r="J242" s="123">
        <f t="shared" si="83"/>
        <v>2267868.2202633154</v>
      </c>
      <c r="L242" s="113">
        <v>0</v>
      </c>
      <c r="M242" s="123">
        <f>IF(D242="E",'DADOS BASE PROPOSTA'!$H$28,IF(D242="EA",'DADOS BASE PROPOSTA'!$H$29,IF(D242="EC",'DADOS BASE PROPOSTA'!$H$30,IF(D242="ECA",'DADOS BASE PROPOSTA'!$H$31,0))))*'AJUSTE CONIF-SETEC (1) '!$Q$14</f>
        <v>0</v>
      </c>
      <c r="N242" s="123">
        <f>IF(OR(D242="E",D242="EA",D242="EC",D242="ECA",D242="ECR"),L242*'DADOS BASE PROPOSTA'!$H$33,0)*'AJUSTE CONIF-SETEC (1) '!$Q$14</f>
        <v>0</v>
      </c>
      <c r="O242" s="123">
        <f t="shared" si="84"/>
        <v>0</v>
      </c>
      <c r="R242" s="123"/>
      <c r="T242" s="113">
        <v>0</v>
      </c>
      <c r="U242" s="118">
        <f t="shared" si="86"/>
        <v>0</v>
      </c>
      <c r="V242" s="123">
        <f>'DADOS BASE PROPOSTA'!$H$48*U242*'AJUSTE CONIF-SETEC (1) '!$Q$20</f>
        <v>0</v>
      </c>
      <c r="W242" s="123"/>
      <c r="X242" s="123">
        <f t="shared" si="85"/>
        <v>0</v>
      </c>
      <c r="Z242" s="128">
        <v>985</v>
      </c>
      <c r="AB242" s="54">
        <v>0.64900000000000002</v>
      </c>
      <c r="AC242" s="54">
        <f t="shared" si="87"/>
        <v>639.26499999999999</v>
      </c>
      <c r="AD242" s="132">
        <f t="shared" si="88"/>
        <v>-0.13908184425827114</v>
      </c>
      <c r="AF242" s="54">
        <f>($AF$11-(AD242*$AF$11))*'AJUSTE CONIF-SETEC (1) '!$Q$18</f>
        <v>641.27473156329597</v>
      </c>
      <c r="AG242" s="123">
        <f t="shared" si="89"/>
        <v>631655.6105898465</v>
      </c>
      <c r="AI242" s="128">
        <v>0</v>
      </c>
      <c r="AJ242" s="123">
        <f>IF($AI$11&gt;0,(AI242/$AI$11)*'DADOS BASE PROPOSTA'!$H$41,0)*'AJUSTE CONIF-SETEC (1) '!$Q$18</f>
        <v>0</v>
      </c>
      <c r="AL242" s="123">
        <v>0</v>
      </c>
      <c r="AM242" s="123">
        <f>(AL242/$AL$11)*'DADOS BASE PROPOSTA'!$H$42*'AJUSTE CONIF-SETEC (1) '!$Q$18</f>
        <v>0</v>
      </c>
      <c r="AO242" s="123"/>
      <c r="AP242" s="123"/>
      <c r="AQ242" s="123"/>
      <c r="AS242" s="123"/>
      <c r="AT242" s="123"/>
      <c r="AU242" s="123"/>
      <c r="AW242" s="123"/>
      <c r="AX242" s="123"/>
      <c r="AY242" s="123"/>
      <c r="AZ242" s="102"/>
    </row>
    <row r="243" spans="1:52" x14ac:dyDescent="0.25">
      <c r="A243" s="102"/>
      <c r="B243" s="103" t="s">
        <v>276</v>
      </c>
      <c r="C243" s="103" t="s">
        <v>303</v>
      </c>
      <c r="D243" s="103" t="s">
        <v>93</v>
      </c>
      <c r="F243" s="113">
        <f>'MATRIZ 2017 COMPLETO PROPOSTA'!F243</f>
        <v>0</v>
      </c>
      <c r="G243" s="118">
        <f t="shared" si="82"/>
        <v>0</v>
      </c>
      <c r="H243" s="123">
        <f>'DADOS BASE PROPOSTA'!$H$17*G243*'AJUSTE CONIF-SETEC (1) '!$Q$12</f>
        <v>0</v>
      </c>
      <c r="I243" s="123">
        <f>'MATRIZ 2017 COMPLETO PROPOSTA'!I243*'AJUSTE CONIF-SETEC (1) '!$Q$12</f>
        <v>0</v>
      </c>
      <c r="J243" s="123">
        <f t="shared" si="83"/>
        <v>0</v>
      </c>
      <c r="L243" s="113">
        <v>4.3980351170568559</v>
      </c>
      <c r="M243" s="123">
        <f>IF(D243="E",'DADOS BASE PROPOSTA'!$H$28,IF(D243="EA",'DADOS BASE PROPOSTA'!$H$29,IF(D243="EC",'DADOS BASE PROPOSTA'!$H$30,IF(D243="ECA",'DADOS BASE PROPOSTA'!$H$31,0))))*'AJUSTE CONIF-SETEC (1) '!$Q$14</f>
        <v>1008808.992033664</v>
      </c>
      <c r="N243" s="123">
        <f>IF(OR(D243="E",D243="EA",D243="EC",D243="ECA",D243="ECR"),L243*'DADOS BASE PROPOSTA'!$H$33,0)*'AJUSTE CONIF-SETEC (1) '!$Q$14</f>
        <v>1475.5416830971139</v>
      </c>
      <c r="O243" s="123">
        <f t="shared" si="84"/>
        <v>1010284.5337167612</v>
      </c>
      <c r="R243" s="123"/>
      <c r="T243" s="113">
        <v>0</v>
      </c>
      <c r="U243" s="118">
        <f t="shared" si="86"/>
        <v>0</v>
      </c>
      <c r="V243" s="123">
        <f>'DADOS BASE PROPOSTA'!$H$48*U243*'AJUSTE CONIF-SETEC (1) '!$Q$20</f>
        <v>0</v>
      </c>
      <c r="W243" s="123"/>
      <c r="X243" s="123">
        <f t="shared" si="85"/>
        <v>0</v>
      </c>
      <c r="Z243" s="128">
        <v>80.5</v>
      </c>
      <c r="AB243" s="54">
        <v>0.61799999999999999</v>
      </c>
      <c r="AC243" s="54">
        <f t="shared" si="87"/>
        <v>49.749000000000002</v>
      </c>
      <c r="AD243" s="132">
        <f t="shared" si="88"/>
        <v>-0.19333184425827118</v>
      </c>
      <c r="AF243" s="54">
        <f>($AF$11-(AD243*$AF$11))*'AJUSTE CONIF-SETEC (1) '!$Q$18</f>
        <v>671.81613151859267</v>
      </c>
      <c r="AG243" s="123">
        <f t="shared" si="89"/>
        <v>54081.198587246712</v>
      </c>
      <c r="AI243" s="128">
        <v>0</v>
      </c>
      <c r="AJ243" s="123">
        <f>IF($AI$11&gt;0,(AI243/$AI$11)*'DADOS BASE PROPOSTA'!$H$41,0)*'AJUSTE CONIF-SETEC (1) '!$Q$18</f>
        <v>0</v>
      </c>
      <c r="AL243" s="123">
        <v>0</v>
      </c>
      <c r="AM243" s="123">
        <f>(AL243/$AL$11)*'DADOS BASE PROPOSTA'!$H$42*'AJUSTE CONIF-SETEC (1) '!$Q$18</f>
        <v>0</v>
      </c>
      <c r="AO243" s="123"/>
      <c r="AP243" s="123"/>
      <c r="AQ243" s="123"/>
      <c r="AS243" s="123"/>
      <c r="AT243" s="123"/>
      <c r="AU243" s="123"/>
      <c r="AW243" s="123"/>
      <c r="AX243" s="123"/>
      <c r="AY243" s="123"/>
      <c r="AZ243" s="102"/>
    </row>
    <row r="244" spans="1:52" x14ac:dyDescent="0.25">
      <c r="A244" s="102"/>
      <c r="B244" s="103" t="s">
        <v>276</v>
      </c>
      <c r="C244" s="103" t="s">
        <v>304</v>
      </c>
      <c r="D244" s="103" t="s">
        <v>89</v>
      </c>
      <c r="F244" s="113">
        <f>'MATRIZ 2017 COMPLETO PROPOSTA'!F244</f>
        <v>2335.7014538236549</v>
      </c>
      <c r="G244" s="118">
        <f t="shared" si="82"/>
        <v>2.0691440627125875E-3</v>
      </c>
      <c r="H244" s="123">
        <f>'DADOS BASE PROPOSTA'!$H$17*G244*'AJUSTE CONIF-SETEC (1) '!$Q$12</f>
        <v>2564067.634233857</v>
      </c>
      <c r="I244" s="123">
        <f>'MATRIZ 2017 COMPLETO PROPOSTA'!I244*'AJUSTE CONIF-SETEC (1) '!$Q$12</f>
        <v>0</v>
      </c>
      <c r="J244" s="123">
        <f t="shared" si="83"/>
        <v>2564067.634233857</v>
      </c>
      <c r="L244" s="113">
        <v>0</v>
      </c>
      <c r="M244" s="123">
        <f>IF(D244="E",'DADOS BASE PROPOSTA'!$H$28,IF(D244="EA",'DADOS BASE PROPOSTA'!$H$29,IF(D244="EC",'DADOS BASE PROPOSTA'!$H$30,IF(D244="ECA",'DADOS BASE PROPOSTA'!$H$31,0))))*'AJUSTE CONIF-SETEC (1) '!$Q$14</f>
        <v>0</v>
      </c>
      <c r="N244" s="123">
        <f>IF(OR(D244="E",D244="EA",D244="EC",D244="ECA",D244="ECR"),L244*'DADOS BASE PROPOSTA'!$H$33,0)*'AJUSTE CONIF-SETEC (1) '!$Q$14</f>
        <v>0</v>
      </c>
      <c r="O244" s="123">
        <f t="shared" si="84"/>
        <v>0</v>
      </c>
      <c r="R244" s="123"/>
      <c r="T244" s="113">
        <v>496.60778264331208</v>
      </c>
      <c r="U244" s="118">
        <f t="shared" si="86"/>
        <v>2.6052815542418595E-3</v>
      </c>
      <c r="V244" s="123">
        <f>'DADOS BASE PROPOSTA'!$H$48*U244*'AJUSTE CONIF-SETEC (1) '!$Q$20</f>
        <v>127464.55100410187</v>
      </c>
      <c r="W244" s="123"/>
      <c r="X244" s="123">
        <f t="shared" si="85"/>
        <v>127464.55100410187</v>
      </c>
      <c r="Z244" s="128">
        <v>1144.5</v>
      </c>
      <c r="AB244" s="54">
        <v>0.59499999999999997</v>
      </c>
      <c r="AC244" s="54">
        <f t="shared" si="87"/>
        <v>680.97749999999996</v>
      </c>
      <c r="AD244" s="132">
        <f t="shared" si="88"/>
        <v>-0.23358184425827122</v>
      </c>
      <c r="AF244" s="54">
        <f>($AF$11-(AD244*$AF$11))*'AJUSTE CONIF-SETEC (1) '!$Q$18</f>
        <v>694.47587987252246</v>
      </c>
      <c r="AG244" s="123">
        <f t="shared" si="89"/>
        <v>794827.64451410191</v>
      </c>
      <c r="AI244" s="128">
        <v>0</v>
      </c>
      <c r="AJ244" s="123">
        <f>IF($AI$11&gt;0,(AI244/$AI$11)*'DADOS BASE PROPOSTA'!$H$41,0)*'AJUSTE CONIF-SETEC (1) '!$Q$18</f>
        <v>0</v>
      </c>
      <c r="AL244" s="123">
        <v>149.5</v>
      </c>
      <c r="AM244" s="123">
        <f>(AL244/$AL$11)*'DADOS BASE PROPOSTA'!$H$42*'AJUSTE CONIF-SETEC (1) '!$Q$18</f>
        <v>78890.990320660028</v>
      </c>
      <c r="AO244" s="123"/>
      <c r="AP244" s="123"/>
      <c r="AQ244" s="123"/>
      <c r="AS244" s="123"/>
      <c r="AT244" s="123"/>
      <c r="AU244" s="123"/>
      <c r="AW244" s="123"/>
      <c r="AX244" s="123"/>
      <c r="AY244" s="123"/>
      <c r="AZ244" s="102"/>
    </row>
    <row r="245" spans="1:52" x14ac:dyDescent="0.25">
      <c r="A245" s="102"/>
      <c r="F245" s="113"/>
      <c r="G245" s="118"/>
      <c r="H245" s="123"/>
      <c r="I245" s="123"/>
      <c r="J245" s="123"/>
      <c r="L245" s="113"/>
      <c r="M245" s="123"/>
      <c r="N245" s="123"/>
      <c r="O245" s="123"/>
      <c r="R245" s="123"/>
      <c r="T245" s="113"/>
      <c r="U245" s="118"/>
      <c r="V245" s="123"/>
      <c r="W245" s="123"/>
      <c r="X245" s="123"/>
      <c r="Z245" s="128"/>
      <c r="AD245" s="132"/>
      <c r="AG245" s="123"/>
      <c r="AI245" s="128"/>
      <c r="AJ245" s="123"/>
      <c r="AL245" s="123"/>
      <c r="AM245" s="123"/>
      <c r="AO245" s="123"/>
      <c r="AP245" s="123"/>
      <c r="AQ245" s="123"/>
      <c r="AS245" s="123"/>
      <c r="AT245" s="123"/>
      <c r="AU245" s="123"/>
      <c r="AW245" s="123"/>
      <c r="AX245" s="123"/>
      <c r="AY245" s="123"/>
      <c r="AZ245" s="102"/>
    </row>
    <row r="246" spans="1:52" x14ac:dyDescent="0.25">
      <c r="A246" s="102"/>
      <c r="B246" s="107" t="s">
        <v>305</v>
      </c>
      <c r="C246" s="107" t="s">
        <v>306</v>
      </c>
      <c r="D246" s="107" t="s">
        <v>84</v>
      </c>
      <c r="E246" s="107"/>
      <c r="F246" s="114">
        <f>SUM(F247:F256)</f>
        <v>38473.147518688565</v>
      </c>
      <c r="G246" s="119">
        <f>SUM(G247:G256)</f>
        <v>3.4082474295608442E-2</v>
      </c>
      <c r="H246" s="124">
        <f>SUM(H247:H256)</f>
        <v>42234743.733315282</v>
      </c>
      <c r="I246" s="124">
        <f>SUM(I247:I256)</f>
        <v>0</v>
      </c>
      <c r="J246" s="124">
        <f>SUM(J247:J256)</f>
        <v>42234743.733315282</v>
      </c>
      <c r="K246" s="108"/>
      <c r="L246" s="114">
        <f>SUM(L247:L256)</f>
        <v>1416.708010288223</v>
      </c>
      <c r="M246" s="124">
        <f>SUM(M247:M256)</f>
        <v>1008808.992033664</v>
      </c>
      <c r="N246" s="124">
        <f>SUM(N247:N256)</f>
        <v>475305.82778901083</v>
      </c>
      <c r="O246" s="124">
        <f>SUM(O247:O256)</f>
        <v>1484114.8198226749</v>
      </c>
      <c r="P246" s="108"/>
      <c r="Q246" s="109"/>
      <c r="R246" s="124">
        <f>SUM(R247:R256)</f>
        <v>3167580.0510508874</v>
      </c>
      <c r="S246" s="108"/>
      <c r="T246" s="114">
        <f>SUM(T247:T256)</f>
        <v>691.25079611085687</v>
      </c>
      <c r="U246" s="119">
        <f>SUM(U247:U256)</f>
        <v>3.6264090322485182E-3</v>
      </c>
      <c r="V246" s="124">
        <f>SUM(V247:V256)</f>
        <v>177423.66397987606</v>
      </c>
      <c r="W246" s="124">
        <f>SUM(W247:W256)</f>
        <v>244676.20587804879</v>
      </c>
      <c r="X246" s="124">
        <f>SUM(X247:X256)</f>
        <v>422099.86985792487</v>
      </c>
      <c r="Y246" s="108"/>
      <c r="Z246" s="129">
        <f>SUM(Z247:Z256)</f>
        <v>16608</v>
      </c>
      <c r="AA246" s="108"/>
      <c r="AB246" s="108"/>
      <c r="AC246" s="108"/>
      <c r="AD246" s="133"/>
      <c r="AE246" s="108"/>
      <c r="AF246" s="108"/>
      <c r="AG246" s="124">
        <f>SUM(AG247:AG256)</f>
        <v>8472474.1499844287</v>
      </c>
      <c r="AH246" s="108"/>
      <c r="AI246" s="129">
        <f>SUM(AI247:AI256)</f>
        <v>0</v>
      </c>
      <c r="AJ246" s="124">
        <f>SUM(AJ247:AJ256)</f>
        <v>0</v>
      </c>
      <c r="AK246" s="108"/>
      <c r="AL246" s="124">
        <f>SUM(AL247:AL256)</f>
        <v>132</v>
      </c>
      <c r="AM246" s="124">
        <f>SUM(AM247:AM256)</f>
        <v>69656.259012221562</v>
      </c>
      <c r="AN246" s="108"/>
      <c r="AO246" s="124"/>
      <c r="AP246" s="124"/>
      <c r="AQ246" s="124">
        <f>SUM(AQ247:AQ256)</f>
        <v>269466.74383684242</v>
      </c>
      <c r="AR246" s="107"/>
      <c r="AS246" s="124"/>
      <c r="AT246" s="124"/>
      <c r="AU246" s="124">
        <f>SUM(AU247:AU256)</f>
        <v>269466.74383684242</v>
      </c>
      <c r="AV246" s="107"/>
      <c r="AW246" s="124"/>
      <c r="AX246" s="124"/>
      <c r="AY246" s="124">
        <f>SUM(AY247:AY256)</f>
        <v>269466.74383684242</v>
      </c>
      <c r="AZ246" s="102"/>
    </row>
    <row r="247" spans="1:52" x14ac:dyDescent="0.25">
      <c r="A247" s="102"/>
      <c r="B247" s="103" t="s">
        <v>305</v>
      </c>
      <c r="C247" s="103" t="s">
        <v>802</v>
      </c>
      <c r="D247" s="103" t="s">
        <v>85</v>
      </c>
      <c r="F247" s="113">
        <f>'MATRIZ 2017 COMPLETO PROPOSTA'!F247</f>
        <v>0</v>
      </c>
      <c r="G247" s="118">
        <f t="shared" ref="G247:G256" si="90">F247/$F$11</f>
        <v>0</v>
      </c>
      <c r="H247" s="123">
        <f>'DADOS BASE PROPOSTA'!$H$17*G247*'AJUSTE CONIF-SETEC (1) '!$Q$12</f>
        <v>0</v>
      </c>
      <c r="I247" s="123">
        <f>'MATRIZ 2017 COMPLETO PROPOSTA'!I247*'AJUSTE CONIF-SETEC (1) '!$Q$12</f>
        <v>0</v>
      </c>
      <c r="J247" s="123">
        <f t="shared" ref="J247:J256" si="91">H247+I247</f>
        <v>0</v>
      </c>
      <c r="L247" s="113"/>
      <c r="M247" s="123">
        <f>IF(D247="E",'DADOS BASE PROPOSTA'!$H$28,IF(D247="EA",'DADOS BASE PROPOSTA'!$H$29,IF(D247="EC",'DADOS BASE PROPOSTA'!$H$30,IF(D247="ECA",'DADOS BASE PROPOSTA'!$H$31,0))))*'AJUSTE CONIF-SETEC (1) '!$Q$14</f>
        <v>0</v>
      </c>
      <c r="N247" s="123">
        <f>IF(OR(D247="E",D247="EA",D247="EC",D247="ECA",D247="ECR"),L247*'DADOS BASE PROPOSTA'!$H$33,0)*'AJUSTE CONIF-SETEC (1) '!$Q$14</f>
        <v>0</v>
      </c>
      <c r="O247" s="123">
        <f t="shared" ref="O247:O256" si="92">M247+N247</f>
        <v>0</v>
      </c>
      <c r="Q247" s="77">
        <v>9</v>
      </c>
      <c r="R247" s="123">
        <f>IF(D247="R",('DADOS BASE PROPOSTA'!$H$36+('DADOS BASE PROPOSTA'!$H$37*Q247)),0)*'AJUSTE CONIF-SETEC (1) '!Q16</f>
        <v>3167580.0510508874</v>
      </c>
      <c r="T247" s="113"/>
      <c r="U247" s="118"/>
      <c r="V247" s="123"/>
      <c r="W247" s="123">
        <f>'DADOS BASE PROPOSTA'!$H$47/41</f>
        <v>244676.20587804879</v>
      </c>
      <c r="X247" s="123">
        <f t="shared" ref="X247:X256" si="93">V247+W247</f>
        <v>244676.20587804879</v>
      </c>
      <c r="Z247" s="128"/>
      <c r="AD247" s="132"/>
      <c r="AG247" s="123"/>
      <c r="AI247" s="128"/>
      <c r="AJ247" s="123"/>
      <c r="AL247" s="123"/>
      <c r="AM247" s="123"/>
      <c r="AO247" s="123">
        <f>'DADOS BASE PROPOSTA'!$H$52/41*'AJUSTE CONIF-SETEC (1) '!$Q$22</f>
        <v>167483.94540012974</v>
      </c>
      <c r="AP247" s="123">
        <f>'DADOS BASE PROPOSTA'!$H$53*(Q247/$Q$11)*'AJUSTE CONIF-SETEC (1) '!$Q$22</f>
        <v>101982.79843671266</v>
      </c>
      <c r="AQ247" s="123">
        <f>AO247+AP247</f>
        <v>269466.74383684242</v>
      </c>
      <c r="AS247" s="123">
        <f>'DADOS BASE PROPOSTA'!$H$56/41*'AJUSTE CONIF-SETEC (1) '!$Q$24</f>
        <v>167483.94540012974</v>
      </c>
      <c r="AT247" s="123">
        <f>'DADOS BASE PROPOSTA'!$H$57*(Q247/$Q$11)*'AJUSTE CONIF-SETEC (1) '!$Q$24</f>
        <v>101982.79843671266</v>
      </c>
      <c r="AU247" s="123">
        <f>AS247+AT247</f>
        <v>269466.74383684242</v>
      </c>
      <c r="AW247" s="123">
        <f>'DADOS BASE PROPOSTA'!$H$60/41*'AJUSTE CONIF-SETEC (1) '!$Q$26</f>
        <v>167483.94540012974</v>
      </c>
      <c r="AX247" s="123">
        <f>'DADOS BASE PROPOSTA'!$H$61*(Q247/$Q$11)*'AJUSTE CONIF-SETEC (1) '!$Q$26</f>
        <v>101982.79843671266</v>
      </c>
      <c r="AY247" s="123">
        <f>AW247+AX247</f>
        <v>269466.74383684242</v>
      </c>
      <c r="AZ247" s="102"/>
    </row>
    <row r="248" spans="1:52" x14ac:dyDescent="0.25">
      <c r="A248" s="102"/>
      <c r="B248" s="103" t="s">
        <v>305</v>
      </c>
      <c r="C248" s="103" t="s">
        <v>307</v>
      </c>
      <c r="D248" s="103" t="s">
        <v>89</v>
      </c>
      <c r="F248" s="113">
        <f>'MATRIZ 2017 COMPLETO PROPOSTA'!F248</f>
        <v>3943.9811561206602</v>
      </c>
      <c r="G248" s="118">
        <f t="shared" si="90"/>
        <v>3.4938819682104457E-3</v>
      </c>
      <c r="H248" s="123">
        <f>'DADOS BASE PROPOSTA'!$H$17*G248*'AJUSTE CONIF-SETEC (1) '!$Q$12</f>
        <v>4329592.0443438301</v>
      </c>
      <c r="I248" s="123">
        <f>'MATRIZ 2017 COMPLETO PROPOSTA'!I248*'AJUSTE CONIF-SETEC (1) '!$Q$12</f>
        <v>0</v>
      </c>
      <c r="J248" s="123">
        <f t="shared" si="91"/>
        <v>4329592.0443438301</v>
      </c>
      <c r="L248" s="113">
        <v>0</v>
      </c>
      <c r="M248" s="123">
        <f>IF(D248="E",'DADOS BASE PROPOSTA'!$H$28,IF(D248="EA",'DADOS BASE PROPOSTA'!$H$29,IF(D248="EC",'DADOS BASE PROPOSTA'!$H$30,IF(D248="ECA",'DADOS BASE PROPOSTA'!$H$31,0))))*'AJUSTE CONIF-SETEC (1) '!$Q$14</f>
        <v>0</v>
      </c>
      <c r="N248" s="123">
        <f>IF(OR(D248="E",D248="EA",D248="EC",D248="ECA",D248="ECR"),L248*'DADOS BASE PROPOSTA'!$H$33,0)*'AJUSTE CONIF-SETEC (1) '!$Q$14</f>
        <v>0</v>
      </c>
      <c r="O248" s="123">
        <f t="shared" si="92"/>
        <v>0</v>
      </c>
      <c r="R248" s="152"/>
      <c r="T248" s="113">
        <v>0</v>
      </c>
      <c r="U248" s="118">
        <f t="shared" ref="U248:U256" si="94">T248/$T$11</f>
        <v>0</v>
      </c>
      <c r="V248" s="123">
        <f>'DADOS BASE PROPOSTA'!$H$48*U248*'AJUSTE CONIF-SETEC (1) '!$Q$20</f>
        <v>0</v>
      </c>
      <c r="W248" s="123"/>
      <c r="X248" s="123">
        <f t="shared" si="93"/>
        <v>0</v>
      </c>
      <c r="Z248" s="128">
        <v>1509.5</v>
      </c>
      <c r="AB248" s="54">
        <v>0.77200000000000002</v>
      </c>
      <c r="AC248" s="54">
        <f t="shared" ref="AC248:AC256" si="95">Z248*AB248</f>
        <v>1165.3340000000001</v>
      </c>
      <c r="AD248" s="132">
        <f t="shared" ref="AD248:AD256" si="96">(AB248-$AC$12)*$AD$12</f>
        <v>7.616815574172886E-2</v>
      </c>
      <c r="AF248" s="54">
        <f>($AF$11-(AD248*$AF$11))*'AJUSTE CONIF-SETEC (1) '!$Q$18</f>
        <v>520.09433819228013</v>
      </c>
      <c r="AG248" s="123">
        <f t="shared" ref="AG248:AG256" si="97">Z248*AF248</f>
        <v>785082.40350124682</v>
      </c>
      <c r="AI248" s="128">
        <v>0</v>
      </c>
      <c r="AJ248" s="123">
        <f>IF($AI$11&gt;0,(AI248/$AI$11)*'DADOS BASE PROPOSTA'!$H$41,0)*'AJUSTE CONIF-SETEC (1) '!$Q$18</f>
        <v>0</v>
      </c>
      <c r="AL248" s="123">
        <v>0</v>
      </c>
      <c r="AM248" s="123">
        <f>(AL248/$AL$11)*'DADOS BASE PROPOSTA'!$H$42*'AJUSTE CONIF-SETEC (1) '!$Q$18</f>
        <v>0</v>
      </c>
      <c r="AO248" s="123"/>
      <c r="AP248" s="123"/>
      <c r="AQ248" s="123"/>
      <c r="AS248" s="123"/>
      <c r="AT248" s="123"/>
      <c r="AU248" s="123"/>
      <c r="AW248" s="123"/>
      <c r="AX248" s="123"/>
      <c r="AY248" s="123"/>
      <c r="AZ248" s="102"/>
    </row>
    <row r="249" spans="1:52" x14ac:dyDescent="0.25">
      <c r="A249" s="102"/>
      <c r="B249" s="103" t="s">
        <v>305</v>
      </c>
      <c r="C249" s="103" t="s">
        <v>308</v>
      </c>
      <c r="D249" s="103" t="s">
        <v>89</v>
      </c>
      <c r="F249" s="113">
        <f>'MATRIZ 2017 COMPLETO PROPOSTA'!F249</f>
        <v>20179.296417646059</v>
      </c>
      <c r="G249" s="118">
        <f t="shared" si="90"/>
        <v>1.7876373414049407E-2</v>
      </c>
      <c r="H249" s="123">
        <f>'DADOS BASE PROPOSTA'!$H$17*G249*'AJUSTE CONIF-SETEC (1) '!$Q$12</f>
        <v>22152266.395773683</v>
      </c>
      <c r="I249" s="123">
        <f>'MATRIZ 2017 COMPLETO PROPOSTA'!I249*'AJUSTE CONIF-SETEC (1) '!$Q$12</f>
        <v>0</v>
      </c>
      <c r="J249" s="123">
        <f t="shared" si="91"/>
        <v>22152266.395773683</v>
      </c>
      <c r="L249" s="113">
        <v>0</v>
      </c>
      <c r="M249" s="123">
        <f>IF(D249="E",'DADOS BASE PROPOSTA'!$H$28,IF(D249="EA",'DADOS BASE PROPOSTA'!$H$29,IF(D249="EC",'DADOS BASE PROPOSTA'!$H$30,IF(D249="ECA",'DADOS BASE PROPOSTA'!$H$31,0))))*'AJUSTE CONIF-SETEC (1) '!$Q$14</f>
        <v>0</v>
      </c>
      <c r="N249" s="123">
        <f>IF(OR(D249="E",D249="EA",D249="EC",D249="ECA",D249="ECR"),L249*'DADOS BASE PROPOSTA'!$H$33,0)*'AJUSTE CONIF-SETEC (1) '!$Q$14</f>
        <v>0</v>
      </c>
      <c r="O249" s="123">
        <f t="shared" si="92"/>
        <v>0</v>
      </c>
      <c r="R249" s="123"/>
      <c r="T249" s="113">
        <v>691.25079611085687</v>
      </c>
      <c r="U249" s="118">
        <f t="shared" si="94"/>
        <v>3.6264090322485182E-3</v>
      </c>
      <c r="V249" s="123">
        <f>'DADOS BASE PROPOSTA'!$H$48*U249*'AJUSTE CONIF-SETEC (1) '!$Q$20</f>
        <v>177423.66397987606</v>
      </c>
      <c r="W249" s="123"/>
      <c r="X249" s="123">
        <f t="shared" si="93"/>
        <v>177423.66397987606</v>
      </c>
      <c r="Z249" s="128">
        <v>9256</v>
      </c>
      <c r="AB249" s="54">
        <v>0.81</v>
      </c>
      <c r="AC249" s="54">
        <f t="shared" si="95"/>
        <v>7497.3600000000006</v>
      </c>
      <c r="AD249" s="132">
        <f t="shared" si="96"/>
        <v>0.14266815574172892</v>
      </c>
      <c r="AF249" s="54">
        <f>($AF$11-(AD249*$AF$11))*'AJUSTE CONIF-SETEC (1) '!$Q$18</f>
        <v>482.65649308578742</v>
      </c>
      <c r="AG249" s="123">
        <f t="shared" si="97"/>
        <v>4467468.500002048</v>
      </c>
      <c r="AI249" s="128">
        <v>0</v>
      </c>
      <c r="AJ249" s="123">
        <f>IF($AI$11&gt;0,(AI249/$AI$11)*'DADOS BASE PROPOSTA'!$H$41,0)*'AJUSTE CONIF-SETEC (1) '!$Q$18</f>
        <v>0</v>
      </c>
      <c r="AL249" s="123">
        <v>132</v>
      </c>
      <c r="AM249" s="123">
        <f>(AL249/$AL$11)*'DADOS BASE PROPOSTA'!$H$42*'AJUSTE CONIF-SETEC (1) '!$Q$18</f>
        <v>69656.259012221562</v>
      </c>
      <c r="AO249" s="123"/>
      <c r="AP249" s="123"/>
      <c r="AQ249" s="123"/>
      <c r="AS249" s="123"/>
      <c r="AT249" s="123"/>
      <c r="AU249" s="123"/>
      <c r="AW249" s="123"/>
      <c r="AX249" s="123"/>
      <c r="AY249" s="123"/>
      <c r="AZ249" s="102"/>
    </row>
    <row r="250" spans="1:52" x14ac:dyDescent="0.25">
      <c r="A250" s="102"/>
      <c r="B250" s="103" t="s">
        <v>305</v>
      </c>
      <c r="C250" s="103" t="s">
        <v>309</v>
      </c>
      <c r="D250" s="103" t="s">
        <v>93</v>
      </c>
      <c r="F250" s="113">
        <f>'MATRIZ 2017 COMPLETO PROPOSTA'!F250</f>
        <v>0</v>
      </c>
      <c r="G250" s="118">
        <f t="shared" si="90"/>
        <v>0</v>
      </c>
      <c r="H250" s="123">
        <f>'DADOS BASE PROPOSTA'!$H$17*G250*'AJUSTE CONIF-SETEC (1) '!$Q$12</f>
        <v>0</v>
      </c>
      <c r="I250" s="123">
        <f>'MATRIZ 2017 COMPLETO PROPOSTA'!I250*'AJUSTE CONIF-SETEC (1) '!$Q$12</f>
        <v>0</v>
      </c>
      <c r="J250" s="123">
        <f t="shared" si="91"/>
        <v>0</v>
      </c>
      <c r="L250" s="113">
        <v>1416.708010288223</v>
      </c>
      <c r="M250" s="123">
        <f>IF(D250="E",'DADOS BASE PROPOSTA'!$H$28,IF(D250="EA",'DADOS BASE PROPOSTA'!$H$29,IF(D250="EC",'DADOS BASE PROPOSTA'!$H$30,IF(D250="ECA",'DADOS BASE PROPOSTA'!$H$31,0))))*'AJUSTE CONIF-SETEC (1) '!$Q$14</f>
        <v>1008808.992033664</v>
      </c>
      <c r="N250" s="123">
        <f>IF(OR(D250="E",D250="EA",D250="EC",D250="ECA",D250="ECR"),L250*'DADOS BASE PROPOSTA'!$H$33,0)*'AJUSTE CONIF-SETEC (1) '!$Q$14</f>
        <v>475305.82778901083</v>
      </c>
      <c r="O250" s="123">
        <f t="shared" si="92"/>
        <v>1484114.8198226749</v>
      </c>
      <c r="R250" s="123"/>
      <c r="T250" s="113">
        <v>0</v>
      </c>
      <c r="U250" s="118">
        <f t="shared" si="94"/>
        <v>0</v>
      </c>
      <c r="V250" s="123">
        <f>'DADOS BASE PROPOSTA'!$H$48*U250*'AJUSTE CONIF-SETEC (1) '!$Q$20</f>
        <v>0</v>
      </c>
      <c r="W250" s="123"/>
      <c r="X250" s="123">
        <f t="shared" si="93"/>
        <v>0</v>
      </c>
      <c r="Z250" s="128">
        <v>396</v>
      </c>
      <c r="AB250" s="54">
        <v>0.75600000000000001</v>
      </c>
      <c r="AC250" s="54">
        <f t="shared" si="95"/>
        <v>299.37599999999998</v>
      </c>
      <c r="AD250" s="132">
        <f t="shared" si="96"/>
        <v>4.8168155741728835E-2</v>
      </c>
      <c r="AF250" s="54">
        <f>($AF$11-(AD250*$AF$11))*'AJUSTE CONIF-SETEC (1) '!$Q$18</f>
        <v>535.85764139501396</v>
      </c>
      <c r="AG250" s="123">
        <f t="shared" si="97"/>
        <v>212199.62599242551</v>
      </c>
      <c r="AI250" s="128">
        <v>0</v>
      </c>
      <c r="AJ250" s="123">
        <f>IF($AI$11&gt;0,(AI250/$AI$11)*'DADOS BASE PROPOSTA'!$H$41,0)*'AJUSTE CONIF-SETEC (1) '!$Q$18</f>
        <v>0</v>
      </c>
      <c r="AL250" s="123">
        <v>0</v>
      </c>
      <c r="AM250" s="123">
        <f>(AL250/$AL$11)*'DADOS BASE PROPOSTA'!$H$42*'AJUSTE CONIF-SETEC (1) '!$Q$18</f>
        <v>0</v>
      </c>
      <c r="AO250" s="123"/>
      <c r="AP250" s="123"/>
      <c r="AQ250" s="123"/>
      <c r="AS250" s="123"/>
      <c r="AT250" s="123"/>
      <c r="AU250" s="123"/>
      <c r="AW250" s="123"/>
      <c r="AX250" s="123"/>
      <c r="AY250" s="123"/>
      <c r="AZ250" s="102"/>
    </row>
    <row r="251" spans="1:52" x14ac:dyDescent="0.25">
      <c r="A251" s="102"/>
      <c r="B251" s="103" t="s">
        <v>305</v>
      </c>
      <c r="C251" s="103" t="s">
        <v>310</v>
      </c>
      <c r="D251" s="103" t="s">
        <v>89</v>
      </c>
      <c r="F251" s="113">
        <f>'MATRIZ 2017 COMPLETO PROPOSTA'!F251</f>
        <v>2258.5642041918418</v>
      </c>
      <c r="G251" s="118">
        <f t="shared" si="90"/>
        <v>2.0008099518490784E-3</v>
      </c>
      <c r="H251" s="123">
        <f>'DADOS BASE PROPOSTA'!$H$17*G251*'AJUSTE CONIF-SETEC (1) '!$Q$12</f>
        <v>2479388.5221619923</v>
      </c>
      <c r="I251" s="123">
        <f>'MATRIZ 2017 COMPLETO PROPOSTA'!I251*'AJUSTE CONIF-SETEC (1) '!$Q$12</f>
        <v>0</v>
      </c>
      <c r="J251" s="123">
        <f t="shared" si="91"/>
        <v>2479388.5221619923</v>
      </c>
      <c r="L251" s="113">
        <v>0</v>
      </c>
      <c r="M251" s="123">
        <f>IF(D251="E",'DADOS BASE PROPOSTA'!$H$28,IF(D251="EA",'DADOS BASE PROPOSTA'!$H$29,IF(D251="EC",'DADOS BASE PROPOSTA'!$H$30,IF(D251="ECA",'DADOS BASE PROPOSTA'!$H$31,0))))*'AJUSTE CONIF-SETEC (1) '!$Q$14</f>
        <v>0</v>
      </c>
      <c r="N251" s="123">
        <f>IF(OR(D251="E",D251="EA",D251="EC",D251="ECA",D251="ECR"),L251*'DADOS BASE PROPOSTA'!$H$33,0)*'AJUSTE CONIF-SETEC (1) '!$Q$14</f>
        <v>0</v>
      </c>
      <c r="O251" s="123">
        <f t="shared" si="92"/>
        <v>0</v>
      </c>
      <c r="R251" s="123"/>
      <c r="T251" s="113">
        <v>0</v>
      </c>
      <c r="U251" s="118">
        <f t="shared" si="94"/>
        <v>0</v>
      </c>
      <c r="V251" s="123">
        <f>'DADOS BASE PROPOSTA'!$H$48*U251*'AJUSTE CONIF-SETEC (1) '!$Q$20</f>
        <v>0</v>
      </c>
      <c r="W251" s="123"/>
      <c r="X251" s="123">
        <f t="shared" si="93"/>
        <v>0</v>
      </c>
      <c r="Z251" s="128">
        <v>750.5</v>
      </c>
      <c r="AB251" s="54">
        <v>0.71299999999999997</v>
      </c>
      <c r="AC251" s="54">
        <f t="shared" si="95"/>
        <v>535.10649999999998</v>
      </c>
      <c r="AD251" s="132">
        <f t="shared" si="96"/>
        <v>-2.7081844258271232E-2</v>
      </c>
      <c r="AF251" s="54">
        <f>($AF$11-(AD251*$AF$11))*'AJUSTE CONIF-SETEC (1) '!$Q$18</f>
        <v>578.22151875236091</v>
      </c>
      <c r="AG251" s="123">
        <f t="shared" si="97"/>
        <v>433955.24982364685</v>
      </c>
      <c r="AI251" s="128">
        <v>0</v>
      </c>
      <c r="AJ251" s="123">
        <f>IF($AI$11&gt;0,(AI251/$AI$11)*'DADOS BASE PROPOSTA'!$H$41,0)*'AJUSTE CONIF-SETEC (1) '!$Q$18</f>
        <v>0</v>
      </c>
      <c r="AL251" s="123">
        <v>0</v>
      </c>
      <c r="AM251" s="123">
        <f>(AL251/$AL$11)*'DADOS BASE PROPOSTA'!$H$42*'AJUSTE CONIF-SETEC (1) '!$Q$18</f>
        <v>0</v>
      </c>
      <c r="AO251" s="123"/>
      <c r="AP251" s="123"/>
      <c r="AQ251" s="123"/>
      <c r="AS251" s="123"/>
      <c r="AT251" s="123"/>
      <c r="AU251" s="123"/>
      <c r="AW251" s="123"/>
      <c r="AX251" s="123"/>
      <c r="AY251" s="123"/>
      <c r="AZ251" s="102"/>
    </row>
    <row r="252" spans="1:52" x14ac:dyDescent="0.25">
      <c r="A252" s="102"/>
      <c r="B252" s="103" t="s">
        <v>305</v>
      </c>
      <c r="C252" s="103" t="s">
        <v>311</v>
      </c>
      <c r="D252" s="103" t="s">
        <v>89</v>
      </c>
      <c r="F252" s="113">
        <f>'MATRIZ 2017 COMPLETO PROPOSTA'!F252</f>
        <v>2401.9018663672159</v>
      </c>
      <c r="G252" s="118">
        <f t="shared" si="90"/>
        <v>2.1277894817747682E-3</v>
      </c>
      <c r="H252" s="123">
        <f>'DADOS BASE PROPOSTA'!$H$17*G252*'AJUSTE CONIF-SETEC (1) '!$Q$12</f>
        <v>2636740.5928853136</v>
      </c>
      <c r="I252" s="123">
        <f>'MATRIZ 2017 COMPLETO PROPOSTA'!I252*'AJUSTE CONIF-SETEC (1) '!$Q$12</f>
        <v>0</v>
      </c>
      <c r="J252" s="123">
        <f t="shared" si="91"/>
        <v>2636740.5928853136</v>
      </c>
      <c r="L252" s="113">
        <v>0</v>
      </c>
      <c r="M252" s="123">
        <f>IF(D252="E",'DADOS BASE PROPOSTA'!$H$28,IF(D252="EA",'DADOS BASE PROPOSTA'!$H$29,IF(D252="EC",'DADOS BASE PROPOSTA'!$H$30,IF(D252="ECA",'DADOS BASE PROPOSTA'!$H$31,0))))*'AJUSTE CONIF-SETEC (1) '!$Q$14</f>
        <v>0</v>
      </c>
      <c r="N252" s="123">
        <f>IF(OR(D252="E",D252="EA",D252="EC",D252="ECA",D252="ECR"),L252*'DADOS BASE PROPOSTA'!$H$33,0)*'AJUSTE CONIF-SETEC (1) '!$Q$14</f>
        <v>0</v>
      </c>
      <c r="O252" s="123">
        <f t="shared" si="92"/>
        <v>0</v>
      </c>
      <c r="R252" s="123"/>
      <c r="T252" s="113">
        <v>0</v>
      </c>
      <c r="U252" s="118">
        <f t="shared" si="94"/>
        <v>0</v>
      </c>
      <c r="V252" s="123">
        <f>'DADOS BASE PROPOSTA'!$H$48*U252*'AJUSTE CONIF-SETEC (1) '!$Q$20</f>
        <v>0</v>
      </c>
      <c r="W252" s="123"/>
      <c r="X252" s="123">
        <f t="shared" si="93"/>
        <v>0</v>
      </c>
      <c r="Z252" s="128">
        <v>951.5</v>
      </c>
      <c r="AB252" s="54">
        <v>0.76400000000000001</v>
      </c>
      <c r="AC252" s="54">
        <f t="shared" si="95"/>
        <v>726.94600000000003</v>
      </c>
      <c r="AD252" s="132">
        <f t="shared" si="96"/>
        <v>6.2168155741728848E-2</v>
      </c>
      <c r="AF252" s="54">
        <f>($AF$11-(AD252*$AF$11))*'AJUSTE CONIF-SETEC (1) '!$Q$18</f>
        <v>527.97598979364705</v>
      </c>
      <c r="AG252" s="123">
        <f t="shared" si="97"/>
        <v>502369.15428865515</v>
      </c>
      <c r="AI252" s="128">
        <v>0</v>
      </c>
      <c r="AJ252" s="123">
        <f>IF($AI$11&gt;0,(AI252/$AI$11)*'DADOS BASE PROPOSTA'!$H$41,0)*'AJUSTE CONIF-SETEC (1) '!$Q$18</f>
        <v>0</v>
      </c>
      <c r="AL252" s="123">
        <v>0</v>
      </c>
      <c r="AM252" s="123">
        <f>(AL252/$AL$11)*'DADOS BASE PROPOSTA'!$H$42*'AJUSTE CONIF-SETEC (1) '!$Q$18</f>
        <v>0</v>
      </c>
      <c r="AO252" s="123"/>
      <c r="AP252" s="123"/>
      <c r="AQ252" s="123"/>
      <c r="AS252" s="123"/>
      <c r="AT252" s="123"/>
      <c r="AU252" s="123"/>
      <c r="AW252" s="123"/>
      <c r="AX252" s="123"/>
      <c r="AY252" s="123"/>
      <c r="AZ252" s="102"/>
    </row>
    <row r="253" spans="1:52" x14ac:dyDescent="0.25">
      <c r="A253" s="102"/>
      <c r="B253" s="103" t="s">
        <v>305</v>
      </c>
      <c r="C253" s="103" t="s">
        <v>312</v>
      </c>
      <c r="D253" s="103" t="s">
        <v>89</v>
      </c>
      <c r="F253" s="113">
        <f>'MATRIZ 2017 COMPLETO PROPOSTA'!F253</f>
        <v>3005.6226234903588</v>
      </c>
      <c r="G253" s="118">
        <f t="shared" si="90"/>
        <v>2.6626117802721742E-3</v>
      </c>
      <c r="H253" s="123">
        <f>'DADOS BASE PROPOSTA'!$H$17*G253*'AJUSTE CONIF-SETEC (1) '!$Q$12</f>
        <v>3299488.3301530587</v>
      </c>
      <c r="I253" s="123">
        <f>'MATRIZ 2017 COMPLETO PROPOSTA'!I253*'AJUSTE CONIF-SETEC (1) '!$Q$12</f>
        <v>0</v>
      </c>
      <c r="J253" s="123">
        <f t="shared" si="91"/>
        <v>3299488.3301530587</v>
      </c>
      <c r="L253" s="113">
        <v>0</v>
      </c>
      <c r="M253" s="123">
        <f>IF(D253="E",'DADOS BASE PROPOSTA'!$H$28,IF(D253="EA",'DADOS BASE PROPOSTA'!$H$29,IF(D253="EC",'DADOS BASE PROPOSTA'!$H$30,IF(D253="ECA",'DADOS BASE PROPOSTA'!$H$31,0))))*'AJUSTE CONIF-SETEC (1) '!$Q$14</f>
        <v>0</v>
      </c>
      <c r="N253" s="123">
        <f>IF(OR(D253="E",D253="EA",D253="EC",D253="ECA",D253="ECR"),L253*'DADOS BASE PROPOSTA'!$H$33,0)*'AJUSTE CONIF-SETEC (1) '!$Q$14</f>
        <v>0</v>
      </c>
      <c r="O253" s="123">
        <f t="shared" si="92"/>
        <v>0</v>
      </c>
      <c r="R253" s="123"/>
      <c r="T253" s="113">
        <v>0</v>
      </c>
      <c r="U253" s="118">
        <f t="shared" si="94"/>
        <v>0</v>
      </c>
      <c r="V253" s="123">
        <f>'DADOS BASE PROPOSTA'!$H$48*U253*'AJUSTE CONIF-SETEC (1) '!$Q$20</f>
        <v>0</v>
      </c>
      <c r="W253" s="123"/>
      <c r="X253" s="123">
        <f t="shared" si="93"/>
        <v>0</v>
      </c>
      <c r="Z253" s="128">
        <v>1159.5</v>
      </c>
      <c r="AB253" s="54">
        <v>0.72599999999999998</v>
      </c>
      <c r="AC253" s="54">
        <f t="shared" si="95"/>
        <v>841.79700000000003</v>
      </c>
      <c r="AD253" s="132">
        <f t="shared" si="96"/>
        <v>-4.3318442582712113E-3</v>
      </c>
      <c r="AF253" s="54">
        <f>($AF$11-(AD253*$AF$11))*'AJUSTE CONIF-SETEC (1) '!$Q$18</f>
        <v>565.4138349001397</v>
      </c>
      <c r="AG253" s="123">
        <f t="shared" si="97"/>
        <v>655597.34156671201</v>
      </c>
      <c r="AI253" s="128">
        <v>0</v>
      </c>
      <c r="AJ253" s="123">
        <f>IF($AI$11&gt;0,(AI253/$AI$11)*'DADOS BASE PROPOSTA'!$H$41,0)*'AJUSTE CONIF-SETEC (1) '!$Q$18</f>
        <v>0</v>
      </c>
      <c r="AL253" s="123">
        <v>0</v>
      </c>
      <c r="AM253" s="123">
        <f>(AL253/$AL$11)*'DADOS BASE PROPOSTA'!$H$42*'AJUSTE CONIF-SETEC (1) '!$Q$18</f>
        <v>0</v>
      </c>
      <c r="AO253" s="123"/>
      <c r="AP253" s="123"/>
      <c r="AQ253" s="123"/>
      <c r="AS253" s="123"/>
      <c r="AT253" s="123"/>
      <c r="AU253" s="123"/>
      <c r="AW253" s="123"/>
      <c r="AX253" s="123"/>
      <c r="AY253" s="123"/>
      <c r="AZ253" s="102"/>
    </row>
    <row r="254" spans="1:52" x14ac:dyDescent="0.25">
      <c r="A254" s="102"/>
      <c r="B254" s="103" t="s">
        <v>305</v>
      </c>
      <c r="C254" s="103" t="s">
        <v>313</v>
      </c>
      <c r="D254" s="103" t="s">
        <v>89</v>
      </c>
      <c r="F254" s="113">
        <f>'MATRIZ 2017 COMPLETO PROPOSTA'!F254</f>
        <v>1684.5625442728119</v>
      </c>
      <c r="G254" s="118">
        <f t="shared" si="90"/>
        <v>1.4923151163193399E-3</v>
      </c>
      <c r="H254" s="123">
        <f>'DADOS BASE PROPOSTA'!$H$17*G254*'AJUSTE CONIF-SETEC (1) '!$Q$12</f>
        <v>1849265.5773885837</v>
      </c>
      <c r="I254" s="123">
        <f>'MATRIZ 2017 COMPLETO PROPOSTA'!I254*'AJUSTE CONIF-SETEC (1) '!$Q$12</f>
        <v>0</v>
      </c>
      <c r="J254" s="123">
        <f t="shared" si="91"/>
        <v>1849265.5773885837</v>
      </c>
      <c r="L254" s="113">
        <v>0</v>
      </c>
      <c r="M254" s="123">
        <f>IF(D254="E",'DADOS BASE PROPOSTA'!$H$28,IF(D254="EA",'DADOS BASE PROPOSTA'!$H$29,IF(D254="EC",'DADOS BASE PROPOSTA'!$H$30,IF(D254="ECA",'DADOS BASE PROPOSTA'!$H$31,0))))*'AJUSTE CONIF-SETEC (1) '!$Q$14</f>
        <v>0</v>
      </c>
      <c r="N254" s="123">
        <f>IF(OR(D254="E",D254="EA",D254="EC",D254="ECA",D254="ECR"),L254*'DADOS BASE PROPOSTA'!$H$33,0)*'AJUSTE CONIF-SETEC (1) '!$Q$14</f>
        <v>0</v>
      </c>
      <c r="O254" s="123">
        <f t="shared" si="92"/>
        <v>0</v>
      </c>
      <c r="R254" s="123"/>
      <c r="T254" s="113">
        <v>0</v>
      </c>
      <c r="U254" s="118">
        <f t="shared" si="94"/>
        <v>0</v>
      </c>
      <c r="V254" s="123">
        <f>'DADOS BASE PROPOSTA'!$H$48*U254*'AJUSTE CONIF-SETEC (1) '!$Q$20</f>
        <v>0</v>
      </c>
      <c r="W254" s="123"/>
      <c r="X254" s="123">
        <f t="shared" si="93"/>
        <v>0</v>
      </c>
      <c r="Z254" s="128">
        <v>720.5</v>
      </c>
      <c r="AB254" s="54">
        <v>0.66700000000000004</v>
      </c>
      <c r="AC254" s="54">
        <f t="shared" si="95"/>
        <v>480.57350000000002</v>
      </c>
      <c r="AD254" s="132">
        <f t="shared" si="96"/>
        <v>-0.10758184425827111</v>
      </c>
      <c r="AF254" s="54">
        <f>($AF$11-(AD254*$AF$11))*'AJUSTE CONIF-SETEC (1) '!$Q$18</f>
        <v>623.54101546022048</v>
      </c>
      <c r="AG254" s="123">
        <f t="shared" si="97"/>
        <v>449261.30163908884</v>
      </c>
      <c r="AI254" s="128">
        <v>0</v>
      </c>
      <c r="AJ254" s="123">
        <f>IF($AI$11&gt;0,(AI254/$AI$11)*'DADOS BASE PROPOSTA'!$H$41,0)*'AJUSTE CONIF-SETEC (1) '!$Q$18</f>
        <v>0</v>
      </c>
      <c r="AL254" s="123">
        <v>0</v>
      </c>
      <c r="AM254" s="123">
        <f>(AL254/$AL$11)*'DADOS BASE PROPOSTA'!$H$42*'AJUSTE CONIF-SETEC (1) '!$Q$18</f>
        <v>0</v>
      </c>
      <c r="AO254" s="123"/>
      <c r="AP254" s="123"/>
      <c r="AQ254" s="123"/>
      <c r="AS254" s="123"/>
      <c r="AT254" s="123"/>
      <c r="AU254" s="123"/>
      <c r="AW254" s="123"/>
      <c r="AX254" s="123"/>
      <c r="AY254" s="123"/>
      <c r="AZ254" s="102"/>
    </row>
    <row r="255" spans="1:52" x14ac:dyDescent="0.25">
      <c r="A255" s="102"/>
      <c r="B255" s="103" t="s">
        <v>305</v>
      </c>
      <c r="C255" s="103" t="s">
        <v>314</v>
      </c>
      <c r="D255" s="103" t="s">
        <v>89</v>
      </c>
      <c r="F255" s="113">
        <f>'MATRIZ 2017 COMPLETO PROPOSTA'!F255</f>
        <v>2556.5607229110042</v>
      </c>
      <c r="G255" s="118">
        <f t="shared" si="90"/>
        <v>2.2647981967539978E-3</v>
      </c>
      <c r="H255" s="123">
        <f>'DADOS BASE PROPOSTA'!$H$17*G255*'AJUSTE CONIF-SETEC (1) '!$Q$12</f>
        <v>2806520.7536855577</v>
      </c>
      <c r="I255" s="123">
        <f>'MATRIZ 2017 COMPLETO PROPOSTA'!I255*'AJUSTE CONIF-SETEC (1) '!$Q$12</f>
        <v>0</v>
      </c>
      <c r="J255" s="123">
        <f t="shared" si="91"/>
        <v>2806520.7536855577</v>
      </c>
      <c r="L255" s="113">
        <v>0</v>
      </c>
      <c r="M255" s="123">
        <f>IF(D255="E",'DADOS BASE PROPOSTA'!$H$28,IF(D255="EA",'DADOS BASE PROPOSTA'!$H$29,IF(D255="EC",'DADOS BASE PROPOSTA'!$H$30,IF(D255="ECA",'DADOS BASE PROPOSTA'!$H$31,0))))*'AJUSTE CONIF-SETEC (1) '!$Q$14</f>
        <v>0</v>
      </c>
      <c r="N255" s="123">
        <f>IF(OR(D255="E",D255="EA",D255="EC",D255="ECA",D255="ECR"),L255*'DADOS BASE PROPOSTA'!$H$33,0)*'AJUSTE CONIF-SETEC (1) '!$Q$14</f>
        <v>0</v>
      </c>
      <c r="O255" s="123">
        <f t="shared" si="92"/>
        <v>0</v>
      </c>
      <c r="R255" s="123"/>
      <c r="T255" s="113">
        <v>0</v>
      </c>
      <c r="U255" s="118">
        <f t="shared" si="94"/>
        <v>0</v>
      </c>
      <c r="V255" s="123">
        <f>'DADOS BASE PROPOSTA'!$H$48*U255*'AJUSTE CONIF-SETEC (1) '!$Q$20</f>
        <v>0</v>
      </c>
      <c r="W255" s="123"/>
      <c r="X255" s="123">
        <f t="shared" si="93"/>
        <v>0</v>
      </c>
      <c r="Z255" s="128">
        <v>995.5</v>
      </c>
      <c r="AB255" s="54">
        <v>0.77</v>
      </c>
      <c r="AC255" s="54">
        <f t="shared" si="95"/>
        <v>766.53499999999997</v>
      </c>
      <c r="AD255" s="132">
        <f t="shared" si="96"/>
        <v>7.2668155741728857E-2</v>
      </c>
      <c r="AF255" s="54">
        <f>($AF$11-(AD255*$AF$11))*'AJUSTE CONIF-SETEC (1) '!$Q$18</f>
        <v>522.06475109262192</v>
      </c>
      <c r="AG255" s="123">
        <f t="shared" si="97"/>
        <v>519715.45971270511</v>
      </c>
      <c r="AI255" s="128">
        <v>0</v>
      </c>
      <c r="AJ255" s="123">
        <f>IF($AI$11&gt;0,(AI255/$AI$11)*'DADOS BASE PROPOSTA'!$H$41,0)*'AJUSTE CONIF-SETEC (1) '!$Q$18</f>
        <v>0</v>
      </c>
      <c r="AL255" s="123">
        <v>0</v>
      </c>
      <c r="AM255" s="123">
        <f>(AL255/$AL$11)*'DADOS BASE PROPOSTA'!$H$42*'AJUSTE CONIF-SETEC (1) '!$Q$18</f>
        <v>0</v>
      </c>
      <c r="AO255" s="123"/>
      <c r="AP255" s="123"/>
      <c r="AQ255" s="123"/>
      <c r="AS255" s="123"/>
      <c r="AT255" s="123"/>
      <c r="AU255" s="123"/>
      <c r="AW255" s="123"/>
      <c r="AX255" s="123"/>
      <c r="AY255" s="123"/>
      <c r="AZ255" s="102"/>
    </row>
    <row r="256" spans="1:52" x14ac:dyDescent="0.25">
      <c r="A256" s="102"/>
      <c r="B256" s="103" t="s">
        <v>305</v>
      </c>
      <c r="C256" s="103" t="s">
        <v>315</v>
      </c>
      <c r="D256" s="103" t="s">
        <v>89</v>
      </c>
      <c r="F256" s="113">
        <f>'MATRIZ 2017 COMPLETO PROPOSTA'!F256</f>
        <v>2442.657983688619</v>
      </c>
      <c r="G256" s="118">
        <f t="shared" si="90"/>
        <v>2.1638943863792272E-3</v>
      </c>
      <c r="H256" s="123">
        <f>'DADOS BASE PROPOSTA'!$H$17*G256*'AJUSTE CONIF-SETEC (1) '!$Q$12</f>
        <v>2681481.5169232613</v>
      </c>
      <c r="I256" s="123">
        <f>'MATRIZ 2017 COMPLETO PROPOSTA'!I256*'AJUSTE CONIF-SETEC (1) '!$Q$12</f>
        <v>0</v>
      </c>
      <c r="J256" s="123">
        <f t="shared" si="91"/>
        <v>2681481.5169232613</v>
      </c>
      <c r="L256" s="113">
        <v>0</v>
      </c>
      <c r="M256" s="123">
        <f>IF(D256="E",'DADOS BASE PROPOSTA'!$H$28,IF(D256="EA",'DADOS BASE PROPOSTA'!$H$29,IF(D256="EC",'DADOS BASE PROPOSTA'!$H$30,IF(D256="ECA",'DADOS BASE PROPOSTA'!$H$31,0))))*'AJUSTE CONIF-SETEC (1) '!$Q$14</f>
        <v>0</v>
      </c>
      <c r="N256" s="123">
        <f>IF(OR(D256="E",D256="EA",D256="EC",D256="ECA",D256="ECR"),L256*'DADOS BASE PROPOSTA'!$H$33,0)*'AJUSTE CONIF-SETEC (1) '!$Q$14</f>
        <v>0</v>
      </c>
      <c r="O256" s="123">
        <f t="shared" si="92"/>
        <v>0</v>
      </c>
      <c r="R256" s="123"/>
      <c r="T256" s="113">
        <v>0</v>
      </c>
      <c r="U256" s="118">
        <f t="shared" si="94"/>
        <v>0</v>
      </c>
      <c r="V256" s="123">
        <f>'DADOS BASE PROPOSTA'!$H$48*U256*'AJUSTE CONIF-SETEC (1) '!$Q$20</f>
        <v>0</v>
      </c>
      <c r="W256" s="123"/>
      <c r="X256" s="123">
        <f t="shared" si="93"/>
        <v>0</v>
      </c>
      <c r="Z256" s="128">
        <v>869</v>
      </c>
      <c r="AB256" s="54">
        <v>0.77800000000000002</v>
      </c>
      <c r="AC256" s="54">
        <f t="shared" si="95"/>
        <v>676.08199999999999</v>
      </c>
      <c r="AD256" s="132">
        <f t="shared" si="96"/>
        <v>8.6668155741728869E-2</v>
      </c>
      <c r="AF256" s="54">
        <f>($AF$11-(AD256*$AF$11))*'AJUSTE CONIF-SETEC (1) '!$Q$18</f>
        <v>514.18309949125501</v>
      </c>
      <c r="AG256" s="123">
        <f t="shared" si="97"/>
        <v>446825.11345790059</v>
      </c>
      <c r="AI256" s="128">
        <v>0</v>
      </c>
      <c r="AJ256" s="123">
        <f>IF($AI$11&gt;0,(AI256/$AI$11)*'DADOS BASE PROPOSTA'!$H$41,0)*'AJUSTE CONIF-SETEC (1) '!$Q$18</f>
        <v>0</v>
      </c>
      <c r="AL256" s="123">
        <v>0</v>
      </c>
      <c r="AM256" s="123">
        <f>(AL256/$AL$11)*'DADOS BASE PROPOSTA'!$H$42*'AJUSTE CONIF-SETEC (1) '!$Q$18</f>
        <v>0</v>
      </c>
      <c r="AO256" s="123"/>
      <c r="AP256" s="123"/>
      <c r="AQ256" s="123"/>
      <c r="AS256" s="123"/>
      <c r="AT256" s="123"/>
      <c r="AU256" s="123"/>
      <c r="AW256" s="123"/>
      <c r="AX256" s="123"/>
      <c r="AY256" s="123"/>
      <c r="AZ256" s="102"/>
    </row>
    <row r="257" spans="1:52" x14ac:dyDescent="0.25">
      <c r="A257" s="102"/>
      <c r="F257" s="113"/>
      <c r="G257" s="118"/>
      <c r="H257" s="123"/>
      <c r="I257" s="123"/>
      <c r="J257" s="123"/>
      <c r="L257" s="113"/>
      <c r="M257" s="123"/>
      <c r="N257" s="123"/>
      <c r="O257" s="123"/>
      <c r="R257" s="123"/>
      <c r="T257" s="113"/>
      <c r="U257" s="118"/>
      <c r="V257" s="123"/>
      <c r="W257" s="123"/>
      <c r="X257" s="123"/>
      <c r="Z257" s="128"/>
      <c r="AD257" s="132"/>
      <c r="AG257" s="123"/>
      <c r="AI257" s="128"/>
      <c r="AJ257" s="123"/>
      <c r="AL257" s="123"/>
      <c r="AM257" s="123"/>
      <c r="AO257" s="123"/>
      <c r="AP257" s="123"/>
      <c r="AQ257" s="123"/>
      <c r="AS257" s="123"/>
      <c r="AT257" s="123"/>
      <c r="AU257" s="123"/>
      <c r="AW257" s="123"/>
      <c r="AX257" s="123"/>
      <c r="AY257" s="123"/>
      <c r="AZ257" s="102"/>
    </row>
    <row r="258" spans="1:52" x14ac:dyDescent="0.25">
      <c r="A258" s="102"/>
      <c r="B258" s="107" t="s">
        <v>305</v>
      </c>
      <c r="C258" s="107" t="s">
        <v>316</v>
      </c>
      <c r="D258" s="107" t="s">
        <v>84</v>
      </c>
      <c r="E258" s="107"/>
      <c r="F258" s="114">
        <f>SUM(F259:F276)</f>
        <v>25753.937906577725</v>
      </c>
      <c r="G258" s="119">
        <f>SUM(G259:G276)</f>
        <v>2.2814819772290648E-2</v>
      </c>
      <c r="H258" s="124">
        <f>SUM(H259:H276)</f>
        <v>28271951.679536015</v>
      </c>
      <c r="I258" s="124">
        <f>SUM(I259:I276)</f>
        <v>859986.70097960124</v>
      </c>
      <c r="J258" s="124">
        <f>SUM(J259:J276)</f>
        <v>29131938.380515616</v>
      </c>
      <c r="K258" s="108"/>
      <c r="L258" s="114">
        <f>SUM(L259:L276)</f>
        <v>4669.4976239286425</v>
      </c>
      <c r="M258" s="124">
        <f>SUM(M259:M276)</f>
        <v>5017412.395571664</v>
      </c>
      <c r="N258" s="124">
        <f>SUM(N259:N276)</f>
        <v>1566617.4097855829</v>
      </c>
      <c r="O258" s="124">
        <f>SUM(O259:O276)</f>
        <v>6584029.8053572476</v>
      </c>
      <c r="P258" s="108"/>
      <c r="Q258" s="109"/>
      <c r="R258" s="124">
        <f>SUM(R259:R276)</f>
        <v>3901437.879115527</v>
      </c>
      <c r="S258" s="108"/>
      <c r="T258" s="114">
        <f>SUM(T259:T276)</f>
        <v>1547.5081158245521</v>
      </c>
      <c r="U258" s="119">
        <f>SUM(U259:U276)</f>
        <v>8.1184679139292525E-3</v>
      </c>
      <c r="V258" s="124">
        <f>SUM(V259:V276)</f>
        <v>397199.62927052344</v>
      </c>
      <c r="W258" s="124">
        <f>SUM(W259:W276)</f>
        <v>244676.20587804879</v>
      </c>
      <c r="X258" s="124">
        <f>SUM(X259:X276)</f>
        <v>641875.83514857211</v>
      </c>
      <c r="Y258" s="108"/>
      <c r="Z258" s="129">
        <f>SUM(Z259:Z276)</f>
        <v>13824</v>
      </c>
      <c r="AA258" s="108"/>
      <c r="AB258" s="108"/>
      <c r="AC258" s="108"/>
      <c r="AD258" s="133"/>
      <c r="AE258" s="108"/>
      <c r="AF258" s="108"/>
      <c r="AG258" s="124">
        <f>SUM(AG259:AG276)</f>
        <v>7738195.8534351131</v>
      </c>
      <c r="AH258" s="108"/>
      <c r="AI258" s="129">
        <f>SUM(AI259:AI276)</f>
        <v>384.5</v>
      </c>
      <c r="AJ258" s="124">
        <f>SUM(AJ259:AJ276)</f>
        <v>2193270.4134443197</v>
      </c>
      <c r="AK258" s="108"/>
      <c r="AL258" s="124">
        <f>SUM(AL259:AL276)</f>
        <v>344.375</v>
      </c>
      <c r="AM258" s="124">
        <f>SUM(AM259:AM276)</f>
        <v>181726.31967677124</v>
      </c>
      <c r="AN258" s="108"/>
      <c r="AO258" s="124"/>
      <c r="AP258" s="124"/>
      <c r="AQ258" s="124">
        <f>SUM(AQ259:AQ276)</f>
        <v>360118.12022503145</v>
      </c>
      <c r="AR258" s="107"/>
      <c r="AS258" s="124"/>
      <c r="AT258" s="124"/>
      <c r="AU258" s="124">
        <f>SUM(AU259:AU276)</f>
        <v>360118.12022503145</v>
      </c>
      <c r="AV258" s="107"/>
      <c r="AW258" s="124"/>
      <c r="AX258" s="124"/>
      <c r="AY258" s="124">
        <f>SUM(AY259:AY276)</f>
        <v>360118.12022503145</v>
      </c>
      <c r="AZ258" s="102"/>
    </row>
    <row r="259" spans="1:52" x14ac:dyDescent="0.25">
      <c r="A259" s="102"/>
      <c r="B259" s="103" t="s">
        <v>305</v>
      </c>
      <c r="C259" s="103" t="s">
        <v>35</v>
      </c>
      <c r="D259" s="103" t="s">
        <v>85</v>
      </c>
      <c r="F259" s="113">
        <f>'MATRIZ 2017 COMPLETO PROPOSTA'!F259</f>
        <v>0</v>
      </c>
      <c r="G259" s="118">
        <f t="shared" ref="G259:G276" si="98">F259/$F$11</f>
        <v>0</v>
      </c>
      <c r="H259" s="123">
        <f>'DADOS BASE PROPOSTA'!$H$17*G259*'AJUSTE CONIF-SETEC (1) '!$Q$12</f>
        <v>0</v>
      </c>
      <c r="I259" s="123">
        <f>'MATRIZ 2017 COMPLETO PROPOSTA'!I259*'AJUSTE CONIF-SETEC (1) '!$Q$12</f>
        <v>0</v>
      </c>
      <c r="J259" s="123">
        <f t="shared" ref="J259:J276" si="99">H259+I259</f>
        <v>0</v>
      </c>
      <c r="L259" s="113"/>
      <c r="M259" s="123">
        <f>IF(D259="E",'DADOS BASE PROPOSTA'!$H$28,IF(D259="EA",'DADOS BASE PROPOSTA'!$H$29,IF(D259="EC",'DADOS BASE PROPOSTA'!$H$30,IF(D259="ECA",'DADOS BASE PROPOSTA'!$H$31,0))))*'AJUSTE CONIF-SETEC (1) '!$Q$14</f>
        <v>0</v>
      </c>
      <c r="N259" s="123">
        <f>IF(OR(D259="E",D259="EA",D259="EC",D259="ECA",D259="ECR"),L259*'DADOS BASE PROPOSTA'!$H$33,0)*'AJUSTE CONIF-SETEC (1) '!$Q$14</f>
        <v>0</v>
      </c>
      <c r="O259" s="123">
        <f t="shared" ref="O259:O276" si="100">M259+N259</f>
        <v>0</v>
      </c>
      <c r="Q259" s="77">
        <v>17</v>
      </c>
      <c r="R259" s="123">
        <f>IF(D259="R",('DADOS BASE PROPOSTA'!$H$36+('DADOS BASE PROPOSTA'!$H$37*Q259)),0)*'AJUSTE CONIF-SETEC (1) '!Q16</f>
        <v>3901437.879115527</v>
      </c>
      <c r="T259" s="113"/>
      <c r="U259" s="118"/>
      <c r="V259" s="123"/>
      <c r="W259" s="123">
        <f>'DADOS BASE PROPOSTA'!$H$47/41</f>
        <v>244676.20587804879</v>
      </c>
      <c r="X259" s="123">
        <f t="shared" ref="X259:X276" si="101">V259+W259</f>
        <v>244676.20587804879</v>
      </c>
      <c r="Z259" s="128"/>
      <c r="AD259" s="132"/>
      <c r="AG259" s="123"/>
      <c r="AI259" s="128"/>
      <c r="AJ259" s="123"/>
      <c r="AL259" s="123"/>
      <c r="AM259" s="123"/>
      <c r="AO259" s="123">
        <f>'DADOS BASE PROPOSTA'!$H$52/41*'AJUSTE CONIF-SETEC (1) '!$Q$22</f>
        <v>167483.94540012974</v>
      </c>
      <c r="AP259" s="123">
        <f>'DADOS BASE PROPOSTA'!$H$53*(Q259/$Q$11)*'AJUSTE CONIF-SETEC (1) '!$Q$22</f>
        <v>192634.17482490171</v>
      </c>
      <c r="AQ259" s="123">
        <f>AO259+AP259</f>
        <v>360118.12022503145</v>
      </c>
      <c r="AS259" s="123">
        <f>'DADOS BASE PROPOSTA'!$H$56/41*'AJUSTE CONIF-SETEC (1) '!$Q$24</f>
        <v>167483.94540012974</v>
      </c>
      <c r="AT259" s="123">
        <f>'DADOS BASE PROPOSTA'!$H$57*(Q259/$Q$11)*'AJUSTE CONIF-SETEC (1) '!$Q$24</f>
        <v>192634.17482490171</v>
      </c>
      <c r="AU259" s="123">
        <f>AS259+AT259</f>
        <v>360118.12022503145</v>
      </c>
      <c r="AW259" s="123">
        <f>'DADOS BASE PROPOSTA'!$H$60/41*'AJUSTE CONIF-SETEC (1) '!$Q$26</f>
        <v>167483.94540012974</v>
      </c>
      <c r="AX259" s="123">
        <f>'DADOS BASE PROPOSTA'!$H$61*(Q259/$Q$11)*'AJUSTE CONIF-SETEC (1) '!$Q$26</f>
        <v>192634.17482490171</v>
      </c>
      <c r="AY259" s="123">
        <f>AW259+AX259</f>
        <v>360118.12022503145</v>
      </c>
      <c r="AZ259" s="102"/>
    </row>
    <row r="260" spans="1:52" x14ac:dyDescent="0.25">
      <c r="A260" s="102"/>
      <c r="B260" s="103" t="s">
        <v>305</v>
      </c>
      <c r="C260" s="103" t="s">
        <v>317</v>
      </c>
      <c r="D260" s="103" t="s">
        <v>87</v>
      </c>
      <c r="F260" s="113">
        <f>'MATRIZ 2017 COMPLETO PROPOSTA'!F260</f>
        <v>0</v>
      </c>
      <c r="G260" s="118">
        <f t="shared" si="98"/>
        <v>0</v>
      </c>
      <c r="H260" s="123">
        <f>'DADOS BASE PROPOSTA'!$H$17*G260*'AJUSTE CONIF-SETEC (1) '!$Q$12</f>
        <v>0</v>
      </c>
      <c r="I260" s="123">
        <f>'MATRIZ 2017 COMPLETO PROPOSTA'!I260*'AJUSTE CONIF-SETEC (1) '!$Q$12</f>
        <v>0</v>
      </c>
      <c r="J260" s="123">
        <f t="shared" si="99"/>
        <v>0</v>
      </c>
      <c r="L260" s="113">
        <v>0</v>
      </c>
      <c r="M260" s="123">
        <f>IF(D260="E",'DADOS BASE PROPOSTA'!$H$28,IF(D260="EA",'DADOS BASE PROPOSTA'!$H$29,IF(D260="EC",'DADOS BASE PROPOSTA'!$H$30,IF(D260="ECA",'DADOS BASE PROPOSTA'!$H$31,0))))*'AJUSTE CONIF-SETEC (1) '!$Q$14</f>
        <v>499965.73525072273</v>
      </c>
      <c r="N260" s="123">
        <f>IF(OR(D260="E",D260="EA",D260="EC",D260="ECA",D260="ECR"),L260*'DADOS BASE PROPOSTA'!$H$33,0)*'AJUSTE CONIF-SETEC (1) '!$Q$14</f>
        <v>0</v>
      </c>
      <c r="O260" s="123">
        <f t="shared" si="100"/>
        <v>499965.73525072273</v>
      </c>
      <c r="R260" s="123"/>
      <c r="T260" s="113">
        <v>0</v>
      </c>
      <c r="U260" s="118">
        <f t="shared" ref="U260:U276" si="102">T260/$T$11</f>
        <v>0</v>
      </c>
      <c r="V260" s="123">
        <f>'DADOS BASE PROPOSTA'!$H$48*U260*'AJUSTE CONIF-SETEC (1) '!$Q$20</f>
        <v>0</v>
      </c>
      <c r="W260" s="123"/>
      <c r="X260" s="123">
        <f t="shared" si="101"/>
        <v>0</v>
      </c>
      <c r="Z260" s="128">
        <v>0</v>
      </c>
      <c r="AB260" s="54">
        <v>0.749</v>
      </c>
      <c r="AC260" s="54">
        <f t="shared" ref="AC260:AC276" si="103">Z260*AB260</f>
        <v>0</v>
      </c>
      <c r="AD260" s="132">
        <f t="shared" ref="AD260:AD276" si="104">(AB260-$AC$12)*$AD$12</f>
        <v>3.5918155741728824E-2</v>
      </c>
      <c r="AF260" s="54">
        <f>($AF$11-(AD260*$AF$11))*'AJUSTE CONIF-SETEC (1) '!$Q$18</f>
        <v>542.75408654620992</v>
      </c>
      <c r="AG260" s="123">
        <f t="shared" ref="AG260:AG276" si="105">Z260*AF260</f>
        <v>0</v>
      </c>
      <c r="AI260" s="128">
        <v>0</v>
      </c>
      <c r="AJ260" s="123">
        <f>IF($AI$11&gt;0,(AI260/$AI$11)*'DADOS BASE PROPOSTA'!$H$41,0)*'AJUSTE CONIF-SETEC (1) '!$Q$18</f>
        <v>0</v>
      </c>
      <c r="AL260" s="123">
        <v>0</v>
      </c>
      <c r="AM260" s="123">
        <f>(AL260/$AL$11)*'DADOS BASE PROPOSTA'!$H$42*'AJUSTE CONIF-SETEC (1) '!$Q$18</f>
        <v>0</v>
      </c>
      <c r="AO260" s="123"/>
      <c r="AP260" s="123"/>
      <c r="AQ260" s="123"/>
      <c r="AS260" s="123"/>
      <c r="AT260" s="123"/>
      <c r="AU260" s="123"/>
      <c r="AW260" s="123"/>
      <c r="AX260" s="123"/>
      <c r="AY260" s="123"/>
      <c r="AZ260" s="102"/>
    </row>
    <row r="261" spans="1:52" x14ac:dyDescent="0.25">
      <c r="A261" s="102"/>
      <c r="B261" s="103" t="s">
        <v>305</v>
      </c>
      <c r="C261" s="103" t="s">
        <v>318</v>
      </c>
      <c r="D261" s="103" t="s">
        <v>87</v>
      </c>
      <c r="F261" s="113">
        <f>'MATRIZ 2017 COMPLETO PROPOSTA'!F261</f>
        <v>0</v>
      </c>
      <c r="G261" s="118">
        <f t="shared" si="98"/>
        <v>0</v>
      </c>
      <c r="H261" s="123">
        <f>'DADOS BASE PROPOSTA'!$H$17*G261*'AJUSTE CONIF-SETEC (1) '!$Q$12</f>
        <v>0</v>
      </c>
      <c r="I261" s="123">
        <f>'MATRIZ 2017 COMPLETO PROPOSTA'!I261*'AJUSTE CONIF-SETEC (1) '!$Q$12</f>
        <v>0</v>
      </c>
      <c r="J261" s="123">
        <f t="shared" si="99"/>
        <v>0</v>
      </c>
      <c r="L261" s="113">
        <v>819.10301633900542</v>
      </c>
      <c r="M261" s="123">
        <f>IF(D261="E",'DADOS BASE PROPOSTA'!$H$28,IF(D261="EA",'DADOS BASE PROPOSTA'!$H$29,IF(D261="EC",'DADOS BASE PROPOSTA'!$H$30,IF(D261="ECA",'DADOS BASE PROPOSTA'!$H$31,0))))*'AJUSTE CONIF-SETEC (1) '!$Q$14</f>
        <v>499965.73525072273</v>
      </c>
      <c r="N261" s="123">
        <f>IF(OR(D261="E",D261="EA",D261="EC",D261="ECA",D261="ECR"),L261*'DADOS BASE PROPOSTA'!$H$33,0)*'AJUSTE CONIF-SETEC (1) '!$Q$14</f>
        <v>274809.22984707367</v>
      </c>
      <c r="O261" s="123">
        <f t="shared" si="100"/>
        <v>774774.9650977964</v>
      </c>
      <c r="R261" s="123"/>
      <c r="T261" s="113">
        <v>0</v>
      </c>
      <c r="U261" s="118">
        <f t="shared" si="102"/>
        <v>0</v>
      </c>
      <c r="V261" s="123">
        <f>'DADOS BASE PROPOSTA'!$H$48*U261*'AJUSTE CONIF-SETEC (1) '!$Q$20</f>
        <v>0</v>
      </c>
      <c r="W261" s="123"/>
      <c r="X261" s="123">
        <f t="shared" si="101"/>
        <v>0</v>
      </c>
      <c r="Z261" s="128">
        <v>332</v>
      </c>
      <c r="AB261" s="54">
        <v>0.76100000000000001</v>
      </c>
      <c r="AC261" s="54">
        <f t="shared" si="103"/>
        <v>252.65200000000002</v>
      </c>
      <c r="AD261" s="132">
        <f t="shared" si="104"/>
        <v>5.6918155741728843E-2</v>
      </c>
      <c r="AF261" s="54">
        <f>($AF$11-(AD261*$AF$11))*'AJUSTE CONIF-SETEC (1) '!$Q$18</f>
        <v>530.93160914415955</v>
      </c>
      <c r="AG261" s="123">
        <f t="shared" si="105"/>
        <v>176269.29423586096</v>
      </c>
      <c r="AI261" s="128">
        <v>0</v>
      </c>
      <c r="AJ261" s="123">
        <f>IF($AI$11&gt;0,(AI261/$AI$11)*'DADOS BASE PROPOSTA'!$H$41,0)*'AJUSTE CONIF-SETEC (1) '!$Q$18</f>
        <v>0</v>
      </c>
      <c r="AL261" s="123">
        <v>0</v>
      </c>
      <c r="AM261" s="123">
        <f>(AL261/$AL$11)*'DADOS BASE PROPOSTA'!$H$42*'AJUSTE CONIF-SETEC (1) '!$Q$18</f>
        <v>0</v>
      </c>
      <c r="AO261" s="123"/>
      <c r="AP261" s="123"/>
      <c r="AQ261" s="123"/>
      <c r="AS261" s="123"/>
      <c r="AT261" s="123"/>
      <c r="AU261" s="123"/>
      <c r="AW261" s="123"/>
      <c r="AX261" s="123"/>
      <c r="AY261" s="123"/>
      <c r="AZ261" s="102"/>
    </row>
    <row r="262" spans="1:52" x14ac:dyDescent="0.25">
      <c r="A262" s="102"/>
      <c r="B262" s="103" t="s">
        <v>305</v>
      </c>
      <c r="C262" s="103" t="s">
        <v>319</v>
      </c>
      <c r="D262" s="103" t="s">
        <v>87</v>
      </c>
      <c r="F262" s="113">
        <f>'MATRIZ 2017 COMPLETO PROPOSTA'!F262</f>
        <v>0</v>
      </c>
      <c r="G262" s="118">
        <f t="shared" si="98"/>
        <v>0</v>
      </c>
      <c r="H262" s="123">
        <f>'DADOS BASE PROPOSTA'!$H$17*G262*'AJUSTE CONIF-SETEC (1) '!$Q$12</f>
        <v>0</v>
      </c>
      <c r="I262" s="123">
        <f>'MATRIZ 2017 COMPLETO PROPOSTA'!I262*'AJUSTE CONIF-SETEC (1) '!$Q$12</f>
        <v>0</v>
      </c>
      <c r="J262" s="123">
        <f t="shared" si="99"/>
        <v>0</v>
      </c>
      <c r="L262" s="113">
        <v>48.954877669500313</v>
      </c>
      <c r="M262" s="123">
        <f>IF(D262="E",'DADOS BASE PROPOSTA'!$H$28,IF(D262="EA",'DADOS BASE PROPOSTA'!$H$29,IF(D262="EC",'DADOS BASE PROPOSTA'!$H$30,IF(D262="ECA",'DADOS BASE PROPOSTA'!$H$31,0))))*'AJUSTE CONIF-SETEC (1) '!$Q$14</f>
        <v>499965.73525072273</v>
      </c>
      <c r="N262" s="123">
        <f>IF(OR(D262="E",D262="EA",D262="EC",D262="ECA",D262="ECR"),L262*'DADOS BASE PROPOSTA'!$H$33,0)*'AJUSTE CONIF-SETEC (1) '!$Q$14</f>
        <v>16424.371490832276</v>
      </c>
      <c r="O262" s="123">
        <f t="shared" si="100"/>
        <v>516390.10674155504</v>
      </c>
      <c r="R262" s="123"/>
      <c r="T262" s="113">
        <v>0</v>
      </c>
      <c r="U262" s="118">
        <f t="shared" si="102"/>
        <v>0</v>
      </c>
      <c r="V262" s="123">
        <f>'DADOS BASE PROPOSTA'!$H$48*U262*'AJUSTE CONIF-SETEC (1) '!$Q$20</f>
        <v>0</v>
      </c>
      <c r="W262" s="123"/>
      <c r="X262" s="123">
        <f t="shared" si="101"/>
        <v>0</v>
      </c>
      <c r="Z262" s="128">
        <v>23</v>
      </c>
      <c r="AB262" s="54">
        <v>0.77100000000000002</v>
      </c>
      <c r="AC262" s="54">
        <f t="shared" si="103"/>
        <v>17.733000000000001</v>
      </c>
      <c r="AD262" s="132">
        <f t="shared" si="104"/>
        <v>7.4418155741728859E-2</v>
      </c>
      <c r="AF262" s="54">
        <f>($AF$11-(AD262*$AF$11))*'AJUSTE CONIF-SETEC (1) '!$Q$18</f>
        <v>521.07954464245097</v>
      </c>
      <c r="AG262" s="123">
        <f t="shared" si="105"/>
        <v>11984.829526776371</v>
      </c>
      <c r="AI262" s="128">
        <v>0</v>
      </c>
      <c r="AJ262" s="123">
        <f>IF($AI$11&gt;0,(AI262/$AI$11)*'DADOS BASE PROPOSTA'!$H$41,0)*'AJUSTE CONIF-SETEC (1) '!$Q$18</f>
        <v>0</v>
      </c>
      <c r="AL262" s="123">
        <v>0</v>
      </c>
      <c r="AM262" s="123">
        <f>(AL262/$AL$11)*'DADOS BASE PROPOSTA'!$H$42*'AJUSTE CONIF-SETEC (1) '!$Q$18</f>
        <v>0</v>
      </c>
      <c r="AO262" s="123"/>
      <c r="AP262" s="123"/>
      <c r="AQ262" s="123"/>
      <c r="AS262" s="123"/>
      <c r="AT262" s="123"/>
      <c r="AU262" s="123"/>
      <c r="AW262" s="123"/>
      <c r="AX262" s="123"/>
      <c r="AY262" s="123"/>
      <c r="AZ262" s="102"/>
    </row>
    <row r="263" spans="1:52" x14ac:dyDescent="0.25">
      <c r="A263" s="102"/>
      <c r="B263" s="103" t="s">
        <v>305</v>
      </c>
      <c r="C263" s="103" t="s">
        <v>320</v>
      </c>
      <c r="D263" s="103" t="s">
        <v>87</v>
      </c>
      <c r="F263" s="113">
        <f>'MATRIZ 2017 COMPLETO PROPOSTA'!F263</f>
        <v>0</v>
      </c>
      <c r="G263" s="118">
        <f t="shared" si="98"/>
        <v>0</v>
      </c>
      <c r="H263" s="123">
        <f>'DADOS BASE PROPOSTA'!$H$17*G263*'AJUSTE CONIF-SETEC (1) '!$Q$12</f>
        <v>0</v>
      </c>
      <c r="I263" s="123">
        <f>'MATRIZ 2017 COMPLETO PROPOSTA'!I263*'AJUSTE CONIF-SETEC (1) '!$Q$12</f>
        <v>0</v>
      </c>
      <c r="J263" s="123">
        <f t="shared" si="99"/>
        <v>0</v>
      </c>
      <c r="L263" s="113">
        <v>1175.0551672767781</v>
      </c>
      <c r="M263" s="123">
        <f>IF(D263="E",'DADOS BASE PROPOSTA'!$H$28,IF(D263="EA",'DADOS BASE PROPOSTA'!$H$29,IF(D263="EC",'DADOS BASE PROPOSTA'!$H$30,IF(D263="ECA",'DADOS BASE PROPOSTA'!$H$31,0))))*'AJUSTE CONIF-SETEC (1) '!$Q$14</f>
        <v>499965.73525072273</v>
      </c>
      <c r="N263" s="123">
        <f>IF(OR(D263="E",D263="EA",D263="EC",D263="ECA",D263="ECR"),L263*'DADOS BASE PROPOSTA'!$H$33,0)*'AJUSTE CONIF-SETEC (1) '!$Q$14</f>
        <v>394231.24943481974</v>
      </c>
      <c r="O263" s="123">
        <f t="shared" si="100"/>
        <v>894196.98468554253</v>
      </c>
      <c r="R263" s="123"/>
      <c r="T263" s="113">
        <v>0</v>
      </c>
      <c r="U263" s="118">
        <f t="shared" si="102"/>
        <v>0</v>
      </c>
      <c r="V263" s="123">
        <f>'DADOS BASE PROPOSTA'!$H$48*U263*'AJUSTE CONIF-SETEC (1) '!$Q$20</f>
        <v>0</v>
      </c>
      <c r="W263" s="123"/>
      <c r="X263" s="123">
        <f t="shared" si="101"/>
        <v>0</v>
      </c>
      <c r="Z263" s="128">
        <v>389.5</v>
      </c>
      <c r="AB263" s="54">
        <v>0.73</v>
      </c>
      <c r="AC263" s="54">
        <f t="shared" si="103"/>
        <v>284.33499999999998</v>
      </c>
      <c r="AD263" s="132">
        <f t="shared" si="104"/>
        <v>2.6681557417287949E-3</v>
      </c>
      <c r="AF263" s="54">
        <f>($AF$11-(AD263*$AF$11))*'AJUSTE CONIF-SETEC (1) '!$Q$18</f>
        <v>561.47300909945625</v>
      </c>
      <c r="AG263" s="123">
        <f t="shared" si="105"/>
        <v>218693.73704423819</v>
      </c>
      <c r="AI263" s="128">
        <v>0</v>
      </c>
      <c r="AJ263" s="123">
        <f>IF($AI$11&gt;0,(AI263/$AI$11)*'DADOS BASE PROPOSTA'!$H$41,0)*'AJUSTE CONIF-SETEC (1) '!$Q$18</f>
        <v>0</v>
      </c>
      <c r="AL263" s="123">
        <v>0</v>
      </c>
      <c r="AM263" s="123">
        <f>(AL263/$AL$11)*'DADOS BASE PROPOSTA'!$H$42*'AJUSTE CONIF-SETEC (1) '!$Q$18</f>
        <v>0</v>
      </c>
      <c r="AO263" s="123"/>
      <c r="AP263" s="123"/>
      <c r="AQ263" s="123"/>
      <c r="AS263" s="123"/>
      <c r="AT263" s="123"/>
      <c r="AU263" s="123"/>
      <c r="AW263" s="123"/>
      <c r="AX263" s="123"/>
      <c r="AY263" s="123"/>
      <c r="AZ263" s="102"/>
    </row>
    <row r="264" spans="1:52" x14ac:dyDescent="0.25">
      <c r="A264" s="102"/>
      <c r="B264" s="103" t="s">
        <v>305</v>
      </c>
      <c r="C264" s="103" t="s">
        <v>321</v>
      </c>
      <c r="D264" s="103" t="s">
        <v>87</v>
      </c>
      <c r="F264" s="113">
        <f>'MATRIZ 2017 COMPLETO PROPOSTA'!F264</f>
        <v>0</v>
      </c>
      <c r="G264" s="118">
        <f t="shared" si="98"/>
        <v>0</v>
      </c>
      <c r="H264" s="123">
        <f>'DADOS BASE PROPOSTA'!$H$17*G264*'AJUSTE CONIF-SETEC (1) '!$Q$12</f>
        <v>0</v>
      </c>
      <c r="I264" s="123">
        <f>'MATRIZ 2017 COMPLETO PROPOSTA'!I264*'AJUSTE CONIF-SETEC (1) '!$Q$12</f>
        <v>0</v>
      </c>
      <c r="J264" s="123">
        <f t="shared" si="99"/>
        <v>0</v>
      </c>
      <c r="L264" s="113">
        <v>444.3669654055646</v>
      </c>
      <c r="M264" s="123">
        <f>IF(D264="E",'DADOS BASE PROPOSTA'!$H$28,IF(D264="EA",'DADOS BASE PROPOSTA'!$H$29,IF(D264="EC",'DADOS BASE PROPOSTA'!$H$30,IF(D264="ECA",'DADOS BASE PROPOSTA'!$H$31,0))))*'AJUSTE CONIF-SETEC (1) '!$Q$14</f>
        <v>499965.73525072273</v>
      </c>
      <c r="N264" s="123">
        <f>IF(OR(D264="E",D264="EA",D264="EC",D264="ECA",D264="ECR"),L264*'DADOS BASE PROPOSTA'!$H$33,0)*'AJUSTE CONIF-SETEC (1) '!$Q$14</f>
        <v>149085.20796124591</v>
      </c>
      <c r="O264" s="123">
        <f t="shared" si="100"/>
        <v>649050.94321196864</v>
      </c>
      <c r="R264" s="123"/>
      <c r="T264" s="113">
        <v>0</v>
      </c>
      <c r="U264" s="118">
        <f t="shared" si="102"/>
        <v>0</v>
      </c>
      <c r="V264" s="123">
        <f>'DADOS BASE PROPOSTA'!$H$48*U264*'AJUSTE CONIF-SETEC (1) '!$Q$20</f>
        <v>0</v>
      </c>
      <c r="W264" s="123"/>
      <c r="X264" s="123">
        <f t="shared" si="101"/>
        <v>0</v>
      </c>
      <c r="Z264" s="128">
        <v>166.5</v>
      </c>
      <c r="AB264" s="54">
        <v>0.73699999999999999</v>
      </c>
      <c r="AC264" s="54">
        <f t="shared" si="103"/>
        <v>122.7105</v>
      </c>
      <c r="AD264" s="132">
        <f t="shared" si="104"/>
        <v>1.4918155741728806E-2</v>
      </c>
      <c r="AF264" s="54">
        <f>($AF$11-(AD264*$AF$11))*'AJUSTE CONIF-SETEC (1) '!$Q$18</f>
        <v>554.57656394826029</v>
      </c>
      <c r="AG264" s="123">
        <f t="shared" si="105"/>
        <v>92336.997897385343</v>
      </c>
      <c r="AI264" s="128">
        <v>0</v>
      </c>
      <c r="AJ264" s="123">
        <f>IF($AI$11&gt;0,(AI264/$AI$11)*'DADOS BASE PROPOSTA'!$H$41,0)*'AJUSTE CONIF-SETEC (1) '!$Q$18</f>
        <v>0</v>
      </c>
      <c r="AL264" s="123">
        <v>0</v>
      </c>
      <c r="AM264" s="123">
        <f>(AL264/$AL$11)*'DADOS BASE PROPOSTA'!$H$42*'AJUSTE CONIF-SETEC (1) '!$Q$18</f>
        <v>0</v>
      </c>
      <c r="AO264" s="123"/>
      <c r="AP264" s="123"/>
      <c r="AQ264" s="123"/>
      <c r="AS264" s="123"/>
      <c r="AT264" s="123"/>
      <c r="AU264" s="123"/>
      <c r="AW264" s="123"/>
      <c r="AX264" s="123"/>
      <c r="AY264" s="123"/>
      <c r="AZ264" s="102"/>
    </row>
    <row r="265" spans="1:52" x14ac:dyDescent="0.25">
      <c r="A265" s="102"/>
      <c r="B265" s="103" t="s">
        <v>305</v>
      </c>
      <c r="C265" s="103" t="s">
        <v>322</v>
      </c>
      <c r="D265" s="103" t="s">
        <v>87</v>
      </c>
      <c r="F265" s="113">
        <f>'MATRIZ 2017 COMPLETO PROPOSTA'!F265</f>
        <v>0</v>
      </c>
      <c r="G265" s="118">
        <f t="shared" si="98"/>
        <v>0</v>
      </c>
      <c r="H265" s="123">
        <f>'DADOS BASE PROPOSTA'!$H$17*G265*'AJUSTE CONIF-SETEC (1) '!$Q$12</f>
        <v>0</v>
      </c>
      <c r="I265" s="123">
        <f>'MATRIZ 2017 COMPLETO PROPOSTA'!I265*'AJUSTE CONIF-SETEC (1) '!$Q$12</f>
        <v>0</v>
      </c>
      <c r="J265" s="123">
        <f t="shared" si="99"/>
        <v>0</v>
      </c>
      <c r="L265" s="113">
        <v>548.8379352422329</v>
      </c>
      <c r="M265" s="123">
        <f>IF(D265="E",'DADOS BASE PROPOSTA'!$H$28,IF(D265="EA",'DADOS BASE PROPOSTA'!$H$29,IF(D265="EC",'DADOS BASE PROPOSTA'!$H$30,IF(D265="ECA",'DADOS BASE PROPOSTA'!$H$31,0))))*'AJUSTE CONIF-SETEC (1) '!$Q$14</f>
        <v>499965.73525072273</v>
      </c>
      <c r="N265" s="123">
        <f>IF(OR(D265="E",D265="EA",D265="EC",D265="ECA",D265="ECR"),L265*'DADOS BASE PROPOSTA'!$H$33,0)*'AJUSTE CONIF-SETEC (1) '!$Q$14</f>
        <v>184135.23975152019</v>
      </c>
      <c r="O265" s="123">
        <f t="shared" si="100"/>
        <v>684100.97500224295</v>
      </c>
      <c r="R265" s="123"/>
      <c r="T265" s="113">
        <v>0</v>
      </c>
      <c r="U265" s="118">
        <f t="shared" si="102"/>
        <v>0</v>
      </c>
      <c r="V265" s="123">
        <f>'DADOS BASE PROPOSTA'!$H$48*U265*'AJUSTE CONIF-SETEC (1) '!$Q$20</f>
        <v>0</v>
      </c>
      <c r="W265" s="123"/>
      <c r="X265" s="123">
        <f t="shared" si="101"/>
        <v>0</v>
      </c>
      <c r="Z265" s="128">
        <v>334</v>
      </c>
      <c r="AB265" s="54">
        <v>0.71699999999999997</v>
      </c>
      <c r="AC265" s="54">
        <f t="shared" si="103"/>
        <v>239.47799999999998</v>
      </c>
      <c r="AD265" s="132">
        <f t="shared" si="104"/>
        <v>-2.0081844258271225E-2</v>
      </c>
      <c r="AF265" s="54">
        <f>($AF$11-(AD265*$AF$11))*'AJUSTE CONIF-SETEC (1) '!$Q$18</f>
        <v>574.28069295167757</v>
      </c>
      <c r="AG265" s="123">
        <f t="shared" si="105"/>
        <v>191809.75144586031</v>
      </c>
      <c r="AI265" s="128">
        <v>0</v>
      </c>
      <c r="AJ265" s="123">
        <f>IF($AI$11&gt;0,(AI265/$AI$11)*'DADOS BASE PROPOSTA'!$H$41,0)*'AJUSTE CONIF-SETEC (1) '!$Q$18</f>
        <v>0</v>
      </c>
      <c r="AL265" s="123">
        <v>0</v>
      </c>
      <c r="AM265" s="123">
        <f>(AL265/$AL$11)*'DADOS BASE PROPOSTA'!$H$42*'AJUSTE CONIF-SETEC (1) '!$Q$18</f>
        <v>0</v>
      </c>
      <c r="AO265" s="123"/>
      <c r="AP265" s="123"/>
      <c r="AQ265" s="123"/>
      <c r="AS265" s="123"/>
      <c r="AT265" s="123"/>
      <c r="AU265" s="123"/>
      <c r="AW265" s="123"/>
      <c r="AX265" s="123"/>
      <c r="AY265" s="123"/>
      <c r="AZ265" s="102"/>
    </row>
    <row r="266" spans="1:52" x14ac:dyDescent="0.25">
      <c r="A266" s="102"/>
      <c r="B266" s="103" t="s">
        <v>305</v>
      </c>
      <c r="C266" s="103" t="s">
        <v>323</v>
      </c>
      <c r="D266" s="103" t="s">
        <v>89</v>
      </c>
      <c r="F266" s="113">
        <f>'MATRIZ 2017 COMPLETO PROPOSTA'!F266</f>
        <v>5631.1659469954438</v>
      </c>
      <c r="G266" s="118">
        <f t="shared" si="98"/>
        <v>4.9885200723322528E-3</v>
      </c>
      <c r="H266" s="123">
        <f>'DADOS BASE PROPOSTA'!$H$17*G266*'AJUSTE CONIF-SETEC (1) '!$Q$12</f>
        <v>6181736.2506043045</v>
      </c>
      <c r="I266" s="123">
        <f>'MATRIZ 2017 COMPLETO PROPOSTA'!I266*'AJUSTE CONIF-SETEC (1) '!$Q$12</f>
        <v>0</v>
      </c>
      <c r="J266" s="123">
        <f t="shared" si="99"/>
        <v>6181736.2506043045</v>
      </c>
      <c r="L266" s="113">
        <v>0</v>
      </c>
      <c r="M266" s="123">
        <f>IF(D266="E",'DADOS BASE PROPOSTA'!$H$28,IF(D266="EA",'DADOS BASE PROPOSTA'!$H$29,IF(D266="EC",'DADOS BASE PROPOSTA'!$H$30,IF(D266="ECA",'DADOS BASE PROPOSTA'!$H$31,0))))*'AJUSTE CONIF-SETEC (1) '!$Q$14</f>
        <v>0</v>
      </c>
      <c r="N266" s="123">
        <f>IF(OR(D266="E",D266="EA",D266="EC",D266="ECA",D266="ECR"),L266*'DADOS BASE PROPOSTA'!$H$33,0)*'AJUSTE CONIF-SETEC (1) '!$Q$14</f>
        <v>0</v>
      </c>
      <c r="O266" s="123">
        <f t="shared" si="100"/>
        <v>0</v>
      </c>
      <c r="R266" s="123"/>
      <c r="T266" s="113">
        <v>94.986542552354365</v>
      </c>
      <c r="U266" s="118">
        <f t="shared" si="102"/>
        <v>4.98314154272127E-4</v>
      </c>
      <c r="V266" s="123">
        <f>'DADOS BASE PROPOSTA'!$H$48*U266*'AJUSTE CONIF-SETEC (1) '!$Q$20</f>
        <v>24380.240143284271</v>
      </c>
      <c r="W266" s="123"/>
      <c r="X266" s="123">
        <f t="shared" si="101"/>
        <v>24380.240143284271</v>
      </c>
      <c r="Z266" s="128">
        <v>1898</v>
      </c>
      <c r="AB266" s="54">
        <v>0.74099999999999999</v>
      </c>
      <c r="AC266" s="54">
        <f t="shared" si="103"/>
        <v>1406.4179999999999</v>
      </c>
      <c r="AD266" s="132">
        <f t="shared" si="104"/>
        <v>2.1918155741728812E-2</v>
      </c>
      <c r="AF266" s="54">
        <f>($AF$11-(AD266*$AF$11))*'AJUSTE CONIF-SETEC (1) '!$Q$18</f>
        <v>550.63573814757683</v>
      </c>
      <c r="AG266" s="123">
        <f t="shared" si="105"/>
        <v>1045106.6310041008</v>
      </c>
      <c r="AI266" s="128">
        <v>205</v>
      </c>
      <c r="AJ266" s="123">
        <f>IF($AI$11&gt;0,(AI266/$AI$11)*'DADOS BASE PROPOSTA'!$H$41,0)*'AJUSTE CONIF-SETEC (1) '!$Q$18</f>
        <v>1169363.9395476866</v>
      </c>
      <c r="AL266" s="123">
        <v>13.5</v>
      </c>
      <c r="AM266" s="123">
        <f>(AL266/$AL$11)*'DADOS BASE PROPOSTA'!$H$42*'AJUSTE CONIF-SETEC (1) '!$Q$18</f>
        <v>7123.9355807953871</v>
      </c>
      <c r="AO266" s="123"/>
      <c r="AP266" s="123"/>
      <c r="AQ266" s="123"/>
      <c r="AS266" s="123"/>
      <c r="AT266" s="123"/>
      <c r="AU266" s="123"/>
      <c r="AW266" s="123"/>
      <c r="AX266" s="123"/>
      <c r="AY266" s="123"/>
      <c r="AZ266" s="102"/>
    </row>
    <row r="267" spans="1:52" x14ac:dyDescent="0.25">
      <c r="A267" s="102"/>
      <c r="B267" s="103" t="s">
        <v>305</v>
      </c>
      <c r="C267" s="103" t="s">
        <v>324</v>
      </c>
      <c r="D267" s="103" t="s">
        <v>89</v>
      </c>
      <c r="F267" s="113">
        <f>'MATRIZ 2017 COMPLETO PROPOSTA'!F267</f>
        <v>1822.6874215688631</v>
      </c>
      <c r="G267" s="118">
        <f t="shared" si="98"/>
        <v>1.6146767603137642E-3</v>
      </c>
      <c r="H267" s="123">
        <f>'DADOS BASE PROPOSTA'!$H$17*G267*'AJUSTE CONIF-SETEC (1) '!$Q$12</f>
        <v>2000895.198878757</v>
      </c>
      <c r="I267" s="123">
        <f>'MATRIZ 2017 COMPLETO PROPOSTA'!I267*'AJUSTE CONIF-SETEC (1) '!$Q$12</f>
        <v>0</v>
      </c>
      <c r="J267" s="123">
        <f t="shared" si="99"/>
        <v>2000895.198878757</v>
      </c>
      <c r="L267" s="113">
        <v>0</v>
      </c>
      <c r="M267" s="123">
        <f>IF(D267="E",'DADOS BASE PROPOSTA'!$H$28,IF(D267="EA",'DADOS BASE PROPOSTA'!$H$29,IF(D267="EC",'DADOS BASE PROPOSTA'!$H$30,IF(D267="ECA",'DADOS BASE PROPOSTA'!$H$31,0))))*'AJUSTE CONIF-SETEC (1) '!$Q$14</f>
        <v>0</v>
      </c>
      <c r="N267" s="123">
        <f>IF(OR(D267="E",D267="EA",D267="EC",D267="ECA",D267="ECR"),L267*'DADOS BASE PROPOSTA'!$H$33,0)*'AJUSTE CONIF-SETEC (1) '!$Q$14</f>
        <v>0</v>
      </c>
      <c r="O267" s="123">
        <f t="shared" si="100"/>
        <v>0</v>
      </c>
      <c r="R267" s="123"/>
      <c r="T267" s="113">
        <v>255.54647874823641</v>
      </c>
      <c r="U267" s="118">
        <f t="shared" si="102"/>
        <v>1.3406365155828187E-3</v>
      </c>
      <c r="V267" s="123">
        <f>'DADOS BASE PROPOSTA'!$H$48*U267*'AJUSTE CONIF-SETEC (1) '!$Q$20</f>
        <v>65591.233792078565</v>
      </c>
      <c r="W267" s="123"/>
      <c r="X267" s="123">
        <f t="shared" si="101"/>
        <v>65591.233792078565</v>
      </c>
      <c r="Z267" s="128">
        <v>712.5</v>
      </c>
      <c r="AB267" s="54">
        <v>0.749</v>
      </c>
      <c r="AC267" s="54">
        <f t="shared" si="103"/>
        <v>533.66250000000002</v>
      </c>
      <c r="AD267" s="132">
        <f t="shared" si="104"/>
        <v>3.5918155741728824E-2</v>
      </c>
      <c r="AF267" s="54">
        <f>($AF$11-(AD267*$AF$11))*'AJUSTE CONIF-SETEC (1) '!$Q$18</f>
        <v>542.75408654620992</v>
      </c>
      <c r="AG267" s="123">
        <f t="shared" si="105"/>
        <v>386712.28666417458</v>
      </c>
      <c r="AI267" s="128">
        <v>0</v>
      </c>
      <c r="AJ267" s="123">
        <f>IF($AI$11&gt;0,(AI267/$AI$11)*'DADOS BASE PROPOSTA'!$H$41,0)*'AJUSTE CONIF-SETEC (1) '!$Q$18</f>
        <v>0</v>
      </c>
      <c r="AL267" s="123">
        <v>43.75</v>
      </c>
      <c r="AM267" s="123">
        <f>(AL267/$AL$11)*'DADOS BASE PROPOSTA'!$H$42*'AJUSTE CONIF-SETEC (1) '!$Q$18</f>
        <v>23086.828271096161</v>
      </c>
      <c r="AO267" s="123"/>
      <c r="AP267" s="123"/>
      <c r="AQ267" s="123"/>
      <c r="AS267" s="123"/>
      <c r="AT267" s="123"/>
      <c r="AU267" s="123"/>
      <c r="AW267" s="123"/>
      <c r="AX267" s="123"/>
      <c r="AY267" s="123"/>
      <c r="AZ267" s="102"/>
    </row>
    <row r="268" spans="1:52" x14ac:dyDescent="0.25">
      <c r="A268" s="102"/>
      <c r="B268" s="103" t="s">
        <v>305</v>
      </c>
      <c r="C268" s="103" t="s">
        <v>325</v>
      </c>
      <c r="D268" s="103" t="s">
        <v>89</v>
      </c>
      <c r="F268" s="113">
        <f>'MATRIZ 2017 COMPLETO PROPOSTA'!F268</f>
        <v>2878.1668760379321</v>
      </c>
      <c r="G268" s="118">
        <f t="shared" si="98"/>
        <v>2.5497016724036984E-3</v>
      </c>
      <c r="H268" s="123">
        <f>'DADOS BASE PROPOSTA'!$H$17*G268*'AJUSTE CONIF-SETEC (1) '!$Q$12</f>
        <v>3159570.9805684807</v>
      </c>
      <c r="I268" s="123">
        <f>'MATRIZ 2017 COMPLETO PROPOSTA'!I268*'AJUSTE CONIF-SETEC (1) '!$Q$12</f>
        <v>0</v>
      </c>
      <c r="J268" s="123">
        <f t="shared" si="99"/>
        <v>3159570.9805684807</v>
      </c>
      <c r="L268" s="113">
        <v>0</v>
      </c>
      <c r="M268" s="123">
        <f>IF(D268="E",'DADOS BASE PROPOSTA'!$H$28,IF(D268="EA",'DADOS BASE PROPOSTA'!$H$29,IF(D268="EC",'DADOS BASE PROPOSTA'!$H$30,IF(D268="ECA",'DADOS BASE PROPOSTA'!$H$31,0))))*'AJUSTE CONIF-SETEC (1) '!$Q$14</f>
        <v>0</v>
      </c>
      <c r="N268" s="123">
        <f>IF(OR(D268="E",D268="EA",D268="EC",D268="ECA",D268="ECR"),L268*'DADOS BASE PROPOSTA'!$H$33,0)*'AJUSTE CONIF-SETEC (1) '!$Q$14</f>
        <v>0</v>
      </c>
      <c r="O268" s="123">
        <f t="shared" si="100"/>
        <v>0</v>
      </c>
      <c r="R268" s="123"/>
      <c r="T268" s="113">
        <v>0</v>
      </c>
      <c r="U268" s="118">
        <f t="shared" si="102"/>
        <v>0</v>
      </c>
      <c r="V268" s="123">
        <f>'DADOS BASE PROPOSTA'!$H$48*U268*'AJUSTE CONIF-SETEC (1) '!$Q$20</f>
        <v>0</v>
      </c>
      <c r="W268" s="123"/>
      <c r="X268" s="123">
        <f t="shared" si="101"/>
        <v>0</v>
      </c>
      <c r="Z268" s="128">
        <v>1252</v>
      </c>
      <c r="AB268" s="54">
        <v>0.753</v>
      </c>
      <c r="AC268" s="54">
        <f t="shared" si="103"/>
        <v>942.75599999999997</v>
      </c>
      <c r="AD268" s="132">
        <f t="shared" si="104"/>
        <v>4.2918155741728831E-2</v>
      </c>
      <c r="AF268" s="54">
        <f>($AF$11-(AD268*$AF$11))*'AJUSTE CONIF-SETEC (1) '!$Q$18</f>
        <v>538.81326074552646</v>
      </c>
      <c r="AG268" s="123">
        <f t="shared" si="105"/>
        <v>674594.20245339908</v>
      </c>
      <c r="AI268" s="128">
        <v>0</v>
      </c>
      <c r="AJ268" s="123">
        <f>IF($AI$11&gt;0,(AI268/$AI$11)*'DADOS BASE PROPOSTA'!$H$41,0)*'AJUSTE CONIF-SETEC (1) '!$Q$18</f>
        <v>0</v>
      </c>
      <c r="AL268" s="123">
        <v>0</v>
      </c>
      <c r="AM268" s="123">
        <f>(AL268/$AL$11)*'DADOS BASE PROPOSTA'!$H$42*'AJUSTE CONIF-SETEC (1) '!$Q$18</f>
        <v>0</v>
      </c>
      <c r="AO268" s="123"/>
      <c r="AP268" s="123"/>
      <c r="AQ268" s="123"/>
      <c r="AS268" s="123"/>
      <c r="AT268" s="123"/>
      <c r="AU268" s="123"/>
      <c r="AW268" s="123"/>
      <c r="AX268" s="123"/>
      <c r="AY268" s="123"/>
      <c r="AZ268" s="102"/>
    </row>
    <row r="269" spans="1:52" x14ac:dyDescent="0.25">
      <c r="A269" s="102"/>
      <c r="B269" s="103" t="s">
        <v>305</v>
      </c>
      <c r="C269" s="103" t="s">
        <v>326</v>
      </c>
      <c r="D269" s="103" t="s">
        <v>89</v>
      </c>
      <c r="F269" s="113">
        <f>'MATRIZ 2017 COMPLETO PROPOSTA'!F269</f>
        <v>1567.271998947539</v>
      </c>
      <c r="G269" s="118">
        <f t="shared" si="98"/>
        <v>1.3884101266320608E-3</v>
      </c>
      <c r="H269" s="123">
        <f>'DADOS BASE PROPOSTA'!$H$17*G269*'AJUSTE CONIF-SETEC (1) '!$Q$12</f>
        <v>1720507.3019772104</v>
      </c>
      <c r="I269" s="123">
        <f>'MATRIZ 2017 COMPLETO PROPOSTA'!I269*'AJUSTE CONIF-SETEC (1) '!$Q$12</f>
        <v>0</v>
      </c>
      <c r="J269" s="123">
        <f t="shared" si="99"/>
        <v>1720507.3019772104</v>
      </c>
      <c r="L269" s="113">
        <v>0</v>
      </c>
      <c r="M269" s="123">
        <f>IF(D269="E",'DADOS BASE PROPOSTA'!$H$28,IF(D269="EA",'DADOS BASE PROPOSTA'!$H$29,IF(D269="EC",'DADOS BASE PROPOSTA'!$H$30,IF(D269="ECA",'DADOS BASE PROPOSTA'!$H$31,0))))*'AJUSTE CONIF-SETEC (1) '!$Q$14</f>
        <v>0</v>
      </c>
      <c r="N269" s="123">
        <f>IF(OR(D269="E",D269="EA",D269="EC",D269="ECA",D269="ECR"),L269*'DADOS BASE PROPOSTA'!$H$33,0)*'AJUSTE CONIF-SETEC (1) '!$Q$14</f>
        <v>0</v>
      </c>
      <c r="O269" s="123">
        <f t="shared" si="100"/>
        <v>0</v>
      </c>
      <c r="R269" s="123"/>
      <c r="T269" s="113">
        <v>0</v>
      </c>
      <c r="U269" s="118">
        <f t="shared" si="102"/>
        <v>0</v>
      </c>
      <c r="V269" s="123">
        <f>'DADOS BASE PROPOSTA'!$H$48*U269*'AJUSTE CONIF-SETEC (1) '!$Q$20</f>
        <v>0</v>
      </c>
      <c r="W269" s="123"/>
      <c r="X269" s="123">
        <f t="shared" si="101"/>
        <v>0</v>
      </c>
      <c r="Z269" s="128">
        <v>967.5</v>
      </c>
      <c r="AB269" s="54">
        <v>0.755</v>
      </c>
      <c r="AC269" s="54">
        <f t="shared" si="103"/>
        <v>730.46249999999998</v>
      </c>
      <c r="AD269" s="132">
        <f t="shared" si="104"/>
        <v>4.6418155741728834E-2</v>
      </c>
      <c r="AF269" s="54">
        <f>($AF$11-(AD269*$AF$11))*'AJUSTE CONIF-SETEC (1) '!$Q$18</f>
        <v>536.84284784518479</v>
      </c>
      <c r="AG269" s="123">
        <f t="shared" si="105"/>
        <v>519395.45529021631</v>
      </c>
      <c r="AI269" s="128">
        <v>0</v>
      </c>
      <c r="AJ269" s="123">
        <f>IF($AI$11&gt;0,(AI269/$AI$11)*'DADOS BASE PROPOSTA'!$H$41,0)*'AJUSTE CONIF-SETEC (1) '!$Q$18</f>
        <v>0</v>
      </c>
      <c r="AL269" s="123">
        <v>0</v>
      </c>
      <c r="AM269" s="123">
        <f>(AL269/$AL$11)*'DADOS BASE PROPOSTA'!$H$42*'AJUSTE CONIF-SETEC (1) '!$Q$18</f>
        <v>0</v>
      </c>
      <c r="AO269" s="123"/>
      <c r="AP269" s="123"/>
      <c r="AQ269" s="123"/>
      <c r="AS269" s="123"/>
      <c r="AT269" s="123"/>
      <c r="AU269" s="123"/>
      <c r="AW269" s="123"/>
      <c r="AX269" s="123"/>
      <c r="AY269" s="123"/>
      <c r="AZ269" s="102"/>
    </row>
    <row r="270" spans="1:52" x14ac:dyDescent="0.25">
      <c r="A270" s="102"/>
      <c r="B270" s="103" t="s">
        <v>305</v>
      </c>
      <c r="C270" s="103" t="s">
        <v>327</v>
      </c>
      <c r="D270" s="103" t="s">
        <v>89</v>
      </c>
      <c r="F270" s="113">
        <f>'MATRIZ 2017 COMPLETO PROPOSTA'!F270</f>
        <v>1944.5480992459229</v>
      </c>
      <c r="G270" s="118">
        <f t="shared" si="98"/>
        <v>1.7226303248760687E-3</v>
      </c>
      <c r="H270" s="123">
        <f>'DADOS BASE PROPOSTA'!$H$17*G270*'AJUSTE CONIF-SETEC (1) '!$Q$12</f>
        <v>2134670.4375789096</v>
      </c>
      <c r="I270" s="123">
        <f>'MATRIZ 2017 COMPLETO PROPOSTA'!I270*'AJUSTE CONIF-SETEC (1) '!$Q$12</f>
        <v>0</v>
      </c>
      <c r="J270" s="123">
        <f t="shared" si="99"/>
        <v>2134670.4375789096</v>
      </c>
      <c r="L270" s="113">
        <v>0</v>
      </c>
      <c r="M270" s="123">
        <f>IF(D270="E",'DADOS BASE PROPOSTA'!$H$28,IF(D270="EA",'DADOS BASE PROPOSTA'!$H$29,IF(D270="EC",'DADOS BASE PROPOSTA'!$H$30,IF(D270="ECA",'DADOS BASE PROPOSTA'!$H$31,0))))*'AJUSTE CONIF-SETEC (1) '!$Q$14</f>
        <v>0</v>
      </c>
      <c r="N270" s="123">
        <f>IF(OR(D270="E",D270="EA",D270="EC",D270="ECA",D270="ECR"),L270*'DADOS BASE PROPOSTA'!$H$33,0)*'AJUSTE CONIF-SETEC (1) '!$Q$14</f>
        <v>0</v>
      </c>
      <c r="O270" s="123">
        <f t="shared" si="100"/>
        <v>0</v>
      </c>
      <c r="R270" s="123"/>
      <c r="T270" s="113">
        <v>37.074558423913047</v>
      </c>
      <c r="U270" s="118">
        <f t="shared" si="102"/>
        <v>1.9449889141761239E-4</v>
      </c>
      <c r="V270" s="123">
        <f>'DADOS BASE PROPOSTA'!$H$48*U270*'AJUSTE CONIF-SETEC (1) '!$Q$20</f>
        <v>9515.9441884414482</v>
      </c>
      <c r="W270" s="123"/>
      <c r="X270" s="123">
        <f t="shared" si="101"/>
        <v>9515.9441884414482</v>
      </c>
      <c r="Z270" s="128">
        <v>890</v>
      </c>
      <c r="AB270" s="54">
        <v>0.72699999999999998</v>
      </c>
      <c r="AC270" s="54">
        <f t="shared" si="103"/>
        <v>647.03</v>
      </c>
      <c r="AD270" s="132">
        <f t="shared" si="104"/>
        <v>-2.5818442582712098E-3</v>
      </c>
      <c r="AF270" s="54">
        <f>($AF$11-(AD270*$AF$11))*'AJUSTE CONIF-SETEC (1) '!$Q$18</f>
        <v>564.42862844996887</v>
      </c>
      <c r="AG270" s="123">
        <f t="shared" si="105"/>
        <v>502341.47932047228</v>
      </c>
      <c r="AI270" s="128">
        <v>0</v>
      </c>
      <c r="AJ270" s="123">
        <f>IF($AI$11&gt;0,(AI270/$AI$11)*'DADOS BASE PROPOSTA'!$H$41,0)*'AJUSTE CONIF-SETEC (1) '!$Q$18</f>
        <v>0</v>
      </c>
      <c r="AL270" s="123">
        <v>12.25</v>
      </c>
      <c r="AM270" s="123">
        <f>(AL270/$AL$11)*'DADOS BASE PROPOSTA'!$H$42*'AJUSTE CONIF-SETEC (1) '!$Q$18</f>
        <v>6464.3119159069247</v>
      </c>
      <c r="AO270" s="123"/>
      <c r="AP270" s="123"/>
      <c r="AQ270" s="123"/>
      <c r="AS270" s="123"/>
      <c r="AT270" s="123"/>
      <c r="AU270" s="123"/>
      <c r="AW270" s="123"/>
      <c r="AX270" s="123"/>
      <c r="AY270" s="123"/>
      <c r="AZ270" s="102"/>
    </row>
    <row r="271" spans="1:52" x14ac:dyDescent="0.25">
      <c r="A271" s="102"/>
      <c r="B271" s="103" t="s">
        <v>305</v>
      </c>
      <c r="C271" s="103" t="s">
        <v>328</v>
      </c>
      <c r="D271" s="103" t="s">
        <v>89</v>
      </c>
      <c r="F271" s="113">
        <f>'MATRIZ 2017 COMPLETO PROPOSTA'!F271</f>
        <v>1912.5732215914161</v>
      </c>
      <c r="G271" s="118">
        <f t="shared" si="98"/>
        <v>1.694304518019856E-3</v>
      </c>
      <c r="H271" s="123">
        <f>'DADOS BASE PROPOSTA'!$H$17*G271*'AJUSTE CONIF-SETEC (1) '!$Q$12</f>
        <v>2099569.3124893596</v>
      </c>
      <c r="I271" s="123">
        <f>'MATRIZ 2017 COMPLETO PROPOSTA'!I271*'AJUSTE CONIF-SETEC (1) '!$Q$12</f>
        <v>0</v>
      </c>
      <c r="J271" s="123">
        <f t="shared" si="99"/>
        <v>2099569.3124893596</v>
      </c>
      <c r="L271" s="113">
        <v>0</v>
      </c>
      <c r="M271" s="123">
        <f>IF(D271="E",'DADOS BASE PROPOSTA'!$H$28,IF(D271="EA",'DADOS BASE PROPOSTA'!$H$29,IF(D271="EC",'DADOS BASE PROPOSTA'!$H$30,IF(D271="ECA",'DADOS BASE PROPOSTA'!$H$31,0))))*'AJUSTE CONIF-SETEC (1) '!$Q$14</f>
        <v>0</v>
      </c>
      <c r="N271" s="123">
        <f>IF(OR(D271="E",D271="EA",D271="EC",D271="ECA",D271="ECR"),L271*'DADOS BASE PROPOSTA'!$H$33,0)*'AJUSTE CONIF-SETEC (1) '!$Q$14</f>
        <v>0</v>
      </c>
      <c r="O271" s="123">
        <f t="shared" si="100"/>
        <v>0</v>
      </c>
      <c r="R271" s="123"/>
      <c r="T271" s="113">
        <v>83.791527920081975</v>
      </c>
      <c r="U271" s="118">
        <f t="shared" si="102"/>
        <v>4.3958336885091754E-4</v>
      </c>
      <c r="V271" s="123">
        <f>'DADOS BASE PROPOSTA'!$H$48*U271*'AJUSTE CONIF-SETEC (1) '!$Q$20</f>
        <v>21506.810520430634</v>
      </c>
      <c r="W271" s="123"/>
      <c r="X271" s="123">
        <f t="shared" si="101"/>
        <v>21506.810520430634</v>
      </c>
      <c r="Z271" s="128">
        <v>817</v>
      </c>
      <c r="AB271" s="54">
        <v>0.76400000000000001</v>
      </c>
      <c r="AC271" s="54">
        <f t="shared" si="103"/>
        <v>624.18799999999999</v>
      </c>
      <c r="AD271" s="132">
        <f t="shared" si="104"/>
        <v>6.2168155741728848E-2</v>
      </c>
      <c r="AF271" s="54">
        <f>($AF$11-(AD271*$AF$11))*'AJUSTE CONIF-SETEC (1) '!$Q$18</f>
        <v>527.97598979364705</v>
      </c>
      <c r="AG271" s="123">
        <f t="shared" si="105"/>
        <v>431356.38366140961</v>
      </c>
      <c r="AI271" s="128">
        <v>0</v>
      </c>
      <c r="AJ271" s="123">
        <f>IF($AI$11&gt;0,(AI271/$AI$11)*'DADOS BASE PROPOSTA'!$H$41,0)*'AJUSTE CONIF-SETEC (1) '!$Q$18</f>
        <v>0</v>
      </c>
      <c r="AL271" s="123">
        <v>23.5</v>
      </c>
      <c r="AM271" s="123">
        <f>(AL271/$AL$11)*'DADOS BASE PROPOSTA'!$H$42*'AJUSTE CONIF-SETEC (1) '!$Q$18</f>
        <v>12400.924899903081</v>
      </c>
      <c r="AO271" s="123"/>
      <c r="AP271" s="123"/>
      <c r="AQ271" s="123"/>
      <c r="AS271" s="123"/>
      <c r="AT271" s="123"/>
      <c r="AU271" s="123"/>
      <c r="AW271" s="123"/>
      <c r="AX271" s="123"/>
      <c r="AY271" s="123"/>
      <c r="AZ271" s="102"/>
    </row>
    <row r="272" spans="1:52" x14ac:dyDescent="0.25">
      <c r="A272" s="102"/>
      <c r="B272" s="103" t="s">
        <v>305</v>
      </c>
      <c r="C272" s="103" t="s">
        <v>329</v>
      </c>
      <c r="D272" s="103" t="s">
        <v>89</v>
      </c>
      <c r="F272" s="113">
        <f>'MATRIZ 2017 COMPLETO PROPOSTA'!F272</f>
        <v>5997.8354800035686</v>
      </c>
      <c r="G272" s="118">
        <f t="shared" si="98"/>
        <v>5.313344157173808E-3</v>
      </c>
      <c r="H272" s="123">
        <f>'DADOS BASE PROPOSTA'!$H$17*G272*'AJUSTE CONIF-SETEC (1) '!$Q$12</f>
        <v>6584255.7937191492</v>
      </c>
      <c r="I272" s="123">
        <f>'MATRIZ 2017 COMPLETO PROPOSTA'!I272*'AJUSTE CONIF-SETEC (1) '!$Q$12</f>
        <v>0</v>
      </c>
      <c r="J272" s="123">
        <f t="shared" si="99"/>
        <v>6584255.7937191492</v>
      </c>
      <c r="L272" s="113">
        <v>0</v>
      </c>
      <c r="M272" s="123">
        <f>IF(D272="E",'DADOS BASE PROPOSTA'!$H$28,IF(D272="EA",'DADOS BASE PROPOSTA'!$H$29,IF(D272="EC",'DADOS BASE PROPOSTA'!$H$30,IF(D272="ECA",'DADOS BASE PROPOSTA'!$H$31,0))))*'AJUSTE CONIF-SETEC (1) '!$Q$14</f>
        <v>0</v>
      </c>
      <c r="N272" s="123">
        <f>IF(OR(D272="E",D272="EA",D272="EC",D272="ECA",D272="ECR"),L272*'DADOS BASE PROPOSTA'!$H$33,0)*'AJUSTE CONIF-SETEC (1) '!$Q$14</f>
        <v>0</v>
      </c>
      <c r="O272" s="123">
        <f t="shared" si="100"/>
        <v>0</v>
      </c>
      <c r="R272" s="123"/>
      <c r="T272" s="113">
        <v>848.95857663140816</v>
      </c>
      <c r="U272" s="118">
        <f t="shared" si="102"/>
        <v>4.4537685419276593E-3</v>
      </c>
      <c r="V272" s="123">
        <f>'DADOS BASE PROPOSTA'!$H$48*U272*'AJUSTE CONIF-SETEC (1) '!$Q$20</f>
        <v>217902.59350229931</v>
      </c>
      <c r="W272" s="123"/>
      <c r="X272" s="123">
        <f t="shared" si="101"/>
        <v>217902.59350229931</v>
      </c>
      <c r="Z272" s="128">
        <v>3573</v>
      </c>
      <c r="AB272" s="54">
        <v>0.74099999999999999</v>
      </c>
      <c r="AC272" s="54">
        <f t="shared" si="103"/>
        <v>2647.5929999999998</v>
      </c>
      <c r="AD272" s="132">
        <f t="shared" si="104"/>
        <v>2.1918155741728812E-2</v>
      </c>
      <c r="AF272" s="54">
        <f>($AF$11-(AD272*$AF$11))*'AJUSTE CONIF-SETEC (1) '!$Q$18</f>
        <v>550.63573814757683</v>
      </c>
      <c r="AG272" s="123">
        <f t="shared" si="105"/>
        <v>1967421.4924012921</v>
      </c>
      <c r="AI272" s="128">
        <v>19</v>
      </c>
      <c r="AJ272" s="123">
        <f>IF($AI$11&gt;0,(AI272/$AI$11)*'DADOS BASE PROPOSTA'!$H$41,0)*'AJUSTE CONIF-SETEC (1) '!$Q$18</f>
        <v>108380.07244588314</v>
      </c>
      <c r="AL272" s="123">
        <v>197.75</v>
      </c>
      <c r="AM272" s="123">
        <f>(AL272/$AL$11)*'DADOS BASE PROPOSTA'!$H$42*'AJUSTE CONIF-SETEC (1) '!$Q$18</f>
        <v>104352.46378535466</v>
      </c>
      <c r="AO272" s="123"/>
      <c r="AP272" s="123"/>
      <c r="AQ272" s="123"/>
      <c r="AS272" s="123"/>
      <c r="AT272" s="123"/>
      <c r="AU272" s="123"/>
      <c r="AW272" s="123"/>
      <c r="AX272" s="123"/>
      <c r="AY272" s="123"/>
      <c r="AZ272" s="102"/>
    </row>
    <row r="273" spans="1:52" x14ac:dyDescent="0.25">
      <c r="A273" s="102"/>
      <c r="B273" s="103" t="s">
        <v>305</v>
      </c>
      <c r="C273" s="103" t="s">
        <v>330</v>
      </c>
      <c r="D273" s="103" t="s">
        <v>89</v>
      </c>
      <c r="F273" s="113">
        <f>'MATRIZ 2017 COMPLETO PROPOSTA'!F273</f>
        <v>208.57247703217121</v>
      </c>
      <c r="G273" s="118">
        <f t="shared" si="98"/>
        <v>1.8476954826134975E-4</v>
      </c>
      <c r="H273" s="123">
        <f>'DADOS BASE PROPOSTA'!$H$17*G273*'AJUSTE CONIF-SETEC (1) '!$Q$12</f>
        <v>228965.02328013346</v>
      </c>
      <c r="I273" s="123">
        <f>'MATRIZ 2017 COMPLETO PROPOSTA'!I273*'AJUSTE CONIF-SETEC (1) '!$Q$12</f>
        <v>859986.70097960124</v>
      </c>
      <c r="J273" s="123">
        <f t="shared" si="99"/>
        <v>1088951.7242597346</v>
      </c>
      <c r="L273" s="113">
        <v>0</v>
      </c>
      <c r="M273" s="123">
        <f>IF(D273="E",'DADOS BASE PROPOSTA'!$H$28,IF(D273="EA",'DADOS BASE PROPOSTA'!$H$29,IF(D273="EC",'DADOS BASE PROPOSTA'!$H$30,IF(D273="ECA",'DADOS BASE PROPOSTA'!$H$31,0))))*'AJUSTE CONIF-SETEC (1) '!$Q$14</f>
        <v>0</v>
      </c>
      <c r="N273" s="123">
        <f>IF(OR(D273="E",D273="EA",D273="EC",D273="ECA",D273="ECR"),L273*'DADOS BASE PROPOSTA'!$H$33,0)*'AJUSTE CONIF-SETEC (1) '!$Q$14</f>
        <v>0</v>
      </c>
      <c r="O273" s="123">
        <f t="shared" si="100"/>
        <v>0</v>
      </c>
      <c r="R273" s="123"/>
      <c r="T273" s="113">
        <v>0</v>
      </c>
      <c r="U273" s="118">
        <f t="shared" si="102"/>
        <v>0</v>
      </c>
      <c r="V273" s="123">
        <f>'DADOS BASE PROPOSTA'!$H$48*U273*'AJUSTE CONIF-SETEC (1) '!$Q$20</f>
        <v>0</v>
      </c>
      <c r="W273" s="123"/>
      <c r="X273" s="123">
        <f t="shared" si="101"/>
        <v>0</v>
      </c>
      <c r="Z273" s="128">
        <v>367.5</v>
      </c>
      <c r="AB273" s="54">
        <v>0.68400000000000005</v>
      </c>
      <c r="AC273" s="54">
        <f t="shared" si="103"/>
        <v>251.37000000000003</v>
      </c>
      <c r="AD273" s="132">
        <f t="shared" si="104"/>
        <v>-7.7831844258271082E-2</v>
      </c>
      <c r="AF273" s="54">
        <f>($AF$11-(AD273*$AF$11))*'AJUSTE CONIF-SETEC (1) '!$Q$18</f>
        <v>606.79250580731571</v>
      </c>
      <c r="AG273" s="123">
        <f t="shared" si="105"/>
        <v>222996.24588418851</v>
      </c>
      <c r="AI273" s="128">
        <v>0</v>
      </c>
      <c r="AJ273" s="123">
        <f>IF($AI$11&gt;0,(AI273/$AI$11)*'DADOS BASE PROPOSTA'!$H$41,0)*'AJUSTE CONIF-SETEC (1) '!$Q$18</f>
        <v>0</v>
      </c>
      <c r="AL273" s="123">
        <v>0</v>
      </c>
      <c r="AM273" s="123">
        <f>(AL273/$AL$11)*'DADOS BASE PROPOSTA'!$H$42*'AJUSTE CONIF-SETEC (1) '!$Q$18</f>
        <v>0</v>
      </c>
      <c r="AO273" s="123"/>
      <c r="AP273" s="123"/>
      <c r="AQ273" s="123"/>
      <c r="AS273" s="123"/>
      <c r="AT273" s="123"/>
      <c r="AU273" s="123"/>
      <c r="AW273" s="123"/>
      <c r="AX273" s="123"/>
      <c r="AY273" s="123"/>
      <c r="AZ273" s="102"/>
    </row>
    <row r="274" spans="1:52" x14ac:dyDescent="0.25">
      <c r="A274" s="102"/>
      <c r="B274" s="103" t="s">
        <v>305</v>
      </c>
      <c r="C274" s="103" t="s">
        <v>331</v>
      </c>
      <c r="D274" s="103" t="s">
        <v>93</v>
      </c>
      <c r="F274" s="113">
        <f>'MATRIZ 2017 COMPLETO PROPOSTA'!F274</f>
        <v>0</v>
      </c>
      <c r="G274" s="118">
        <f t="shared" si="98"/>
        <v>0</v>
      </c>
      <c r="H274" s="123">
        <f>'DADOS BASE PROPOSTA'!$H$17*G274*'AJUSTE CONIF-SETEC (1) '!$Q$12</f>
        <v>0</v>
      </c>
      <c r="I274" s="123">
        <f>'MATRIZ 2017 COMPLETO PROPOSTA'!I274*'AJUSTE CONIF-SETEC (1) '!$Q$12</f>
        <v>0</v>
      </c>
      <c r="J274" s="123">
        <f t="shared" si="99"/>
        <v>0</v>
      </c>
      <c r="L274" s="113">
        <v>567.58680354416913</v>
      </c>
      <c r="M274" s="123">
        <f>IF(D274="E",'DADOS BASE PROPOSTA'!$H$28,IF(D274="EA",'DADOS BASE PROPOSTA'!$H$29,IF(D274="EC",'DADOS BASE PROPOSTA'!$H$30,IF(D274="ECA",'DADOS BASE PROPOSTA'!$H$31,0))))*'AJUSTE CONIF-SETEC (1) '!$Q$14</f>
        <v>1008808.992033664</v>
      </c>
      <c r="N274" s="123">
        <f>IF(OR(D274="E",D274="EA",D274="EC",D274="ECA",D274="ECR"),L274*'DADOS BASE PROPOSTA'!$H$33,0)*'AJUSTE CONIF-SETEC (1) '!$Q$14</f>
        <v>190425.48890917544</v>
      </c>
      <c r="O274" s="123">
        <f t="shared" si="100"/>
        <v>1199234.4809428395</v>
      </c>
      <c r="R274" s="123"/>
      <c r="T274" s="113">
        <v>0.39374999999999999</v>
      </c>
      <c r="U274" s="118">
        <f t="shared" si="102"/>
        <v>2.0656736519965756E-6</v>
      </c>
      <c r="V274" s="123">
        <f>'DADOS BASE PROPOSTA'!$H$48*U274*'AJUSTE CONIF-SETEC (1) '!$Q$20</f>
        <v>101.0639959984546</v>
      </c>
      <c r="W274" s="123"/>
      <c r="X274" s="123">
        <f t="shared" si="101"/>
        <v>101.0639959984546</v>
      </c>
      <c r="Z274" s="128">
        <v>372.5</v>
      </c>
      <c r="AB274" s="54">
        <v>0.73099999999999998</v>
      </c>
      <c r="AC274" s="54">
        <f t="shared" si="103"/>
        <v>272.29750000000001</v>
      </c>
      <c r="AD274" s="132">
        <f t="shared" si="104"/>
        <v>4.4181557417287964E-3</v>
      </c>
      <c r="AF274" s="54">
        <f>($AF$11-(AD274*$AF$11))*'AJUSTE CONIF-SETEC (1) '!$Q$18</f>
        <v>560.48780264928553</v>
      </c>
      <c r="AG274" s="123">
        <f t="shared" si="105"/>
        <v>208781.70648685886</v>
      </c>
      <c r="AI274" s="128">
        <v>0</v>
      </c>
      <c r="AJ274" s="123">
        <f>IF($AI$11&gt;0,(AI274/$AI$11)*'DADOS BASE PROPOSTA'!$H$41,0)*'AJUSTE CONIF-SETEC (1) '!$Q$18</f>
        <v>0</v>
      </c>
      <c r="AL274" s="123">
        <v>1.5</v>
      </c>
      <c r="AM274" s="123">
        <f>(AL274/$AL$11)*'DADOS BASE PROPOSTA'!$H$42*'AJUSTE CONIF-SETEC (1) '!$Q$18</f>
        <v>791.548397866154</v>
      </c>
      <c r="AO274" s="123"/>
      <c r="AP274" s="123"/>
      <c r="AQ274" s="123"/>
      <c r="AS274" s="123"/>
      <c r="AT274" s="123"/>
      <c r="AU274" s="123"/>
      <c r="AW274" s="123"/>
      <c r="AX274" s="123"/>
      <c r="AY274" s="123"/>
      <c r="AZ274" s="102"/>
    </row>
    <row r="275" spans="1:52" x14ac:dyDescent="0.25">
      <c r="A275" s="102"/>
      <c r="B275" s="103" t="s">
        <v>305</v>
      </c>
      <c r="C275" s="103" t="s">
        <v>332</v>
      </c>
      <c r="D275" s="103" t="s">
        <v>93</v>
      </c>
      <c r="F275" s="113">
        <f>'MATRIZ 2017 COMPLETO PROPOSTA'!F275</f>
        <v>0</v>
      </c>
      <c r="G275" s="118">
        <f t="shared" si="98"/>
        <v>0</v>
      </c>
      <c r="H275" s="123">
        <f>'DADOS BASE PROPOSTA'!$H$17*G275*'AJUSTE CONIF-SETEC (1) '!$Q$12</f>
        <v>0</v>
      </c>
      <c r="I275" s="123">
        <f>'MATRIZ 2017 COMPLETO PROPOSTA'!I275*'AJUSTE CONIF-SETEC (1) '!$Q$12</f>
        <v>0</v>
      </c>
      <c r="J275" s="123">
        <f t="shared" si="99"/>
        <v>0</v>
      </c>
      <c r="L275" s="113">
        <v>1065.592858451392</v>
      </c>
      <c r="M275" s="123">
        <f>IF(D275="E",'DADOS BASE PROPOSTA'!$H$28,IF(D275="EA",'DADOS BASE PROPOSTA'!$H$29,IF(D275="EC",'DADOS BASE PROPOSTA'!$H$30,IF(D275="ECA",'DADOS BASE PROPOSTA'!$H$31,0))))*'AJUSTE CONIF-SETEC (1) '!$Q$14</f>
        <v>1008808.992033664</v>
      </c>
      <c r="N275" s="123">
        <f>IF(OR(D275="E",D275="EA",D275="EC",D275="ECA",D275="ECR"),L275*'DADOS BASE PROPOSTA'!$H$33,0)*'AJUSTE CONIF-SETEC (1) '!$Q$14</f>
        <v>357506.62239091564</v>
      </c>
      <c r="O275" s="123">
        <f t="shared" si="100"/>
        <v>1366315.6144245798</v>
      </c>
      <c r="R275" s="123"/>
      <c r="T275" s="113">
        <v>81.358979482957238</v>
      </c>
      <c r="U275" s="118">
        <f t="shared" si="102"/>
        <v>4.2682184195879302E-4</v>
      </c>
      <c r="V275" s="123">
        <f>'DADOS BASE PROPOSTA'!$H$48*U275*'AJUSTE CONIF-SETEC (1) '!$Q$20</f>
        <v>20882.447179438579</v>
      </c>
      <c r="W275" s="123"/>
      <c r="X275" s="123">
        <f t="shared" si="101"/>
        <v>20882.447179438579</v>
      </c>
      <c r="Z275" s="128">
        <v>515.5</v>
      </c>
      <c r="AB275" s="54">
        <v>0.71499999999999997</v>
      </c>
      <c r="AC275" s="54">
        <f t="shared" si="103"/>
        <v>368.58249999999998</v>
      </c>
      <c r="AD275" s="132">
        <f t="shared" si="104"/>
        <v>-2.3581844258271228E-2</v>
      </c>
      <c r="AF275" s="54">
        <f>($AF$11-(AD275*$AF$11))*'AJUSTE CONIF-SETEC (1) '!$Q$18</f>
        <v>576.25110585201912</v>
      </c>
      <c r="AG275" s="123">
        <f t="shared" si="105"/>
        <v>297057.44506671588</v>
      </c>
      <c r="AI275" s="128">
        <v>0</v>
      </c>
      <c r="AJ275" s="123">
        <f>IF($AI$11&gt;0,(AI275/$AI$11)*'DADOS BASE PROPOSTA'!$H$41,0)*'AJUSTE CONIF-SETEC (1) '!$Q$18</f>
        <v>0</v>
      </c>
      <c r="AL275" s="123">
        <v>24.125</v>
      </c>
      <c r="AM275" s="123">
        <f>(AL275/$AL$11)*'DADOS BASE PROPOSTA'!$H$42*'AJUSTE CONIF-SETEC (1) '!$Q$18</f>
        <v>12730.736732347312</v>
      </c>
      <c r="AO275" s="123"/>
      <c r="AP275" s="123"/>
      <c r="AQ275" s="123"/>
      <c r="AS275" s="123"/>
      <c r="AT275" s="123"/>
      <c r="AU275" s="123"/>
      <c r="AW275" s="123"/>
      <c r="AX275" s="123"/>
      <c r="AY275" s="123"/>
      <c r="AZ275" s="102"/>
    </row>
    <row r="276" spans="1:52" x14ac:dyDescent="0.25">
      <c r="A276" s="102"/>
      <c r="B276" s="103" t="s">
        <v>305</v>
      </c>
      <c r="C276" s="103" t="s">
        <v>333</v>
      </c>
      <c r="D276" s="103" t="s">
        <v>89</v>
      </c>
      <c r="F276" s="113">
        <f>'MATRIZ 2017 COMPLETO PROPOSTA'!F276</f>
        <v>3791.1163851548658</v>
      </c>
      <c r="G276" s="118">
        <f t="shared" si="98"/>
        <v>3.3584625922777915E-3</v>
      </c>
      <c r="H276" s="123">
        <f>'DADOS BASE PROPOSTA'!$H$17*G276*'AJUSTE CONIF-SETEC (1) '!$Q$12</f>
        <v>4161781.3804397108</v>
      </c>
      <c r="I276" s="123">
        <f>'MATRIZ 2017 COMPLETO PROPOSTA'!I276*'AJUSTE CONIF-SETEC (1) '!$Q$12</f>
        <v>0</v>
      </c>
      <c r="J276" s="123">
        <f t="shared" si="99"/>
        <v>4161781.3804397108</v>
      </c>
      <c r="L276" s="113">
        <v>0</v>
      </c>
      <c r="M276" s="123">
        <f>IF(D276="E",'DADOS BASE PROPOSTA'!$H$28,IF(D276="EA",'DADOS BASE PROPOSTA'!$H$29,IF(D276="EC",'DADOS BASE PROPOSTA'!$H$30,IF(D276="ECA",'DADOS BASE PROPOSTA'!$H$31,0))))*'AJUSTE CONIF-SETEC (1) '!$Q$14</f>
        <v>0</v>
      </c>
      <c r="N276" s="123">
        <f>IF(OR(D276="E",D276="EA",D276="EC",D276="ECA",D276="ECR"),L276*'DADOS BASE PROPOSTA'!$H$33,0)*'AJUSTE CONIF-SETEC (1) '!$Q$14</f>
        <v>0</v>
      </c>
      <c r="O276" s="123">
        <f t="shared" si="100"/>
        <v>0</v>
      </c>
      <c r="R276" s="123"/>
      <c r="T276" s="113">
        <v>145.39770206560101</v>
      </c>
      <c r="U276" s="118">
        <f t="shared" si="102"/>
        <v>7.6277892626732725E-4</v>
      </c>
      <c r="V276" s="123">
        <f>'DADOS BASE PROPOSTA'!$H$48*U276*'AJUSTE CONIF-SETEC (1) '!$Q$20</f>
        <v>37319.295948552113</v>
      </c>
      <c r="W276" s="123"/>
      <c r="X276" s="123">
        <f t="shared" si="101"/>
        <v>37319.295948552113</v>
      </c>
      <c r="Z276" s="128">
        <v>1213.5</v>
      </c>
      <c r="AB276" s="54">
        <v>0.63800000000000001</v>
      </c>
      <c r="AC276" s="54">
        <f t="shared" si="103"/>
        <v>774.21299999999997</v>
      </c>
      <c r="AD276" s="132">
        <f t="shared" si="104"/>
        <v>-0.15833184425827115</v>
      </c>
      <c r="AF276" s="54">
        <f>($AF$11-(AD276*$AF$11))*'AJUSTE CONIF-SETEC (1) '!$Q$18</f>
        <v>652.11200251517539</v>
      </c>
      <c r="AG276" s="123">
        <f t="shared" si="105"/>
        <v>791337.91505216539</v>
      </c>
      <c r="AI276" s="128">
        <v>160.5</v>
      </c>
      <c r="AJ276" s="123">
        <f>IF($AI$11&gt;0,(AI276/$AI$11)*'DADOS BASE PROPOSTA'!$H$41,0)*'AJUSTE CONIF-SETEC (1) '!$Q$18</f>
        <v>915526.40145074984</v>
      </c>
      <c r="AL276" s="123">
        <v>28</v>
      </c>
      <c r="AM276" s="123">
        <f>(AL276/$AL$11)*'DADOS BASE PROPOSTA'!$H$42*'AJUSTE CONIF-SETEC (1) '!$Q$18</f>
        <v>14775.570093501543</v>
      </c>
      <c r="AO276" s="123"/>
      <c r="AP276" s="123"/>
      <c r="AQ276" s="123"/>
      <c r="AS276" s="123"/>
      <c r="AT276" s="123"/>
      <c r="AU276" s="123"/>
      <c r="AW276" s="123"/>
      <c r="AX276" s="123"/>
      <c r="AY276" s="123"/>
      <c r="AZ276" s="102"/>
    </row>
    <row r="277" spans="1:52" x14ac:dyDescent="0.25">
      <c r="A277" s="102"/>
      <c r="F277" s="113"/>
      <c r="G277" s="118"/>
      <c r="H277" s="123"/>
      <c r="I277" s="123"/>
      <c r="J277" s="123"/>
      <c r="L277" s="113"/>
      <c r="M277" s="123"/>
      <c r="N277" s="123"/>
      <c r="O277" s="123"/>
      <c r="R277" s="123"/>
      <c r="T277" s="113"/>
      <c r="U277" s="118"/>
      <c r="V277" s="123"/>
      <c r="W277" s="123"/>
      <c r="X277" s="123"/>
      <c r="Z277" s="128"/>
      <c r="AD277" s="132"/>
      <c r="AG277" s="123"/>
      <c r="AI277" s="128"/>
      <c r="AJ277" s="123"/>
      <c r="AL277" s="123"/>
      <c r="AM277" s="123"/>
      <c r="AO277" s="123"/>
      <c r="AP277" s="123"/>
      <c r="AQ277" s="123"/>
      <c r="AS277" s="123"/>
      <c r="AT277" s="123"/>
      <c r="AU277" s="123"/>
      <c r="AW277" s="123"/>
      <c r="AX277" s="123"/>
      <c r="AY277" s="123"/>
      <c r="AZ277" s="102"/>
    </row>
    <row r="278" spans="1:52" x14ac:dyDescent="0.25">
      <c r="A278" s="102"/>
      <c r="B278" s="107" t="s">
        <v>305</v>
      </c>
      <c r="C278" s="107" t="s">
        <v>334</v>
      </c>
      <c r="D278" s="107" t="s">
        <v>84</v>
      </c>
      <c r="E278" s="107"/>
      <c r="F278" s="114">
        <f>SUM(F279:F292)</f>
        <v>20994.8176166595</v>
      </c>
      <c r="G278" s="119">
        <f>SUM(G279:G292)</f>
        <v>1.8598824840447462E-2</v>
      </c>
      <c r="H278" s="124">
        <f>SUM(H279:H292)</f>
        <v>23047522.725729201</v>
      </c>
      <c r="I278" s="124">
        <f>SUM(I279:I292)</f>
        <v>61840.868350425262</v>
      </c>
      <c r="J278" s="124">
        <f>SUM(J279:J292)</f>
        <v>23109363.594079625</v>
      </c>
      <c r="K278" s="108"/>
      <c r="L278" s="114">
        <f>SUM(L279:L292)</f>
        <v>766.99706259392678</v>
      </c>
      <c r="M278" s="124">
        <f>SUM(M279:M292)</f>
        <v>3017549.4545687735</v>
      </c>
      <c r="N278" s="124">
        <f>SUM(N279:N292)</f>
        <v>257327.67168710963</v>
      </c>
      <c r="O278" s="124">
        <f>SUM(O279:O292)</f>
        <v>3274877.1262558829</v>
      </c>
      <c r="P278" s="108"/>
      <c r="Q278" s="109"/>
      <c r="R278" s="124">
        <f>SUM(R279:R292)</f>
        <v>3351044.5080670472</v>
      </c>
      <c r="S278" s="108"/>
      <c r="T278" s="114">
        <f>SUM(T279:T292)</f>
        <v>21328.770510416281</v>
      </c>
      <c r="U278" s="119">
        <f>SUM(U279:U292)</f>
        <v>0.11189404259771039</v>
      </c>
      <c r="V278" s="124">
        <f>SUM(V279:V292)</f>
        <v>5474465.4667089973</v>
      </c>
      <c r="W278" s="124">
        <f>SUM(W279:W292)</f>
        <v>244676.20587804879</v>
      </c>
      <c r="X278" s="124">
        <f>SUM(X279:X292)</f>
        <v>5719141.6725870455</v>
      </c>
      <c r="Y278" s="108"/>
      <c r="Z278" s="129">
        <f>SUM(Z279:Z292)</f>
        <v>9521</v>
      </c>
      <c r="AA278" s="108"/>
      <c r="AB278" s="108"/>
      <c r="AC278" s="108"/>
      <c r="AD278" s="133"/>
      <c r="AE278" s="108"/>
      <c r="AF278" s="108"/>
      <c r="AG278" s="124">
        <f>SUM(AG279:AG292)</f>
        <v>5775160.150368738</v>
      </c>
      <c r="AH278" s="108"/>
      <c r="AI278" s="129">
        <f>SUM(AI279:AI292)</f>
        <v>281.5</v>
      </c>
      <c r="AJ278" s="124">
        <f>SUM(AJ279:AJ292)</f>
        <v>1605736.3365008477</v>
      </c>
      <c r="AK278" s="108"/>
      <c r="AL278" s="124">
        <f>SUM(AL279:AL292)</f>
        <v>7893.75</v>
      </c>
      <c r="AM278" s="124">
        <f>SUM(AM279:AM292)</f>
        <v>4165523.4437706349</v>
      </c>
      <c r="AN278" s="108"/>
      <c r="AO278" s="124"/>
      <c r="AP278" s="124"/>
      <c r="AQ278" s="124">
        <f>SUM(AQ279:AQ292)</f>
        <v>292129.58793388965</v>
      </c>
      <c r="AR278" s="107"/>
      <c r="AS278" s="124"/>
      <c r="AT278" s="124"/>
      <c r="AU278" s="124">
        <f>SUM(AU279:AU292)</f>
        <v>292129.58793388965</v>
      </c>
      <c r="AV278" s="107"/>
      <c r="AW278" s="124"/>
      <c r="AX278" s="124"/>
      <c r="AY278" s="124">
        <f>SUM(AY279:AY292)</f>
        <v>292129.58793388965</v>
      </c>
      <c r="AZ278" s="102"/>
    </row>
    <row r="279" spans="1:52" x14ac:dyDescent="0.25">
      <c r="A279" s="102"/>
      <c r="B279" s="103" t="s">
        <v>305</v>
      </c>
      <c r="C279" s="103" t="s">
        <v>35</v>
      </c>
      <c r="D279" s="103" t="s">
        <v>85</v>
      </c>
      <c r="F279" s="113">
        <f>'MATRIZ 2017 COMPLETO PROPOSTA'!F279</f>
        <v>0</v>
      </c>
      <c r="G279" s="118">
        <f t="shared" ref="G279:G292" si="106">F279/$F$11</f>
        <v>0</v>
      </c>
      <c r="H279" s="123">
        <f>'DADOS BASE PROPOSTA'!$H$17*G279*'AJUSTE CONIF-SETEC (1) '!$Q$12</f>
        <v>0</v>
      </c>
      <c r="I279" s="123">
        <f>'MATRIZ 2017 COMPLETO PROPOSTA'!I279*'AJUSTE CONIF-SETEC (1) '!$Q$12</f>
        <v>0</v>
      </c>
      <c r="J279" s="123">
        <f t="shared" ref="J279:J292" si="107">H279+I279</f>
        <v>0</v>
      </c>
      <c r="L279" s="113"/>
      <c r="M279" s="123">
        <f>IF(D279="E",'DADOS BASE PROPOSTA'!$H$28,IF(D279="EA",'DADOS BASE PROPOSTA'!$H$29,IF(D279="EC",'DADOS BASE PROPOSTA'!$H$30,IF(D279="ECA",'DADOS BASE PROPOSTA'!$H$31,0))))*'AJUSTE CONIF-SETEC (1) '!$Q$14</f>
        <v>0</v>
      </c>
      <c r="N279" s="123">
        <f>IF(OR(D279="E",D279="EA",D279="EC",D279="ECA",D279="ECR"),L279*'DADOS BASE PROPOSTA'!$H$33,0)*'AJUSTE CONIF-SETEC (1) '!$Q$14</f>
        <v>0</v>
      </c>
      <c r="O279" s="123">
        <f t="shared" ref="O279:O292" si="108">M279+N279</f>
        <v>0</v>
      </c>
      <c r="Q279" s="77">
        <v>11</v>
      </c>
      <c r="R279" s="123">
        <f>IF(D279="R",('DADOS BASE PROPOSTA'!$H$36+('DADOS BASE PROPOSTA'!$H$37*Q279)),0)*'AJUSTE CONIF-SETEC (1) '!Q16</f>
        <v>3351044.5080670472</v>
      </c>
      <c r="T279" s="113"/>
      <c r="U279" s="118"/>
      <c r="V279" s="123"/>
      <c r="W279" s="123">
        <f>'DADOS BASE PROPOSTA'!$H$47/41</f>
        <v>244676.20587804879</v>
      </c>
      <c r="X279" s="123">
        <f t="shared" ref="X279:X292" si="109">V279+W279</f>
        <v>244676.20587804879</v>
      </c>
      <c r="Z279" s="128"/>
      <c r="AD279" s="132"/>
      <c r="AG279" s="123"/>
      <c r="AI279" s="128"/>
      <c r="AJ279" s="123"/>
      <c r="AL279" s="123"/>
      <c r="AM279" s="123"/>
      <c r="AO279" s="123">
        <f>'DADOS BASE PROPOSTA'!$H$52/41*'AJUSTE CONIF-SETEC (1) '!$Q$22</f>
        <v>167483.94540012974</v>
      </c>
      <c r="AP279" s="123">
        <f>'DADOS BASE PROPOSTA'!$H$53*(Q279/$Q$11)*'AJUSTE CONIF-SETEC (1) '!$Q$22</f>
        <v>124645.64253375992</v>
      </c>
      <c r="AQ279" s="123">
        <f>AO279+AP279</f>
        <v>292129.58793388965</v>
      </c>
      <c r="AS279" s="123">
        <f>'DADOS BASE PROPOSTA'!$H$56/41*'AJUSTE CONIF-SETEC (1) '!$Q$24</f>
        <v>167483.94540012974</v>
      </c>
      <c r="AT279" s="123">
        <f>'DADOS BASE PROPOSTA'!$H$57*(Q279/$Q$11)*'AJUSTE CONIF-SETEC (1) '!$Q$24</f>
        <v>124645.64253375992</v>
      </c>
      <c r="AU279" s="123">
        <f>AS279+AT279</f>
        <v>292129.58793388965</v>
      </c>
      <c r="AW279" s="123">
        <f>'DADOS BASE PROPOSTA'!$H$60/41*'AJUSTE CONIF-SETEC (1) '!$Q$26</f>
        <v>167483.94540012974</v>
      </c>
      <c r="AX279" s="123">
        <f>'DADOS BASE PROPOSTA'!$H$61*(Q279/$Q$11)*'AJUSTE CONIF-SETEC (1) '!$Q$26</f>
        <v>124645.64253375992</v>
      </c>
      <c r="AY279" s="123">
        <f>AW279+AX279</f>
        <v>292129.58793388965</v>
      </c>
      <c r="AZ279" s="102"/>
    </row>
    <row r="280" spans="1:52" x14ac:dyDescent="0.25">
      <c r="A280" s="102"/>
      <c r="B280" s="103" t="s">
        <v>305</v>
      </c>
      <c r="C280" s="103" t="s">
        <v>335</v>
      </c>
      <c r="D280" s="103" t="s">
        <v>89</v>
      </c>
      <c r="F280" s="113">
        <f>'MATRIZ 2017 COMPLETO PROPOSTA'!F280</f>
        <v>2158.113654849129</v>
      </c>
      <c r="G280" s="118">
        <f t="shared" si="106"/>
        <v>1.9118231263160305E-3</v>
      </c>
      <c r="H280" s="123">
        <f>'DADOS BASE PROPOSTA'!$H$17*G280*'AJUSTE CONIF-SETEC (1) '!$Q$12</f>
        <v>2369116.7226608107</v>
      </c>
      <c r="I280" s="123">
        <f>'MATRIZ 2017 COMPLETO PROPOSTA'!I280*'AJUSTE CONIF-SETEC (1) '!$Q$12</f>
        <v>0</v>
      </c>
      <c r="J280" s="123">
        <f t="shared" si="107"/>
        <v>2369116.7226608107</v>
      </c>
      <c r="L280" s="113">
        <v>0</v>
      </c>
      <c r="M280" s="123">
        <f>IF(D280="E",'DADOS BASE PROPOSTA'!$H$28,IF(D280="EA",'DADOS BASE PROPOSTA'!$H$29,IF(D280="EC",'DADOS BASE PROPOSTA'!$H$30,IF(D280="ECA",'DADOS BASE PROPOSTA'!$H$31,0))))*'AJUSTE CONIF-SETEC (1) '!$Q$14</f>
        <v>0</v>
      </c>
      <c r="N280" s="123">
        <f>IF(OR(D280="E",D280="EA",D280="EC",D280="ECA",D280="ECR"),L280*'DADOS BASE PROPOSTA'!$H$33,0)*'AJUSTE CONIF-SETEC (1) '!$Q$14</f>
        <v>0</v>
      </c>
      <c r="O280" s="123">
        <f t="shared" si="108"/>
        <v>0</v>
      </c>
      <c r="R280" s="123"/>
      <c r="T280" s="113">
        <v>1394.0921383782511</v>
      </c>
      <c r="U280" s="118">
        <f t="shared" ref="U280:U292" si="110">T280/$T$11</f>
        <v>7.3136238697232197E-3</v>
      </c>
      <c r="V280" s="123">
        <f>'DADOS BASE PROPOSTA'!$H$48*U280*'AJUSTE CONIF-SETEC (1) '!$Q$20</f>
        <v>357822.27884326759</v>
      </c>
      <c r="W280" s="123"/>
      <c r="X280" s="123">
        <f t="shared" si="109"/>
        <v>357822.27884326759</v>
      </c>
      <c r="Z280" s="128">
        <v>769</v>
      </c>
      <c r="AB280" s="54">
        <v>0.64200000000000002</v>
      </c>
      <c r="AC280" s="54">
        <f t="shared" ref="AC280:AC292" si="111">Z280*AB280</f>
        <v>493.69800000000004</v>
      </c>
      <c r="AD280" s="132">
        <f t="shared" ref="AD280:AD292" si="112">(AB280-$AC$12)*$AD$12</f>
        <v>-0.15133184425827115</v>
      </c>
      <c r="AF280" s="54">
        <f>($AF$11-(AD280*$AF$11))*'AJUSTE CONIF-SETEC (1) '!$Q$18</f>
        <v>648.17117671449193</v>
      </c>
      <c r="AG280" s="123">
        <f t="shared" ref="AG280:AG292" si="113">Z280*AF280</f>
        <v>498443.63489344431</v>
      </c>
      <c r="AI280" s="128">
        <v>0</v>
      </c>
      <c r="AJ280" s="123">
        <f>IF($AI$11&gt;0,(AI280/$AI$11)*'DADOS BASE PROPOSTA'!$H$41,0)*'AJUSTE CONIF-SETEC (1) '!$Q$18</f>
        <v>0</v>
      </c>
      <c r="AL280" s="123">
        <v>410.5</v>
      </c>
      <c r="AM280" s="123">
        <f>(AL280/$AL$11)*'DADOS BASE PROPOSTA'!$H$42*'AJUSTE CONIF-SETEC (1) '!$Q$18</f>
        <v>216620.41154937082</v>
      </c>
      <c r="AO280" s="123"/>
      <c r="AP280" s="123"/>
      <c r="AQ280" s="123"/>
      <c r="AS280" s="123"/>
      <c r="AT280" s="123"/>
      <c r="AU280" s="123"/>
      <c r="AW280" s="123"/>
      <c r="AX280" s="123"/>
      <c r="AY280" s="123"/>
      <c r="AZ280" s="102"/>
    </row>
    <row r="281" spans="1:52" x14ac:dyDescent="0.25">
      <c r="A281" s="102"/>
      <c r="B281" s="103" t="s">
        <v>305</v>
      </c>
      <c r="C281" s="103" t="s">
        <v>336</v>
      </c>
      <c r="D281" s="103" t="s">
        <v>89</v>
      </c>
      <c r="F281" s="113">
        <f>'MATRIZ 2017 COMPLETO PROPOSTA'!F281</f>
        <v>1510.4525784241041</v>
      </c>
      <c r="G281" s="118">
        <f t="shared" si="106"/>
        <v>1.3380751120991153E-3</v>
      </c>
      <c r="H281" s="123">
        <f>'DADOS BASE PROPOSTA'!$H$17*G281*'AJUSTE CONIF-SETEC (1) '!$Q$12</f>
        <v>1658132.5336087772</v>
      </c>
      <c r="I281" s="123">
        <f>'MATRIZ 2017 COMPLETO PROPOSTA'!I281*'AJUSTE CONIF-SETEC (1) '!$Q$12</f>
        <v>61840.868350425262</v>
      </c>
      <c r="J281" s="123">
        <f t="shared" si="107"/>
        <v>1719973.4019592025</v>
      </c>
      <c r="L281" s="113">
        <v>0</v>
      </c>
      <c r="M281" s="123">
        <f>IF(D281="E",'DADOS BASE PROPOSTA'!$H$28,IF(D281="EA",'DADOS BASE PROPOSTA'!$H$29,IF(D281="EC",'DADOS BASE PROPOSTA'!$H$30,IF(D281="ECA",'DADOS BASE PROPOSTA'!$H$31,0))))*'AJUSTE CONIF-SETEC (1) '!$Q$14</f>
        <v>0</v>
      </c>
      <c r="N281" s="123">
        <f>IF(OR(D281="E",D281="EA",D281="EC",D281="ECA",D281="ECR"),L281*'DADOS BASE PROPOSTA'!$H$33,0)*'AJUSTE CONIF-SETEC (1) '!$Q$14</f>
        <v>0</v>
      </c>
      <c r="O281" s="123">
        <f t="shared" si="108"/>
        <v>0</v>
      </c>
      <c r="R281" s="123"/>
      <c r="T281" s="113">
        <v>1363.516246849955</v>
      </c>
      <c r="U281" s="118">
        <f t="shared" si="110"/>
        <v>7.15321799412625E-3</v>
      </c>
      <c r="V281" s="123">
        <f>'DADOS BASE PROPOSTA'!$H$48*U281*'AJUSTE CONIF-SETEC (1) '!$Q$20</f>
        <v>349974.3505154837</v>
      </c>
      <c r="W281" s="123"/>
      <c r="X281" s="123">
        <f t="shared" si="109"/>
        <v>349974.3505154837</v>
      </c>
      <c r="Z281" s="128">
        <v>819.5</v>
      </c>
      <c r="AB281" s="54">
        <v>0.66300000000000003</v>
      </c>
      <c r="AC281" s="54">
        <f t="shared" si="111"/>
        <v>543.32850000000008</v>
      </c>
      <c r="AD281" s="132">
        <f t="shared" si="112"/>
        <v>-0.11458184425827111</v>
      </c>
      <c r="AF281" s="54">
        <f>($AF$11-(AD281*$AF$11))*'AJUSTE CONIF-SETEC (1) '!$Q$18</f>
        <v>627.48184126090382</v>
      </c>
      <c r="AG281" s="123">
        <f t="shared" si="113"/>
        <v>514221.3689133107</v>
      </c>
      <c r="AI281" s="128">
        <v>0</v>
      </c>
      <c r="AJ281" s="123">
        <f>IF($AI$11&gt;0,(AI281/$AI$11)*'DADOS BASE PROPOSTA'!$H$41,0)*'AJUSTE CONIF-SETEC (1) '!$Q$18</f>
        <v>0</v>
      </c>
      <c r="AL281" s="123">
        <v>515.625</v>
      </c>
      <c r="AM281" s="123">
        <f>(AL281/$AL$11)*'DADOS BASE PROPOSTA'!$H$42*'AJUSTE CONIF-SETEC (1) '!$Q$18</f>
        <v>272094.76176649047</v>
      </c>
      <c r="AO281" s="123"/>
      <c r="AP281" s="123"/>
      <c r="AQ281" s="123"/>
      <c r="AS281" s="123"/>
      <c r="AT281" s="123"/>
      <c r="AU281" s="123"/>
      <c r="AW281" s="123"/>
      <c r="AX281" s="123"/>
      <c r="AY281" s="123"/>
      <c r="AZ281" s="102"/>
    </row>
    <row r="282" spans="1:52" x14ac:dyDescent="0.25">
      <c r="A282" s="102"/>
      <c r="B282" s="103" t="s">
        <v>305</v>
      </c>
      <c r="C282" s="103" t="s">
        <v>337</v>
      </c>
      <c r="D282" s="103" t="s">
        <v>89</v>
      </c>
      <c r="F282" s="113">
        <f>'MATRIZ 2017 COMPLETO PROPOSTA'!F282</f>
        <v>2662.9653480413558</v>
      </c>
      <c r="G282" s="118">
        <f t="shared" si="106"/>
        <v>2.3590596007417391E-3</v>
      </c>
      <c r="H282" s="123">
        <f>'DADOS BASE PROPOSTA'!$H$17*G282*'AJUSTE CONIF-SETEC (1) '!$Q$12</f>
        <v>2923328.770815867</v>
      </c>
      <c r="I282" s="123">
        <f>'MATRIZ 2017 COMPLETO PROPOSTA'!I282*'AJUSTE CONIF-SETEC (1) '!$Q$12</f>
        <v>0</v>
      </c>
      <c r="J282" s="123">
        <f t="shared" si="107"/>
        <v>2923328.770815867</v>
      </c>
      <c r="L282" s="113">
        <v>0</v>
      </c>
      <c r="M282" s="123">
        <f>IF(D282="E",'DADOS BASE PROPOSTA'!$H$28,IF(D282="EA",'DADOS BASE PROPOSTA'!$H$29,IF(D282="EC",'DADOS BASE PROPOSTA'!$H$30,IF(D282="ECA",'DADOS BASE PROPOSTA'!$H$31,0))))*'AJUSTE CONIF-SETEC (1) '!$Q$14</f>
        <v>0</v>
      </c>
      <c r="N282" s="123">
        <f>IF(OR(D282="E",D282="EA",D282="EC",D282="ECA",D282="ECR"),L282*'DADOS BASE PROPOSTA'!$H$33,0)*'AJUSTE CONIF-SETEC (1) '!$Q$14</f>
        <v>0</v>
      </c>
      <c r="O282" s="123">
        <f t="shared" si="108"/>
        <v>0</v>
      </c>
      <c r="R282" s="123"/>
      <c r="T282" s="113">
        <v>1669.2663137927309</v>
      </c>
      <c r="U282" s="118">
        <f t="shared" si="110"/>
        <v>8.757230330329123E-3</v>
      </c>
      <c r="V282" s="123">
        <f>'DADOS BASE PROPOSTA'!$H$48*U282*'AJUSTE CONIF-SETEC (1) '!$Q$20</f>
        <v>428451.36268572346</v>
      </c>
      <c r="W282" s="123"/>
      <c r="X282" s="123">
        <f t="shared" si="109"/>
        <v>428451.36268572346</v>
      </c>
      <c r="Z282" s="128">
        <v>884.5</v>
      </c>
      <c r="AB282" s="54">
        <v>0.65600000000000003</v>
      </c>
      <c r="AC282" s="54">
        <f t="shared" si="111"/>
        <v>580.23199999999997</v>
      </c>
      <c r="AD282" s="132">
        <f t="shared" si="112"/>
        <v>-0.12683184425827113</v>
      </c>
      <c r="AF282" s="54">
        <f>($AF$11-(AD282*$AF$11))*'AJUSTE CONIF-SETEC (1) '!$Q$18</f>
        <v>634.3782864120999</v>
      </c>
      <c r="AG282" s="123">
        <f t="shared" si="113"/>
        <v>561107.59433150233</v>
      </c>
      <c r="AI282" s="128">
        <v>35</v>
      </c>
      <c r="AJ282" s="123">
        <f>IF($AI$11&gt;0,(AI282/$AI$11)*'DADOS BASE PROPOSTA'!$H$41,0)*'AJUSTE CONIF-SETEC (1) '!$Q$18</f>
        <v>199647.50187399529</v>
      </c>
      <c r="AL282" s="123">
        <v>485.375</v>
      </c>
      <c r="AM282" s="123">
        <f>(AL282/$AL$11)*'DADOS BASE PROPOSTA'!$H$42*'AJUSTE CONIF-SETEC (1) '!$Q$18</f>
        <v>256131.86907618964</v>
      </c>
      <c r="AO282" s="123"/>
      <c r="AP282" s="123"/>
      <c r="AQ282" s="123"/>
      <c r="AS282" s="123"/>
      <c r="AT282" s="123"/>
      <c r="AU282" s="123"/>
      <c r="AW282" s="123"/>
      <c r="AX282" s="123"/>
      <c r="AY282" s="123"/>
      <c r="AZ282" s="102"/>
    </row>
    <row r="283" spans="1:52" x14ac:dyDescent="0.25">
      <c r="A283" s="102"/>
      <c r="B283" s="103" t="s">
        <v>305</v>
      </c>
      <c r="C283" s="103" t="s">
        <v>338</v>
      </c>
      <c r="D283" s="103" t="s">
        <v>87</v>
      </c>
      <c r="F283" s="113">
        <f>'MATRIZ 2017 COMPLETO PROPOSTA'!F283</f>
        <v>0</v>
      </c>
      <c r="G283" s="118">
        <f t="shared" si="106"/>
        <v>0</v>
      </c>
      <c r="H283" s="123">
        <f>'DADOS BASE PROPOSTA'!$H$17*G283*'AJUSTE CONIF-SETEC (1) '!$Q$12</f>
        <v>0</v>
      </c>
      <c r="I283" s="123">
        <f>'MATRIZ 2017 COMPLETO PROPOSTA'!I283*'AJUSTE CONIF-SETEC (1) '!$Q$12</f>
        <v>0</v>
      </c>
      <c r="J283" s="123">
        <f t="shared" si="107"/>
        <v>0</v>
      </c>
      <c r="L283" s="113">
        <v>272.30235057580921</v>
      </c>
      <c r="M283" s="123">
        <f>IF(D283="E",'DADOS BASE PROPOSTA'!$H$28,IF(D283="EA",'DADOS BASE PROPOSTA'!$H$29,IF(D283="EC",'DADOS BASE PROPOSTA'!$H$30,IF(D283="ECA",'DADOS BASE PROPOSTA'!$H$31,0))))*'AJUSTE CONIF-SETEC (1) '!$Q$14</f>
        <v>499965.73525072273</v>
      </c>
      <c r="N283" s="123">
        <f>IF(OR(D283="E",D283="EA",D283="EC",D283="ECA",D283="ECR"),L283*'DADOS BASE PROPOSTA'!$H$33,0)*'AJUSTE CONIF-SETEC (1) '!$Q$14</f>
        <v>91357.494423284239</v>
      </c>
      <c r="O283" s="123">
        <f t="shared" si="108"/>
        <v>591323.22967400693</v>
      </c>
      <c r="R283" s="123"/>
      <c r="T283" s="113">
        <v>1439.1194749620811</v>
      </c>
      <c r="U283" s="118">
        <f t="shared" si="110"/>
        <v>7.5498442704871535E-3</v>
      </c>
      <c r="V283" s="123">
        <f>'DADOS BASE PROPOSTA'!$H$48*U283*'AJUSTE CONIF-SETEC (1) '!$Q$20</f>
        <v>369379.46630823077</v>
      </c>
      <c r="W283" s="123"/>
      <c r="X283" s="123">
        <f t="shared" si="109"/>
        <v>369379.46630823077</v>
      </c>
      <c r="Z283" s="128">
        <v>334.5</v>
      </c>
      <c r="AB283" s="54">
        <v>0.69599999999999995</v>
      </c>
      <c r="AC283" s="54">
        <f t="shared" si="111"/>
        <v>232.81199999999998</v>
      </c>
      <c r="AD283" s="132">
        <f t="shared" si="112"/>
        <v>-5.6831844258271258E-2</v>
      </c>
      <c r="AF283" s="54">
        <f>($AF$11-(AD283*$AF$11))*'AJUSTE CONIF-SETEC (1) '!$Q$18</f>
        <v>594.97002840526557</v>
      </c>
      <c r="AG283" s="123">
        <f t="shared" si="113"/>
        <v>199017.47450156134</v>
      </c>
      <c r="AI283" s="128">
        <v>0</v>
      </c>
      <c r="AJ283" s="123">
        <f>IF($AI$11&gt;0,(AI283/$AI$11)*'DADOS BASE PROPOSTA'!$H$41,0)*'AJUSTE CONIF-SETEC (1) '!$Q$18</f>
        <v>0</v>
      </c>
      <c r="AL283" s="123">
        <v>360.25</v>
      </c>
      <c r="AM283" s="123">
        <f>(AL283/$AL$11)*'DADOS BASE PROPOSTA'!$H$42*'AJUSTE CONIF-SETEC (1) '!$Q$18</f>
        <v>190103.54022085466</v>
      </c>
      <c r="AO283" s="123"/>
      <c r="AP283" s="123"/>
      <c r="AQ283" s="123"/>
      <c r="AS283" s="123"/>
      <c r="AT283" s="123"/>
      <c r="AU283" s="123"/>
      <c r="AW283" s="123"/>
      <c r="AX283" s="123"/>
      <c r="AY283" s="123"/>
      <c r="AZ283" s="102"/>
    </row>
    <row r="284" spans="1:52" x14ac:dyDescent="0.25">
      <c r="A284" s="102"/>
      <c r="B284" s="103" t="s">
        <v>305</v>
      </c>
      <c r="C284" s="103" t="s">
        <v>339</v>
      </c>
      <c r="D284" s="103" t="s">
        <v>87</v>
      </c>
      <c r="F284" s="113">
        <f>'MATRIZ 2017 COMPLETO PROPOSTA'!F284</f>
        <v>0</v>
      </c>
      <c r="G284" s="118">
        <f t="shared" si="106"/>
        <v>0</v>
      </c>
      <c r="H284" s="123">
        <f>'DADOS BASE PROPOSTA'!$H$17*G284*'AJUSTE CONIF-SETEC (1) '!$Q$12</f>
        <v>0</v>
      </c>
      <c r="I284" s="123">
        <f>'MATRIZ 2017 COMPLETO PROPOSTA'!I284*'AJUSTE CONIF-SETEC (1) '!$Q$12</f>
        <v>0</v>
      </c>
      <c r="J284" s="123">
        <f t="shared" si="107"/>
        <v>0</v>
      </c>
      <c r="L284" s="113">
        <v>80.336595857700388</v>
      </c>
      <c r="M284" s="123">
        <f>IF(D284="E",'DADOS BASE PROPOSTA'!$H$28,IF(D284="EA",'DADOS BASE PROPOSTA'!$H$29,IF(D284="EC",'DADOS BASE PROPOSTA'!$H$30,IF(D284="ECA",'DADOS BASE PROPOSTA'!$H$31,0))))*'AJUSTE CONIF-SETEC (1) '!$Q$14</f>
        <v>499965.73525072273</v>
      </c>
      <c r="N284" s="123">
        <f>IF(OR(D284="E",D284="EA",D284="EC",D284="ECA",D284="ECR"),L284*'DADOS BASE PROPOSTA'!$H$33,0)*'AJUSTE CONIF-SETEC (1) '!$Q$14</f>
        <v>26952.94437428009</v>
      </c>
      <c r="O284" s="123">
        <f t="shared" si="108"/>
        <v>526918.67962500278</v>
      </c>
      <c r="R284" s="123"/>
      <c r="T284" s="113">
        <v>1823.504111282037</v>
      </c>
      <c r="U284" s="118">
        <f t="shared" si="110"/>
        <v>9.5663857701148852E-3</v>
      </c>
      <c r="V284" s="123">
        <f>'DADOS BASE PROPOSTA'!$H$48*U284*'AJUSTE CONIF-SETEC (1) '!$Q$20</f>
        <v>468039.65004640847</v>
      </c>
      <c r="W284" s="123"/>
      <c r="X284" s="123">
        <f t="shared" si="109"/>
        <v>468039.65004640847</v>
      </c>
      <c r="Z284" s="128">
        <v>93.5</v>
      </c>
      <c r="AB284" s="54">
        <v>0.65100000000000002</v>
      </c>
      <c r="AC284" s="54">
        <f t="shared" si="111"/>
        <v>60.868500000000004</v>
      </c>
      <c r="AD284" s="132">
        <f t="shared" si="112"/>
        <v>-0.13558184425827113</v>
      </c>
      <c r="AF284" s="54">
        <f>($AF$11-(AD284*$AF$11))*'AJUSTE CONIF-SETEC (1) '!$Q$18</f>
        <v>639.30431866295419</v>
      </c>
      <c r="AG284" s="123">
        <f t="shared" si="113"/>
        <v>59774.953794986213</v>
      </c>
      <c r="AI284" s="128">
        <v>0</v>
      </c>
      <c r="AJ284" s="123">
        <f>IF($AI$11&gt;0,(AI284/$AI$11)*'DADOS BASE PROPOSTA'!$H$41,0)*'AJUSTE CONIF-SETEC (1) '!$Q$18</f>
        <v>0</v>
      </c>
      <c r="AL284" s="123">
        <v>441.875</v>
      </c>
      <c r="AM284" s="123">
        <f>(AL284/$AL$11)*'DADOS BASE PROPOSTA'!$H$42*'AJUSTE CONIF-SETEC (1) '!$Q$18</f>
        <v>233176.96553807121</v>
      </c>
      <c r="AO284" s="123"/>
      <c r="AP284" s="123"/>
      <c r="AQ284" s="123"/>
      <c r="AS284" s="123"/>
      <c r="AT284" s="123"/>
      <c r="AU284" s="123"/>
      <c r="AW284" s="123"/>
      <c r="AX284" s="123"/>
      <c r="AY284" s="123"/>
      <c r="AZ284" s="102"/>
    </row>
    <row r="285" spans="1:52" x14ac:dyDescent="0.25">
      <c r="A285" s="102"/>
      <c r="B285" s="103" t="s">
        <v>305</v>
      </c>
      <c r="C285" s="103" t="s">
        <v>340</v>
      </c>
      <c r="D285" s="103" t="s">
        <v>93</v>
      </c>
      <c r="F285" s="113">
        <f>'MATRIZ 2017 COMPLETO PROPOSTA'!F285</f>
        <v>0</v>
      </c>
      <c r="G285" s="118">
        <f t="shared" si="106"/>
        <v>0</v>
      </c>
      <c r="H285" s="123">
        <f>'DADOS BASE PROPOSTA'!$H$17*G285*'AJUSTE CONIF-SETEC (1) '!$Q$12</f>
        <v>0</v>
      </c>
      <c r="I285" s="123">
        <f>'MATRIZ 2017 COMPLETO PROPOSTA'!I285*'AJUSTE CONIF-SETEC (1) '!$Q$12</f>
        <v>0</v>
      </c>
      <c r="J285" s="123">
        <f t="shared" si="107"/>
        <v>0</v>
      </c>
      <c r="L285" s="113">
        <v>102.3184549723873</v>
      </c>
      <c r="M285" s="123">
        <f>IF(D285="E",'DADOS BASE PROPOSTA'!$H$28,IF(D285="EA",'DADOS BASE PROPOSTA'!$H$29,IF(D285="EC",'DADOS BASE PROPOSTA'!$H$30,IF(D285="ECA",'DADOS BASE PROPOSTA'!$H$31,0))))*'AJUSTE CONIF-SETEC (1) '!$Q$14</f>
        <v>1008808.992033664</v>
      </c>
      <c r="N285" s="123">
        <f>IF(OR(D285="E",D285="EA",D285="EC",D285="ECA",D285="ECR"),L285*'DADOS BASE PROPOSTA'!$H$33,0)*'AJUSTE CONIF-SETEC (1) '!$Q$14</f>
        <v>34327.862612175886</v>
      </c>
      <c r="O285" s="123">
        <f t="shared" si="108"/>
        <v>1043136.8546458399</v>
      </c>
      <c r="R285" s="123"/>
      <c r="T285" s="113">
        <v>1373.3969839696811</v>
      </c>
      <c r="U285" s="118">
        <f t="shared" si="110"/>
        <v>7.2050538756005932E-3</v>
      </c>
      <c r="V285" s="123">
        <f>'DADOS BASE PROPOSTA'!$H$48*U285*'AJUSTE CONIF-SETEC (1) '!$Q$20</f>
        <v>352510.44391670218</v>
      </c>
      <c r="W285" s="123"/>
      <c r="X285" s="123">
        <f t="shared" si="109"/>
        <v>352510.44391670218</v>
      </c>
      <c r="Z285" s="128">
        <v>48.5</v>
      </c>
      <c r="AB285" s="54">
        <v>0.71599999999999997</v>
      </c>
      <c r="AC285" s="54">
        <f t="shared" si="111"/>
        <v>34.725999999999999</v>
      </c>
      <c r="AD285" s="132">
        <f t="shared" si="112"/>
        <v>-2.1831844258271227E-2</v>
      </c>
      <c r="AF285" s="54">
        <f>($AF$11-(AD285*$AF$11))*'AJUSTE CONIF-SETEC (1) '!$Q$18</f>
        <v>575.2658994018484</v>
      </c>
      <c r="AG285" s="123">
        <f t="shared" si="113"/>
        <v>27900.396120989648</v>
      </c>
      <c r="AI285" s="128">
        <v>0</v>
      </c>
      <c r="AJ285" s="123">
        <f>IF($AI$11&gt;0,(AI285/$AI$11)*'DADOS BASE PROPOSTA'!$H$41,0)*'AJUSTE CONIF-SETEC (1) '!$Q$18</f>
        <v>0</v>
      </c>
      <c r="AL285" s="123">
        <v>435</v>
      </c>
      <c r="AM285" s="123">
        <f>(AL285/$AL$11)*'DADOS BASE PROPOSTA'!$H$42*'AJUSTE CONIF-SETEC (1) '!$Q$18</f>
        <v>229549.03538118469</v>
      </c>
      <c r="AO285" s="123"/>
      <c r="AP285" s="123"/>
      <c r="AQ285" s="123"/>
      <c r="AS285" s="123"/>
      <c r="AT285" s="123"/>
      <c r="AU285" s="123"/>
      <c r="AW285" s="123"/>
      <c r="AX285" s="123"/>
      <c r="AY285" s="123"/>
      <c r="AZ285" s="102"/>
    </row>
    <row r="286" spans="1:52" x14ac:dyDescent="0.25">
      <c r="A286" s="102"/>
      <c r="B286" s="103" t="s">
        <v>305</v>
      </c>
      <c r="C286" s="103" t="s">
        <v>341</v>
      </c>
      <c r="D286" s="103" t="s">
        <v>89</v>
      </c>
      <c r="F286" s="113">
        <f>'MATRIZ 2017 COMPLETO PROPOSTA'!F286</f>
        <v>5409.5984638732452</v>
      </c>
      <c r="G286" s="118">
        <f t="shared" si="106"/>
        <v>4.7922385478069525E-3</v>
      </c>
      <c r="H286" s="123">
        <f>'DADOS BASE PROPOSTA'!$H$17*G286*'AJUSTE CONIF-SETEC (1) '!$Q$12</f>
        <v>5938505.6736218501</v>
      </c>
      <c r="I286" s="123">
        <f>'MATRIZ 2017 COMPLETO PROPOSTA'!I286*'AJUSTE CONIF-SETEC (1) '!$Q$12</f>
        <v>0</v>
      </c>
      <c r="J286" s="123">
        <f t="shared" si="107"/>
        <v>5938505.6736218501</v>
      </c>
      <c r="L286" s="113">
        <v>0</v>
      </c>
      <c r="M286" s="123">
        <f>IF(D286="E",'DADOS BASE PROPOSTA'!$H$28,IF(D286="EA",'DADOS BASE PROPOSTA'!$H$29,IF(D286="EC",'DADOS BASE PROPOSTA'!$H$30,IF(D286="ECA",'DADOS BASE PROPOSTA'!$H$31,0))))*'AJUSTE CONIF-SETEC (1) '!$Q$14</f>
        <v>0</v>
      </c>
      <c r="N286" s="123">
        <f>IF(OR(D286="E",D286="EA",D286="EC",D286="ECA",D286="ECR"),L286*'DADOS BASE PROPOSTA'!$H$33,0)*'AJUSTE CONIF-SETEC (1) '!$Q$14</f>
        <v>0</v>
      </c>
      <c r="O286" s="123">
        <f t="shared" si="108"/>
        <v>0</v>
      </c>
      <c r="R286" s="123"/>
      <c r="T286" s="113">
        <v>3631.4077811310508</v>
      </c>
      <c r="U286" s="118">
        <f t="shared" si="110"/>
        <v>1.9050929201619708E-2</v>
      </c>
      <c r="V286" s="123">
        <f>'DADOS BASE PROPOSTA'!$H$48*U286*'AJUSTE CONIF-SETEC (1) '!$Q$20</f>
        <v>932075.12751996319</v>
      </c>
      <c r="W286" s="123"/>
      <c r="X286" s="123">
        <f t="shared" si="109"/>
        <v>932075.12751996319</v>
      </c>
      <c r="Z286" s="128">
        <v>2366.5</v>
      </c>
      <c r="AB286" s="54">
        <v>0.65800000000000003</v>
      </c>
      <c r="AC286" s="54">
        <f t="shared" si="111"/>
        <v>1557.1570000000002</v>
      </c>
      <c r="AD286" s="132">
        <f t="shared" si="112"/>
        <v>-0.12333184425827112</v>
      </c>
      <c r="AF286" s="54">
        <f>($AF$11-(AD286*$AF$11))*'AJUSTE CONIF-SETEC (1) '!$Q$18</f>
        <v>632.40787351175823</v>
      </c>
      <c r="AG286" s="123">
        <f t="shared" si="113"/>
        <v>1496593.2326655758</v>
      </c>
      <c r="AI286" s="128">
        <v>97.5</v>
      </c>
      <c r="AJ286" s="123">
        <f>IF($AI$11&gt;0,(AI286/$AI$11)*'DADOS BASE PROPOSTA'!$H$41,0)*'AJUSTE CONIF-SETEC (1) '!$Q$18</f>
        <v>556160.89807755826</v>
      </c>
      <c r="AL286" s="123">
        <v>1502.875</v>
      </c>
      <c r="AM286" s="123">
        <f>(AL286/$AL$11)*'DADOS BASE PROPOSTA'!$H$42*'AJUSTE CONIF-SETEC (1) '!$Q$18</f>
        <v>793065.53229539748</v>
      </c>
      <c r="AO286" s="123"/>
      <c r="AP286" s="123"/>
      <c r="AQ286" s="123"/>
      <c r="AS286" s="123"/>
      <c r="AT286" s="123"/>
      <c r="AU286" s="123"/>
      <c r="AW286" s="123"/>
      <c r="AX286" s="123"/>
      <c r="AY286" s="123"/>
      <c r="AZ286" s="102"/>
    </row>
    <row r="287" spans="1:52" x14ac:dyDescent="0.25">
      <c r="A287" s="102"/>
      <c r="B287" s="103" t="s">
        <v>305</v>
      </c>
      <c r="C287" s="103" t="s">
        <v>342</v>
      </c>
      <c r="D287" s="103" t="s">
        <v>89</v>
      </c>
      <c r="F287" s="113">
        <f>'MATRIZ 2017 COMPLETO PROPOSTA'!F287</f>
        <v>1871.218611558578</v>
      </c>
      <c r="G287" s="118">
        <f t="shared" si="106"/>
        <v>1.6576694225220298E-3</v>
      </c>
      <c r="H287" s="123">
        <f>'DADOS BASE PROPOSTA'!$H$17*G287*'AJUSTE CONIF-SETEC (1) '!$Q$12</f>
        <v>2054171.3799162661</v>
      </c>
      <c r="I287" s="123">
        <f>'MATRIZ 2017 COMPLETO PROPOSTA'!I287*'AJUSTE CONIF-SETEC (1) '!$Q$12</f>
        <v>0</v>
      </c>
      <c r="J287" s="123">
        <f t="shared" si="107"/>
        <v>2054171.3799162661</v>
      </c>
      <c r="L287" s="113">
        <v>0</v>
      </c>
      <c r="M287" s="123">
        <f>IF(D287="E",'DADOS BASE PROPOSTA'!$H$28,IF(D287="EA",'DADOS BASE PROPOSTA'!$H$29,IF(D287="EC",'DADOS BASE PROPOSTA'!$H$30,IF(D287="ECA",'DADOS BASE PROPOSTA'!$H$31,0))))*'AJUSTE CONIF-SETEC (1) '!$Q$14</f>
        <v>0</v>
      </c>
      <c r="N287" s="123">
        <f>IF(OR(D287="E",D287="EA",D287="EC",D287="ECA",D287="ECR"),L287*'DADOS BASE PROPOSTA'!$H$33,0)*'AJUSTE CONIF-SETEC (1) '!$Q$14</f>
        <v>0</v>
      </c>
      <c r="O287" s="123">
        <f t="shared" si="108"/>
        <v>0</v>
      </c>
      <c r="R287" s="123"/>
      <c r="T287" s="113">
        <v>2966.2006462844161</v>
      </c>
      <c r="U287" s="118">
        <f t="shared" si="110"/>
        <v>1.5561149261117291E-2</v>
      </c>
      <c r="V287" s="123">
        <f>'DADOS BASE PROPOSTA'!$H$48*U287*'AJUSTE CONIF-SETEC (1) '!$Q$20</f>
        <v>761336.10221384559</v>
      </c>
      <c r="W287" s="123"/>
      <c r="X287" s="123">
        <f t="shared" si="109"/>
        <v>761336.10221384559</v>
      </c>
      <c r="Z287" s="128">
        <v>1073</v>
      </c>
      <c r="AB287" s="54">
        <v>0.77</v>
      </c>
      <c r="AC287" s="54">
        <f t="shared" si="111"/>
        <v>826.21</v>
      </c>
      <c r="AD287" s="132">
        <f t="shared" si="112"/>
        <v>7.2668155741728857E-2</v>
      </c>
      <c r="AF287" s="54">
        <f>($AF$11-(AD287*$AF$11))*'AJUSTE CONIF-SETEC (1) '!$Q$18</f>
        <v>522.06475109262192</v>
      </c>
      <c r="AG287" s="123">
        <f t="shared" si="113"/>
        <v>560175.47792238335</v>
      </c>
      <c r="AI287" s="128">
        <v>0</v>
      </c>
      <c r="AJ287" s="123">
        <f>IF($AI$11&gt;0,(AI287/$AI$11)*'DADOS BASE PROPOSTA'!$H$41,0)*'AJUSTE CONIF-SETEC (1) '!$Q$18</f>
        <v>0</v>
      </c>
      <c r="AL287" s="123">
        <v>1622.5</v>
      </c>
      <c r="AM287" s="123">
        <f>(AL287/$AL$11)*'DADOS BASE PROPOSTA'!$H$42*'AJUSTE CONIF-SETEC (1) '!$Q$18</f>
        <v>856191.51702522335</v>
      </c>
      <c r="AO287" s="123"/>
      <c r="AP287" s="123"/>
      <c r="AQ287" s="123"/>
      <c r="AS287" s="123"/>
      <c r="AT287" s="123"/>
      <c r="AU287" s="123"/>
      <c r="AW287" s="123"/>
      <c r="AX287" s="123"/>
      <c r="AY287" s="123"/>
      <c r="AZ287" s="102"/>
    </row>
    <row r="288" spans="1:52" x14ac:dyDescent="0.25">
      <c r="A288" s="102"/>
      <c r="B288" s="103" t="s">
        <v>305</v>
      </c>
      <c r="C288" s="103" t="s">
        <v>343</v>
      </c>
      <c r="D288" s="103" t="s">
        <v>89</v>
      </c>
      <c r="F288" s="113">
        <f>'MATRIZ 2017 COMPLETO PROPOSTA'!F288</f>
        <v>1749.2976877100409</v>
      </c>
      <c r="G288" s="118">
        <f t="shared" si="106"/>
        <v>1.5496624872655342E-3</v>
      </c>
      <c r="H288" s="123">
        <f>'DADOS BASE PROPOSTA'!$H$17*G288*'AJUSTE CONIF-SETEC (1) '!$Q$12</f>
        <v>1920330.0046565291</v>
      </c>
      <c r="I288" s="123">
        <f>'MATRIZ 2017 COMPLETO PROPOSTA'!I288*'AJUSTE CONIF-SETEC (1) '!$Q$12</f>
        <v>0</v>
      </c>
      <c r="J288" s="123">
        <f t="shared" si="107"/>
        <v>1920330.0046565291</v>
      </c>
      <c r="L288" s="113">
        <v>0</v>
      </c>
      <c r="M288" s="123">
        <f>IF(D288="E",'DADOS BASE PROPOSTA'!$H$28,IF(D288="EA",'DADOS BASE PROPOSTA'!$H$29,IF(D288="EC",'DADOS BASE PROPOSTA'!$H$30,IF(D288="ECA",'DADOS BASE PROPOSTA'!$H$31,0))))*'AJUSTE CONIF-SETEC (1) '!$Q$14</f>
        <v>0</v>
      </c>
      <c r="N288" s="123">
        <f>IF(OR(D288="E",D288="EA",D288="EC",D288="ECA",D288="ECR"),L288*'DADOS BASE PROPOSTA'!$H$33,0)*'AJUSTE CONIF-SETEC (1) '!$Q$14</f>
        <v>0</v>
      </c>
      <c r="O288" s="123">
        <f t="shared" si="108"/>
        <v>0</v>
      </c>
      <c r="R288" s="123"/>
      <c r="T288" s="113">
        <v>690.30149894830652</v>
      </c>
      <c r="U288" s="118">
        <f t="shared" si="110"/>
        <v>3.6214288719016094E-3</v>
      </c>
      <c r="V288" s="123">
        <f>'DADOS BASE PROPOSTA'!$H$48*U288*'AJUSTE CONIF-SETEC (1) '!$Q$20</f>
        <v>177180.00743476537</v>
      </c>
      <c r="W288" s="123"/>
      <c r="X288" s="123">
        <f t="shared" si="109"/>
        <v>177180.00743476537</v>
      </c>
      <c r="Z288" s="128">
        <v>1035</v>
      </c>
      <c r="AB288" s="54">
        <v>0.73099999999999998</v>
      </c>
      <c r="AC288" s="54">
        <f t="shared" si="111"/>
        <v>756.58500000000004</v>
      </c>
      <c r="AD288" s="132">
        <f t="shared" si="112"/>
        <v>4.4181557417287964E-3</v>
      </c>
      <c r="AF288" s="54">
        <f>($AF$11-(AD288*$AF$11))*'AJUSTE CONIF-SETEC (1) '!$Q$18</f>
        <v>560.48780264928553</v>
      </c>
      <c r="AG288" s="123">
        <f t="shared" si="113"/>
        <v>580104.87574201054</v>
      </c>
      <c r="AI288" s="128">
        <v>0</v>
      </c>
      <c r="AJ288" s="123">
        <f>IF($AI$11&gt;0,(AI288/$AI$11)*'DADOS BASE PROPOSTA'!$H$41,0)*'AJUSTE CONIF-SETEC (1) '!$Q$18</f>
        <v>0</v>
      </c>
      <c r="AL288" s="123">
        <v>273.25</v>
      </c>
      <c r="AM288" s="123">
        <f>(AL288/$AL$11)*'DADOS BASE PROPOSTA'!$H$42*'AJUSTE CONIF-SETEC (1) '!$Q$18</f>
        <v>144193.73314461776</v>
      </c>
      <c r="AO288" s="123"/>
      <c r="AP288" s="123"/>
      <c r="AQ288" s="123"/>
      <c r="AS288" s="123"/>
      <c r="AT288" s="123"/>
      <c r="AU288" s="123"/>
      <c r="AW288" s="123"/>
      <c r="AX288" s="123"/>
      <c r="AY288" s="123"/>
      <c r="AZ288" s="102"/>
    </row>
    <row r="289" spans="1:52" x14ac:dyDescent="0.25">
      <c r="A289" s="102"/>
      <c r="B289" s="103" t="s">
        <v>305</v>
      </c>
      <c r="C289" s="103" t="s">
        <v>344</v>
      </c>
      <c r="D289" s="103" t="s">
        <v>89</v>
      </c>
      <c r="F289" s="113">
        <f>'MATRIZ 2017 COMPLETO PROPOSTA'!F289</f>
        <v>5633.171272203047</v>
      </c>
      <c r="G289" s="118">
        <f t="shared" si="106"/>
        <v>4.9902965436960604E-3</v>
      </c>
      <c r="H289" s="123">
        <f>'DADOS BASE PROPOSTA'!$H$17*G289*'AJUSTE CONIF-SETEC (1) '!$Q$12</f>
        <v>6183937.6404491039</v>
      </c>
      <c r="I289" s="123">
        <f>'MATRIZ 2017 COMPLETO PROPOSTA'!I289*'AJUSTE CONIF-SETEC (1) '!$Q$12</f>
        <v>0</v>
      </c>
      <c r="J289" s="123">
        <f t="shared" si="107"/>
        <v>6183937.6404491039</v>
      </c>
      <c r="L289" s="113">
        <v>0</v>
      </c>
      <c r="M289" s="123">
        <f>IF(D289="E",'DADOS BASE PROPOSTA'!$H$28,IF(D289="EA",'DADOS BASE PROPOSTA'!$H$29,IF(D289="EC",'DADOS BASE PROPOSTA'!$H$30,IF(D289="ECA",'DADOS BASE PROPOSTA'!$H$31,0))))*'AJUSTE CONIF-SETEC (1) '!$Q$14</f>
        <v>0</v>
      </c>
      <c r="N289" s="123">
        <f>IF(OR(D289="E",D289="EA",D289="EC",D289="ECA",D289="ECR"),L289*'DADOS BASE PROPOSTA'!$H$33,0)*'AJUSTE CONIF-SETEC (1) '!$Q$14</f>
        <v>0</v>
      </c>
      <c r="O289" s="123">
        <f t="shared" si="108"/>
        <v>0</v>
      </c>
      <c r="R289" s="123"/>
      <c r="T289" s="113">
        <v>3229.0877456779458</v>
      </c>
      <c r="U289" s="118">
        <f t="shared" si="110"/>
        <v>1.6940295812652578E-2</v>
      </c>
      <c r="V289" s="123">
        <f>'DADOS BASE PROPOSTA'!$H$48*U289*'AJUSTE CONIF-SETEC (1) '!$Q$20</f>
        <v>828811.45652788505</v>
      </c>
      <c r="W289" s="123"/>
      <c r="X289" s="123">
        <f t="shared" si="109"/>
        <v>828811.45652788505</v>
      </c>
      <c r="Z289" s="128">
        <v>1868.5</v>
      </c>
      <c r="AB289" s="54">
        <v>0.67900000000000005</v>
      </c>
      <c r="AC289" s="54">
        <f t="shared" si="111"/>
        <v>1268.7115000000001</v>
      </c>
      <c r="AD289" s="132">
        <f t="shared" si="112"/>
        <v>-8.658184425827109E-2</v>
      </c>
      <c r="AF289" s="54">
        <f>($AF$11-(AD289*$AF$11))*'AJUSTE CONIF-SETEC (1) '!$Q$18</f>
        <v>611.71853805817011</v>
      </c>
      <c r="AG289" s="123">
        <f t="shared" si="113"/>
        <v>1142996.0883616908</v>
      </c>
      <c r="AI289" s="128">
        <v>149</v>
      </c>
      <c r="AJ289" s="123">
        <f>IF($AI$11&gt;0,(AI289/$AI$11)*'DADOS BASE PROPOSTA'!$H$41,0)*'AJUSTE CONIF-SETEC (1) '!$Q$18</f>
        <v>849927.93654929427</v>
      </c>
      <c r="AL289" s="123">
        <v>1282.25</v>
      </c>
      <c r="AM289" s="123">
        <f>(AL289/$AL$11)*'DADOS BASE PROPOSTA'!$H$42*'AJUSTE CONIF-SETEC (1) '!$Q$18</f>
        <v>676641.955442584</v>
      </c>
      <c r="AO289" s="123"/>
      <c r="AP289" s="123"/>
      <c r="AQ289" s="123"/>
      <c r="AS289" s="123"/>
      <c r="AT289" s="123"/>
      <c r="AU289" s="123"/>
      <c r="AW289" s="123"/>
      <c r="AX289" s="123"/>
      <c r="AY289" s="123"/>
      <c r="AZ289" s="102"/>
    </row>
    <row r="290" spans="1:52" x14ac:dyDescent="0.25">
      <c r="A290" s="102"/>
      <c r="B290" s="103" t="s">
        <v>305</v>
      </c>
      <c r="C290" s="103" t="s">
        <v>345</v>
      </c>
      <c r="D290" s="103" t="s">
        <v>93</v>
      </c>
      <c r="F290" s="113">
        <f>'MATRIZ 2017 COMPLETO PROPOSTA'!F290</f>
        <v>0</v>
      </c>
      <c r="G290" s="118">
        <f t="shared" si="106"/>
        <v>0</v>
      </c>
      <c r="H290" s="123">
        <f>'DADOS BASE PROPOSTA'!$H$17*G290*'AJUSTE CONIF-SETEC (1) '!$Q$12</f>
        <v>0</v>
      </c>
      <c r="I290" s="123">
        <f>'MATRIZ 2017 COMPLETO PROPOSTA'!I290*'AJUSTE CONIF-SETEC (1) '!$Q$12</f>
        <v>0</v>
      </c>
      <c r="J290" s="123">
        <f t="shared" si="107"/>
        <v>0</v>
      </c>
      <c r="L290" s="113">
        <v>312.03966118802992</v>
      </c>
      <c r="M290" s="123">
        <f>IF(D290="E",'DADOS BASE PROPOSTA'!$H$28,IF(D290="EA",'DADOS BASE PROPOSTA'!$H$29,IF(D290="EC",'DADOS BASE PROPOSTA'!$H$30,IF(D290="ECA",'DADOS BASE PROPOSTA'!$H$31,0))))*'AJUSTE CONIF-SETEC (1) '!$Q$14</f>
        <v>1008808.992033664</v>
      </c>
      <c r="N290" s="123">
        <f>IF(OR(D290="E",D290="EA",D290="EC",D290="ECA",D290="ECR"),L290*'DADOS BASE PROPOSTA'!$H$33,0)*'AJUSTE CONIF-SETEC (1) '!$Q$14</f>
        <v>104689.37027736941</v>
      </c>
      <c r="O290" s="123">
        <f t="shared" si="108"/>
        <v>1113498.3623110335</v>
      </c>
      <c r="R290" s="123"/>
      <c r="T290" s="113">
        <v>785.55685983532317</v>
      </c>
      <c r="U290" s="118">
        <f t="shared" si="110"/>
        <v>4.1211532889066519E-3</v>
      </c>
      <c r="V290" s="123">
        <f>'DADOS BASE PROPOSTA'!$H$48*U290*'AJUSTE CONIF-SETEC (1) '!$Q$20</f>
        <v>201629.24530528425</v>
      </c>
      <c r="W290" s="123"/>
      <c r="X290" s="123">
        <f t="shared" si="109"/>
        <v>201629.24530528425</v>
      </c>
      <c r="Z290" s="128">
        <v>228.5</v>
      </c>
      <c r="AB290" s="54">
        <v>0.70099999999999996</v>
      </c>
      <c r="AC290" s="54">
        <f t="shared" si="111"/>
        <v>160.17849999999999</v>
      </c>
      <c r="AD290" s="132">
        <f t="shared" si="112"/>
        <v>-4.808184425827125E-2</v>
      </c>
      <c r="AF290" s="54">
        <f>($AF$11-(AD290*$AF$11))*'AJUSTE CONIF-SETEC (1) '!$Q$18</f>
        <v>590.04399615441127</v>
      </c>
      <c r="AG290" s="123">
        <f t="shared" si="113"/>
        <v>134825.05312128298</v>
      </c>
      <c r="AI290" s="128">
        <v>0</v>
      </c>
      <c r="AJ290" s="123">
        <f>IF($AI$11&gt;0,(AI290/$AI$11)*'DADOS BASE PROPOSTA'!$H$41,0)*'AJUSTE CONIF-SETEC (1) '!$Q$18</f>
        <v>0</v>
      </c>
      <c r="AL290" s="123">
        <v>218.625</v>
      </c>
      <c r="AM290" s="123">
        <f>(AL290/$AL$11)*'DADOS BASE PROPOSTA'!$H$42*'AJUSTE CONIF-SETEC (1) '!$Q$18</f>
        <v>115368.17898899196</v>
      </c>
      <c r="AO290" s="123"/>
      <c r="AP290" s="123"/>
      <c r="AQ290" s="123"/>
      <c r="AS290" s="123"/>
      <c r="AT290" s="123"/>
      <c r="AU290" s="123"/>
      <c r="AW290" s="123"/>
      <c r="AX290" s="123"/>
      <c r="AY290" s="123"/>
      <c r="AZ290" s="102"/>
    </row>
    <row r="291" spans="1:52" x14ac:dyDescent="0.25">
      <c r="A291" s="102"/>
      <c r="B291" s="103" t="s">
        <v>305</v>
      </c>
      <c r="C291" s="103" t="s">
        <v>346</v>
      </c>
      <c r="D291" s="103" t="s">
        <v>246</v>
      </c>
      <c r="F291" s="113">
        <f>'MATRIZ 2017 COMPLETO PROPOSTA'!F291</f>
        <v>0</v>
      </c>
      <c r="G291" s="118">
        <f t="shared" si="106"/>
        <v>0</v>
      </c>
      <c r="H291" s="123">
        <f>'DADOS BASE PROPOSTA'!$H$17*G291*'AJUSTE CONIF-SETEC (1) '!$Q$12</f>
        <v>0</v>
      </c>
      <c r="I291" s="123">
        <f>'MATRIZ 2017 COMPLETO PROPOSTA'!I291*'AJUSTE CONIF-SETEC (1) '!$Q$12</f>
        <v>0</v>
      </c>
      <c r="J291" s="123">
        <f t="shared" si="107"/>
        <v>0</v>
      </c>
      <c r="L291" s="113">
        <v>0</v>
      </c>
      <c r="M291" s="123">
        <f>IF(D291="E",'DADOS BASE PROPOSTA'!$H$28,IF(D291="EA",'DADOS BASE PROPOSTA'!$H$29,IF(D291="EC",'DADOS BASE PROPOSTA'!$H$30,IF(D291="ECA",'DADOS BASE PROPOSTA'!$H$31,0))))*'AJUSTE CONIF-SETEC (1) '!$Q$14</f>
        <v>0</v>
      </c>
      <c r="N291" s="123">
        <f>IF(OR(D291="E",D291="EA",D291="EC",D291="ECA",D291="ECR"),L291*'DADOS BASE PROPOSTA'!$H$33,0)*'AJUSTE CONIF-SETEC (1) '!$Q$14</f>
        <v>0</v>
      </c>
      <c r="O291" s="123">
        <f t="shared" si="108"/>
        <v>0</v>
      </c>
      <c r="R291" s="123"/>
      <c r="T291" s="113">
        <v>498.49034420262382</v>
      </c>
      <c r="U291" s="118">
        <f t="shared" si="110"/>
        <v>2.615157764556353E-3</v>
      </c>
      <c r="V291" s="123">
        <f>'DADOS BASE PROPOSTA'!$H$48*U291*'AJUSTE CONIF-SETEC (1) '!$Q$20</f>
        <v>127947.74895685648</v>
      </c>
      <c r="W291" s="123"/>
      <c r="X291" s="123">
        <f t="shared" si="109"/>
        <v>127947.74895685648</v>
      </c>
      <c r="Z291" s="128">
        <v>0</v>
      </c>
      <c r="AB291" s="54">
        <v>0.68</v>
      </c>
      <c r="AC291" s="54">
        <f t="shared" si="111"/>
        <v>0</v>
      </c>
      <c r="AD291" s="132">
        <f t="shared" si="112"/>
        <v>-8.4831844258271089E-2</v>
      </c>
      <c r="AF291" s="54">
        <f>($AF$11-(AD291*$AF$11))*'AJUSTE CONIF-SETEC (1) '!$Q$18</f>
        <v>610.73333160799928</v>
      </c>
      <c r="AG291" s="123">
        <f t="shared" si="113"/>
        <v>0</v>
      </c>
      <c r="AI291" s="128">
        <v>0</v>
      </c>
      <c r="AJ291" s="123">
        <f>IF($AI$11&gt;0,(AI291/$AI$11)*'DADOS BASE PROPOSTA'!$H$41,0)*'AJUSTE CONIF-SETEC (1) '!$Q$18</f>
        <v>0</v>
      </c>
      <c r="AL291" s="123">
        <v>92.25</v>
      </c>
      <c r="AM291" s="123">
        <f>(AL291/$AL$11)*'DADOS BASE PROPOSTA'!$H$42*'AJUSTE CONIF-SETEC (1) '!$Q$18</f>
        <v>48680.22646876848</v>
      </c>
      <c r="AO291" s="123"/>
      <c r="AP291" s="123"/>
      <c r="AQ291" s="123"/>
      <c r="AS291" s="123"/>
      <c r="AT291" s="123"/>
      <c r="AU291" s="123"/>
      <c r="AW291" s="123"/>
      <c r="AX291" s="123"/>
      <c r="AY291" s="123"/>
      <c r="AZ291" s="102"/>
    </row>
    <row r="292" spans="1:52" x14ac:dyDescent="0.25">
      <c r="A292" s="102"/>
      <c r="B292" s="103" t="s">
        <v>305</v>
      </c>
      <c r="C292" s="103" t="s">
        <v>245</v>
      </c>
      <c r="D292" s="103" t="s">
        <v>246</v>
      </c>
      <c r="F292" s="113">
        <f>'MATRIZ 2017 COMPLETO PROPOSTA'!F292</f>
        <v>0</v>
      </c>
      <c r="G292" s="118">
        <f t="shared" si="106"/>
        <v>0</v>
      </c>
      <c r="H292" s="123">
        <f>'DADOS BASE PROPOSTA'!$H$17*G292*'AJUSTE CONIF-SETEC (1) '!$Q$12</f>
        <v>0</v>
      </c>
      <c r="I292" s="123">
        <f>'MATRIZ 2017 COMPLETO PROPOSTA'!I292*'AJUSTE CONIF-SETEC (1) '!$Q$12</f>
        <v>0</v>
      </c>
      <c r="J292" s="123">
        <f t="shared" si="107"/>
        <v>0</v>
      </c>
      <c r="L292" s="113">
        <v>0</v>
      </c>
      <c r="M292" s="123">
        <f>IF(D292="E",'DADOS BASE PROPOSTA'!$H$28,IF(D292="EA",'DADOS BASE PROPOSTA'!$H$29,IF(D292="EC",'DADOS BASE PROPOSTA'!$H$30,IF(D292="ECA",'DADOS BASE PROPOSTA'!$H$31,0))))*'AJUSTE CONIF-SETEC (1) '!$Q$14</f>
        <v>0</v>
      </c>
      <c r="N292" s="123">
        <f>IF(OR(D292="E",D292="EA",D292="EC",D292="ECA",D292="ECR"),L292*'DADOS BASE PROPOSTA'!$H$33,0)*'AJUSTE CONIF-SETEC (1) '!$Q$14</f>
        <v>0</v>
      </c>
      <c r="O292" s="123">
        <f t="shared" si="108"/>
        <v>0</v>
      </c>
      <c r="R292" s="123"/>
      <c r="T292" s="113">
        <v>464.83036510187549</v>
      </c>
      <c r="U292" s="118">
        <f t="shared" si="110"/>
        <v>2.438572286574966E-3</v>
      </c>
      <c r="V292" s="123">
        <f>'DADOS BASE PROPOSTA'!$H$48*U292*'AJUSTE CONIF-SETEC (1) '!$Q$20</f>
        <v>119308.22643458068</v>
      </c>
      <c r="W292" s="123"/>
      <c r="X292" s="123">
        <f t="shared" si="109"/>
        <v>119308.22643458068</v>
      </c>
      <c r="Z292" s="128">
        <v>0</v>
      </c>
      <c r="AB292" s="54">
        <v>0.77</v>
      </c>
      <c r="AC292" s="54">
        <f t="shared" si="111"/>
        <v>0</v>
      </c>
      <c r="AD292" s="132">
        <f t="shared" si="112"/>
        <v>7.2668155741728857E-2</v>
      </c>
      <c r="AF292" s="54">
        <f>($AF$11-(AD292*$AF$11))*'AJUSTE CONIF-SETEC (1) '!$Q$18</f>
        <v>522.06475109262192</v>
      </c>
      <c r="AG292" s="123">
        <f t="shared" si="113"/>
        <v>0</v>
      </c>
      <c r="AI292" s="128">
        <v>0</v>
      </c>
      <c r="AJ292" s="123">
        <f>IF($AI$11&gt;0,(AI292/$AI$11)*'DADOS BASE PROPOSTA'!$H$41,0)*'AJUSTE CONIF-SETEC (1) '!$Q$18</f>
        <v>0</v>
      </c>
      <c r="AL292" s="123">
        <v>253.375</v>
      </c>
      <c r="AM292" s="123">
        <f>(AL292/$AL$11)*'DADOS BASE PROPOSTA'!$H$42*'AJUSTE CONIF-SETEC (1) '!$Q$18</f>
        <v>133705.71687289118</v>
      </c>
      <c r="AO292" s="123"/>
      <c r="AP292" s="123"/>
      <c r="AQ292" s="123"/>
      <c r="AS292" s="123"/>
      <c r="AT292" s="123"/>
      <c r="AU292" s="123"/>
      <c r="AW292" s="123"/>
      <c r="AX292" s="123"/>
      <c r="AY292" s="123"/>
      <c r="AZ292" s="102"/>
    </row>
    <row r="293" spans="1:52" x14ac:dyDescent="0.25">
      <c r="A293" s="102"/>
      <c r="F293" s="113"/>
      <c r="G293" s="118"/>
      <c r="H293" s="123"/>
      <c r="I293" s="123"/>
      <c r="J293" s="123"/>
      <c r="L293" s="113"/>
      <c r="M293" s="123"/>
      <c r="N293" s="123"/>
      <c r="O293" s="123"/>
      <c r="R293" s="123"/>
      <c r="T293" s="113"/>
      <c r="U293" s="118"/>
      <c r="V293" s="123"/>
      <c r="W293" s="123"/>
      <c r="X293" s="123"/>
      <c r="Z293" s="128"/>
      <c r="AD293" s="132"/>
      <c r="AG293" s="123"/>
      <c r="AI293" s="128"/>
      <c r="AJ293" s="123"/>
      <c r="AL293" s="123"/>
      <c r="AM293" s="123"/>
      <c r="AO293" s="123"/>
      <c r="AP293" s="123"/>
      <c r="AQ293" s="123"/>
      <c r="AS293" s="123"/>
      <c r="AT293" s="123"/>
      <c r="AU293" s="123"/>
      <c r="AW293" s="123"/>
      <c r="AX293" s="123"/>
      <c r="AY293" s="123"/>
      <c r="AZ293" s="102"/>
    </row>
    <row r="294" spans="1:52" x14ac:dyDescent="0.25">
      <c r="A294" s="102"/>
      <c r="B294" s="107" t="s">
        <v>305</v>
      </c>
      <c r="C294" s="107" t="s">
        <v>347</v>
      </c>
      <c r="D294" s="107" t="s">
        <v>84</v>
      </c>
      <c r="E294" s="107"/>
      <c r="F294" s="114">
        <f>SUM(F295:F305)</f>
        <v>22554.016354352447</v>
      </c>
      <c r="G294" s="119">
        <f>SUM(G295:G305)</f>
        <v>1.9980083051082589E-2</v>
      </c>
      <c r="H294" s="124">
        <f>SUM(H295:H305)</f>
        <v>24759167.427628942</v>
      </c>
      <c r="I294" s="124">
        <f>SUM(I295:I305)</f>
        <v>1084058.0339444075</v>
      </c>
      <c r="J294" s="124">
        <f>SUM(J295:J305)</f>
        <v>25843225.461573351</v>
      </c>
      <c r="K294" s="108"/>
      <c r="L294" s="114">
        <f>SUM(L295:L305)</f>
        <v>255.02789026445947</v>
      </c>
      <c r="M294" s="124">
        <f>SUM(M295:M305)</f>
        <v>2508706.1977858325</v>
      </c>
      <c r="N294" s="124">
        <f>SUM(N295:N305)</f>
        <v>85561.90944863297</v>
      </c>
      <c r="O294" s="124">
        <f>SUM(O295:O305)</f>
        <v>2594268.107234465</v>
      </c>
      <c r="P294" s="108"/>
      <c r="Q294" s="109"/>
      <c r="R294" s="124">
        <f>SUM(R295:R305)</f>
        <v>3259312.2795589673</v>
      </c>
      <c r="S294" s="108"/>
      <c r="T294" s="114">
        <f>SUM(T295:T305)</f>
        <v>10275.985507759524</v>
      </c>
      <c r="U294" s="119">
        <f>SUM(U295:U305)</f>
        <v>5.3909415902673022E-2</v>
      </c>
      <c r="V294" s="124">
        <f>SUM(V295:V305)</f>
        <v>2637541.9891717741</v>
      </c>
      <c r="W294" s="124">
        <f>SUM(W295:W305)</f>
        <v>244676.20587804879</v>
      </c>
      <c r="X294" s="124">
        <f>SUM(X295:X305)</f>
        <v>2882218.1950498233</v>
      </c>
      <c r="Y294" s="108"/>
      <c r="Z294" s="129">
        <f>SUM(Z295:Z305)</f>
        <v>11385.5</v>
      </c>
      <c r="AA294" s="108"/>
      <c r="AB294" s="108"/>
      <c r="AC294" s="108"/>
      <c r="AD294" s="133"/>
      <c r="AE294" s="108"/>
      <c r="AF294" s="108"/>
      <c r="AG294" s="124">
        <f>SUM(AG295:AG305)</f>
        <v>6124661.4903683085</v>
      </c>
      <c r="AH294" s="108"/>
      <c r="AI294" s="129">
        <f>SUM(AI295:AI305)</f>
        <v>37.5</v>
      </c>
      <c r="AJ294" s="124">
        <f>SUM(AJ295:AJ305)</f>
        <v>213908.03772213781</v>
      </c>
      <c r="AK294" s="108"/>
      <c r="AL294" s="124">
        <f>SUM(AL295:AL305)</f>
        <v>2224.625</v>
      </c>
      <c r="AM294" s="124">
        <f>SUM(AM295:AM305)</f>
        <v>1173932.2364019952</v>
      </c>
      <c r="AN294" s="108"/>
      <c r="AO294" s="124"/>
      <c r="AP294" s="124"/>
      <c r="AQ294" s="124">
        <f>SUM(AQ295:AQ305)</f>
        <v>280798.16588536603</v>
      </c>
      <c r="AR294" s="107"/>
      <c r="AS294" s="124"/>
      <c r="AT294" s="124"/>
      <c r="AU294" s="124">
        <f>SUM(AU295:AU305)</f>
        <v>280798.16588536603</v>
      </c>
      <c r="AV294" s="107"/>
      <c r="AW294" s="124"/>
      <c r="AX294" s="124"/>
      <c r="AY294" s="124">
        <f>SUM(AY295:AY305)</f>
        <v>280798.16588536603</v>
      </c>
      <c r="AZ294" s="102"/>
    </row>
    <row r="295" spans="1:52" x14ac:dyDescent="0.25">
      <c r="A295" s="102"/>
      <c r="B295" s="103" t="s">
        <v>305</v>
      </c>
      <c r="C295" s="103" t="s">
        <v>35</v>
      </c>
      <c r="D295" s="103" t="s">
        <v>85</v>
      </c>
      <c r="F295" s="113">
        <f>'MATRIZ 2017 COMPLETO PROPOSTA'!F295</f>
        <v>0</v>
      </c>
      <c r="G295" s="118">
        <f t="shared" ref="G295:G305" si="114">F295/$F$11</f>
        <v>0</v>
      </c>
      <c r="H295" s="123">
        <f>'DADOS BASE PROPOSTA'!$H$17*G295*'AJUSTE CONIF-SETEC (1) '!$Q$12</f>
        <v>0</v>
      </c>
      <c r="I295" s="123">
        <f>'MATRIZ 2017 COMPLETO PROPOSTA'!I295*'AJUSTE CONIF-SETEC (1) '!$Q$12</f>
        <v>0</v>
      </c>
      <c r="J295" s="123">
        <f t="shared" ref="J295:J305" si="115">H295+I295</f>
        <v>0</v>
      </c>
      <c r="L295" s="113"/>
      <c r="M295" s="123">
        <f>IF(D295="E",'DADOS BASE PROPOSTA'!$H$28,IF(D295="EA",'DADOS BASE PROPOSTA'!$H$29,IF(D295="EC",'DADOS BASE PROPOSTA'!$H$30,IF(D295="ECA",'DADOS BASE PROPOSTA'!$H$31,0))))*'AJUSTE CONIF-SETEC (1) '!$Q$14</f>
        <v>0</v>
      </c>
      <c r="N295" s="123">
        <f>IF(OR(D295="E",D295="EA",D295="EC",D295="ECA",D295="ECR"),L295*'DADOS BASE PROPOSTA'!$H$33,0)*'AJUSTE CONIF-SETEC (1) '!$Q$14</f>
        <v>0</v>
      </c>
      <c r="O295" s="123">
        <f t="shared" ref="O295:O305" si="116">M295+N295</f>
        <v>0</v>
      </c>
      <c r="Q295" s="77">
        <v>10</v>
      </c>
      <c r="R295" s="123">
        <f>IF(D295="R",('DADOS BASE PROPOSTA'!$H$36+('DADOS BASE PROPOSTA'!$H$37*Q295)),0)*'AJUSTE CONIF-SETEC (1) '!Q16</f>
        <v>3259312.2795589673</v>
      </c>
      <c r="T295" s="113"/>
      <c r="U295" s="118"/>
      <c r="V295" s="123"/>
      <c r="W295" s="123">
        <f>'DADOS BASE PROPOSTA'!$H$47/41</f>
        <v>244676.20587804879</v>
      </c>
      <c r="X295" s="123">
        <f t="shared" ref="X295:X305" si="117">V295+W295</f>
        <v>244676.20587804879</v>
      </c>
      <c r="Z295" s="128"/>
      <c r="AD295" s="132"/>
      <c r="AG295" s="123"/>
      <c r="AI295" s="128"/>
      <c r="AJ295" s="123"/>
      <c r="AL295" s="123"/>
      <c r="AM295" s="123"/>
      <c r="AO295" s="123">
        <f>'DADOS BASE PROPOSTA'!$H$52/41*'AJUSTE CONIF-SETEC (1) '!$Q$22</f>
        <v>167483.94540012974</v>
      </c>
      <c r="AP295" s="123">
        <f>'DADOS BASE PROPOSTA'!$H$53*(Q295/$Q$11)*'AJUSTE CONIF-SETEC (1) '!$Q$22</f>
        <v>113314.22048523629</v>
      </c>
      <c r="AQ295" s="123">
        <f>AO295+AP295</f>
        <v>280798.16588536603</v>
      </c>
      <c r="AS295" s="123">
        <f>'DADOS BASE PROPOSTA'!$H$56/41*'AJUSTE CONIF-SETEC (1) '!$Q$24</f>
        <v>167483.94540012974</v>
      </c>
      <c r="AT295" s="123">
        <f>'DADOS BASE PROPOSTA'!$H$57*(Q295/$Q$11)*'AJUSTE CONIF-SETEC (1) '!$Q$24</f>
        <v>113314.22048523629</v>
      </c>
      <c r="AU295" s="123">
        <f>AS295+AT295</f>
        <v>280798.16588536603</v>
      </c>
      <c r="AW295" s="123">
        <f>'DADOS BASE PROPOSTA'!$H$60/41*'AJUSTE CONIF-SETEC (1) '!$Q$26</f>
        <v>167483.94540012974</v>
      </c>
      <c r="AX295" s="123">
        <f>'DADOS BASE PROPOSTA'!$H$61*(Q295/$Q$11)*'AJUSTE CONIF-SETEC (1) '!$Q$26</f>
        <v>113314.22048523629</v>
      </c>
      <c r="AY295" s="123">
        <f>AW295+AX295</f>
        <v>280798.16588536603</v>
      </c>
      <c r="AZ295" s="102"/>
    </row>
    <row r="296" spans="1:52" x14ac:dyDescent="0.25">
      <c r="A296" s="102"/>
      <c r="B296" s="103" t="s">
        <v>305</v>
      </c>
      <c r="C296" s="103" t="s">
        <v>348</v>
      </c>
      <c r="D296" s="103" t="s">
        <v>87</v>
      </c>
      <c r="F296" s="113">
        <f>'MATRIZ 2017 COMPLETO PROPOSTA'!F296</f>
        <v>0</v>
      </c>
      <c r="G296" s="118">
        <f t="shared" si="114"/>
        <v>0</v>
      </c>
      <c r="H296" s="123">
        <f>'DADOS BASE PROPOSTA'!$H$17*G296*'AJUSTE CONIF-SETEC (1) '!$Q$12</f>
        <v>0</v>
      </c>
      <c r="I296" s="123">
        <f>'MATRIZ 2017 COMPLETO PROPOSTA'!I296*'AJUSTE CONIF-SETEC (1) '!$Q$12</f>
        <v>0</v>
      </c>
      <c r="J296" s="123">
        <f t="shared" si="115"/>
        <v>0</v>
      </c>
      <c r="L296" s="113">
        <v>209.03082037841199</v>
      </c>
      <c r="M296" s="123">
        <f>IF(D296="E",'DADOS BASE PROPOSTA'!$H$28,IF(D296="EA",'DADOS BASE PROPOSTA'!$H$29,IF(D296="EC",'DADOS BASE PROPOSTA'!$H$30,IF(D296="ECA",'DADOS BASE PROPOSTA'!$H$31,0))))*'AJUSTE CONIF-SETEC (1) '!$Q$14</f>
        <v>499965.73525072273</v>
      </c>
      <c r="N296" s="123">
        <f>IF(OR(D296="E",D296="EA",D296="EC",D296="ECA",D296="ECR"),L296*'DADOS BASE PROPOSTA'!$H$33,0)*'AJUSTE CONIF-SETEC (1) '!$Q$14</f>
        <v>70129.883075316349</v>
      </c>
      <c r="O296" s="123">
        <f t="shared" si="116"/>
        <v>570095.61832603905</v>
      </c>
      <c r="R296" s="123"/>
      <c r="T296" s="113">
        <v>0</v>
      </c>
      <c r="U296" s="118">
        <f t="shared" ref="U296:U305" si="118">T296/$T$11</f>
        <v>0</v>
      </c>
      <c r="V296" s="123">
        <f>'DADOS BASE PROPOSTA'!$H$48*U296*'AJUSTE CONIF-SETEC (1) '!$Q$20</f>
        <v>0</v>
      </c>
      <c r="W296" s="123"/>
      <c r="X296" s="123">
        <f t="shared" si="117"/>
        <v>0</v>
      </c>
      <c r="Z296" s="128">
        <v>187</v>
      </c>
      <c r="AB296" s="54">
        <v>0.69199999999999995</v>
      </c>
      <c r="AC296" s="54">
        <f t="shared" ref="AC296:AC305" si="119">Z296*AB296</f>
        <v>129.404</v>
      </c>
      <c r="AD296" s="132">
        <f t="shared" ref="AD296:AD305" si="120">(AB296-$AC$12)*$AD$12</f>
        <v>-6.3831844258271264E-2</v>
      </c>
      <c r="AF296" s="54">
        <f>($AF$11-(AD296*$AF$11))*'AJUSTE CONIF-SETEC (1) '!$Q$18</f>
        <v>598.91085420594902</v>
      </c>
      <c r="AG296" s="123">
        <f t="shared" ref="AG296:AG305" si="121">Z296*AF296</f>
        <v>111996.32973651246</v>
      </c>
      <c r="AI296" s="128">
        <v>0</v>
      </c>
      <c r="AJ296" s="123">
        <f>IF($AI$11&gt;0,(AI296/$AI$11)*'DADOS BASE PROPOSTA'!$H$41,0)*'AJUSTE CONIF-SETEC (1) '!$Q$18</f>
        <v>0</v>
      </c>
      <c r="AL296" s="123">
        <v>0</v>
      </c>
      <c r="AM296" s="123">
        <f>(AL296/$AL$11)*'DADOS BASE PROPOSTA'!$H$42*'AJUSTE CONIF-SETEC (1) '!$Q$18</f>
        <v>0</v>
      </c>
      <c r="AO296" s="123"/>
      <c r="AP296" s="123"/>
      <c r="AQ296" s="123"/>
      <c r="AS296" s="123"/>
      <c r="AT296" s="123"/>
      <c r="AU296" s="123"/>
      <c r="AW296" s="123"/>
      <c r="AX296" s="123"/>
      <c r="AY296" s="123"/>
      <c r="AZ296" s="102"/>
    </row>
    <row r="297" spans="1:52" x14ac:dyDescent="0.25">
      <c r="A297" s="102"/>
      <c r="B297" s="103" t="s">
        <v>305</v>
      </c>
      <c r="C297" s="103" t="s">
        <v>349</v>
      </c>
      <c r="D297" s="103" t="s">
        <v>87</v>
      </c>
      <c r="F297" s="113">
        <f>'MATRIZ 2017 COMPLETO PROPOSTA'!F297</f>
        <v>0</v>
      </c>
      <c r="G297" s="118">
        <f t="shared" si="114"/>
        <v>0</v>
      </c>
      <c r="H297" s="123">
        <f>'DADOS BASE PROPOSTA'!$H$17*G297*'AJUSTE CONIF-SETEC (1) '!$Q$12</f>
        <v>0</v>
      </c>
      <c r="I297" s="123">
        <f>'MATRIZ 2017 COMPLETO PROPOSTA'!I297*'AJUSTE CONIF-SETEC (1) '!$Q$12</f>
        <v>0</v>
      </c>
      <c r="J297" s="123">
        <f t="shared" si="115"/>
        <v>0</v>
      </c>
      <c r="L297" s="113">
        <v>1.3186813186813191</v>
      </c>
      <c r="M297" s="123">
        <f>IF(D297="E",'DADOS BASE PROPOSTA'!$H$28,IF(D297="EA",'DADOS BASE PROPOSTA'!$H$29,IF(D297="EC",'DADOS BASE PROPOSTA'!$H$30,IF(D297="ECA",'DADOS BASE PROPOSTA'!$H$31,0))))*'AJUSTE CONIF-SETEC (1) '!$Q$14</f>
        <v>499965.73525072273</v>
      </c>
      <c r="N297" s="123">
        <f>IF(OR(D297="E",D297="EA",D297="EC",D297="ECA",D297="ECR"),L297*'DADOS BASE PROPOSTA'!$H$33,0)*'AJUSTE CONIF-SETEC (1) '!$Q$14</f>
        <v>442.41785266550005</v>
      </c>
      <c r="O297" s="123">
        <f t="shared" si="116"/>
        <v>500408.15310338821</v>
      </c>
      <c r="R297" s="123"/>
      <c r="T297" s="113">
        <v>0</v>
      </c>
      <c r="U297" s="118">
        <f t="shared" si="118"/>
        <v>0</v>
      </c>
      <c r="V297" s="123">
        <f>'DADOS BASE PROPOSTA'!$H$48*U297*'AJUSTE CONIF-SETEC (1) '!$Q$20</f>
        <v>0</v>
      </c>
      <c r="W297" s="123"/>
      <c r="X297" s="123">
        <f t="shared" si="117"/>
        <v>0</v>
      </c>
      <c r="Z297" s="128">
        <v>16</v>
      </c>
      <c r="AB297" s="54">
        <v>0.751</v>
      </c>
      <c r="AC297" s="54">
        <f t="shared" si="119"/>
        <v>12.016</v>
      </c>
      <c r="AD297" s="132">
        <f t="shared" si="120"/>
        <v>3.9418155741728828E-2</v>
      </c>
      <c r="AF297" s="54">
        <f>($AF$11-(AD297*$AF$11))*'AJUSTE CONIF-SETEC (1) '!$Q$18</f>
        <v>540.78367364586825</v>
      </c>
      <c r="AG297" s="123">
        <f t="shared" si="121"/>
        <v>8652.538778333892</v>
      </c>
      <c r="AI297" s="128">
        <v>0</v>
      </c>
      <c r="AJ297" s="123">
        <f>IF($AI$11&gt;0,(AI297/$AI$11)*'DADOS BASE PROPOSTA'!$H$41,0)*'AJUSTE CONIF-SETEC (1) '!$Q$18</f>
        <v>0</v>
      </c>
      <c r="AL297" s="123">
        <v>0</v>
      </c>
      <c r="AM297" s="123">
        <f>(AL297/$AL$11)*'DADOS BASE PROPOSTA'!$H$42*'AJUSTE CONIF-SETEC (1) '!$Q$18</f>
        <v>0</v>
      </c>
      <c r="AO297" s="123"/>
      <c r="AP297" s="123"/>
      <c r="AQ297" s="123"/>
      <c r="AS297" s="123"/>
      <c r="AT297" s="123"/>
      <c r="AU297" s="123"/>
      <c r="AW297" s="123"/>
      <c r="AX297" s="123"/>
      <c r="AY297" s="123"/>
      <c r="AZ297" s="102"/>
    </row>
    <row r="298" spans="1:52" x14ac:dyDescent="0.25">
      <c r="A298" s="102"/>
      <c r="B298" s="103" t="s">
        <v>305</v>
      </c>
      <c r="C298" s="103" t="s">
        <v>350</v>
      </c>
      <c r="D298" s="103" t="s">
        <v>87</v>
      </c>
      <c r="F298" s="113">
        <f>'MATRIZ 2017 COMPLETO PROPOSTA'!F298</f>
        <v>0</v>
      </c>
      <c r="G298" s="118">
        <f t="shared" si="114"/>
        <v>0</v>
      </c>
      <c r="H298" s="123">
        <f>'DADOS BASE PROPOSTA'!$H$17*G298*'AJUSTE CONIF-SETEC (1) '!$Q$12</f>
        <v>0</v>
      </c>
      <c r="I298" s="123">
        <f>'MATRIZ 2017 COMPLETO PROPOSTA'!I298*'AJUSTE CONIF-SETEC (1) '!$Q$12</f>
        <v>0</v>
      </c>
      <c r="J298" s="123">
        <f t="shared" si="115"/>
        <v>0</v>
      </c>
      <c r="L298" s="113">
        <v>0.32456895744800351</v>
      </c>
      <c r="M298" s="123">
        <f>IF(D298="E",'DADOS BASE PROPOSTA'!$H$28,IF(D298="EA",'DADOS BASE PROPOSTA'!$H$29,IF(D298="EC",'DADOS BASE PROPOSTA'!$H$30,IF(D298="ECA",'DADOS BASE PROPOSTA'!$H$31,0))))*'AJUSTE CONIF-SETEC (1) '!$Q$14</f>
        <v>499965.73525072273</v>
      </c>
      <c r="N298" s="123">
        <f>IF(OR(D298="E",D298="EA",D298="EC",D298="ECA",D298="ECR"),L298*'DADOS BASE PROPOSTA'!$H$33,0)*'AJUSTE CONIF-SETEC (1) '!$Q$14</f>
        <v>108.89295174031952</v>
      </c>
      <c r="O298" s="123">
        <f t="shared" si="116"/>
        <v>500074.62820246303</v>
      </c>
      <c r="R298" s="123"/>
      <c r="T298" s="113">
        <v>0</v>
      </c>
      <c r="U298" s="118">
        <f t="shared" si="118"/>
        <v>0</v>
      </c>
      <c r="V298" s="123">
        <f>'DADOS BASE PROPOSTA'!$H$48*U298*'AJUSTE CONIF-SETEC (1) '!$Q$20</f>
        <v>0</v>
      </c>
      <c r="W298" s="123"/>
      <c r="X298" s="123">
        <f t="shared" si="117"/>
        <v>0</v>
      </c>
      <c r="Z298" s="128">
        <v>12.5</v>
      </c>
      <c r="AB298" s="54">
        <v>0.72399999999999998</v>
      </c>
      <c r="AC298" s="54">
        <f t="shared" si="119"/>
        <v>9.0499999999999989</v>
      </c>
      <c r="AD298" s="132">
        <f t="shared" si="120"/>
        <v>-7.8318442582712144E-3</v>
      </c>
      <c r="AF298" s="54">
        <f>($AF$11-(AD298*$AF$11))*'AJUSTE CONIF-SETEC (1) '!$Q$18</f>
        <v>567.38424780048149</v>
      </c>
      <c r="AG298" s="123">
        <f t="shared" si="121"/>
        <v>7092.3030975060183</v>
      </c>
      <c r="AI298" s="128">
        <v>0</v>
      </c>
      <c r="AJ298" s="123">
        <f>IF($AI$11&gt;0,(AI298/$AI$11)*'DADOS BASE PROPOSTA'!$H$41,0)*'AJUSTE CONIF-SETEC (1) '!$Q$18</f>
        <v>0</v>
      </c>
      <c r="AL298" s="123">
        <v>0</v>
      </c>
      <c r="AM298" s="123">
        <f>(AL298/$AL$11)*'DADOS BASE PROPOSTA'!$H$42*'AJUSTE CONIF-SETEC (1) '!$Q$18</f>
        <v>0</v>
      </c>
      <c r="AO298" s="123"/>
      <c r="AP298" s="123"/>
      <c r="AQ298" s="123"/>
      <c r="AS298" s="123"/>
      <c r="AT298" s="123"/>
      <c r="AU298" s="123"/>
      <c r="AW298" s="123"/>
      <c r="AX298" s="123"/>
      <c r="AY298" s="123"/>
      <c r="AZ298" s="102"/>
    </row>
    <row r="299" spans="1:52" x14ac:dyDescent="0.25">
      <c r="A299" s="102"/>
      <c r="B299" s="103" t="s">
        <v>305</v>
      </c>
      <c r="C299" s="103" t="s">
        <v>351</v>
      </c>
      <c r="D299" s="103" t="s">
        <v>89</v>
      </c>
      <c r="F299" s="113">
        <f>'MATRIZ 2017 COMPLETO PROPOSTA'!F299</f>
        <v>7035.2394858322568</v>
      </c>
      <c r="G299" s="118">
        <f t="shared" si="114"/>
        <v>6.2323564460862882E-3</v>
      </c>
      <c r="H299" s="123">
        <f>'DADOS BASE PROPOSTA'!$H$17*G299*'AJUSTE CONIF-SETEC (1) '!$Q$12</f>
        <v>7723088.8541753069</v>
      </c>
      <c r="I299" s="123">
        <f>'MATRIZ 2017 COMPLETO PROPOSTA'!I299*'AJUSTE CONIF-SETEC (1) '!$Q$12</f>
        <v>0</v>
      </c>
      <c r="J299" s="123">
        <f t="shared" si="115"/>
        <v>7723088.8541753069</v>
      </c>
      <c r="L299" s="113">
        <v>0</v>
      </c>
      <c r="M299" s="123">
        <f>IF(D299="E",'DADOS BASE PROPOSTA'!$H$28,IF(D299="EA",'DADOS BASE PROPOSTA'!$H$29,IF(D299="EC",'DADOS BASE PROPOSTA'!$H$30,IF(D299="ECA",'DADOS BASE PROPOSTA'!$H$31,0))))*'AJUSTE CONIF-SETEC (1) '!$Q$14</f>
        <v>0</v>
      </c>
      <c r="N299" s="123">
        <f>IF(OR(D299="E",D299="EA",D299="EC",D299="ECA",D299="ECR"),L299*'DADOS BASE PROPOSTA'!$H$33,0)*'AJUSTE CONIF-SETEC (1) '!$Q$14</f>
        <v>0</v>
      </c>
      <c r="O299" s="123">
        <f t="shared" si="116"/>
        <v>0</v>
      </c>
      <c r="R299" s="123"/>
      <c r="T299" s="113">
        <v>2567.660925592219</v>
      </c>
      <c r="U299" s="118">
        <f t="shared" si="118"/>
        <v>1.3470347990493936E-2</v>
      </c>
      <c r="V299" s="123">
        <f>'DADOS BASE PROPOSTA'!$H$48*U299*'AJUSTE CONIF-SETEC (1) '!$Q$20</f>
        <v>659042.72637318168</v>
      </c>
      <c r="W299" s="123"/>
      <c r="X299" s="123">
        <f t="shared" si="117"/>
        <v>659042.72637318168</v>
      </c>
      <c r="Z299" s="128">
        <v>2759.5</v>
      </c>
      <c r="AB299" s="54">
        <v>0.76900000000000002</v>
      </c>
      <c r="AC299" s="54">
        <f t="shared" si="119"/>
        <v>2122.0554999999999</v>
      </c>
      <c r="AD299" s="132">
        <f t="shared" si="120"/>
        <v>7.0918155741728856E-2</v>
      </c>
      <c r="AF299" s="54">
        <f>($AF$11-(AD299*$AF$11))*'AJUSTE CONIF-SETEC (1) '!$Q$18</f>
        <v>523.04995754279275</v>
      </c>
      <c r="AG299" s="123">
        <f t="shared" si="121"/>
        <v>1443356.3578393366</v>
      </c>
      <c r="AI299" s="128">
        <v>10</v>
      </c>
      <c r="AJ299" s="123">
        <f>IF($AI$11&gt;0,(AI299/$AI$11)*'DADOS BASE PROPOSTA'!$H$41,0)*'AJUSTE CONIF-SETEC (1) '!$Q$18</f>
        <v>57042.143392570084</v>
      </c>
      <c r="AL299" s="123">
        <v>458.125</v>
      </c>
      <c r="AM299" s="123">
        <f>(AL299/$AL$11)*'DADOS BASE PROPOSTA'!$H$42*'AJUSTE CONIF-SETEC (1) '!$Q$18</f>
        <v>241752.07318162121</v>
      </c>
      <c r="AO299" s="123"/>
      <c r="AP299" s="123"/>
      <c r="AQ299" s="123"/>
      <c r="AS299" s="123"/>
      <c r="AT299" s="123"/>
      <c r="AU299" s="123"/>
      <c r="AW299" s="123"/>
      <c r="AX299" s="123"/>
      <c r="AY299" s="123"/>
      <c r="AZ299" s="102"/>
    </row>
    <row r="300" spans="1:52" x14ac:dyDescent="0.25">
      <c r="A300" s="102"/>
      <c r="B300" s="103" t="s">
        <v>305</v>
      </c>
      <c r="C300" s="103" t="s">
        <v>352</v>
      </c>
      <c r="D300" s="103" t="s">
        <v>89</v>
      </c>
      <c r="F300" s="113">
        <f>'MATRIZ 2017 COMPLETO PROPOSTA'!F300</f>
        <v>5996.6417879289966</v>
      </c>
      <c r="G300" s="118">
        <f t="shared" si="114"/>
        <v>5.3122866928883945E-3</v>
      </c>
      <c r="H300" s="123">
        <f>'DADOS BASE PROPOSTA'!$H$17*G300*'AJUSTE CONIF-SETEC (1) '!$Q$12</f>
        <v>6582945.3919943739</v>
      </c>
      <c r="I300" s="123">
        <f>'MATRIZ 2017 COMPLETO PROPOSTA'!I300*'AJUSTE CONIF-SETEC (1) '!$Q$12</f>
        <v>0</v>
      </c>
      <c r="J300" s="123">
        <f t="shared" si="115"/>
        <v>6582945.3919943739</v>
      </c>
      <c r="L300" s="113">
        <v>0</v>
      </c>
      <c r="M300" s="123">
        <f>IF(D300="E",'DADOS BASE PROPOSTA'!$H$28,IF(D300="EA",'DADOS BASE PROPOSTA'!$H$29,IF(D300="EC",'DADOS BASE PROPOSTA'!$H$30,IF(D300="ECA",'DADOS BASE PROPOSTA'!$H$31,0))))*'AJUSTE CONIF-SETEC (1) '!$Q$14</f>
        <v>0</v>
      </c>
      <c r="N300" s="123">
        <f>IF(OR(D300="E",D300="EA",D300="EC",D300="ECA",D300="ECR"),L300*'DADOS BASE PROPOSTA'!$H$33,0)*'AJUSTE CONIF-SETEC (1) '!$Q$14</f>
        <v>0</v>
      </c>
      <c r="O300" s="123">
        <f t="shared" si="116"/>
        <v>0</v>
      </c>
      <c r="R300" s="123"/>
      <c r="T300" s="113">
        <v>2828.3477178487851</v>
      </c>
      <c r="U300" s="118">
        <f t="shared" si="118"/>
        <v>1.4837951389066364E-2</v>
      </c>
      <c r="V300" s="123">
        <f>'DADOS BASE PROPOSTA'!$H$48*U300*'AJUSTE CONIF-SETEC (1) '!$Q$20</f>
        <v>725953.32682897244</v>
      </c>
      <c r="W300" s="123"/>
      <c r="X300" s="123">
        <f t="shared" si="117"/>
        <v>725953.32682897244</v>
      </c>
      <c r="Z300" s="128">
        <v>3550.5</v>
      </c>
      <c r="AB300" s="54">
        <v>0.77800000000000002</v>
      </c>
      <c r="AC300" s="54">
        <f t="shared" si="119"/>
        <v>2762.2890000000002</v>
      </c>
      <c r="AD300" s="132">
        <f t="shared" si="120"/>
        <v>8.6668155741728869E-2</v>
      </c>
      <c r="AF300" s="54">
        <f>($AF$11-(AD300*$AF$11))*'AJUSTE CONIF-SETEC (1) '!$Q$18</f>
        <v>514.18309949125501</v>
      </c>
      <c r="AG300" s="123">
        <f t="shared" si="121"/>
        <v>1825607.0947437009</v>
      </c>
      <c r="AI300" s="128">
        <v>0</v>
      </c>
      <c r="AJ300" s="123">
        <f>IF($AI$11&gt;0,(AI300/$AI$11)*'DADOS BASE PROPOSTA'!$H$41,0)*'AJUSTE CONIF-SETEC (1) '!$Q$18</f>
        <v>0</v>
      </c>
      <c r="AL300" s="123">
        <v>891.75</v>
      </c>
      <c r="AM300" s="123">
        <f>(AL300/$AL$11)*'DADOS BASE PROPOSTA'!$H$42*'AJUSTE CONIF-SETEC (1) '!$Q$18</f>
        <v>470575.52253142855</v>
      </c>
      <c r="AO300" s="123"/>
      <c r="AP300" s="123"/>
      <c r="AQ300" s="123"/>
      <c r="AS300" s="123"/>
      <c r="AT300" s="123"/>
      <c r="AU300" s="123"/>
      <c r="AW300" s="123"/>
      <c r="AX300" s="123"/>
      <c r="AY300" s="123"/>
      <c r="AZ300" s="102"/>
    </row>
    <row r="301" spans="1:52" x14ac:dyDescent="0.25">
      <c r="A301" s="102"/>
      <c r="B301" s="103" t="s">
        <v>305</v>
      </c>
      <c r="C301" s="103" t="s">
        <v>353</v>
      </c>
      <c r="D301" s="103" t="s">
        <v>93</v>
      </c>
      <c r="F301" s="113">
        <f>'MATRIZ 2017 COMPLETO PROPOSTA'!F301</f>
        <v>0</v>
      </c>
      <c r="G301" s="118">
        <f t="shared" si="114"/>
        <v>0</v>
      </c>
      <c r="H301" s="123">
        <f>'DADOS BASE PROPOSTA'!$H$17*G301*'AJUSTE CONIF-SETEC (1) '!$Q$12</f>
        <v>0</v>
      </c>
      <c r="I301" s="123">
        <f>'MATRIZ 2017 COMPLETO PROPOSTA'!I301*'AJUSTE CONIF-SETEC (1) '!$Q$12</f>
        <v>0</v>
      </c>
      <c r="J301" s="123">
        <f t="shared" si="115"/>
        <v>0</v>
      </c>
      <c r="L301" s="113">
        <v>44.353819609918148</v>
      </c>
      <c r="M301" s="123">
        <f>IF(D301="E",'DADOS BASE PROPOSTA'!$H$28,IF(D301="EA",'DADOS BASE PROPOSTA'!$H$29,IF(D301="EC",'DADOS BASE PROPOSTA'!$H$30,IF(D301="ECA",'DADOS BASE PROPOSTA'!$H$31,0))))*'AJUSTE CONIF-SETEC (1) '!$Q$14</f>
        <v>1008808.992033664</v>
      </c>
      <c r="N301" s="123">
        <f>IF(OR(D301="E",D301="EA",D301="EC",D301="ECA",D301="ECR"),L301*'DADOS BASE PROPOSTA'!$H$33,0)*'AJUSTE CONIF-SETEC (1) '!$Q$14</f>
        <v>14880.715568910806</v>
      </c>
      <c r="O301" s="123">
        <f t="shared" si="116"/>
        <v>1023689.7076025748</v>
      </c>
      <c r="R301" s="123"/>
      <c r="T301" s="113">
        <v>0</v>
      </c>
      <c r="U301" s="118">
        <f t="shared" si="118"/>
        <v>0</v>
      </c>
      <c r="V301" s="123">
        <f>'DADOS BASE PROPOSTA'!$H$48*U301*'AJUSTE CONIF-SETEC (1) '!$Q$20</f>
        <v>0</v>
      </c>
      <c r="W301" s="123"/>
      <c r="X301" s="123">
        <f t="shared" si="117"/>
        <v>0</v>
      </c>
      <c r="Z301" s="128">
        <v>17.5</v>
      </c>
      <c r="AB301" s="54">
        <v>0.68899999999999995</v>
      </c>
      <c r="AC301" s="54">
        <f t="shared" si="119"/>
        <v>12.057499999999999</v>
      </c>
      <c r="AD301" s="132">
        <f t="shared" si="120"/>
        <v>-6.9081844258271269E-2</v>
      </c>
      <c r="AF301" s="54">
        <f>($AF$11-(AD301*$AF$11))*'AJUSTE CONIF-SETEC (1) '!$Q$18</f>
        <v>601.86647355646164</v>
      </c>
      <c r="AG301" s="123">
        <f t="shared" si="121"/>
        <v>10532.66328723808</v>
      </c>
      <c r="AI301" s="128">
        <v>0</v>
      </c>
      <c r="AJ301" s="123">
        <f>IF($AI$11&gt;0,(AI301/$AI$11)*'DADOS BASE PROPOSTA'!$H$41,0)*'AJUSTE CONIF-SETEC (1) '!$Q$18</f>
        <v>0</v>
      </c>
      <c r="AL301" s="123">
        <v>0</v>
      </c>
      <c r="AM301" s="123">
        <f>(AL301/$AL$11)*'DADOS BASE PROPOSTA'!$H$42*'AJUSTE CONIF-SETEC (1) '!$Q$18</f>
        <v>0</v>
      </c>
      <c r="AO301" s="123"/>
      <c r="AP301" s="123"/>
      <c r="AQ301" s="123"/>
      <c r="AS301" s="123"/>
      <c r="AT301" s="123"/>
      <c r="AU301" s="123"/>
      <c r="AW301" s="123"/>
      <c r="AX301" s="123"/>
      <c r="AY301" s="123"/>
      <c r="AZ301" s="102"/>
    </row>
    <row r="302" spans="1:52" x14ac:dyDescent="0.25">
      <c r="A302" s="102"/>
      <c r="B302" s="103" t="s">
        <v>305</v>
      </c>
      <c r="C302" s="103" t="s">
        <v>354</v>
      </c>
      <c r="D302" s="103" t="s">
        <v>89</v>
      </c>
      <c r="F302" s="113">
        <f>'MATRIZ 2017 COMPLETO PROPOSTA'!F302</f>
        <v>2165.259275306832</v>
      </c>
      <c r="G302" s="118">
        <f t="shared" si="114"/>
        <v>1.9181532667199976E-3</v>
      </c>
      <c r="H302" s="123">
        <f>'DADOS BASE PROPOSTA'!$H$17*G302*'AJUSTE CONIF-SETEC (1) '!$Q$12</f>
        <v>2376960.9846541928</v>
      </c>
      <c r="I302" s="123">
        <f>'MATRIZ 2017 COMPLETO PROPOSTA'!I302*'AJUSTE CONIF-SETEC (1) '!$Q$12</f>
        <v>0</v>
      </c>
      <c r="J302" s="123">
        <f t="shared" si="115"/>
        <v>2376960.9846541928</v>
      </c>
      <c r="L302" s="113">
        <v>0</v>
      </c>
      <c r="M302" s="123">
        <f>IF(D302="E",'DADOS BASE PROPOSTA'!$H$28,IF(D302="EA",'DADOS BASE PROPOSTA'!$H$29,IF(D302="EC",'DADOS BASE PROPOSTA'!$H$30,IF(D302="ECA",'DADOS BASE PROPOSTA'!$H$31,0))))*'AJUSTE CONIF-SETEC (1) '!$Q$14</f>
        <v>0</v>
      </c>
      <c r="N302" s="123">
        <f>IF(OR(D302="E",D302="EA",D302="EC",D302="ECA",D302="ECR"),L302*'DADOS BASE PROPOSTA'!$H$33,0)*'AJUSTE CONIF-SETEC (1) '!$Q$14</f>
        <v>0</v>
      </c>
      <c r="O302" s="123">
        <f t="shared" si="116"/>
        <v>0</v>
      </c>
      <c r="R302" s="123"/>
      <c r="T302" s="113">
        <v>883.79125638178107</v>
      </c>
      <c r="U302" s="118">
        <f t="shared" si="118"/>
        <v>4.6365061896451957E-3</v>
      </c>
      <c r="V302" s="123">
        <f>'DADOS BASE PROPOSTA'!$H$48*U302*'AJUSTE CONIF-SETEC (1) '!$Q$20</f>
        <v>226843.1136468254</v>
      </c>
      <c r="W302" s="123"/>
      <c r="X302" s="123">
        <f t="shared" si="117"/>
        <v>226843.1136468254</v>
      </c>
      <c r="Z302" s="128">
        <v>1050</v>
      </c>
      <c r="AB302" s="54">
        <v>0.73399999999999999</v>
      </c>
      <c r="AC302" s="54">
        <f t="shared" si="119"/>
        <v>770.69999999999993</v>
      </c>
      <c r="AD302" s="132">
        <f t="shared" si="120"/>
        <v>9.6681557417288011E-3</v>
      </c>
      <c r="AF302" s="54">
        <f>($AF$11-(AD302*$AF$11))*'AJUSTE CONIF-SETEC (1) '!$Q$18</f>
        <v>557.53218329877291</v>
      </c>
      <c r="AG302" s="123">
        <f t="shared" si="121"/>
        <v>585408.79246371158</v>
      </c>
      <c r="AI302" s="128">
        <v>0</v>
      </c>
      <c r="AJ302" s="123">
        <f>IF($AI$11&gt;0,(AI302/$AI$11)*'DADOS BASE PROPOSTA'!$H$41,0)*'AJUSTE CONIF-SETEC (1) '!$Q$18</f>
        <v>0</v>
      </c>
      <c r="AL302" s="123">
        <v>142.625</v>
      </c>
      <c r="AM302" s="123">
        <f>(AL302/$AL$11)*'DADOS BASE PROPOSTA'!$H$42*'AJUSTE CONIF-SETEC (1) '!$Q$18</f>
        <v>75263.060163773494</v>
      </c>
      <c r="AO302" s="123"/>
      <c r="AP302" s="123"/>
      <c r="AQ302" s="123"/>
      <c r="AS302" s="123"/>
      <c r="AT302" s="123"/>
      <c r="AU302" s="123"/>
      <c r="AW302" s="123"/>
      <c r="AX302" s="123"/>
      <c r="AY302" s="123"/>
      <c r="AZ302" s="102"/>
    </row>
    <row r="303" spans="1:52" x14ac:dyDescent="0.25">
      <c r="A303" s="102"/>
      <c r="B303" s="103" t="s">
        <v>305</v>
      </c>
      <c r="C303" s="103" t="s">
        <v>355</v>
      </c>
      <c r="D303" s="103" t="s">
        <v>89</v>
      </c>
      <c r="F303" s="113">
        <f>'MATRIZ 2017 COMPLETO PROPOSTA'!F303</f>
        <v>5210.8119684311359</v>
      </c>
      <c r="G303" s="118">
        <f t="shared" si="114"/>
        <v>4.6161381749968327E-3</v>
      </c>
      <c r="H303" s="123">
        <f>'DADOS BASE PROPOSTA'!$H$17*G303*'AJUSTE CONIF-SETEC (1) '!$Q$12</f>
        <v>5720283.4268310703</v>
      </c>
      <c r="I303" s="123">
        <f>'MATRIZ 2017 COMPLETO PROPOSTA'!I303*'AJUSTE CONIF-SETEC (1) '!$Q$12</f>
        <v>0</v>
      </c>
      <c r="J303" s="123">
        <f t="shared" si="115"/>
        <v>5720283.4268310703</v>
      </c>
      <c r="L303" s="113">
        <v>0</v>
      </c>
      <c r="M303" s="123">
        <f>IF(D303="E",'DADOS BASE PROPOSTA'!$H$28,IF(D303="EA",'DADOS BASE PROPOSTA'!$H$29,IF(D303="EC",'DADOS BASE PROPOSTA'!$H$30,IF(D303="ECA",'DADOS BASE PROPOSTA'!$H$31,0))))*'AJUSTE CONIF-SETEC (1) '!$Q$14</f>
        <v>0</v>
      </c>
      <c r="N303" s="123">
        <f>IF(OR(D303="E",D303="EA",D303="EC",D303="ECA",D303="ECR"),L303*'DADOS BASE PROPOSTA'!$H$33,0)*'AJUSTE CONIF-SETEC (1) '!$Q$14</f>
        <v>0</v>
      </c>
      <c r="O303" s="123">
        <f t="shared" si="116"/>
        <v>0</v>
      </c>
      <c r="R303" s="123"/>
      <c r="T303" s="113">
        <v>3996.185607936739</v>
      </c>
      <c r="U303" s="118">
        <f t="shared" si="118"/>
        <v>2.0964610333467529E-2</v>
      </c>
      <c r="V303" s="123">
        <f>'DADOS BASE PROPOSTA'!$H$48*U303*'AJUSTE CONIF-SETEC (1) '!$Q$20</f>
        <v>1025702.8223227949</v>
      </c>
      <c r="W303" s="123"/>
      <c r="X303" s="123">
        <f t="shared" si="117"/>
        <v>1025702.8223227949</v>
      </c>
      <c r="Z303" s="128">
        <v>2147</v>
      </c>
      <c r="AB303" s="54">
        <v>0.71399999999999997</v>
      </c>
      <c r="AC303" s="54">
        <f t="shared" si="119"/>
        <v>1532.9579999999999</v>
      </c>
      <c r="AD303" s="132">
        <f t="shared" si="120"/>
        <v>-2.533184425827123E-2</v>
      </c>
      <c r="AF303" s="54">
        <f>($AF$11-(AD303*$AF$11))*'AJUSTE CONIF-SETEC (1) '!$Q$18</f>
        <v>577.23631230219007</v>
      </c>
      <c r="AG303" s="123">
        <f t="shared" si="121"/>
        <v>1239326.362512802</v>
      </c>
      <c r="AI303" s="128">
        <v>27.5</v>
      </c>
      <c r="AJ303" s="123">
        <f>IF($AI$11&gt;0,(AI303/$AI$11)*'DADOS BASE PROPOSTA'!$H$41,0)*'AJUSTE CONIF-SETEC (1) '!$Q$18</f>
        <v>156865.89432956773</v>
      </c>
      <c r="AL303" s="123">
        <v>732.125</v>
      </c>
      <c r="AM303" s="123">
        <f>(AL303/$AL$11)*'DADOS BASE PROPOSTA'!$H$42*'AJUSTE CONIF-SETEC (1) '!$Q$18</f>
        <v>386341.580525172</v>
      </c>
      <c r="AO303" s="123"/>
      <c r="AP303" s="123"/>
      <c r="AQ303" s="123"/>
      <c r="AS303" s="123"/>
      <c r="AT303" s="123"/>
      <c r="AU303" s="123"/>
      <c r="AW303" s="123"/>
      <c r="AX303" s="123"/>
      <c r="AY303" s="123"/>
      <c r="AZ303" s="102"/>
    </row>
    <row r="304" spans="1:52" x14ac:dyDescent="0.25">
      <c r="A304" s="102"/>
      <c r="B304" s="103" t="s">
        <v>305</v>
      </c>
      <c r="C304" s="103" t="s">
        <v>356</v>
      </c>
      <c r="D304" s="103" t="s">
        <v>89</v>
      </c>
      <c r="F304" s="113">
        <f>'MATRIZ 2017 COMPLETO PROPOSTA'!F304</f>
        <v>1203.335049885658</v>
      </c>
      <c r="G304" s="118">
        <f t="shared" si="114"/>
        <v>1.0660067749021702E-3</v>
      </c>
      <c r="H304" s="123">
        <f>'DADOS BASE PROPOSTA'!$H$17*G304*'AJUSTE CONIF-SETEC (1) '!$Q$12</f>
        <v>1320987.5129803079</v>
      </c>
      <c r="I304" s="123">
        <f>'MATRIZ 2017 COMPLETO PROPOSTA'!I304*'AJUSTE CONIF-SETEC (1) '!$Q$12</f>
        <v>398985.88897889463</v>
      </c>
      <c r="J304" s="123">
        <f t="shared" si="115"/>
        <v>1719973.4019592025</v>
      </c>
      <c r="L304" s="113">
        <v>0</v>
      </c>
      <c r="M304" s="123">
        <f>IF(D304="E",'DADOS BASE PROPOSTA'!$H$28,IF(D304="EA",'DADOS BASE PROPOSTA'!$H$29,IF(D304="EC",'DADOS BASE PROPOSTA'!$H$30,IF(D304="ECA",'DADOS BASE PROPOSTA'!$H$31,0))))*'AJUSTE CONIF-SETEC (1) '!$Q$14</f>
        <v>0</v>
      </c>
      <c r="N304" s="123">
        <f>IF(OR(D304="E",D304="EA",D304="EC",D304="ECA",D304="ECR"),L304*'DADOS BASE PROPOSTA'!$H$33,0)*'AJUSTE CONIF-SETEC (1) '!$Q$14</f>
        <v>0</v>
      </c>
      <c r="O304" s="123">
        <f t="shared" si="116"/>
        <v>0</v>
      </c>
      <c r="R304" s="123"/>
      <c r="T304" s="113">
        <v>0</v>
      </c>
      <c r="U304" s="118">
        <f t="shared" si="118"/>
        <v>0</v>
      </c>
      <c r="V304" s="123">
        <f>'DADOS BASE PROPOSTA'!$H$48*U304*'AJUSTE CONIF-SETEC (1) '!$Q$20</f>
        <v>0</v>
      </c>
      <c r="W304" s="123"/>
      <c r="X304" s="123">
        <f t="shared" si="117"/>
        <v>0</v>
      </c>
      <c r="Z304" s="128">
        <v>846.5</v>
      </c>
      <c r="AB304" s="54">
        <v>0.74099999999999999</v>
      </c>
      <c r="AC304" s="54">
        <f t="shared" si="119"/>
        <v>627.25649999999996</v>
      </c>
      <c r="AD304" s="132">
        <f t="shared" si="120"/>
        <v>2.1918155741728812E-2</v>
      </c>
      <c r="AF304" s="54">
        <f>($AF$11-(AD304*$AF$11))*'AJUSTE CONIF-SETEC (1) '!$Q$18</f>
        <v>550.63573814757683</v>
      </c>
      <c r="AG304" s="123">
        <f t="shared" si="121"/>
        <v>466113.15234192379</v>
      </c>
      <c r="AI304" s="128">
        <v>0</v>
      </c>
      <c r="AJ304" s="123">
        <f>IF($AI$11&gt;0,(AI304/$AI$11)*'DADOS BASE PROPOSTA'!$H$41,0)*'AJUSTE CONIF-SETEC (1) '!$Q$18</f>
        <v>0</v>
      </c>
      <c r="AL304" s="123">
        <v>0</v>
      </c>
      <c r="AM304" s="123">
        <f>(AL304/$AL$11)*'DADOS BASE PROPOSTA'!$H$42*'AJUSTE CONIF-SETEC (1) '!$Q$18</f>
        <v>0</v>
      </c>
      <c r="AO304" s="123"/>
      <c r="AP304" s="123"/>
      <c r="AQ304" s="123"/>
      <c r="AS304" s="123"/>
      <c r="AT304" s="123"/>
      <c r="AU304" s="123"/>
      <c r="AW304" s="123"/>
      <c r="AX304" s="123"/>
      <c r="AY304" s="123"/>
      <c r="AZ304" s="102"/>
    </row>
    <row r="305" spans="1:52" x14ac:dyDescent="0.25">
      <c r="A305" s="102"/>
      <c r="B305" s="103" t="s">
        <v>305</v>
      </c>
      <c r="C305" s="103" t="s">
        <v>357</v>
      </c>
      <c r="D305" s="103" t="s">
        <v>89</v>
      </c>
      <c r="F305" s="113">
        <f>'MATRIZ 2017 COMPLETO PROPOSTA'!F305</f>
        <v>942.72878696756925</v>
      </c>
      <c r="G305" s="118">
        <f t="shared" si="114"/>
        <v>8.3514169548890417E-4</v>
      </c>
      <c r="H305" s="123">
        <f>'DADOS BASE PROPOSTA'!$H$17*G305*'AJUSTE CONIF-SETEC (1) '!$Q$12</f>
        <v>1034901.2569936896</v>
      </c>
      <c r="I305" s="123">
        <f>'MATRIZ 2017 COMPLETO PROPOSTA'!I305*'AJUSTE CONIF-SETEC (1) '!$Q$12</f>
        <v>685072.14496551291</v>
      </c>
      <c r="J305" s="123">
        <f t="shared" si="115"/>
        <v>1719973.4019592025</v>
      </c>
      <c r="L305" s="113">
        <v>0</v>
      </c>
      <c r="M305" s="123">
        <f>IF(D305="E",'DADOS BASE PROPOSTA'!$H$28,IF(D305="EA",'DADOS BASE PROPOSTA'!$H$29,IF(D305="EC",'DADOS BASE PROPOSTA'!$H$30,IF(D305="ECA",'DADOS BASE PROPOSTA'!$H$31,0))))*'AJUSTE CONIF-SETEC (1) '!$Q$14</f>
        <v>0</v>
      </c>
      <c r="N305" s="123">
        <f>IF(OR(D305="E",D305="EA",D305="EC",D305="ECA",D305="ECR"),L305*'DADOS BASE PROPOSTA'!$H$33,0)*'AJUSTE CONIF-SETEC (1) '!$Q$14</f>
        <v>0</v>
      </c>
      <c r="O305" s="123">
        <f t="shared" si="116"/>
        <v>0</v>
      </c>
      <c r="R305" s="123"/>
      <c r="T305" s="113">
        <v>0</v>
      </c>
      <c r="U305" s="118">
        <f t="shared" si="118"/>
        <v>0</v>
      </c>
      <c r="V305" s="123">
        <f>'DADOS BASE PROPOSTA'!$H$48*U305*'AJUSTE CONIF-SETEC (1) '!$Q$20</f>
        <v>0</v>
      </c>
      <c r="W305" s="123"/>
      <c r="X305" s="123">
        <f t="shared" si="117"/>
        <v>0</v>
      </c>
      <c r="Z305" s="128">
        <v>799</v>
      </c>
      <c r="AB305" s="54">
        <v>0.75800000000000001</v>
      </c>
      <c r="AC305" s="54">
        <f t="shared" si="119"/>
        <v>605.64200000000005</v>
      </c>
      <c r="AD305" s="132">
        <f t="shared" si="120"/>
        <v>5.1668155741728838E-2</v>
      </c>
      <c r="AF305" s="54">
        <f>($AF$11-(AD305*$AF$11))*'AJUSTE CONIF-SETEC (1) '!$Q$18</f>
        <v>533.88722849467217</v>
      </c>
      <c r="AG305" s="123">
        <f t="shared" si="121"/>
        <v>426575.89556724305</v>
      </c>
      <c r="AI305" s="128">
        <v>0</v>
      </c>
      <c r="AJ305" s="123">
        <f>IF($AI$11&gt;0,(AI305/$AI$11)*'DADOS BASE PROPOSTA'!$H$41,0)*'AJUSTE CONIF-SETEC (1) '!$Q$18</f>
        <v>0</v>
      </c>
      <c r="AL305" s="123">
        <v>0</v>
      </c>
      <c r="AM305" s="123">
        <f>(AL305/$AL$11)*'DADOS BASE PROPOSTA'!$H$42*'AJUSTE CONIF-SETEC (1) '!$Q$18</f>
        <v>0</v>
      </c>
      <c r="AO305" s="123"/>
      <c r="AP305" s="123"/>
      <c r="AQ305" s="123"/>
      <c r="AS305" s="123"/>
      <c r="AT305" s="123"/>
      <c r="AU305" s="123"/>
      <c r="AW305" s="123"/>
      <c r="AX305" s="123"/>
      <c r="AY305" s="123"/>
      <c r="AZ305" s="102"/>
    </row>
    <row r="306" spans="1:52" x14ac:dyDescent="0.25">
      <c r="A306" s="102"/>
      <c r="F306" s="113"/>
      <c r="G306" s="118"/>
      <c r="H306" s="123"/>
      <c r="I306" s="123"/>
      <c r="J306" s="123"/>
      <c r="L306" s="113"/>
      <c r="M306" s="123"/>
      <c r="N306" s="123"/>
      <c r="O306" s="123"/>
      <c r="R306" s="123"/>
      <c r="T306" s="113"/>
      <c r="U306" s="118"/>
      <c r="V306" s="123"/>
      <c r="W306" s="123"/>
      <c r="X306" s="123"/>
      <c r="Z306" s="128"/>
      <c r="AD306" s="132"/>
      <c r="AG306" s="123"/>
      <c r="AI306" s="128"/>
      <c r="AJ306" s="123"/>
      <c r="AL306" s="123"/>
      <c r="AM306" s="123"/>
      <c r="AO306" s="123"/>
      <c r="AP306" s="123"/>
      <c r="AQ306" s="123"/>
      <c r="AS306" s="123"/>
      <c r="AT306" s="123"/>
      <c r="AU306" s="123"/>
      <c r="AW306" s="123"/>
      <c r="AX306" s="123"/>
      <c r="AY306" s="123"/>
      <c r="AZ306" s="102"/>
    </row>
    <row r="307" spans="1:52" x14ac:dyDescent="0.25">
      <c r="A307" s="102"/>
      <c r="B307" s="107" t="s">
        <v>305</v>
      </c>
      <c r="C307" s="107" t="s">
        <v>358</v>
      </c>
      <c r="D307" s="107" t="s">
        <v>84</v>
      </c>
      <c r="E307" s="107"/>
      <c r="F307" s="114">
        <f>SUM(F308:F317)</f>
        <v>23872.794768635886</v>
      </c>
      <c r="G307" s="119">
        <f>SUM(G308:G317)</f>
        <v>2.1148358440679582E-2</v>
      </c>
      <c r="H307" s="124">
        <f>SUM(H308:H317)</f>
        <v>26206885.432536989</v>
      </c>
      <c r="I307" s="124">
        <f>SUM(I308:I317)</f>
        <v>719796.01166148041</v>
      </c>
      <c r="J307" s="124">
        <f>SUM(J308:J317)</f>
        <v>26926681.444198467</v>
      </c>
      <c r="K307" s="108"/>
      <c r="L307" s="114">
        <f>SUM(L308:L317)</f>
        <v>682.70214566844345</v>
      </c>
      <c r="M307" s="124">
        <f>SUM(M308:M317)</f>
        <v>999931.47050144547</v>
      </c>
      <c r="N307" s="124">
        <f>SUM(N308:N317)</f>
        <v>229046.70978337788</v>
      </c>
      <c r="O307" s="124">
        <f>SUM(O308:O317)</f>
        <v>1228978.1802848233</v>
      </c>
      <c r="P307" s="108"/>
      <c r="Q307" s="109"/>
      <c r="R307" s="124">
        <f>SUM(R308:R317)</f>
        <v>3075847.8225428076</v>
      </c>
      <c r="S307" s="108"/>
      <c r="T307" s="114">
        <f>SUM(T308:T317)</f>
        <v>22490.448055218552</v>
      </c>
      <c r="U307" s="119">
        <f>SUM(U308:U317)</f>
        <v>0.11798838341400023</v>
      </c>
      <c r="V307" s="124">
        <f>SUM(V308:V317)</f>
        <v>5772633.7835074514</v>
      </c>
      <c r="W307" s="124">
        <f>SUM(W308:W317)</f>
        <v>244676.20587804879</v>
      </c>
      <c r="X307" s="124">
        <f>SUM(X308:X317)</f>
        <v>6017309.9893855006</v>
      </c>
      <c r="Y307" s="108"/>
      <c r="Z307" s="129">
        <f>SUM(Z308:Z317)</f>
        <v>12121.5</v>
      </c>
      <c r="AA307" s="108"/>
      <c r="AB307" s="108"/>
      <c r="AC307" s="108"/>
      <c r="AD307" s="133"/>
      <c r="AE307" s="108"/>
      <c r="AF307" s="108"/>
      <c r="AG307" s="124">
        <f>SUM(AG308:AG317)</f>
        <v>6851101.2777651493</v>
      </c>
      <c r="AH307" s="108"/>
      <c r="AI307" s="129">
        <f>SUM(AI308:AI317)</f>
        <v>604.5</v>
      </c>
      <c r="AJ307" s="124">
        <f>SUM(AJ308:AJ317)</f>
        <v>3448197.5680808611</v>
      </c>
      <c r="AK307" s="108"/>
      <c r="AL307" s="124">
        <f>SUM(AL308:AL317)</f>
        <v>3946.5</v>
      </c>
      <c r="AM307" s="124">
        <f>SUM(AM308:AM317)</f>
        <v>2082563.8347858514</v>
      </c>
      <c r="AN307" s="108"/>
      <c r="AO307" s="124"/>
      <c r="AP307" s="124"/>
      <c r="AQ307" s="124">
        <f>SUM(AQ308:AQ317)</f>
        <v>258135.32178831878</v>
      </c>
      <c r="AR307" s="107"/>
      <c r="AS307" s="124"/>
      <c r="AT307" s="124"/>
      <c r="AU307" s="124">
        <f>SUM(AU308:AU317)</f>
        <v>258135.32178831878</v>
      </c>
      <c r="AV307" s="107"/>
      <c r="AW307" s="124"/>
      <c r="AX307" s="124"/>
      <c r="AY307" s="124">
        <f>SUM(AY308:AY317)</f>
        <v>258135.32178831878</v>
      </c>
      <c r="AZ307" s="102"/>
    </row>
    <row r="308" spans="1:52" x14ac:dyDescent="0.25">
      <c r="A308" s="102"/>
      <c r="B308" s="103" t="s">
        <v>305</v>
      </c>
      <c r="C308" s="103" t="s">
        <v>35</v>
      </c>
      <c r="D308" s="103" t="s">
        <v>85</v>
      </c>
      <c r="F308" s="113">
        <f>'MATRIZ 2017 COMPLETO PROPOSTA'!F308</f>
        <v>0</v>
      </c>
      <c r="G308" s="118">
        <f t="shared" ref="G308:G317" si="122">F308/$F$11</f>
        <v>0</v>
      </c>
      <c r="H308" s="123">
        <f>'DADOS BASE PROPOSTA'!$H$17*G308*'AJUSTE CONIF-SETEC (1) '!$Q$12</f>
        <v>0</v>
      </c>
      <c r="I308" s="123">
        <f>'MATRIZ 2017 COMPLETO PROPOSTA'!I308*'AJUSTE CONIF-SETEC (1) '!$Q$12</f>
        <v>0</v>
      </c>
      <c r="J308" s="123">
        <f t="shared" ref="J308:J317" si="123">H308+I308</f>
        <v>0</v>
      </c>
      <c r="L308" s="113"/>
      <c r="M308" s="123">
        <f>IF(D308="E",'DADOS BASE PROPOSTA'!$H$28,IF(D308="EA",'DADOS BASE PROPOSTA'!$H$29,IF(D308="EC",'DADOS BASE PROPOSTA'!$H$30,IF(D308="ECA",'DADOS BASE PROPOSTA'!$H$31,0))))*'AJUSTE CONIF-SETEC (1) '!$Q$14</f>
        <v>0</v>
      </c>
      <c r="N308" s="123">
        <f>IF(OR(D308="E",D308="EA",D308="EC",D308="ECA",D308="ECR"),L308*'DADOS BASE PROPOSTA'!$H$33,0)*'AJUSTE CONIF-SETEC (1) '!$Q$14</f>
        <v>0</v>
      </c>
      <c r="O308" s="123">
        <f t="shared" ref="O308:O317" si="124">M308+N308</f>
        <v>0</v>
      </c>
      <c r="Q308" s="77">
        <v>8</v>
      </c>
      <c r="R308" s="123">
        <f>IF(D308="R",('DADOS BASE PROPOSTA'!$H$36+('DADOS BASE PROPOSTA'!$H$37*Q308)),0)*'AJUSTE CONIF-SETEC (1) '!Q16</f>
        <v>3075847.8225428076</v>
      </c>
      <c r="T308" s="113"/>
      <c r="U308" s="118"/>
      <c r="V308" s="123"/>
      <c r="W308" s="123">
        <f>'DADOS BASE PROPOSTA'!$H$47/41</f>
        <v>244676.20587804879</v>
      </c>
      <c r="X308" s="123">
        <f t="shared" ref="X308:X317" si="125">V308+W308</f>
        <v>244676.20587804879</v>
      </c>
      <c r="Z308" s="128"/>
      <c r="AD308" s="132"/>
      <c r="AG308" s="123"/>
      <c r="AI308" s="128"/>
      <c r="AJ308" s="123"/>
      <c r="AL308" s="123"/>
      <c r="AM308" s="123"/>
      <c r="AO308" s="123">
        <f>'DADOS BASE PROPOSTA'!$H$52/41*'AJUSTE CONIF-SETEC (1) '!$Q$22</f>
        <v>167483.94540012974</v>
      </c>
      <c r="AP308" s="123">
        <f>'DADOS BASE PROPOSTA'!$H$53*(Q308/$Q$11)*'AJUSTE CONIF-SETEC (1) '!$Q$22</f>
        <v>90651.376388189034</v>
      </c>
      <c r="AQ308" s="123">
        <f>AO308+AP308</f>
        <v>258135.32178831878</v>
      </c>
      <c r="AS308" s="123">
        <f>'DADOS BASE PROPOSTA'!$H$56/41*'AJUSTE CONIF-SETEC (1) '!$Q$24</f>
        <v>167483.94540012974</v>
      </c>
      <c r="AT308" s="123">
        <f>'DADOS BASE PROPOSTA'!$H$57*(Q308/$Q$11)*'AJUSTE CONIF-SETEC (1) '!$Q$24</f>
        <v>90651.376388189034</v>
      </c>
      <c r="AU308" s="123">
        <f>AS308+AT308</f>
        <v>258135.32178831878</v>
      </c>
      <c r="AW308" s="123">
        <f>'DADOS BASE PROPOSTA'!$H$60/41*'AJUSTE CONIF-SETEC (1) '!$Q$26</f>
        <v>167483.94540012974</v>
      </c>
      <c r="AX308" s="123">
        <f>'DADOS BASE PROPOSTA'!$H$61*(Q308/$Q$11)*'AJUSTE CONIF-SETEC (1) '!$Q$26</f>
        <v>90651.376388189034</v>
      </c>
      <c r="AY308" s="123">
        <f>AW308+AX308</f>
        <v>258135.32178831878</v>
      </c>
      <c r="AZ308" s="102"/>
    </row>
    <row r="309" spans="1:52" x14ac:dyDescent="0.25">
      <c r="A309" s="102"/>
      <c r="B309" s="103" t="s">
        <v>305</v>
      </c>
      <c r="C309" s="103" t="s">
        <v>359</v>
      </c>
      <c r="D309" s="103" t="s">
        <v>87</v>
      </c>
      <c r="F309" s="113">
        <f>'MATRIZ 2017 COMPLETO PROPOSTA'!F309</f>
        <v>0</v>
      </c>
      <c r="G309" s="118">
        <f t="shared" si="122"/>
        <v>0</v>
      </c>
      <c r="H309" s="123">
        <f>'DADOS BASE PROPOSTA'!$H$17*G309*'AJUSTE CONIF-SETEC (1) '!$Q$12</f>
        <v>0</v>
      </c>
      <c r="I309" s="123">
        <f>'MATRIZ 2017 COMPLETO PROPOSTA'!I309*'AJUSTE CONIF-SETEC (1) '!$Q$12</f>
        <v>0</v>
      </c>
      <c r="J309" s="123">
        <f t="shared" si="123"/>
        <v>0</v>
      </c>
      <c r="L309" s="113">
        <v>293.26728730314272</v>
      </c>
      <c r="M309" s="123">
        <f>IF(D309="E",'DADOS BASE PROPOSTA'!$H$28,IF(D309="EA",'DADOS BASE PROPOSTA'!$H$29,IF(D309="EC",'DADOS BASE PROPOSTA'!$H$30,IF(D309="ECA",'DADOS BASE PROPOSTA'!$H$31,0))))*'AJUSTE CONIF-SETEC (1) '!$Q$14</f>
        <v>499965.73525072273</v>
      </c>
      <c r="N309" s="123">
        <f>IF(OR(D309="E",D309="EA",D309="EC",D309="ECA",D309="ECR"),L309*'DADOS BASE PROPOSTA'!$H$33,0)*'AJUSTE CONIF-SETEC (1) '!$Q$14</f>
        <v>98391.23499181692</v>
      </c>
      <c r="O309" s="123">
        <f t="shared" si="124"/>
        <v>598356.97024253965</v>
      </c>
      <c r="R309" s="123"/>
      <c r="T309" s="113">
        <v>3.1030518394648832</v>
      </c>
      <c r="U309" s="118">
        <f t="shared" ref="U309:U317" si="126">T309/$T$11</f>
        <v>1.6279091874443472E-5</v>
      </c>
      <c r="V309" s="123">
        <f>'DADOS BASE PROPOSTA'!$H$48*U309*'AJUSTE CONIF-SETEC (1) '!$Q$20</f>
        <v>796.46176174393941</v>
      </c>
      <c r="W309" s="123"/>
      <c r="X309" s="123">
        <f t="shared" si="125"/>
        <v>796.46176174393941</v>
      </c>
      <c r="Z309" s="128">
        <v>217.5</v>
      </c>
      <c r="AB309" s="54">
        <v>0.68200000000000005</v>
      </c>
      <c r="AC309" s="54">
        <f t="shared" ref="AC309:AC317" si="127">Z309*AB309</f>
        <v>148.33500000000001</v>
      </c>
      <c r="AD309" s="132">
        <f t="shared" ref="AD309:AD317" si="128">(AB309-$AC$12)*$AD$12</f>
        <v>-8.1331844258271085E-2</v>
      </c>
      <c r="AF309" s="54">
        <f>($AF$11-(AD309*$AF$11))*'AJUSTE CONIF-SETEC (1) '!$Q$18</f>
        <v>608.76291870765749</v>
      </c>
      <c r="AG309" s="123">
        <f t="shared" ref="AG309:AG317" si="129">Z309*AF309</f>
        <v>132405.9348189155</v>
      </c>
      <c r="AI309" s="128">
        <v>0</v>
      </c>
      <c r="AJ309" s="123">
        <f>IF($AI$11&gt;0,(AI309/$AI$11)*'DADOS BASE PROPOSTA'!$H$41,0)*'AJUSTE CONIF-SETEC (1) '!$Q$18</f>
        <v>0</v>
      </c>
      <c r="AL309" s="123">
        <v>7</v>
      </c>
      <c r="AM309" s="123">
        <f>(AL309/$AL$11)*'DADOS BASE PROPOSTA'!$H$42*'AJUSTE CONIF-SETEC (1) '!$Q$18</f>
        <v>3693.8925233753857</v>
      </c>
      <c r="AO309" s="123"/>
      <c r="AP309" s="123"/>
      <c r="AQ309" s="123"/>
      <c r="AS309" s="123"/>
      <c r="AT309" s="123"/>
      <c r="AU309" s="123"/>
      <c r="AW309" s="123"/>
      <c r="AX309" s="123"/>
      <c r="AY309" s="123"/>
      <c r="AZ309" s="102"/>
    </row>
    <row r="310" spans="1:52" x14ac:dyDescent="0.25">
      <c r="A310" s="102"/>
      <c r="B310" s="103" t="s">
        <v>305</v>
      </c>
      <c r="C310" s="103" t="s">
        <v>360</v>
      </c>
      <c r="D310" s="103" t="s">
        <v>87</v>
      </c>
      <c r="F310" s="113">
        <f>'MATRIZ 2017 COMPLETO PROPOSTA'!F310</f>
        <v>0</v>
      </c>
      <c r="G310" s="118">
        <f t="shared" si="122"/>
        <v>0</v>
      </c>
      <c r="H310" s="123">
        <f>'DADOS BASE PROPOSTA'!$H$17*G310*'AJUSTE CONIF-SETEC (1) '!$Q$12</f>
        <v>0</v>
      </c>
      <c r="I310" s="123">
        <f>'MATRIZ 2017 COMPLETO PROPOSTA'!I310*'AJUSTE CONIF-SETEC (1) '!$Q$12</f>
        <v>0</v>
      </c>
      <c r="J310" s="123">
        <f t="shared" si="123"/>
        <v>0</v>
      </c>
      <c r="L310" s="113">
        <v>387.54355401747461</v>
      </c>
      <c r="M310" s="123">
        <f>IF(D310="E",'DADOS BASE PROPOSTA'!$H$28,IF(D310="EA",'DADOS BASE PROPOSTA'!$H$29,IF(D310="EC",'DADOS BASE PROPOSTA'!$H$30,IF(D310="ECA",'DADOS BASE PROPOSTA'!$H$31,0))))*'AJUSTE CONIF-SETEC (1) '!$Q$14</f>
        <v>499965.73525072273</v>
      </c>
      <c r="N310" s="123">
        <f>IF(OR(D310="E",D310="EA",D310="EC",D310="ECA",D310="ECR"),L310*'DADOS BASE PROPOSTA'!$H$33,0)*'AJUSTE CONIF-SETEC (1) '!$Q$14</f>
        <v>130020.9417952652</v>
      </c>
      <c r="O310" s="123">
        <f t="shared" si="124"/>
        <v>629986.67704598792</v>
      </c>
      <c r="R310" s="123"/>
      <c r="T310" s="113">
        <v>4.4022709627329188</v>
      </c>
      <c r="U310" s="118">
        <f t="shared" si="126"/>
        <v>2.3094997172487594E-5</v>
      </c>
      <c r="V310" s="123">
        <f>'DADOS BASE PROPOSTA'!$H$48*U310*'AJUSTE CONIF-SETEC (1) '!$Q$20</f>
        <v>1129.9329395854036</v>
      </c>
      <c r="W310" s="123"/>
      <c r="X310" s="123">
        <f t="shared" si="125"/>
        <v>1129.9329395854036</v>
      </c>
      <c r="Z310" s="128">
        <v>425.5</v>
      </c>
      <c r="AB310" s="54">
        <v>0.74399999999999999</v>
      </c>
      <c r="AC310" s="54">
        <f t="shared" si="127"/>
        <v>316.572</v>
      </c>
      <c r="AD310" s="132">
        <f t="shared" si="128"/>
        <v>2.7168155741728817E-2</v>
      </c>
      <c r="AF310" s="54">
        <f>($AF$11-(AD310*$AF$11))*'AJUSTE CONIF-SETEC (1) '!$Q$18</f>
        <v>547.68011879706421</v>
      </c>
      <c r="AG310" s="123">
        <f t="shared" si="129"/>
        <v>233037.89054815081</v>
      </c>
      <c r="AI310" s="128">
        <v>0</v>
      </c>
      <c r="AJ310" s="123">
        <f>IF($AI$11&gt;0,(AI310/$AI$11)*'DADOS BASE PROPOSTA'!$H$41,0)*'AJUSTE CONIF-SETEC (1) '!$Q$18</f>
        <v>0</v>
      </c>
      <c r="AL310" s="123">
        <v>10</v>
      </c>
      <c r="AM310" s="123">
        <f>(AL310/$AL$11)*'DADOS BASE PROPOSTA'!$H$42*'AJUSTE CONIF-SETEC (1) '!$Q$18</f>
        <v>5276.9893191076944</v>
      </c>
      <c r="AO310" s="123"/>
      <c r="AP310" s="123"/>
      <c r="AQ310" s="123"/>
      <c r="AS310" s="123"/>
      <c r="AT310" s="123"/>
      <c r="AU310" s="123"/>
      <c r="AW310" s="123"/>
      <c r="AX310" s="123"/>
      <c r="AY310" s="123"/>
      <c r="AZ310" s="102"/>
    </row>
    <row r="311" spans="1:52" x14ac:dyDescent="0.25">
      <c r="A311" s="102"/>
      <c r="B311" s="103" t="s">
        <v>305</v>
      </c>
      <c r="C311" s="103" t="s">
        <v>361</v>
      </c>
      <c r="D311" s="103" t="s">
        <v>89</v>
      </c>
      <c r="F311" s="113">
        <f>'MATRIZ 2017 COMPLETO PROPOSTA'!F311</f>
        <v>5250.7313549715082</v>
      </c>
      <c r="G311" s="118">
        <f t="shared" si="122"/>
        <v>4.6515018390952227E-3</v>
      </c>
      <c r="H311" s="123">
        <f>'DADOS BASE PROPOSTA'!$H$17*G311*'AJUSTE CONIF-SETEC (1) '!$Q$12</f>
        <v>5764105.8112539928</v>
      </c>
      <c r="I311" s="123">
        <f>'MATRIZ 2017 COMPLETO PROPOSTA'!I311*'AJUSTE CONIF-SETEC (1) '!$Q$12</f>
        <v>0</v>
      </c>
      <c r="J311" s="123">
        <f t="shared" si="123"/>
        <v>5764105.8112539928</v>
      </c>
      <c r="L311" s="113">
        <v>0</v>
      </c>
      <c r="M311" s="123">
        <f>IF(D311="E",'DADOS BASE PROPOSTA'!$H$28,IF(D311="EA",'DADOS BASE PROPOSTA'!$H$29,IF(D311="EC",'DADOS BASE PROPOSTA'!$H$30,IF(D311="ECA",'DADOS BASE PROPOSTA'!$H$31,0))))*'AJUSTE CONIF-SETEC (1) '!$Q$14</f>
        <v>0</v>
      </c>
      <c r="N311" s="123">
        <f>IF(OR(D311="E",D311="EA",D311="EC",D311="ECA",D311="ECR"),L311*'DADOS BASE PROPOSTA'!$H$33,0)*'AJUSTE CONIF-SETEC (1) '!$Q$14</f>
        <v>0</v>
      </c>
      <c r="O311" s="123">
        <f t="shared" si="124"/>
        <v>0</v>
      </c>
      <c r="R311" s="123"/>
      <c r="T311" s="113">
        <v>405.56291268963571</v>
      </c>
      <c r="U311" s="118">
        <f t="shared" si="126"/>
        <v>2.1276460265903956E-3</v>
      </c>
      <c r="V311" s="123">
        <f>'DADOS BASE PROPOSTA'!$H$48*U311*'AJUSTE CONIF-SETEC (1) '!$Q$20</f>
        <v>104096.02180364938</v>
      </c>
      <c r="W311" s="123"/>
      <c r="X311" s="123">
        <f t="shared" si="125"/>
        <v>104096.02180364938</v>
      </c>
      <c r="Z311" s="128">
        <v>3578</v>
      </c>
      <c r="AB311" s="54">
        <v>0.69199999999999995</v>
      </c>
      <c r="AC311" s="54">
        <f t="shared" si="127"/>
        <v>2475.9759999999997</v>
      </c>
      <c r="AD311" s="132">
        <f t="shared" si="128"/>
        <v>-6.3831844258271264E-2</v>
      </c>
      <c r="AF311" s="54">
        <f>($AF$11-(AD311*$AF$11))*'AJUSTE CONIF-SETEC (1) '!$Q$18</f>
        <v>598.91085420594902</v>
      </c>
      <c r="AG311" s="123">
        <f t="shared" si="129"/>
        <v>2142903.0363488854</v>
      </c>
      <c r="AI311" s="128">
        <v>136</v>
      </c>
      <c r="AJ311" s="123">
        <f>IF($AI$11&gt;0,(AI311/$AI$11)*'DADOS BASE PROPOSTA'!$H$41,0)*'AJUSTE CONIF-SETEC (1) '!$Q$18</f>
        <v>775773.15013895312</v>
      </c>
      <c r="AL311" s="123">
        <v>190.125</v>
      </c>
      <c r="AM311" s="123">
        <f>(AL311/$AL$11)*'DADOS BASE PROPOSTA'!$H$42*'AJUSTE CONIF-SETEC (1) '!$Q$18</f>
        <v>100328.75942953503</v>
      </c>
      <c r="AO311" s="123"/>
      <c r="AP311" s="123"/>
      <c r="AQ311" s="123"/>
      <c r="AS311" s="123"/>
      <c r="AT311" s="123"/>
      <c r="AU311" s="123"/>
      <c r="AW311" s="123"/>
      <c r="AX311" s="123"/>
      <c r="AY311" s="123"/>
      <c r="AZ311" s="102"/>
    </row>
    <row r="312" spans="1:52" x14ac:dyDescent="0.25">
      <c r="A312" s="102"/>
      <c r="B312" s="103" t="s">
        <v>305</v>
      </c>
      <c r="C312" s="103" t="s">
        <v>362</v>
      </c>
      <c r="D312" s="103" t="s">
        <v>89</v>
      </c>
      <c r="F312" s="113">
        <f>'MATRIZ 2017 COMPLETO PROPOSTA'!F312</f>
        <v>5700.3784302847725</v>
      </c>
      <c r="G312" s="118">
        <f t="shared" si="122"/>
        <v>5.0498338154175548E-3</v>
      </c>
      <c r="H312" s="123">
        <f>'DADOS BASE PROPOSTA'!$H$17*G312*'AJUSTE CONIF-SETEC (1) '!$Q$12</f>
        <v>6257715.7761539426</v>
      </c>
      <c r="I312" s="123">
        <f>'MATRIZ 2017 COMPLETO PROPOSTA'!I312*'AJUSTE CONIF-SETEC (1) '!$Q$12</f>
        <v>0</v>
      </c>
      <c r="J312" s="123">
        <f t="shared" si="123"/>
        <v>6257715.7761539426</v>
      </c>
      <c r="L312" s="113">
        <v>0</v>
      </c>
      <c r="M312" s="123">
        <f>IF(D312="E",'DADOS BASE PROPOSTA'!$H$28,IF(D312="EA",'DADOS BASE PROPOSTA'!$H$29,IF(D312="EC",'DADOS BASE PROPOSTA'!$H$30,IF(D312="ECA",'DADOS BASE PROPOSTA'!$H$31,0))))*'AJUSTE CONIF-SETEC (1) '!$Q$14</f>
        <v>0</v>
      </c>
      <c r="N312" s="123">
        <f>IF(OR(D312="E",D312="EA",D312="EC",D312="ECA",D312="ECR"),L312*'DADOS BASE PROPOSTA'!$H$33,0)*'AJUSTE CONIF-SETEC (1) '!$Q$14</f>
        <v>0</v>
      </c>
      <c r="O312" s="123">
        <f t="shared" si="124"/>
        <v>0</v>
      </c>
      <c r="R312" s="123"/>
      <c r="T312" s="113">
        <v>1700.5082273116659</v>
      </c>
      <c r="U312" s="118">
        <f t="shared" si="126"/>
        <v>8.9211302607266341E-3</v>
      </c>
      <c r="V312" s="123">
        <f>'DADOS BASE PROPOSTA'!$H$48*U312*'AJUSTE CONIF-SETEC (1) '!$Q$20</f>
        <v>436470.23918822949</v>
      </c>
      <c r="W312" s="123"/>
      <c r="X312" s="123">
        <f t="shared" si="125"/>
        <v>436470.23918822949</v>
      </c>
      <c r="Z312" s="128">
        <v>2330</v>
      </c>
      <c r="AB312" s="54">
        <v>0.71499999999999997</v>
      </c>
      <c r="AC312" s="54">
        <f t="shared" si="127"/>
        <v>1665.9499999999998</v>
      </c>
      <c r="AD312" s="132">
        <f t="shared" si="128"/>
        <v>-2.3581844258271228E-2</v>
      </c>
      <c r="AF312" s="54">
        <f>($AF$11-(AD312*$AF$11))*'AJUSTE CONIF-SETEC (1) '!$Q$18</f>
        <v>576.25110585201912</v>
      </c>
      <c r="AG312" s="123">
        <f t="shared" si="129"/>
        <v>1342665.0766352045</v>
      </c>
      <c r="AI312" s="128">
        <v>178.5</v>
      </c>
      <c r="AJ312" s="123">
        <f>IF($AI$11&gt;0,(AI312/$AI$11)*'DADOS BASE PROPOSTA'!$H$41,0)*'AJUSTE CONIF-SETEC (1) '!$Q$18</f>
        <v>1018202.2595573759</v>
      </c>
      <c r="AL312" s="123">
        <v>366.875</v>
      </c>
      <c r="AM312" s="123">
        <f>(AL312/$AL$11)*'DADOS BASE PROPOSTA'!$H$42*'AJUSTE CONIF-SETEC (1) '!$Q$18</f>
        <v>193599.54564476354</v>
      </c>
      <c r="AO312" s="123"/>
      <c r="AP312" s="123"/>
      <c r="AQ312" s="123"/>
      <c r="AS312" s="123"/>
      <c r="AT312" s="123"/>
      <c r="AU312" s="123"/>
      <c r="AW312" s="123"/>
      <c r="AX312" s="123"/>
      <c r="AY312" s="123"/>
      <c r="AZ312" s="102"/>
    </row>
    <row r="313" spans="1:52" x14ac:dyDescent="0.25">
      <c r="A313" s="102"/>
      <c r="B313" s="103" t="s">
        <v>305</v>
      </c>
      <c r="C313" s="103" t="s">
        <v>363</v>
      </c>
      <c r="D313" s="103" t="s">
        <v>89</v>
      </c>
      <c r="F313" s="113">
        <f>'MATRIZ 2017 COMPLETO PROPOSTA'!F313</f>
        <v>8564.7419958991231</v>
      </c>
      <c r="G313" s="118">
        <f t="shared" si="122"/>
        <v>7.5873074533856126E-3</v>
      </c>
      <c r="H313" s="123">
        <f>'DADOS BASE PROPOSTA'!$H$17*G313*'AJUSTE CONIF-SETEC (1) '!$Q$12</f>
        <v>9402133.8691629078</v>
      </c>
      <c r="I313" s="123">
        <f>'MATRIZ 2017 COMPLETO PROPOSTA'!I313*'AJUSTE CONIF-SETEC (1) '!$Q$12</f>
        <v>0</v>
      </c>
      <c r="J313" s="123">
        <f t="shared" si="123"/>
        <v>9402133.8691629078</v>
      </c>
      <c r="L313" s="113">
        <v>0</v>
      </c>
      <c r="M313" s="123">
        <f>IF(D313="E",'DADOS BASE PROPOSTA'!$H$28,IF(D313="EA",'DADOS BASE PROPOSTA'!$H$29,IF(D313="EC",'DADOS BASE PROPOSTA'!$H$30,IF(D313="ECA",'DADOS BASE PROPOSTA'!$H$31,0))))*'AJUSTE CONIF-SETEC (1) '!$Q$14</f>
        <v>0</v>
      </c>
      <c r="N313" s="123">
        <f>IF(OR(D313="E",D313="EA",D313="EC",D313="ECA",D313="ECR"),L313*'DADOS BASE PROPOSTA'!$H$33,0)*'AJUSTE CONIF-SETEC (1) '!$Q$14</f>
        <v>0</v>
      </c>
      <c r="O313" s="123">
        <f t="shared" si="124"/>
        <v>0</v>
      </c>
      <c r="R313" s="123"/>
      <c r="T313" s="113">
        <v>20346.631527050849</v>
      </c>
      <c r="U313" s="118">
        <f t="shared" si="126"/>
        <v>0.10674158895825217</v>
      </c>
      <c r="V313" s="123">
        <f>'DADOS BASE PROPOSTA'!$H$48*U313*'AJUSTE CONIF-SETEC (1) '!$Q$20</f>
        <v>5222379.3961445009</v>
      </c>
      <c r="W313" s="123"/>
      <c r="X313" s="123">
        <f t="shared" si="125"/>
        <v>5222379.3961445009</v>
      </c>
      <c r="Z313" s="128">
        <v>3157.5</v>
      </c>
      <c r="AB313" s="54">
        <v>0.74</v>
      </c>
      <c r="AC313" s="54">
        <f t="shared" si="127"/>
        <v>2336.5500000000002</v>
      </c>
      <c r="AD313" s="132">
        <f t="shared" si="128"/>
        <v>2.016815574172881E-2</v>
      </c>
      <c r="AF313" s="54">
        <f>($AF$11-(AD313*$AF$11))*'AJUSTE CONIF-SETEC (1) '!$Q$18</f>
        <v>551.62094459774767</v>
      </c>
      <c r="AG313" s="123">
        <f t="shared" si="129"/>
        <v>1741743.1325673882</v>
      </c>
      <c r="AI313" s="128">
        <v>290</v>
      </c>
      <c r="AJ313" s="123">
        <f>IF($AI$11&gt;0,(AI313/$AI$11)*'DADOS BASE PROPOSTA'!$H$41,0)*'AJUSTE CONIF-SETEC (1) '!$Q$18</f>
        <v>1654222.1583845324</v>
      </c>
      <c r="AL313" s="123">
        <v>3305</v>
      </c>
      <c r="AM313" s="123">
        <f>(AL313/$AL$11)*'DADOS BASE PROPOSTA'!$H$42*'AJUSTE CONIF-SETEC (1) '!$Q$18</f>
        <v>1744044.9699650928</v>
      </c>
      <c r="AO313" s="123"/>
      <c r="AP313" s="123"/>
      <c r="AQ313" s="123"/>
      <c r="AS313" s="123"/>
      <c r="AT313" s="123"/>
      <c r="AU313" s="123"/>
      <c r="AW313" s="123"/>
      <c r="AX313" s="123"/>
      <c r="AY313" s="123"/>
      <c r="AZ313" s="102"/>
    </row>
    <row r="314" spans="1:52" x14ac:dyDescent="0.25">
      <c r="A314" s="102"/>
      <c r="B314" s="103" t="s">
        <v>305</v>
      </c>
      <c r="C314" s="103" t="s">
        <v>364</v>
      </c>
      <c r="D314" s="103" t="s">
        <v>89</v>
      </c>
      <c r="F314" s="113">
        <f>'MATRIZ 2017 COMPLETO PROPOSTA'!F314</f>
        <v>989.34241344396048</v>
      </c>
      <c r="G314" s="118">
        <f t="shared" si="122"/>
        <v>8.7643563239476747E-4</v>
      </c>
      <c r="H314" s="123">
        <f>'DADOS BASE PROPOSTA'!$H$17*G314*'AJUSTE CONIF-SETEC (1) '!$Q$12</f>
        <v>1086072.3905162213</v>
      </c>
      <c r="I314" s="123">
        <f>'MATRIZ 2017 COMPLETO PROPOSTA'!I314*'AJUSTE CONIF-SETEC (1) '!$Q$12</f>
        <v>633901.01144298131</v>
      </c>
      <c r="J314" s="123">
        <f t="shared" si="123"/>
        <v>1719973.4019592027</v>
      </c>
      <c r="L314" s="113">
        <v>0</v>
      </c>
      <c r="M314" s="123">
        <f>IF(D314="E",'DADOS BASE PROPOSTA'!$H$28,IF(D314="EA",'DADOS BASE PROPOSTA'!$H$29,IF(D314="EC",'DADOS BASE PROPOSTA'!$H$30,IF(D314="ECA",'DADOS BASE PROPOSTA'!$H$31,0))))*'AJUSTE CONIF-SETEC (1) '!$Q$14</f>
        <v>0</v>
      </c>
      <c r="N314" s="123">
        <f>IF(OR(D314="E",D314="EA",D314="EC",D314="ECA",D314="ECR"),L314*'DADOS BASE PROPOSTA'!$H$33,0)*'AJUSTE CONIF-SETEC (1) '!$Q$14</f>
        <v>0</v>
      </c>
      <c r="O314" s="123">
        <f t="shared" si="124"/>
        <v>0</v>
      </c>
      <c r="R314" s="123"/>
      <c r="T314" s="113">
        <v>10.40431584644482</v>
      </c>
      <c r="U314" s="118">
        <f t="shared" si="126"/>
        <v>5.4582656789972107E-5</v>
      </c>
      <c r="V314" s="123">
        <f>'DADOS BASE PROPOSTA'!$H$48*U314*'AJUSTE CONIF-SETEC (1) '!$Q$20</f>
        <v>2670.4805970076372</v>
      </c>
      <c r="W314" s="123"/>
      <c r="X314" s="123">
        <f t="shared" si="125"/>
        <v>2670.4805970076372</v>
      </c>
      <c r="Z314" s="128">
        <v>647.5</v>
      </c>
      <c r="AB314" s="54">
        <v>0.75600000000000001</v>
      </c>
      <c r="AC314" s="54">
        <f t="shared" si="127"/>
        <v>489.51</v>
      </c>
      <c r="AD314" s="132">
        <f t="shared" si="128"/>
        <v>4.8168155741728835E-2</v>
      </c>
      <c r="AF314" s="54">
        <f>($AF$11-(AD314*$AF$11))*'AJUSTE CONIF-SETEC (1) '!$Q$18</f>
        <v>535.85764139501396</v>
      </c>
      <c r="AG314" s="123">
        <f t="shared" si="129"/>
        <v>346967.82280327153</v>
      </c>
      <c r="AI314" s="128">
        <v>0</v>
      </c>
      <c r="AJ314" s="123">
        <f>IF($AI$11&gt;0,(AI314/$AI$11)*'DADOS BASE PROPOSTA'!$H$41,0)*'AJUSTE CONIF-SETEC (1) '!$Q$18</f>
        <v>0</v>
      </c>
      <c r="AL314" s="123">
        <v>20.875</v>
      </c>
      <c r="AM314" s="123">
        <f>(AL314/$AL$11)*'DADOS BASE PROPOSTA'!$H$42*'AJUSTE CONIF-SETEC (1) '!$Q$18</f>
        <v>11015.715203637312</v>
      </c>
      <c r="AO314" s="123"/>
      <c r="AP314" s="123"/>
      <c r="AQ314" s="123"/>
      <c r="AS314" s="123"/>
      <c r="AT314" s="123"/>
      <c r="AU314" s="123"/>
      <c r="AW314" s="123"/>
      <c r="AX314" s="123"/>
      <c r="AY314" s="123"/>
      <c r="AZ314" s="102"/>
    </row>
    <row r="315" spans="1:52" x14ac:dyDescent="0.25">
      <c r="A315" s="102"/>
      <c r="B315" s="103" t="s">
        <v>305</v>
      </c>
      <c r="C315" s="103" t="s">
        <v>365</v>
      </c>
      <c r="D315" s="103" t="s">
        <v>89</v>
      </c>
      <c r="F315" s="113">
        <f>'MATRIZ 2017 COMPLETO PROPOSTA'!F315</f>
        <v>1488.5408043255579</v>
      </c>
      <c r="G315" s="118">
        <f t="shared" si="122"/>
        <v>1.3186639766540075E-3</v>
      </c>
      <c r="H315" s="123">
        <f>'DADOS BASE PROPOSTA'!$H$17*G315*'AJUSTE CONIF-SETEC (1) '!$Q$12</f>
        <v>1634078.4017407035</v>
      </c>
      <c r="I315" s="123">
        <f>'MATRIZ 2017 COMPLETO PROPOSTA'!I315*'AJUSTE CONIF-SETEC (1) '!$Q$12</f>
        <v>85895.000218499059</v>
      </c>
      <c r="J315" s="123">
        <f t="shared" si="123"/>
        <v>1719973.4019592025</v>
      </c>
      <c r="L315" s="113">
        <v>0</v>
      </c>
      <c r="M315" s="123">
        <f>IF(D315="E",'DADOS BASE PROPOSTA'!$H$28,IF(D315="EA",'DADOS BASE PROPOSTA'!$H$29,IF(D315="EC",'DADOS BASE PROPOSTA'!$H$30,IF(D315="ECA",'DADOS BASE PROPOSTA'!$H$31,0))))*'AJUSTE CONIF-SETEC (1) '!$Q$14</f>
        <v>0</v>
      </c>
      <c r="N315" s="123">
        <f>IF(OR(D315="E",D315="EA",D315="EC",D315="ECA",D315="ECR"),L315*'DADOS BASE PROPOSTA'!$H$33,0)*'AJUSTE CONIF-SETEC (1) '!$Q$14</f>
        <v>0</v>
      </c>
      <c r="O315" s="123">
        <f t="shared" si="124"/>
        <v>0</v>
      </c>
      <c r="R315" s="123"/>
      <c r="T315" s="113">
        <v>6.9444278547539424</v>
      </c>
      <c r="U315" s="118">
        <f t="shared" si="126"/>
        <v>3.643154704192082E-5</v>
      </c>
      <c r="V315" s="123">
        <f>'DADOS BASE PROPOSTA'!$H$48*U315*'AJUSTE CONIF-SETEC (1) '!$Q$20</f>
        <v>1782.4295337762774</v>
      </c>
      <c r="W315" s="123"/>
      <c r="X315" s="123">
        <f t="shared" si="125"/>
        <v>1782.4295337762774</v>
      </c>
      <c r="Z315" s="128">
        <v>785.5</v>
      </c>
      <c r="AB315" s="54">
        <v>0.77900000000000003</v>
      </c>
      <c r="AC315" s="54">
        <f t="shared" si="127"/>
        <v>611.90449999999998</v>
      </c>
      <c r="AD315" s="132">
        <f t="shared" si="128"/>
        <v>8.8418155741728871E-2</v>
      </c>
      <c r="AF315" s="54">
        <f>($AF$11-(AD315*$AF$11))*'AJUSTE CONIF-SETEC (1) '!$Q$18</f>
        <v>513.19789304108406</v>
      </c>
      <c r="AG315" s="123">
        <f t="shared" si="129"/>
        <v>403116.94498377154</v>
      </c>
      <c r="AI315" s="128">
        <v>0</v>
      </c>
      <c r="AJ315" s="123">
        <f>IF($AI$11&gt;0,(AI315/$AI$11)*'DADOS BASE PROPOSTA'!$H$41,0)*'AJUSTE CONIF-SETEC (1) '!$Q$18</f>
        <v>0</v>
      </c>
      <c r="AL315" s="123">
        <v>13.5</v>
      </c>
      <c r="AM315" s="123">
        <f>(AL315/$AL$11)*'DADOS BASE PROPOSTA'!$H$42*'AJUSTE CONIF-SETEC (1) '!$Q$18</f>
        <v>7123.9355807953871</v>
      </c>
      <c r="AO315" s="123"/>
      <c r="AP315" s="123"/>
      <c r="AQ315" s="123"/>
      <c r="AS315" s="123"/>
      <c r="AT315" s="123"/>
      <c r="AU315" s="123"/>
      <c r="AW315" s="123"/>
      <c r="AX315" s="123"/>
      <c r="AY315" s="123"/>
      <c r="AZ315" s="102"/>
    </row>
    <row r="316" spans="1:52" x14ac:dyDescent="0.25">
      <c r="A316" s="102"/>
      <c r="B316" s="103" t="s">
        <v>305</v>
      </c>
      <c r="C316" s="103" t="s">
        <v>366</v>
      </c>
      <c r="D316" s="103" t="s">
        <v>89</v>
      </c>
      <c r="F316" s="113">
        <f>'MATRIZ 2017 COMPLETO PROPOSTA'!F316</f>
        <v>1879.0597697109611</v>
      </c>
      <c r="G316" s="118">
        <f t="shared" si="122"/>
        <v>1.6646157237324149E-3</v>
      </c>
      <c r="H316" s="123">
        <f>'DADOS BASE PROPOSTA'!$H$17*G316*'AJUSTE CONIF-SETEC (1) '!$Q$12</f>
        <v>2062779.183709221</v>
      </c>
      <c r="I316" s="123">
        <f>'MATRIZ 2017 COMPLETO PROPOSTA'!I316*'AJUSTE CONIF-SETEC (1) '!$Q$12</f>
        <v>0</v>
      </c>
      <c r="J316" s="123">
        <f t="shared" si="123"/>
        <v>2062779.183709221</v>
      </c>
      <c r="L316" s="113">
        <v>0</v>
      </c>
      <c r="M316" s="123">
        <f>IF(D316="E",'DADOS BASE PROPOSTA'!$H$28,IF(D316="EA",'DADOS BASE PROPOSTA'!$H$29,IF(D316="EC",'DADOS BASE PROPOSTA'!$H$30,IF(D316="ECA",'DADOS BASE PROPOSTA'!$H$31,0))))*'AJUSTE CONIF-SETEC (1) '!$Q$14</f>
        <v>0</v>
      </c>
      <c r="N316" s="123">
        <f>IF(OR(D316="E",D316="EA",D316="EC",D316="ECA",D316="ECR"),L316*'DADOS BASE PROPOSTA'!$H$33,0)*'AJUSTE CONIF-SETEC (1) '!$Q$14</f>
        <v>0</v>
      </c>
      <c r="O316" s="123">
        <f t="shared" si="124"/>
        <v>0</v>
      </c>
      <c r="R316" s="123"/>
      <c r="T316" s="113">
        <v>12.891321663006041</v>
      </c>
      <c r="U316" s="118">
        <f t="shared" si="126"/>
        <v>6.7629875552213995E-5</v>
      </c>
      <c r="V316" s="123">
        <f>'DADOS BASE PROPOSTA'!$H$48*U316*'AJUSTE CONIF-SETEC (1) '!$Q$20</f>
        <v>3308.8215389583079</v>
      </c>
      <c r="W316" s="123"/>
      <c r="X316" s="123">
        <f t="shared" si="125"/>
        <v>3308.8215389583079</v>
      </c>
      <c r="Z316" s="128">
        <v>965.5</v>
      </c>
      <c r="AB316" s="54">
        <v>0.77400000000000002</v>
      </c>
      <c r="AC316" s="54">
        <f t="shared" si="127"/>
        <v>747.29700000000003</v>
      </c>
      <c r="AD316" s="132">
        <f t="shared" si="128"/>
        <v>7.9668155741728863E-2</v>
      </c>
      <c r="AF316" s="54">
        <f>($AF$11-(AD316*$AF$11))*'AJUSTE CONIF-SETEC (1) '!$Q$18</f>
        <v>518.12392529193835</v>
      </c>
      <c r="AG316" s="123">
        <f t="shared" si="129"/>
        <v>500248.64986936649</v>
      </c>
      <c r="AI316" s="128">
        <v>0</v>
      </c>
      <c r="AJ316" s="123">
        <f>IF($AI$11&gt;0,(AI316/$AI$11)*'DADOS BASE PROPOSTA'!$H$41,0)*'AJUSTE CONIF-SETEC (1) '!$Q$18</f>
        <v>0</v>
      </c>
      <c r="AL316" s="123">
        <v>33.125</v>
      </c>
      <c r="AM316" s="123">
        <f>(AL316/$AL$11)*'DADOS BASE PROPOSTA'!$H$42*'AJUSTE CONIF-SETEC (1) '!$Q$18</f>
        <v>17480.027119544236</v>
      </c>
      <c r="AO316" s="123"/>
      <c r="AP316" s="123"/>
      <c r="AQ316" s="123"/>
      <c r="AS316" s="123"/>
      <c r="AT316" s="123"/>
      <c r="AU316" s="123"/>
      <c r="AW316" s="123"/>
      <c r="AX316" s="123"/>
      <c r="AY316" s="123"/>
      <c r="AZ316" s="102"/>
    </row>
    <row r="317" spans="1:52" x14ac:dyDescent="0.25">
      <c r="A317" s="102"/>
      <c r="B317" s="103" t="s">
        <v>305</v>
      </c>
      <c r="C317" s="103" t="s">
        <v>367</v>
      </c>
      <c r="D317" s="103" t="s">
        <v>246</v>
      </c>
      <c r="F317" s="113">
        <f>'MATRIZ 2017 COMPLETO PROPOSTA'!F317</f>
        <v>0</v>
      </c>
      <c r="G317" s="118">
        <f t="shared" si="122"/>
        <v>0</v>
      </c>
      <c r="H317" s="123">
        <f>'DADOS BASE PROPOSTA'!$H$17*G317*'AJUSTE CONIF-SETEC (1) '!$Q$12</f>
        <v>0</v>
      </c>
      <c r="I317" s="123">
        <f>'MATRIZ 2017 COMPLETO PROPOSTA'!I317*'AJUSTE CONIF-SETEC (1) '!$Q$12</f>
        <v>0</v>
      </c>
      <c r="J317" s="123">
        <f t="shared" si="123"/>
        <v>0</v>
      </c>
      <c r="L317" s="113">
        <v>1.8913043478260869</v>
      </c>
      <c r="M317" s="123">
        <f>IF(D317="E",'DADOS BASE PROPOSTA'!$H$28,IF(D317="EA",'DADOS BASE PROPOSTA'!$H$29,IF(D317="EC",'DADOS BASE PROPOSTA'!$H$30,IF(D317="ECA",'DADOS BASE PROPOSTA'!$H$31,0))))*'AJUSTE CONIF-SETEC (1) '!$Q$14</f>
        <v>0</v>
      </c>
      <c r="N317" s="123">
        <f>IF(OR(D317="E",D317="EA",D317="EC",D317="ECA",D317="ECR"),L317*'DADOS BASE PROPOSTA'!$H$33,0)*'AJUSTE CONIF-SETEC (1) '!$Q$14</f>
        <v>634.53299629579044</v>
      </c>
      <c r="O317" s="123">
        <f t="shared" si="124"/>
        <v>634.53299629579044</v>
      </c>
      <c r="R317" s="123"/>
      <c r="T317" s="113">
        <v>0</v>
      </c>
      <c r="U317" s="118">
        <f t="shared" si="126"/>
        <v>0</v>
      </c>
      <c r="V317" s="123">
        <f>'DADOS BASE PROPOSTA'!$H$48*U317*'AJUSTE CONIF-SETEC (1) '!$Q$20</f>
        <v>0</v>
      </c>
      <c r="W317" s="123"/>
      <c r="X317" s="123">
        <f t="shared" si="125"/>
        <v>0</v>
      </c>
      <c r="Z317" s="128">
        <v>14.5</v>
      </c>
      <c r="AB317" s="54">
        <v>0.73899999999999999</v>
      </c>
      <c r="AC317" s="54">
        <f t="shared" si="127"/>
        <v>10.7155</v>
      </c>
      <c r="AD317" s="132">
        <f t="shared" si="128"/>
        <v>1.8418155741728809E-2</v>
      </c>
      <c r="AF317" s="54">
        <f>($AF$11-(AD317*$AF$11))*'AJUSTE CONIF-SETEC (1) '!$Q$18</f>
        <v>552.60615104791862</v>
      </c>
      <c r="AG317" s="123">
        <f t="shared" si="129"/>
        <v>8012.7891901948196</v>
      </c>
      <c r="AI317" s="128">
        <v>0</v>
      </c>
      <c r="AJ317" s="123">
        <f>IF($AI$11&gt;0,(AI317/$AI$11)*'DADOS BASE PROPOSTA'!$H$41,0)*'AJUSTE CONIF-SETEC (1) '!$Q$18</f>
        <v>0</v>
      </c>
      <c r="AL317" s="123">
        <v>0</v>
      </c>
      <c r="AM317" s="123">
        <f>(AL317/$AL$11)*'DADOS BASE PROPOSTA'!$H$42*'AJUSTE CONIF-SETEC (1) '!$Q$18</f>
        <v>0</v>
      </c>
      <c r="AO317" s="123"/>
      <c r="AP317" s="123"/>
      <c r="AQ317" s="123"/>
      <c r="AS317" s="123"/>
      <c r="AT317" s="123"/>
      <c r="AU317" s="123"/>
      <c r="AW317" s="123"/>
      <c r="AX317" s="123"/>
      <c r="AY317" s="123"/>
      <c r="AZ317" s="102"/>
    </row>
    <row r="318" spans="1:52" x14ac:dyDescent="0.25">
      <c r="A318" s="102"/>
      <c r="F318" s="113"/>
      <c r="G318" s="118"/>
      <c r="H318" s="123"/>
      <c r="I318" s="123"/>
      <c r="J318" s="123"/>
      <c r="L318" s="113"/>
      <c r="M318" s="123"/>
      <c r="N318" s="123"/>
      <c r="O318" s="123"/>
      <c r="R318" s="123"/>
      <c r="T318" s="113"/>
      <c r="U318" s="118"/>
      <c r="V318" s="123"/>
      <c r="W318" s="123"/>
      <c r="X318" s="123"/>
      <c r="Z318" s="128"/>
      <c r="AD318" s="132"/>
      <c r="AG318" s="123"/>
      <c r="AI318" s="128"/>
      <c r="AJ318" s="123"/>
      <c r="AL318" s="123"/>
      <c r="AM318" s="123"/>
      <c r="AO318" s="123"/>
      <c r="AP318" s="123"/>
      <c r="AQ318" s="123"/>
      <c r="AS318" s="123"/>
      <c r="AT318" s="123"/>
      <c r="AU318" s="123"/>
      <c r="AW318" s="123"/>
      <c r="AX318" s="123"/>
      <c r="AY318" s="123"/>
      <c r="AZ318" s="102"/>
    </row>
    <row r="319" spans="1:52" x14ac:dyDescent="0.25">
      <c r="A319" s="102"/>
      <c r="B319" s="107" t="s">
        <v>305</v>
      </c>
      <c r="C319" s="107" t="s">
        <v>368</v>
      </c>
      <c r="D319" s="107" t="s">
        <v>84</v>
      </c>
      <c r="E319" s="107"/>
      <c r="F319" s="114">
        <f>SUM(F320:F329)</f>
        <v>12643.771306891391</v>
      </c>
      <c r="G319" s="119">
        <f>SUM(G320:G329)</f>
        <v>1.1200825468135922E-2</v>
      </c>
      <c r="H319" s="124">
        <f>SUM(H320:H329)</f>
        <v>13879977.995296737</v>
      </c>
      <c r="I319" s="124">
        <f>SUM(I320:I329)</f>
        <v>649549.59000222059</v>
      </c>
      <c r="J319" s="124">
        <f>SUM(J320:J329)</f>
        <v>14529527.585298957</v>
      </c>
      <c r="K319" s="108"/>
      <c r="L319" s="114">
        <f>SUM(L320:L329)</f>
        <v>2961.6637206082301</v>
      </c>
      <c r="M319" s="124">
        <f>SUM(M320:M329)</f>
        <v>3017549.4545687735</v>
      </c>
      <c r="N319" s="124">
        <f>SUM(N320:N329)</f>
        <v>993638.7852215129</v>
      </c>
      <c r="O319" s="124">
        <f>SUM(O320:O329)</f>
        <v>4011188.2397902864</v>
      </c>
      <c r="P319" s="108"/>
      <c r="Q319" s="109"/>
      <c r="R319" s="124">
        <f>SUM(R320:R329)</f>
        <v>3167580.0510508874</v>
      </c>
      <c r="S319" s="108"/>
      <c r="T319" s="114">
        <f>SUM(T320:T329)</f>
        <v>3629.0083609579951</v>
      </c>
      <c r="U319" s="119">
        <f>SUM(U320:U329)</f>
        <v>1.9038341470745929E-2</v>
      </c>
      <c r="V319" s="124">
        <f>SUM(V320:V329)</f>
        <v>931459.26722594828</v>
      </c>
      <c r="W319" s="124">
        <f>SUM(W320:W329)</f>
        <v>244676.20587804879</v>
      </c>
      <c r="X319" s="124">
        <f>SUM(X320:X329)</f>
        <v>1176135.4731039971</v>
      </c>
      <c r="Y319" s="108"/>
      <c r="Z319" s="129">
        <f>SUM(Z320:Z329)</f>
        <v>6806</v>
      </c>
      <c r="AA319" s="108"/>
      <c r="AB319" s="108"/>
      <c r="AC319" s="108"/>
      <c r="AD319" s="133"/>
      <c r="AE319" s="108"/>
      <c r="AF319" s="108"/>
      <c r="AG319" s="124">
        <f>SUM(AG320:AG329)</f>
        <v>3598808.9365179739</v>
      </c>
      <c r="AH319" s="108"/>
      <c r="AI319" s="129">
        <f>SUM(AI320:AI329)</f>
        <v>57</v>
      </c>
      <c r="AJ319" s="124">
        <f>SUM(AJ320:AJ329)</f>
        <v>325140.21733764949</v>
      </c>
      <c r="AK319" s="108"/>
      <c r="AL319" s="124">
        <f>SUM(AL320:AL329)</f>
        <v>1118.75</v>
      </c>
      <c r="AM319" s="124">
        <f>SUM(AM320:AM329)</f>
        <v>590363.18007517327</v>
      </c>
      <c r="AN319" s="108"/>
      <c r="AO319" s="124"/>
      <c r="AP319" s="124"/>
      <c r="AQ319" s="124">
        <f>SUM(AQ320:AQ329)</f>
        <v>269466.74383684242</v>
      </c>
      <c r="AR319" s="107"/>
      <c r="AS319" s="124"/>
      <c r="AT319" s="124"/>
      <c r="AU319" s="124">
        <f>SUM(AU320:AU329)</f>
        <v>269466.74383684242</v>
      </c>
      <c r="AV319" s="107"/>
      <c r="AW319" s="124"/>
      <c r="AX319" s="124"/>
      <c r="AY319" s="124">
        <f>SUM(AY320:AY329)</f>
        <v>269466.74383684242</v>
      </c>
      <c r="AZ319" s="102"/>
    </row>
    <row r="320" spans="1:52" x14ac:dyDescent="0.25">
      <c r="A320" s="102"/>
      <c r="B320" s="103" t="s">
        <v>305</v>
      </c>
      <c r="C320" s="103" t="s">
        <v>35</v>
      </c>
      <c r="D320" s="103" t="s">
        <v>85</v>
      </c>
      <c r="F320" s="113">
        <f>'MATRIZ 2017 COMPLETO PROPOSTA'!F320</f>
        <v>0</v>
      </c>
      <c r="G320" s="118">
        <f t="shared" ref="G320:G329" si="130">F320/$F$11</f>
        <v>0</v>
      </c>
      <c r="H320" s="123">
        <f>'DADOS BASE PROPOSTA'!$H$17*G320*'AJUSTE CONIF-SETEC (1) '!$Q$12</f>
        <v>0</v>
      </c>
      <c r="I320" s="123">
        <f>'MATRIZ 2017 COMPLETO PROPOSTA'!I320*'AJUSTE CONIF-SETEC (1) '!$Q$12</f>
        <v>0</v>
      </c>
      <c r="J320" s="123">
        <f t="shared" ref="J320:J329" si="131">H320+I320</f>
        <v>0</v>
      </c>
      <c r="L320" s="113"/>
      <c r="M320" s="123">
        <f>IF(D320="E",'DADOS BASE PROPOSTA'!$H$28,IF(D320="EA",'DADOS BASE PROPOSTA'!$H$29,IF(D320="EC",'DADOS BASE PROPOSTA'!$H$30,IF(D320="ECA",'DADOS BASE PROPOSTA'!$H$31,0))))*'AJUSTE CONIF-SETEC (1) '!$Q$14</f>
        <v>0</v>
      </c>
      <c r="N320" s="123">
        <f>IF(OR(D320="E",D320="EA",D320="EC",D320="ECA",D320="ECR"),L320*'DADOS BASE PROPOSTA'!$H$33,0)*'AJUSTE CONIF-SETEC (1) '!$Q$14</f>
        <v>0</v>
      </c>
      <c r="O320" s="123">
        <f t="shared" ref="O320:O329" si="132">M320+N320</f>
        <v>0</v>
      </c>
      <c r="Q320" s="77">
        <v>9</v>
      </c>
      <c r="R320" s="123">
        <f>IF(D320="R",('DADOS BASE PROPOSTA'!$H$36+('DADOS BASE PROPOSTA'!$H$37*Q320)),0)*'AJUSTE CONIF-SETEC (1) '!Q16</f>
        <v>3167580.0510508874</v>
      </c>
      <c r="T320" s="113"/>
      <c r="U320" s="118"/>
      <c r="V320" s="123"/>
      <c r="W320" s="123">
        <f>'DADOS BASE PROPOSTA'!$H$47/41</f>
        <v>244676.20587804879</v>
      </c>
      <c r="X320" s="123">
        <f t="shared" ref="X320:X329" si="133">V320+W320</f>
        <v>244676.20587804879</v>
      </c>
      <c r="Z320" s="128"/>
      <c r="AD320" s="132"/>
      <c r="AG320" s="123"/>
      <c r="AI320" s="128"/>
      <c r="AJ320" s="123"/>
      <c r="AL320" s="123"/>
      <c r="AM320" s="123"/>
      <c r="AO320" s="123">
        <f>'DADOS BASE PROPOSTA'!$H$52/41*'AJUSTE CONIF-SETEC (1) '!$Q$22</f>
        <v>167483.94540012974</v>
      </c>
      <c r="AP320" s="123">
        <f>'DADOS BASE PROPOSTA'!$H$53*(Q320/$Q$11)*'AJUSTE CONIF-SETEC (1) '!$Q$22</f>
        <v>101982.79843671266</v>
      </c>
      <c r="AQ320" s="123">
        <f>AO320+AP320</f>
        <v>269466.74383684242</v>
      </c>
      <c r="AS320" s="123">
        <f>'DADOS BASE PROPOSTA'!$H$56/41*'AJUSTE CONIF-SETEC (1) '!$Q$24</f>
        <v>167483.94540012974</v>
      </c>
      <c r="AT320" s="123">
        <f>'DADOS BASE PROPOSTA'!$H$57*(Q320/$Q$11)*'AJUSTE CONIF-SETEC (1) '!$Q$24</f>
        <v>101982.79843671266</v>
      </c>
      <c r="AU320" s="123">
        <f>AS320+AT320</f>
        <v>269466.74383684242</v>
      </c>
      <c r="AW320" s="123">
        <f>'DADOS BASE PROPOSTA'!$H$60/41*'AJUSTE CONIF-SETEC (1) '!$Q$26</f>
        <v>167483.94540012974</v>
      </c>
      <c r="AX320" s="123">
        <f>'DADOS BASE PROPOSTA'!$H$61*(Q320/$Q$11)*'AJUSTE CONIF-SETEC (1) '!$Q$26</f>
        <v>101982.79843671266</v>
      </c>
      <c r="AY320" s="123">
        <f>AW320+AX320</f>
        <v>269466.74383684242</v>
      </c>
      <c r="AZ320" s="102"/>
    </row>
    <row r="321" spans="1:52" x14ac:dyDescent="0.25">
      <c r="A321" s="102"/>
      <c r="B321" s="103" t="s">
        <v>305</v>
      </c>
      <c r="C321" s="103" t="s">
        <v>369</v>
      </c>
      <c r="D321" s="103" t="s">
        <v>87</v>
      </c>
      <c r="F321" s="113">
        <f>'MATRIZ 2017 COMPLETO PROPOSTA'!F321</f>
        <v>0</v>
      </c>
      <c r="G321" s="118">
        <f t="shared" si="130"/>
        <v>0</v>
      </c>
      <c r="H321" s="123">
        <f>'DADOS BASE PROPOSTA'!$H$17*G321*'AJUSTE CONIF-SETEC (1) '!$Q$12</f>
        <v>0</v>
      </c>
      <c r="I321" s="123">
        <f>'MATRIZ 2017 COMPLETO PROPOSTA'!I321*'AJUSTE CONIF-SETEC (1) '!$Q$12</f>
        <v>0</v>
      </c>
      <c r="J321" s="123">
        <f t="shared" si="131"/>
        <v>0</v>
      </c>
      <c r="L321" s="113">
        <v>216.7347187307364</v>
      </c>
      <c r="M321" s="123">
        <f>IF(D321="E",'DADOS BASE PROPOSTA'!$H$28,IF(D321="EA",'DADOS BASE PROPOSTA'!$H$29,IF(D321="EC",'DADOS BASE PROPOSTA'!$H$30,IF(D321="ECA",'DADOS BASE PROPOSTA'!$H$31,0))))*'AJUSTE CONIF-SETEC (1) '!$Q$14</f>
        <v>499965.73525072273</v>
      </c>
      <c r="N321" s="123">
        <f>IF(OR(D321="E",D321="EA",D321="EC",D321="ECA",D321="ECR"),L321*'DADOS BASE PROPOSTA'!$H$33,0)*'AJUSTE CONIF-SETEC (1) '!$Q$14</f>
        <v>72714.542551342747</v>
      </c>
      <c r="O321" s="123">
        <f t="shared" si="132"/>
        <v>572680.27780206548</v>
      </c>
      <c r="R321" s="123"/>
      <c r="T321" s="113">
        <v>0</v>
      </c>
      <c r="U321" s="118">
        <f t="shared" ref="U321:U329" si="134">T321/$T$11</f>
        <v>0</v>
      </c>
      <c r="V321" s="123">
        <f>'DADOS BASE PROPOSTA'!$H$48*U321*'AJUSTE CONIF-SETEC (1) '!$Q$20</f>
        <v>0</v>
      </c>
      <c r="W321" s="123"/>
      <c r="X321" s="123">
        <f t="shared" si="133"/>
        <v>0</v>
      </c>
      <c r="Z321" s="128">
        <v>114</v>
      </c>
      <c r="AB321" s="54">
        <v>0.70399999999999996</v>
      </c>
      <c r="AC321" s="54">
        <f t="shared" ref="AC321:AC329" si="135">Z321*AB321</f>
        <v>80.256</v>
      </c>
      <c r="AD321" s="132">
        <f t="shared" ref="AD321:AD329" si="136">(AB321-$AC$12)*$AD$12</f>
        <v>-4.2831844258271246E-2</v>
      </c>
      <c r="AF321" s="54">
        <f>($AF$11-(AD321*$AF$11))*'AJUSTE CONIF-SETEC (1) '!$Q$18</f>
        <v>587.08837680389865</v>
      </c>
      <c r="AG321" s="123">
        <f t="shared" ref="AG321:AG329" si="137">Z321*AF321</f>
        <v>66928.07495564445</v>
      </c>
      <c r="AI321" s="128">
        <v>0</v>
      </c>
      <c r="AJ321" s="123">
        <f>IF($AI$11&gt;0,(AI321/$AI$11)*'DADOS BASE PROPOSTA'!$H$41,0)*'AJUSTE CONIF-SETEC (1) '!$Q$18</f>
        <v>0</v>
      </c>
      <c r="AL321" s="123">
        <v>0</v>
      </c>
      <c r="AM321" s="123">
        <f>(AL321/$AL$11)*'DADOS BASE PROPOSTA'!$H$42*'AJUSTE CONIF-SETEC (1) '!$Q$18</f>
        <v>0</v>
      </c>
      <c r="AO321" s="123"/>
      <c r="AP321" s="123"/>
      <c r="AQ321" s="123"/>
      <c r="AS321" s="123"/>
      <c r="AT321" s="123"/>
      <c r="AU321" s="123"/>
      <c r="AW321" s="123"/>
      <c r="AX321" s="123"/>
      <c r="AY321" s="123"/>
      <c r="AZ321" s="102"/>
    </row>
    <row r="322" spans="1:52" x14ac:dyDescent="0.25">
      <c r="A322" s="102"/>
      <c r="B322" s="103" t="s">
        <v>305</v>
      </c>
      <c r="C322" s="103" t="s">
        <v>370</v>
      </c>
      <c r="D322" s="103" t="s">
        <v>87</v>
      </c>
      <c r="F322" s="113">
        <f>'MATRIZ 2017 COMPLETO PROPOSTA'!F322</f>
        <v>0</v>
      </c>
      <c r="G322" s="118">
        <f t="shared" si="130"/>
        <v>0</v>
      </c>
      <c r="H322" s="123">
        <f>'DADOS BASE PROPOSTA'!$H$17*G322*'AJUSTE CONIF-SETEC (1) '!$Q$12</f>
        <v>0</v>
      </c>
      <c r="I322" s="123">
        <f>'MATRIZ 2017 COMPLETO PROPOSTA'!I322*'AJUSTE CONIF-SETEC (1) '!$Q$12</f>
        <v>0</v>
      </c>
      <c r="J322" s="123">
        <f t="shared" si="131"/>
        <v>0</v>
      </c>
      <c r="L322" s="113">
        <v>1153.295825345544</v>
      </c>
      <c r="M322" s="123">
        <f>IF(D322="E",'DADOS BASE PROPOSTA'!$H$28,IF(D322="EA",'DADOS BASE PROPOSTA'!$H$29,IF(D322="EC",'DADOS BASE PROPOSTA'!$H$30,IF(D322="ECA",'DADOS BASE PROPOSTA'!$H$31,0))))*'AJUSTE CONIF-SETEC (1) '!$Q$14</f>
        <v>499965.73525072273</v>
      </c>
      <c r="N322" s="123">
        <f>IF(OR(D322="E",D322="EA",D322="EC",D322="ECA",D322="ECR"),L322*'DADOS BASE PROPOSTA'!$H$33,0)*'AJUSTE CONIF-SETEC (1) '!$Q$14</f>
        <v>386930.98575757461</v>
      </c>
      <c r="O322" s="123">
        <f t="shared" si="132"/>
        <v>886896.72100829729</v>
      </c>
      <c r="R322" s="123"/>
      <c r="T322" s="113">
        <v>3068.5993071664411</v>
      </c>
      <c r="U322" s="118">
        <f t="shared" si="134"/>
        <v>1.6098348539298195E-2</v>
      </c>
      <c r="V322" s="123">
        <f>'DADOS BASE PROPOSTA'!$H$48*U322*'AJUSTE CONIF-SETEC (1) '!$Q$20</f>
        <v>787618.8142230598</v>
      </c>
      <c r="W322" s="123"/>
      <c r="X322" s="123">
        <f t="shared" si="133"/>
        <v>787618.8142230598</v>
      </c>
      <c r="Z322" s="128">
        <v>433</v>
      </c>
      <c r="AB322" s="54">
        <v>0.77200000000000002</v>
      </c>
      <c r="AC322" s="54">
        <f t="shared" si="135"/>
        <v>334.27600000000001</v>
      </c>
      <c r="AD322" s="132">
        <f t="shared" si="136"/>
        <v>7.616815574172886E-2</v>
      </c>
      <c r="AF322" s="54">
        <f>($AF$11-(AD322*$AF$11))*'AJUSTE CONIF-SETEC (1) '!$Q$18</f>
        <v>520.09433819228013</v>
      </c>
      <c r="AG322" s="123">
        <f t="shared" si="137"/>
        <v>225200.84843725729</v>
      </c>
      <c r="AI322" s="128">
        <v>0</v>
      </c>
      <c r="AJ322" s="123">
        <f>IF($AI$11&gt;0,(AI322/$AI$11)*'DADOS BASE PROPOSTA'!$H$41,0)*'AJUSTE CONIF-SETEC (1) '!$Q$18</f>
        <v>0</v>
      </c>
      <c r="AL322" s="123">
        <v>651.125</v>
      </c>
      <c r="AM322" s="123">
        <f>(AL322/$AL$11)*'DADOS BASE PROPOSTA'!$H$42*'AJUSTE CONIF-SETEC (1) '!$Q$18</f>
        <v>343597.96704039973</v>
      </c>
      <c r="AO322" s="123"/>
      <c r="AP322" s="123"/>
      <c r="AQ322" s="123"/>
      <c r="AS322" s="123"/>
      <c r="AT322" s="123"/>
      <c r="AU322" s="123"/>
      <c r="AW322" s="123"/>
      <c r="AX322" s="123"/>
      <c r="AY322" s="123"/>
      <c r="AZ322" s="102"/>
    </row>
    <row r="323" spans="1:52" x14ac:dyDescent="0.25">
      <c r="A323" s="102"/>
      <c r="B323" s="103" t="s">
        <v>305</v>
      </c>
      <c r="C323" s="103" t="s">
        <v>371</v>
      </c>
      <c r="D323" s="103" t="s">
        <v>89</v>
      </c>
      <c r="F323" s="113">
        <f>'MATRIZ 2017 COMPLETO PROPOSTA'!F323</f>
        <v>2823.8016934977309</v>
      </c>
      <c r="G323" s="118">
        <f t="shared" si="130"/>
        <v>2.5015408107117248E-3</v>
      </c>
      <c r="H323" s="123">
        <f>'DADOS BASE PROPOSTA'!$H$17*G323*'AJUSTE CONIF-SETEC (1) '!$Q$12</f>
        <v>3099890.4059161223</v>
      </c>
      <c r="I323" s="123">
        <f>'MATRIZ 2017 COMPLETO PROPOSTA'!I323*'AJUSTE CONIF-SETEC (1) '!$Q$12</f>
        <v>0</v>
      </c>
      <c r="J323" s="123">
        <f t="shared" si="131"/>
        <v>3099890.4059161223</v>
      </c>
      <c r="L323" s="113">
        <v>0</v>
      </c>
      <c r="M323" s="123">
        <f>IF(D323="E",'DADOS BASE PROPOSTA'!$H$28,IF(D323="EA",'DADOS BASE PROPOSTA'!$H$29,IF(D323="EC",'DADOS BASE PROPOSTA'!$H$30,IF(D323="ECA",'DADOS BASE PROPOSTA'!$H$31,0))))*'AJUSTE CONIF-SETEC (1) '!$Q$14</f>
        <v>0</v>
      </c>
      <c r="N323" s="123">
        <f>IF(OR(D323="E",D323="EA",D323="EC",D323="ECA",D323="ECR"),L323*'DADOS BASE PROPOSTA'!$H$33,0)*'AJUSTE CONIF-SETEC (1) '!$Q$14</f>
        <v>0</v>
      </c>
      <c r="O323" s="123">
        <f t="shared" si="132"/>
        <v>0</v>
      </c>
      <c r="R323" s="123"/>
      <c r="T323" s="113">
        <v>67.599464465762296</v>
      </c>
      <c r="U323" s="118">
        <f t="shared" si="134"/>
        <v>3.5463728923429573E-4</v>
      </c>
      <c r="V323" s="123">
        <f>'DADOS BASE PROPOSTA'!$H$48*U323*'AJUSTE CONIF-SETEC (1) '!$Q$20</f>
        <v>17350.786047658348</v>
      </c>
      <c r="W323" s="123"/>
      <c r="X323" s="123">
        <f t="shared" si="133"/>
        <v>17350.786047658348</v>
      </c>
      <c r="Z323" s="128">
        <v>1025.5</v>
      </c>
      <c r="AB323" s="54">
        <v>0.73899999999999999</v>
      </c>
      <c r="AC323" s="54">
        <f t="shared" si="135"/>
        <v>757.84450000000004</v>
      </c>
      <c r="AD323" s="132">
        <f t="shared" si="136"/>
        <v>1.8418155741728809E-2</v>
      </c>
      <c r="AF323" s="54">
        <f>($AF$11-(AD323*$AF$11))*'AJUSTE CONIF-SETEC (1) '!$Q$18</f>
        <v>552.60615104791862</v>
      </c>
      <c r="AG323" s="123">
        <f t="shared" si="137"/>
        <v>566697.60789964057</v>
      </c>
      <c r="AI323" s="128">
        <v>0</v>
      </c>
      <c r="AJ323" s="123">
        <f>IF($AI$11&gt;0,(AI323/$AI$11)*'DADOS BASE PROPOSTA'!$H$41,0)*'AJUSTE CONIF-SETEC (1) '!$Q$18</f>
        <v>0</v>
      </c>
      <c r="AL323" s="123">
        <v>43</v>
      </c>
      <c r="AM323" s="123">
        <f>(AL323/$AL$11)*'DADOS BASE PROPOSTA'!$H$42*'AJUSTE CONIF-SETEC (1) '!$Q$18</f>
        <v>22691.054072163082</v>
      </c>
      <c r="AO323" s="123"/>
      <c r="AP323" s="123"/>
      <c r="AQ323" s="123"/>
      <c r="AS323" s="123"/>
      <c r="AT323" s="123"/>
      <c r="AU323" s="123"/>
      <c r="AW323" s="123"/>
      <c r="AX323" s="123"/>
      <c r="AY323" s="123"/>
      <c r="AZ323" s="102"/>
    </row>
    <row r="324" spans="1:52" x14ac:dyDescent="0.25">
      <c r="A324" s="102"/>
      <c r="B324" s="103" t="s">
        <v>305</v>
      </c>
      <c r="C324" s="103" t="s">
        <v>372</v>
      </c>
      <c r="D324" s="103" t="s">
        <v>89</v>
      </c>
      <c r="F324" s="113">
        <f>'MATRIZ 2017 COMPLETO PROPOSTA'!F324</f>
        <v>1347.1666451177509</v>
      </c>
      <c r="G324" s="118">
        <f t="shared" si="130"/>
        <v>1.1934238687339894E-3</v>
      </c>
      <c r="H324" s="123">
        <f>'DADOS BASE PROPOSTA'!$H$17*G324*'AJUSTE CONIF-SETEC (1) '!$Q$12</f>
        <v>1478881.8095784886</v>
      </c>
      <c r="I324" s="123">
        <f>'MATRIZ 2017 COMPLETO PROPOSTA'!I324*'AJUSTE CONIF-SETEC (1) '!$Q$12</f>
        <v>241091.59238071393</v>
      </c>
      <c r="J324" s="123">
        <f t="shared" si="131"/>
        <v>1719973.4019592025</v>
      </c>
      <c r="L324" s="113">
        <v>0</v>
      </c>
      <c r="M324" s="123">
        <f>IF(D324="E",'DADOS BASE PROPOSTA'!$H$28,IF(D324="EA",'DADOS BASE PROPOSTA'!$H$29,IF(D324="EC",'DADOS BASE PROPOSTA'!$H$30,IF(D324="ECA",'DADOS BASE PROPOSTA'!$H$31,0))))*'AJUSTE CONIF-SETEC (1) '!$Q$14</f>
        <v>0</v>
      </c>
      <c r="N324" s="123">
        <f>IF(OR(D324="E",D324="EA",D324="EC",D324="ECA",D324="ECR"),L324*'DADOS BASE PROPOSTA'!$H$33,0)*'AJUSTE CONIF-SETEC (1) '!$Q$14</f>
        <v>0</v>
      </c>
      <c r="O324" s="123">
        <f t="shared" si="132"/>
        <v>0</v>
      </c>
      <c r="R324" s="123"/>
      <c r="T324" s="113">
        <v>424.50270554355848</v>
      </c>
      <c r="U324" s="118">
        <f t="shared" si="134"/>
        <v>2.2270071213780049E-3</v>
      </c>
      <c r="V324" s="123">
        <f>'DADOS BASE PROPOSTA'!$H$48*U324*'AJUSTE CONIF-SETEC (1) '!$Q$20</f>
        <v>108957.30726193612</v>
      </c>
      <c r="W324" s="123"/>
      <c r="X324" s="123">
        <f t="shared" si="133"/>
        <v>108957.30726193612</v>
      </c>
      <c r="Z324" s="128">
        <v>798.5</v>
      </c>
      <c r="AB324" s="54">
        <v>0.74399999999999999</v>
      </c>
      <c r="AC324" s="54">
        <f t="shared" si="135"/>
        <v>594.08399999999995</v>
      </c>
      <c r="AD324" s="132">
        <f t="shared" si="136"/>
        <v>2.7168155741728817E-2</v>
      </c>
      <c r="AF324" s="54">
        <f>($AF$11-(AD324*$AF$11))*'AJUSTE CONIF-SETEC (1) '!$Q$18</f>
        <v>547.68011879706421</v>
      </c>
      <c r="AG324" s="123">
        <f t="shared" si="137"/>
        <v>437322.57485945575</v>
      </c>
      <c r="AI324" s="128">
        <v>0</v>
      </c>
      <c r="AJ324" s="123">
        <f>IF($AI$11&gt;0,(AI324/$AI$11)*'DADOS BASE PROPOSTA'!$H$41,0)*'AJUSTE CONIF-SETEC (1) '!$Q$18</f>
        <v>0</v>
      </c>
      <c r="AL324" s="123">
        <v>371.125</v>
      </c>
      <c r="AM324" s="123">
        <f>(AL324/$AL$11)*'DADOS BASE PROPOSTA'!$H$42*'AJUSTE CONIF-SETEC (1) '!$Q$18</f>
        <v>195842.26610538427</v>
      </c>
      <c r="AO324" s="123"/>
      <c r="AP324" s="123"/>
      <c r="AQ324" s="123"/>
      <c r="AS324" s="123"/>
      <c r="AT324" s="123"/>
      <c r="AU324" s="123"/>
      <c r="AW324" s="123"/>
      <c r="AX324" s="123"/>
      <c r="AY324" s="123"/>
      <c r="AZ324" s="102"/>
    </row>
    <row r="325" spans="1:52" x14ac:dyDescent="0.25">
      <c r="A325" s="102"/>
      <c r="B325" s="103" t="s">
        <v>305</v>
      </c>
      <c r="C325" s="103" t="s">
        <v>373</v>
      </c>
      <c r="D325" s="103" t="s">
        <v>93</v>
      </c>
      <c r="F325" s="113">
        <f>'MATRIZ 2017 COMPLETO PROPOSTA'!F325</f>
        <v>0</v>
      </c>
      <c r="G325" s="118">
        <f t="shared" si="130"/>
        <v>0</v>
      </c>
      <c r="H325" s="123">
        <f>'DADOS BASE PROPOSTA'!$H$17*G325*'AJUSTE CONIF-SETEC (1) '!$Q$12</f>
        <v>0</v>
      </c>
      <c r="I325" s="123">
        <f>'MATRIZ 2017 COMPLETO PROPOSTA'!I325*'AJUSTE CONIF-SETEC (1) '!$Q$12</f>
        <v>0</v>
      </c>
      <c r="J325" s="123">
        <f t="shared" si="131"/>
        <v>0</v>
      </c>
      <c r="L325" s="113">
        <v>518.93749004398364</v>
      </c>
      <c r="M325" s="123">
        <f>IF(D325="E",'DADOS BASE PROPOSTA'!$H$28,IF(D325="EA",'DADOS BASE PROPOSTA'!$H$29,IF(D325="EC",'DADOS BASE PROPOSTA'!$H$30,IF(D325="ECA",'DADOS BASE PROPOSTA'!$H$31,0))))*'AJUSTE CONIF-SETEC (1) '!$Q$14</f>
        <v>1008808.992033664</v>
      </c>
      <c r="N325" s="123">
        <f>IF(OR(D325="E",D325="EA",D325="EC",D325="ECA",D325="ECR"),L325*'DADOS BASE PROPOSTA'!$H$33,0)*'AJUSTE CONIF-SETEC (1) '!$Q$14</f>
        <v>174103.63425976998</v>
      </c>
      <c r="O325" s="123">
        <f t="shared" si="132"/>
        <v>1182912.6262934341</v>
      </c>
      <c r="R325" s="123"/>
      <c r="T325" s="113">
        <v>0</v>
      </c>
      <c r="U325" s="118">
        <f t="shared" si="134"/>
        <v>0</v>
      </c>
      <c r="V325" s="123">
        <f>'DADOS BASE PROPOSTA'!$H$48*U325*'AJUSTE CONIF-SETEC (1) '!$Q$20</f>
        <v>0</v>
      </c>
      <c r="W325" s="123"/>
      <c r="X325" s="123">
        <f t="shared" si="133"/>
        <v>0</v>
      </c>
      <c r="Z325" s="128">
        <v>315.5</v>
      </c>
      <c r="AB325" s="54">
        <v>0.76500000000000001</v>
      </c>
      <c r="AC325" s="54">
        <f t="shared" si="135"/>
        <v>241.35750000000002</v>
      </c>
      <c r="AD325" s="132">
        <f t="shared" si="136"/>
        <v>6.3918155741728849E-2</v>
      </c>
      <c r="AF325" s="54">
        <f>($AF$11-(AD325*$AF$11))*'AJUSTE CONIF-SETEC (1) '!$Q$18</f>
        <v>526.9907833434761</v>
      </c>
      <c r="AG325" s="123">
        <f t="shared" si="137"/>
        <v>166265.59214486671</v>
      </c>
      <c r="AI325" s="128">
        <v>0</v>
      </c>
      <c r="AJ325" s="123">
        <f>IF($AI$11&gt;0,(AI325/$AI$11)*'DADOS BASE PROPOSTA'!$H$41,0)*'AJUSTE CONIF-SETEC (1) '!$Q$18</f>
        <v>0</v>
      </c>
      <c r="AL325" s="123">
        <v>0</v>
      </c>
      <c r="AM325" s="123">
        <f>(AL325/$AL$11)*'DADOS BASE PROPOSTA'!$H$42*'AJUSTE CONIF-SETEC (1) '!$Q$18</f>
        <v>0</v>
      </c>
      <c r="AO325" s="123"/>
      <c r="AP325" s="123"/>
      <c r="AQ325" s="123"/>
      <c r="AS325" s="123"/>
      <c r="AT325" s="123"/>
      <c r="AU325" s="123"/>
      <c r="AW325" s="123"/>
      <c r="AX325" s="123"/>
      <c r="AY325" s="123"/>
      <c r="AZ325" s="102"/>
    </row>
    <row r="326" spans="1:52" x14ac:dyDescent="0.25">
      <c r="A326" s="102"/>
      <c r="B326" s="103" t="s">
        <v>305</v>
      </c>
      <c r="C326" s="103" t="s">
        <v>374</v>
      </c>
      <c r="D326" s="103" t="s">
        <v>89</v>
      </c>
      <c r="F326" s="113">
        <f>'MATRIZ 2017 COMPLETO PROPOSTA'!F326</f>
        <v>1194.706565351187</v>
      </c>
      <c r="G326" s="118">
        <f t="shared" si="130"/>
        <v>1.0583629994036017E-3</v>
      </c>
      <c r="H326" s="123">
        <f>'DADOS BASE PROPOSTA'!$H$17*G326*'AJUSTE CONIF-SETEC (1) '!$Q$12</f>
        <v>1311515.4043376958</v>
      </c>
      <c r="I326" s="123">
        <f>'MATRIZ 2017 COMPLETO PROPOSTA'!I326*'AJUSTE CONIF-SETEC (1) '!$Q$12</f>
        <v>408457.99762150669</v>
      </c>
      <c r="J326" s="123">
        <f t="shared" si="131"/>
        <v>1719973.4019592025</v>
      </c>
      <c r="L326" s="113">
        <v>0</v>
      </c>
      <c r="M326" s="123">
        <f>IF(D326="E",'DADOS BASE PROPOSTA'!$H$28,IF(D326="EA",'DADOS BASE PROPOSTA'!$H$29,IF(D326="EC",'DADOS BASE PROPOSTA'!$H$30,IF(D326="ECA",'DADOS BASE PROPOSTA'!$H$31,0))))*'AJUSTE CONIF-SETEC (1) '!$Q$14</f>
        <v>0</v>
      </c>
      <c r="N326" s="123">
        <f>IF(OR(D326="E",D326="EA",D326="EC",D326="ECA",D326="ECR"),L326*'DADOS BASE PROPOSTA'!$H$33,0)*'AJUSTE CONIF-SETEC (1) '!$Q$14</f>
        <v>0</v>
      </c>
      <c r="O326" s="123">
        <f t="shared" si="132"/>
        <v>0</v>
      </c>
      <c r="R326" s="123"/>
      <c r="T326" s="113">
        <v>6.9076356476079352</v>
      </c>
      <c r="U326" s="118">
        <f t="shared" si="134"/>
        <v>3.6238529409158135E-5</v>
      </c>
      <c r="V326" s="123">
        <f>'DADOS BASE PROPOSTA'!$H$48*U326*'AJUSTE CONIF-SETEC (1) '!$Q$20</f>
        <v>1772.9860608219194</v>
      </c>
      <c r="W326" s="123"/>
      <c r="X326" s="123">
        <f t="shared" si="133"/>
        <v>1772.9860608219194</v>
      </c>
      <c r="Z326" s="128">
        <v>705</v>
      </c>
      <c r="AB326" s="54">
        <v>0.72899999999999998</v>
      </c>
      <c r="AC326" s="54">
        <f t="shared" si="135"/>
        <v>513.94499999999994</v>
      </c>
      <c r="AD326" s="132">
        <f t="shared" si="136"/>
        <v>9.1815574172879333E-4</v>
      </c>
      <c r="AF326" s="54">
        <f>($AF$11-(AD326*$AF$11))*'AJUSTE CONIF-SETEC (1) '!$Q$18</f>
        <v>562.45821554962708</v>
      </c>
      <c r="AG326" s="123">
        <f t="shared" si="137"/>
        <v>396533.0419624871</v>
      </c>
      <c r="AI326" s="128">
        <v>0</v>
      </c>
      <c r="AJ326" s="123">
        <f>IF($AI$11&gt;0,(AI326/$AI$11)*'DADOS BASE PROPOSTA'!$H$41,0)*'AJUSTE CONIF-SETEC (1) '!$Q$18</f>
        <v>0</v>
      </c>
      <c r="AL326" s="123">
        <v>4</v>
      </c>
      <c r="AM326" s="123">
        <f>(AL326/$AL$11)*'DADOS BASE PROPOSTA'!$H$42*'AJUSTE CONIF-SETEC (1) '!$Q$18</f>
        <v>2110.7957276430775</v>
      </c>
      <c r="AO326" s="123"/>
      <c r="AP326" s="123"/>
      <c r="AQ326" s="123"/>
      <c r="AS326" s="123"/>
      <c r="AT326" s="123"/>
      <c r="AU326" s="123"/>
      <c r="AW326" s="123"/>
      <c r="AX326" s="123"/>
      <c r="AY326" s="123"/>
      <c r="AZ326" s="102"/>
    </row>
    <row r="327" spans="1:52" x14ac:dyDescent="0.25">
      <c r="A327" s="102"/>
      <c r="B327" s="103" t="s">
        <v>305</v>
      </c>
      <c r="C327" s="103" t="s">
        <v>375</v>
      </c>
      <c r="D327" s="103" t="s">
        <v>89</v>
      </c>
      <c r="F327" s="113">
        <f>'MATRIZ 2017 COMPLETO PROPOSTA'!F327</f>
        <v>3173.0847771279</v>
      </c>
      <c r="G327" s="118">
        <f t="shared" si="130"/>
        <v>2.8109626409358684E-3</v>
      </c>
      <c r="H327" s="123">
        <f>'DADOS BASE PROPOSTA'!$H$17*G327*'AJUSTE CONIF-SETEC (1) '!$Q$12</f>
        <v>3483323.5918891826</v>
      </c>
      <c r="I327" s="123">
        <f>'MATRIZ 2017 COMPLETO PROPOSTA'!I327*'AJUSTE CONIF-SETEC (1) '!$Q$12</f>
        <v>0</v>
      </c>
      <c r="J327" s="123">
        <f t="shared" si="131"/>
        <v>3483323.5918891826</v>
      </c>
      <c r="L327" s="113">
        <v>0</v>
      </c>
      <c r="M327" s="123">
        <f>IF(D327="E",'DADOS BASE PROPOSTA'!$H$28,IF(D327="EA",'DADOS BASE PROPOSTA'!$H$29,IF(D327="EC",'DADOS BASE PROPOSTA'!$H$30,IF(D327="ECA",'DADOS BASE PROPOSTA'!$H$31,0))))*'AJUSTE CONIF-SETEC (1) '!$Q$14</f>
        <v>0</v>
      </c>
      <c r="N327" s="123">
        <f>IF(OR(D327="E",D327="EA",D327="EC",D327="ECA",D327="ECR"),L327*'DADOS BASE PROPOSTA'!$H$33,0)*'AJUSTE CONIF-SETEC (1) '!$Q$14</f>
        <v>0</v>
      </c>
      <c r="O327" s="123">
        <f t="shared" si="132"/>
        <v>0</v>
      </c>
      <c r="R327" s="123"/>
      <c r="T327" s="113">
        <v>54.126598270865017</v>
      </c>
      <c r="U327" s="118">
        <f t="shared" si="134"/>
        <v>2.8395654075004265E-4</v>
      </c>
      <c r="V327" s="123">
        <f>'DADOS BASE PROPOSTA'!$H$48*U327*'AJUSTE CONIF-SETEC (1) '!$Q$20</f>
        <v>13892.699202683589</v>
      </c>
      <c r="W327" s="123"/>
      <c r="X327" s="123">
        <f t="shared" si="133"/>
        <v>13892.699202683589</v>
      </c>
      <c r="Z327" s="128">
        <v>1265</v>
      </c>
      <c r="AB327" s="54">
        <v>0.77200000000000002</v>
      </c>
      <c r="AC327" s="54">
        <f t="shared" si="135"/>
        <v>976.58</v>
      </c>
      <c r="AD327" s="132">
        <f t="shared" si="136"/>
        <v>7.616815574172886E-2</v>
      </c>
      <c r="AF327" s="54">
        <f>($AF$11-(AD327*$AF$11))*'AJUSTE CONIF-SETEC (1) '!$Q$18</f>
        <v>520.09433819228013</v>
      </c>
      <c r="AG327" s="123">
        <f t="shared" si="137"/>
        <v>657919.33781323442</v>
      </c>
      <c r="AI327" s="128">
        <v>6.5</v>
      </c>
      <c r="AJ327" s="123">
        <f>IF($AI$11&gt;0,(AI327/$AI$11)*'DADOS BASE PROPOSTA'!$H$41,0)*'AJUSTE CONIF-SETEC (1) '!$Q$18</f>
        <v>37077.393205170556</v>
      </c>
      <c r="AL327" s="123">
        <v>34.5</v>
      </c>
      <c r="AM327" s="123">
        <f>(AL327/$AL$11)*'DADOS BASE PROPOSTA'!$H$42*'AJUSTE CONIF-SETEC (1) '!$Q$18</f>
        <v>18205.613150921545</v>
      </c>
      <c r="AO327" s="123"/>
      <c r="AP327" s="123"/>
      <c r="AQ327" s="123"/>
      <c r="AS327" s="123"/>
      <c r="AT327" s="123"/>
      <c r="AU327" s="123"/>
      <c r="AW327" s="123"/>
      <c r="AX327" s="123"/>
      <c r="AY327" s="123"/>
      <c r="AZ327" s="102"/>
    </row>
    <row r="328" spans="1:52" x14ac:dyDescent="0.25">
      <c r="A328" s="102"/>
      <c r="B328" s="103" t="s">
        <v>305</v>
      </c>
      <c r="C328" s="103" t="s">
        <v>376</v>
      </c>
      <c r="D328" s="103" t="s">
        <v>89</v>
      </c>
      <c r="F328" s="113">
        <f>'MATRIZ 2017 COMPLETO PROPOSTA'!F328</f>
        <v>4105.0116257968211</v>
      </c>
      <c r="G328" s="118">
        <f t="shared" si="130"/>
        <v>3.6365351483507377E-3</v>
      </c>
      <c r="H328" s="123">
        <f>'DADOS BASE PROPOSTA'!$H$17*G328*'AJUSTE CONIF-SETEC (1) '!$Q$12</f>
        <v>4506366.783575248</v>
      </c>
      <c r="I328" s="123">
        <f>'MATRIZ 2017 COMPLETO PROPOSTA'!I328*'AJUSTE CONIF-SETEC (1) '!$Q$12</f>
        <v>0</v>
      </c>
      <c r="J328" s="123">
        <f t="shared" si="131"/>
        <v>4506366.783575248</v>
      </c>
      <c r="L328" s="113">
        <v>0</v>
      </c>
      <c r="M328" s="123">
        <f>IF(D328="E",'DADOS BASE PROPOSTA'!$H$28,IF(D328="EA",'DADOS BASE PROPOSTA'!$H$29,IF(D328="EC",'DADOS BASE PROPOSTA'!$H$30,IF(D328="ECA",'DADOS BASE PROPOSTA'!$H$31,0))))*'AJUSTE CONIF-SETEC (1) '!$Q$14</f>
        <v>0</v>
      </c>
      <c r="N328" s="123">
        <f>IF(OR(D328="E",D328="EA",D328="EC",D328="ECA",D328="ECR"),L328*'DADOS BASE PROPOSTA'!$H$33,0)*'AJUSTE CONIF-SETEC (1) '!$Q$14</f>
        <v>0</v>
      </c>
      <c r="O328" s="123">
        <f t="shared" si="132"/>
        <v>0</v>
      </c>
      <c r="R328" s="123"/>
      <c r="T328" s="113">
        <v>7.2726498637602166</v>
      </c>
      <c r="U328" s="118">
        <f t="shared" si="134"/>
        <v>3.8153450676231027E-5</v>
      </c>
      <c r="V328" s="123">
        <f>'DADOS BASE PROPOSTA'!$H$48*U328*'AJUSTE CONIF-SETEC (1) '!$Q$20</f>
        <v>1866.6744297885057</v>
      </c>
      <c r="W328" s="123"/>
      <c r="X328" s="123">
        <f t="shared" si="133"/>
        <v>1866.6744297885057</v>
      </c>
      <c r="Z328" s="128">
        <v>1276.5</v>
      </c>
      <c r="AB328" s="54">
        <v>0.78900000000000003</v>
      </c>
      <c r="AC328" s="54">
        <f t="shared" si="135"/>
        <v>1007.1585</v>
      </c>
      <c r="AD328" s="132">
        <f t="shared" si="136"/>
        <v>0.10591815574172889</v>
      </c>
      <c r="AF328" s="54">
        <f>($AF$11-(AD328*$AF$11))*'AJUSTE CONIF-SETEC (1) '!$Q$18</f>
        <v>503.34582853937547</v>
      </c>
      <c r="AG328" s="123">
        <f t="shared" si="137"/>
        <v>642520.95013051282</v>
      </c>
      <c r="AI328" s="128">
        <v>50.5</v>
      </c>
      <c r="AJ328" s="123">
        <f>IF($AI$11&gt;0,(AI328/$AI$11)*'DADOS BASE PROPOSTA'!$H$41,0)*'AJUSTE CONIF-SETEC (1) '!$Q$18</f>
        <v>288062.82413247891</v>
      </c>
      <c r="AL328" s="123">
        <v>15</v>
      </c>
      <c r="AM328" s="123">
        <f>(AL328/$AL$11)*'DADOS BASE PROPOSTA'!$H$42*'AJUSTE CONIF-SETEC (1) '!$Q$18</f>
        <v>7915.4839786615403</v>
      </c>
      <c r="AO328" s="123"/>
      <c r="AP328" s="123"/>
      <c r="AQ328" s="123"/>
      <c r="AS328" s="123"/>
      <c r="AT328" s="123"/>
      <c r="AU328" s="123"/>
      <c r="AW328" s="123"/>
      <c r="AX328" s="123"/>
      <c r="AY328" s="123"/>
      <c r="AZ328" s="102"/>
    </row>
    <row r="329" spans="1:52" x14ac:dyDescent="0.25">
      <c r="A329" s="102"/>
      <c r="B329" s="103" t="s">
        <v>305</v>
      </c>
      <c r="C329" s="103" t="s">
        <v>377</v>
      </c>
      <c r="D329" s="103" t="s">
        <v>93</v>
      </c>
      <c r="F329" s="113">
        <f>'MATRIZ 2017 COMPLETO PROPOSTA'!F329</f>
        <v>0</v>
      </c>
      <c r="G329" s="118">
        <f t="shared" si="130"/>
        <v>0</v>
      </c>
      <c r="H329" s="123">
        <f>'DADOS BASE PROPOSTA'!$H$17*G329*'AJUSTE CONIF-SETEC (1) '!$Q$12</f>
        <v>0</v>
      </c>
      <c r="I329" s="123">
        <f>'MATRIZ 2017 COMPLETO PROPOSTA'!I329*'AJUSTE CONIF-SETEC (1) '!$Q$12</f>
        <v>0</v>
      </c>
      <c r="J329" s="123">
        <f t="shared" si="131"/>
        <v>0</v>
      </c>
      <c r="L329" s="113">
        <v>1072.695686487966</v>
      </c>
      <c r="M329" s="123">
        <f>IF(D329="E",'DADOS BASE PROPOSTA'!$H$28,IF(D329="EA",'DADOS BASE PROPOSTA'!$H$29,IF(D329="EC",'DADOS BASE PROPOSTA'!$H$30,IF(D329="ECA",'DADOS BASE PROPOSTA'!$H$31,0))))*'AJUSTE CONIF-SETEC (1) '!$Q$14</f>
        <v>1008808.992033664</v>
      </c>
      <c r="N329" s="123">
        <f>IF(OR(D329="E",D329="EA",D329="EC",D329="ECA",D329="ECR"),L329*'DADOS BASE PROPOSTA'!$H$33,0)*'AJUSTE CONIF-SETEC (1) '!$Q$14</f>
        <v>359889.62265282561</v>
      </c>
      <c r="O329" s="123">
        <f t="shared" si="132"/>
        <v>1368698.6146864896</v>
      </c>
      <c r="R329" s="123"/>
      <c r="T329" s="113">
        <v>0</v>
      </c>
      <c r="U329" s="118">
        <f t="shared" si="134"/>
        <v>0</v>
      </c>
      <c r="V329" s="123">
        <f>'DADOS BASE PROPOSTA'!$H$48*U329*'AJUSTE CONIF-SETEC (1) '!$Q$20</f>
        <v>0</v>
      </c>
      <c r="W329" s="123"/>
      <c r="X329" s="123">
        <f t="shared" si="133"/>
        <v>0</v>
      </c>
      <c r="Z329" s="128">
        <v>873</v>
      </c>
      <c r="AB329" s="54">
        <v>0.78900000000000003</v>
      </c>
      <c r="AC329" s="54">
        <f t="shared" si="135"/>
        <v>688.79700000000003</v>
      </c>
      <c r="AD329" s="132">
        <f t="shared" si="136"/>
        <v>0.10591815574172889</v>
      </c>
      <c r="AF329" s="54">
        <f>($AF$11-(AD329*$AF$11))*'AJUSTE CONIF-SETEC (1) '!$Q$18</f>
        <v>503.34582853937547</v>
      </c>
      <c r="AG329" s="123">
        <f t="shared" si="137"/>
        <v>439420.9083148748</v>
      </c>
      <c r="AI329" s="128">
        <v>0</v>
      </c>
      <c r="AJ329" s="123">
        <f>IF($AI$11&gt;0,(AI329/$AI$11)*'DADOS BASE PROPOSTA'!$H$41,0)*'AJUSTE CONIF-SETEC (1) '!$Q$18</f>
        <v>0</v>
      </c>
      <c r="AL329" s="123">
        <v>0</v>
      </c>
      <c r="AM329" s="123">
        <f>(AL329/$AL$11)*'DADOS BASE PROPOSTA'!$H$42*'AJUSTE CONIF-SETEC (1) '!$Q$18</f>
        <v>0</v>
      </c>
      <c r="AO329" s="123"/>
      <c r="AP329" s="123"/>
      <c r="AQ329" s="123"/>
      <c r="AS329" s="123"/>
      <c r="AT329" s="123"/>
      <c r="AU329" s="123"/>
      <c r="AW329" s="123"/>
      <c r="AX329" s="123"/>
      <c r="AY329" s="123"/>
      <c r="AZ329" s="102"/>
    </row>
    <row r="330" spans="1:52" x14ac:dyDescent="0.25">
      <c r="A330" s="102"/>
      <c r="F330" s="113"/>
      <c r="G330" s="118"/>
      <c r="H330" s="123"/>
      <c r="I330" s="123"/>
      <c r="J330" s="123"/>
      <c r="L330" s="113"/>
      <c r="M330" s="123"/>
      <c r="N330" s="123"/>
      <c r="O330" s="123"/>
      <c r="R330" s="123"/>
      <c r="T330" s="113"/>
      <c r="U330" s="118"/>
      <c r="V330" s="123"/>
      <c r="W330" s="123"/>
      <c r="X330" s="123"/>
      <c r="Z330" s="128"/>
      <c r="AD330" s="132"/>
      <c r="AG330" s="123"/>
      <c r="AI330" s="128"/>
      <c r="AJ330" s="123"/>
      <c r="AL330" s="123"/>
      <c r="AM330" s="123"/>
      <c r="AO330" s="123"/>
      <c r="AP330" s="123"/>
      <c r="AQ330" s="123"/>
      <c r="AS330" s="123"/>
      <c r="AT330" s="123"/>
      <c r="AU330" s="123"/>
      <c r="AW330" s="123"/>
      <c r="AX330" s="123"/>
      <c r="AY330" s="123"/>
      <c r="AZ330" s="102"/>
    </row>
    <row r="331" spans="1:52" x14ac:dyDescent="0.25">
      <c r="A331" s="102"/>
      <c r="B331" s="107" t="s">
        <v>378</v>
      </c>
      <c r="C331" s="107" t="s">
        <v>379</v>
      </c>
      <c r="D331" s="107" t="s">
        <v>84</v>
      </c>
      <c r="E331" s="107"/>
      <c r="F331" s="114">
        <f>SUM(F332:F342)</f>
        <v>12757.164000941879</v>
      </c>
      <c r="G331" s="119">
        <f>SUM(G332:G342)</f>
        <v>1.130127744125323E-2</v>
      </c>
      <c r="H331" s="124">
        <f>SUM(H332:H342)</f>
        <v>14004457.318755426</v>
      </c>
      <c r="I331" s="124">
        <f>SUM(I332:I342)</f>
        <v>519856.76949264877</v>
      </c>
      <c r="J331" s="124">
        <f>SUM(J332:J342)</f>
        <v>14524314.088248074</v>
      </c>
      <c r="K331" s="108"/>
      <c r="L331" s="114">
        <f>SUM(L332:L342)</f>
        <v>550.00771024980156</v>
      </c>
      <c r="M331" s="124">
        <f>SUM(M332:M342)</f>
        <v>3026426.9761009919</v>
      </c>
      <c r="N331" s="124">
        <f>SUM(N332:N342)</f>
        <v>184527.69950629078</v>
      </c>
      <c r="O331" s="124">
        <f>SUM(O332:O342)</f>
        <v>3210954.6756072827</v>
      </c>
      <c r="P331" s="108"/>
      <c r="Q331" s="109"/>
      <c r="R331" s="124">
        <f>SUM(R332:R342)</f>
        <v>3259312.2795589673</v>
      </c>
      <c r="S331" s="108"/>
      <c r="T331" s="114">
        <f>SUM(T332:T342)</f>
        <v>2615.050388105702</v>
      </c>
      <c r="U331" s="119">
        <f>SUM(U332:U342)</f>
        <v>1.3718960470738711E-2</v>
      </c>
      <c r="V331" s="124">
        <f>SUM(V332:V342)</f>
        <v>671206.20180132531</v>
      </c>
      <c r="W331" s="124">
        <f>SUM(W332:W342)</f>
        <v>244676.20587804879</v>
      </c>
      <c r="X331" s="124">
        <f>SUM(X332:X342)</f>
        <v>915882.40767937421</v>
      </c>
      <c r="Y331" s="108"/>
      <c r="Z331" s="129">
        <f>SUM(Z332:Z342)</f>
        <v>6386.5</v>
      </c>
      <c r="AA331" s="108"/>
      <c r="AB331" s="108"/>
      <c r="AC331" s="108"/>
      <c r="AD331" s="133"/>
      <c r="AE331" s="108"/>
      <c r="AF331" s="108"/>
      <c r="AG331" s="124">
        <f>SUM(AG332:AG342)</f>
        <v>3615395.6844672021</v>
      </c>
      <c r="AH331" s="108"/>
      <c r="AI331" s="129">
        <f>SUM(AI332:AI342)</f>
        <v>35.5</v>
      </c>
      <c r="AJ331" s="124">
        <f>SUM(AJ332:AJ342)</f>
        <v>202499.60904362376</v>
      </c>
      <c r="AK331" s="108"/>
      <c r="AL331" s="124">
        <f>SUM(AL332:AL342)</f>
        <v>977.875</v>
      </c>
      <c r="AM331" s="124">
        <f>SUM(AM332:AM342)</f>
        <v>516023.5930422435</v>
      </c>
      <c r="AN331" s="108"/>
      <c r="AO331" s="124"/>
      <c r="AP331" s="124"/>
      <c r="AQ331" s="124">
        <f>SUM(AQ332:AQ342)</f>
        <v>280798.16588536603</v>
      </c>
      <c r="AR331" s="107"/>
      <c r="AS331" s="124"/>
      <c r="AT331" s="124"/>
      <c r="AU331" s="124">
        <f>SUM(AU332:AU342)</f>
        <v>280798.16588536603</v>
      </c>
      <c r="AV331" s="107"/>
      <c r="AW331" s="124"/>
      <c r="AX331" s="124"/>
      <c r="AY331" s="124">
        <f>SUM(AY332:AY342)</f>
        <v>280798.16588536603</v>
      </c>
      <c r="AZ331" s="102"/>
    </row>
    <row r="332" spans="1:52" x14ac:dyDescent="0.25">
      <c r="A332" s="102"/>
      <c r="B332" s="103" t="s">
        <v>378</v>
      </c>
      <c r="C332" s="103" t="s">
        <v>35</v>
      </c>
      <c r="D332" s="103" t="s">
        <v>85</v>
      </c>
      <c r="F332" s="113">
        <f>'MATRIZ 2017 COMPLETO PROPOSTA'!F332</f>
        <v>0</v>
      </c>
      <c r="G332" s="118">
        <f t="shared" ref="G332:G342" si="138">F332/$F$11</f>
        <v>0</v>
      </c>
      <c r="H332" s="123">
        <f>'DADOS BASE PROPOSTA'!$H$17*G332*'AJUSTE CONIF-SETEC (1) '!$Q$12</f>
        <v>0</v>
      </c>
      <c r="I332" s="123">
        <f>'MATRIZ 2017 COMPLETO PROPOSTA'!I332*'AJUSTE CONIF-SETEC (1) '!$Q$12</f>
        <v>0</v>
      </c>
      <c r="J332" s="123">
        <f t="shared" ref="J332:J342" si="139">H332+I332</f>
        <v>0</v>
      </c>
      <c r="L332" s="113"/>
      <c r="M332" s="123">
        <f>IF(D332="E",'DADOS BASE PROPOSTA'!$H$28,IF(D332="EA",'DADOS BASE PROPOSTA'!$H$29,IF(D332="EC",'DADOS BASE PROPOSTA'!$H$30,IF(D332="ECA",'DADOS BASE PROPOSTA'!$H$31,0))))*'AJUSTE CONIF-SETEC (1) '!$Q$14</f>
        <v>0</v>
      </c>
      <c r="N332" s="123">
        <f>IF(OR(D332="E",D332="EA",D332="EC",D332="ECA",D332="ECR"),L332*'DADOS BASE PROPOSTA'!$H$33,0)*'AJUSTE CONIF-SETEC (1) '!$Q$14</f>
        <v>0</v>
      </c>
      <c r="O332" s="123">
        <f t="shared" ref="O332:O342" si="140">M332+N332</f>
        <v>0</v>
      </c>
      <c r="Q332" s="77">
        <v>10</v>
      </c>
      <c r="R332" s="123">
        <f>IF(D332="R",('DADOS BASE PROPOSTA'!$H$36+('DADOS BASE PROPOSTA'!$H$37*Q332)),0)*'AJUSTE CONIF-SETEC (1) '!Q16</f>
        <v>3259312.2795589673</v>
      </c>
      <c r="T332" s="113"/>
      <c r="U332" s="118"/>
      <c r="V332" s="123"/>
      <c r="W332" s="123">
        <f>'DADOS BASE PROPOSTA'!$H$47/41</f>
        <v>244676.20587804879</v>
      </c>
      <c r="X332" s="123">
        <f t="shared" ref="X332:X342" si="141">V332+W332</f>
        <v>244676.20587804879</v>
      </c>
      <c r="Z332" s="128"/>
      <c r="AD332" s="132"/>
      <c r="AG332" s="123"/>
      <c r="AI332" s="128"/>
      <c r="AJ332" s="123"/>
      <c r="AL332" s="123"/>
      <c r="AM332" s="123"/>
      <c r="AO332" s="123">
        <f>'DADOS BASE PROPOSTA'!$H$52/41*'AJUSTE CONIF-SETEC (1) '!$Q$22</f>
        <v>167483.94540012974</v>
      </c>
      <c r="AP332" s="123">
        <f>'DADOS BASE PROPOSTA'!$H$53*(Q332/$Q$11)*'AJUSTE CONIF-SETEC (1) '!$Q$22</f>
        <v>113314.22048523629</v>
      </c>
      <c r="AQ332" s="123">
        <f>AO332+AP332</f>
        <v>280798.16588536603</v>
      </c>
      <c r="AS332" s="123">
        <f>'DADOS BASE PROPOSTA'!$H$56/41*'AJUSTE CONIF-SETEC (1) '!$Q$24</f>
        <v>167483.94540012974</v>
      </c>
      <c r="AT332" s="123">
        <f>'DADOS BASE PROPOSTA'!$H$57*(Q332/$Q$11)*'AJUSTE CONIF-SETEC (1) '!$Q$24</f>
        <v>113314.22048523629</v>
      </c>
      <c r="AU332" s="123">
        <f>AS332+AT332</f>
        <v>280798.16588536603</v>
      </c>
      <c r="AW332" s="123">
        <f>'DADOS BASE PROPOSTA'!$H$60/41*'AJUSTE CONIF-SETEC (1) '!$Q$26</f>
        <v>167483.94540012974</v>
      </c>
      <c r="AX332" s="123">
        <f>'DADOS BASE PROPOSTA'!$H$61*(Q332/$Q$11)*'AJUSTE CONIF-SETEC (1) '!$Q$26</f>
        <v>113314.22048523629</v>
      </c>
      <c r="AY332" s="123">
        <f>AW332+AX332</f>
        <v>280798.16588536603</v>
      </c>
      <c r="AZ332" s="102"/>
    </row>
    <row r="333" spans="1:52" x14ac:dyDescent="0.25">
      <c r="A333" s="102"/>
      <c r="B333" s="103" t="s">
        <v>378</v>
      </c>
      <c r="C333" s="103" t="s">
        <v>380</v>
      </c>
      <c r="D333" s="103" t="s">
        <v>89</v>
      </c>
      <c r="F333" s="113">
        <f>'MATRIZ 2017 COMPLETO PROPOSTA'!F333</f>
        <v>1707.8997974231129</v>
      </c>
      <c r="G333" s="118">
        <f t="shared" si="138"/>
        <v>1.5129890507885402E-3</v>
      </c>
      <c r="H333" s="123">
        <f>'DADOS BASE PROPOSTA'!$H$17*G333*'AJUSTE CONIF-SETEC (1) '!$Q$12</f>
        <v>1874884.5602327529</v>
      </c>
      <c r="I333" s="123">
        <f>'MATRIZ 2017 COMPLETO PROPOSTA'!I333*'AJUSTE CONIF-SETEC (1) '!$Q$12</f>
        <v>0</v>
      </c>
      <c r="J333" s="123">
        <f t="shared" si="139"/>
        <v>1874884.5602327529</v>
      </c>
      <c r="L333" s="113">
        <v>0</v>
      </c>
      <c r="M333" s="123">
        <f>IF(D333="E",'DADOS BASE PROPOSTA'!$H$28,IF(D333="EA",'DADOS BASE PROPOSTA'!$H$29,IF(D333="EC",'DADOS BASE PROPOSTA'!$H$30,IF(D333="ECA",'DADOS BASE PROPOSTA'!$H$31,0))))*'AJUSTE CONIF-SETEC (1) '!$Q$14</f>
        <v>0</v>
      </c>
      <c r="N333" s="123">
        <f>IF(OR(D333="E",D333="EA",D333="EC",D333="ECA",D333="ECR"),L333*'DADOS BASE PROPOSTA'!$H$33,0)*'AJUSTE CONIF-SETEC (1) '!$Q$14</f>
        <v>0</v>
      </c>
      <c r="O333" s="123">
        <f t="shared" si="140"/>
        <v>0</v>
      </c>
      <c r="R333" s="123"/>
      <c r="T333" s="113">
        <v>460.47507379235122</v>
      </c>
      <c r="U333" s="118">
        <f t="shared" ref="U333:U342" si="142">T333/$T$11</f>
        <v>2.4157237519594637E-3</v>
      </c>
      <c r="V333" s="123">
        <f>'DADOS BASE PROPOSTA'!$H$48*U333*'AJUSTE CONIF-SETEC (1) '!$Q$20</f>
        <v>118190.35178447816</v>
      </c>
      <c r="W333" s="123"/>
      <c r="X333" s="123">
        <f t="shared" si="141"/>
        <v>118190.35178447816</v>
      </c>
      <c r="Z333" s="128">
        <v>825</v>
      </c>
      <c r="AB333" s="54">
        <v>0.68799999999999994</v>
      </c>
      <c r="AC333" s="54">
        <f t="shared" ref="AC333:AC342" si="143">Z333*AB333</f>
        <v>567.59999999999991</v>
      </c>
      <c r="AD333" s="132">
        <f t="shared" ref="AD333:AD342" si="144">(AB333-$AC$12)*$AD$12</f>
        <v>-7.083184425827127E-2</v>
      </c>
      <c r="AF333" s="54">
        <f>($AF$11-(AD333*$AF$11))*'AJUSTE CONIF-SETEC (1) '!$Q$18</f>
        <v>602.85168000663248</v>
      </c>
      <c r="AG333" s="123">
        <f t="shared" ref="AG333:AG342" si="145">Z333*AF333</f>
        <v>497352.63600547181</v>
      </c>
      <c r="AI333" s="128">
        <v>0</v>
      </c>
      <c r="AJ333" s="123">
        <f>IF($AI$11&gt;0,(AI333/$AI$11)*'DADOS BASE PROPOSTA'!$H$41,0)*'AJUSTE CONIF-SETEC (1) '!$Q$18</f>
        <v>0</v>
      </c>
      <c r="AL333" s="123">
        <v>135.625</v>
      </c>
      <c r="AM333" s="123">
        <f>(AL333/$AL$11)*'DADOS BASE PROPOSTA'!$H$42*'AJUSTE CONIF-SETEC (1) '!$Q$18</f>
        <v>71569.167640398096</v>
      </c>
      <c r="AO333" s="123"/>
      <c r="AP333" s="123"/>
      <c r="AQ333" s="123"/>
      <c r="AS333" s="123"/>
      <c r="AT333" s="123"/>
      <c r="AU333" s="123"/>
      <c r="AW333" s="123"/>
      <c r="AX333" s="123"/>
      <c r="AY333" s="123"/>
      <c r="AZ333" s="102"/>
    </row>
    <row r="334" spans="1:52" x14ac:dyDescent="0.25">
      <c r="A334" s="102"/>
      <c r="B334" s="103" t="s">
        <v>378</v>
      </c>
      <c r="C334" s="103" t="s">
        <v>381</v>
      </c>
      <c r="D334" s="103" t="s">
        <v>89</v>
      </c>
      <c r="F334" s="113">
        <f>'MATRIZ 2017 COMPLETO PROPOSTA'!F334</f>
        <v>2896.6206960598779</v>
      </c>
      <c r="G334" s="118">
        <f t="shared" si="138"/>
        <v>2.5660494860638167E-3</v>
      </c>
      <c r="H334" s="123">
        <f>'DADOS BASE PROPOSTA'!$H$17*G334*'AJUSTE CONIF-SETEC (1) '!$Q$12</f>
        <v>3179829.0673067444</v>
      </c>
      <c r="I334" s="123">
        <f>'MATRIZ 2017 COMPLETO PROPOSTA'!I334*'AJUSTE CONIF-SETEC (1) '!$Q$12</f>
        <v>0</v>
      </c>
      <c r="J334" s="123">
        <f t="shared" si="139"/>
        <v>3179829.0673067444</v>
      </c>
      <c r="L334" s="113">
        <v>0</v>
      </c>
      <c r="M334" s="123">
        <f>IF(D334="E",'DADOS BASE PROPOSTA'!$H$28,IF(D334="EA",'DADOS BASE PROPOSTA'!$H$29,IF(D334="EC",'DADOS BASE PROPOSTA'!$H$30,IF(D334="ECA",'DADOS BASE PROPOSTA'!$H$31,0))))*'AJUSTE CONIF-SETEC (1) '!$Q$14</f>
        <v>0</v>
      </c>
      <c r="N334" s="123">
        <f>IF(OR(D334="E",D334="EA",D334="EC",D334="ECA",D334="ECR"),L334*'DADOS BASE PROPOSTA'!$H$33,0)*'AJUSTE CONIF-SETEC (1) '!$Q$14</f>
        <v>0</v>
      </c>
      <c r="O334" s="123">
        <f t="shared" si="140"/>
        <v>0</v>
      </c>
      <c r="R334" s="123"/>
      <c r="T334" s="113">
        <v>983.32801940423951</v>
      </c>
      <c r="U334" s="118">
        <f t="shared" si="142"/>
        <v>5.158691507183023E-3</v>
      </c>
      <c r="V334" s="123">
        <f>'DADOS BASE PROPOSTA'!$H$48*U334*'AJUSTE CONIF-SETEC (1) '!$Q$20</f>
        <v>252391.2609987006</v>
      </c>
      <c r="W334" s="123"/>
      <c r="X334" s="123">
        <f t="shared" si="141"/>
        <v>252391.2609987006</v>
      </c>
      <c r="Z334" s="128">
        <v>1219</v>
      </c>
      <c r="AB334" s="54">
        <v>0.78400000000000003</v>
      </c>
      <c r="AC334" s="54">
        <f t="shared" si="143"/>
        <v>955.69600000000003</v>
      </c>
      <c r="AD334" s="132">
        <f t="shared" si="144"/>
        <v>9.7168155741728879E-2</v>
      </c>
      <c r="AF334" s="54">
        <f>($AF$11-(AD334*$AF$11))*'AJUSTE CONIF-SETEC (1) '!$Q$18</f>
        <v>508.27186079022982</v>
      </c>
      <c r="AG334" s="123">
        <f t="shared" si="145"/>
        <v>619583.39830329013</v>
      </c>
      <c r="AI334" s="128">
        <v>0</v>
      </c>
      <c r="AJ334" s="123">
        <f>IF($AI$11&gt;0,(AI334/$AI$11)*'DADOS BASE PROPOSTA'!$H$41,0)*'AJUSTE CONIF-SETEC (1) '!$Q$18</f>
        <v>0</v>
      </c>
      <c r="AL334" s="123">
        <v>274.875</v>
      </c>
      <c r="AM334" s="123">
        <f>(AL334/$AL$11)*'DADOS BASE PROPOSTA'!$H$42*'AJUSTE CONIF-SETEC (1) '!$Q$18</f>
        <v>145051.24390897271</v>
      </c>
      <c r="AO334" s="123"/>
      <c r="AP334" s="123"/>
      <c r="AQ334" s="123"/>
      <c r="AS334" s="123"/>
      <c r="AT334" s="123"/>
      <c r="AU334" s="123"/>
      <c r="AW334" s="123"/>
      <c r="AX334" s="123"/>
      <c r="AY334" s="123"/>
      <c r="AZ334" s="102"/>
    </row>
    <row r="335" spans="1:52" x14ac:dyDescent="0.25">
      <c r="A335" s="102"/>
      <c r="B335" s="103" t="s">
        <v>378</v>
      </c>
      <c r="C335" s="103" t="s">
        <v>382</v>
      </c>
      <c r="D335" s="103" t="s">
        <v>89</v>
      </c>
      <c r="F335" s="113">
        <f>'MATRIZ 2017 COMPLETO PROPOSTA'!F335</f>
        <v>1177.0521606543009</v>
      </c>
      <c r="G335" s="118">
        <f t="shared" si="138"/>
        <v>1.0427233693475059E-3</v>
      </c>
      <c r="H335" s="123">
        <f>'DADOS BASE PROPOSTA'!$H$17*G335*'AJUSTE CONIF-SETEC (1) '!$Q$12</f>
        <v>1292134.8933520785</v>
      </c>
      <c r="I335" s="123">
        <f>'MATRIZ 2017 COMPLETO PROPOSTA'!I335*'AJUSTE CONIF-SETEC (1) '!$Q$12</f>
        <v>427838.50860712398</v>
      </c>
      <c r="J335" s="123">
        <f t="shared" si="139"/>
        <v>1719973.4019592025</v>
      </c>
      <c r="L335" s="113">
        <v>0</v>
      </c>
      <c r="M335" s="123">
        <f>IF(D335="E",'DADOS BASE PROPOSTA'!$H$28,IF(D335="EA",'DADOS BASE PROPOSTA'!$H$29,IF(D335="EC",'DADOS BASE PROPOSTA'!$H$30,IF(D335="ECA",'DADOS BASE PROPOSTA'!$H$31,0))))*'AJUSTE CONIF-SETEC (1) '!$Q$14</f>
        <v>0</v>
      </c>
      <c r="N335" s="123">
        <f>IF(OR(D335="E",D335="EA",D335="EC",D335="ECA",D335="ECR"),L335*'DADOS BASE PROPOSTA'!$H$33,0)*'AJUSTE CONIF-SETEC (1) '!$Q$14</f>
        <v>0</v>
      </c>
      <c r="O335" s="123">
        <f t="shared" si="140"/>
        <v>0</v>
      </c>
      <c r="R335" s="123"/>
      <c r="T335" s="113">
        <v>481.25494657783679</v>
      </c>
      <c r="U335" s="118">
        <f t="shared" si="142"/>
        <v>2.5247381918447167E-3</v>
      </c>
      <c r="V335" s="123">
        <f>'DADOS BASE PROPOSTA'!$H$48*U335*'AJUSTE CONIF-SETEC (1) '!$Q$20</f>
        <v>123523.9314163276</v>
      </c>
      <c r="W335" s="123"/>
      <c r="X335" s="123">
        <f t="shared" si="141"/>
        <v>123523.9314163276</v>
      </c>
      <c r="Z335" s="128">
        <v>798.5</v>
      </c>
      <c r="AB335" s="54">
        <v>0.7</v>
      </c>
      <c r="AC335" s="54">
        <f t="shared" si="143"/>
        <v>558.94999999999993</v>
      </c>
      <c r="AD335" s="132">
        <f t="shared" si="144"/>
        <v>-4.9831844258271252E-2</v>
      </c>
      <c r="AF335" s="54">
        <f>($AF$11-(AD335*$AF$11))*'AJUSTE CONIF-SETEC (1) '!$Q$18</f>
        <v>591.02920260458211</v>
      </c>
      <c r="AG335" s="123">
        <f t="shared" si="145"/>
        <v>471936.81827975879</v>
      </c>
      <c r="AI335" s="128">
        <v>0</v>
      </c>
      <c r="AJ335" s="123">
        <f>IF($AI$11&gt;0,(AI335/$AI$11)*'DADOS BASE PROPOSTA'!$H$41,0)*'AJUSTE CONIF-SETEC (1) '!$Q$18</f>
        <v>0</v>
      </c>
      <c r="AL335" s="123">
        <v>171.75</v>
      </c>
      <c r="AM335" s="123">
        <f>(AL335/$AL$11)*'DADOS BASE PROPOSTA'!$H$42*'AJUSTE CONIF-SETEC (1) '!$Q$18</f>
        <v>90632.291555674645</v>
      </c>
      <c r="AO335" s="123"/>
      <c r="AP335" s="123"/>
      <c r="AQ335" s="123"/>
      <c r="AS335" s="123"/>
      <c r="AT335" s="123"/>
      <c r="AU335" s="123"/>
      <c r="AW335" s="123"/>
      <c r="AX335" s="123"/>
      <c r="AY335" s="123"/>
      <c r="AZ335" s="102"/>
    </row>
    <row r="336" spans="1:52" x14ac:dyDescent="0.25">
      <c r="A336" s="102"/>
      <c r="B336" s="103" t="s">
        <v>378</v>
      </c>
      <c r="C336" s="103" t="s">
        <v>383</v>
      </c>
      <c r="D336" s="103" t="s">
        <v>89</v>
      </c>
      <c r="F336" s="113">
        <f>'MATRIZ 2017 COMPLETO PROPOSTA'!F336</f>
        <v>1482.962905891382</v>
      </c>
      <c r="G336" s="118">
        <f t="shared" si="138"/>
        <v>1.3137226450430713E-3</v>
      </c>
      <c r="H336" s="123">
        <f>'DADOS BASE PROPOSTA'!$H$17*G336*'AJUSTE CONIF-SETEC (1) '!$Q$12</f>
        <v>1627955.1410736777</v>
      </c>
      <c r="I336" s="123">
        <f>'MATRIZ 2017 COMPLETO PROPOSTA'!I336*'AJUSTE CONIF-SETEC (1) '!$Q$12</f>
        <v>92018.260885524796</v>
      </c>
      <c r="J336" s="123">
        <f t="shared" si="139"/>
        <v>1719973.4019592025</v>
      </c>
      <c r="L336" s="113">
        <v>0</v>
      </c>
      <c r="M336" s="123">
        <f>IF(D336="E",'DADOS BASE PROPOSTA'!$H$28,IF(D336="EA",'DADOS BASE PROPOSTA'!$H$29,IF(D336="EC",'DADOS BASE PROPOSTA'!$H$30,IF(D336="ECA",'DADOS BASE PROPOSTA'!$H$31,0))))*'AJUSTE CONIF-SETEC (1) '!$Q$14</f>
        <v>0</v>
      </c>
      <c r="N336" s="123">
        <f>IF(OR(D336="E",D336="EA",D336="EC",D336="ECA",D336="ECR"),L336*'DADOS BASE PROPOSTA'!$H$33,0)*'AJUSTE CONIF-SETEC (1) '!$Q$14</f>
        <v>0</v>
      </c>
      <c r="O336" s="123">
        <f t="shared" si="140"/>
        <v>0</v>
      </c>
      <c r="R336" s="123"/>
      <c r="T336" s="113">
        <v>210.9434835483907</v>
      </c>
      <c r="U336" s="118">
        <f t="shared" si="142"/>
        <v>1.1066422756223081E-3</v>
      </c>
      <c r="V336" s="123">
        <f>'DADOS BASE PROPOSTA'!$H$48*U336*'AJUSTE CONIF-SETEC (1) '!$Q$20</f>
        <v>54142.962227897478</v>
      </c>
      <c r="W336" s="123"/>
      <c r="X336" s="123">
        <f t="shared" si="141"/>
        <v>54142.962227897478</v>
      </c>
      <c r="Z336" s="128">
        <v>606.5</v>
      </c>
      <c r="AB336" s="54">
        <v>0.70299999999999996</v>
      </c>
      <c r="AC336" s="54">
        <f t="shared" si="143"/>
        <v>426.36949999999996</v>
      </c>
      <c r="AD336" s="132">
        <f t="shared" si="144"/>
        <v>-4.4581844258271247E-2</v>
      </c>
      <c r="AF336" s="54">
        <f>($AF$11-(AD336*$AF$11))*'AJUSTE CONIF-SETEC (1) '!$Q$18</f>
        <v>588.0735832540696</v>
      </c>
      <c r="AG336" s="123">
        <f t="shared" si="145"/>
        <v>356666.62824359321</v>
      </c>
      <c r="AI336" s="128">
        <v>0</v>
      </c>
      <c r="AJ336" s="123">
        <f>IF($AI$11&gt;0,(AI336/$AI$11)*'DADOS BASE PROPOSTA'!$H$41,0)*'AJUSTE CONIF-SETEC (1) '!$Q$18</f>
        <v>0</v>
      </c>
      <c r="AL336" s="123">
        <v>126.625</v>
      </c>
      <c r="AM336" s="123">
        <f>(AL336/$AL$11)*'DADOS BASE PROPOSTA'!$H$42*'AJUSTE CONIF-SETEC (1) '!$Q$18</f>
        <v>66819.877253201179</v>
      </c>
      <c r="AO336" s="123"/>
      <c r="AP336" s="123"/>
      <c r="AQ336" s="123"/>
      <c r="AS336" s="123"/>
      <c r="AT336" s="123"/>
      <c r="AU336" s="123"/>
      <c r="AW336" s="123"/>
      <c r="AX336" s="123"/>
      <c r="AY336" s="123"/>
      <c r="AZ336" s="102"/>
    </row>
    <row r="337" spans="1:52" x14ac:dyDescent="0.25">
      <c r="A337" s="102"/>
      <c r="B337" s="103" t="s">
        <v>378</v>
      </c>
      <c r="C337" s="103" t="s">
        <v>384</v>
      </c>
      <c r="D337" s="103" t="s">
        <v>93</v>
      </c>
      <c r="F337" s="113">
        <f>'MATRIZ 2017 COMPLETO PROPOSTA'!F337</f>
        <v>0</v>
      </c>
      <c r="G337" s="118">
        <f t="shared" si="138"/>
        <v>0</v>
      </c>
      <c r="H337" s="123">
        <f>'DADOS BASE PROPOSTA'!$H$17*G337*'AJUSTE CONIF-SETEC (1) '!$Q$12</f>
        <v>0</v>
      </c>
      <c r="I337" s="123">
        <f>'MATRIZ 2017 COMPLETO PROPOSTA'!I337*'AJUSTE CONIF-SETEC (1) '!$Q$12</f>
        <v>0</v>
      </c>
      <c r="J337" s="123">
        <f t="shared" si="139"/>
        <v>0</v>
      </c>
      <c r="L337" s="113">
        <v>149.83958795382509</v>
      </c>
      <c r="M337" s="123">
        <f>IF(D337="E",'DADOS BASE PROPOSTA'!$H$28,IF(D337="EA",'DADOS BASE PROPOSTA'!$H$29,IF(D337="EC",'DADOS BASE PROPOSTA'!$H$30,IF(D337="ECA",'DADOS BASE PROPOSTA'!$H$31,0))))*'AJUSTE CONIF-SETEC (1) '!$Q$14</f>
        <v>1008808.992033664</v>
      </c>
      <c r="N337" s="123">
        <f>IF(OR(D337="E",D337="EA",D337="EC",D337="ECA",D337="ECR"),L337*'DADOS BASE PROPOSTA'!$H$33,0)*'AJUSTE CONIF-SETEC (1) '!$Q$14</f>
        <v>50271.212466334408</v>
      </c>
      <c r="O337" s="123">
        <f t="shared" si="140"/>
        <v>1059080.2044999984</v>
      </c>
      <c r="R337" s="123"/>
      <c r="T337" s="113">
        <v>96.035204092048204</v>
      </c>
      <c r="U337" s="118">
        <f t="shared" si="142"/>
        <v>5.0381559557347987E-4</v>
      </c>
      <c r="V337" s="123">
        <f>'DADOS BASE PROPOSTA'!$H$48*U337*'AJUSTE CONIF-SETEC (1) '!$Q$20</f>
        <v>24649.400589382938</v>
      </c>
      <c r="W337" s="123"/>
      <c r="X337" s="123">
        <f t="shared" si="141"/>
        <v>24649.400589382938</v>
      </c>
      <c r="Z337" s="128">
        <v>364</v>
      </c>
      <c r="AB337" s="54">
        <v>0.747</v>
      </c>
      <c r="AC337" s="54">
        <f t="shared" si="143"/>
        <v>271.90800000000002</v>
      </c>
      <c r="AD337" s="132">
        <f t="shared" si="144"/>
        <v>3.2418155741728821E-2</v>
      </c>
      <c r="AF337" s="54">
        <f>($AF$11-(AD337*$AF$11))*'AJUSTE CONIF-SETEC (1) '!$Q$18</f>
        <v>544.7244994465517</v>
      </c>
      <c r="AG337" s="123">
        <f t="shared" si="145"/>
        <v>198279.71779854482</v>
      </c>
      <c r="AI337" s="128">
        <v>0</v>
      </c>
      <c r="AJ337" s="123">
        <f>IF($AI$11&gt;0,(AI337/$AI$11)*'DADOS BASE PROPOSTA'!$H$41,0)*'AJUSTE CONIF-SETEC (1) '!$Q$18</f>
        <v>0</v>
      </c>
      <c r="AL337" s="123">
        <v>37.5</v>
      </c>
      <c r="AM337" s="123">
        <f>(AL337/$AL$11)*'DADOS BASE PROPOSTA'!$H$42*'AJUSTE CONIF-SETEC (1) '!$Q$18</f>
        <v>19788.709946653853</v>
      </c>
      <c r="AO337" s="123"/>
      <c r="AP337" s="123"/>
      <c r="AQ337" s="123"/>
      <c r="AS337" s="123"/>
      <c r="AT337" s="123"/>
      <c r="AU337" s="123"/>
      <c r="AW337" s="123"/>
      <c r="AX337" s="123"/>
      <c r="AY337" s="123"/>
      <c r="AZ337" s="102"/>
    </row>
    <row r="338" spans="1:52" x14ac:dyDescent="0.25">
      <c r="A338" s="102"/>
      <c r="B338" s="103" t="s">
        <v>378</v>
      </c>
      <c r="C338" s="103" t="s">
        <v>385</v>
      </c>
      <c r="D338" s="103" t="s">
        <v>93</v>
      </c>
      <c r="F338" s="113">
        <f>'MATRIZ 2017 COMPLETO PROPOSTA'!F338</f>
        <v>0</v>
      </c>
      <c r="G338" s="118">
        <f t="shared" si="138"/>
        <v>0</v>
      </c>
      <c r="H338" s="123">
        <f>'DADOS BASE PROPOSTA'!$H$17*G338*'AJUSTE CONIF-SETEC (1) '!$Q$12</f>
        <v>0</v>
      </c>
      <c r="I338" s="123">
        <f>'MATRIZ 2017 COMPLETO PROPOSTA'!I338*'AJUSTE CONIF-SETEC (1) '!$Q$12</f>
        <v>0</v>
      </c>
      <c r="J338" s="123">
        <f t="shared" si="139"/>
        <v>0</v>
      </c>
      <c r="L338" s="113">
        <v>212.54443864624511</v>
      </c>
      <c r="M338" s="123">
        <f>IF(D338="E",'DADOS BASE PROPOSTA'!$H$28,IF(D338="EA",'DADOS BASE PROPOSTA'!$H$29,IF(D338="EC",'DADOS BASE PROPOSTA'!$H$30,IF(D338="ECA",'DADOS BASE PROPOSTA'!$H$31,0))))*'AJUSTE CONIF-SETEC (1) '!$Q$14</f>
        <v>1008808.992033664</v>
      </c>
      <c r="N338" s="123">
        <f>IF(OR(D338="E",D338="EA",D338="EC",D338="ECA",D338="ECR"),L338*'DADOS BASE PROPOSTA'!$H$33,0)*'AJUSTE CONIF-SETEC (1) '!$Q$14</f>
        <v>71308.702724248287</v>
      </c>
      <c r="O338" s="123">
        <f t="shared" si="140"/>
        <v>1080117.6947579123</v>
      </c>
      <c r="R338" s="123"/>
      <c r="T338" s="113">
        <v>10.96671195652174</v>
      </c>
      <c r="U338" s="118">
        <f t="shared" si="142"/>
        <v>5.7533074127295942E-5</v>
      </c>
      <c r="V338" s="123">
        <f>'DADOS BASE PROPOSTA'!$H$48*U338*'AJUSTE CONIF-SETEC (1) '!$Q$20</f>
        <v>2814.8310686733143</v>
      </c>
      <c r="W338" s="123"/>
      <c r="X338" s="123">
        <f t="shared" si="141"/>
        <v>2814.8310686733143</v>
      </c>
      <c r="Z338" s="128">
        <v>156</v>
      </c>
      <c r="AB338" s="54">
        <v>0.71199999999999997</v>
      </c>
      <c r="AC338" s="54">
        <f t="shared" si="143"/>
        <v>111.07199999999999</v>
      </c>
      <c r="AD338" s="132">
        <f t="shared" si="144"/>
        <v>-2.8831844258271233E-2</v>
      </c>
      <c r="AF338" s="54">
        <f>($AF$11-(AD338*$AF$11))*'AJUSTE CONIF-SETEC (1) '!$Q$18</f>
        <v>579.20672520253174</v>
      </c>
      <c r="AG338" s="123">
        <f t="shared" si="145"/>
        <v>90356.249131594959</v>
      </c>
      <c r="AI338" s="128">
        <v>0</v>
      </c>
      <c r="AJ338" s="123">
        <f>IF($AI$11&gt;0,(AI338/$AI$11)*'DADOS BASE PROPOSTA'!$H$41,0)*'AJUSTE CONIF-SETEC (1) '!$Q$18</f>
        <v>0</v>
      </c>
      <c r="AL338" s="123">
        <v>21.5</v>
      </c>
      <c r="AM338" s="123">
        <f>(AL338/$AL$11)*'DADOS BASE PROPOSTA'!$H$42*'AJUSTE CONIF-SETEC (1) '!$Q$18</f>
        <v>11345.527036081541</v>
      </c>
      <c r="AO338" s="123"/>
      <c r="AP338" s="123"/>
      <c r="AQ338" s="123"/>
      <c r="AS338" s="123"/>
      <c r="AT338" s="123"/>
      <c r="AU338" s="123"/>
      <c r="AW338" s="123"/>
      <c r="AX338" s="123"/>
      <c r="AY338" s="123"/>
      <c r="AZ338" s="102"/>
    </row>
    <row r="339" spans="1:52" x14ac:dyDescent="0.25">
      <c r="A339" s="102"/>
      <c r="B339" s="103" t="s">
        <v>378</v>
      </c>
      <c r="C339" s="103" t="s">
        <v>386</v>
      </c>
      <c r="D339" s="103" t="s">
        <v>93</v>
      </c>
      <c r="F339" s="113">
        <f>'MATRIZ 2017 COMPLETO PROPOSTA'!F339</f>
        <v>0</v>
      </c>
      <c r="G339" s="118">
        <f t="shared" si="138"/>
        <v>0</v>
      </c>
      <c r="H339" s="123">
        <f>'DADOS BASE PROPOSTA'!$H$17*G339*'AJUSTE CONIF-SETEC (1) '!$Q$12</f>
        <v>0</v>
      </c>
      <c r="I339" s="123">
        <f>'MATRIZ 2017 COMPLETO PROPOSTA'!I339*'AJUSTE CONIF-SETEC (1) '!$Q$12</f>
        <v>0</v>
      </c>
      <c r="J339" s="123">
        <f t="shared" si="139"/>
        <v>0</v>
      </c>
      <c r="L339" s="113">
        <v>187.6236836497313</v>
      </c>
      <c r="M339" s="123">
        <f>IF(D339="E",'DADOS BASE PROPOSTA'!$H$28,IF(D339="EA",'DADOS BASE PROPOSTA'!$H$29,IF(D339="EC",'DADOS BASE PROPOSTA'!$H$30,IF(D339="ECA",'DADOS BASE PROPOSTA'!$H$31,0))))*'AJUSTE CONIF-SETEC (1) '!$Q$14</f>
        <v>1008808.992033664</v>
      </c>
      <c r="N339" s="123">
        <f>IF(OR(D339="E",D339="EA",D339="EC",D339="ECA",D339="ECR"),L339*'DADOS BASE PROPOSTA'!$H$33,0)*'AJUSTE CONIF-SETEC (1) '!$Q$14</f>
        <v>62947.784315708108</v>
      </c>
      <c r="O339" s="123">
        <f t="shared" si="140"/>
        <v>1071756.7763493722</v>
      </c>
      <c r="R339" s="123"/>
      <c r="T339" s="113">
        <v>15.522415694048471</v>
      </c>
      <c r="U339" s="118">
        <f t="shared" si="142"/>
        <v>8.1433003465483344E-5</v>
      </c>
      <c r="V339" s="123">
        <f>'DADOS BASE PROPOSTA'!$H$48*U339*'AJUSTE CONIF-SETEC (1) '!$Q$20</f>
        <v>3984.1456700689873</v>
      </c>
      <c r="W339" s="123"/>
      <c r="X339" s="123">
        <f t="shared" si="141"/>
        <v>3984.1456700689873</v>
      </c>
      <c r="Z339" s="128">
        <v>240</v>
      </c>
      <c r="AB339" s="54">
        <v>0.7</v>
      </c>
      <c r="AC339" s="54">
        <f t="shared" si="143"/>
        <v>168</v>
      </c>
      <c r="AD339" s="132">
        <f t="shared" si="144"/>
        <v>-4.9831844258271252E-2</v>
      </c>
      <c r="AF339" s="54">
        <f>($AF$11-(AD339*$AF$11))*'AJUSTE CONIF-SETEC (1) '!$Q$18</f>
        <v>591.02920260458211</v>
      </c>
      <c r="AG339" s="123">
        <f t="shared" si="145"/>
        <v>141847.0086250997</v>
      </c>
      <c r="AI339" s="128">
        <v>0</v>
      </c>
      <c r="AJ339" s="123">
        <f>IF($AI$11&gt;0,(AI339/$AI$11)*'DADOS BASE PROPOSTA'!$H$41,0)*'AJUSTE CONIF-SETEC (1) '!$Q$18</f>
        <v>0</v>
      </c>
      <c r="AL339" s="123">
        <v>12.25</v>
      </c>
      <c r="AM339" s="123">
        <f>(AL339/$AL$11)*'DADOS BASE PROPOSTA'!$H$42*'AJUSTE CONIF-SETEC (1) '!$Q$18</f>
        <v>6464.3119159069247</v>
      </c>
      <c r="AO339" s="123"/>
      <c r="AP339" s="123"/>
      <c r="AQ339" s="123"/>
      <c r="AS339" s="123"/>
      <c r="AT339" s="123"/>
      <c r="AU339" s="123"/>
      <c r="AW339" s="123"/>
      <c r="AX339" s="123"/>
      <c r="AY339" s="123"/>
      <c r="AZ339" s="102"/>
    </row>
    <row r="340" spans="1:52" x14ac:dyDescent="0.25">
      <c r="A340" s="102"/>
      <c r="B340" s="103" t="s">
        <v>378</v>
      </c>
      <c r="C340" s="103" t="s">
        <v>387</v>
      </c>
      <c r="D340" s="103" t="s">
        <v>89</v>
      </c>
      <c r="F340" s="113">
        <f>'MATRIZ 2017 COMPLETO PROPOSTA'!F340</f>
        <v>1716.010940685215</v>
      </c>
      <c r="G340" s="118">
        <f t="shared" si="138"/>
        <v>1.5201745255824677E-3</v>
      </c>
      <c r="H340" s="123">
        <f>'DADOS BASE PROPOSTA'!$H$17*G340*'AJUSTE CONIF-SETEC (1) '!$Q$12</f>
        <v>1883788.7461170161</v>
      </c>
      <c r="I340" s="123">
        <f>'MATRIZ 2017 COMPLETO PROPOSTA'!I340*'AJUSTE CONIF-SETEC (1) '!$Q$12</f>
        <v>0</v>
      </c>
      <c r="J340" s="123">
        <f t="shared" si="139"/>
        <v>1883788.7461170161</v>
      </c>
      <c r="L340" s="113">
        <v>0</v>
      </c>
      <c r="M340" s="123">
        <f>IF(D340="E",'DADOS BASE PROPOSTA'!$H$28,IF(D340="EA",'DADOS BASE PROPOSTA'!$H$29,IF(D340="EC",'DADOS BASE PROPOSTA'!$H$30,IF(D340="ECA",'DADOS BASE PROPOSTA'!$H$31,0))))*'AJUSTE CONIF-SETEC (1) '!$Q$14</f>
        <v>0</v>
      </c>
      <c r="N340" s="123">
        <f>IF(OR(D340="E",D340="EA",D340="EC",D340="ECA",D340="ECR"),L340*'DADOS BASE PROPOSTA'!$H$33,0)*'AJUSTE CONIF-SETEC (1) '!$Q$14</f>
        <v>0</v>
      </c>
      <c r="O340" s="123">
        <f t="shared" si="140"/>
        <v>0</v>
      </c>
      <c r="R340" s="123"/>
      <c r="T340" s="113">
        <v>16.98736406154217</v>
      </c>
      <c r="U340" s="118">
        <f t="shared" si="142"/>
        <v>8.9118350117590352E-5</v>
      </c>
      <c r="V340" s="123">
        <f>'DADOS BASE PROPOSTA'!$H$48*U340*'AJUSTE CONIF-SETEC (1) '!$Q$20</f>
        <v>4360.1546502602914</v>
      </c>
      <c r="W340" s="123"/>
      <c r="X340" s="123">
        <f t="shared" si="141"/>
        <v>4360.1546502602914</v>
      </c>
      <c r="Z340" s="128">
        <v>543.5</v>
      </c>
      <c r="AB340" s="54">
        <v>0.72099999999999997</v>
      </c>
      <c r="AC340" s="54">
        <f t="shared" si="143"/>
        <v>391.86349999999999</v>
      </c>
      <c r="AD340" s="132">
        <f t="shared" si="144"/>
        <v>-1.3081844258271219E-2</v>
      </c>
      <c r="AF340" s="54">
        <f>($AF$11-(AD340*$AF$11))*'AJUSTE CONIF-SETEC (1) '!$Q$18</f>
        <v>570.339867150994</v>
      </c>
      <c r="AG340" s="123">
        <f t="shared" si="145"/>
        <v>309979.71779656521</v>
      </c>
      <c r="AI340" s="128">
        <v>35.5</v>
      </c>
      <c r="AJ340" s="123">
        <f>IF($AI$11&gt;0,(AI340/$AI$11)*'DADOS BASE PROPOSTA'!$H$41,0)*'AJUSTE CONIF-SETEC (1) '!$Q$18</f>
        <v>202499.60904362376</v>
      </c>
      <c r="AL340" s="123">
        <v>27.5</v>
      </c>
      <c r="AM340" s="123">
        <f>(AL340/$AL$11)*'DADOS BASE PROPOSTA'!$H$42*'AJUSTE CONIF-SETEC (1) '!$Q$18</f>
        <v>14511.720627546158</v>
      </c>
      <c r="AO340" s="123"/>
      <c r="AP340" s="123"/>
      <c r="AQ340" s="123"/>
      <c r="AS340" s="123"/>
      <c r="AT340" s="123"/>
      <c r="AU340" s="123"/>
      <c r="AW340" s="123"/>
      <c r="AX340" s="123"/>
      <c r="AY340" s="123"/>
      <c r="AZ340" s="102"/>
    </row>
    <row r="341" spans="1:52" x14ac:dyDescent="0.25">
      <c r="A341" s="102"/>
      <c r="B341" s="103" t="s">
        <v>378</v>
      </c>
      <c r="C341" s="103" t="s">
        <v>388</v>
      </c>
      <c r="D341" s="103" t="s">
        <v>89</v>
      </c>
      <c r="F341" s="113">
        <f>'MATRIZ 2017 COMPLETO PROPOSTA'!F341</f>
        <v>2001.628267260088</v>
      </c>
      <c r="G341" s="118">
        <f t="shared" si="138"/>
        <v>1.7731963295988897E-3</v>
      </c>
      <c r="H341" s="123">
        <f>'DADOS BASE PROPOSTA'!$H$17*G341*'AJUSTE CONIF-SETEC (1) '!$Q$12</f>
        <v>2197331.4472392653</v>
      </c>
      <c r="I341" s="123">
        <f>'MATRIZ 2017 COMPLETO PROPOSTA'!I341*'AJUSTE CONIF-SETEC (1) '!$Q$12</f>
        <v>0</v>
      </c>
      <c r="J341" s="123">
        <f t="shared" si="139"/>
        <v>2197331.4472392653</v>
      </c>
      <c r="L341" s="113">
        <v>0</v>
      </c>
      <c r="M341" s="123">
        <f>IF(D341="E",'DADOS BASE PROPOSTA'!$H$28,IF(D341="EA",'DADOS BASE PROPOSTA'!$H$29,IF(D341="EC",'DADOS BASE PROPOSTA'!$H$30,IF(D341="ECA",'DADOS BASE PROPOSTA'!$H$31,0))))*'AJUSTE CONIF-SETEC (1) '!$Q$14</f>
        <v>0</v>
      </c>
      <c r="N341" s="123">
        <f>IF(OR(D341="E",D341="EA",D341="EC",D341="ECA",D341="ECR"),L341*'DADOS BASE PROPOSTA'!$H$33,0)*'AJUSTE CONIF-SETEC (1) '!$Q$14</f>
        <v>0</v>
      </c>
      <c r="O341" s="123">
        <f t="shared" si="140"/>
        <v>0</v>
      </c>
      <c r="R341" s="123"/>
      <c r="T341" s="113">
        <v>125.2870123947736</v>
      </c>
      <c r="U341" s="118">
        <f t="shared" si="142"/>
        <v>6.5727512493016444E-4</v>
      </c>
      <c r="V341" s="123">
        <f>'DADOS BASE PROPOSTA'!$H$48*U341*'AJUSTE CONIF-SETEC (1) '!$Q$20</f>
        <v>32157.475858599959</v>
      </c>
      <c r="W341" s="123"/>
      <c r="X341" s="123">
        <f t="shared" si="141"/>
        <v>32157.475858599959</v>
      </c>
      <c r="Z341" s="128">
        <v>814</v>
      </c>
      <c r="AB341" s="54">
        <v>0.70099999999999996</v>
      </c>
      <c r="AC341" s="54">
        <f t="shared" si="143"/>
        <v>570.61399999999992</v>
      </c>
      <c r="AD341" s="132">
        <f t="shared" si="144"/>
        <v>-4.808184425827125E-2</v>
      </c>
      <c r="AF341" s="54">
        <f>($AF$11-(AD341*$AF$11))*'AJUSTE CONIF-SETEC (1) '!$Q$18</f>
        <v>590.04399615441127</v>
      </c>
      <c r="AG341" s="123">
        <f t="shared" si="145"/>
        <v>480295.81286969077</v>
      </c>
      <c r="AI341" s="128">
        <v>0</v>
      </c>
      <c r="AJ341" s="123">
        <f>IF($AI$11&gt;0,(AI341/$AI$11)*'DADOS BASE PROPOSTA'!$H$41,0)*'AJUSTE CONIF-SETEC (1) '!$Q$18</f>
        <v>0</v>
      </c>
      <c r="AL341" s="123">
        <v>68.875</v>
      </c>
      <c r="AM341" s="123">
        <f>(AL341/$AL$11)*'DADOS BASE PROPOSTA'!$H$42*'AJUSTE CONIF-SETEC (1) '!$Q$18</f>
        <v>36345.26393535424</v>
      </c>
      <c r="AO341" s="123"/>
      <c r="AP341" s="123"/>
      <c r="AQ341" s="123"/>
      <c r="AS341" s="123"/>
      <c r="AT341" s="123"/>
      <c r="AU341" s="123"/>
      <c r="AW341" s="123"/>
      <c r="AX341" s="123"/>
      <c r="AY341" s="123"/>
      <c r="AZ341" s="102"/>
    </row>
    <row r="342" spans="1:52" x14ac:dyDescent="0.25">
      <c r="A342" s="102"/>
      <c r="B342" s="103" t="s">
        <v>378</v>
      </c>
      <c r="C342" s="103" t="s">
        <v>389</v>
      </c>
      <c r="D342" s="103" t="s">
        <v>89</v>
      </c>
      <c r="F342" s="113">
        <f>'MATRIZ 2017 COMPLETO PROPOSTA'!F342</f>
        <v>1774.989232967903</v>
      </c>
      <c r="G342" s="118">
        <f t="shared" si="138"/>
        <v>1.5724220348289407E-3</v>
      </c>
      <c r="H342" s="123">
        <f>'DADOS BASE PROPOSTA'!$H$17*G342*'AJUSTE CONIF-SETEC (1) '!$Q$12</f>
        <v>1948533.4634338906</v>
      </c>
      <c r="I342" s="123">
        <f>'MATRIZ 2017 COMPLETO PROPOSTA'!I342*'AJUSTE CONIF-SETEC (1) '!$Q$12</f>
        <v>0</v>
      </c>
      <c r="J342" s="123">
        <f t="shared" si="139"/>
        <v>1948533.4634338906</v>
      </c>
      <c r="L342" s="113">
        <v>0</v>
      </c>
      <c r="M342" s="123">
        <f>IF(D342="E",'DADOS BASE PROPOSTA'!$H$28,IF(D342="EA",'DADOS BASE PROPOSTA'!$H$29,IF(D342="EC",'DADOS BASE PROPOSTA'!$H$30,IF(D342="ECA",'DADOS BASE PROPOSTA'!$H$31,0))))*'AJUSTE CONIF-SETEC (1) '!$Q$14</f>
        <v>0</v>
      </c>
      <c r="N342" s="123">
        <f>IF(OR(D342="E",D342="EA",D342="EC",D342="ECA",D342="ECR"),L342*'DADOS BASE PROPOSTA'!$H$33,0)*'AJUSTE CONIF-SETEC (1) '!$Q$14</f>
        <v>0</v>
      </c>
      <c r="O342" s="123">
        <f t="shared" si="140"/>
        <v>0</v>
      </c>
      <c r="R342" s="123"/>
      <c r="T342" s="113">
        <v>214.25015658394909</v>
      </c>
      <c r="U342" s="118">
        <f t="shared" si="142"/>
        <v>1.1239895959151856E-3</v>
      </c>
      <c r="V342" s="123">
        <f>'DADOS BASE PROPOSTA'!$H$48*U342*'AJUSTE CONIF-SETEC (1) '!$Q$20</f>
        <v>54991.68753693589</v>
      </c>
      <c r="W342" s="123"/>
      <c r="X342" s="123">
        <f t="shared" si="141"/>
        <v>54991.68753693589</v>
      </c>
      <c r="Z342" s="128">
        <v>820</v>
      </c>
      <c r="AB342" s="54">
        <v>0.74399999999999999</v>
      </c>
      <c r="AC342" s="54">
        <f t="shared" si="143"/>
        <v>610.08000000000004</v>
      </c>
      <c r="AD342" s="132">
        <f t="shared" si="144"/>
        <v>2.7168155741728817E-2</v>
      </c>
      <c r="AF342" s="54">
        <f>($AF$11-(AD342*$AF$11))*'AJUSTE CONIF-SETEC (1) '!$Q$18</f>
        <v>547.68011879706421</v>
      </c>
      <c r="AG342" s="123">
        <f t="shared" si="145"/>
        <v>449097.69741359266</v>
      </c>
      <c r="AI342" s="128">
        <v>0</v>
      </c>
      <c r="AJ342" s="123">
        <f>IF($AI$11&gt;0,(AI342/$AI$11)*'DADOS BASE PROPOSTA'!$H$41,0)*'AJUSTE CONIF-SETEC (1) '!$Q$18</f>
        <v>0</v>
      </c>
      <c r="AL342" s="123">
        <v>101.375</v>
      </c>
      <c r="AM342" s="123">
        <f>(AL342/$AL$11)*'DADOS BASE PROPOSTA'!$H$42*'AJUSTE CONIF-SETEC (1) '!$Q$18</f>
        <v>53495.479222454247</v>
      </c>
      <c r="AO342" s="123"/>
      <c r="AP342" s="123"/>
      <c r="AQ342" s="123"/>
      <c r="AS342" s="123"/>
      <c r="AT342" s="123"/>
      <c r="AU342" s="123"/>
      <c r="AW342" s="123"/>
      <c r="AX342" s="123"/>
      <c r="AY342" s="123"/>
      <c r="AZ342" s="102"/>
    </row>
    <row r="343" spans="1:52" x14ac:dyDescent="0.25">
      <c r="A343" s="102"/>
      <c r="F343" s="113"/>
      <c r="G343" s="118"/>
      <c r="H343" s="123"/>
      <c r="I343" s="123"/>
      <c r="J343" s="123"/>
      <c r="L343" s="113"/>
      <c r="M343" s="123"/>
      <c r="N343" s="123"/>
      <c r="O343" s="123"/>
      <c r="R343" s="123"/>
      <c r="T343" s="113"/>
      <c r="U343" s="118"/>
      <c r="V343" s="123"/>
      <c r="W343" s="123"/>
      <c r="X343" s="123"/>
      <c r="Z343" s="128"/>
      <c r="AD343" s="132"/>
      <c r="AG343" s="123"/>
      <c r="AI343" s="128"/>
      <c r="AJ343" s="123"/>
      <c r="AL343" s="123"/>
      <c r="AM343" s="123"/>
      <c r="AO343" s="123"/>
      <c r="AP343" s="123"/>
      <c r="AQ343" s="123"/>
      <c r="AS343" s="123"/>
      <c r="AT343" s="123"/>
      <c r="AU343" s="123"/>
      <c r="AW343" s="123"/>
      <c r="AX343" s="123"/>
      <c r="AY343" s="123"/>
      <c r="AZ343" s="102"/>
    </row>
    <row r="344" spans="1:52" x14ac:dyDescent="0.25">
      <c r="A344" s="102"/>
      <c r="B344" s="107" t="s">
        <v>390</v>
      </c>
      <c r="C344" s="107" t="s">
        <v>391</v>
      </c>
      <c r="D344" s="107" t="s">
        <v>84</v>
      </c>
      <c r="E344" s="107"/>
      <c r="F344" s="114">
        <f>SUM(F345:F364)</f>
        <v>37019.308911118547</v>
      </c>
      <c r="G344" s="119">
        <f>SUM(G345:G364)</f>
        <v>3.2794552194917323E-2</v>
      </c>
      <c r="H344" s="124">
        <f>SUM(H345:H364)</f>
        <v>40638760.431182437</v>
      </c>
      <c r="I344" s="124">
        <f>SUM(I345:I364)</f>
        <v>34373.619450743085</v>
      </c>
      <c r="J344" s="124">
        <f>SUM(J345:J364)</f>
        <v>40673134.050633185</v>
      </c>
      <c r="K344" s="108"/>
      <c r="L344" s="114">
        <f>SUM(L345:L364)</f>
        <v>3355.6657418019477</v>
      </c>
      <c r="M344" s="124">
        <f>SUM(M345:M364)</f>
        <v>5526255.6523546055</v>
      </c>
      <c r="N344" s="124">
        <f>SUM(N345:N364)</f>
        <v>1125826.5440779929</v>
      </c>
      <c r="O344" s="124">
        <f>SUM(O345:O364)</f>
        <v>6652082.1964325979</v>
      </c>
      <c r="P344" s="108"/>
      <c r="Q344" s="109"/>
      <c r="R344" s="124">
        <f>SUM(R345:R364)</f>
        <v>4084902.3361316868</v>
      </c>
      <c r="S344" s="108"/>
      <c r="T344" s="114">
        <f>SUM(T345:T364)</f>
        <v>5770.6418878169361</v>
      </c>
      <c r="U344" s="119">
        <f>SUM(U345:U364)</f>
        <v>3.0273683562593579E-2</v>
      </c>
      <c r="V344" s="124">
        <f>SUM(V345:V364)</f>
        <v>1481153.3426256389</v>
      </c>
      <c r="W344" s="124">
        <f>SUM(W345:W364)</f>
        <v>244676.20587804879</v>
      </c>
      <c r="X344" s="124">
        <f>SUM(X345:X364)</f>
        <v>1725829.5485036876</v>
      </c>
      <c r="Y344" s="108"/>
      <c r="Z344" s="129">
        <f>SUM(Z345:Z364)</f>
        <v>16331.5</v>
      </c>
      <c r="AA344" s="108"/>
      <c r="AB344" s="108"/>
      <c r="AC344" s="108"/>
      <c r="AD344" s="133"/>
      <c r="AE344" s="108"/>
      <c r="AF344" s="108"/>
      <c r="AG344" s="124">
        <f>SUM(AG345:AG364)</f>
        <v>9042551.6148874201</v>
      </c>
      <c r="AH344" s="108"/>
      <c r="AI344" s="129">
        <f>SUM(AI345:AI364)</f>
        <v>724.5</v>
      </c>
      <c r="AJ344" s="124">
        <f>SUM(AJ345:AJ364)</f>
        <v>4132703.2887917031</v>
      </c>
      <c r="AK344" s="108"/>
      <c r="AL344" s="124">
        <f>SUM(AL345:AL364)</f>
        <v>1541.5</v>
      </c>
      <c r="AM344" s="124">
        <f>SUM(AM345:AM364)</f>
        <v>813447.90354045108</v>
      </c>
      <c r="AN344" s="108"/>
      <c r="AO344" s="124"/>
      <c r="AP344" s="124"/>
      <c r="AQ344" s="124">
        <f>SUM(AQ345:AQ364)</f>
        <v>382780.96432207868</v>
      </c>
      <c r="AR344" s="107"/>
      <c r="AS344" s="124"/>
      <c r="AT344" s="124"/>
      <c r="AU344" s="124">
        <f>SUM(AU345:AU364)</f>
        <v>382780.96432207868</v>
      </c>
      <c r="AV344" s="107"/>
      <c r="AW344" s="124"/>
      <c r="AX344" s="124"/>
      <c r="AY344" s="124">
        <f>SUM(AY345:AY364)</f>
        <v>382780.96432207868</v>
      </c>
      <c r="AZ344" s="102"/>
    </row>
    <row r="345" spans="1:52" x14ac:dyDescent="0.25">
      <c r="A345" s="102"/>
      <c r="B345" s="103" t="s">
        <v>390</v>
      </c>
      <c r="C345" s="103" t="s">
        <v>35</v>
      </c>
      <c r="D345" s="103" t="s">
        <v>85</v>
      </c>
      <c r="F345" s="113">
        <f>'MATRIZ 2017 COMPLETO PROPOSTA'!F345</f>
        <v>0</v>
      </c>
      <c r="G345" s="118">
        <f t="shared" ref="G345:G364" si="146">F345/$F$11</f>
        <v>0</v>
      </c>
      <c r="H345" s="123">
        <f>'DADOS BASE PROPOSTA'!$H$17*G345*'AJUSTE CONIF-SETEC (1) '!$Q$12</f>
        <v>0</v>
      </c>
      <c r="I345" s="123">
        <f>'MATRIZ 2017 COMPLETO PROPOSTA'!I345*'AJUSTE CONIF-SETEC (1) '!$Q$12</f>
        <v>0</v>
      </c>
      <c r="J345" s="123">
        <f t="shared" ref="J345:J364" si="147">H345+I345</f>
        <v>0</v>
      </c>
      <c r="L345" s="113"/>
      <c r="M345" s="123">
        <f>IF(D345="E",'DADOS BASE PROPOSTA'!$H$28,IF(D345="EA",'DADOS BASE PROPOSTA'!$H$29,IF(D345="EC",'DADOS BASE PROPOSTA'!$H$30,IF(D345="ECA",'DADOS BASE PROPOSTA'!$H$31,0))))*'AJUSTE CONIF-SETEC (1) '!$Q$14</f>
        <v>0</v>
      </c>
      <c r="N345" s="123">
        <f>IF(OR(D345="E",D345="EA",D345="EC",D345="ECA",D345="ECR"),L345*'DADOS BASE PROPOSTA'!$H$33,0)*'AJUSTE CONIF-SETEC (1) '!$Q$14</f>
        <v>0</v>
      </c>
      <c r="O345" s="123">
        <f t="shared" ref="O345:O364" si="148">M345+N345</f>
        <v>0</v>
      </c>
      <c r="Q345" s="77">
        <v>19</v>
      </c>
      <c r="R345" s="123">
        <f>IF(D345="R",('DADOS BASE PROPOSTA'!$H$36+('DADOS BASE PROPOSTA'!$H$37*Q345)),0)*'AJUSTE CONIF-SETEC (1) '!Q16</f>
        <v>4084902.3361316868</v>
      </c>
      <c r="T345" s="113"/>
      <c r="U345" s="118"/>
      <c r="V345" s="123"/>
      <c r="W345" s="123">
        <f>'DADOS BASE PROPOSTA'!$H$47/41</f>
        <v>244676.20587804879</v>
      </c>
      <c r="X345" s="123">
        <f t="shared" ref="X345:X364" si="149">V345+W345</f>
        <v>244676.20587804879</v>
      </c>
      <c r="Z345" s="128"/>
      <c r="AD345" s="132"/>
      <c r="AG345" s="123"/>
      <c r="AI345" s="128"/>
      <c r="AJ345" s="123"/>
      <c r="AL345" s="123"/>
      <c r="AM345" s="123"/>
      <c r="AO345" s="123">
        <f>'DADOS BASE PROPOSTA'!$H$52/41*'AJUSTE CONIF-SETEC (1) '!$Q$22</f>
        <v>167483.94540012974</v>
      </c>
      <c r="AP345" s="123">
        <f>'DADOS BASE PROPOSTA'!$H$53*(Q345/$Q$11)*'AJUSTE CONIF-SETEC (1) '!$Q$22</f>
        <v>215297.01892194894</v>
      </c>
      <c r="AQ345" s="123">
        <f>AO345+AP345</f>
        <v>382780.96432207868</v>
      </c>
      <c r="AS345" s="123">
        <f>'DADOS BASE PROPOSTA'!$H$56/41*'AJUSTE CONIF-SETEC (1) '!$Q$24</f>
        <v>167483.94540012974</v>
      </c>
      <c r="AT345" s="123">
        <f>'DADOS BASE PROPOSTA'!$H$57*(Q345/$Q$11)*'AJUSTE CONIF-SETEC (1) '!$Q$24</f>
        <v>215297.01892194894</v>
      </c>
      <c r="AU345" s="123">
        <f>AS345+AT345</f>
        <v>382780.96432207868</v>
      </c>
      <c r="AW345" s="123">
        <f>'DADOS BASE PROPOSTA'!$H$60/41*'AJUSTE CONIF-SETEC (1) '!$Q$26</f>
        <v>167483.94540012974</v>
      </c>
      <c r="AX345" s="123">
        <f>'DADOS BASE PROPOSTA'!$H$61*(Q345/$Q$11)*'AJUSTE CONIF-SETEC (1) '!$Q$26</f>
        <v>215297.01892194894</v>
      </c>
      <c r="AY345" s="123">
        <f>AW345+AX345</f>
        <v>382780.96432207868</v>
      </c>
      <c r="AZ345" s="102"/>
    </row>
    <row r="346" spans="1:52" x14ac:dyDescent="0.25">
      <c r="A346" s="102"/>
      <c r="B346" s="103" t="s">
        <v>390</v>
      </c>
      <c r="C346" s="103" t="s">
        <v>392</v>
      </c>
      <c r="D346" s="103" t="s">
        <v>93</v>
      </c>
      <c r="F346" s="113">
        <f>'MATRIZ 2017 COMPLETO PROPOSTA'!F346</f>
        <v>0</v>
      </c>
      <c r="G346" s="118">
        <f t="shared" si="146"/>
        <v>0</v>
      </c>
      <c r="H346" s="123">
        <f>'DADOS BASE PROPOSTA'!$H$17*G346*'AJUSTE CONIF-SETEC (1) '!$Q$12</f>
        <v>0</v>
      </c>
      <c r="I346" s="123">
        <f>'MATRIZ 2017 COMPLETO PROPOSTA'!I346*'AJUSTE CONIF-SETEC (1) '!$Q$12</f>
        <v>0</v>
      </c>
      <c r="J346" s="123">
        <f t="shared" si="147"/>
        <v>0</v>
      </c>
      <c r="L346" s="113">
        <v>379.29827296073768</v>
      </c>
      <c r="M346" s="123">
        <f>IF(D346="E",'DADOS BASE PROPOSTA'!$H$28,IF(D346="EA",'DADOS BASE PROPOSTA'!$H$29,IF(D346="EC",'DADOS BASE PROPOSTA'!$H$30,IF(D346="ECA",'DADOS BASE PROPOSTA'!$H$31,0))))*'AJUSTE CONIF-SETEC (1) '!$Q$14</f>
        <v>1008808.992033664</v>
      </c>
      <c r="N346" s="123">
        <f>IF(OR(D346="E",D346="EA",D346="EC",D346="ECA",D346="ECR"),L346*'DADOS BASE PROPOSTA'!$H$33,0)*'AJUSTE CONIF-SETEC (1) '!$Q$14</f>
        <v>127254.64831095851</v>
      </c>
      <c r="O346" s="123">
        <f t="shared" si="148"/>
        <v>1136063.6403446225</v>
      </c>
      <c r="R346" s="123"/>
      <c r="T346" s="113">
        <v>68.330388564682821</v>
      </c>
      <c r="U346" s="118">
        <f t="shared" ref="U346:U364" si="150">T346/$T$11</f>
        <v>3.5847183057461187E-4</v>
      </c>
      <c r="V346" s="123">
        <f>'DADOS BASE PROPOSTA'!$H$48*U346*'AJUSTE CONIF-SETEC (1) '!$Q$20</f>
        <v>17538.392676759246</v>
      </c>
      <c r="W346" s="123"/>
      <c r="X346" s="123">
        <f t="shared" si="149"/>
        <v>17538.392676759246</v>
      </c>
      <c r="Z346" s="128">
        <v>437.5</v>
      </c>
      <c r="AB346" s="54">
        <v>0.71399999999999997</v>
      </c>
      <c r="AC346" s="54">
        <f t="shared" ref="AC346:AC364" si="151">Z346*AB346</f>
        <v>312.375</v>
      </c>
      <c r="AD346" s="132">
        <f t="shared" ref="AD346:AD364" si="152">(AB346-$AC$12)*$AD$12</f>
        <v>-2.533184425827123E-2</v>
      </c>
      <c r="AF346" s="54">
        <f>($AF$11-(AD346*$AF$11))*'AJUSTE CONIF-SETEC (1) '!$Q$18</f>
        <v>577.23631230219007</v>
      </c>
      <c r="AG346" s="123">
        <f t="shared" ref="AG346:AG364" si="153">Z346*AF346</f>
        <v>252540.88663220816</v>
      </c>
      <c r="AI346" s="128">
        <v>0</v>
      </c>
      <c r="AJ346" s="123">
        <f>IF($AI$11&gt;0,(AI346/$AI$11)*'DADOS BASE PROPOSTA'!$H$41,0)*'AJUSTE CONIF-SETEC (1) '!$Q$18</f>
        <v>0</v>
      </c>
      <c r="AL346" s="123">
        <v>35.125</v>
      </c>
      <c r="AM346" s="123">
        <f>(AL346/$AL$11)*'DADOS BASE PROPOSTA'!$H$42*'AJUSTE CONIF-SETEC (1) '!$Q$18</f>
        <v>18535.424983365774</v>
      </c>
      <c r="AO346" s="123"/>
      <c r="AP346" s="123"/>
      <c r="AQ346" s="123"/>
      <c r="AS346" s="123"/>
      <c r="AT346" s="123"/>
      <c r="AU346" s="123"/>
      <c r="AW346" s="123"/>
      <c r="AX346" s="123"/>
      <c r="AY346" s="123"/>
      <c r="AZ346" s="102"/>
    </row>
    <row r="347" spans="1:52" x14ac:dyDescent="0.25">
      <c r="A347" s="102"/>
      <c r="B347" s="103" t="s">
        <v>390</v>
      </c>
      <c r="C347" s="103" t="s">
        <v>393</v>
      </c>
      <c r="D347" s="103" t="s">
        <v>87</v>
      </c>
      <c r="F347" s="113">
        <f>'MATRIZ 2017 COMPLETO PROPOSTA'!F347</f>
        <v>0</v>
      </c>
      <c r="G347" s="118">
        <f t="shared" si="146"/>
        <v>0</v>
      </c>
      <c r="H347" s="123">
        <f>'DADOS BASE PROPOSTA'!$H$17*G347*'AJUSTE CONIF-SETEC (1) '!$Q$12</f>
        <v>0</v>
      </c>
      <c r="I347" s="123">
        <f>'MATRIZ 2017 COMPLETO PROPOSTA'!I347*'AJUSTE CONIF-SETEC (1) '!$Q$12</f>
        <v>0</v>
      </c>
      <c r="J347" s="123">
        <f t="shared" si="147"/>
        <v>0</v>
      </c>
      <c r="L347" s="113">
        <v>171.206136701459</v>
      </c>
      <c r="M347" s="123">
        <f>IF(D347="E",'DADOS BASE PROPOSTA'!$H$28,IF(D347="EA",'DADOS BASE PROPOSTA'!$H$29,IF(D347="EC",'DADOS BASE PROPOSTA'!$H$30,IF(D347="ECA",'DADOS BASE PROPOSTA'!$H$31,0))))*'AJUSTE CONIF-SETEC (1) '!$Q$14</f>
        <v>499965.73525072273</v>
      </c>
      <c r="N347" s="123">
        <f>IF(OR(D347="E",D347="EA",D347="EC",D347="ECA",D347="ECR"),L347*'DADOS BASE PROPOSTA'!$H$33,0)*'AJUSTE CONIF-SETEC (1) '!$Q$14</f>
        <v>57439.693949983441</v>
      </c>
      <c r="O347" s="123">
        <f t="shared" si="148"/>
        <v>557405.42920070619</v>
      </c>
      <c r="R347" s="123"/>
      <c r="T347" s="113">
        <v>0</v>
      </c>
      <c r="U347" s="118">
        <f t="shared" si="150"/>
        <v>0</v>
      </c>
      <c r="V347" s="123">
        <f>'DADOS BASE PROPOSTA'!$H$48*U347*'AJUSTE CONIF-SETEC (1) '!$Q$20</f>
        <v>0</v>
      </c>
      <c r="W347" s="123"/>
      <c r="X347" s="123">
        <f t="shared" si="149"/>
        <v>0</v>
      </c>
      <c r="Z347" s="128">
        <v>239</v>
      </c>
      <c r="AB347" s="54">
        <v>0.71799999999999997</v>
      </c>
      <c r="AC347" s="54">
        <f t="shared" si="151"/>
        <v>171.602</v>
      </c>
      <c r="AD347" s="132">
        <f t="shared" si="152"/>
        <v>-1.8331844258271224E-2</v>
      </c>
      <c r="AF347" s="54">
        <f>($AF$11-(AD347*$AF$11))*'AJUSTE CONIF-SETEC (1) '!$Q$18</f>
        <v>573.29548650150662</v>
      </c>
      <c r="AG347" s="123">
        <f t="shared" si="153"/>
        <v>137017.62127386007</v>
      </c>
      <c r="AI347" s="128">
        <v>0</v>
      </c>
      <c r="AJ347" s="123">
        <f>IF($AI$11&gt;0,(AI347/$AI$11)*'DADOS BASE PROPOSTA'!$H$41,0)*'AJUSTE CONIF-SETEC (1) '!$Q$18</f>
        <v>0</v>
      </c>
      <c r="AL347" s="123">
        <v>0</v>
      </c>
      <c r="AM347" s="123">
        <f>(AL347/$AL$11)*'DADOS BASE PROPOSTA'!$H$42*'AJUSTE CONIF-SETEC (1) '!$Q$18</f>
        <v>0</v>
      </c>
      <c r="AO347" s="123"/>
      <c r="AP347" s="123"/>
      <c r="AQ347" s="123"/>
      <c r="AS347" s="123"/>
      <c r="AT347" s="123"/>
      <c r="AU347" s="123"/>
      <c r="AW347" s="123"/>
      <c r="AX347" s="123"/>
      <c r="AY347" s="123"/>
      <c r="AZ347" s="102"/>
    </row>
    <row r="348" spans="1:52" x14ac:dyDescent="0.25">
      <c r="A348" s="102"/>
      <c r="B348" s="103" t="s">
        <v>390</v>
      </c>
      <c r="C348" s="103" t="s">
        <v>394</v>
      </c>
      <c r="D348" s="103" t="s">
        <v>87</v>
      </c>
      <c r="F348" s="113">
        <f>'MATRIZ 2017 COMPLETO PROPOSTA'!F348</f>
        <v>0</v>
      </c>
      <c r="G348" s="118">
        <f t="shared" si="146"/>
        <v>0</v>
      </c>
      <c r="H348" s="123">
        <f>'DADOS BASE PROPOSTA'!$H$17*G348*'AJUSTE CONIF-SETEC (1) '!$Q$12</f>
        <v>0</v>
      </c>
      <c r="I348" s="123">
        <f>'MATRIZ 2017 COMPLETO PROPOSTA'!I348*'AJUSTE CONIF-SETEC (1) '!$Q$12</f>
        <v>0</v>
      </c>
      <c r="J348" s="123">
        <f t="shared" si="147"/>
        <v>0</v>
      </c>
      <c r="L348" s="113">
        <v>42.097299999999997</v>
      </c>
      <c r="M348" s="123">
        <f>IF(D348="E",'DADOS BASE PROPOSTA'!$H$28,IF(D348="EA",'DADOS BASE PROPOSTA'!$H$29,IF(D348="EC",'DADOS BASE PROPOSTA'!$H$30,IF(D348="ECA",'DADOS BASE PROPOSTA'!$H$31,0))))*'AJUSTE CONIF-SETEC (1) '!$Q$14</f>
        <v>499965.73525072273</v>
      </c>
      <c r="N348" s="123">
        <f>IF(OR(D348="E",D348="EA",D348="EC",D348="ECA",D348="ECR"),L348*'DADOS BASE PROPOSTA'!$H$33,0)*'AJUSTE CONIF-SETEC (1) '!$Q$14</f>
        <v>14123.65277733664</v>
      </c>
      <c r="O348" s="123">
        <f t="shared" si="148"/>
        <v>514089.38802805939</v>
      </c>
      <c r="R348" s="123"/>
      <c r="T348" s="113">
        <v>0</v>
      </c>
      <c r="U348" s="118">
        <f t="shared" si="150"/>
        <v>0</v>
      </c>
      <c r="V348" s="123">
        <f>'DADOS BASE PROPOSTA'!$H$48*U348*'AJUSTE CONIF-SETEC (1) '!$Q$20</f>
        <v>0</v>
      </c>
      <c r="W348" s="123"/>
      <c r="X348" s="123">
        <f t="shared" si="149"/>
        <v>0</v>
      </c>
      <c r="Z348" s="128">
        <v>28.5</v>
      </c>
      <c r="AB348" s="54">
        <v>0.70299999999999996</v>
      </c>
      <c r="AC348" s="54">
        <f t="shared" si="151"/>
        <v>20.035499999999999</v>
      </c>
      <c r="AD348" s="132">
        <f t="shared" si="152"/>
        <v>-4.4581844258271247E-2</v>
      </c>
      <c r="AF348" s="54">
        <f>($AF$11-(AD348*$AF$11))*'AJUSTE CONIF-SETEC (1) '!$Q$18</f>
        <v>588.0735832540696</v>
      </c>
      <c r="AG348" s="123">
        <f t="shared" si="153"/>
        <v>16760.097122740983</v>
      </c>
      <c r="AI348" s="128">
        <v>0</v>
      </c>
      <c r="AJ348" s="123">
        <f>IF($AI$11&gt;0,(AI348/$AI$11)*'DADOS BASE PROPOSTA'!$H$41,0)*'AJUSTE CONIF-SETEC (1) '!$Q$18</f>
        <v>0</v>
      </c>
      <c r="AL348" s="123">
        <v>0</v>
      </c>
      <c r="AM348" s="123">
        <f>(AL348/$AL$11)*'DADOS BASE PROPOSTA'!$H$42*'AJUSTE CONIF-SETEC (1) '!$Q$18</f>
        <v>0</v>
      </c>
      <c r="AO348" s="123"/>
      <c r="AP348" s="123"/>
      <c r="AQ348" s="123"/>
      <c r="AS348" s="123"/>
      <c r="AT348" s="123"/>
      <c r="AU348" s="123"/>
      <c r="AW348" s="123"/>
      <c r="AX348" s="123"/>
      <c r="AY348" s="123"/>
      <c r="AZ348" s="102"/>
    </row>
    <row r="349" spans="1:52" x14ac:dyDescent="0.25">
      <c r="A349" s="102"/>
      <c r="B349" s="103" t="s">
        <v>390</v>
      </c>
      <c r="C349" s="103" t="s">
        <v>395</v>
      </c>
      <c r="D349" s="103" t="s">
        <v>87</v>
      </c>
      <c r="F349" s="113">
        <f>'MATRIZ 2017 COMPLETO PROPOSTA'!F349</f>
        <v>0</v>
      </c>
      <c r="G349" s="118">
        <f t="shared" si="146"/>
        <v>0</v>
      </c>
      <c r="H349" s="123">
        <f>'DADOS BASE PROPOSTA'!$H$17*G349*'AJUSTE CONIF-SETEC (1) '!$Q$12</f>
        <v>0</v>
      </c>
      <c r="I349" s="123">
        <f>'MATRIZ 2017 COMPLETO PROPOSTA'!I349*'AJUSTE CONIF-SETEC (1) '!$Q$12</f>
        <v>0</v>
      </c>
      <c r="J349" s="123">
        <f t="shared" si="147"/>
        <v>0</v>
      </c>
      <c r="L349" s="113">
        <v>293.54050000000001</v>
      </c>
      <c r="M349" s="123">
        <f>IF(D349="E",'DADOS BASE PROPOSTA'!$H$28,IF(D349="EA",'DADOS BASE PROPOSTA'!$H$29,IF(D349="EC",'DADOS BASE PROPOSTA'!$H$30,IF(D349="ECA",'DADOS BASE PROPOSTA'!$H$31,0))))*'AJUSTE CONIF-SETEC (1) '!$Q$14</f>
        <v>499965.73525072273</v>
      </c>
      <c r="N349" s="123">
        <f>IF(OR(D349="E",D349="EA",D349="EC",D349="ECA",D349="ECR"),L349*'DADOS BASE PROPOSTA'!$H$33,0)*'AJUSTE CONIF-SETEC (1) '!$Q$14</f>
        <v>98482.897907604201</v>
      </c>
      <c r="O349" s="123">
        <f t="shared" si="148"/>
        <v>598448.63315832696</v>
      </c>
      <c r="R349" s="123"/>
      <c r="T349" s="113">
        <v>0</v>
      </c>
      <c r="U349" s="118">
        <f t="shared" si="150"/>
        <v>0</v>
      </c>
      <c r="V349" s="123">
        <f>'DADOS BASE PROPOSTA'!$H$48*U349*'AJUSTE CONIF-SETEC (1) '!$Q$20</f>
        <v>0</v>
      </c>
      <c r="W349" s="123"/>
      <c r="X349" s="123">
        <f t="shared" si="149"/>
        <v>0</v>
      </c>
      <c r="Z349" s="128">
        <v>164.5</v>
      </c>
      <c r="AB349" s="54">
        <v>0.76800000000000002</v>
      </c>
      <c r="AC349" s="54">
        <f t="shared" si="151"/>
        <v>126.336</v>
      </c>
      <c r="AD349" s="132">
        <f t="shared" si="152"/>
        <v>6.9168155741728854E-2</v>
      </c>
      <c r="AF349" s="54">
        <f>($AF$11-(AD349*$AF$11))*'AJUSTE CONIF-SETEC (1) '!$Q$18</f>
        <v>524.03516399296348</v>
      </c>
      <c r="AG349" s="123">
        <f t="shared" si="153"/>
        <v>86203.784476842498</v>
      </c>
      <c r="AI349" s="128">
        <v>0</v>
      </c>
      <c r="AJ349" s="123">
        <f>IF($AI$11&gt;0,(AI349/$AI$11)*'DADOS BASE PROPOSTA'!$H$41,0)*'AJUSTE CONIF-SETEC (1) '!$Q$18</f>
        <v>0</v>
      </c>
      <c r="AL349" s="123">
        <v>0</v>
      </c>
      <c r="AM349" s="123">
        <f>(AL349/$AL$11)*'DADOS BASE PROPOSTA'!$H$42*'AJUSTE CONIF-SETEC (1) '!$Q$18</f>
        <v>0</v>
      </c>
      <c r="AO349" s="123"/>
      <c r="AP349" s="123"/>
      <c r="AQ349" s="123"/>
      <c r="AS349" s="123"/>
      <c r="AT349" s="123"/>
      <c r="AU349" s="123"/>
      <c r="AW349" s="123"/>
      <c r="AX349" s="123"/>
      <c r="AY349" s="123"/>
      <c r="AZ349" s="102"/>
    </row>
    <row r="350" spans="1:52" x14ac:dyDescent="0.25">
      <c r="A350" s="102"/>
      <c r="B350" s="103" t="s">
        <v>390</v>
      </c>
      <c r="C350" s="103" t="s">
        <v>396</v>
      </c>
      <c r="D350" s="103" t="s">
        <v>87</v>
      </c>
      <c r="F350" s="113">
        <f>'MATRIZ 2017 COMPLETO PROPOSTA'!F350</f>
        <v>0</v>
      </c>
      <c r="G350" s="118">
        <f t="shared" si="146"/>
        <v>0</v>
      </c>
      <c r="H350" s="123">
        <f>'DADOS BASE PROPOSTA'!$H$17*G350*'AJUSTE CONIF-SETEC (1) '!$Q$12</f>
        <v>0</v>
      </c>
      <c r="I350" s="123">
        <f>'MATRIZ 2017 COMPLETO PROPOSTA'!I350*'AJUSTE CONIF-SETEC (1) '!$Q$12</f>
        <v>0</v>
      </c>
      <c r="J350" s="123">
        <f t="shared" si="147"/>
        <v>0</v>
      </c>
      <c r="L350" s="113">
        <v>207.67132131319471</v>
      </c>
      <c r="M350" s="123">
        <f>IF(D350="E",'DADOS BASE PROPOSTA'!$H$28,IF(D350="EA",'DADOS BASE PROPOSTA'!$H$29,IF(D350="EC",'DADOS BASE PROPOSTA'!$H$30,IF(D350="ECA",'DADOS BASE PROPOSTA'!$H$31,0))))*'AJUSTE CONIF-SETEC (1) '!$Q$14</f>
        <v>499965.73525072273</v>
      </c>
      <c r="N350" s="123">
        <f>IF(OR(D350="E",D350="EA",D350="EC",D350="ECA",D350="ECR"),L350*'DADOS BASE PROPOSTA'!$H$33,0)*'AJUSTE CONIF-SETEC (1) '!$Q$14</f>
        <v>69673.770860322926</v>
      </c>
      <c r="O350" s="123">
        <f t="shared" si="148"/>
        <v>569639.5061110456</v>
      </c>
      <c r="R350" s="123"/>
      <c r="T350" s="113">
        <v>0</v>
      </c>
      <c r="U350" s="118">
        <f t="shared" si="150"/>
        <v>0</v>
      </c>
      <c r="V350" s="123">
        <f>'DADOS BASE PROPOSTA'!$H$48*U350*'AJUSTE CONIF-SETEC (1) '!$Q$20</f>
        <v>0</v>
      </c>
      <c r="W350" s="123"/>
      <c r="X350" s="123">
        <f t="shared" si="149"/>
        <v>0</v>
      </c>
      <c r="Z350" s="128">
        <v>200</v>
      </c>
      <c r="AB350" s="54">
        <v>0.754</v>
      </c>
      <c r="AC350" s="54">
        <f t="shared" si="151"/>
        <v>150.80000000000001</v>
      </c>
      <c r="AD350" s="132">
        <f t="shared" si="152"/>
        <v>4.4668155741728832E-2</v>
      </c>
      <c r="AF350" s="54">
        <f>($AF$11-(AD350*$AF$11))*'AJUSTE CONIF-SETEC (1) '!$Q$18</f>
        <v>537.82805429535563</v>
      </c>
      <c r="AG350" s="123">
        <f t="shared" si="153"/>
        <v>107565.61085907112</v>
      </c>
      <c r="AI350" s="128">
        <v>0</v>
      </c>
      <c r="AJ350" s="123">
        <f>IF($AI$11&gt;0,(AI350/$AI$11)*'DADOS BASE PROPOSTA'!$H$41,0)*'AJUSTE CONIF-SETEC (1) '!$Q$18</f>
        <v>0</v>
      </c>
      <c r="AL350" s="123">
        <v>0</v>
      </c>
      <c r="AM350" s="123">
        <f>(AL350/$AL$11)*'DADOS BASE PROPOSTA'!$H$42*'AJUSTE CONIF-SETEC (1) '!$Q$18</f>
        <v>0</v>
      </c>
      <c r="AO350" s="123"/>
      <c r="AP350" s="123"/>
      <c r="AQ350" s="123"/>
      <c r="AS350" s="123"/>
      <c r="AT350" s="123"/>
      <c r="AU350" s="123"/>
      <c r="AW350" s="123"/>
      <c r="AX350" s="123"/>
      <c r="AY350" s="123"/>
      <c r="AZ350" s="102"/>
    </row>
    <row r="351" spans="1:52" x14ac:dyDescent="0.25">
      <c r="A351" s="102"/>
      <c r="B351" s="103" t="s">
        <v>390</v>
      </c>
      <c r="C351" s="103" t="s">
        <v>397</v>
      </c>
      <c r="D351" s="103" t="s">
        <v>87</v>
      </c>
      <c r="F351" s="113">
        <f>'MATRIZ 2017 COMPLETO PROPOSTA'!F351</f>
        <v>0</v>
      </c>
      <c r="G351" s="118">
        <f t="shared" si="146"/>
        <v>0</v>
      </c>
      <c r="H351" s="123">
        <f>'DADOS BASE PROPOSTA'!$H$17*G351*'AJUSTE CONIF-SETEC (1) '!$Q$12</f>
        <v>0</v>
      </c>
      <c r="I351" s="123">
        <f>'MATRIZ 2017 COMPLETO PROPOSTA'!I351*'AJUSTE CONIF-SETEC (1) '!$Q$12</f>
        <v>0</v>
      </c>
      <c r="J351" s="123">
        <f t="shared" si="147"/>
        <v>0</v>
      </c>
      <c r="L351" s="113">
        <v>606.71684430749372</v>
      </c>
      <c r="M351" s="123">
        <f>IF(D351="E",'DADOS BASE PROPOSTA'!$H$28,IF(D351="EA",'DADOS BASE PROPOSTA'!$H$29,IF(D351="EC",'DADOS BASE PROPOSTA'!$H$30,IF(D351="ECA",'DADOS BASE PROPOSTA'!$H$31,0))))*'AJUSTE CONIF-SETEC (1) '!$Q$14</f>
        <v>499965.73525072273</v>
      </c>
      <c r="N351" s="123">
        <f>IF(OR(D351="E",D351="EA",D351="EC",D351="ECA",D351="ECR"),L351*'DADOS BASE PROPOSTA'!$H$33,0)*'AJUSTE CONIF-SETEC (1) '!$Q$14</f>
        <v>203553.62560450329</v>
      </c>
      <c r="O351" s="123">
        <f t="shared" si="148"/>
        <v>703519.36085522606</v>
      </c>
      <c r="R351" s="123"/>
      <c r="T351" s="113">
        <v>30.893214317533861</v>
      </c>
      <c r="U351" s="118">
        <f t="shared" si="150"/>
        <v>1.6207060023165225E-4</v>
      </c>
      <c r="V351" s="123">
        <f>'DADOS BASE PROPOSTA'!$H$48*U351*'AJUSTE CONIF-SETEC (1) '!$Q$20</f>
        <v>7929.3757159787756</v>
      </c>
      <c r="W351" s="123"/>
      <c r="X351" s="123">
        <f t="shared" si="149"/>
        <v>7929.3757159787756</v>
      </c>
      <c r="Z351" s="128">
        <v>311</v>
      </c>
      <c r="AB351" s="54">
        <v>0.72899999999999998</v>
      </c>
      <c r="AC351" s="54">
        <f t="shared" si="151"/>
        <v>226.71899999999999</v>
      </c>
      <c r="AD351" s="132">
        <f t="shared" si="152"/>
        <v>9.1815574172879333E-4</v>
      </c>
      <c r="AF351" s="54">
        <f>($AF$11-(AD351*$AF$11))*'AJUSTE CONIF-SETEC (1) '!$Q$18</f>
        <v>562.45821554962708</v>
      </c>
      <c r="AG351" s="123">
        <f t="shared" si="153"/>
        <v>174924.50503593401</v>
      </c>
      <c r="AI351" s="128">
        <v>0</v>
      </c>
      <c r="AJ351" s="123">
        <f>IF($AI$11&gt;0,(AI351/$AI$11)*'DADOS BASE PROPOSTA'!$H$41,0)*'AJUSTE CONIF-SETEC (1) '!$Q$18</f>
        <v>0</v>
      </c>
      <c r="AL351" s="123">
        <v>15.75</v>
      </c>
      <c r="AM351" s="123">
        <f>(AL351/$AL$11)*'DADOS BASE PROPOSTA'!$H$42*'AJUSTE CONIF-SETEC (1) '!$Q$18</f>
        <v>8311.2581775946164</v>
      </c>
      <c r="AO351" s="123"/>
      <c r="AP351" s="123"/>
      <c r="AQ351" s="123"/>
      <c r="AS351" s="123"/>
      <c r="AT351" s="123"/>
      <c r="AU351" s="123"/>
      <c r="AW351" s="123"/>
      <c r="AX351" s="123"/>
      <c r="AY351" s="123"/>
      <c r="AZ351" s="102"/>
    </row>
    <row r="352" spans="1:52" x14ac:dyDescent="0.25">
      <c r="A352" s="102"/>
      <c r="B352" s="103" t="s">
        <v>390</v>
      </c>
      <c r="C352" s="103" t="s">
        <v>398</v>
      </c>
      <c r="D352" s="103" t="s">
        <v>89</v>
      </c>
      <c r="F352" s="113">
        <f>'MATRIZ 2017 COMPLETO PROPOSTA'!F352</f>
        <v>1751.3173782696799</v>
      </c>
      <c r="G352" s="118">
        <f t="shared" si="146"/>
        <v>1.5514516845634818E-3</v>
      </c>
      <c r="H352" s="123">
        <f>'DADOS BASE PROPOSTA'!$H$17*G352*'AJUSTE CONIF-SETEC (1) '!$Q$12</f>
        <v>1922547.1643824265</v>
      </c>
      <c r="I352" s="123">
        <f>'MATRIZ 2017 COMPLETO PROPOSTA'!I352*'AJUSTE CONIF-SETEC (1) '!$Q$12</f>
        <v>0</v>
      </c>
      <c r="J352" s="123">
        <f t="shared" si="147"/>
        <v>1922547.1643824265</v>
      </c>
      <c r="L352" s="113">
        <v>0</v>
      </c>
      <c r="M352" s="123">
        <f>IF(D352="E",'DADOS BASE PROPOSTA'!$H$28,IF(D352="EA",'DADOS BASE PROPOSTA'!$H$29,IF(D352="EC",'DADOS BASE PROPOSTA'!$H$30,IF(D352="ECA",'DADOS BASE PROPOSTA'!$H$31,0))))*'AJUSTE CONIF-SETEC (1) '!$Q$14</f>
        <v>0</v>
      </c>
      <c r="N352" s="123">
        <f>IF(OR(D352="E",D352="EA",D352="EC",D352="ECA",D352="ECR"),L352*'DADOS BASE PROPOSTA'!$H$33,0)*'AJUSTE CONIF-SETEC (1) '!$Q$14</f>
        <v>0</v>
      </c>
      <c r="O352" s="123">
        <f t="shared" si="148"/>
        <v>0</v>
      </c>
      <c r="R352" s="123"/>
      <c r="T352" s="113">
        <v>137.4270994565972</v>
      </c>
      <c r="U352" s="118">
        <f t="shared" si="150"/>
        <v>7.2096390709284011E-4</v>
      </c>
      <c r="V352" s="123">
        <f>'DADOS BASE PROPOSTA'!$H$48*U352*'AJUSTE CONIF-SETEC (1) '!$Q$20</f>
        <v>35273.477662376543</v>
      </c>
      <c r="W352" s="123"/>
      <c r="X352" s="123">
        <f t="shared" si="149"/>
        <v>35273.477662376543</v>
      </c>
      <c r="Z352" s="128">
        <v>692</v>
      </c>
      <c r="AB352" s="54">
        <v>0.748</v>
      </c>
      <c r="AC352" s="54">
        <f t="shared" si="151"/>
        <v>517.61599999999999</v>
      </c>
      <c r="AD352" s="132">
        <f t="shared" si="152"/>
        <v>3.4168155741728823E-2</v>
      </c>
      <c r="AF352" s="54">
        <f>($AF$11-(AD352*$AF$11))*'AJUSTE CONIF-SETEC (1) '!$Q$18</f>
        <v>543.73929299638087</v>
      </c>
      <c r="AG352" s="123">
        <f t="shared" si="153"/>
        <v>376267.59075349558</v>
      </c>
      <c r="AI352" s="128">
        <v>0</v>
      </c>
      <c r="AJ352" s="123">
        <f>IF($AI$11&gt;0,(AI352/$AI$11)*'DADOS BASE PROPOSTA'!$H$41,0)*'AJUSTE CONIF-SETEC (1) '!$Q$18</f>
        <v>0</v>
      </c>
      <c r="AL352" s="123">
        <v>81</v>
      </c>
      <c r="AM352" s="123">
        <f>(AL352/$AL$11)*'DADOS BASE PROPOSTA'!$H$42*'AJUSTE CONIF-SETEC (1) '!$Q$18</f>
        <v>42743.613484772322</v>
      </c>
      <c r="AO352" s="123"/>
      <c r="AP352" s="123"/>
      <c r="AQ352" s="123"/>
      <c r="AS352" s="123"/>
      <c r="AT352" s="123"/>
      <c r="AU352" s="123"/>
      <c r="AW352" s="123"/>
      <c r="AX352" s="123"/>
      <c r="AY352" s="123"/>
      <c r="AZ352" s="102"/>
    </row>
    <row r="353" spans="1:52" x14ac:dyDescent="0.25">
      <c r="A353" s="102"/>
      <c r="B353" s="103" t="s">
        <v>390</v>
      </c>
      <c r="C353" s="103" t="s">
        <v>399</v>
      </c>
      <c r="D353" s="103" t="s">
        <v>89</v>
      </c>
      <c r="F353" s="113">
        <f>'MATRIZ 2017 COMPLETO PROPOSTA'!F353</f>
        <v>2831.2079760817969</v>
      </c>
      <c r="G353" s="118">
        <f t="shared" si="146"/>
        <v>2.508101865683243E-3</v>
      </c>
      <c r="H353" s="123">
        <f>'DADOS BASE PROPOSTA'!$H$17*G353*'AJUSTE CONIF-SETEC (1) '!$Q$12</f>
        <v>3108020.8154908158</v>
      </c>
      <c r="I353" s="123">
        <f>'MATRIZ 2017 COMPLETO PROPOSTA'!I353*'AJUSTE CONIF-SETEC (1) '!$Q$12</f>
        <v>0</v>
      </c>
      <c r="J353" s="123">
        <f t="shared" si="147"/>
        <v>3108020.8154908158</v>
      </c>
      <c r="L353" s="113">
        <v>0</v>
      </c>
      <c r="M353" s="123">
        <f>IF(D353="E",'DADOS BASE PROPOSTA'!$H$28,IF(D353="EA",'DADOS BASE PROPOSTA'!$H$29,IF(D353="EC",'DADOS BASE PROPOSTA'!$H$30,IF(D353="ECA",'DADOS BASE PROPOSTA'!$H$31,0))))*'AJUSTE CONIF-SETEC (1) '!$Q$14</f>
        <v>0</v>
      </c>
      <c r="N353" s="123">
        <f>IF(OR(D353="E",D353="EA",D353="EC",D353="ECA",D353="ECR"),L353*'DADOS BASE PROPOSTA'!$H$33,0)*'AJUSTE CONIF-SETEC (1) '!$Q$14</f>
        <v>0</v>
      </c>
      <c r="O353" s="123">
        <f t="shared" si="148"/>
        <v>0</v>
      </c>
      <c r="R353" s="123"/>
      <c r="T353" s="113">
        <v>1296.9514409615081</v>
      </c>
      <c r="U353" s="118">
        <f t="shared" si="150"/>
        <v>6.8040086844779165E-3</v>
      </c>
      <c r="V353" s="123">
        <f>'DADOS BASE PROPOSTA'!$H$48*U353*'AJUSTE CONIF-SETEC (1) '!$Q$20</f>
        <v>332889.13076704455</v>
      </c>
      <c r="W353" s="123"/>
      <c r="X353" s="123">
        <f t="shared" si="149"/>
        <v>332889.13076704455</v>
      </c>
      <c r="Z353" s="128">
        <v>1366.5</v>
      </c>
      <c r="AB353" s="54">
        <v>0.78500000000000003</v>
      </c>
      <c r="AC353" s="54">
        <f t="shared" si="151"/>
        <v>1072.7025000000001</v>
      </c>
      <c r="AD353" s="132">
        <f t="shared" si="152"/>
        <v>9.891815574172888E-2</v>
      </c>
      <c r="AF353" s="54">
        <f>($AF$11-(AD353*$AF$11))*'AJUSTE CONIF-SETEC (1) '!$Q$18</f>
        <v>507.28665434005899</v>
      </c>
      <c r="AG353" s="123">
        <f t="shared" si="153"/>
        <v>693207.21315569058</v>
      </c>
      <c r="AI353" s="128">
        <v>0</v>
      </c>
      <c r="AJ353" s="123">
        <f>IF($AI$11&gt;0,(AI353/$AI$11)*'DADOS BASE PROPOSTA'!$H$41,0)*'AJUSTE CONIF-SETEC (1) '!$Q$18</f>
        <v>0</v>
      </c>
      <c r="AL353" s="123">
        <v>176.625</v>
      </c>
      <c r="AM353" s="123">
        <f>(AL353/$AL$11)*'DADOS BASE PROPOSTA'!$H$42*'AJUSTE CONIF-SETEC (1) '!$Q$18</f>
        <v>93204.823848739645</v>
      </c>
      <c r="AO353" s="123"/>
      <c r="AP353" s="123"/>
      <c r="AQ353" s="123"/>
      <c r="AS353" s="123"/>
      <c r="AT353" s="123"/>
      <c r="AU353" s="123"/>
      <c r="AW353" s="123"/>
      <c r="AX353" s="123"/>
      <c r="AY353" s="123"/>
      <c r="AZ353" s="102"/>
    </row>
    <row r="354" spans="1:52" x14ac:dyDescent="0.25">
      <c r="A354" s="102"/>
      <c r="B354" s="103" t="s">
        <v>390</v>
      </c>
      <c r="C354" s="103" t="s">
        <v>400</v>
      </c>
      <c r="D354" s="103" t="s">
        <v>89</v>
      </c>
      <c r="F354" s="113">
        <f>'MATRIZ 2017 COMPLETO PROPOSTA'!F354</f>
        <v>3843.7624452954892</v>
      </c>
      <c r="G354" s="118">
        <f t="shared" si="146"/>
        <v>3.405100523074492E-3</v>
      </c>
      <c r="H354" s="123">
        <f>'DADOS BASE PROPOSTA'!$H$17*G354*'AJUSTE CONIF-SETEC (1) '!$Q$12</f>
        <v>4219574.7506735297</v>
      </c>
      <c r="I354" s="123">
        <f>'MATRIZ 2017 COMPLETO PROPOSTA'!I354*'AJUSTE CONIF-SETEC (1) '!$Q$12</f>
        <v>0</v>
      </c>
      <c r="J354" s="123">
        <f t="shared" si="147"/>
        <v>4219574.7506735297</v>
      </c>
      <c r="L354" s="113">
        <v>0</v>
      </c>
      <c r="M354" s="123">
        <f>IF(D354="E",'DADOS BASE PROPOSTA'!$H$28,IF(D354="EA",'DADOS BASE PROPOSTA'!$H$29,IF(D354="EC",'DADOS BASE PROPOSTA'!$H$30,IF(D354="ECA",'DADOS BASE PROPOSTA'!$H$31,0))))*'AJUSTE CONIF-SETEC (1) '!$Q$14</f>
        <v>0</v>
      </c>
      <c r="N354" s="123">
        <f>IF(OR(D354="E",D354="EA",D354="EC",D354="ECA",D354="ECR"),L354*'DADOS BASE PROPOSTA'!$H$33,0)*'AJUSTE CONIF-SETEC (1) '!$Q$14</f>
        <v>0</v>
      </c>
      <c r="O354" s="123">
        <f t="shared" si="148"/>
        <v>0</v>
      </c>
      <c r="R354" s="123"/>
      <c r="T354" s="113">
        <v>104.1956912189457</v>
      </c>
      <c r="U354" s="118">
        <f t="shared" si="150"/>
        <v>5.4662677841916727E-4</v>
      </c>
      <c r="V354" s="123">
        <f>'DADOS BASE PROPOSTA'!$H$48*U354*'AJUSTE CONIF-SETEC (1) '!$Q$20</f>
        <v>26743.956623257753</v>
      </c>
      <c r="W354" s="123"/>
      <c r="X354" s="123">
        <f t="shared" si="149"/>
        <v>26743.956623257753</v>
      </c>
      <c r="Z354" s="128">
        <v>1085</v>
      </c>
      <c r="AB354" s="54">
        <v>0.70799999999999996</v>
      </c>
      <c r="AC354" s="54">
        <f t="shared" si="151"/>
        <v>768.18</v>
      </c>
      <c r="AD354" s="132">
        <f t="shared" si="152"/>
        <v>-3.5831844258271239E-2</v>
      </c>
      <c r="AF354" s="54">
        <f>($AF$11-(AD354*$AF$11))*'AJUSTE CONIF-SETEC (1) '!$Q$18</f>
        <v>583.1475510032152</v>
      </c>
      <c r="AG354" s="123">
        <f t="shared" si="153"/>
        <v>632715.09283848852</v>
      </c>
      <c r="AI354" s="128">
        <v>153</v>
      </c>
      <c r="AJ354" s="123">
        <f>IF($AI$11&gt;0,(AI354/$AI$11)*'DADOS BASE PROPOSTA'!$H$41,0)*'AJUSTE CONIF-SETEC (1) '!$Q$18</f>
        <v>872744.79390632221</v>
      </c>
      <c r="AL354" s="123">
        <v>57.125</v>
      </c>
      <c r="AM354" s="123">
        <f>(AL354/$AL$11)*'DADOS BASE PROPOSTA'!$H$42*'AJUSTE CONIF-SETEC (1) '!$Q$18</f>
        <v>30144.801485402699</v>
      </c>
      <c r="AO354" s="123"/>
      <c r="AP354" s="123"/>
      <c r="AQ354" s="123"/>
      <c r="AS354" s="123"/>
      <c r="AT354" s="123"/>
      <c r="AU354" s="123"/>
      <c r="AW354" s="123"/>
      <c r="AX354" s="123"/>
      <c r="AY354" s="123"/>
      <c r="AZ354" s="102"/>
    </row>
    <row r="355" spans="1:52" x14ac:dyDescent="0.25">
      <c r="A355" s="102"/>
      <c r="B355" s="103" t="s">
        <v>390</v>
      </c>
      <c r="C355" s="103" t="s">
        <v>401</v>
      </c>
      <c r="D355" s="103" t="s">
        <v>89</v>
      </c>
      <c r="F355" s="113">
        <f>'MATRIZ 2017 COMPLETO PROPOSTA'!F355</f>
        <v>4375.5813163714029</v>
      </c>
      <c r="G355" s="118">
        <f t="shared" si="146"/>
        <v>3.8762265985940385E-3</v>
      </c>
      <c r="H355" s="123">
        <f>'DADOS BASE PROPOSTA'!$H$17*G355*'AJUSTE CONIF-SETEC (1) '!$Q$12</f>
        <v>4803390.6113727763</v>
      </c>
      <c r="I355" s="123">
        <f>'MATRIZ 2017 COMPLETO PROPOSTA'!I355*'AJUSTE CONIF-SETEC (1) '!$Q$12</f>
        <v>0</v>
      </c>
      <c r="J355" s="123">
        <f t="shared" si="147"/>
        <v>4803390.6113727763</v>
      </c>
      <c r="L355" s="113">
        <v>0</v>
      </c>
      <c r="M355" s="123">
        <f>IF(D355="E",'DADOS BASE PROPOSTA'!$H$28,IF(D355="EA",'DADOS BASE PROPOSTA'!$H$29,IF(D355="EC",'DADOS BASE PROPOSTA'!$H$30,IF(D355="ECA",'DADOS BASE PROPOSTA'!$H$31,0))))*'AJUSTE CONIF-SETEC (1) '!$Q$14</f>
        <v>0</v>
      </c>
      <c r="N355" s="123">
        <f>IF(OR(D355="E",D355="EA",D355="EC",D355="ECA",D355="ECR"),L355*'DADOS BASE PROPOSTA'!$H$33,0)*'AJUSTE CONIF-SETEC (1) '!$Q$14</f>
        <v>0</v>
      </c>
      <c r="O355" s="123">
        <f t="shared" si="148"/>
        <v>0</v>
      </c>
      <c r="R355" s="123"/>
      <c r="T355" s="113">
        <v>138.3673701687687</v>
      </c>
      <c r="U355" s="118">
        <f t="shared" si="150"/>
        <v>7.258967132791937E-4</v>
      </c>
      <c r="V355" s="123">
        <f>'DADOS BASE PROPOSTA'!$H$48*U355*'AJUSTE CONIF-SETEC (1) '!$Q$20</f>
        <v>35514.817384261914</v>
      </c>
      <c r="W355" s="123"/>
      <c r="X355" s="123">
        <f t="shared" si="149"/>
        <v>35514.817384261914</v>
      </c>
      <c r="Z355" s="128">
        <v>1129</v>
      </c>
      <c r="AB355" s="54">
        <v>0.73399999999999999</v>
      </c>
      <c r="AC355" s="54">
        <f t="shared" si="151"/>
        <v>828.68600000000004</v>
      </c>
      <c r="AD355" s="132">
        <f t="shared" si="152"/>
        <v>9.6681557417288011E-3</v>
      </c>
      <c r="AF355" s="54">
        <f>($AF$11-(AD355*$AF$11))*'AJUSTE CONIF-SETEC (1) '!$Q$18</f>
        <v>557.53218329877291</v>
      </c>
      <c r="AG355" s="123">
        <f t="shared" si="153"/>
        <v>629453.83494431456</v>
      </c>
      <c r="AI355" s="128">
        <v>111</v>
      </c>
      <c r="AJ355" s="123">
        <f>IF($AI$11&gt;0,(AI355/$AI$11)*'DADOS BASE PROPOSTA'!$H$41,0)*'AJUSTE CONIF-SETEC (1) '!$Q$18</f>
        <v>633167.79165752791</v>
      </c>
      <c r="AL355" s="123">
        <v>99.75</v>
      </c>
      <c r="AM355" s="123">
        <f>(AL355/$AL$11)*'DADOS BASE PROPOSTA'!$H$42*'AJUSTE CONIF-SETEC (1) '!$Q$18</f>
        <v>52637.96845809924</v>
      </c>
      <c r="AO355" s="123"/>
      <c r="AP355" s="123"/>
      <c r="AQ355" s="123"/>
      <c r="AS355" s="123"/>
      <c r="AT355" s="123"/>
      <c r="AU355" s="123"/>
      <c r="AW355" s="123"/>
      <c r="AX355" s="123"/>
      <c r="AY355" s="123"/>
      <c r="AZ355" s="102"/>
    </row>
    <row r="356" spans="1:52" x14ac:dyDescent="0.25">
      <c r="A356" s="102"/>
      <c r="B356" s="103" t="s">
        <v>390</v>
      </c>
      <c r="C356" s="103" t="s">
        <v>402</v>
      </c>
      <c r="D356" s="103" t="s">
        <v>89</v>
      </c>
      <c r="F356" s="113">
        <f>'MATRIZ 2017 COMPLETO PROPOSTA'!F356</f>
        <v>3680.4365410033861</v>
      </c>
      <c r="G356" s="118">
        <f t="shared" si="146"/>
        <v>3.2604138703347173E-3</v>
      </c>
      <c r="H356" s="123">
        <f>'DADOS BASE PROPOSTA'!$H$17*G356*'AJUSTE CONIF-SETEC (1) '!$Q$12</f>
        <v>4040280.1476146509</v>
      </c>
      <c r="I356" s="123">
        <f>'MATRIZ 2017 COMPLETO PROPOSTA'!I356*'AJUSTE CONIF-SETEC (1) '!$Q$12</f>
        <v>0</v>
      </c>
      <c r="J356" s="123">
        <f t="shared" si="147"/>
        <v>4040280.1476146509</v>
      </c>
      <c r="L356" s="113">
        <v>0</v>
      </c>
      <c r="M356" s="123">
        <f>IF(D356="E",'DADOS BASE PROPOSTA'!$H$28,IF(D356="EA",'DADOS BASE PROPOSTA'!$H$29,IF(D356="EC",'DADOS BASE PROPOSTA'!$H$30,IF(D356="ECA",'DADOS BASE PROPOSTA'!$H$31,0))))*'AJUSTE CONIF-SETEC (1) '!$Q$14</f>
        <v>0</v>
      </c>
      <c r="N356" s="123">
        <f>IF(OR(D356="E",D356="EA",D356="EC",D356="ECA",D356="ECR"),L356*'DADOS BASE PROPOSTA'!$H$33,0)*'AJUSTE CONIF-SETEC (1) '!$Q$14</f>
        <v>0</v>
      </c>
      <c r="O356" s="123">
        <f t="shared" si="148"/>
        <v>0</v>
      </c>
      <c r="R356" s="123"/>
      <c r="T356" s="113">
        <v>117.8995404241591</v>
      </c>
      <c r="U356" s="118">
        <f t="shared" si="150"/>
        <v>6.1851929964873811E-4</v>
      </c>
      <c r="V356" s="123">
        <f>'DADOS BASE PROPOSTA'!$H$48*U356*'AJUSTE CONIF-SETEC (1) '!$Q$20</f>
        <v>30261.329985134864</v>
      </c>
      <c r="W356" s="123"/>
      <c r="X356" s="123">
        <f t="shared" si="149"/>
        <v>30261.329985134864</v>
      </c>
      <c r="Z356" s="128">
        <v>1041.5</v>
      </c>
      <c r="AB356" s="54">
        <v>0.66800000000000004</v>
      </c>
      <c r="AC356" s="54">
        <f t="shared" si="151"/>
        <v>695.72200000000009</v>
      </c>
      <c r="AD356" s="132">
        <f t="shared" si="152"/>
        <v>-0.10583184425827111</v>
      </c>
      <c r="AF356" s="54">
        <f>($AF$11-(AD356*$AF$11))*'AJUSTE CONIF-SETEC (1) '!$Q$18</f>
        <v>622.55580901004953</v>
      </c>
      <c r="AG356" s="123">
        <f t="shared" si="153"/>
        <v>648391.87508396653</v>
      </c>
      <c r="AI356" s="128">
        <v>63</v>
      </c>
      <c r="AJ356" s="123">
        <f>IF($AI$11&gt;0,(AI356/$AI$11)*'DADOS BASE PROPOSTA'!$H$41,0)*'AJUSTE CONIF-SETEC (1) '!$Q$18</f>
        <v>359365.50337319152</v>
      </c>
      <c r="AL356" s="123">
        <v>60.375</v>
      </c>
      <c r="AM356" s="123">
        <f>(AL356/$AL$11)*'DADOS BASE PROPOSTA'!$H$42*'AJUSTE CONIF-SETEC (1) '!$Q$18</f>
        <v>31859.823014112702</v>
      </c>
      <c r="AO356" s="123"/>
      <c r="AP356" s="123"/>
      <c r="AQ356" s="123"/>
      <c r="AS356" s="123"/>
      <c r="AT356" s="123"/>
      <c r="AU356" s="123"/>
      <c r="AW356" s="123"/>
      <c r="AX356" s="123"/>
      <c r="AY356" s="123"/>
      <c r="AZ356" s="102"/>
    </row>
    <row r="357" spans="1:52" x14ac:dyDescent="0.25">
      <c r="A357" s="102"/>
      <c r="B357" s="103" t="s">
        <v>390</v>
      </c>
      <c r="C357" s="103" t="s">
        <v>403</v>
      </c>
      <c r="D357" s="103" t="s">
        <v>89</v>
      </c>
      <c r="F357" s="113">
        <f>'MATRIZ 2017 COMPLETO PROPOSTA'!F357</f>
        <v>7230.320047702633</v>
      </c>
      <c r="G357" s="118">
        <f t="shared" si="146"/>
        <v>6.4051738177944451E-3</v>
      </c>
      <c r="H357" s="123">
        <f>'DADOS BASE PROPOSTA'!$H$17*G357*'AJUSTE CONIF-SETEC (1) '!$Q$12</f>
        <v>7937242.8308922956</v>
      </c>
      <c r="I357" s="123">
        <f>'MATRIZ 2017 COMPLETO PROPOSTA'!I357*'AJUSTE CONIF-SETEC (1) '!$Q$12</f>
        <v>0</v>
      </c>
      <c r="J357" s="123">
        <f t="shared" si="147"/>
        <v>7937242.8308922956</v>
      </c>
      <c r="L357" s="113">
        <v>0</v>
      </c>
      <c r="M357" s="123">
        <f>IF(D357="E",'DADOS BASE PROPOSTA'!$H$28,IF(D357="EA",'DADOS BASE PROPOSTA'!$H$29,IF(D357="EC",'DADOS BASE PROPOSTA'!$H$30,IF(D357="ECA",'DADOS BASE PROPOSTA'!$H$31,0))))*'AJUSTE CONIF-SETEC (1) '!$Q$14</f>
        <v>0</v>
      </c>
      <c r="N357" s="123">
        <f>IF(OR(D357="E",D357="EA",D357="EC",D357="ECA",D357="ECR"),L357*'DADOS BASE PROPOSTA'!$H$33,0)*'AJUSTE CONIF-SETEC (1) '!$Q$14</f>
        <v>0</v>
      </c>
      <c r="O357" s="123">
        <f t="shared" si="148"/>
        <v>0</v>
      </c>
      <c r="R357" s="123"/>
      <c r="T357" s="113">
        <v>3073.1228540503798</v>
      </c>
      <c r="U357" s="118">
        <f t="shared" si="150"/>
        <v>1.6122079768788287E-2</v>
      </c>
      <c r="V357" s="123">
        <f>'DADOS BASE PROPOSTA'!$H$48*U357*'AJUSTE CONIF-SETEC (1) '!$Q$20</f>
        <v>788779.87510985904</v>
      </c>
      <c r="W357" s="123"/>
      <c r="X357" s="123">
        <f t="shared" si="149"/>
        <v>788779.87510985904</v>
      </c>
      <c r="Z357" s="128">
        <v>4219.5</v>
      </c>
      <c r="AB357" s="54">
        <v>0.78500000000000003</v>
      </c>
      <c r="AC357" s="54">
        <f t="shared" si="151"/>
        <v>3312.3075000000003</v>
      </c>
      <c r="AD357" s="132">
        <f t="shared" si="152"/>
        <v>9.891815574172888E-2</v>
      </c>
      <c r="AF357" s="54">
        <f>($AF$11-(AD357*$AF$11))*'AJUSTE CONIF-SETEC (1) '!$Q$18</f>
        <v>507.28665434005899</v>
      </c>
      <c r="AG357" s="123">
        <f t="shared" si="153"/>
        <v>2140496.037987879</v>
      </c>
      <c r="AI357" s="128">
        <v>0</v>
      </c>
      <c r="AJ357" s="123">
        <f>IF($AI$11&gt;0,(AI357/$AI$11)*'DADOS BASE PROPOSTA'!$H$41,0)*'AJUSTE CONIF-SETEC (1) '!$Q$18</f>
        <v>0</v>
      </c>
      <c r="AL357" s="123">
        <v>487.875</v>
      </c>
      <c r="AM357" s="123">
        <f>(AL357/$AL$11)*'DADOS BASE PROPOSTA'!$H$42*'AJUSTE CONIF-SETEC (1) '!$Q$18</f>
        <v>257451.11640596663</v>
      </c>
      <c r="AO357" s="123"/>
      <c r="AP357" s="123"/>
      <c r="AQ357" s="123"/>
      <c r="AS357" s="123"/>
      <c r="AT357" s="123"/>
      <c r="AU357" s="123"/>
      <c r="AW357" s="123"/>
      <c r="AX357" s="123"/>
      <c r="AY357" s="123"/>
      <c r="AZ357" s="102"/>
    </row>
    <row r="358" spans="1:52" x14ac:dyDescent="0.25">
      <c r="A358" s="102"/>
      <c r="B358" s="103" t="s">
        <v>390</v>
      </c>
      <c r="C358" s="103" t="s">
        <v>404</v>
      </c>
      <c r="D358" s="103" t="s">
        <v>89</v>
      </c>
      <c r="F358" s="113">
        <f>'MATRIZ 2017 COMPLETO PROPOSTA'!F358</f>
        <v>2756.5841103895391</v>
      </c>
      <c r="G358" s="118">
        <f t="shared" si="146"/>
        <v>2.4419943036996577E-3</v>
      </c>
      <c r="H358" s="123">
        <f>'DADOS BASE PROPOSTA'!$H$17*G358*'AJUSTE CONIF-SETEC (1) '!$Q$12</f>
        <v>3026100.8259092281</v>
      </c>
      <c r="I358" s="123">
        <f>'MATRIZ 2017 COMPLETO PROPOSTA'!I358*'AJUSTE CONIF-SETEC (1) '!$Q$12</f>
        <v>0</v>
      </c>
      <c r="J358" s="123">
        <f t="shared" si="147"/>
        <v>3026100.8259092281</v>
      </c>
      <c r="L358" s="113">
        <v>0</v>
      </c>
      <c r="M358" s="123">
        <f>IF(D358="E",'DADOS BASE PROPOSTA'!$H$28,IF(D358="EA",'DADOS BASE PROPOSTA'!$H$29,IF(D358="EC",'DADOS BASE PROPOSTA'!$H$30,IF(D358="ECA",'DADOS BASE PROPOSTA'!$H$31,0))))*'AJUSTE CONIF-SETEC (1) '!$Q$14</f>
        <v>0</v>
      </c>
      <c r="N358" s="123">
        <f>IF(OR(D358="E",D358="EA",D358="EC",D358="ECA",D358="ECR"),L358*'DADOS BASE PROPOSTA'!$H$33,0)*'AJUSTE CONIF-SETEC (1) '!$Q$14</f>
        <v>0</v>
      </c>
      <c r="O358" s="123">
        <f t="shared" si="148"/>
        <v>0</v>
      </c>
      <c r="R358" s="123"/>
      <c r="T358" s="113">
        <v>164.30664115943529</v>
      </c>
      <c r="U358" s="118">
        <f t="shared" si="150"/>
        <v>8.6197815743771836E-4</v>
      </c>
      <c r="V358" s="123">
        <f>'DADOS BASE PROPOSTA'!$H$48*U358*'AJUSTE CONIF-SETEC (1) '!$Q$20</f>
        <v>42172.662157858249</v>
      </c>
      <c r="W358" s="123"/>
      <c r="X358" s="123">
        <f t="shared" si="149"/>
        <v>42172.662157858249</v>
      </c>
      <c r="Z358" s="128">
        <v>850</v>
      </c>
      <c r="AB358" s="54">
        <v>0.71599999999999997</v>
      </c>
      <c r="AC358" s="54">
        <f t="shared" si="151"/>
        <v>608.6</v>
      </c>
      <c r="AD358" s="132">
        <f t="shared" si="152"/>
        <v>-2.1831844258271227E-2</v>
      </c>
      <c r="AF358" s="54">
        <f>($AF$11-(AD358*$AF$11))*'AJUSTE CONIF-SETEC (1) '!$Q$18</f>
        <v>575.2658994018484</v>
      </c>
      <c r="AG358" s="123">
        <f t="shared" si="153"/>
        <v>488976.01449157111</v>
      </c>
      <c r="AI358" s="128">
        <v>148.5</v>
      </c>
      <c r="AJ358" s="123">
        <f>IF($AI$11&gt;0,(AI358/$AI$11)*'DADOS BASE PROPOSTA'!$H$41,0)*'AJUSTE CONIF-SETEC (1) '!$Q$18</f>
        <v>847075.82937966578</v>
      </c>
      <c r="AL358" s="123">
        <v>94.5</v>
      </c>
      <c r="AM358" s="123">
        <f>(AL358/$AL$11)*'DADOS BASE PROPOSTA'!$H$42*'AJUSTE CONIF-SETEC (1) '!$Q$18</f>
        <v>49867.549065567706</v>
      </c>
      <c r="AO358" s="123"/>
      <c r="AP358" s="123"/>
      <c r="AQ358" s="123"/>
      <c r="AS358" s="123"/>
      <c r="AT358" s="123"/>
      <c r="AU358" s="123"/>
      <c r="AW358" s="123"/>
      <c r="AX358" s="123"/>
      <c r="AY358" s="123"/>
      <c r="AZ358" s="102"/>
    </row>
    <row r="359" spans="1:52" x14ac:dyDescent="0.25">
      <c r="A359" s="102"/>
      <c r="B359" s="103" t="s">
        <v>390</v>
      </c>
      <c r="C359" s="103" t="s">
        <v>405</v>
      </c>
      <c r="D359" s="103" t="s">
        <v>89</v>
      </c>
      <c r="F359" s="113">
        <f>'MATRIZ 2017 COMPLETO PROPOSTA'!F359</f>
        <v>2153.5207767520442</v>
      </c>
      <c r="G359" s="118">
        <f t="shared" si="146"/>
        <v>1.9077544015097037E-3</v>
      </c>
      <c r="H359" s="123">
        <f>'DADOS BASE PROPOSTA'!$H$17*G359*'AJUSTE CONIF-SETEC (1) '!$Q$12</f>
        <v>2364074.7897299398</v>
      </c>
      <c r="I359" s="123">
        <f>'MATRIZ 2017 COMPLETO PROPOSTA'!I359*'AJUSTE CONIF-SETEC (1) '!$Q$12</f>
        <v>0</v>
      </c>
      <c r="J359" s="123">
        <f t="shared" si="147"/>
        <v>2364074.7897299398</v>
      </c>
      <c r="L359" s="113">
        <v>0</v>
      </c>
      <c r="M359" s="123">
        <f>IF(D359="E",'DADOS BASE PROPOSTA'!$H$28,IF(D359="EA",'DADOS BASE PROPOSTA'!$H$29,IF(D359="EC",'DADOS BASE PROPOSTA'!$H$30,IF(D359="ECA",'DADOS BASE PROPOSTA'!$H$31,0))))*'AJUSTE CONIF-SETEC (1) '!$Q$14</f>
        <v>0</v>
      </c>
      <c r="N359" s="123">
        <f>IF(OR(D359="E",D359="EA",D359="EC",D359="ECA",D359="ECR"),L359*'DADOS BASE PROPOSTA'!$H$33,0)*'AJUSTE CONIF-SETEC (1) '!$Q$14</f>
        <v>0</v>
      </c>
      <c r="O359" s="123">
        <f t="shared" si="148"/>
        <v>0</v>
      </c>
      <c r="R359" s="123"/>
      <c r="T359" s="113">
        <v>56.355858539736282</v>
      </c>
      <c r="U359" s="118">
        <f t="shared" si="150"/>
        <v>2.9565158633950339E-4</v>
      </c>
      <c r="V359" s="123">
        <f>'DADOS BASE PROPOSTA'!$H$48*U359*'AJUSTE CONIF-SETEC (1) '!$Q$20</f>
        <v>14464.884474792081</v>
      </c>
      <c r="W359" s="123"/>
      <c r="X359" s="123">
        <f t="shared" si="149"/>
        <v>14464.884474792081</v>
      </c>
      <c r="Z359" s="128">
        <v>1085.5</v>
      </c>
      <c r="AB359" s="54">
        <v>0.70299999999999996</v>
      </c>
      <c r="AC359" s="54">
        <f t="shared" si="151"/>
        <v>763.10649999999998</v>
      </c>
      <c r="AD359" s="132">
        <f t="shared" si="152"/>
        <v>-4.4581844258271247E-2</v>
      </c>
      <c r="AF359" s="54">
        <f>($AF$11-(AD359*$AF$11))*'AJUSTE CONIF-SETEC (1) '!$Q$18</f>
        <v>588.0735832540696</v>
      </c>
      <c r="AG359" s="123">
        <f t="shared" si="153"/>
        <v>638353.87462229258</v>
      </c>
      <c r="AI359" s="128">
        <v>0</v>
      </c>
      <c r="AJ359" s="123">
        <f>IF($AI$11&gt;0,(AI359/$AI$11)*'DADOS BASE PROPOSTA'!$H$41,0)*'AJUSTE CONIF-SETEC (1) '!$Q$18</f>
        <v>0</v>
      </c>
      <c r="AL359" s="123">
        <v>27.125</v>
      </c>
      <c r="AM359" s="123">
        <f>(AL359/$AL$11)*'DADOS BASE PROPOSTA'!$H$42*'AJUSTE CONIF-SETEC (1) '!$Q$18</f>
        <v>14313.83352807962</v>
      </c>
      <c r="AO359" s="123"/>
      <c r="AP359" s="123"/>
      <c r="AQ359" s="123"/>
      <c r="AS359" s="123"/>
      <c r="AT359" s="123"/>
      <c r="AU359" s="123"/>
      <c r="AW359" s="123"/>
      <c r="AX359" s="123"/>
      <c r="AY359" s="123"/>
      <c r="AZ359" s="102"/>
    </row>
    <row r="360" spans="1:52" x14ac:dyDescent="0.25">
      <c r="A360" s="102"/>
      <c r="B360" s="103" t="s">
        <v>390</v>
      </c>
      <c r="C360" s="103" t="s">
        <v>406</v>
      </c>
      <c r="D360" s="103" t="s">
        <v>93</v>
      </c>
      <c r="F360" s="113">
        <f>'MATRIZ 2017 COMPLETO PROPOSTA'!F360</f>
        <v>0</v>
      </c>
      <c r="G360" s="118">
        <f t="shared" si="146"/>
        <v>0</v>
      </c>
      <c r="H360" s="123">
        <f>'DADOS BASE PROPOSTA'!$H$17*G360*'AJUSTE CONIF-SETEC (1) '!$Q$12</f>
        <v>0</v>
      </c>
      <c r="I360" s="123">
        <f>'MATRIZ 2017 COMPLETO PROPOSTA'!I360*'AJUSTE CONIF-SETEC (1) '!$Q$12</f>
        <v>0</v>
      </c>
      <c r="J360" s="123">
        <f t="shared" si="147"/>
        <v>0</v>
      </c>
      <c r="L360" s="113">
        <v>1226.2866807146131</v>
      </c>
      <c r="M360" s="123">
        <f>IF(D360="E",'DADOS BASE PROPOSTA'!$H$28,IF(D360="EA",'DADOS BASE PROPOSTA'!$H$29,IF(D360="EC",'DADOS BASE PROPOSTA'!$H$30,IF(D360="ECA",'DADOS BASE PROPOSTA'!$H$31,0))))*'AJUSTE CONIF-SETEC (1) '!$Q$14</f>
        <v>1008808.992033664</v>
      </c>
      <c r="N360" s="123">
        <f>IF(OR(D360="E",D360="EA",D360="EC",D360="ECA",D360="ECR"),L360*'DADOS BASE PROPOSTA'!$H$33,0)*'AJUSTE CONIF-SETEC (1) '!$Q$14</f>
        <v>411419.43269249756</v>
      </c>
      <c r="O360" s="123">
        <f t="shared" si="148"/>
        <v>1420228.4247261616</v>
      </c>
      <c r="R360" s="123"/>
      <c r="T360" s="113">
        <v>86.108876118703506</v>
      </c>
      <c r="U360" s="118">
        <f t="shared" si="150"/>
        <v>4.5174053740049016E-4</v>
      </c>
      <c r="V360" s="123">
        <f>'DADOS BASE PROPOSTA'!$H$48*U360*'AJUSTE CONIF-SETEC (1) '!$Q$20</f>
        <v>22101.605362519556</v>
      </c>
      <c r="W360" s="123"/>
      <c r="X360" s="123">
        <f t="shared" si="149"/>
        <v>22101.605362519556</v>
      </c>
      <c r="Z360" s="128">
        <v>456.5</v>
      </c>
      <c r="AB360" s="54">
        <v>0.752</v>
      </c>
      <c r="AC360" s="54">
        <f t="shared" si="151"/>
        <v>343.28800000000001</v>
      </c>
      <c r="AD360" s="132">
        <f t="shared" si="152"/>
        <v>4.1168155741728829E-2</v>
      </c>
      <c r="AF360" s="54">
        <f>($AF$11-(AD360*$AF$11))*'AJUSTE CONIF-SETEC (1) '!$Q$18</f>
        <v>539.7984671956973</v>
      </c>
      <c r="AG360" s="123">
        <f t="shared" si="153"/>
        <v>246418.00027483582</v>
      </c>
      <c r="AI360" s="128">
        <v>0</v>
      </c>
      <c r="AJ360" s="123">
        <f>IF($AI$11&gt;0,(AI360/$AI$11)*'DADOS BASE PROPOSTA'!$H$41,0)*'AJUSTE CONIF-SETEC (1) '!$Q$18</f>
        <v>0</v>
      </c>
      <c r="AL360" s="123">
        <v>42.875</v>
      </c>
      <c r="AM360" s="123">
        <f>(AL360/$AL$11)*'DADOS BASE PROPOSTA'!$H$42*'AJUSTE CONIF-SETEC (1) '!$Q$18</f>
        <v>22625.091705674236</v>
      </c>
      <c r="AO360" s="123"/>
      <c r="AP360" s="123"/>
      <c r="AQ360" s="123"/>
      <c r="AS360" s="123"/>
      <c r="AT360" s="123"/>
      <c r="AU360" s="123"/>
      <c r="AW360" s="123"/>
      <c r="AX360" s="123"/>
      <c r="AY360" s="123"/>
      <c r="AZ360" s="102"/>
    </row>
    <row r="361" spans="1:52" x14ac:dyDescent="0.25">
      <c r="A361" s="102"/>
      <c r="B361" s="103" t="s">
        <v>390</v>
      </c>
      <c r="C361" s="103" t="s">
        <v>407</v>
      </c>
      <c r="D361" s="103" t="s">
        <v>89</v>
      </c>
      <c r="F361" s="113">
        <f>'MATRIZ 2017 COMPLETO PROPOSTA'!F361</f>
        <v>1535.473483618242</v>
      </c>
      <c r="G361" s="118">
        <f t="shared" si="146"/>
        <v>1.3602405550932927E-3</v>
      </c>
      <c r="H361" s="123">
        <f>'DADOS BASE PROPOSTA'!$H$17*G361*'AJUSTE CONIF-SETEC (1) '!$Q$12</f>
        <v>1685599.7825084594</v>
      </c>
      <c r="I361" s="123">
        <f>'MATRIZ 2017 COMPLETO PROPOSTA'!I361*'AJUSTE CONIF-SETEC (1) '!$Q$12</f>
        <v>34373.619450743085</v>
      </c>
      <c r="J361" s="123">
        <f t="shared" si="147"/>
        <v>1719973.4019592025</v>
      </c>
      <c r="L361" s="113">
        <v>0</v>
      </c>
      <c r="M361" s="123">
        <f>IF(D361="E",'DADOS BASE PROPOSTA'!$H$28,IF(D361="EA",'DADOS BASE PROPOSTA'!$H$29,IF(D361="EC",'DADOS BASE PROPOSTA'!$H$30,IF(D361="ECA",'DADOS BASE PROPOSTA'!$H$31,0))))*'AJUSTE CONIF-SETEC (1) '!$Q$14</f>
        <v>0</v>
      </c>
      <c r="N361" s="123">
        <f>IF(OR(D361="E",D361="EA",D361="EC",D361="ECA",D361="ECR"),L361*'DADOS BASE PROPOSTA'!$H$33,0)*'AJUSTE CONIF-SETEC (1) '!$Q$14</f>
        <v>0</v>
      </c>
      <c r="O361" s="123">
        <f t="shared" si="148"/>
        <v>0</v>
      </c>
      <c r="R361" s="123"/>
      <c r="T361" s="113">
        <v>133.3139014798935</v>
      </c>
      <c r="U361" s="118">
        <f t="shared" si="150"/>
        <v>6.9938543170002118E-4</v>
      </c>
      <c r="V361" s="123">
        <f>'DADOS BASE PROPOSTA'!$H$48*U361*'AJUSTE CONIF-SETEC (1) '!$Q$20</f>
        <v>34217.741220831311</v>
      </c>
      <c r="W361" s="123"/>
      <c r="X361" s="123">
        <f t="shared" si="149"/>
        <v>34217.741220831311</v>
      </c>
      <c r="Z361" s="128">
        <v>687</v>
      </c>
      <c r="AB361" s="54">
        <v>0.755</v>
      </c>
      <c r="AC361" s="54">
        <f t="shared" si="151"/>
        <v>518.68500000000006</v>
      </c>
      <c r="AD361" s="132">
        <f t="shared" si="152"/>
        <v>4.6418155741728834E-2</v>
      </c>
      <c r="AF361" s="54">
        <f>($AF$11-(AD361*$AF$11))*'AJUSTE CONIF-SETEC (1) '!$Q$18</f>
        <v>536.84284784518479</v>
      </c>
      <c r="AG361" s="123">
        <f t="shared" si="153"/>
        <v>368811.03646964196</v>
      </c>
      <c r="AI361" s="128">
        <v>0</v>
      </c>
      <c r="AJ361" s="123">
        <f>IF($AI$11&gt;0,(AI361/$AI$11)*'DADOS BASE PROPOSTA'!$H$41,0)*'AJUSTE CONIF-SETEC (1) '!$Q$18</f>
        <v>0</v>
      </c>
      <c r="AL361" s="123">
        <v>74.375</v>
      </c>
      <c r="AM361" s="123">
        <f>(AL361/$AL$11)*'DADOS BASE PROPOSTA'!$H$42*'AJUSTE CONIF-SETEC (1) '!$Q$18</f>
        <v>39247.608060863473</v>
      </c>
      <c r="AO361" s="123"/>
      <c r="AP361" s="123"/>
      <c r="AQ361" s="123"/>
      <c r="AS361" s="123"/>
      <c r="AT361" s="123"/>
      <c r="AU361" s="123"/>
      <c r="AW361" s="123"/>
      <c r="AX361" s="123"/>
      <c r="AY361" s="123"/>
      <c r="AZ361" s="102"/>
    </row>
    <row r="362" spans="1:52" x14ac:dyDescent="0.25">
      <c r="A362" s="102"/>
      <c r="B362" s="103" t="s">
        <v>390</v>
      </c>
      <c r="C362" s="103" t="s">
        <v>408</v>
      </c>
      <c r="D362" s="103" t="s">
        <v>89</v>
      </c>
      <c r="F362" s="113">
        <f>'MATRIZ 2017 COMPLETO PROPOSTA'!F362</f>
        <v>4790.0137344490413</v>
      </c>
      <c r="G362" s="118">
        <f t="shared" si="146"/>
        <v>4.2433627220301758E-3</v>
      </c>
      <c r="H362" s="123">
        <f>'DADOS BASE PROPOSTA'!$H$17*G362*'AJUSTE CONIF-SETEC (1) '!$Q$12</f>
        <v>5258342.9119035518</v>
      </c>
      <c r="I362" s="123">
        <f>'MATRIZ 2017 COMPLETO PROPOSTA'!I362*'AJUSTE CONIF-SETEC (1) '!$Q$12</f>
        <v>0</v>
      </c>
      <c r="J362" s="123">
        <f t="shared" si="147"/>
        <v>5258342.9119035518</v>
      </c>
      <c r="L362" s="113">
        <v>0</v>
      </c>
      <c r="M362" s="123">
        <f>IF(D362="E",'DADOS BASE PROPOSTA'!$H$28,IF(D362="EA",'DADOS BASE PROPOSTA'!$H$29,IF(D362="EC",'DADOS BASE PROPOSTA'!$H$30,IF(D362="ECA",'DADOS BASE PROPOSTA'!$H$31,0))))*'AJUSTE CONIF-SETEC (1) '!$Q$14</f>
        <v>0</v>
      </c>
      <c r="N362" s="123">
        <f>IF(OR(D362="E",D362="EA",D362="EC",D362="ECA",D362="ECR"),L362*'DADOS BASE PROPOSTA'!$H$33,0)*'AJUSTE CONIF-SETEC (1) '!$Q$14</f>
        <v>0</v>
      </c>
      <c r="O362" s="123">
        <f t="shared" si="148"/>
        <v>0</v>
      </c>
      <c r="R362" s="123"/>
      <c r="T362" s="113">
        <v>49.477269048644168</v>
      </c>
      <c r="U362" s="118">
        <f t="shared" si="150"/>
        <v>2.5956543757848876E-4</v>
      </c>
      <c r="V362" s="123">
        <f>'DADOS BASE PROPOSTA'!$H$48*U362*'AJUSTE CONIF-SETEC (1) '!$Q$20</f>
        <v>12699.353704499394</v>
      </c>
      <c r="W362" s="123"/>
      <c r="X362" s="123">
        <f t="shared" si="149"/>
        <v>12699.353704499394</v>
      </c>
      <c r="Z362" s="128">
        <v>1384.5</v>
      </c>
      <c r="AB362" s="54">
        <v>0.65600000000000003</v>
      </c>
      <c r="AC362" s="54">
        <f t="shared" si="151"/>
        <v>908.23200000000008</v>
      </c>
      <c r="AD362" s="132">
        <f t="shared" si="152"/>
        <v>-0.12683184425827113</v>
      </c>
      <c r="AF362" s="54">
        <f>($AF$11-(AD362*$AF$11))*'AJUSTE CONIF-SETEC (1) '!$Q$18</f>
        <v>634.3782864120999</v>
      </c>
      <c r="AG362" s="123">
        <f t="shared" si="153"/>
        <v>878296.73753755225</v>
      </c>
      <c r="AI362" s="128">
        <v>249</v>
      </c>
      <c r="AJ362" s="123">
        <f>IF($AI$11&gt;0,(AI362/$AI$11)*'DADOS BASE PROPOSTA'!$H$41,0)*'AJUSTE CONIF-SETEC (1) '!$Q$18</f>
        <v>1420349.3704749953</v>
      </c>
      <c r="AL362" s="123">
        <v>55.625</v>
      </c>
      <c r="AM362" s="123">
        <f>(AL362/$AL$11)*'DADOS BASE PROPOSTA'!$H$42*'AJUSTE CONIF-SETEC (1) '!$Q$18</f>
        <v>29353.253087536548</v>
      </c>
      <c r="AO362" s="123"/>
      <c r="AP362" s="123"/>
      <c r="AQ362" s="123"/>
      <c r="AS362" s="123"/>
      <c r="AT362" s="123"/>
      <c r="AU362" s="123"/>
      <c r="AW362" s="123"/>
      <c r="AX362" s="123"/>
      <c r="AY362" s="123"/>
      <c r="AZ362" s="102"/>
    </row>
    <row r="363" spans="1:52" x14ac:dyDescent="0.25">
      <c r="A363" s="102"/>
      <c r="B363" s="103" t="s">
        <v>390</v>
      </c>
      <c r="C363" s="103" t="s">
        <v>409</v>
      </c>
      <c r="D363" s="103" t="s">
        <v>89</v>
      </c>
      <c r="F363" s="113">
        <f>'MATRIZ 2017 COMPLETO PROPOSTA'!F363</f>
        <v>2071.0911011852882</v>
      </c>
      <c r="G363" s="118">
        <f t="shared" si="146"/>
        <v>1.834731852540072E-3</v>
      </c>
      <c r="H363" s="123">
        <f>'DADOS BASE PROPOSTA'!$H$17*G363*'AJUSTE CONIF-SETEC (1) '!$Q$12</f>
        <v>2273585.8007047721</v>
      </c>
      <c r="I363" s="123">
        <f>'MATRIZ 2017 COMPLETO PROPOSTA'!I363*'AJUSTE CONIF-SETEC (1) '!$Q$12</f>
        <v>0</v>
      </c>
      <c r="J363" s="123">
        <f t="shared" si="147"/>
        <v>2273585.8007047721</v>
      </c>
      <c r="L363" s="113">
        <v>0</v>
      </c>
      <c r="M363" s="123">
        <f>IF(D363="E",'DADOS BASE PROPOSTA'!$H$28,IF(D363="EA",'DADOS BASE PROPOSTA'!$H$29,IF(D363="EC",'DADOS BASE PROPOSTA'!$H$30,IF(D363="ECA",'DADOS BASE PROPOSTA'!$H$31,0))))*'AJUSTE CONIF-SETEC (1) '!$Q$14</f>
        <v>0</v>
      </c>
      <c r="N363" s="123">
        <f>IF(OR(D363="E",D363="EA",D363="EC",D363="ECA",D363="ECR"),L363*'DADOS BASE PROPOSTA'!$H$33,0)*'AJUSTE CONIF-SETEC (1) '!$Q$14</f>
        <v>0</v>
      </c>
      <c r="O363" s="123">
        <f t="shared" si="148"/>
        <v>0</v>
      </c>
      <c r="R363" s="123"/>
      <c r="T363" s="113">
        <v>313.89174230794742</v>
      </c>
      <c r="U363" s="118">
        <f t="shared" si="150"/>
        <v>1.6467248296249545E-3</v>
      </c>
      <c r="V363" s="123">
        <f>'DADOS BASE PROPOSTA'!$H$48*U363*'AJUSTE CONIF-SETEC (1) '!$Q$20</f>
        <v>80566.739780465636</v>
      </c>
      <c r="W363" s="123"/>
      <c r="X363" s="123">
        <f t="shared" si="149"/>
        <v>80566.739780465636</v>
      </c>
      <c r="Z363" s="128">
        <v>582</v>
      </c>
      <c r="AB363" s="54">
        <v>0.74399999999999999</v>
      </c>
      <c r="AC363" s="54">
        <f t="shared" si="151"/>
        <v>433.00799999999998</v>
      </c>
      <c r="AD363" s="132">
        <f t="shared" si="152"/>
        <v>2.7168155741728817E-2</v>
      </c>
      <c r="AF363" s="54">
        <f>($AF$11-(AD363*$AF$11))*'AJUSTE CONIF-SETEC (1) '!$Q$18</f>
        <v>547.68011879706421</v>
      </c>
      <c r="AG363" s="123">
        <f t="shared" si="153"/>
        <v>318749.82913989137</v>
      </c>
      <c r="AI363" s="128">
        <v>0</v>
      </c>
      <c r="AJ363" s="123">
        <f>IF($AI$11&gt;0,(AI363/$AI$11)*'DADOS BASE PROPOSTA'!$H$41,0)*'AJUSTE CONIF-SETEC (1) '!$Q$18</f>
        <v>0</v>
      </c>
      <c r="AL363" s="123">
        <v>233.375</v>
      </c>
      <c r="AM363" s="123">
        <f>(AL363/$AL$11)*'DADOS BASE PROPOSTA'!$H$42*'AJUSTE CONIF-SETEC (1) '!$Q$18</f>
        <v>123151.73823467582</v>
      </c>
      <c r="AO363" s="123"/>
      <c r="AP363" s="123"/>
      <c r="AQ363" s="123"/>
      <c r="AS363" s="123"/>
      <c r="AT363" s="123"/>
      <c r="AU363" s="123"/>
      <c r="AW363" s="123"/>
      <c r="AX363" s="123"/>
      <c r="AY363" s="123"/>
      <c r="AZ363" s="102"/>
    </row>
    <row r="364" spans="1:52" x14ac:dyDescent="0.25">
      <c r="A364" s="102"/>
      <c r="B364" s="103" t="s">
        <v>390</v>
      </c>
      <c r="C364" s="103" t="s">
        <v>410</v>
      </c>
      <c r="D364" s="103" t="s">
        <v>93</v>
      </c>
      <c r="F364" s="113">
        <f>'MATRIZ 2017 COMPLETO PROPOSTA'!F364</f>
        <v>0</v>
      </c>
      <c r="G364" s="118">
        <f t="shared" si="146"/>
        <v>0</v>
      </c>
      <c r="H364" s="123">
        <f>'DADOS BASE PROPOSTA'!$H$17*G364*'AJUSTE CONIF-SETEC (1) '!$Q$12</f>
        <v>0</v>
      </c>
      <c r="I364" s="123">
        <f>'MATRIZ 2017 COMPLETO PROPOSTA'!I364*'AJUSTE CONIF-SETEC (1) '!$Q$12</f>
        <v>0</v>
      </c>
      <c r="J364" s="123">
        <f t="shared" si="147"/>
        <v>0</v>
      </c>
      <c r="L364" s="113">
        <v>428.84868580444959</v>
      </c>
      <c r="M364" s="123">
        <f>IF(D364="E",'DADOS BASE PROPOSTA'!$H$28,IF(D364="EA",'DADOS BASE PROPOSTA'!$H$29,IF(D364="EC",'DADOS BASE PROPOSTA'!$H$30,IF(D364="ECA",'DADOS BASE PROPOSTA'!$H$31,0))))*'AJUSTE CONIF-SETEC (1) '!$Q$14</f>
        <v>1008808.992033664</v>
      </c>
      <c r="N364" s="123">
        <f>IF(OR(D364="E",D364="EA",D364="EC",D364="ECA",D364="ECR"),L364*'DADOS BASE PROPOSTA'!$H$33,0)*'AJUSTE CONIF-SETEC (1) '!$Q$14</f>
        <v>143878.82197478658</v>
      </c>
      <c r="O364" s="123">
        <f t="shared" si="148"/>
        <v>1152687.8140084506</v>
      </c>
      <c r="R364" s="123"/>
      <c r="T364" s="113">
        <v>0</v>
      </c>
      <c r="U364" s="118">
        <f t="shared" si="150"/>
        <v>0</v>
      </c>
      <c r="V364" s="123">
        <f>'DADOS BASE PROPOSTA'!$H$48*U364*'AJUSTE CONIF-SETEC (1) '!$Q$20</f>
        <v>0</v>
      </c>
      <c r="W364" s="123"/>
      <c r="X364" s="123">
        <f t="shared" si="149"/>
        <v>0</v>
      </c>
      <c r="Z364" s="128">
        <v>372</v>
      </c>
      <c r="AB364" s="54">
        <v>0.73399999999999999</v>
      </c>
      <c r="AC364" s="54">
        <f t="shared" si="151"/>
        <v>273.048</v>
      </c>
      <c r="AD364" s="132">
        <f t="shared" si="152"/>
        <v>9.6681557417288011E-3</v>
      </c>
      <c r="AF364" s="54">
        <f>($AF$11-(AD364*$AF$11))*'AJUSTE CONIF-SETEC (1) '!$Q$18</f>
        <v>557.53218329877291</v>
      </c>
      <c r="AG364" s="123">
        <f t="shared" si="153"/>
        <v>207401.97218714352</v>
      </c>
      <c r="AI364" s="128">
        <v>0</v>
      </c>
      <c r="AJ364" s="123">
        <f>IF($AI$11&gt;0,(AI364/$AI$11)*'DADOS BASE PROPOSTA'!$H$41,0)*'AJUSTE CONIF-SETEC (1) '!$Q$18</f>
        <v>0</v>
      </c>
      <c r="AL364" s="123">
        <v>0</v>
      </c>
      <c r="AM364" s="123">
        <f>(AL364/$AL$11)*'DADOS BASE PROPOSTA'!$H$42*'AJUSTE CONIF-SETEC (1) '!$Q$18</f>
        <v>0</v>
      </c>
      <c r="AO364" s="123"/>
      <c r="AP364" s="123"/>
      <c r="AQ364" s="123"/>
      <c r="AS364" s="123"/>
      <c r="AT364" s="123"/>
      <c r="AU364" s="123"/>
      <c r="AW364" s="123"/>
      <c r="AX364" s="123"/>
      <c r="AY364" s="123"/>
      <c r="AZ364" s="102"/>
    </row>
    <row r="365" spans="1:52" x14ac:dyDescent="0.25">
      <c r="A365" s="102"/>
      <c r="F365" s="113"/>
      <c r="G365" s="118"/>
      <c r="H365" s="123"/>
      <c r="I365" s="123"/>
      <c r="J365" s="123"/>
      <c r="L365" s="113"/>
      <c r="M365" s="123"/>
      <c r="N365" s="123"/>
      <c r="O365" s="123"/>
      <c r="R365" s="123"/>
      <c r="T365" s="113"/>
      <c r="U365" s="118"/>
      <c r="V365" s="123"/>
      <c r="W365" s="123"/>
      <c r="X365" s="123"/>
      <c r="Z365" s="128"/>
      <c r="AD365" s="132"/>
      <c r="AG365" s="123"/>
      <c r="AI365" s="128"/>
      <c r="AJ365" s="123"/>
      <c r="AL365" s="123"/>
      <c r="AM365" s="123"/>
      <c r="AO365" s="123"/>
      <c r="AP365" s="123"/>
      <c r="AQ365" s="123"/>
      <c r="AS365" s="123"/>
      <c r="AT365" s="123"/>
      <c r="AU365" s="123"/>
      <c r="AW365" s="123"/>
      <c r="AX365" s="123"/>
      <c r="AY365" s="123"/>
      <c r="AZ365" s="102"/>
    </row>
    <row r="366" spans="1:52" x14ac:dyDescent="0.25">
      <c r="A366" s="102"/>
      <c r="B366" s="107" t="s">
        <v>411</v>
      </c>
      <c r="C366" s="107" t="s">
        <v>412</v>
      </c>
      <c r="D366" s="107" t="s">
        <v>84</v>
      </c>
      <c r="E366" s="107"/>
      <c r="F366" s="114">
        <f>SUM(F367:F385)</f>
        <v>31256.402900588866</v>
      </c>
      <c r="G366" s="119">
        <f>SUM(G367:G385)</f>
        <v>2.7689326637884957E-2</v>
      </c>
      <c r="H366" s="124">
        <f>SUM(H367:H385)</f>
        <v>34312403.628800407</v>
      </c>
      <c r="I366" s="124">
        <f>SUM(I367:I385)</f>
        <v>2753800.2972857496</v>
      </c>
      <c r="J366" s="124">
        <f>SUM(J367:J385)</f>
        <v>37066203.926086158</v>
      </c>
      <c r="K366" s="108"/>
      <c r="L366" s="114">
        <f>SUM(L367:L385)</f>
        <v>1613.7711688275895</v>
      </c>
      <c r="M366" s="124">
        <f>SUM(M367:M385)</f>
        <v>5544010.6954190433</v>
      </c>
      <c r="N366" s="124">
        <f>SUM(N367:N385)</f>
        <v>541420.55786469881</v>
      </c>
      <c r="O366" s="124">
        <f>SUM(O367:O385)</f>
        <v>6085431.253283741</v>
      </c>
      <c r="P366" s="108"/>
      <c r="Q366" s="109"/>
      <c r="R366" s="124">
        <f>SUM(R367:R385)</f>
        <v>3993170.1076236069</v>
      </c>
      <c r="S366" s="108"/>
      <c r="T366" s="114">
        <f>SUM(T367:T385)</f>
        <v>2792.7456604699078</v>
      </c>
      <c r="U366" s="119">
        <f>SUM(U367:U385)</f>
        <v>1.4651177466820223E-2</v>
      </c>
      <c r="V366" s="124">
        <f>SUM(V367:V385)</f>
        <v>716815.33016998658</v>
      </c>
      <c r="W366" s="124">
        <f>SUM(W367:W385)</f>
        <v>244676.20587804879</v>
      </c>
      <c r="X366" s="124">
        <f>SUM(X367:X385)</f>
        <v>961491.53604803549</v>
      </c>
      <c r="Y366" s="108"/>
      <c r="Z366" s="129">
        <f>SUM(Z367:Z385)</f>
        <v>17298</v>
      </c>
      <c r="AA366" s="108"/>
      <c r="AB366" s="108"/>
      <c r="AC366" s="108"/>
      <c r="AD366" s="133"/>
      <c r="AE366" s="108"/>
      <c r="AF366" s="108"/>
      <c r="AG366" s="124">
        <f>SUM(AG367:AG385)</f>
        <v>10653184.488802731</v>
      </c>
      <c r="AH366" s="108"/>
      <c r="AI366" s="129">
        <f>SUM(AI367:AI385)</f>
        <v>569</v>
      </c>
      <c r="AJ366" s="124">
        <f>SUM(AJ367:AJ385)</f>
        <v>3245697.9590372373</v>
      </c>
      <c r="AK366" s="108"/>
      <c r="AL366" s="124">
        <f>SUM(AL367:AL385)</f>
        <v>718.875</v>
      </c>
      <c r="AM366" s="124">
        <f>SUM(AM367:AM385)</f>
        <v>379349.56967735442</v>
      </c>
      <c r="AN366" s="108"/>
      <c r="AO366" s="124"/>
      <c r="AP366" s="124"/>
      <c r="AQ366" s="124">
        <f>SUM(AQ367:AQ385)</f>
        <v>371449.54227355507</v>
      </c>
      <c r="AR366" s="107"/>
      <c r="AS366" s="124"/>
      <c r="AT366" s="124"/>
      <c r="AU366" s="124">
        <f>SUM(AU367:AU385)</f>
        <v>371449.54227355507</v>
      </c>
      <c r="AV366" s="107"/>
      <c r="AW366" s="124"/>
      <c r="AX366" s="124"/>
      <c r="AY366" s="124">
        <f>SUM(AY367:AY385)</f>
        <v>371449.54227355507</v>
      </c>
      <c r="AZ366" s="102"/>
    </row>
    <row r="367" spans="1:52" x14ac:dyDescent="0.25">
      <c r="A367" s="102"/>
      <c r="B367" s="103" t="s">
        <v>411</v>
      </c>
      <c r="C367" s="103" t="s">
        <v>35</v>
      </c>
      <c r="D367" s="103" t="s">
        <v>85</v>
      </c>
      <c r="F367" s="113">
        <f>'MATRIZ 2017 COMPLETO PROPOSTA'!F367</f>
        <v>0</v>
      </c>
      <c r="G367" s="118">
        <f t="shared" ref="G367:G385" si="154">F367/$F$11</f>
        <v>0</v>
      </c>
      <c r="H367" s="123">
        <f>'DADOS BASE PROPOSTA'!$H$17*G367*'AJUSTE CONIF-SETEC (1) '!$Q$12</f>
        <v>0</v>
      </c>
      <c r="I367" s="123">
        <f>'MATRIZ 2017 COMPLETO PROPOSTA'!I367*'AJUSTE CONIF-SETEC (1) '!$Q$12</f>
        <v>0</v>
      </c>
      <c r="J367" s="123">
        <f t="shared" ref="J367:J385" si="155">H367+I367</f>
        <v>0</v>
      </c>
      <c r="L367" s="113"/>
      <c r="M367" s="123">
        <f>IF(D367="E",'DADOS BASE PROPOSTA'!$H$28,IF(D367="EA",'DADOS BASE PROPOSTA'!$H$29,IF(D367="EC",'DADOS BASE PROPOSTA'!$H$30,IF(D367="ECA",'DADOS BASE PROPOSTA'!$H$31,0))))*'AJUSTE CONIF-SETEC (1) '!$Q$14</f>
        <v>0</v>
      </c>
      <c r="N367" s="123">
        <f>IF(OR(D367="E",D367="EA",D367="EC",D367="ECA",D367="ECR"),L367*'DADOS BASE PROPOSTA'!$H$33,0)*'AJUSTE CONIF-SETEC (1) '!$Q$14</f>
        <v>0</v>
      </c>
      <c r="O367" s="123">
        <f t="shared" ref="O367:O385" si="156">M367+N367</f>
        <v>0</v>
      </c>
      <c r="Q367" s="77">
        <v>18</v>
      </c>
      <c r="R367" s="123">
        <f>IF(D367="R",('DADOS BASE PROPOSTA'!$H$36+('DADOS BASE PROPOSTA'!$H$37*Q367)),0)*'AJUSTE CONIF-SETEC (1) '!Q16</f>
        <v>3993170.1076236069</v>
      </c>
      <c r="T367" s="113"/>
      <c r="U367" s="118"/>
      <c r="V367" s="123"/>
      <c r="W367" s="123">
        <f>'DADOS BASE PROPOSTA'!$H$47/41</f>
        <v>244676.20587804879</v>
      </c>
      <c r="X367" s="123">
        <f t="shared" ref="X367:X385" si="157">V367+W367</f>
        <v>244676.20587804879</v>
      </c>
      <c r="Z367" s="128"/>
      <c r="AD367" s="132"/>
      <c r="AG367" s="123"/>
      <c r="AI367" s="128"/>
      <c r="AJ367" s="123"/>
      <c r="AL367" s="123"/>
      <c r="AM367" s="123"/>
      <c r="AO367" s="123">
        <f>'DADOS BASE PROPOSTA'!$H$52/41*'AJUSTE CONIF-SETEC (1) '!$Q$22</f>
        <v>167483.94540012974</v>
      </c>
      <c r="AP367" s="123">
        <f>'DADOS BASE PROPOSTA'!$H$53*(Q367/$Q$11)*'AJUSTE CONIF-SETEC (1) '!$Q$22</f>
        <v>203965.59687342533</v>
      </c>
      <c r="AQ367" s="123">
        <f>AO367+AP367</f>
        <v>371449.54227355507</v>
      </c>
      <c r="AS367" s="123">
        <f>'DADOS BASE PROPOSTA'!$H$56/41*'AJUSTE CONIF-SETEC (1) '!$Q$24</f>
        <v>167483.94540012974</v>
      </c>
      <c r="AT367" s="123">
        <f>'DADOS BASE PROPOSTA'!$H$57*(Q367/$Q$11)*'AJUSTE CONIF-SETEC (1) '!$Q$24</f>
        <v>203965.59687342533</v>
      </c>
      <c r="AU367" s="123">
        <f>AS367+AT367</f>
        <v>371449.54227355507</v>
      </c>
      <c r="AW367" s="123">
        <f>'DADOS BASE PROPOSTA'!$H$60/41*'AJUSTE CONIF-SETEC (1) '!$Q$26</f>
        <v>167483.94540012974</v>
      </c>
      <c r="AX367" s="123">
        <f>'DADOS BASE PROPOSTA'!$H$61*(Q367/$Q$11)*'AJUSTE CONIF-SETEC (1) '!$Q$26</f>
        <v>203965.59687342533</v>
      </c>
      <c r="AY367" s="123">
        <f>AW367+AX367</f>
        <v>371449.54227355507</v>
      </c>
      <c r="AZ367" s="102"/>
    </row>
    <row r="368" spans="1:52" x14ac:dyDescent="0.25">
      <c r="A368" s="102"/>
      <c r="B368" s="103" t="s">
        <v>411</v>
      </c>
      <c r="C368" s="103" t="s">
        <v>413</v>
      </c>
      <c r="D368" s="103" t="s">
        <v>89</v>
      </c>
      <c r="F368" s="113">
        <f>'MATRIZ 2017 COMPLETO PROPOSTA'!F368</f>
        <v>2889.307852785827</v>
      </c>
      <c r="G368" s="118">
        <f t="shared" si="154"/>
        <v>2.5595712068225722E-3</v>
      </c>
      <c r="H368" s="123">
        <f>'DADOS BASE PROPOSTA'!$H$17*G368*'AJUSTE CONIF-SETEC (1) '!$Q$12</f>
        <v>3171801.2327893991</v>
      </c>
      <c r="I368" s="123">
        <f>'MATRIZ 2017 COMPLETO PROPOSTA'!I368*'AJUSTE CONIF-SETEC (1) '!$Q$12</f>
        <v>0</v>
      </c>
      <c r="J368" s="123">
        <f t="shared" si="155"/>
        <v>3171801.2327893991</v>
      </c>
      <c r="L368" s="113">
        <v>0</v>
      </c>
      <c r="M368" s="123">
        <f>IF(D368="E",'DADOS BASE PROPOSTA'!$H$28,IF(D368="EA",'DADOS BASE PROPOSTA'!$H$29,IF(D368="EC",'DADOS BASE PROPOSTA'!$H$30,IF(D368="ECA",'DADOS BASE PROPOSTA'!$H$31,0))))*'AJUSTE CONIF-SETEC (1) '!$Q$14</f>
        <v>0</v>
      </c>
      <c r="N368" s="123">
        <f>IF(OR(D368="E",D368="EA",D368="EC",D368="ECA",D368="ECR"),L368*'DADOS BASE PROPOSTA'!$H$33,0)*'AJUSTE CONIF-SETEC (1) '!$Q$14</f>
        <v>0</v>
      </c>
      <c r="O368" s="123">
        <f t="shared" si="156"/>
        <v>0</v>
      </c>
      <c r="R368" s="123"/>
      <c r="T368" s="113">
        <v>202.36186050795331</v>
      </c>
      <c r="U368" s="118">
        <f t="shared" ref="U368:U385" si="158">T368/$T$11</f>
        <v>1.0616217483689792E-3</v>
      </c>
      <c r="V368" s="123">
        <f>'DADOS BASE PROPOSTA'!$H$48*U368*'AJUSTE CONIF-SETEC (1) '!$Q$20</f>
        <v>51940.313042833332</v>
      </c>
      <c r="W368" s="123"/>
      <c r="X368" s="123">
        <f t="shared" si="157"/>
        <v>51940.313042833332</v>
      </c>
      <c r="Z368" s="128">
        <v>1532</v>
      </c>
      <c r="AB368" s="54">
        <v>0.628</v>
      </c>
      <c r="AC368" s="54">
        <f t="shared" ref="AC368:AC385" si="159">Z368*AB368</f>
        <v>962.096</v>
      </c>
      <c r="AD368" s="132">
        <f t="shared" ref="AD368:AD385" si="160">(AB368-$AC$12)*$AD$12</f>
        <v>-0.17583184425827117</v>
      </c>
      <c r="AF368" s="54">
        <f>($AF$11-(AD368*$AF$11))*'AJUSTE CONIF-SETEC (1) '!$Q$18</f>
        <v>661.96406701688397</v>
      </c>
      <c r="AG368" s="123">
        <f t="shared" ref="AG368:AG385" si="161">Z368*AF368</f>
        <v>1014128.9506698663</v>
      </c>
      <c r="AI368" s="128">
        <v>0</v>
      </c>
      <c r="AJ368" s="123">
        <f>IF($AI$11&gt;0,(AI368/$AI$11)*'DADOS BASE PROPOSTA'!$H$41,0)*'AJUSTE CONIF-SETEC (1) '!$Q$18</f>
        <v>0</v>
      </c>
      <c r="AL368" s="123">
        <v>69.625</v>
      </c>
      <c r="AM368" s="123">
        <f>(AL368/$AL$11)*'DADOS BASE PROPOSTA'!$H$42*'AJUSTE CONIF-SETEC (1) '!$Q$18</f>
        <v>36741.038134287315</v>
      </c>
      <c r="AO368" s="123"/>
      <c r="AP368" s="123"/>
      <c r="AQ368" s="123"/>
      <c r="AS368" s="123"/>
      <c r="AT368" s="123"/>
      <c r="AU368" s="123"/>
      <c r="AW368" s="123"/>
      <c r="AX368" s="123"/>
      <c r="AY368" s="123"/>
      <c r="AZ368" s="102"/>
    </row>
    <row r="369" spans="1:52" x14ac:dyDescent="0.25">
      <c r="A369" s="102"/>
      <c r="B369" s="103" t="s">
        <v>411</v>
      </c>
      <c r="C369" s="103" t="s">
        <v>414</v>
      </c>
      <c r="D369" s="103" t="s">
        <v>89</v>
      </c>
      <c r="F369" s="113">
        <f>'MATRIZ 2017 COMPLETO PROPOSTA'!F369</f>
        <v>496.07340649903591</v>
      </c>
      <c r="G369" s="118">
        <f t="shared" si="154"/>
        <v>4.3945999264877997E-4</v>
      </c>
      <c r="H369" s="123">
        <f>'DADOS BASE PROPOSTA'!$H$17*G369*'AJUSTE CONIF-SETEC (1) '!$Q$12</f>
        <v>544575.49089848134</v>
      </c>
      <c r="I369" s="123">
        <f>'MATRIZ 2017 COMPLETO PROPOSTA'!I369*'AJUSTE CONIF-SETEC (1) '!$Q$12</f>
        <v>859986.70097960124</v>
      </c>
      <c r="J369" s="123">
        <f t="shared" si="155"/>
        <v>1404562.1918780827</v>
      </c>
      <c r="L369" s="113">
        <v>0</v>
      </c>
      <c r="M369" s="123">
        <f>IF(D369="E",'DADOS BASE PROPOSTA'!$H$28,IF(D369="EA",'DADOS BASE PROPOSTA'!$H$29,IF(D369="EC",'DADOS BASE PROPOSTA'!$H$30,IF(D369="ECA",'DADOS BASE PROPOSTA'!$H$31,0))))*'AJUSTE CONIF-SETEC (1) '!$Q$14</f>
        <v>0</v>
      </c>
      <c r="N369" s="123">
        <f>IF(OR(D369="E",D369="EA",D369="EC",D369="ECA",D369="ECR"),L369*'DADOS BASE PROPOSTA'!$H$33,0)*'AJUSTE CONIF-SETEC (1) '!$Q$14</f>
        <v>0</v>
      </c>
      <c r="O369" s="123">
        <f t="shared" si="156"/>
        <v>0</v>
      </c>
      <c r="R369" s="123"/>
      <c r="T369" s="113">
        <v>146.38020833333329</v>
      </c>
      <c r="U369" s="118">
        <f t="shared" si="158"/>
        <v>7.6793330673761561E-4</v>
      </c>
      <c r="V369" s="123">
        <f>'DADOS BASE PROPOSTA'!$H$48*U369*'AJUSTE CONIF-SETEC (1) '!$Q$20</f>
        <v>37571.476290166211</v>
      </c>
      <c r="W369" s="123"/>
      <c r="X369" s="123">
        <f t="shared" si="157"/>
        <v>37571.476290166211</v>
      </c>
      <c r="Z369" s="128">
        <v>254</v>
      </c>
      <c r="AB369" s="54">
        <v>0.66500000000000004</v>
      </c>
      <c r="AC369" s="54">
        <f t="shared" si="159"/>
        <v>168.91</v>
      </c>
      <c r="AD369" s="132">
        <f t="shared" si="160"/>
        <v>-0.11108184425827111</v>
      </c>
      <c r="AF369" s="54">
        <f>($AF$11-(AD369*$AF$11))*'AJUSTE CONIF-SETEC (1) '!$Q$18</f>
        <v>625.51142836056215</v>
      </c>
      <c r="AG369" s="123">
        <f t="shared" si="161"/>
        <v>158879.90280358278</v>
      </c>
      <c r="AI369" s="128">
        <v>0</v>
      </c>
      <c r="AJ369" s="123">
        <f>IF($AI$11&gt;0,(AI369/$AI$11)*'DADOS BASE PROPOSTA'!$H$41,0)*'AJUSTE CONIF-SETEC (1) '!$Q$18</f>
        <v>0</v>
      </c>
      <c r="AL369" s="123">
        <v>31.25</v>
      </c>
      <c r="AM369" s="123">
        <f>(AL369/$AL$11)*'DADOS BASE PROPOSTA'!$H$42*'AJUSTE CONIF-SETEC (1) '!$Q$18</f>
        <v>16490.591622211545</v>
      </c>
      <c r="AO369" s="123"/>
      <c r="AP369" s="123"/>
      <c r="AQ369" s="123"/>
      <c r="AS369" s="123"/>
      <c r="AT369" s="123"/>
      <c r="AU369" s="123"/>
      <c r="AW369" s="123"/>
      <c r="AX369" s="123"/>
      <c r="AY369" s="123"/>
      <c r="AZ369" s="102"/>
    </row>
    <row r="370" spans="1:52" x14ac:dyDescent="0.25">
      <c r="A370" s="102"/>
      <c r="B370" s="103" t="s">
        <v>411</v>
      </c>
      <c r="C370" s="103" t="s">
        <v>415</v>
      </c>
      <c r="D370" s="103" t="s">
        <v>93</v>
      </c>
      <c r="F370" s="113">
        <f>'MATRIZ 2017 COMPLETO PROPOSTA'!F370</f>
        <v>0</v>
      </c>
      <c r="G370" s="118">
        <f t="shared" si="154"/>
        <v>0</v>
      </c>
      <c r="H370" s="123">
        <f>'DADOS BASE PROPOSTA'!$H$17*G370*'AJUSTE CONIF-SETEC (1) '!$Q$12</f>
        <v>0</v>
      </c>
      <c r="I370" s="123">
        <f>'MATRIZ 2017 COMPLETO PROPOSTA'!I370*'AJUSTE CONIF-SETEC (1) '!$Q$12</f>
        <v>0</v>
      </c>
      <c r="J370" s="123">
        <f t="shared" si="155"/>
        <v>0</v>
      </c>
      <c r="L370" s="113">
        <v>304.26025641025637</v>
      </c>
      <c r="M370" s="123">
        <f>IF(D370="E",'DADOS BASE PROPOSTA'!$H$28,IF(D370="EA",'DADOS BASE PROPOSTA'!$H$29,IF(D370="EC",'DADOS BASE PROPOSTA'!$H$30,IF(D370="ECA",'DADOS BASE PROPOSTA'!$H$31,0))))*'AJUSTE CONIF-SETEC (1) '!$Q$14</f>
        <v>1008808.992033664</v>
      </c>
      <c r="N370" s="123">
        <f>IF(OR(D370="E",D370="EA",D370="EC",D370="ECA",D370="ECR"),L370*'DADOS BASE PROPOSTA'!$H$33,0)*'AJUSTE CONIF-SETEC (1) '!$Q$14</f>
        <v>102079.3783801307</v>
      </c>
      <c r="O370" s="123">
        <f t="shared" si="156"/>
        <v>1110888.3704137946</v>
      </c>
      <c r="R370" s="123"/>
      <c r="T370" s="113">
        <v>37.74431818181818</v>
      </c>
      <c r="U370" s="118">
        <f t="shared" si="158"/>
        <v>1.9801255512573234E-4</v>
      </c>
      <c r="V370" s="123">
        <f>'DADOS BASE PROPOSTA'!$H$48*U370*'AJUSTE CONIF-SETEC (1) '!$Q$20</f>
        <v>9687.8517376296386</v>
      </c>
      <c r="W370" s="123"/>
      <c r="X370" s="123">
        <f t="shared" si="157"/>
        <v>9687.8517376296386</v>
      </c>
      <c r="Z370" s="128">
        <v>119</v>
      </c>
      <c r="AB370" s="54">
        <v>0.71799999999999997</v>
      </c>
      <c r="AC370" s="54">
        <f t="shared" si="159"/>
        <v>85.441999999999993</v>
      </c>
      <c r="AD370" s="132">
        <f t="shared" si="160"/>
        <v>-1.8331844258271224E-2</v>
      </c>
      <c r="AF370" s="54">
        <f>($AF$11-(AD370*$AF$11))*'AJUSTE CONIF-SETEC (1) '!$Q$18</f>
        <v>573.29548650150662</v>
      </c>
      <c r="AG370" s="123">
        <f t="shared" si="161"/>
        <v>68222.162893679284</v>
      </c>
      <c r="AI370" s="128">
        <v>0</v>
      </c>
      <c r="AJ370" s="123">
        <f>IF($AI$11&gt;0,(AI370/$AI$11)*'DADOS BASE PROPOSTA'!$H$41,0)*'AJUSTE CONIF-SETEC (1) '!$Q$18</f>
        <v>0</v>
      </c>
      <c r="AL370" s="123">
        <v>9.75</v>
      </c>
      <c r="AM370" s="123">
        <f>(AL370/$AL$11)*'DADOS BASE PROPOSTA'!$H$42*'AJUSTE CONIF-SETEC (1) '!$Q$18</f>
        <v>5145.0645861300018</v>
      </c>
      <c r="AO370" s="123"/>
      <c r="AP370" s="123"/>
      <c r="AQ370" s="123"/>
      <c r="AS370" s="123"/>
      <c r="AT370" s="123"/>
      <c r="AU370" s="123"/>
      <c r="AW370" s="123"/>
      <c r="AX370" s="123"/>
      <c r="AY370" s="123"/>
      <c r="AZ370" s="102"/>
    </row>
    <row r="371" spans="1:52" x14ac:dyDescent="0.25">
      <c r="A371" s="102"/>
      <c r="B371" s="103" t="s">
        <v>411</v>
      </c>
      <c r="C371" s="103" t="s">
        <v>416</v>
      </c>
      <c r="D371" s="103" t="s">
        <v>87</v>
      </c>
      <c r="F371" s="113">
        <f>'MATRIZ 2017 COMPLETO PROPOSTA'!F371</f>
        <v>0</v>
      </c>
      <c r="G371" s="118">
        <f t="shared" si="154"/>
        <v>0</v>
      </c>
      <c r="H371" s="123">
        <f>'DADOS BASE PROPOSTA'!$H$17*G371*'AJUSTE CONIF-SETEC (1) '!$Q$12</f>
        <v>0</v>
      </c>
      <c r="I371" s="123">
        <f>'MATRIZ 2017 COMPLETO PROPOSTA'!I371*'AJUSTE CONIF-SETEC (1) '!$Q$12</f>
        <v>0</v>
      </c>
      <c r="J371" s="123">
        <f t="shared" si="155"/>
        <v>0</v>
      </c>
      <c r="L371" s="113">
        <v>203.14188733700061</v>
      </c>
      <c r="M371" s="123">
        <f>IF(D371="E",'DADOS BASE PROPOSTA'!$H$28,IF(D371="EA",'DADOS BASE PROPOSTA'!$H$29,IF(D371="EC",'DADOS BASE PROPOSTA'!$H$30,IF(D371="ECA",'DADOS BASE PROPOSTA'!$H$31,0))))*'AJUSTE CONIF-SETEC (1) '!$Q$14</f>
        <v>499965.73525072273</v>
      </c>
      <c r="N371" s="123">
        <f>IF(OR(D371="E",D371="EA",D371="EC",D371="ECA",D371="ECR"),L371*'DADOS BASE PROPOSTA'!$H$33,0)*'AJUSTE CONIF-SETEC (1) '!$Q$14</f>
        <v>68154.144833056649</v>
      </c>
      <c r="O371" s="123">
        <f t="shared" si="156"/>
        <v>568119.88008377934</v>
      </c>
      <c r="R371" s="123"/>
      <c r="T371" s="113">
        <v>61.610312105429287</v>
      </c>
      <c r="U371" s="118">
        <f t="shared" si="158"/>
        <v>3.2321726579675163E-4</v>
      </c>
      <c r="V371" s="123">
        <f>'DADOS BASE PROPOSTA'!$H$48*U371*'AJUSTE CONIF-SETEC (1) '!$Q$20</f>
        <v>15813.547520220051</v>
      </c>
      <c r="W371" s="123"/>
      <c r="X371" s="123">
        <f t="shared" si="157"/>
        <v>15813.547520220051</v>
      </c>
      <c r="Z371" s="128">
        <v>110.5</v>
      </c>
      <c r="AB371" s="54">
        <v>0.61699999999999999</v>
      </c>
      <c r="AC371" s="54">
        <f t="shared" si="159"/>
        <v>68.1785</v>
      </c>
      <c r="AD371" s="132">
        <f t="shared" si="160"/>
        <v>-0.19508184425827119</v>
      </c>
      <c r="AF371" s="54">
        <f>($AF$11-(AD371*$AF$11))*'AJUSTE CONIF-SETEC (1) '!$Q$18</f>
        <v>672.80133796876339</v>
      </c>
      <c r="AG371" s="123">
        <f t="shared" si="161"/>
        <v>74344.547845548354</v>
      </c>
      <c r="AI371" s="128">
        <v>0</v>
      </c>
      <c r="AJ371" s="123">
        <f>IF($AI$11&gt;0,(AI371/$AI$11)*'DADOS BASE PROPOSTA'!$H$41,0)*'AJUSTE CONIF-SETEC (1) '!$Q$18</f>
        <v>0</v>
      </c>
      <c r="AL371" s="123">
        <v>8.375</v>
      </c>
      <c r="AM371" s="123">
        <f>(AL371/$AL$11)*'DADOS BASE PROPOSTA'!$H$42*'AJUSTE CONIF-SETEC (1) '!$Q$18</f>
        <v>4419.4785547526935</v>
      </c>
      <c r="AO371" s="123"/>
      <c r="AP371" s="123"/>
      <c r="AQ371" s="123"/>
      <c r="AS371" s="123"/>
      <c r="AT371" s="123"/>
      <c r="AU371" s="123"/>
      <c r="AW371" s="123"/>
      <c r="AX371" s="123"/>
      <c r="AY371" s="123"/>
      <c r="AZ371" s="102"/>
    </row>
    <row r="372" spans="1:52" x14ac:dyDescent="0.25">
      <c r="A372" s="102"/>
      <c r="B372" s="103" t="s">
        <v>411</v>
      </c>
      <c r="C372" s="103" t="s">
        <v>417</v>
      </c>
      <c r="D372" s="103" t="s">
        <v>89</v>
      </c>
      <c r="F372" s="113">
        <f>'MATRIZ 2017 COMPLETO PROPOSTA'!F372</f>
        <v>7395.6758228022863</v>
      </c>
      <c r="G372" s="118">
        <f t="shared" si="154"/>
        <v>6.5516586862790615E-3</v>
      </c>
      <c r="H372" s="123">
        <f>'DADOS BASE PROPOSTA'!$H$17*G372*'AJUSTE CONIF-SETEC (1) '!$Q$12</f>
        <v>8118765.7692680852</v>
      </c>
      <c r="I372" s="123">
        <f>'MATRIZ 2017 COMPLETO PROPOSTA'!I372*'AJUSTE CONIF-SETEC (1) '!$Q$12</f>
        <v>0</v>
      </c>
      <c r="J372" s="123">
        <f t="shared" si="155"/>
        <v>8118765.7692680852</v>
      </c>
      <c r="L372" s="113">
        <v>0</v>
      </c>
      <c r="M372" s="123">
        <f>IF(D372="E",'DADOS BASE PROPOSTA'!$H$28,IF(D372="EA",'DADOS BASE PROPOSTA'!$H$29,IF(D372="EC",'DADOS BASE PROPOSTA'!$H$30,IF(D372="ECA",'DADOS BASE PROPOSTA'!$H$31,0))))*'AJUSTE CONIF-SETEC (1) '!$Q$14</f>
        <v>0</v>
      </c>
      <c r="N372" s="123">
        <f>IF(OR(D372="E",D372="EA",D372="EC",D372="ECA",D372="ECR"),L372*'DADOS BASE PROPOSTA'!$H$33,0)*'AJUSTE CONIF-SETEC (1) '!$Q$14</f>
        <v>0</v>
      </c>
      <c r="O372" s="123">
        <f t="shared" si="156"/>
        <v>0</v>
      </c>
      <c r="R372" s="123"/>
      <c r="T372" s="113">
        <v>347.01420507426087</v>
      </c>
      <c r="U372" s="118">
        <f t="shared" si="158"/>
        <v>1.8204904134360308E-3</v>
      </c>
      <c r="V372" s="123">
        <f>'DADOS BASE PROPOSTA'!$H$48*U372*'AJUSTE CONIF-SETEC (1) '!$Q$20</f>
        <v>89068.297734684456</v>
      </c>
      <c r="W372" s="123"/>
      <c r="X372" s="123">
        <f t="shared" si="157"/>
        <v>89068.297734684456</v>
      </c>
      <c r="Z372" s="128">
        <v>5230.5</v>
      </c>
      <c r="AB372" s="54">
        <v>0.746</v>
      </c>
      <c r="AC372" s="54">
        <f t="shared" si="159"/>
        <v>3901.953</v>
      </c>
      <c r="AD372" s="132">
        <f t="shared" si="160"/>
        <v>3.066815574172882E-2</v>
      </c>
      <c r="AF372" s="54">
        <f>($AF$11-(AD372*$AF$11))*'AJUSTE CONIF-SETEC (1) '!$Q$18</f>
        <v>545.70970589672254</v>
      </c>
      <c r="AG372" s="123">
        <f t="shared" si="161"/>
        <v>2854334.6166928071</v>
      </c>
      <c r="AI372" s="128">
        <v>0</v>
      </c>
      <c r="AJ372" s="123">
        <f>IF($AI$11&gt;0,(AI372/$AI$11)*'DADOS BASE PROPOSTA'!$H$41,0)*'AJUSTE CONIF-SETEC (1) '!$Q$18</f>
        <v>0</v>
      </c>
      <c r="AL372" s="123">
        <v>121.125</v>
      </c>
      <c r="AM372" s="123">
        <f>(AL372/$AL$11)*'DADOS BASE PROPOSTA'!$H$42*'AJUSTE CONIF-SETEC (1) '!$Q$18</f>
        <v>63917.533127691939</v>
      </c>
      <c r="AO372" s="123"/>
      <c r="AP372" s="123"/>
      <c r="AQ372" s="123"/>
      <c r="AS372" s="123"/>
      <c r="AT372" s="123"/>
      <c r="AU372" s="123"/>
      <c r="AW372" s="123"/>
      <c r="AX372" s="123"/>
      <c r="AY372" s="123"/>
      <c r="AZ372" s="102"/>
    </row>
    <row r="373" spans="1:52" x14ac:dyDescent="0.25">
      <c r="A373" s="102"/>
      <c r="B373" s="103" t="s">
        <v>411</v>
      </c>
      <c r="C373" s="103" t="s">
        <v>418</v>
      </c>
      <c r="D373" s="103" t="s">
        <v>89</v>
      </c>
      <c r="F373" s="113">
        <f>'MATRIZ 2017 COMPLETO PROPOSTA'!F373</f>
        <v>3074.4185974774618</v>
      </c>
      <c r="G373" s="118">
        <f t="shared" si="154"/>
        <v>2.72355654737026E-3</v>
      </c>
      <c r="H373" s="123">
        <f>'DADOS BASE PROPOSTA'!$H$17*G373*'AJUSTE CONIF-SETEC (1) '!$Q$12</f>
        <v>3375010.62345692</v>
      </c>
      <c r="I373" s="123">
        <f>'MATRIZ 2017 COMPLETO PROPOSTA'!I373*'AJUSTE CONIF-SETEC (1) '!$Q$12</f>
        <v>0</v>
      </c>
      <c r="J373" s="123">
        <f t="shared" si="155"/>
        <v>3375010.62345692</v>
      </c>
      <c r="L373" s="113">
        <v>0</v>
      </c>
      <c r="M373" s="123">
        <f>IF(D373="E",'DADOS BASE PROPOSTA'!$H$28,IF(D373="EA",'DADOS BASE PROPOSTA'!$H$29,IF(D373="EC",'DADOS BASE PROPOSTA'!$H$30,IF(D373="ECA",'DADOS BASE PROPOSTA'!$H$31,0))))*'AJUSTE CONIF-SETEC (1) '!$Q$14</f>
        <v>0</v>
      </c>
      <c r="N373" s="123">
        <f>IF(OR(D373="E",D373="EA",D373="EC",D373="ECA",D373="ECR"),L373*'DADOS BASE PROPOSTA'!$H$33,0)*'AJUSTE CONIF-SETEC (1) '!$Q$14</f>
        <v>0</v>
      </c>
      <c r="O373" s="123">
        <f t="shared" si="156"/>
        <v>0</v>
      </c>
      <c r="R373" s="123"/>
      <c r="T373" s="113">
        <v>120.1968837750088</v>
      </c>
      <c r="U373" s="118">
        <f t="shared" si="158"/>
        <v>6.3057151966001371E-4</v>
      </c>
      <c r="V373" s="123">
        <f>'DADOS BASE PROPOSTA'!$H$48*U373*'AJUSTE CONIF-SETEC (1) '!$Q$20</f>
        <v>30850.990173623373</v>
      </c>
      <c r="W373" s="123"/>
      <c r="X373" s="123">
        <f t="shared" si="157"/>
        <v>30850.990173623373</v>
      </c>
      <c r="Z373" s="128">
        <v>1920</v>
      </c>
      <c r="AB373" s="54">
        <v>0.6</v>
      </c>
      <c r="AC373" s="54">
        <f t="shared" si="159"/>
        <v>1152</v>
      </c>
      <c r="AD373" s="132">
        <f t="shared" si="160"/>
        <v>-0.22483184425827121</v>
      </c>
      <c r="AF373" s="54">
        <f>($AF$11-(AD373*$AF$11))*'AJUSTE CONIF-SETEC (1) '!$Q$18</f>
        <v>689.54984762166805</v>
      </c>
      <c r="AG373" s="123">
        <f t="shared" si="161"/>
        <v>1323935.7074336028</v>
      </c>
      <c r="AI373" s="128">
        <v>0</v>
      </c>
      <c r="AJ373" s="123">
        <f>IF($AI$11&gt;0,(AI373/$AI$11)*'DADOS BASE PROPOSTA'!$H$41,0)*'AJUSTE CONIF-SETEC (1) '!$Q$18</f>
        <v>0</v>
      </c>
      <c r="AL373" s="123">
        <v>75.75</v>
      </c>
      <c r="AM373" s="123">
        <f>(AL373/$AL$11)*'DADOS BASE PROPOSTA'!$H$42*'AJUSTE CONIF-SETEC (1) '!$Q$18</f>
        <v>39973.194092240781</v>
      </c>
      <c r="AO373" s="123"/>
      <c r="AP373" s="123"/>
      <c r="AQ373" s="123"/>
      <c r="AS373" s="123"/>
      <c r="AT373" s="123"/>
      <c r="AU373" s="123"/>
      <c r="AW373" s="123"/>
      <c r="AX373" s="123"/>
      <c r="AY373" s="123"/>
      <c r="AZ373" s="102"/>
    </row>
    <row r="374" spans="1:52" x14ac:dyDescent="0.25">
      <c r="A374" s="102"/>
      <c r="B374" s="103" t="s">
        <v>411</v>
      </c>
      <c r="C374" s="103" t="s">
        <v>419</v>
      </c>
      <c r="D374" s="103" t="s">
        <v>89</v>
      </c>
      <c r="F374" s="113">
        <f>'MATRIZ 2017 COMPLETO PROPOSTA'!F374</f>
        <v>352.34831546938199</v>
      </c>
      <c r="G374" s="118">
        <f t="shared" si="154"/>
        <v>3.1213724843419025E-4</v>
      </c>
      <c r="H374" s="123">
        <f>'DADOS BASE PROPOSTA'!$H$17*G374*'AJUSTE CONIF-SETEC (1) '!$Q$12</f>
        <v>386798.11163061124</v>
      </c>
      <c r="I374" s="123">
        <f>'MATRIZ 2017 COMPLETO PROPOSTA'!I374*'AJUSTE CONIF-SETEC (1) '!$Q$12</f>
        <v>859986.70097960124</v>
      </c>
      <c r="J374" s="123">
        <f t="shared" si="155"/>
        <v>1246784.8126102125</v>
      </c>
      <c r="L374" s="113">
        <v>0</v>
      </c>
      <c r="M374" s="123">
        <f>IF(D374="E",'DADOS BASE PROPOSTA'!$H$28,IF(D374="EA",'DADOS BASE PROPOSTA'!$H$29,IF(D374="EC",'DADOS BASE PROPOSTA'!$H$30,IF(D374="ECA",'DADOS BASE PROPOSTA'!$H$31,0))))*'AJUSTE CONIF-SETEC (1) '!$Q$14</f>
        <v>0</v>
      </c>
      <c r="N374" s="123">
        <f>IF(OR(D374="E",D374="EA",D374="EC",D374="ECA",D374="ECR"),L374*'DADOS BASE PROPOSTA'!$H$33,0)*'AJUSTE CONIF-SETEC (1) '!$Q$14</f>
        <v>0</v>
      </c>
      <c r="O374" s="123">
        <f t="shared" si="156"/>
        <v>0</v>
      </c>
      <c r="R374" s="123"/>
      <c r="T374" s="113">
        <v>39.642554693013409</v>
      </c>
      <c r="U374" s="118">
        <f t="shared" si="158"/>
        <v>2.0797099867223112E-4</v>
      </c>
      <c r="V374" s="123">
        <f>'DADOS BASE PROPOSTA'!$H$48*U374*'AJUSTE CONIF-SETEC (1) '!$Q$20</f>
        <v>10175.072987589145</v>
      </c>
      <c r="W374" s="123"/>
      <c r="X374" s="123">
        <f t="shared" si="157"/>
        <v>10175.072987589145</v>
      </c>
      <c r="Z374" s="128">
        <v>241.5</v>
      </c>
      <c r="AB374" s="54">
        <v>0.503</v>
      </c>
      <c r="AC374" s="54">
        <f t="shared" si="159"/>
        <v>121.47450000000001</v>
      </c>
      <c r="AD374" s="132">
        <f t="shared" si="160"/>
        <v>-0.39458184425827114</v>
      </c>
      <c r="AF374" s="54">
        <f>($AF$11-(AD374*$AF$11))*'AJUSTE CONIF-SETEC (1) '!$Q$18</f>
        <v>785.11487328824148</v>
      </c>
      <c r="AG374" s="123">
        <f t="shared" si="161"/>
        <v>189605.24189911032</v>
      </c>
      <c r="AI374" s="128">
        <v>0</v>
      </c>
      <c r="AJ374" s="123">
        <f>IF($AI$11&gt;0,(AI374/$AI$11)*'DADOS BASE PROPOSTA'!$H$41,0)*'AJUSTE CONIF-SETEC (1) '!$Q$18</f>
        <v>0</v>
      </c>
      <c r="AL374" s="123">
        <v>9.5</v>
      </c>
      <c r="AM374" s="123">
        <f>(AL374/$AL$11)*'DADOS BASE PROPOSTA'!$H$42*'AJUSTE CONIF-SETEC (1) '!$Q$18</f>
        <v>5013.1398531523082</v>
      </c>
      <c r="AO374" s="123"/>
      <c r="AP374" s="123"/>
      <c r="AQ374" s="123"/>
      <c r="AS374" s="123"/>
      <c r="AT374" s="123"/>
      <c r="AU374" s="123"/>
      <c r="AW374" s="123"/>
      <c r="AX374" s="123"/>
      <c r="AY374" s="123"/>
      <c r="AZ374" s="102"/>
    </row>
    <row r="375" spans="1:52" x14ac:dyDescent="0.25">
      <c r="A375" s="102"/>
      <c r="B375" s="103" t="s">
        <v>411</v>
      </c>
      <c r="C375" s="103" t="s">
        <v>420</v>
      </c>
      <c r="D375" s="103" t="s">
        <v>93</v>
      </c>
      <c r="F375" s="113">
        <f>'MATRIZ 2017 COMPLETO PROPOSTA'!F375</f>
        <v>0</v>
      </c>
      <c r="G375" s="118">
        <f t="shared" si="154"/>
        <v>0</v>
      </c>
      <c r="H375" s="123">
        <f>'DADOS BASE PROPOSTA'!$H$17*G375*'AJUSTE CONIF-SETEC (1) '!$Q$12</f>
        <v>0</v>
      </c>
      <c r="I375" s="123">
        <f>'MATRIZ 2017 COMPLETO PROPOSTA'!I375*'AJUSTE CONIF-SETEC (1) '!$Q$12</f>
        <v>0</v>
      </c>
      <c r="J375" s="123">
        <f t="shared" si="155"/>
        <v>0</v>
      </c>
      <c r="L375" s="113">
        <v>270.94410425854937</v>
      </c>
      <c r="M375" s="123">
        <f>IF(D375="E",'DADOS BASE PROPOSTA'!$H$28,IF(D375="EA",'DADOS BASE PROPOSTA'!$H$29,IF(D375="EC",'DADOS BASE PROPOSTA'!$H$30,IF(D375="ECA",'DADOS BASE PROPOSTA'!$H$31,0))))*'AJUSTE CONIF-SETEC (1) '!$Q$14</f>
        <v>1008808.992033664</v>
      </c>
      <c r="N375" s="123">
        <f>IF(OR(D375="E",D375="EA",D375="EC",D375="ECA",D375="ECR"),L375*'DADOS BASE PROPOSTA'!$H$33,0)*'AJUSTE CONIF-SETEC (1) '!$Q$14</f>
        <v>90901.802505487271</v>
      </c>
      <c r="O375" s="123">
        <f t="shared" si="156"/>
        <v>1099710.7945391512</v>
      </c>
      <c r="R375" s="123"/>
      <c r="T375" s="113">
        <v>16.452651515151519</v>
      </c>
      <c r="U375" s="118">
        <f t="shared" si="158"/>
        <v>8.6313165054806437E-5</v>
      </c>
      <c r="V375" s="123">
        <f>'DADOS BASE PROPOSTA'!$H$48*U375*'AJUSTE CONIF-SETEC (1) '!$Q$20</f>
        <v>4222.9097317872793</v>
      </c>
      <c r="W375" s="123"/>
      <c r="X375" s="123">
        <f t="shared" si="157"/>
        <v>4222.9097317872793</v>
      </c>
      <c r="Z375" s="128">
        <v>116</v>
      </c>
      <c r="AB375" s="54">
        <v>0.57699999999999996</v>
      </c>
      <c r="AC375" s="54">
        <f t="shared" si="159"/>
        <v>66.931999999999988</v>
      </c>
      <c r="AD375" s="132">
        <f t="shared" si="160"/>
        <v>-0.26508184425827125</v>
      </c>
      <c r="AF375" s="54">
        <f>($AF$11-(AD375*$AF$11))*'AJUSTE CONIF-SETEC (1) '!$Q$18</f>
        <v>712.20959597559795</v>
      </c>
      <c r="AG375" s="123">
        <f t="shared" si="161"/>
        <v>82616.313133169358</v>
      </c>
      <c r="AI375" s="128">
        <v>0</v>
      </c>
      <c r="AJ375" s="123">
        <f>IF($AI$11&gt;0,(AI375/$AI$11)*'DADOS BASE PROPOSTA'!$H$41,0)*'AJUSTE CONIF-SETEC (1) '!$Q$18</f>
        <v>0</v>
      </c>
      <c r="AL375" s="123">
        <v>4.25</v>
      </c>
      <c r="AM375" s="123">
        <f>(AL375/$AL$11)*'DADOS BASE PROPOSTA'!$H$42*'AJUSTE CONIF-SETEC (1) '!$Q$18</f>
        <v>2242.7204606207697</v>
      </c>
      <c r="AO375" s="123"/>
      <c r="AP375" s="123"/>
      <c r="AQ375" s="123"/>
      <c r="AS375" s="123"/>
      <c r="AT375" s="123"/>
      <c r="AU375" s="123"/>
      <c r="AW375" s="123"/>
      <c r="AX375" s="123"/>
      <c r="AY375" s="123"/>
      <c r="AZ375" s="102"/>
    </row>
    <row r="376" spans="1:52" x14ac:dyDescent="0.25">
      <c r="A376" s="102"/>
      <c r="B376" s="103" t="s">
        <v>411</v>
      </c>
      <c r="C376" s="103" t="s">
        <v>421</v>
      </c>
      <c r="D376" s="103" t="s">
        <v>89</v>
      </c>
      <c r="F376" s="113">
        <f>'MATRIZ 2017 COMPLETO PROPOSTA'!F376</f>
        <v>6498.2358783678628</v>
      </c>
      <c r="G376" s="118">
        <f t="shared" si="154"/>
        <v>5.7566373321467886E-3</v>
      </c>
      <c r="H376" s="123">
        <f>'DADOS BASE PROPOSTA'!$H$17*G376*'AJUSTE CONIF-SETEC (1) '!$Q$12</f>
        <v>7133581.3350905376</v>
      </c>
      <c r="I376" s="123">
        <f>'MATRIZ 2017 COMPLETO PROPOSTA'!I376*'AJUSTE CONIF-SETEC (1) '!$Q$12</f>
        <v>0</v>
      </c>
      <c r="J376" s="123">
        <f t="shared" si="155"/>
        <v>7133581.3350905376</v>
      </c>
      <c r="L376" s="113">
        <v>0</v>
      </c>
      <c r="M376" s="123">
        <f>IF(D376="E",'DADOS BASE PROPOSTA'!$H$28,IF(D376="EA",'DADOS BASE PROPOSTA'!$H$29,IF(D376="EC",'DADOS BASE PROPOSTA'!$H$30,IF(D376="ECA",'DADOS BASE PROPOSTA'!$H$31,0))))*'AJUSTE CONIF-SETEC (1) '!$Q$14</f>
        <v>0</v>
      </c>
      <c r="N376" s="123">
        <f>IF(OR(D376="E",D376="EA",D376="EC",D376="ECA",D376="ECR"),L376*'DADOS BASE PROPOSTA'!$H$33,0)*'AJUSTE CONIF-SETEC (1) '!$Q$14</f>
        <v>0</v>
      </c>
      <c r="O376" s="123">
        <f t="shared" si="156"/>
        <v>0</v>
      </c>
      <c r="R376" s="123"/>
      <c r="T376" s="113">
        <v>50.022234799482533</v>
      </c>
      <c r="U376" s="118">
        <f t="shared" si="158"/>
        <v>2.6242441254419627E-4</v>
      </c>
      <c r="V376" s="123">
        <f>'DADOS BASE PROPOSTA'!$H$48*U376*'AJUSTE CONIF-SETEC (1) '!$Q$20</f>
        <v>12839.230317736279</v>
      </c>
      <c r="W376" s="123"/>
      <c r="X376" s="123">
        <f t="shared" si="157"/>
        <v>12839.230317736279</v>
      </c>
      <c r="Z376" s="128">
        <v>1691</v>
      </c>
      <c r="AB376" s="54">
        <v>0.67300000000000004</v>
      </c>
      <c r="AC376" s="54">
        <f t="shared" si="159"/>
        <v>1138.0430000000001</v>
      </c>
      <c r="AD376" s="132">
        <f t="shared" si="160"/>
        <v>-9.7081844258271099E-2</v>
      </c>
      <c r="AF376" s="54">
        <f>($AF$11-(AD376*$AF$11))*'AJUSTE CONIF-SETEC (1) '!$Q$18</f>
        <v>617.62977675919524</v>
      </c>
      <c r="AG376" s="123">
        <f t="shared" si="161"/>
        <v>1044411.9524997992</v>
      </c>
      <c r="AI376" s="128">
        <v>284</v>
      </c>
      <c r="AJ376" s="123">
        <f>IF($AI$11&gt;0,(AI376/$AI$11)*'DADOS BASE PROPOSTA'!$H$41,0)*'AJUSTE CONIF-SETEC (1) '!$Q$18</f>
        <v>1619996.8723489901</v>
      </c>
      <c r="AL376" s="123">
        <v>7.5</v>
      </c>
      <c r="AM376" s="123">
        <f>(AL376/$AL$11)*'DADOS BASE PROPOSTA'!$H$42*'AJUSTE CONIF-SETEC (1) '!$Q$18</f>
        <v>3957.7419893307701</v>
      </c>
      <c r="AO376" s="123"/>
      <c r="AP376" s="123"/>
      <c r="AQ376" s="123"/>
      <c r="AS376" s="123"/>
      <c r="AT376" s="123"/>
      <c r="AU376" s="123"/>
      <c r="AW376" s="123"/>
      <c r="AX376" s="123"/>
      <c r="AY376" s="123"/>
      <c r="AZ376" s="102"/>
    </row>
    <row r="377" spans="1:52" x14ac:dyDescent="0.25">
      <c r="A377" s="102"/>
      <c r="B377" s="103" t="s">
        <v>411</v>
      </c>
      <c r="C377" s="103" t="s">
        <v>422</v>
      </c>
      <c r="D377" s="103" t="s">
        <v>89</v>
      </c>
      <c r="F377" s="113">
        <f>'MATRIZ 2017 COMPLETO PROPOSTA'!F377</f>
        <v>1288.027377971762</v>
      </c>
      <c r="G377" s="118">
        <f t="shared" si="154"/>
        <v>1.141033755567782E-3</v>
      </c>
      <c r="H377" s="123">
        <f>'DADOS BASE PROPOSTA'!$H$17*G377*'AJUSTE CONIF-SETEC (1) '!$Q$12</f>
        <v>1413960.3785655042</v>
      </c>
      <c r="I377" s="123">
        <f>'MATRIZ 2017 COMPLETO PROPOSTA'!I377*'AJUSTE CONIF-SETEC (1) '!$Q$12</f>
        <v>306013.02339369821</v>
      </c>
      <c r="J377" s="123">
        <f t="shared" si="155"/>
        <v>1719973.4019592025</v>
      </c>
      <c r="L377" s="113">
        <v>0</v>
      </c>
      <c r="M377" s="123">
        <f>IF(D377="E",'DADOS BASE PROPOSTA'!$H$28,IF(D377="EA",'DADOS BASE PROPOSTA'!$H$29,IF(D377="EC",'DADOS BASE PROPOSTA'!$H$30,IF(D377="ECA",'DADOS BASE PROPOSTA'!$H$31,0))))*'AJUSTE CONIF-SETEC (1) '!$Q$14</f>
        <v>0</v>
      </c>
      <c r="N377" s="123">
        <f>IF(OR(D377="E",D377="EA",D377="EC",D377="ECA",D377="ECR"),L377*'DADOS BASE PROPOSTA'!$H$33,0)*'AJUSTE CONIF-SETEC (1) '!$Q$14</f>
        <v>0</v>
      </c>
      <c r="O377" s="123">
        <f t="shared" si="156"/>
        <v>0</v>
      </c>
      <c r="R377" s="123"/>
      <c r="T377" s="113">
        <v>339.59247135734591</v>
      </c>
      <c r="U377" s="118">
        <f t="shared" si="158"/>
        <v>1.7815548457124351E-3</v>
      </c>
      <c r="V377" s="123">
        <f>'DADOS BASE PROPOSTA'!$H$48*U377*'AJUSTE CONIF-SETEC (1) '!$Q$20</f>
        <v>87163.357882829514</v>
      </c>
      <c r="W377" s="123"/>
      <c r="X377" s="123">
        <f t="shared" si="157"/>
        <v>87163.357882829514</v>
      </c>
      <c r="Z377" s="128">
        <v>1037</v>
      </c>
      <c r="AB377" s="54">
        <v>0.64</v>
      </c>
      <c r="AC377" s="54">
        <f t="shared" si="159"/>
        <v>663.68000000000006</v>
      </c>
      <c r="AD377" s="132">
        <f t="shared" si="160"/>
        <v>-0.15483184425827115</v>
      </c>
      <c r="AF377" s="54">
        <f>($AF$11-(AD377*$AF$11))*'AJUSTE CONIF-SETEC (1) '!$Q$18</f>
        <v>650.14158961483361</v>
      </c>
      <c r="AG377" s="123">
        <f t="shared" si="161"/>
        <v>674196.82843058242</v>
      </c>
      <c r="AI377" s="128">
        <v>0</v>
      </c>
      <c r="AJ377" s="123">
        <f>IF($AI$11&gt;0,(AI377/$AI$11)*'DADOS BASE PROPOSTA'!$H$41,0)*'AJUSTE CONIF-SETEC (1) '!$Q$18</f>
        <v>0</v>
      </c>
      <c r="AL377" s="123">
        <v>79.875</v>
      </c>
      <c r="AM377" s="123">
        <f>(AL377/$AL$11)*'DADOS BASE PROPOSTA'!$H$42*'AJUSTE CONIF-SETEC (1) '!$Q$18</f>
        <v>42149.952186372699</v>
      </c>
      <c r="AO377" s="123"/>
      <c r="AP377" s="123"/>
      <c r="AQ377" s="123"/>
      <c r="AS377" s="123"/>
      <c r="AT377" s="123"/>
      <c r="AU377" s="123"/>
      <c r="AW377" s="123"/>
      <c r="AX377" s="123"/>
      <c r="AY377" s="123"/>
      <c r="AZ377" s="102"/>
    </row>
    <row r="378" spans="1:52" x14ac:dyDescent="0.25">
      <c r="A378" s="102"/>
      <c r="B378" s="103" t="s">
        <v>411</v>
      </c>
      <c r="C378" s="103" t="s">
        <v>423</v>
      </c>
      <c r="D378" s="103" t="s">
        <v>89</v>
      </c>
      <c r="F378" s="113">
        <f>'MATRIZ 2017 COMPLETO PROPOSTA'!F378</f>
        <v>1317.715762633959</v>
      </c>
      <c r="G378" s="118">
        <f t="shared" si="154"/>
        <v>1.1673340110027175E-3</v>
      </c>
      <c r="H378" s="123">
        <f>'DADOS BASE PROPOSTA'!$H$17*G378*'AJUSTE CONIF-SETEC (1) '!$Q$12</f>
        <v>1446551.4556915674</v>
      </c>
      <c r="I378" s="123">
        <f>'MATRIZ 2017 COMPLETO PROPOSTA'!I378*'AJUSTE CONIF-SETEC (1) '!$Q$12</f>
        <v>273421.94626763515</v>
      </c>
      <c r="J378" s="123">
        <f t="shared" si="155"/>
        <v>1719973.4019592025</v>
      </c>
      <c r="L378" s="113">
        <v>0</v>
      </c>
      <c r="M378" s="123">
        <f>IF(D378="E",'DADOS BASE PROPOSTA'!$H$28,IF(D378="EA",'DADOS BASE PROPOSTA'!$H$29,IF(D378="EC",'DADOS BASE PROPOSTA'!$H$30,IF(D378="ECA",'DADOS BASE PROPOSTA'!$H$31,0))))*'AJUSTE CONIF-SETEC (1) '!$Q$14</f>
        <v>0</v>
      </c>
      <c r="N378" s="123">
        <f>IF(OR(D378="E",D378="EA",D378="EC",D378="ECA",D378="ECR"),L378*'DADOS BASE PROPOSTA'!$H$33,0)*'AJUSTE CONIF-SETEC (1) '!$Q$14</f>
        <v>0</v>
      </c>
      <c r="O378" s="123">
        <f t="shared" si="156"/>
        <v>0</v>
      </c>
      <c r="R378" s="123"/>
      <c r="T378" s="113">
        <v>193.11707172085821</v>
      </c>
      <c r="U378" s="118">
        <f t="shared" si="158"/>
        <v>1.0131221506146282E-3</v>
      </c>
      <c r="V378" s="123">
        <f>'DADOS BASE PROPOSTA'!$H$48*U378*'AJUSTE CONIF-SETEC (1) '!$Q$20</f>
        <v>49567.448796520861</v>
      </c>
      <c r="W378" s="123"/>
      <c r="X378" s="123">
        <f t="shared" si="157"/>
        <v>49567.448796520861</v>
      </c>
      <c r="Z378" s="128">
        <v>777.5</v>
      </c>
      <c r="AB378" s="54">
        <v>0.64</v>
      </c>
      <c r="AC378" s="54">
        <f t="shared" si="159"/>
        <v>497.6</v>
      </c>
      <c r="AD378" s="132">
        <f t="shared" si="160"/>
        <v>-0.15483184425827115</v>
      </c>
      <c r="AF378" s="54">
        <f>($AF$11-(AD378*$AF$11))*'AJUSTE CONIF-SETEC (1) '!$Q$18</f>
        <v>650.14158961483361</v>
      </c>
      <c r="AG378" s="123">
        <f t="shared" si="161"/>
        <v>505485.08592553315</v>
      </c>
      <c r="AI378" s="128">
        <v>0</v>
      </c>
      <c r="AJ378" s="123">
        <f>IF($AI$11&gt;0,(AI378/$AI$11)*'DADOS BASE PROPOSTA'!$H$41,0)*'AJUSTE CONIF-SETEC (1) '!$Q$18</f>
        <v>0</v>
      </c>
      <c r="AL378" s="123">
        <v>63.5</v>
      </c>
      <c r="AM378" s="123">
        <f>(AL378/$AL$11)*'DADOS BASE PROPOSTA'!$H$42*'AJUSTE CONIF-SETEC (1) '!$Q$18</f>
        <v>33508.882176333856</v>
      </c>
      <c r="AO378" s="123"/>
      <c r="AP378" s="123"/>
      <c r="AQ378" s="123"/>
      <c r="AS378" s="123"/>
      <c r="AT378" s="123"/>
      <c r="AU378" s="123"/>
      <c r="AW378" s="123"/>
      <c r="AX378" s="123"/>
      <c r="AY378" s="123"/>
      <c r="AZ378" s="102"/>
    </row>
    <row r="379" spans="1:52" x14ac:dyDescent="0.25">
      <c r="A379" s="102"/>
      <c r="B379" s="103" t="s">
        <v>411</v>
      </c>
      <c r="C379" s="103" t="s">
        <v>424</v>
      </c>
      <c r="D379" s="103" t="s">
        <v>89</v>
      </c>
      <c r="F379" s="113">
        <f>'MATRIZ 2017 COMPLETO PROPOSTA'!F379</f>
        <v>1206.7464626311651</v>
      </c>
      <c r="G379" s="118">
        <f t="shared" si="154"/>
        <v>1.069028866795067E-3</v>
      </c>
      <c r="H379" s="123">
        <f>'DADOS BASE PROPOSTA'!$H$17*G379*'AJUSTE CONIF-SETEC (1) '!$Q$12</f>
        <v>1324732.466340442</v>
      </c>
      <c r="I379" s="123">
        <f>'MATRIZ 2017 COMPLETO PROPOSTA'!I379*'AJUSTE CONIF-SETEC (1) '!$Q$12</f>
        <v>395240.93561876053</v>
      </c>
      <c r="J379" s="123">
        <f t="shared" si="155"/>
        <v>1719973.4019592025</v>
      </c>
      <c r="L379" s="113">
        <v>0</v>
      </c>
      <c r="M379" s="123">
        <f>IF(D379="E",'DADOS BASE PROPOSTA'!$H$28,IF(D379="EA",'DADOS BASE PROPOSTA'!$H$29,IF(D379="EC",'DADOS BASE PROPOSTA'!$H$30,IF(D379="ECA",'DADOS BASE PROPOSTA'!$H$31,0))))*'AJUSTE CONIF-SETEC (1) '!$Q$14</f>
        <v>0</v>
      </c>
      <c r="N379" s="123">
        <f>IF(OR(D379="E",D379="EA",D379="EC",D379="ECA",D379="ECR"),L379*'DADOS BASE PROPOSTA'!$H$33,0)*'AJUSTE CONIF-SETEC (1) '!$Q$14</f>
        <v>0</v>
      </c>
      <c r="O379" s="123">
        <f t="shared" si="156"/>
        <v>0</v>
      </c>
      <c r="R379" s="123"/>
      <c r="T379" s="113">
        <v>160.15266022361311</v>
      </c>
      <c r="U379" s="118">
        <f t="shared" si="158"/>
        <v>8.4018572830749875E-4</v>
      </c>
      <c r="V379" s="123">
        <f>'DADOS BASE PROPOSTA'!$H$48*U379*'AJUSTE CONIF-SETEC (1) '!$Q$20</f>
        <v>41106.457935190083</v>
      </c>
      <c r="W379" s="123"/>
      <c r="X379" s="123">
        <f t="shared" si="157"/>
        <v>41106.457935190083</v>
      </c>
      <c r="Z379" s="128">
        <v>651.5</v>
      </c>
      <c r="AB379" s="54">
        <v>0.66800000000000004</v>
      </c>
      <c r="AC379" s="54">
        <f t="shared" si="159"/>
        <v>435.202</v>
      </c>
      <c r="AD379" s="132">
        <f t="shared" si="160"/>
        <v>-0.10583184425827111</v>
      </c>
      <c r="AF379" s="54">
        <f>($AF$11-(AD379*$AF$11))*'AJUSTE CONIF-SETEC (1) '!$Q$18</f>
        <v>622.55580901004953</v>
      </c>
      <c r="AG379" s="123">
        <f t="shared" si="161"/>
        <v>405595.10957004729</v>
      </c>
      <c r="AI379" s="128">
        <v>0</v>
      </c>
      <c r="AJ379" s="123">
        <f>IF($AI$11&gt;0,(AI379/$AI$11)*'DADOS BASE PROPOSTA'!$H$41,0)*'AJUSTE CONIF-SETEC (1) '!$Q$18</f>
        <v>0</v>
      </c>
      <c r="AL379" s="123">
        <v>37.75</v>
      </c>
      <c r="AM379" s="123">
        <f>(AL379/$AL$11)*'DADOS BASE PROPOSTA'!$H$42*'AJUSTE CONIF-SETEC (1) '!$Q$18</f>
        <v>19920.634679631545</v>
      </c>
      <c r="AO379" s="123"/>
      <c r="AP379" s="123"/>
      <c r="AQ379" s="123"/>
      <c r="AS379" s="123"/>
      <c r="AT379" s="123"/>
      <c r="AU379" s="123"/>
      <c r="AW379" s="123"/>
      <c r="AX379" s="123"/>
      <c r="AY379" s="123"/>
      <c r="AZ379" s="102"/>
    </row>
    <row r="380" spans="1:52" x14ac:dyDescent="0.25">
      <c r="A380" s="102"/>
      <c r="B380" s="103" t="s">
        <v>411</v>
      </c>
      <c r="C380" s="103" t="s">
        <v>425</v>
      </c>
      <c r="D380" s="103" t="s">
        <v>89</v>
      </c>
      <c r="F380" s="113">
        <f>'MATRIZ 2017 COMPLETO PROPOSTA'!F380</f>
        <v>2812.074732175442</v>
      </c>
      <c r="G380" s="118">
        <f t="shared" si="154"/>
        <v>2.4911521660696831E-3</v>
      </c>
      <c r="H380" s="123">
        <f>'DADOS BASE PROPOSTA'!$H$17*G380*'AJUSTE CONIF-SETEC (1) '!$Q$12</f>
        <v>3087016.8762425547</v>
      </c>
      <c r="I380" s="123">
        <f>'MATRIZ 2017 COMPLETO PROPOSTA'!I380*'AJUSTE CONIF-SETEC (1) '!$Q$12</f>
        <v>0</v>
      </c>
      <c r="J380" s="123">
        <f t="shared" si="155"/>
        <v>3087016.8762425547</v>
      </c>
      <c r="L380" s="113">
        <v>0</v>
      </c>
      <c r="M380" s="123">
        <f>IF(D380="E",'DADOS BASE PROPOSTA'!$H$28,IF(D380="EA",'DADOS BASE PROPOSTA'!$H$29,IF(D380="EC",'DADOS BASE PROPOSTA'!$H$30,IF(D380="ECA",'DADOS BASE PROPOSTA'!$H$31,0))))*'AJUSTE CONIF-SETEC (1) '!$Q$14</f>
        <v>0</v>
      </c>
      <c r="N380" s="123">
        <f>IF(OR(D380="E",D380="EA",D380="EC",D380="ECA",D380="ECR"),L380*'DADOS BASE PROPOSTA'!$H$33,0)*'AJUSTE CONIF-SETEC (1) '!$Q$14</f>
        <v>0</v>
      </c>
      <c r="O380" s="123">
        <f t="shared" si="156"/>
        <v>0</v>
      </c>
      <c r="R380" s="123"/>
      <c r="T380" s="113">
        <v>110.901002209596</v>
      </c>
      <c r="U380" s="118">
        <f t="shared" si="158"/>
        <v>5.818038812555594E-4</v>
      </c>
      <c r="V380" s="123">
        <f>'DADOS BASE PROPOSTA'!$H$48*U380*'AJUSTE CONIF-SETEC (1) '!$Q$20</f>
        <v>28465.011920089441</v>
      </c>
      <c r="W380" s="123"/>
      <c r="X380" s="123">
        <f t="shared" si="157"/>
        <v>28465.011920089441</v>
      </c>
      <c r="Z380" s="128">
        <v>952.5</v>
      </c>
      <c r="AB380" s="54">
        <v>0.66800000000000004</v>
      </c>
      <c r="AC380" s="54">
        <f t="shared" si="159"/>
        <v>636.27</v>
      </c>
      <c r="AD380" s="132">
        <f t="shared" si="160"/>
        <v>-0.10583184425827111</v>
      </c>
      <c r="AF380" s="54">
        <f>($AF$11-(AD380*$AF$11))*'AJUSTE CONIF-SETEC (1) '!$Q$18</f>
        <v>622.55580901004953</v>
      </c>
      <c r="AG380" s="123">
        <f t="shared" si="161"/>
        <v>592984.40808207216</v>
      </c>
      <c r="AI380" s="128">
        <v>285</v>
      </c>
      <c r="AJ380" s="123">
        <f>IF($AI$11&gt;0,(AI380/$AI$11)*'DADOS BASE PROPOSTA'!$H$41,0)*'AJUSTE CONIF-SETEC (1) '!$Q$18</f>
        <v>1625701.0866882473</v>
      </c>
      <c r="AL380" s="123">
        <v>22.25</v>
      </c>
      <c r="AM380" s="123">
        <f>(AL380/$AL$11)*'DADOS BASE PROPOSTA'!$H$42*'AJUSTE CONIF-SETEC (1) '!$Q$18</f>
        <v>11741.301235014618</v>
      </c>
      <c r="AO380" s="123"/>
      <c r="AP380" s="123"/>
      <c r="AQ380" s="123"/>
      <c r="AS380" s="123"/>
      <c r="AT380" s="123"/>
      <c r="AU380" s="123"/>
      <c r="AW380" s="123"/>
      <c r="AX380" s="123"/>
      <c r="AY380" s="123"/>
      <c r="AZ380" s="102"/>
    </row>
    <row r="381" spans="1:52" x14ac:dyDescent="0.25">
      <c r="A381" s="102"/>
      <c r="B381" s="103" t="s">
        <v>411</v>
      </c>
      <c r="C381" s="103" t="s">
        <v>426</v>
      </c>
      <c r="D381" s="103" t="s">
        <v>93</v>
      </c>
      <c r="F381" s="113">
        <f>'MATRIZ 2017 COMPLETO PROPOSTA'!F381</f>
        <v>0</v>
      </c>
      <c r="G381" s="118">
        <f t="shared" si="154"/>
        <v>0</v>
      </c>
      <c r="H381" s="123">
        <f>'DADOS BASE PROPOSTA'!$H$17*G381*'AJUSTE CONIF-SETEC (1) '!$Q$12</f>
        <v>0</v>
      </c>
      <c r="I381" s="123">
        <f>'MATRIZ 2017 COMPLETO PROPOSTA'!I381*'AJUSTE CONIF-SETEC (1) '!$Q$12</f>
        <v>0</v>
      </c>
      <c r="J381" s="123">
        <f t="shared" si="155"/>
        <v>0</v>
      </c>
      <c r="L381" s="113">
        <v>202.98128669159021</v>
      </c>
      <c r="M381" s="123">
        <f>IF(D381="E",'DADOS BASE PROPOSTA'!$H$28,IF(D381="EA",'DADOS BASE PROPOSTA'!$H$29,IF(D381="EC",'DADOS BASE PROPOSTA'!$H$30,IF(D381="ECA",'DADOS BASE PROPOSTA'!$H$31,0))))*'AJUSTE CONIF-SETEC (1) '!$Q$14</f>
        <v>1008808.992033664</v>
      </c>
      <c r="N381" s="123">
        <f>IF(OR(D381="E",D381="EA",D381="EC",D381="ECA",D381="ECR"),L381*'DADOS BASE PROPOSTA'!$H$33,0)*'AJUSTE CONIF-SETEC (1) '!$Q$14</f>
        <v>68100.263283608292</v>
      </c>
      <c r="O381" s="123">
        <f t="shared" si="156"/>
        <v>1076909.2553172724</v>
      </c>
      <c r="R381" s="123"/>
      <c r="T381" s="113">
        <v>0</v>
      </c>
      <c r="U381" s="118">
        <f t="shared" si="158"/>
        <v>0</v>
      </c>
      <c r="V381" s="123">
        <f>'DADOS BASE PROPOSTA'!$H$48*U381*'AJUSTE CONIF-SETEC (1) '!$Q$20</f>
        <v>0</v>
      </c>
      <c r="W381" s="123"/>
      <c r="X381" s="123">
        <f t="shared" si="157"/>
        <v>0</v>
      </c>
      <c r="Z381" s="128">
        <v>144</v>
      </c>
      <c r="AB381" s="54">
        <v>0.59399999999999997</v>
      </c>
      <c r="AC381" s="54">
        <f t="shared" si="159"/>
        <v>85.536000000000001</v>
      </c>
      <c r="AD381" s="132">
        <f t="shared" si="160"/>
        <v>-0.23533184425827122</v>
      </c>
      <c r="AF381" s="54">
        <f>($AF$11-(AD381*$AF$11))*'AJUSTE CONIF-SETEC (1) '!$Q$18</f>
        <v>695.46108632269329</v>
      </c>
      <c r="AG381" s="123">
        <f t="shared" si="161"/>
        <v>100146.39643046784</v>
      </c>
      <c r="AI381" s="128">
        <v>0</v>
      </c>
      <c r="AJ381" s="123">
        <f>IF($AI$11&gt;0,(AI381/$AI$11)*'DADOS BASE PROPOSTA'!$H$41,0)*'AJUSTE CONIF-SETEC (1) '!$Q$18</f>
        <v>0</v>
      </c>
      <c r="AL381" s="123">
        <v>0</v>
      </c>
      <c r="AM381" s="123">
        <f>(AL381/$AL$11)*'DADOS BASE PROPOSTA'!$H$42*'AJUSTE CONIF-SETEC (1) '!$Q$18</f>
        <v>0</v>
      </c>
      <c r="AO381" s="123"/>
      <c r="AP381" s="123"/>
      <c r="AQ381" s="123"/>
      <c r="AS381" s="123"/>
      <c r="AT381" s="123"/>
      <c r="AU381" s="123"/>
      <c r="AW381" s="123"/>
      <c r="AX381" s="123"/>
      <c r="AY381" s="123"/>
      <c r="AZ381" s="102"/>
    </row>
    <row r="382" spans="1:52" x14ac:dyDescent="0.25">
      <c r="A382" s="102"/>
      <c r="B382" s="103" t="s">
        <v>411</v>
      </c>
      <c r="C382" s="103" t="s">
        <v>427</v>
      </c>
      <c r="D382" s="103" t="s">
        <v>93</v>
      </c>
      <c r="F382" s="113">
        <f>'MATRIZ 2017 COMPLETO PROPOSTA'!F382</f>
        <v>0</v>
      </c>
      <c r="G382" s="118">
        <f t="shared" si="154"/>
        <v>0</v>
      </c>
      <c r="H382" s="123">
        <f>'DADOS BASE PROPOSTA'!$H$17*G382*'AJUSTE CONIF-SETEC (1) '!$Q$12</f>
        <v>0</v>
      </c>
      <c r="I382" s="123">
        <f>'MATRIZ 2017 COMPLETO PROPOSTA'!I382*'AJUSTE CONIF-SETEC (1) '!$Q$12</f>
        <v>0</v>
      </c>
      <c r="J382" s="123">
        <f t="shared" si="155"/>
        <v>0</v>
      </c>
      <c r="L382" s="113">
        <v>327.42329438490572</v>
      </c>
      <c r="M382" s="123">
        <f>IF(D382="E",'DADOS BASE PROPOSTA'!$H$28,IF(D382="EA",'DADOS BASE PROPOSTA'!$H$29,IF(D382="EC",'DADOS BASE PROPOSTA'!$H$30,IF(D382="ECA",'DADOS BASE PROPOSTA'!$H$31,0))))*'AJUSTE CONIF-SETEC (1) '!$Q$14</f>
        <v>1008808.992033664</v>
      </c>
      <c r="N382" s="123">
        <f>IF(OR(D382="E",D382="EA",D382="EC",D382="ECA",D382="ECR"),L382*'DADOS BASE PROPOSTA'!$H$33,0)*'AJUSTE CONIF-SETEC (1) '!$Q$14</f>
        <v>109850.58236761233</v>
      </c>
      <c r="O382" s="123">
        <f t="shared" si="156"/>
        <v>1118659.5744012764</v>
      </c>
      <c r="R382" s="123"/>
      <c r="T382" s="113">
        <v>112.749053030303</v>
      </c>
      <c r="U382" s="118">
        <f t="shared" si="158"/>
        <v>5.9149904287558502E-4</v>
      </c>
      <c r="V382" s="123">
        <f>'DADOS BASE PROPOSTA'!$H$48*U382*'AJUSTE CONIF-SETEC (1) '!$Q$20</f>
        <v>28939.351985483401</v>
      </c>
      <c r="W382" s="123"/>
      <c r="X382" s="123">
        <f t="shared" si="157"/>
        <v>28939.351985483401</v>
      </c>
      <c r="Z382" s="128">
        <v>313.5</v>
      </c>
      <c r="AB382" s="54">
        <v>0.64500000000000002</v>
      </c>
      <c r="AC382" s="54">
        <f t="shared" si="159"/>
        <v>202.20750000000001</v>
      </c>
      <c r="AD382" s="132">
        <f t="shared" si="160"/>
        <v>-0.14608184425827114</v>
      </c>
      <c r="AF382" s="54">
        <f>($AF$11-(AD382*$AF$11))*'AJUSTE CONIF-SETEC (1) '!$Q$18</f>
        <v>645.21555736397931</v>
      </c>
      <c r="AG382" s="123">
        <f t="shared" si="161"/>
        <v>202275.0772336075</v>
      </c>
      <c r="AI382" s="128">
        <v>0</v>
      </c>
      <c r="AJ382" s="123">
        <f>IF($AI$11&gt;0,(AI382/$AI$11)*'DADOS BASE PROPOSTA'!$H$41,0)*'AJUSTE CONIF-SETEC (1) '!$Q$18</f>
        <v>0</v>
      </c>
      <c r="AL382" s="123">
        <v>22</v>
      </c>
      <c r="AM382" s="123">
        <f>(AL382/$AL$11)*'DADOS BASE PROPOSTA'!$H$42*'AJUSTE CONIF-SETEC (1) '!$Q$18</f>
        <v>11609.376502036928</v>
      </c>
      <c r="AO382" s="123"/>
      <c r="AP382" s="123"/>
      <c r="AQ382" s="123"/>
      <c r="AS382" s="123"/>
      <c r="AT382" s="123"/>
      <c r="AU382" s="123"/>
      <c r="AW382" s="123"/>
      <c r="AX382" s="123"/>
      <c r="AY382" s="123"/>
      <c r="AZ382" s="102"/>
    </row>
    <row r="383" spans="1:52" x14ac:dyDescent="0.25">
      <c r="A383" s="102"/>
      <c r="B383" s="103" t="s">
        <v>411</v>
      </c>
      <c r="C383" s="103" t="s">
        <v>428</v>
      </c>
      <c r="D383" s="103" t="s">
        <v>93</v>
      </c>
      <c r="F383" s="113">
        <f>'MATRIZ 2017 COMPLETO PROPOSTA'!F383</f>
        <v>0</v>
      </c>
      <c r="G383" s="118">
        <f t="shared" si="154"/>
        <v>0</v>
      </c>
      <c r="H383" s="123">
        <f>'DADOS BASE PROPOSTA'!$H$17*G383*'AJUSTE CONIF-SETEC (1) '!$Q$12</f>
        <v>0</v>
      </c>
      <c r="I383" s="123">
        <f>'MATRIZ 2017 COMPLETO PROPOSTA'!I383*'AJUSTE CONIF-SETEC (1) '!$Q$12</f>
        <v>0</v>
      </c>
      <c r="J383" s="123">
        <f t="shared" si="155"/>
        <v>0</v>
      </c>
      <c r="L383" s="113">
        <v>305.02033974528717</v>
      </c>
      <c r="M383" s="123">
        <f>IF(D383="E",'DADOS BASE PROPOSTA'!$H$28,IF(D383="EA",'DADOS BASE PROPOSTA'!$H$29,IF(D383="EC",'DADOS BASE PROPOSTA'!$H$30,IF(D383="ECA",'DADOS BASE PROPOSTA'!$H$31,0))))*'AJUSTE CONIF-SETEC (1) '!$Q$14</f>
        <v>1008808.992033664</v>
      </c>
      <c r="N383" s="123">
        <f>IF(OR(D383="E",D383="EA",D383="EC",D383="ECA",D383="ECR"),L383*'DADOS BASE PROPOSTA'!$H$33,0)*'AJUSTE CONIF-SETEC (1) '!$Q$14</f>
        <v>102334.38649480349</v>
      </c>
      <c r="O383" s="123">
        <f t="shared" si="156"/>
        <v>1111143.3785284676</v>
      </c>
      <c r="R383" s="123"/>
      <c r="T383" s="113">
        <v>98.36150234741784</v>
      </c>
      <c r="U383" s="118">
        <f t="shared" si="158"/>
        <v>5.1601971751075648E-4</v>
      </c>
      <c r="V383" s="123">
        <f>'DADOS BASE PROPOSTA'!$H$48*U383*'AJUSTE CONIF-SETEC (1) '!$Q$20</f>
        <v>25246.492646708371</v>
      </c>
      <c r="W383" s="123"/>
      <c r="X383" s="123">
        <f t="shared" si="157"/>
        <v>25246.492646708371</v>
      </c>
      <c r="Z383" s="128">
        <v>173</v>
      </c>
      <c r="AB383" s="54">
        <v>0.64400000000000002</v>
      </c>
      <c r="AC383" s="54">
        <f t="shared" si="159"/>
        <v>111.41200000000001</v>
      </c>
      <c r="AD383" s="132">
        <f t="shared" si="160"/>
        <v>-0.14783184425827114</v>
      </c>
      <c r="AF383" s="54">
        <f>($AF$11-(AD383*$AF$11))*'AJUSTE CONIF-SETEC (1) '!$Q$18</f>
        <v>646.20076381415026</v>
      </c>
      <c r="AG383" s="123">
        <f t="shared" si="161"/>
        <v>111792.732139848</v>
      </c>
      <c r="AI383" s="128">
        <v>0</v>
      </c>
      <c r="AJ383" s="123">
        <f>IF($AI$11&gt;0,(AI383/$AI$11)*'DADOS BASE PROPOSTA'!$H$41,0)*'AJUSTE CONIF-SETEC (1) '!$Q$18</f>
        <v>0</v>
      </c>
      <c r="AL383" s="123">
        <v>20.5</v>
      </c>
      <c r="AM383" s="123">
        <f>(AL383/$AL$11)*'DADOS BASE PROPOSTA'!$H$42*'AJUSTE CONIF-SETEC (1) '!$Q$18</f>
        <v>10817.828104170771</v>
      </c>
      <c r="AO383" s="123"/>
      <c r="AP383" s="123"/>
      <c r="AQ383" s="123"/>
      <c r="AS383" s="123"/>
      <c r="AT383" s="123"/>
      <c r="AU383" s="123"/>
      <c r="AW383" s="123"/>
      <c r="AX383" s="123"/>
      <c r="AY383" s="123"/>
      <c r="AZ383" s="102"/>
    </row>
    <row r="384" spans="1:52" x14ac:dyDescent="0.25">
      <c r="A384" s="102"/>
      <c r="B384" s="103" t="s">
        <v>411</v>
      </c>
      <c r="C384" s="103" t="s">
        <v>429</v>
      </c>
      <c r="D384" s="103" t="s">
        <v>89</v>
      </c>
      <c r="F384" s="113">
        <f>'MATRIZ 2017 COMPLETO PROPOSTA'!F384</f>
        <v>1512.902885343201</v>
      </c>
      <c r="G384" s="118">
        <f t="shared" si="154"/>
        <v>1.3402457825010081E-3</v>
      </c>
      <c r="H384" s="123">
        <f>'DADOS BASE PROPOSTA'!$H$17*G384*'AJUSTE CONIF-SETEC (1) '!$Q$12</f>
        <v>1660822.4119127493</v>
      </c>
      <c r="I384" s="123">
        <f>'MATRIZ 2017 COMPLETO PROPOSTA'!I384*'AJUSTE CONIF-SETEC (1) '!$Q$12</f>
        <v>59150.990046453269</v>
      </c>
      <c r="J384" s="123">
        <f t="shared" si="155"/>
        <v>1719973.4019592025</v>
      </c>
      <c r="L384" s="113">
        <v>0</v>
      </c>
      <c r="M384" s="123">
        <f>IF(D384="E",'DADOS BASE PROPOSTA'!$H$28,IF(D384="EA",'DADOS BASE PROPOSTA'!$H$29,IF(D384="EC",'DADOS BASE PROPOSTA'!$H$30,IF(D384="ECA",'DADOS BASE PROPOSTA'!$H$31,0))))*'AJUSTE CONIF-SETEC (1) '!$Q$14</f>
        <v>0</v>
      </c>
      <c r="N384" s="123">
        <f>IF(OR(D384="E",D384="EA",D384="EC",D384="ECA",D384="ECR"),L384*'DADOS BASE PROPOSTA'!$H$33,0)*'AJUSTE CONIF-SETEC (1) '!$Q$14</f>
        <v>0</v>
      </c>
      <c r="O384" s="123">
        <f t="shared" si="156"/>
        <v>0</v>
      </c>
      <c r="R384" s="123"/>
      <c r="T384" s="113">
        <v>124.3120954098455</v>
      </c>
      <c r="U384" s="118">
        <f t="shared" si="158"/>
        <v>6.5216055901613291E-4</v>
      </c>
      <c r="V384" s="123">
        <f>'DADOS BASE PROPOSTA'!$H$48*U384*'AJUSTE CONIF-SETEC (1) '!$Q$20</f>
        <v>31907.243461740025</v>
      </c>
      <c r="W384" s="123"/>
      <c r="X384" s="123">
        <f t="shared" si="157"/>
        <v>31907.243461740025</v>
      </c>
      <c r="Z384" s="128">
        <v>827</v>
      </c>
      <c r="AB384" s="54">
        <v>0.69099999999999995</v>
      </c>
      <c r="AC384" s="54">
        <f t="shared" si="159"/>
        <v>571.45699999999999</v>
      </c>
      <c r="AD384" s="132">
        <f t="shared" si="160"/>
        <v>-6.5581844258271266E-2</v>
      </c>
      <c r="AF384" s="54">
        <f>($AF$11-(AD384*$AF$11))*'AJUSTE CONIF-SETEC (1) '!$Q$18</f>
        <v>599.89606065611986</v>
      </c>
      <c r="AG384" s="123">
        <f t="shared" si="161"/>
        <v>496114.04216261115</v>
      </c>
      <c r="AI384" s="128">
        <v>0</v>
      </c>
      <c r="AJ384" s="123">
        <f>IF($AI$11&gt;0,(AI384/$AI$11)*'DADOS BASE PROPOSTA'!$H$41,0)*'AJUSTE CONIF-SETEC (1) '!$Q$18</f>
        <v>0</v>
      </c>
      <c r="AL384" s="123">
        <v>38</v>
      </c>
      <c r="AM384" s="123">
        <f>(AL384/$AL$11)*'DADOS BASE PROPOSTA'!$H$42*'AJUSTE CONIF-SETEC (1) '!$Q$18</f>
        <v>20052.559412609233</v>
      </c>
      <c r="AO384" s="123"/>
      <c r="AP384" s="123"/>
      <c r="AQ384" s="123"/>
      <c r="AS384" s="123"/>
      <c r="AT384" s="123"/>
      <c r="AU384" s="123"/>
      <c r="AW384" s="123"/>
      <c r="AX384" s="123"/>
      <c r="AY384" s="123"/>
      <c r="AZ384" s="102"/>
    </row>
    <row r="385" spans="1:52" x14ac:dyDescent="0.25">
      <c r="A385" s="102"/>
      <c r="B385" s="103" t="s">
        <v>411</v>
      </c>
      <c r="C385" s="103" t="s">
        <v>430</v>
      </c>
      <c r="D385" s="103" t="s">
        <v>89</v>
      </c>
      <c r="F385" s="113">
        <f>'MATRIZ 2017 COMPLETO PROPOSTA'!F385</f>
        <v>2412.875806431482</v>
      </c>
      <c r="G385" s="118">
        <f t="shared" si="154"/>
        <v>2.1375110422470487E-3</v>
      </c>
      <c r="H385" s="123">
        <f>'DADOS BASE PROPOSTA'!$H$17*G385*'AJUSTE CONIF-SETEC (1) '!$Q$12</f>
        <v>2648787.4769135541</v>
      </c>
      <c r="I385" s="123">
        <f>'MATRIZ 2017 COMPLETO PROPOSTA'!I385*'AJUSTE CONIF-SETEC (1) '!$Q$12</f>
        <v>0</v>
      </c>
      <c r="J385" s="123">
        <f t="shared" si="155"/>
        <v>2648787.4769135541</v>
      </c>
      <c r="L385" s="113">
        <v>0</v>
      </c>
      <c r="M385" s="123">
        <f>IF(D385="E",'DADOS BASE PROPOSTA'!$H$28,IF(D385="EA",'DADOS BASE PROPOSTA'!$H$29,IF(D385="EC",'DADOS BASE PROPOSTA'!$H$30,IF(D385="ECA",'DADOS BASE PROPOSTA'!$H$31,0))))*'AJUSTE CONIF-SETEC (1) '!$Q$14</f>
        <v>0</v>
      </c>
      <c r="N385" s="123">
        <f>IF(OR(D385="E",D385="EA",D385="EC",D385="ECA",D385="ECR"),L385*'DADOS BASE PROPOSTA'!$H$33,0)*'AJUSTE CONIF-SETEC (1) '!$Q$14</f>
        <v>0</v>
      </c>
      <c r="O385" s="123">
        <f t="shared" si="156"/>
        <v>0</v>
      </c>
      <c r="R385" s="123"/>
      <c r="T385" s="113">
        <v>632.13457518547693</v>
      </c>
      <c r="U385" s="118">
        <f t="shared" si="158"/>
        <v>3.3162761561312715E-3</v>
      </c>
      <c r="V385" s="123">
        <f>'DADOS BASE PROPOSTA'!$H$48*U385*'AJUSTE CONIF-SETEC (1) '!$Q$20</f>
        <v>162250.27600515517</v>
      </c>
      <c r="W385" s="123"/>
      <c r="X385" s="123">
        <f t="shared" si="157"/>
        <v>162250.27600515517</v>
      </c>
      <c r="Z385" s="128">
        <v>1207.5</v>
      </c>
      <c r="AB385" s="54">
        <v>0.66600000000000004</v>
      </c>
      <c r="AC385" s="54">
        <f t="shared" si="159"/>
        <v>804.19500000000005</v>
      </c>
      <c r="AD385" s="132">
        <f t="shared" si="160"/>
        <v>-0.10933184425827111</v>
      </c>
      <c r="AF385" s="54">
        <f>($AF$11-(AD385*$AF$11))*'AJUSTE CONIF-SETEC (1) '!$Q$18</f>
        <v>624.52622191039131</v>
      </c>
      <c r="AG385" s="123">
        <f t="shared" si="161"/>
        <v>754115.41295679752</v>
      </c>
      <c r="AI385" s="128">
        <v>0</v>
      </c>
      <c r="AJ385" s="123">
        <f>IF($AI$11&gt;0,(AI385/$AI$11)*'DADOS BASE PROPOSTA'!$H$41,0)*'AJUSTE CONIF-SETEC (1) '!$Q$18</f>
        <v>0</v>
      </c>
      <c r="AL385" s="123">
        <v>97.875</v>
      </c>
      <c r="AM385" s="123">
        <f>(AL385/$AL$11)*'DADOS BASE PROPOSTA'!$H$42*'AJUSTE CONIF-SETEC (1) '!$Q$18</f>
        <v>51648.532960766548</v>
      </c>
      <c r="AO385" s="123"/>
      <c r="AP385" s="123"/>
      <c r="AQ385" s="123"/>
      <c r="AS385" s="123"/>
      <c r="AT385" s="123"/>
      <c r="AU385" s="123"/>
      <c r="AW385" s="123"/>
      <c r="AX385" s="123"/>
      <c r="AY385" s="123"/>
      <c r="AZ385" s="102"/>
    </row>
    <row r="386" spans="1:52" x14ac:dyDescent="0.25">
      <c r="A386" s="102"/>
      <c r="F386" s="113"/>
      <c r="G386" s="118"/>
      <c r="H386" s="123"/>
      <c r="I386" s="123"/>
      <c r="J386" s="123"/>
      <c r="L386" s="113"/>
      <c r="M386" s="123"/>
      <c r="N386" s="123"/>
      <c r="O386" s="123"/>
      <c r="R386" s="123"/>
      <c r="T386" s="113"/>
      <c r="U386" s="118"/>
      <c r="V386" s="123"/>
      <c r="W386" s="123"/>
      <c r="X386" s="123"/>
      <c r="Z386" s="128"/>
      <c r="AD386" s="132"/>
      <c r="AG386" s="123"/>
      <c r="AI386" s="128"/>
      <c r="AJ386" s="123"/>
      <c r="AL386" s="123"/>
      <c r="AM386" s="123"/>
      <c r="AO386" s="123"/>
      <c r="AP386" s="123"/>
      <c r="AQ386" s="123"/>
      <c r="AS386" s="123"/>
      <c r="AT386" s="123"/>
      <c r="AU386" s="123"/>
      <c r="AW386" s="123"/>
      <c r="AX386" s="123"/>
      <c r="AY386" s="123"/>
      <c r="AZ386" s="102"/>
    </row>
    <row r="387" spans="1:52" x14ac:dyDescent="0.25">
      <c r="A387" s="102"/>
      <c r="B387" s="107" t="s">
        <v>431</v>
      </c>
      <c r="C387" s="107" t="s">
        <v>432</v>
      </c>
      <c r="D387" s="107" t="s">
        <v>84</v>
      </c>
      <c r="E387" s="107"/>
      <c r="F387" s="114">
        <f>SUM(F388:F406)</f>
        <v>32538.836239796176</v>
      </c>
      <c r="G387" s="119">
        <f>SUM(G388:G406)</f>
        <v>2.8825404763495367E-2</v>
      </c>
      <c r="H387" s="124">
        <f>SUM(H388:H406)</f>
        <v>35720223.028296396</v>
      </c>
      <c r="I387" s="124">
        <f>SUM(I388:I406)</f>
        <v>699079.00974039629</v>
      </c>
      <c r="J387" s="124">
        <f>SUM(J388:J406)</f>
        <v>36419302.038036793</v>
      </c>
      <c r="K387" s="108"/>
      <c r="L387" s="114">
        <f>SUM(L388:L406)</f>
        <v>1393.9585803070995</v>
      </c>
      <c r="M387" s="124">
        <f>SUM(M388:M406)</f>
        <v>7552751.1579541527</v>
      </c>
      <c r="N387" s="124">
        <f>SUM(N388:N406)</f>
        <v>467673.38936812122</v>
      </c>
      <c r="O387" s="124">
        <f>SUM(O388:O406)</f>
        <v>8020424.5473222751</v>
      </c>
      <c r="P387" s="108"/>
      <c r="Q387" s="109"/>
      <c r="R387" s="124">
        <f>SUM(R388:R406)</f>
        <v>3993170.1076236069</v>
      </c>
      <c r="S387" s="108"/>
      <c r="T387" s="114">
        <f>SUM(T388:T406)</f>
        <v>5396.4541101780242</v>
      </c>
      <c r="U387" s="119">
        <f>SUM(U388:U406)</f>
        <v>2.8310636367246653E-2</v>
      </c>
      <c r="V387" s="124">
        <f>SUM(V388:V406)</f>
        <v>1385110.3913571448</v>
      </c>
      <c r="W387" s="124">
        <f>SUM(W388:W406)</f>
        <v>244676.20587804879</v>
      </c>
      <c r="X387" s="124">
        <f>SUM(X388:X406)</f>
        <v>1629786.5972351935</v>
      </c>
      <c r="Y387" s="108"/>
      <c r="Z387" s="129">
        <f>SUM(Z388:Z406)</f>
        <v>20668.5</v>
      </c>
      <c r="AA387" s="108"/>
      <c r="AB387" s="108"/>
      <c r="AC387" s="108"/>
      <c r="AD387" s="133"/>
      <c r="AE387" s="108"/>
      <c r="AF387" s="108"/>
      <c r="AG387" s="124">
        <f>SUM(AG388:AG406)</f>
        <v>11931609.690571187</v>
      </c>
      <c r="AH387" s="108"/>
      <c r="AI387" s="129">
        <f>SUM(AI388:AI406)</f>
        <v>83.5</v>
      </c>
      <c r="AJ387" s="124">
        <f>SUM(AJ388:AJ406)</f>
        <v>476301.89732796018</v>
      </c>
      <c r="AK387" s="108"/>
      <c r="AL387" s="124">
        <f>SUM(AL388:AL406)</f>
        <v>1124.5</v>
      </c>
      <c r="AM387" s="124">
        <f>SUM(AM388:AM406)</f>
        <v>593397.44893366017</v>
      </c>
      <c r="AN387" s="108"/>
      <c r="AO387" s="124"/>
      <c r="AP387" s="124"/>
      <c r="AQ387" s="124">
        <f>SUM(AQ388:AQ406)</f>
        <v>371449.54227355507</v>
      </c>
      <c r="AR387" s="107"/>
      <c r="AS387" s="124"/>
      <c r="AT387" s="124"/>
      <c r="AU387" s="124">
        <f>SUM(AU388:AU406)</f>
        <v>371449.54227355507</v>
      </c>
      <c r="AV387" s="107"/>
      <c r="AW387" s="124"/>
      <c r="AX387" s="124"/>
      <c r="AY387" s="124">
        <f>SUM(AY388:AY406)</f>
        <v>371449.54227355507</v>
      </c>
      <c r="AZ387" s="102"/>
    </row>
    <row r="388" spans="1:52" x14ac:dyDescent="0.25">
      <c r="A388" s="102"/>
      <c r="B388" s="103" t="s">
        <v>431</v>
      </c>
      <c r="C388" s="103" t="s">
        <v>35</v>
      </c>
      <c r="D388" s="103" t="s">
        <v>85</v>
      </c>
      <c r="F388" s="113">
        <f>'MATRIZ 2017 COMPLETO PROPOSTA'!F388</f>
        <v>0</v>
      </c>
      <c r="G388" s="118">
        <f t="shared" ref="G388:G406" si="162">F388/$F$11</f>
        <v>0</v>
      </c>
      <c r="H388" s="123">
        <f>'DADOS BASE PROPOSTA'!$H$17*G388*'AJUSTE CONIF-SETEC (1) '!$Q$12</f>
        <v>0</v>
      </c>
      <c r="I388" s="123">
        <f>'MATRIZ 2017 COMPLETO PROPOSTA'!I388*'AJUSTE CONIF-SETEC (1) '!$Q$12</f>
        <v>0</v>
      </c>
      <c r="J388" s="123">
        <f t="shared" ref="J388:J406" si="163">H388+I388</f>
        <v>0</v>
      </c>
      <c r="L388" s="113"/>
      <c r="M388" s="123">
        <f>IF(D388="E",'DADOS BASE PROPOSTA'!$H$28,IF(D388="EA",'DADOS BASE PROPOSTA'!$H$29,IF(D388="EC",'DADOS BASE PROPOSTA'!$H$30,IF(D388="ECA",'DADOS BASE PROPOSTA'!$H$31,0))))*'AJUSTE CONIF-SETEC (1) '!$Q$14</f>
        <v>0</v>
      </c>
      <c r="N388" s="123">
        <f>IF(OR(D388="E",D388="EA",D388="EC",D388="ECA",D388="ECR"),L388*'DADOS BASE PROPOSTA'!$H$33,0)*'AJUSTE CONIF-SETEC (1) '!$Q$14</f>
        <v>0</v>
      </c>
      <c r="O388" s="123">
        <f t="shared" ref="O388:O406" si="164">M388+N388</f>
        <v>0</v>
      </c>
      <c r="Q388" s="77">
        <v>18</v>
      </c>
      <c r="R388" s="123">
        <f>IF(D388="R",('DADOS BASE PROPOSTA'!$H$36+('DADOS BASE PROPOSTA'!$H$37*Q388)),0)*'AJUSTE CONIF-SETEC (1) '!Q16</f>
        <v>3993170.1076236069</v>
      </c>
      <c r="T388" s="113"/>
      <c r="U388" s="118"/>
      <c r="V388" s="123"/>
      <c r="W388" s="123">
        <f>'DADOS BASE PROPOSTA'!$H$47/41</f>
        <v>244676.20587804879</v>
      </c>
      <c r="X388" s="123">
        <f t="shared" ref="X388:X406" si="165">V388+W388</f>
        <v>244676.20587804879</v>
      </c>
      <c r="Z388" s="128"/>
      <c r="AD388" s="132"/>
      <c r="AG388" s="123"/>
      <c r="AI388" s="128"/>
      <c r="AJ388" s="123"/>
      <c r="AL388" s="123"/>
      <c r="AM388" s="123"/>
      <c r="AO388" s="123">
        <f>'DADOS BASE PROPOSTA'!$H$52/41*'AJUSTE CONIF-SETEC (1) '!$Q$22</f>
        <v>167483.94540012974</v>
      </c>
      <c r="AP388" s="123">
        <f>'DADOS BASE PROPOSTA'!$H$53*(Q388/$Q$11)*'AJUSTE CONIF-SETEC (1) '!$Q$22</f>
        <v>203965.59687342533</v>
      </c>
      <c r="AQ388" s="123">
        <f>AO388+AP388</f>
        <v>371449.54227355507</v>
      </c>
      <c r="AS388" s="123">
        <f>'DADOS BASE PROPOSTA'!$H$56/41*'AJUSTE CONIF-SETEC (1) '!$Q$24</f>
        <v>167483.94540012974</v>
      </c>
      <c r="AT388" s="123">
        <f>'DADOS BASE PROPOSTA'!$H$57*(Q388/$Q$11)*'AJUSTE CONIF-SETEC (1) '!$Q$24</f>
        <v>203965.59687342533</v>
      </c>
      <c r="AU388" s="123">
        <f>AS388+AT388</f>
        <v>371449.54227355507</v>
      </c>
      <c r="AW388" s="123">
        <f>'DADOS BASE PROPOSTA'!$H$60/41*'AJUSTE CONIF-SETEC (1) '!$Q$26</f>
        <v>167483.94540012974</v>
      </c>
      <c r="AX388" s="123">
        <f>'DADOS BASE PROPOSTA'!$H$61*(Q388/$Q$11)*'AJUSTE CONIF-SETEC (1) '!$Q$26</f>
        <v>203965.59687342533</v>
      </c>
      <c r="AY388" s="123">
        <f>AW388+AX388</f>
        <v>371449.54227355507</v>
      </c>
      <c r="AZ388" s="102"/>
    </row>
    <row r="389" spans="1:52" x14ac:dyDescent="0.25">
      <c r="A389" s="102"/>
      <c r="B389" s="103" t="s">
        <v>431</v>
      </c>
      <c r="C389" s="103" t="s">
        <v>433</v>
      </c>
      <c r="D389" s="103" t="s">
        <v>87</v>
      </c>
      <c r="F389" s="113">
        <f>'MATRIZ 2017 COMPLETO PROPOSTA'!F389</f>
        <v>0</v>
      </c>
      <c r="G389" s="118">
        <f t="shared" si="162"/>
        <v>0</v>
      </c>
      <c r="H389" s="123">
        <f>'DADOS BASE PROPOSTA'!$H$17*G389*'AJUSTE CONIF-SETEC (1) '!$Q$12</f>
        <v>0</v>
      </c>
      <c r="I389" s="123">
        <f>'MATRIZ 2017 COMPLETO PROPOSTA'!I389*'AJUSTE CONIF-SETEC (1) '!$Q$12</f>
        <v>0</v>
      </c>
      <c r="J389" s="123">
        <f t="shared" si="163"/>
        <v>0</v>
      </c>
      <c r="L389" s="113">
        <v>126.7293431239779</v>
      </c>
      <c r="M389" s="123">
        <f>IF(D389="E",'DADOS BASE PROPOSTA'!$H$28,IF(D389="EA",'DADOS BASE PROPOSTA'!$H$29,IF(D389="EC",'DADOS BASE PROPOSTA'!$H$30,IF(D389="ECA",'DADOS BASE PROPOSTA'!$H$31,0))))*'AJUSTE CONIF-SETEC (1) '!$Q$14</f>
        <v>499965.73525072273</v>
      </c>
      <c r="N389" s="123">
        <f>IF(OR(D389="E",D389="EA",D389="EC",D389="ECA",D389="ECR"),L389*'DADOS BASE PROPOSTA'!$H$33,0)*'AJUSTE CONIF-SETEC (1) '!$Q$14</f>
        <v>42517.720589753226</v>
      </c>
      <c r="O389" s="123">
        <f t="shared" si="164"/>
        <v>542483.45584047597</v>
      </c>
      <c r="R389" s="123"/>
      <c r="T389" s="113">
        <v>0</v>
      </c>
      <c r="U389" s="118">
        <f t="shared" ref="U389:U406" si="166">T389/$T$11</f>
        <v>0</v>
      </c>
      <c r="V389" s="123">
        <f>'DADOS BASE PROPOSTA'!$H$48*U389*'AJUSTE CONIF-SETEC (1) '!$Q$20</f>
        <v>0</v>
      </c>
      <c r="W389" s="123"/>
      <c r="X389" s="123">
        <f t="shared" si="165"/>
        <v>0</v>
      </c>
      <c r="Z389" s="128">
        <v>150.5</v>
      </c>
      <c r="AB389" s="54">
        <v>0.748</v>
      </c>
      <c r="AC389" s="54">
        <f t="shared" ref="AC389:AC406" si="167">Z389*AB389</f>
        <v>112.574</v>
      </c>
      <c r="AD389" s="132">
        <f t="shared" ref="AD389:AD406" si="168">(AB389-$AC$12)*$AD$12</f>
        <v>3.4168155741728823E-2</v>
      </c>
      <c r="AF389" s="54">
        <f>($AF$11-(AD389*$AF$11))*'AJUSTE CONIF-SETEC (1) '!$Q$18</f>
        <v>543.73929299638087</v>
      </c>
      <c r="AG389" s="123">
        <f t="shared" ref="AG389:AG406" si="169">Z389*AF389</f>
        <v>81832.763595955315</v>
      </c>
      <c r="AI389" s="128">
        <v>0</v>
      </c>
      <c r="AJ389" s="123">
        <f>IF($AI$11&gt;0,(AI389/$AI$11)*'DADOS BASE PROPOSTA'!$H$41,0)*'AJUSTE CONIF-SETEC (1) '!$Q$18</f>
        <v>0</v>
      </c>
      <c r="AL389" s="123">
        <v>0</v>
      </c>
      <c r="AM389" s="123">
        <f>(AL389/$AL$11)*'DADOS BASE PROPOSTA'!$H$42*'AJUSTE CONIF-SETEC (1) '!$Q$18</f>
        <v>0</v>
      </c>
      <c r="AO389" s="123"/>
      <c r="AP389" s="123"/>
      <c r="AQ389" s="123"/>
      <c r="AS389" s="123"/>
      <c r="AT389" s="123"/>
      <c r="AU389" s="123"/>
      <c r="AW389" s="123"/>
      <c r="AX389" s="123"/>
      <c r="AY389" s="123"/>
      <c r="AZ389" s="102"/>
    </row>
    <row r="390" spans="1:52" x14ac:dyDescent="0.25">
      <c r="A390" s="102"/>
      <c r="B390" s="103" t="s">
        <v>431</v>
      </c>
      <c r="C390" s="103" t="s">
        <v>434</v>
      </c>
      <c r="D390" s="103" t="s">
        <v>87</v>
      </c>
      <c r="F390" s="113">
        <f>'MATRIZ 2017 COMPLETO PROPOSTA'!F390</f>
        <v>0</v>
      </c>
      <c r="G390" s="118">
        <f t="shared" si="162"/>
        <v>0</v>
      </c>
      <c r="H390" s="123">
        <f>'DADOS BASE PROPOSTA'!$H$17*G390*'AJUSTE CONIF-SETEC (1) '!$Q$12</f>
        <v>0</v>
      </c>
      <c r="I390" s="123">
        <f>'MATRIZ 2017 COMPLETO PROPOSTA'!I390*'AJUSTE CONIF-SETEC (1) '!$Q$12</f>
        <v>0</v>
      </c>
      <c r="J390" s="123">
        <f t="shared" si="163"/>
        <v>0</v>
      </c>
      <c r="L390" s="113">
        <v>15.810953394819469</v>
      </c>
      <c r="M390" s="123">
        <f>IF(D390="E",'DADOS BASE PROPOSTA'!$H$28,IF(D390="EA",'DADOS BASE PROPOSTA'!$H$29,IF(D390="EC",'DADOS BASE PROPOSTA'!$H$30,IF(D390="ECA",'DADOS BASE PROPOSTA'!$H$31,0))))*'AJUSTE CONIF-SETEC (1) '!$Q$14</f>
        <v>499965.73525072273</v>
      </c>
      <c r="N390" s="123">
        <f>IF(OR(D390="E",D390="EA",D390="EC",D390="ECA",D390="ECR"),L390*'DADOS BASE PROPOSTA'!$H$33,0)*'AJUSTE CONIF-SETEC (1) '!$Q$14</f>
        <v>5304.5781042271637</v>
      </c>
      <c r="O390" s="123">
        <f t="shared" si="164"/>
        <v>505270.31335494987</v>
      </c>
      <c r="R390" s="123"/>
      <c r="T390" s="113">
        <v>0</v>
      </c>
      <c r="U390" s="118">
        <f t="shared" si="166"/>
        <v>0</v>
      </c>
      <c r="V390" s="123">
        <f>'DADOS BASE PROPOSTA'!$H$48*U390*'AJUSTE CONIF-SETEC (1) '!$Q$20</f>
        <v>0</v>
      </c>
      <c r="W390" s="123"/>
      <c r="X390" s="123">
        <f t="shared" si="165"/>
        <v>0</v>
      </c>
      <c r="Z390" s="128">
        <v>22</v>
      </c>
      <c r="AB390" s="54">
        <v>0.76300000000000001</v>
      </c>
      <c r="AC390" s="54">
        <f t="shared" si="167"/>
        <v>16.786000000000001</v>
      </c>
      <c r="AD390" s="132">
        <f t="shared" si="168"/>
        <v>6.0418155741728846E-2</v>
      </c>
      <c r="AF390" s="54">
        <f>($AF$11-(AD390*$AF$11))*'AJUSTE CONIF-SETEC (1) '!$Q$18</f>
        <v>528.96119624381788</v>
      </c>
      <c r="AG390" s="123">
        <f t="shared" si="169"/>
        <v>11637.146317363993</v>
      </c>
      <c r="AI390" s="128">
        <v>0</v>
      </c>
      <c r="AJ390" s="123">
        <f>IF($AI$11&gt;0,(AI390/$AI$11)*'DADOS BASE PROPOSTA'!$H$41,0)*'AJUSTE CONIF-SETEC (1) '!$Q$18</f>
        <v>0</v>
      </c>
      <c r="AL390" s="123">
        <v>0</v>
      </c>
      <c r="AM390" s="123">
        <f>(AL390/$AL$11)*'DADOS BASE PROPOSTA'!$H$42*'AJUSTE CONIF-SETEC (1) '!$Q$18</f>
        <v>0</v>
      </c>
      <c r="AO390" s="123"/>
      <c r="AP390" s="123"/>
      <c r="AQ390" s="123"/>
      <c r="AS390" s="123"/>
      <c r="AT390" s="123"/>
      <c r="AU390" s="123"/>
      <c r="AW390" s="123"/>
      <c r="AX390" s="123"/>
      <c r="AY390" s="123"/>
      <c r="AZ390" s="102"/>
    </row>
    <row r="391" spans="1:52" x14ac:dyDescent="0.25">
      <c r="A391" s="102"/>
      <c r="B391" s="103" t="s">
        <v>431</v>
      </c>
      <c r="C391" s="103" t="s">
        <v>435</v>
      </c>
      <c r="D391" s="103" t="s">
        <v>87</v>
      </c>
      <c r="F391" s="113">
        <f>'MATRIZ 2017 COMPLETO PROPOSTA'!F391</f>
        <v>0</v>
      </c>
      <c r="G391" s="118">
        <f t="shared" si="162"/>
        <v>0</v>
      </c>
      <c r="H391" s="123">
        <f>'DADOS BASE PROPOSTA'!$H$17*G391*'AJUSTE CONIF-SETEC (1) '!$Q$12</f>
        <v>0</v>
      </c>
      <c r="I391" s="123">
        <f>'MATRIZ 2017 COMPLETO PROPOSTA'!I391*'AJUSTE CONIF-SETEC (1) '!$Q$12</f>
        <v>0</v>
      </c>
      <c r="J391" s="123">
        <f t="shared" si="163"/>
        <v>0</v>
      </c>
      <c r="L391" s="113">
        <v>0</v>
      </c>
      <c r="M391" s="123">
        <f>IF(D391="E",'DADOS BASE PROPOSTA'!$H$28,IF(D391="EA",'DADOS BASE PROPOSTA'!$H$29,IF(D391="EC",'DADOS BASE PROPOSTA'!$H$30,IF(D391="ECA",'DADOS BASE PROPOSTA'!$H$31,0))))*'AJUSTE CONIF-SETEC (1) '!$Q$14</f>
        <v>499965.73525072273</v>
      </c>
      <c r="N391" s="123">
        <f>IF(OR(D391="E",D391="EA",D391="EC",D391="ECA",D391="ECR"),L391*'DADOS BASE PROPOSTA'!$H$33,0)*'AJUSTE CONIF-SETEC (1) '!$Q$14</f>
        <v>0</v>
      </c>
      <c r="O391" s="123">
        <f t="shared" si="164"/>
        <v>499965.73525072273</v>
      </c>
      <c r="R391" s="123"/>
      <c r="T391" s="113">
        <v>58.669424893086237</v>
      </c>
      <c r="U391" s="118">
        <f t="shared" si="166"/>
        <v>3.0778891474143557E-4</v>
      </c>
      <c r="V391" s="123">
        <f>'DADOS BASE PROPOSTA'!$H$48*U391*'AJUSTE CONIF-SETEC (1) '!$Q$20</f>
        <v>15058.7086288927</v>
      </c>
      <c r="W391" s="123"/>
      <c r="X391" s="123">
        <f t="shared" si="165"/>
        <v>15058.7086288927</v>
      </c>
      <c r="Z391" s="128">
        <v>0</v>
      </c>
      <c r="AB391" s="54">
        <v>0.61599999999999999</v>
      </c>
      <c r="AC391" s="54">
        <f t="shared" si="167"/>
        <v>0</v>
      </c>
      <c r="AD391" s="132">
        <f t="shared" si="168"/>
        <v>-0.19683184425827119</v>
      </c>
      <c r="AF391" s="54">
        <f>($AF$11-(AD391*$AF$11))*'AJUSTE CONIF-SETEC (1) '!$Q$18</f>
        <v>673.78654441893434</v>
      </c>
      <c r="AG391" s="123">
        <f t="shared" si="169"/>
        <v>0</v>
      </c>
      <c r="AI391" s="128">
        <v>0</v>
      </c>
      <c r="AJ391" s="123">
        <f>IF($AI$11&gt;0,(AI391/$AI$11)*'DADOS BASE PROPOSTA'!$H$41,0)*'AJUSTE CONIF-SETEC (1) '!$Q$18</f>
        <v>0</v>
      </c>
      <c r="AL391" s="123">
        <v>14.5</v>
      </c>
      <c r="AM391" s="123">
        <f>(AL391/$AL$11)*'DADOS BASE PROPOSTA'!$H$42*'AJUSTE CONIF-SETEC (1) '!$Q$18</f>
        <v>7651.6345127061568</v>
      </c>
      <c r="AO391" s="123"/>
      <c r="AP391" s="123"/>
      <c r="AQ391" s="123"/>
      <c r="AS391" s="123"/>
      <c r="AT391" s="123"/>
      <c r="AU391" s="123"/>
      <c r="AW391" s="123"/>
      <c r="AX391" s="123"/>
      <c r="AY391" s="123"/>
      <c r="AZ391" s="102"/>
    </row>
    <row r="392" spans="1:52" x14ac:dyDescent="0.25">
      <c r="A392" s="102"/>
      <c r="B392" s="103" t="s">
        <v>431</v>
      </c>
      <c r="C392" s="103" t="s">
        <v>436</v>
      </c>
      <c r="D392" s="103" t="s">
        <v>89</v>
      </c>
      <c r="F392" s="113">
        <f>'MATRIZ 2017 COMPLETO PROPOSTA'!F392</f>
        <v>1897.311581247993</v>
      </c>
      <c r="G392" s="118">
        <f t="shared" si="162"/>
        <v>1.6807845827335405E-3</v>
      </c>
      <c r="H392" s="123">
        <f>'DADOS BASE PROPOSTA'!$H$17*G392*'AJUSTE CONIF-SETEC (1) '!$Q$12</f>
        <v>2082815.5111908983</v>
      </c>
      <c r="I392" s="123">
        <f>'MATRIZ 2017 COMPLETO PROPOSTA'!I392*'AJUSTE CONIF-SETEC (1) '!$Q$12</f>
        <v>0</v>
      </c>
      <c r="J392" s="123">
        <f t="shared" si="163"/>
        <v>2082815.5111908983</v>
      </c>
      <c r="L392" s="113">
        <v>0</v>
      </c>
      <c r="M392" s="123">
        <f>IF(D392="E",'DADOS BASE PROPOSTA'!$H$28,IF(D392="EA",'DADOS BASE PROPOSTA'!$H$29,IF(D392="EC",'DADOS BASE PROPOSTA'!$H$30,IF(D392="ECA",'DADOS BASE PROPOSTA'!$H$31,0))))*'AJUSTE CONIF-SETEC (1) '!$Q$14</f>
        <v>0</v>
      </c>
      <c r="N392" s="123">
        <f>IF(OR(D392="E",D392="EA",D392="EC",D392="ECA",D392="ECR"),L392*'DADOS BASE PROPOSTA'!$H$33,0)*'AJUSTE CONIF-SETEC (1) '!$Q$14</f>
        <v>0</v>
      </c>
      <c r="O392" s="123">
        <f t="shared" si="164"/>
        <v>0</v>
      </c>
      <c r="R392" s="123"/>
      <c r="T392" s="113">
        <v>140.4277545561275</v>
      </c>
      <c r="U392" s="118">
        <f t="shared" si="166"/>
        <v>7.3670580976669124E-4</v>
      </c>
      <c r="V392" s="123">
        <f>'DADOS BASE PROPOSTA'!$H$48*U392*'AJUSTE CONIF-SETEC (1) '!$Q$20</f>
        <v>36043.65720516174</v>
      </c>
      <c r="W392" s="123"/>
      <c r="X392" s="123">
        <f t="shared" si="165"/>
        <v>36043.65720516174</v>
      </c>
      <c r="Z392" s="128">
        <v>1052</v>
      </c>
      <c r="AB392" s="54">
        <v>0.748</v>
      </c>
      <c r="AC392" s="54">
        <f t="shared" si="167"/>
        <v>786.89599999999996</v>
      </c>
      <c r="AD392" s="132">
        <f t="shared" si="168"/>
        <v>3.4168155741728823E-2</v>
      </c>
      <c r="AF392" s="54">
        <f>($AF$11-(AD392*$AF$11))*'AJUSTE CONIF-SETEC (1) '!$Q$18</f>
        <v>543.73929299638087</v>
      </c>
      <c r="AG392" s="123">
        <f t="shared" si="169"/>
        <v>572013.73623219272</v>
      </c>
      <c r="AI392" s="128">
        <v>0</v>
      </c>
      <c r="AJ392" s="123">
        <f>IF($AI$11&gt;0,(AI392/$AI$11)*'DADOS BASE PROPOSTA'!$H$41,0)*'AJUSTE CONIF-SETEC (1) '!$Q$18</f>
        <v>0</v>
      </c>
      <c r="AL392" s="123">
        <v>14.75</v>
      </c>
      <c r="AM392" s="123">
        <f>(AL392/$AL$11)*'DADOS BASE PROPOSTA'!$H$42*'AJUSTE CONIF-SETEC (1) '!$Q$18</f>
        <v>7783.5592456838485</v>
      </c>
      <c r="AO392" s="123"/>
      <c r="AP392" s="123"/>
      <c r="AQ392" s="123"/>
      <c r="AS392" s="123"/>
      <c r="AT392" s="123"/>
      <c r="AU392" s="123"/>
      <c r="AW392" s="123"/>
      <c r="AX392" s="123"/>
      <c r="AY392" s="123"/>
      <c r="AZ392" s="102"/>
    </row>
    <row r="393" spans="1:52" x14ac:dyDescent="0.25">
      <c r="A393" s="102"/>
      <c r="B393" s="103" t="s">
        <v>431</v>
      </c>
      <c r="C393" s="103" t="s">
        <v>437</v>
      </c>
      <c r="D393" s="103" t="s">
        <v>89</v>
      </c>
      <c r="F393" s="113">
        <f>'MATRIZ 2017 COMPLETO PROPOSTA'!F393</f>
        <v>3311.8247560746781</v>
      </c>
      <c r="G393" s="118">
        <f t="shared" si="162"/>
        <v>2.9338691893000196E-3</v>
      </c>
      <c r="H393" s="123">
        <f>'DADOS BASE PROPOSTA'!$H$17*G393*'AJUSTE CONIF-SETEC (1) '!$Q$12</f>
        <v>3635628.4547428493</v>
      </c>
      <c r="I393" s="123">
        <f>'MATRIZ 2017 COMPLETO PROPOSTA'!I393*'AJUSTE CONIF-SETEC (1) '!$Q$12</f>
        <v>0</v>
      </c>
      <c r="J393" s="123">
        <f t="shared" si="163"/>
        <v>3635628.4547428493</v>
      </c>
      <c r="L393" s="113">
        <v>0</v>
      </c>
      <c r="M393" s="123">
        <f>IF(D393="E",'DADOS BASE PROPOSTA'!$H$28,IF(D393="EA",'DADOS BASE PROPOSTA'!$H$29,IF(D393="EC",'DADOS BASE PROPOSTA'!$H$30,IF(D393="ECA",'DADOS BASE PROPOSTA'!$H$31,0))))*'AJUSTE CONIF-SETEC (1) '!$Q$14</f>
        <v>0</v>
      </c>
      <c r="N393" s="123">
        <f>IF(OR(D393="E",D393="EA",D393="EC",D393="ECA",D393="ECR"),L393*'DADOS BASE PROPOSTA'!$H$33,0)*'AJUSTE CONIF-SETEC (1) '!$Q$14</f>
        <v>0</v>
      </c>
      <c r="O393" s="123">
        <f t="shared" si="164"/>
        <v>0</v>
      </c>
      <c r="R393" s="123"/>
      <c r="T393" s="113">
        <v>718.07459204786289</v>
      </c>
      <c r="U393" s="118">
        <f t="shared" si="166"/>
        <v>3.7671308316481532E-3</v>
      </c>
      <c r="V393" s="123">
        <f>'DADOS BASE PROPOSTA'!$H$48*U393*'AJUSTE CONIF-SETEC (1) '!$Q$20</f>
        <v>184308.54018366258</v>
      </c>
      <c r="W393" s="123"/>
      <c r="X393" s="123">
        <f t="shared" si="165"/>
        <v>184308.54018366258</v>
      </c>
      <c r="Z393" s="128">
        <v>1963.5</v>
      </c>
      <c r="AB393" s="54">
        <v>0.67900000000000005</v>
      </c>
      <c r="AC393" s="54">
        <f t="shared" si="167"/>
        <v>1333.2165</v>
      </c>
      <c r="AD393" s="132">
        <f t="shared" si="168"/>
        <v>-8.658184425827109E-2</v>
      </c>
      <c r="AF393" s="54">
        <f>($AF$11-(AD393*$AF$11))*'AJUSTE CONIF-SETEC (1) '!$Q$18</f>
        <v>611.71853805817011</v>
      </c>
      <c r="AG393" s="123">
        <f t="shared" si="169"/>
        <v>1201109.3494772171</v>
      </c>
      <c r="AI393" s="128">
        <v>0</v>
      </c>
      <c r="AJ393" s="123">
        <f>IF($AI$11&gt;0,(AI393/$AI$11)*'DADOS BASE PROPOSTA'!$H$41,0)*'AJUSTE CONIF-SETEC (1) '!$Q$18</f>
        <v>0</v>
      </c>
      <c r="AL393" s="123">
        <v>111.875</v>
      </c>
      <c r="AM393" s="123">
        <f>(AL393/$AL$11)*'DADOS BASE PROPOSTA'!$H$42*'AJUSTE CONIF-SETEC (1) '!$Q$18</f>
        <v>59036.31800751733</v>
      </c>
      <c r="AO393" s="123"/>
      <c r="AP393" s="123"/>
      <c r="AQ393" s="123"/>
      <c r="AS393" s="123"/>
      <c r="AT393" s="123"/>
      <c r="AU393" s="123"/>
      <c r="AW393" s="123"/>
      <c r="AX393" s="123"/>
      <c r="AY393" s="123"/>
      <c r="AZ393" s="102"/>
    </row>
    <row r="394" spans="1:52" x14ac:dyDescent="0.25">
      <c r="A394" s="102"/>
      <c r="B394" s="103" t="s">
        <v>431</v>
      </c>
      <c r="C394" s="103" t="s">
        <v>438</v>
      </c>
      <c r="D394" s="103" t="s">
        <v>89</v>
      </c>
      <c r="F394" s="113">
        <f>'MATRIZ 2017 COMPLETO PROPOSTA'!F394</f>
        <v>5079.9100076482446</v>
      </c>
      <c r="G394" s="118">
        <f t="shared" si="162"/>
        <v>4.5001751461996578E-3</v>
      </c>
      <c r="H394" s="123">
        <f>'DADOS BASE PROPOSTA'!$H$17*G394*'AJUSTE CONIF-SETEC (1) '!$Q$12</f>
        <v>5576582.9207789376</v>
      </c>
      <c r="I394" s="123">
        <f>'MATRIZ 2017 COMPLETO PROPOSTA'!I394*'AJUSTE CONIF-SETEC (1) '!$Q$12</f>
        <v>0</v>
      </c>
      <c r="J394" s="123">
        <f t="shared" si="163"/>
        <v>5576582.9207789376</v>
      </c>
      <c r="L394" s="113">
        <v>0</v>
      </c>
      <c r="M394" s="123">
        <f>IF(D394="E",'DADOS BASE PROPOSTA'!$H$28,IF(D394="EA",'DADOS BASE PROPOSTA'!$H$29,IF(D394="EC",'DADOS BASE PROPOSTA'!$H$30,IF(D394="ECA",'DADOS BASE PROPOSTA'!$H$31,0))))*'AJUSTE CONIF-SETEC (1) '!$Q$14</f>
        <v>0</v>
      </c>
      <c r="N394" s="123">
        <f>IF(OR(D394="E",D394="EA",D394="EC",D394="ECA",D394="ECR"),L394*'DADOS BASE PROPOSTA'!$H$33,0)*'AJUSTE CONIF-SETEC (1) '!$Q$14</f>
        <v>0</v>
      </c>
      <c r="O394" s="123">
        <f t="shared" si="164"/>
        <v>0</v>
      </c>
      <c r="R394" s="123"/>
      <c r="T394" s="113">
        <v>690.82182344542366</v>
      </c>
      <c r="U394" s="118">
        <f t="shared" si="166"/>
        <v>3.6241585750233446E-3</v>
      </c>
      <c r="V394" s="123">
        <f>'DADOS BASE PROPOSTA'!$H$48*U394*'AJUSTE CONIF-SETEC (1) '!$Q$20</f>
        <v>177313.55936592611</v>
      </c>
      <c r="W394" s="123"/>
      <c r="X394" s="123">
        <f t="shared" si="165"/>
        <v>177313.55936592611</v>
      </c>
      <c r="Z394" s="128">
        <v>2546</v>
      </c>
      <c r="AB394" s="54">
        <v>0.72</v>
      </c>
      <c r="AC394" s="54">
        <f t="shared" si="167"/>
        <v>1833.12</v>
      </c>
      <c r="AD394" s="132">
        <f t="shared" si="168"/>
        <v>-1.4831844258271221E-2</v>
      </c>
      <c r="AF394" s="54">
        <f>($AF$11-(AD394*$AF$11))*'AJUSTE CONIF-SETEC (1) '!$Q$18</f>
        <v>571.32507360116495</v>
      </c>
      <c r="AG394" s="123">
        <f t="shared" si="169"/>
        <v>1454593.637388566</v>
      </c>
      <c r="AI394" s="128">
        <v>0</v>
      </c>
      <c r="AJ394" s="123">
        <f>IF($AI$11&gt;0,(AI394/$AI$11)*'DADOS BASE PROPOSTA'!$H$41,0)*'AJUSTE CONIF-SETEC (1) '!$Q$18</f>
        <v>0</v>
      </c>
      <c r="AL394" s="123">
        <v>165.25</v>
      </c>
      <c r="AM394" s="123">
        <f>(AL394/$AL$11)*'DADOS BASE PROPOSTA'!$H$42*'AJUSTE CONIF-SETEC (1) '!$Q$18</f>
        <v>87202.24849825463</v>
      </c>
      <c r="AO394" s="123"/>
      <c r="AP394" s="123"/>
      <c r="AQ394" s="123"/>
      <c r="AS394" s="123"/>
      <c r="AT394" s="123"/>
      <c r="AU394" s="123"/>
      <c r="AW394" s="123"/>
      <c r="AX394" s="123"/>
      <c r="AY394" s="123"/>
      <c r="AZ394" s="102"/>
    </row>
    <row r="395" spans="1:52" x14ac:dyDescent="0.25">
      <c r="A395" s="102"/>
      <c r="B395" s="103" t="s">
        <v>431</v>
      </c>
      <c r="C395" s="103" t="s">
        <v>439</v>
      </c>
      <c r="D395" s="103" t="s">
        <v>93</v>
      </c>
      <c r="F395" s="113">
        <f>'MATRIZ 2017 COMPLETO PROPOSTA'!F395</f>
        <v>0</v>
      </c>
      <c r="G395" s="118">
        <f t="shared" si="162"/>
        <v>0</v>
      </c>
      <c r="H395" s="123">
        <f>'DADOS BASE PROPOSTA'!$H$17*G395*'AJUSTE CONIF-SETEC (1) '!$Q$12</f>
        <v>0</v>
      </c>
      <c r="I395" s="123">
        <f>'MATRIZ 2017 COMPLETO PROPOSTA'!I395*'AJUSTE CONIF-SETEC (1) '!$Q$12</f>
        <v>0</v>
      </c>
      <c r="J395" s="123">
        <f t="shared" si="163"/>
        <v>0</v>
      </c>
      <c r="L395" s="113">
        <v>100.1388851296487</v>
      </c>
      <c r="M395" s="123">
        <f>IF(D395="E",'DADOS BASE PROPOSTA'!$H$28,IF(D395="EA",'DADOS BASE PROPOSTA'!$H$29,IF(D395="EC",'DADOS BASE PROPOSTA'!$H$30,IF(D395="ECA",'DADOS BASE PROPOSTA'!$H$31,0))))*'AJUSTE CONIF-SETEC (1) '!$Q$14</f>
        <v>1008808.992033664</v>
      </c>
      <c r="N395" s="123">
        <f>IF(OR(D395="E",D395="EA",D395="EC",D395="ECA",D395="ECR"),L395*'DADOS BASE PROPOSTA'!$H$33,0)*'AJUSTE CONIF-SETEC (1) '!$Q$14</f>
        <v>33596.61648326039</v>
      </c>
      <c r="O395" s="123">
        <f t="shared" si="164"/>
        <v>1042405.6085169244</v>
      </c>
      <c r="R395" s="123"/>
      <c r="T395" s="113">
        <v>53.084996436208129</v>
      </c>
      <c r="U395" s="118">
        <f t="shared" si="166"/>
        <v>2.7849213575773272E-4</v>
      </c>
      <c r="V395" s="123">
        <f>'DADOS BASE PROPOSTA'!$H$48*U395*'AJUSTE CONIF-SETEC (1) '!$Q$20</f>
        <v>13625.350774366771</v>
      </c>
      <c r="W395" s="123"/>
      <c r="X395" s="123">
        <f t="shared" si="165"/>
        <v>13625.350774366771</v>
      </c>
      <c r="Z395" s="128">
        <v>42</v>
      </c>
      <c r="AB395" s="54">
        <v>0.64</v>
      </c>
      <c r="AC395" s="54">
        <f t="shared" si="167"/>
        <v>26.88</v>
      </c>
      <c r="AD395" s="132">
        <f t="shared" si="168"/>
        <v>-0.15483184425827115</v>
      </c>
      <c r="AF395" s="54">
        <f>($AF$11-(AD395*$AF$11))*'AJUSTE CONIF-SETEC (1) '!$Q$18</f>
        <v>650.14158961483361</v>
      </c>
      <c r="AG395" s="123">
        <f t="shared" si="169"/>
        <v>27305.946763823013</v>
      </c>
      <c r="AI395" s="128">
        <v>0</v>
      </c>
      <c r="AJ395" s="123">
        <f>IF($AI$11&gt;0,(AI395/$AI$11)*'DADOS BASE PROPOSTA'!$H$41,0)*'AJUSTE CONIF-SETEC (1) '!$Q$18</f>
        <v>0</v>
      </c>
      <c r="AL395" s="123">
        <v>13.75</v>
      </c>
      <c r="AM395" s="123">
        <f>(AL395/$AL$11)*'DADOS BASE PROPOSTA'!$H$42*'AJUSTE CONIF-SETEC (1) '!$Q$18</f>
        <v>7255.8603137730788</v>
      </c>
      <c r="AO395" s="123"/>
      <c r="AP395" s="123"/>
      <c r="AQ395" s="123"/>
      <c r="AS395" s="123"/>
      <c r="AT395" s="123"/>
      <c r="AU395" s="123"/>
      <c r="AW395" s="123"/>
      <c r="AX395" s="123"/>
      <c r="AY395" s="123"/>
      <c r="AZ395" s="102"/>
    </row>
    <row r="396" spans="1:52" x14ac:dyDescent="0.25">
      <c r="A396" s="102"/>
      <c r="B396" s="103" t="s">
        <v>431</v>
      </c>
      <c r="C396" s="103" t="s">
        <v>440</v>
      </c>
      <c r="D396" s="103" t="s">
        <v>93</v>
      </c>
      <c r="F396" s="113">
        <f>'MATRIZ 2017 COMPLETO PROPOSTA'!F396</f>
        <v>0</v>
      </c>
      <c r="G396" s="118">
        <f t="shared" si="162"/>
        <v>0</v>
      </c>
      <c r="H396" s="123">
        <f>'DADOS BASE PROPOSTA'!$H$17*G396*'AJUSTE CONIF-SETEC (1) '!$Q$12</f>
        <v>0</v>
      </c>
      <c r="I396" s="123">
        <f>'MATRIZ 2017 COMPLETO PROPOSTA'!I396*'AJUSTE CONIF-SETEC (1) '!$Q$12</f>
        <v>0</v>
      </c>
      <c r="J396" s="123">
        <f t="shared" si="163"/>
        <v>0</v>
      </c>
      <c r="L396" s="113">
        <v>94.026825947385319</v>
      </c>
      <c r="M396" s="123">
        <f>IF(D396="E",'DADOS BASE PROPOSTA'!$H$28,IF(D396="EA",'DADOS BASE PROPOSTA'!$H$29,IF(D396="EC",'DADOS BASE PROPOSTA'!$H$30,IF(D396="ECA",'DADOS BASE PROPOSTA'!$H$31,0))))*'AJUSTE CONIF-SETEC (1) '!$Q$14</f>
        <v>1008808.992033664</v>
      </c>
      <c r="N396" s="123">
        <f>IF(OR(D396="E",D396="EA",D396="EC",D396="ECA",D396="ECR"),L396*'DADOS BASE PROPOSTA'!$H$33,0)*'AJUSTE CONIF-SETEC (1) '!$Q$14</f>
        <v>31546.019375017819</v>
      </c>
      <c r="O396" s="123">
        <f t="shared" si="164"/>
        <v>1040355.0114086819</v>
      </c>
      <c r="R396" s="123"/>
      <c r="T396" s="113">
        <v>0</v>
      </c>
      <c r="U396" s="118">
        <f t="shared" si="166"/>
        <v>0</v>
      </c>
      <c r="V396" s="123">
        <f>'DADOS BASE PROPOSTA'!$H$48*U396*'AJUSTE CONIF-SETEC (1) '!$Q$20</f>
        <v>0</v>
      </c>
      <c r="W396" s="123"/>
      <c r="X396" s="123">
        <f t="shared" si="165"/>
        <v>0</v>
      </c>
      <c r="Z396" s="128">
        <v>40.5</v>
      </c>
      <c r="AB396" s="54">
        <v>0.623</v>
      </c>
      <c r="AC396" s="54">
        <f t="shared" si="167"/>
        <v>25.2315</v>
      </c>
      <c r="AD396" s="132">
        <f t="shared" si="168"/>
        <v>-0.18458184425827118</v>
      </c>
      <c r="AF396" s="54">
        <f>($AF$11-(AD396*$AF$11))*'AJUSTE CONIF-SETEC (1) '!$Q$18</f>
        <v>666.89009926773826</v>
      </c>
      <c r="AG396" s="123">
        <f t="shared" si="169"/>
        <v>27009.049020343398</v>
      </c>
      <c r="AI396" s="128">
        <v>0</v>
      </c>
      <c r="AJ396" s="123">
        <f>IF($AI$11&gt;0,(AI396/$AI$11)*'DADOS BASE PROPOSTA'!$H$41,0)*'AJUSTE CONIF-SETEC (1) '!$Q$18</f>
        <v>0</v>
      </c>
      <c r="AL396" s="123">
        <v>0</v>
      </c>
      <c r="AM396" s="123">
        <f>(AL396/$AL$11)*'DADOS BASE PROPOSTA'!$H$42*'AJUSTE CONIF-SETEC (1) '!$Q$18</f>
        <v>0</v>
      </c>
      <c r="AO396" s="123"/>
      <c r="AP396" s="123"/>
      <c r="AQ396" s="123"/>
      <c r="AS396" s="123"/>
      <c r="AT396" s="123"/>
      <c r="AU396" s="123"/>
      <c r="AW396" s="123"/>
      <c r="AX396" s="123"/>
      <c r="AY396" s="123"/>
      <c r="AZ396" s="102"/>
    </row>
    <row r="397" spans="1:52" x14ac:dyDescent="0.25">
      <c r="A397" s="102"/>
      <c r="B397" s="103" t="s">
        <v>431</v>
      </c>
      <c r="C397" s="103" t="s">
        <v>441</v>
      </c>
      <c r="D397" s="103" t="s">
        <v>93</v>
      </c>
      <c r="F397" s="113">
        <f>'MATRIZ 2017 COMPLETO PROPOSTA'!F397</f>
        <v>0</v>
      </c>
      <c r="G397" s="118">
        <f t="shared" si="162"/>
        <v>0</v>
      </c>
      <c r="H397" s="123">
        <f>'DADOS BASE PROPOSTA'!$H$17*G397*'AJUSTE CONIF-SETEC (1) '!$Q$12</f>
        <v>0</v>
      </c>
      <c r="I397" s="123">
        <f>'MATRIZ 2017 COMPLETO PROPOSTA'!I397*'AJUSTE CONIF-SETEC (1) '!$Q$12</f>
        <v>0</v>
      </c>
      <c r="J397" s="123">
        <f t="shared" si="163"/>
        <v>0</v>
      </c>
      <c r="L397" s="113">
        <v>775.77885275777305</v>
      </c>
      <c r="M397" s="123">
        <f>IF(D397="E",'DADOS BASE PROPOSTA'!$H$28,IF(D397="EA",'DADOS BASE PROPOSTA'!$H$29,IF(D397="EC",'DADOS BASE PROPOSTA'!$H$30,IF(D397="ECA",'DADOS BASE PROPOSTA'!$H$31,0))))*'AJUSTE CONIF-SETEC (1) '!$Q$14</f>
        <v>1008808.992033664</v>
      </c>
      <c r="N397" s="123">
        <f>IF(OR(D397="E",D397="EA",D397="EC",D397="ECA",D397="ECR"),L397*'DADOS BASE PROPOSTA'!$H$33,0)*'AJUSTE CONIF-SETEC (1) '!$Q$14</f>
        <v>260273.96408680256</v>
      </c>
      <c r="O397" s="123">
        <f t="shared" si="164"/>
        <v>1269082.9561204666</v>
      </c>
      <c r="R397" s="123"/>
      <c r="T397" s="113">
        <v>503.76445712071279</v>
      </c>
      <c r="U397" s="118">
        <f t="shared" si="166"/>
        <v>2.6428265800294989E-3</v>
      </c>
      <c r="V397" s="123">
        <f>'DADOS BASE PROPOSTA'!$H$48*U397*'AJUSTE CONIF-SETEC (1) '!$Q$20</f>
        <v>129301.45797742571</v>
      </c>
      <c r="W397" s="123"/>
      <c r="X397" s="123">
        <f t="shared" si="165"/>
        <v>129301.45797742571</v>
      </c>
      <c r="Z397" s="128">
        <v>459.5</v>
      </c>
      <c r="AB397" s="54">
        <v>0.67300000000000004</v>
      </c>
      <c r="AC397" s="54">
        <f t="shared" si="167"/>
        <v>309.24350000000004</v>
      </c>
      <c r="AD397" s="132">
        <f t="shared" si="168"/>
        <v>-9.7081844258271099E-2</v>
      </c>
      <c r="AF397" s="54">
        <f>($AF$11-(AD397*$AF$11))*'AJUSTE CONIF-SETEC (1) '!$Q$18</f>
        <v>617.62977675919524</v>
      </c>
      <c r="AG397" s="123">
        <f t="shared" si="169"/>
        <v>283800.88242085022</v>
      </c>
      <c r="AI397" s="128">
        <v>0</v>
      </c>
      <c r="AJ397" s="123">
        <f>IF($AI$11&gt;0,(AI397/$AI$11)*'DADOS BASE PROPOSTA'!$H$41,0)*'AJUSTE CONIF-SETEC (1) '!$Q$18</f>
        <v>0</v>
      </c>
      <c r="AL397" s="123">
        <v>91.125</v>
      </c>
      <c r="AM397" s="123">
        <f>(AL397/$AL$11)*'DADOS BASE PROPOSTA'!$H$42*'AJUSTE CONIF-SETEC (1) '!$Q$18</f>
        <v>48086.565170368856</v>
      </c>
      <c r="AO397" s="123"/>
      <c r="AP397" s="123"/>
      <c r="AQ397" s="123"/>
      <c r="AS397" s="123"/>
      <c r="AT397" s="123"/>
      <c r="AU397" s="123"/>
      <c r="AW397" s="123"/>
      <c r="AX397" s="123"/>
      <c r="AY397" s="123"/>
      <c r="AZ397" s="102"/>
    </row>
    <row r="398" spans="1:52" x14ac:dyDescent="0.25">
      <c r="A398" s="102"/>
      <c r="B398" s="103" t="s">
        <v>431</v>
      </c>
      <c r="C398" s="103" t="s">
        <v>442</v>
      </c>
      <c r="D398" s="103" t="s">
        <v>93</v>
      </c>
      <c r="F398" s="113">
        <f>'MATRIZ 2017 COMPLETO PROPOSTA'!F398</f>
        <v>0</v>
      </c>
      <c r="G398" s="118">
        <f t="shared" si="162"/>
        <v>0</v>
      </c>
      <c r="H398" s="123">
        <f>'DADOS BASE PROPOSTA'!$H$17*G398*'AJUSTE CONIF-SETEC (1) '!$Q$12</f>
        <v>0</v>
      </c>
      <c r="I398" s="123">
        <f>'MATRIZ 2017 COMPLETO PROPOSTA'!I398*'AJUSTE CONIF-SETEC (1) '!$Q$12</f>
        <v>0</v>
      </c>
      <c r="J398" s="123">
        <f t="shared" si="163"/>
        <v>0</v>
      </c>
      <c r="L398" s="113">
        <v>73.427743189585556</v>
      </c>
      <c r="M398" s="123">
        <f>IF(D398="E",'DADOS BASE PROPOSTA'!$H$28,IF(D398="EA",'DADOS BASE PROPOSTA'!$H$29,IF(D398="EC",'DADOS BASE PROPOSTA'!$H$30,IF(D398="ECA",'DADOS BASE PROPOSTA'!$H$31,0))))*'AJUSTE CONIF-SETEC (1) '!$Q$14</f>
        <v>1008808.992033664</v>
      </c>
      <c r="N398" s="123">
        <f>IF(OR(D398="E",D398="EA",D398="EC",D398="ECA",D398="ECR"),L398*'DADOS BASE PROPOSTA'!$H$33,0)*'AJUSTE CONIF-SETEC (1) '!$Q$14</f>
        <v>24635.022888241088</v>
      </c>
      <c r="O398" s="123">
        <f t="shared" si="164"/>
        <v>1033444.0149219051</v>
      </c>
      <c r="R398" s="123"/>
      <c r="T398" s="113">
        <v>58.424155966010339</v>
      </c>
      <c r="U398" s="118">
        <f t="shared" si="166"/>
        <v>3.0650219585809808E-4</v>
      </c>
      <c r="V398" s="123">
        <f>'DADOS BASE PROPOSTA'!$H$48*U398*'AJUSTE CONIF-SETEC (1) '!$Q$20</f>
        <v>14995.755339077989</v>
      </c>
      <c r="W398" s="123"/>
      <c r="X398" s="123">
        <f t="shared" si="165"/>
        <v>14995.755339077989</v>
      </c>
      <c r="Z398" s="128">
        <v>30.5</v>
      </c>
      <c r="AB398" s="54">
        <v>0.61299999999999999</v>
      </c>
      <c r="AC398" s="54">
        <f t="shared" si="167"/>
        <v>18.6965</v>
      </c>
      <c r="AD398" s="132">
        <f t="shared" si="168"/>
        <v>-0.20208184425827119</v>
      </c>
      <c r="AF398" s="54">
        <f>($AF$11-(AD398*$AF$11))*'AJUSTE CONIF-SETEC (1) '!$Q$18</f>
        <v>676.74216376944696</v>
      </c>
      <c r="AG398" s="123">
        <f t="shared" si="169"/>
        <v>20640.635994968132</v>
      </c>
      <c r="AI398" s="128">
        <v>0</v>
      </c>
      <c r="AJ398" s="123">
        <f>IF($AI$11&gt;0,(AI398/$AI$11)*'DADOS BASE PROPOSTA'!$H$41,0)*'AJUSTE CONIF-SETEC (1) '!$Q$18</f>
        <v>0</v>
      </c>
      <c r="AL398" s="123">
        <v>13</v>
      </c>
      <c r="AM398" s="123">
        <f>(AL398/$AL$11)*'DADOS BASE PROPOSTA'!$H$42*'AJUSTE CONIF-SETEC (1) '!$Q$18</f>
        <v>6860.0861148400018</v>
      </c>
      <c r="AO398" s="123"/>
      <c r="AP398" s="123"/>
      <c r="AQ398" s="123"/>
      <c r="AS398" s="123"/>
      <c r="AT398" s="123"/>
      <c r="AU398" s="123"/>
      <c r="AW398" s="123"/>
      <c r="AX398" s="123"/>
      <c r="AY398" s="123"/>
      <c r="AZ398" s="102"/>
    </row>
    <row r="399" spans="1:52" x14ac:dyDescent="0.25">
      <c r="A399" s="102"/>
      <c r="B399" s="103" t="s">
        <v>431</v>
      </c>
      <c r="C399" s="103" t="s">
        <v>443</v>
      </c>
      <c r="D399" s="103" t="s">
        <v>93</v>
      </c>
      <c r="F399" s="113">
        <f>'MATRIZ 2017 COMPLETO PROPOSTA'!F399</f>
        <v>0</v>
      </c>
      <c r="G399" s="118">
        <f t="shared" si="162"/>
        <v>0</v>
      </c>
      <c r="H399" s="123">
        <f>'DADOS BASE PROPOSTA'!$H$17*G399*'AJUSTE CONIF-SETEC (1) '!$Q$12</f>
        <v>0</v>
      </c>
      <c r="I399" s="123">
        <f>'MATRIZ 2017 COMPLETO PROPOSTA'!I399*'AJUSTE CONIF-SETEC (1) '!$Q$12</f>
        <v>0</v>
      </c>
      <c r="J399" s="123">
        <f t="shared" si="163"/>
        <v>0</v>
      </c>
      <c r="L399" s="113">
        <v>104.44163161261559</v>
      </c>
      <c r="M399" s="123">
        <f>IF(D399="E",'DADOS BASE PROPOSTA'!$H$28,IF(D399="EA",'DADOS BASE PROPOSTA'!$H$29,IF(D399="EC",'DADOS BASE PROPOSTA'!$H$30,IF(D399="ECA",'DADOS BASE PROPOSTA'!$H$31,0))))*'AJUSTE CONIF-SETEC (1) '!$Q$14</f>
        <v>1008808.992033664</v>
      </c>
      <c r="N399" s="123">
        <f>IF(OR(D399="E",D399="EA",D399="EC",D399="ECA",D399="ECR"),L399*'DADOS BASE PROPOSTA'!$H$33,0)*'AJUSTE CONIF-SETEC (1) '!$Q$14</f>
        <v>35040.188810092062</v>
      </c>
      <c r="O399" s="123">
        <f t="shared" si="164"/>
        <v>1043849.1808437561</v>
      </c>
      <c r="R399" s="123"/>
      <c r="T399" s="113">
        <v>0</v>
      </c>
      <c r="U399" s="118">
        <f t="shared" si="166"/>
        <v>0</v>
      </c>
      <c r="V399" s="123">
        <f>'DADOS BASE PROPOSTA'!$H$48*U399*'AJUSTE CONIF-SETEC (1) '!$Q$20</f>
        <v>0</v>
      </c>
      <c r="W399" s="123"/>
      <c r="X399" s="123">
        <f t="shared" si="165"/>
        <v>0</v>
      </c>
      <c r="Z399" s="128">
        <v>76.5</v>
      </c>
      <c r="AB399" s="54">
        <v>0.61499999999999999</v>
      </c>
      <c r="AC399" s="54">
        <f t="shared" si="167"/>
        <v>47.047499999999999</v>
      </c>
      <c r="AD399" s="132">
        <f t="shared" si="168"/>
        <v>-0.19858184425827119</v>
      </c>
      <c r="AF399" s="54">
        <f>($AF$11-(AD399*$AF$11))*'AJUSTE CONIF-SETEC (1) '!$Q$18</f>
        <v>674.77175086910518</v>
      </c>
      <c r="AG399" s="123">
        <f t="shared" si="169"/>
        <v>51620.038941486549</v>
      </c>
      <c r="AI399" s="128">
        <v>0</v>
      </c>
      <c r="AJ399" s="123">
        <f>IF($AI$11&gt;0,(AI399/$AI$11)*'DADOS BASE PROPOSTA'!$H$41,0)*'AJUSTE CONIF-SETEC (1) '!$Q$18</f>
        <v>0</v>
      </c>
      <c r="AL399" s="123">
        <v>0</v>
      </c>
      <c r="AM399" s="123">
        <f>(AL399/$AL$11)*'DADOS BASE PROPOSTA'!$H$42*'AJUSTE CONIF-SETEC (1) '!$Q$18</f>
        <v>0</v>
      </c>
      <c r="AO399" s="123"/>
      <c r="AP399" s="123"/>
      <c r="AQ399" s="123"/>
      <c r="AS399" s="123"/>
      <c r="AT399" s="123"/>
      <c r="AU399" s="123"/>
      <c r="AW399" s="123"/>
      <c r="AX399" s="123"/>
      <c r="AY399" s="123"/>
      <c r="AZ399" s="102"/>
    </row>
    <row r="400" spans="1:52" x14ac:dyDescent="0.25">
      <c r="A400" s="102"/>
      <c r="B400" s="103" t="s">
        <v>431</v>
      </c>
      <c r="C400" s="103" t="s">
        <v>444</v>
      </c>
      <c r="D400" s="103" t="s">
        <v>89</v>
      </c>
      <c r="F400" s="113">
        <f>'MATRIZ 2017 COMPLETO PROPOSTA'!F400</f>
        <v>11535.63683632942</v>
      </c>
      <c r="G400" s="118">
        <f t="shared" si="162"/>
        <v>1.0219154691377666E-2</v>
      </c>
      <c r="H400" s="123">
        <f>'DADOS BASE PROPOSTA'!$H$17*G400*'AJUSTE CONIF-SETEC (1) '!$Q$12</f>
        <v>12663499.011779636</v>
      </c>
      <c r="I400" s="123">
        <f>'MATRIZ 2017 COMPLETO PROPOSTA'!I400*'AJUSTE CONIF-SETEC (1) '!$Q$12</f>
        <v>0</v>
      </c>
      <c r="J400" s="123">
        <f t="shared" si="163"/>
        <v>12663499.011779636</v>
      </c>
      <c r="L400" s="113">
        <v>0</v>
      </c>
      <c r="M400" s="123">
        <f>IF(D400="E",'DADOS BASE PROPOSTA'!$H$28,IF(D400="EA",'DADOS BASE PROPOSTA'!$H$29,IF(D400="EC",'DADOS BASE PROPOSTA'!$H$30,IF(D400="ECA",'DADOS BASE PROPOSTA'!$H$31,0))))*'AJUSTE CONIF-SETEC (1) '!$Q$14</f>
        <v>0</v>
      </c>
      <c r="N400" s="123">
        <f>IF(OR(D400="E",D400="EA",D400="EC",D400="ECA",D400="ECR"),L400*'DADOS BASE PROPOSTA'!$H$33,0)*'AJUSTE CONIF-SETEC (1) '!$Q$14</f>
        <v>0</v>
      </c>
      <c r="O400" s="123">
        <f t="shared" si="164"/>
        <v>0</v>
      </c>
      <c r="R400" s="123"/>
      <c r="T400" s="113">
        <v>751.89346050720189</v>
      </c>
      <c r="U400" s="118">
        <f t="shared" si="166"/>
        <v>3.9445498678812819E-3</v>
      </c>
      <c r="V400" s="123">
        <f>'DADOS BASE PROPOSTA'!$H$48*U400*'AJUSTE CONIF-SETEC (1) '!$Q$20</f>
        <v>192988.84491165468</v>
      </c>
      <c r="W400" s="123"/>
      <c r="X400" s="123">
        <f t="shared" si="165"/>
        <v>192988.84491165468</v>
      </c>
      <c r="Z400" s="128">
        <v>8620.5</v>
      </c>
      <c r="AB400" s="54">
        <v>0.76300000000000001</v>
      </c>
      <c r="AC400" s="54">
        <f t="shared" si="167"/>
        <v>6577.4414999999999</v>
      </c>
      <c r="AD400" s="132">
        <f t="shared" si="168"/>
        <v>6.0418155741728846E-2</v>
      </c>
      <c r="AF400" s="54">
        <f>($AF$11-(AD400*$AF$11))*'AJUSTE CONIF-SETEC (1) '!$Q$18</f>
        <v>528.96119624381788</v>
      </c>
      <c r="AG400" s="123">
        <f t="shared" si="169"/>
        <v>4559909.9922198318</v>
      </c>
      <c r="AI400" s="128">
        <v>0</v>
      </c>
      <c r="AJ400" s="123">
        <f>IF($AI$11&gt;0,(AI400/$AI$11)*'DADOS BASE PROPOSTA'!$H$41,0)*'AJUSTE CONIF-SETEC (1) '!$Q$18</f>
        <v>0</v>
      </c>
      <c r="AL400" s="123">
        <v>177.75</v>
      </c>
      <c r="AM400" s="123">
        <f>(AL400/$AL$11)*'DADOS BASE PROPOSTA'!$H$42*'AJUSTE CONIF-SETEC (1) '!$Q$18</f>
        <v>93798.485147139247</v>
      </c>
      <c r="AO400" s="123"/>
      <c r="AP400" s="123"/>
      <c r="AQ400" s="123"/>
      <c r="AS400" s="123"/>
      <c r="AT400" s="123"/>
      <c r="AU400" s="123"/>
      <c r="AW400" s="123"/>
      <c r="AX400" s="123"/>
      <c r="AY400" s="123"/>
      <c r="AZ400" s="102"/>
    </row>
    <row r="401" spans="1:52" x14ac:dyDescent="0.25">
      <c r="A401" s="102"/>
      <c r="B401" s="103" t="s">
        <v>431</v>
      </c>
      <c r="C401" s="103" t="s">
        <v>445</v>
      </c>
      <c r="D401" s="103" t="s">
        <v>89</v>
      </c>
      <c r="F401" s="113">
        <f>'MATRIZ 2017 COMPLETO PROPOSTA'!F401</f>
        <v>2049.5156201536051</v>
      </c>
      <c r="G401" s="118">
        <f t="shared" si="162"/>
        <v>1.8156186313688506E-3</v>
      </c>
      <c r="H401" s="123">
        <f>'DADOS BASE PROPOSTA'!$H$17*G401*'AJUSTE CONIF-SETEC (1) '!$Q$12</f>
        <v>2249900.8419461083</v>
      </c>
      <c r="I401" s="123">
        <f>'MATRIZ 2017 COMPLETO PROPOSTA'!I401*'AJUSTE CONIF-SETEC (1) '!$Q$12</f>
        <v>0</v>
      </c>
      <c r="J401" s="123">
        <f t="shared" si="163"/>
        <v>2249900.8419461083</v>
      </c>
      <c r="L401" s="113">
        <v>0</v>
      </c>
      <c r="M401" s="123">
        <f>IF(D401="E",'DADOS BASE PROPOSTA'!$H$28,IF(D401="EA",'DADOS BASE PROPOSTA'!$H$29,IF(D401="EC",'DADOS BASE PROPOSTA'!$H$30,IF(D401="ECA",'DADOS BASE PROPOSTA'!$H$31,0))))*'AJUSTE CONIF-SETEC (1) '!$Q$14</f>
        <v>0</v>
      </c>
      <c r="N401" s="123">
        <f>IF(OR(D401="E",D401="EA",D401="EC",D401="ECA",D401="ECR"),L401*'DADOS BASE PROPOSTA'!$H$33,0)*'AJUSTE CONIF-SETEC (1) '!$Q$14</f>
        <v>0</v>
      </c>
      <c r="O401" s="123">
        <f t="shared" si="164"/>
        <v>0</v>
      </c>
      <c r="R401" s="123"/>
      <c r="T401" s="113">
        <v>391.55379486451909</v>
      </c>
      <c r="U401" s="118">
        <f t="shared" si="166"/>
        <v>2.0541520187705633E-3</v>
      </c>
      <c r="V401" s="123">
        <f>'DADOS BASE PROPOSTA'!$H$48*U401*'AJUSTE CONIF-SETEC (1) '!$Q$20</f>
        <v>100500.29500283804</v>
      </c>
      <c r="W401" s="123"/>
      <c r="X401" s="123">
        <f t="shared" si="165"/>
        <v>100500.29500283804</v>
      </c>
      <c r="Z401" s="128">
        <v>1298.5</v>
      </c>
      <c r="AB401" s="54">
        <v>0.628</v>
      </c>
      <c r="AC401" s="54">
        <f t="shared" si="167"/>
        <v>815.45799999999997</v>
      </c>
      <c r="AD401" s="132">
        <f t="shared" si="168"/>
        <v>-0.17583184425827117</v>
      </c>
      <c r="AF401" s="54">
        <f>($AF$11-(AD401*$AF$11))*'AJUSTE CONIF-SETEC (1) '!$Q$18</f>
        <v>661.96406701688397</v>
      </c>
      <c r="AG401" s="123">
        <f t="shared" si="169"/>
        <v>859560.34102142381</v>
      </c>
      <c r="AI401" s="128">
        <v>0</v>
      </c>
      <c r="AJ401" s="123">
        <f>IF($AI$11&gt;0,(AI401/$AI$11)*'DADOS BASE PROPOSTA'!$H$41,0)*'AJUSTE CONIF-SETEC (1) '!$Q$18</f>
        <v>0</v>
      </c>
      <c r="AL401" s="123">
        <v>79.25</v>
      </c>
      <c r="AM401" s="123">
        <f>(AL401/$AL$11)*'DADOS BASE PROPOSTA'!$H$42*'AJUSTE CONIF-SETEC (1) '!$Q$18</f>
        <v>41820.140353928473</v>
      </c>
      <c r="AO401" s="123"/>
      <c r="AP401" s="123"/>
      <c r="AQ401" s="123"/>
      <c r="AS401" s="123"/>
      <c r="AT401" s="123"/>
      <c r="AU401" s="123"/>
      <c r="AW401" s="123"/>
      <c r="AX401" s="123"/>
      <c r="AY401" s="123"/>
      <c r="AZ401" s="102"/>
    </row>
    <row r="402" spans="1:52" x14ac:dyDescent="0.25">
      <c r="A402" s="102"/>
      <c r="B402" s="103" t="s">
        <v>431</v>
      </c>
      <c r="C402" s="103" t="s">
        <v>446</v>
      </c>
      <c r="D402" s="103" t="s">
        <v>89</v>
      </c>
      <c r="F402" s="113">
        <f>'MATRIZ 2017 COMPLETO PROPOSTA'!F402</f>
        <v>2383.6101172084941</v>
      </c>
      <c r="G402" s="118">
        <f t="shared" si="162"/>
        <v>2.1115852429554457E-3</v>
      </c>
      <c r="H402" s="123">
        <f>'DADOS BASE PROPOSTA'!$H$17*G402*'AJUSTE CONIF-SETEC (1) '!$Q$12</f>
        <v>2616660.4230011771</v>
      </c>
      <c r="I402" s="123">
        <f>'MATRIZ 2017 COMPLETO PROPOSTA'!I402*'AJUSTE CONIF-SETEC (1) '!$Q$12</f>
        <v>0</v>
      </c>
      <c r="J402" s="123">
        <f t="shared" si="163"/>
        <v>2616660.4230011771</v>
      </c>
      <c r="L402" s="113">
        <v>0</v>
      </c>
      <c r="M402" s="123">
        <f>IF(D402="E",'DADOS BASE PROPOSTA'!$H$28,IF(D402="EA",'DADOS BASE PROPOSTA'!$H$29,IF(D402="EC",'DADOS BASE PROPOSTA'!$H$30,IF(D402="ECA",'DADOS BASE PROPOSTA'!$H$31,0))))*'AJUSTE CONIF-SETEC (1) '!$Q$14</f>
        <v>0</v>
      </c>
      <c r="N402" s="123">
        <f>IF(OR(D402="E",D402="EA",D402="EC",D402="ECA",D402="ECR"),L402*'DADOS BASE PROPOSTA'!$H$33,0)*'AJUSTE CONIF-SETEC (1) '!$Q$14</f>
        <v>0</v>
      </c>
      <c r="O402" s="123">
        <f t="shared" si="164"/>
        <v>0</v>
      </c>
      <c r="R402" s="123"/>
      <c r="T402" s="113">
        <v>492.17379236588249</v>
      </c>
      <c r="U402" s="118">
        <f t="shared" si="166"/>
        <v>2.5820201526182526E-3</v>
      </c>
      <c r="V402" s="123">
        <f>'DADOS BASE PROPOSTA'!$H$48*U402*'AJUSTE CONIF-SETEC (1) '!$Q$20</f>
        <v>126326.47665323119</v>
      </c>
      <c r="W402" s="123"/>
      <c r="X402" s="123">
        <f t="shared" si="165"/>
        <v>126326.47665323119</v>
      </c>
      <c r="Z402" s="128">
        <v>1250</v>
      </c>
      <c r="AB402" s="54">
        <v>0.70099999999999996</v>
      </c>
      <c r="AC402" s="54">
        <f t="shared" si="167"/>
        <v>876.25</v>
      </c>
      <c r="AD402" s="132">
        <f t="shared" si="168"/>
        <v>-4.808184425827125E-2</v>
      </c>
      <c r="AF402" s="54">
        <f>($AF$11-(AD402*$AF$11))*'AJUSTE CONIF-SETEC (1) '!$Q$18</f>
        <v>590.04399615441127</v>
      </c>
      <c r="AG402" s="123">
        <f t="shared" si="169"/>
        <v>737554.99519301404</v>
      </c>
      <c r="AI402" s="128">
        <v>0</v>
      </c>
      <c r="AJ402" s="123">
        <f>IF($AI$11&gt;0,(AI402/$AI$11)*'DADOS BASE PROPOSTA'!$H$41,0)*'AJUSTE CONIF-SETEC (1) '!$Q$18</f>
        <v>0</v>
      </c>
      <c r="AL402" s="123">
        <v>97.125</v>
      </c>
      <c r="AM402" s="123">
        <f>(AL402/$AL$11)*'DADOS BASE PROPOSTA'!$H$42*'AJUSTE CONIF-SETEC (1) '!$Q$18</f>
        <v>51252.75876183348</v>
      </c>
      <c r="AO402" s="123"/>
      <c r="AP402" s="123"/>
      <c r="AQ402" s="123"/>
      <c r="AS402" s="123"/>
      <c r="AT402" s="123"/>
      <c r="AU402" s="123"/>
      <c r="AW402" s="123"/>
      <c r="AX402" s="123"/>
      <c r="AY402" s="123"/>
      <c r="AZ402" s="102"/>
    </row>
    <row r="403" spans="1:52" x14ac:dyDescent="0.25">
      <c r="A403" s="102"/>
      <c r="B403" s="103" t="s">
        <v>431</v>
      </c>
      <c r="C403" s="103" t="s">
        <v>447</v>
      </c>
      <c r="D403" s="103" t="s">
        <v>89</v>
      </c>
      <c r="F403" s="113">
        <f>'MATRIZ 2017 COMPLETO PROPOSTA'!F403</f>
        <v>1858.2521966296481</v>
      </c>
      <c r="G403" s="118">
        <f t="shared" si="162"/>
        <v>1.6461827745084567E-3</v>
      </c>
      <c r="H403" s="123">
        <f>'DADOS BASE PROPOSTA'!$H$17*G403*'AJUSTE CONIF-SETEC (1) '!$Q$12</f>
        <v>2039937.2127897742</v>
      </c>
      <c r="I403" s="123">
        <f>'MATRIZ 2017 COMPLETO PROPOSTA'!I403*'AJUSTE CONIF-SETEC (1) '!$Q$12</f>
        <v>0</v>
      </c>
      <c r="J403" s="123">
        <f t="shared" si="163"/>
        <v>2039937.2127897742</v>
      </c>
      <c r="L403" s="113">
        <v>0</v>
      </c>
      <c r="M403" s="123">
        <f>IF(D403="E",'DADOS BASE PROPOSTA'!$H$28,IF(D403="EA",'DADOS BASE PROPOSTA'!$H$29,IF(D403="EC",'DADOS BASE PROPOSTA'!$H$30,IF(D403="ECA",'DADOS BASE PROPOSTA'!$H$31,0))))*'AJUSTE CONIF-SETEC (1) '!$Q$14</f>
        <v>0</v>
      </c>
      <c r="N403" s="123">
        <f>IF(OR(D403="E",D403="EA",D403="EC",D403="ECA",D403="ECR"),L403*'DADOS BASE PROPOSTA'!$H$33,0)*'AJUSTE CONIF-SETEC (1) '!$Q$14</f>
        <v>0</v>
      </c>
      <c r="O403" s="123">
        <f t="shared" si="164"/>
        <v>0</v>
      </c>
      <c r="R403" s="123"/>
      <c r="T403" s="113">
        <v>605.03043380658198</v>
      </c>
      <c r="U403" s="118">
        <f t="shared" si="166"/>
        <v>3.1740836210039738E-3</v>
      </c>
      <c r="V403" s="123">
        <f>'DADOS BASE PROPOSTA'!$H$48*U403*'AJUSTE CONIF-SETEC (1) '!$Q$20</f>
        <v>155293.44340615024</v>
      </c>
      <c r="W403" s="123"/>
      <c r="X403" s="123">
        <f t="shared" si="165"/>
        <v>155293.44340615024</v>
      </c>
      <c r="Z403" s="128">
        <v>984.5</v>
      </c>
      <c r="AB403" s="54">
        <v>0.60799999999999998</v>
      </c>
      <c r="AC403" s="54">
        <f t="shared" si="167"/>
        <v>598.57600000000002</v>
      </c>
      <c r="AD403" s="132">
        <f t="shared" si="168"/>
        <v>-0.2108318442582712</v>
      </c>
      <c r="AF403" s="54">
        <f>($AF$11-(AD403*$AF$11))*'AJUSTE CONIF-SETEC (1) '!$Q$18</f>
        <v>681.66819602030125</v>
      </c>
      <c r="AG403" s="123">
        <f t="shared" si="169"/>
        <v>671102.33898198663</v>
      </c>
      <c r="AI403" s="128">
        <v>0</v>
      </c>
      <c r="AJ403" s="123">
        <f>IF($AI$11&gt;0,(AI403/$AI$11)*'DADOS BASE PROPOSTA'!$H$41,0)*'AJUSTE CONIF-SETEC (1) '!$Q$18</f>
        <v>0</v>
      </c>
      <c r="AL403" s="123">
        <v>135.375</v>
      </c>
      <c r="AM403" s="123">
        <f>(AL403/$AL$11)*'DADOS BASE PROPOSTA'!$H$42*'AJUSTE CONIF-SETEC (1) '!$Q$18</f>
        <v>71437.242907420397</v>
      </c>
      <c r="AO403" s="123"/>
      <c r="AP403" s="123"/>
      <c r="AQ403" s="123"/>
      <c r="AS403" s="123"/>
      <c r="AT403" s="123"/>
      <c r="AU403" s="123"/>
      <c r="AW403" s="123"/>
      <c r="AX403" s="123"/>
      <c r="AY403" s="123"/>
      <c r="AZ403" s="102"/>
    </row>
    <row r="404" spans="1:52" x14ac:dyDescent="0.25">
      <c r="A404" s="102"/>
      <c r="B404" s="103" t="s">
        <v>431</v>
      </c>
      <c r="C404" s="103" t="s">
        <v>448</v>
      </c>
      <c r="D404" s="103" t="s">
        <v>89</v>
      </c>
      <c r="F404" s="113">
        <f>'MATRIZ 2017 COMPLETO PROPOSTA'!F404</f>
        <v>929.96942992822881</v>
      </c>
      <c r="G404" s="118">
        <f t="shared" si="162"/>
        <v>8.2383847528549946E-4</v>
      </c>
      <c r="H404" s="123">
        <f>'DADOS BASE PROPOSTA'!$H$17*G404*'AJUSTE CONIF-SETEC (1) '!$Q$12</f>
        <v>1020894.3922188062</v>
      </c>
      <c r="I404" s="123">
        <f>'MATRIZ 2017 COMPLETO PROPOSTA'!I404*'AJUSTE CONIF-SETEC (1) '!$Q$12</f>
        <v>699079.00974039629</v>
      </c>
      <c r="J404" s="123">
        <f t="shared" si="163"/>
        <v>1719973.4019592025</v>
      </c>
      <c r="L404" s="113">
        <v>0</v>
      </c>
      <c r="M404" s="123">
        <f>IF(D404="E",'DADOS BASE PROPOSTA'!$H$28,IF(D404="EA",'DADOS BASE PROPOSTA'!$H$29,IF(D404="EC",'DADOS BASE PROPOSTA'!$H$30,IF(D404="ECA",'DADOS BASE PROPOSTA'!$H$31,0))))*'AJUSTE CONIF-SETEC (1) '!$Q$14</f>
        <v>0</v>
      </c>
      <c r="N404" s="123">
        <f>IF(OR(D404="E",D404="EA",D404="EC",D404="ECA",D404="ECR"),L404*'DADOS BASE PROPOSTA'!$H$33,0)*'AJUSTE CONIF-SETEC (1) '!$Q$14</f>
        <v>0</v>
      </c>
      <c r="O404" s="123">
        <f t="shared" si="164"/>
        <v>0</v>
      </c>
      <c r="R404" s="123"/>
      <c r="T404" s="113">
        <v>206.21243145545279</v>
      </c>
      <c r="U404" s="118">
        <f t="shared" si="166"/>
        <v>1.0818224415788667E-3</v>
      </c>
      <c r="V404" s="123">
        <f>'DADOS BASE PROPOSTA'!$H$48*U404*'AJUSTE CONIF-SETEC (1) '!$Q$20</f>
        <v>52928.640882401211</v>
      </c>
      <c r="W404" s="123"/>
      <c r="X404" s="123">
        <f t="shared" si="165"/>
        <v>52928.640882401211</v>
      </c>
      <c r="Z404" s="128">
        <v>707.5</v>
      </c>
      <c r="AB404" s="54">
        <v>0.60599999999999998</v>
      </c>
      <c r="AC404" s="54">
        <f t="shared" si="167"/>
        <v>428.745</v>
      </c>
      <c r="AD404" s="132">
        <f t="shared" si="168"/>
        <v>-0.2143318442582712</v>
      </c>
      <c r="AF404" s="54">
        <f>($AF$11-(AD404*$AF$11))*'AJUSTE CONIF-SETEC (1) '!$Q$18</f>
        <v>683.63860892064292</v>
      </c>
      <c r="AG404" s="123">
        <f t="shared" si="169"/>
        <v>483674.31581135484</v>
      </c>
      <c r="AI404" s="128">
        <v>0</v>
      </c>
      <c r="AJ404" s="123">
        <f>IF($AI$11&gt;0,(AI404/$AI$11)*'DADOS BASE PROPOSTA'!$H$41,0)*'AJUSTE CONIF-SETEC (1) '!$Q$18</f>
        <v>0</v>
      </c>
      <c r="AL404" s="123">
        <v>26.75</v>
      </c>
      <c r="AM404" s="123">
        <f>(AL404/$AL$11)*'DADOS BASE PROPOSTA'!$H$42*'AJUSTE CONIF-SETEC (1) '!$Q$18</f>
        <v>14115.946428613082</v>
      </c>
      <c r="AO404" s="123"/>
      <c r="AP404" s="123"/>
      <c r="AQ404" s="123"/>
      <c r="AS404" s="123"/>
      <c r="AT404" s="123"/>
      <c r="AU404" s="123"/>
      <c r="AW404" s="123"/>
      <c r="AX404" s="123"/>
      <c r="AY404" s="123"/>
      <c r="AZ404" s="102"/>
    </row>
    <row r="405" spans="1:52" x14ac:dyDescent="0.25">
      <c r="A405" s="102"/>
      <c r="B405" s="103" t="s">
        <v>431</v>
      </c>
      <c r="C405" s="103" t="s">
        <v>449</v>
      </c>
      <c r="D405" s="103" t="s">
        <v>93</v>
      </c>
      <c r="F405" s="113">
        <f>'MATRIZ 2017 COMPLETO PROPOSTA'!F405</f>
        <v>0</v>
      </c>
      <c r="G405" s="118">
        <f t="shared" si="162"/>
        <v>0</v>
      </c>
      <c r="H405" s="123">
        <f>'DADOS BASE PROPOSTA'!$H$17*G405*'AJUSTE CONIF-SETEC (1) '!$Q$12</f>
        <v>0</v>
      </c>
      <c r="I405" s="123">
        <f>'MATRIZ 2017 COMPLETO PROPOSTA'!I405*'AJUSTE CONIF-SETEC (1) '!$Q$12</f>
        <v>0</v>
      </c>
      <c r="J405" s="123">
        <f t="shared" si="163"/>
        <v>0</v>
      </c>
      <c r="L405" s="113">
        <v>103.6043451512942</v>
      </c>
      <c r="M405" s="123">
        <f>IF(D405="E",'DADOS BASE PROPOSTA'!$H$28,IF(D405="EA",'DADOS BASE PROPOSTA'!$H$29,IF(D405="EC",'DADOS BASE PROPOSTA'!$H$30,IF(D405="ECA",'DADOS BASE PROPOSTA'!$H$31,0))))*'AJUSTE CONIF-SETEC (1) '!$Q$14</f>
        <v>1008808.992033664</v>
      </c>
      <c r="N405" s="123">
        <f>IF(OR(D405="E",D405="EA",D405="EC",D405="ECA",D405="ECR"),L405*'DADOS BASE PROPOSTA'!$H$33,0)*'AJUSTE CONIF-SETEC (1) '!$Q$14</f>
        <v>34759.279030726917</v>
      </c>
      <c r="O405" s="123">
        <f t="shared" si="164"/>
        <v>1043568.2710643909</v>
      </c>
      <c r="R405" s="123"/>
      <c r="T405" s="113">
        <v>0</v>
      </c>
      <c r="U405" s="118">
        <f t="shared" si="166"/>
        <v>0</v>
      </c>
      <c r="V405" s="123">
        <f>'DADOS BASE PROPOSTA'!$H$48*U405*'AJUSTE CONIF-SETEC (1) '!$Q$20</f>
        <v>0</v>
      </c>
      <c r="W405" s="123"/>
      <c r="X405" s="123">
        <f t="shared" si="165"/>
        <v>0</v>
      </c>
      <c r="Z405" s="128">
        <v>35</v>
      </c>
      <c r="AB405" s="54">
        <v>0.627</v>
      </c>
      <c r="AC405" s="54">
        <f t="shared" si="167"/>
        <v>21.945</v>
      </c>
      <c r="AD405" s="132">
        <f t="shared" si="168"/>
        <v>-0.17758184425827117</v>
      </c>
      <c r="AF405" s="54">
        <f>($AF$11-(AD405*$AF$11))*'AJUSTE CONIF-SETEC (1) '!$Q$18</f>
        <v>662.94927346705492</v>
      </c>
      <c r="AG405" s="123">
        <f t="shared" si="169"/>
        <v>23203.224571346924</v>
      </c>
      <c r="AI405" s="128">
        <v>0</v>
      </c>
      <c r="AJ405" s="123">
        <f>IF($AI$11&gt;0,(AI405/$AI$11)*'DADOS BASE PROPOSTA'!$H$41,0)*'AJUSTE CONIF-SETEC (1) '!$Q$18</f>
        <v>0</v>
      </c>
      <c r="AL405" s="123">
        <v>0</v>
      </c>
      <c r="AM405" s="123">
        <f>(AL405/$AL$11)*'DADOS BASE PROPOSTA'!$H$42*'AJUSTE CONIF-SETEC (1) '!$Q$18</f>
        <v>0</v>
      </c>
      <c r="AO405" s="123"/>
      <c r="AP405" s="123"/>
      <c r="AQ405" s="123"/>
      <c r="AS405" s="123"/>
      <c r="AT405" s="123"/>
      <c r="AU405" s="123"/>
      <c r="AW405" s="123"/>
      <c r="AX405" s="123"/>
      <c r="AY405" s="123"/>
      <c r="AZ405" s="102"/>
    </row>
    <row r="406" spans="1:52" x14ac:dyDescent="0.25">
      <c r="A406" s="102"/>
      <c r="B406" s="103" t="s">
        <v>431</v>
      </c>
      <c r="C406" s="103" t="s">
        <v>450</v>
      </c>
      <c r="D406" s="103" t="s">
        <v>89</v>
      </c>
      <c r="F406" s="113">
        <f>'MATRIZ 2017 COMPLETO PROPOSTA'!F406</f>
        <v>3492.8056945758658</v>
      </c>
      <c r="G406" s="118">
        <f t="shared" si="162"/>
        <v>3.0941960297662316E-3</v>
      </c>
      <c r="H406" s="123">
        <f>'DADOS BASE PROPOSTA'!$H$17*G406*'AJUSTE CONIF-SETEC (1) '!$Q$12</f>
        <v>3834304.2598482044</v>
      </c>
      <c r="I406" s="123">
        <f>'MATRIZ 2017 COMPLETO PROPOSTA'!I406*'AJUSTE CONIF-SETEC (1) '!$Q$12</f>
        <v>0</v>
      </c>
      <c r="J406" s="123">
        <f t="shared" si="163"/>
        <v>3834304.2598482044</v>
      </c>
      <c r="L406" s="113">
        <v>0</v>
      </c>
      <c r="M406" s="123">
        <f>IF(D406="E",'DADOS BASE PROPOSTA'!$H$28,IF(D406="EA",'DADOS BASE PROPOSTA'!$H$29,IF(D406="EC",'DADOS BASE PROPOSTA'!$H$30,IF(D406="ECA",'DADOS BASE PROPOSTA'!$H$31,0))))*'AJUSTE CONIF-SETEC (1) '!$Q$14</f>
        <v>0</v>
      </c>
      <c r="N406" s="123">
        <f>IF(OR(D406="E",D406="EA",D406="EC",D406="ECA",D406="ECR"),L406*'DADOS BASE PROPOSTA'!$H$33,0)*'AJUSTE CONIF-SETEC (1) '!$Q$14</f>
        <v>0</v>
      </c>
      <c r="O406" s="123">
        <f t="shared" si="164"/>
        <v>0</v>
      </c>
      <c r="R406" s="123"/>
      <c r="T406" s="113">
        <v>726.32299271295403</v>
      </c>
      <c r="U406" s="118">
        <f t="shared" si="166"/>
        <v>3.810403222568762E-3</v>
      </c>
      <c r="V406" s="123">
        <f>'DADOS BASE PROPOSTA'!$H$48*U406*'AJUSTE CONIF-SETEC (1) '!$Q$20</f>
        <v>186425.66102635569</v>
      </c>
      <c r="W406" s="123"/>
      <c r="X406" s="123">
        <f t="shared" si="165"/>
        <v>186425.66102635569</v>
      </c>
      <c r="Z406" s="128">
        <v>1389.5</v>
      </c>
      <c r="AB406" s="54">
        <v>0.66800000000000004</v>
      </c>
      <c r="AC406" s="54">
        <f t="shared" si="167"/>
        <v>928.18600000000004</v>
      </c>
      <c r="AD406" s="132">
        <f t="shared" si="168"/>
        <v>-0.10583184425827111</v>
      </c>
      <c r="AF406" s="54">
        <f>($AF$11-(AD406*$AF$11))*'AJUSTE CONIF-SETEC (1) '!$Q$18</f>
        <v>622.55580901004953</v>
      </c>
      <c r="AG406" s="123">
        <f t="shared" si="169"/>
        <v>865041.29661946383</v>
      </c>
      <c r="AI406" s="128">
        <v>83.5</v>
      </c>
      <c r="AJ406" s="123">
        <f>IF($AI$11&gt;0,(AI406/$AI$11)*'DADOS BASE PROPOSTA'!$H$41,0)*'AJUSTE CONIF-SETEC (1) '!$Q$18</f>
        <v>476301.89732796018</v>
      </c>
      <c r="AL406" s="123">
        <v>184</v>
      </c>
      <c r="AM406" s="123">
        <f>(AL406/$AL$11)*'DADOS BASE PROPOSTA'!$H$42*'AJUSTE CONIF-SETEC (1) '!$Q$18</f>
        <v>97096.603471581562</v>
      </c>
      <c r="AO406" s="123"/>
      <c r="AP406" s="123"/>
      <c r="AQ406" s="123"/>
      <c r="AS406" s="123"/>
      <c r="AT406" s="123"/>
      <c r="AU406" s="123"/>
      <c r="AW406" s="123"/>
      <c r="AX406" s="123"/>
      <c r="AY406" s="123"/>
      <c r="AZ406" s="102"/>
    </row>
    <row r="407" spans="1:52" x14ac:dyDescent="0.25">
      <c r="A407" s="102"/>
      <c r="F407" s="113"/>
      <c r="G407" s="118"/>
      <c r="H407" s="123"/>
      <c r="I407" s="123"/>
      <c r="J407" s="123"/>
      <c r="L407" s="113"/>
      <c r="M407" s="123"/>
      <c r="N407" s="123"/>
      <c r="O407" s="123"/>
      <c r="R407" s="123"/>
      <c r="T407" s="113"/>
      <c r="U407" s="118"/>
      <c r="V407" s="123"/>
      <c r="W407" s="123"/>
      <c r="X407" s="123"/>
      <c r="Z407" s="128"/>
      <c r="AD407" s="132"/>
      <c r="AG407" s="123"/>
      <c r="AI407" s="128"/>
      <c r="AJ407" s="123"/>
      <c r="AL407" s="123"/>
      <c r="AM407" s="123"/>
      <c r="AO407" s="123"/>
      <c r="AP407" s="123"/>
      <c r="AQ407" s="123"/>
      <c r="AS407" s="123"/>
      <c r="AT407" s="123"/>
      <c r="AU407" s="123"/>
      <c r="AW407" s="123"/>
      <c r="AX407" s="123"/>
      <c r="AY407" s="123"/>
      <c r="AZ407" s="102"/>
    </row>
    <row r="408" spans="1:52" x14ac:dyDescent="0.25">
      <c r="A408" s="102"/>
      <c r="B408" s="107" t="s">
        <v>451</v>
      </c>
      <c r="C408" s="107" t="s">
        <v>452</v>
      </c>
      <c r="D408" s="107" t="s">
        <v>84</v>
      </c>
      <c r="E408" s="107"/>
      <c r="F408" s="114">
        <f>SUM(F409:F424)</f>
        <v>41413.506504195502</v>
      </c>
      <c r="G408" s="119">
        <f>SUM(G409:G424)</f>
        <v>3.6687270523801649E-2</v>
      </c>
      <c r="H408" s="124">
        <f>SUM(H409:H424)</f>
        <v>45462587.469690427</v>
      </c>
      <c r="I408" s="124">
        <f>SUM(I409:I424)</f>
        <v>0</v>
      </c>
      <c r="J408" s="124">
        <f>SUM(J409:J424)</f>
        <v>45462587.469690427</v>
      </c>
      <c r="K408" s="108"/>
      <c r="L408" s="114">
        <f>SUM(L409:L424)</f>
        <v>2749.6150456465343</v>
      </c>
      <c r="M408" s="124">
        <f>SUM(M409:M424)</f>
        <v>6052853.9522019839</v>
      </c>
      <c r="N408" s="124">
        <f>SUM(N409:N424)</f>
        <v>922496.41131503193</v>
      </c>
      <c r="O408" s="124">
        <f>SUM(O409:O424)</f>
        <v>6975350.3635170162</v>
      </c>
      <c r="P408" s="108"/>
      <c r="Q408" s="109"/>
      <c r="R408" s="124">
        <f>SUM(R409:R424)</f>
        <v>3717973.4220993668</v>
      </c>
      <c r="S408" s="108"/>
      <c r="T408" s="114">
        <f>SUM(T409:T424)</f>
        <v>2722.1147906108181</v>
      </c>
      <c r="U408" s="119">
        <f>SUM(U409:U424)</f>
        <v>1.4280636954095092E-2</v>
      </c>
      <c r="V408" s="124">
        <f>SUM(V409:V424)</f>
        <v>698686.47188730363</v>
      </c>
      <c r="W408" s="124">
        <f>SUM(W409:W424)</f>
        <v>244676.20587804879</v>
      </c>
      <c r="X408" s="124">
        <f>SUM(X409:X424)</f>
        <v>943362.67776535242</v>
      </c>
      <c r="Y408" s="108"/>
      <c r="Z408" s="129">
        <f>SUM(Z409:Z424)</f>
        <v>22966</v>
      </c>
      <c r="AA408" s="108"/>
      <c r="AB408" s="108"/>
      <c r="AC408" s="108"/>
      <c r="AD408" s="133"/>
      <c r="AE408" s="108"/>
      <c r="AF408" s="108"/>
      <c r="AG408" s="124">
        <f>SUM(AG409:AG424)</f>
        <v>13726983.163372936</v>
      </c>
      <c r="AH408" s="108"/>
      <c r="AI408" s="129">
        <f>SUM(AI409:AI424)</f>
        <v>365</v>
      </c>
      <c r="AJ408" s="124">
        <f>SUM(AJ409:AJ424)</f>
        <v>2082038.2338288079</v>
      </c>
      <c r="AK408" s="108"/>
      <c r="AL408" s="124">
        <f>SUM(AL409:AL424)</f>
        <v>772.625</v>
      </c>
      <c r="AM408" s="124">
        <f>SUM(AM409:AM424)</f>
        <v>407713.38726755825</v>
      </c>
      <c r="AN408" s="108"/>
      <c r="AO408" s="124"/>
      <c r="AP408" s="124"/>
      <c r="AQ408" s="124">
        <f>SUM(AQ409:AQ424)</f>
        <v>337455.27612798417</v>
      </c>
      <c r="AR408" s="107"/>
      <c r="AS408" s="124"/>
      <c r="AT408" s="124"/>
      <c r="AU408" s="124">
        <f>SUM(AU409:AU424)</f>
        <v>337455.27612798417</v>
      </c>
      <c r="AV408" s="107"/>
      <c r="AW408" s="124"/>
      <c r="AX408" s="124"/>
      <c r="AY408" s="124">
        <f>SUM(AY409:AY424)</f>
        <v>337455.27612798417</v>
      </c>
      <c r="AZ408" s="102"/>
    </row>
    <row r="409" spans="1:52" x14ac:dyDescent="0.25">
      <c r="A409" s="102"/>
      <c r="B409" s="103" t="s">
        <v>451</v>
      </c>
      <c r="C409" s="103" t="s">
        <v>35</v>
      </c>
      <c r="D409" s="103" t="s">
        <v>85</v>
      </c>
      <c r="F409" s="113">
        <f>'MATRIZ 2017 COMPLETO PROPOSTA'!F409</f>
        <v>0</v>
      </c>
      <c r="G409" s="118">
        <f t="shared" ref="G409:G424" si="170">F409/$F$11</f>
        <v>0</v>
      </c>
      <c r="H409" s="123">
        <f>'DADOS BASE PROPOSTA'!$H$17*G409*'AJUSTE CONIF-SETEC (1) '!$Q$12</f>
        <v>0</v>
      </c>
      <c r="I409" s="123">
        <f>'MATRIZ 2017 COMPLETO PROPOSTA'!I409*'AJUSTE CONIF-SETEC (1) '!$Q$12</f>
        <v>0</v>
      </c>
      <c r="J409" s="123">
        <f t="shared" ref="J409:J424" si="171">H409+I409</f>
        <v>0</v>
      </c>
      <c r="L409" s="113"/>
      <c r="M409" s="123">
        <f>IF(D409="E",'DADOS BASE PROPOSTA'!$H$28,IF(D409="EA",'DADOS BASE PROPOSTA'!$H$29,IF(D409="EC",'DADOS BASE PROPOSTA'!$H$30,IF(D409="ECA",'DADOS BASE PROPOSTA'!$H$31,0))))*'AJUSTE CONIF-SETEC (1) '!$Q$14</f>
        <v>0</v>
      </c>
      <c r="N409" s="123">
        <f>IF(OR(D409="E",D409="EA",D409="EC",D409="ECA",D409="ECR"),L409*'DADOS BASE PROPOSTA'!$H$33,0)*'AJUSTE CONIF-SETEC (1) '!$Q$14</f>
        <v>0</v>
      </c>
      <c r="O409" s="123">
        <f t="shared" ref="O409:O424" si="172">M409+N409</f>
        <v>0</v>
      </c>
      <c r="Q409" s="77">
        <v>15</v>
      </c>
      <c r="R409" s="123">
        <f>IF(D409="R",('DADOS BASE PROPOSTA'!$H$36+('DADOS BASE PROPOSTA'!$H$37*Q409)),0)*'AJUSTE CONIF-SETEC (1) '!Q16</f>
        <v>3717973.4220993668</v>
      </c>
      <c r="T409" s="113"/>
      <c r="U409" s="118"/>
      <c r="V409" s="123"/>
      <c r="W409" s="123">
        <f>'DADOS BASE PROPOSTA'!$H$47/41</f>
        <v>244676.20587804879</v>
      </c>
      <c r="X409" s="123">
        <f t="shared" ref="X409:X424" si="173">V409+W409</f>
        <v>244676.20587804879</v>
      </c>
      <c r="Z409" s="128"/>
      <c r="AD409" s="132"/>
      <c r="AG409" s="123"/>
      <c r="AI409" s="128"/>
      <c r="AJ409" s="123"/>
      <c r="AL409" s="123"/>
      <c r="AM409" s="123"/>
      <c r="AO409" s="123">
        <f>'DADOS BASE PROPOSTA'!$H$52/41*'AJUSTE CONIF-SETEC (1) '!$Q$22</f>
        <v>167483.94540012974</v>
      </c>
      <c r="AP409" s="123">
        <f>'DADOS BASE PROPOSTA'!$H$53*(Q409/$Q$11)*'AJUSTE CONIF-SETEC (1) '!$Q$22</f>
        <v>169971.33072785445</v>
      </c>
      <c r="AQ409" s="123">
        <f>AO409+AP409</f>
        <v>337455.27612798417</v>
      </c>
      <c r="AS409" s="123">
        <f>'DADOS BASE PROPOSTA'!$H$56/41*'AJUSTE CONIF-SETEC (1) '!$Q$24</f>
        <v>167483.94540012974</v>
      </c>
      <c r="AT409" s="123">
        <f>'DADOS BASE PROPOSTA'!$H$57*(Q409/$Q$11)*'AJUSTE CONIF-SETEC (1) '!$Q$24</f>
        <v>169971.33072785445</v>
      </c>
      <c r="AU409" s="123">
        <f>AS409+AT409</f>
        <v>337455.27612798417</v>
      </c>
      <c r="AW409" s="123">
        <f>'DADOS BASE PROPOSTA'!$H$60/41*'AJUSTE CONIF-SETEC (1) '!$Q$26</f>
        <v>167483.94540012974</v>
      </c>
      <c r="AX409" s="123">
        <f>'DADOS BASE PROPOSTA'!$H$61*(Q409/$Q$11)*'AJUSTE CONIF-SETEC (1) '!$Q$26</f>
        <v>169971.33072785445</v>
      </c>
      <c r="AY409" s="123">
        <f>AW409+AX409</f>
        <v>337455.27612798417</v>
      </c>
      <c r="AZ409" s="102"/>
    </row>
    <row r="410" spans="1:52" x14ac:dyDescent="0.25">
      <c r="A410" s="102"/>
      <c r="B410" s="103" t="s">
        <v>451</v>
      </c>
      <c r="C410" s="103" t="s">
        <v>453</v>
      </c>
      <c r="D410" s="103" t="s">
        <v>89</v>
      </c>
      <c r="F410" s="113">
        <f>'MATRIZ 2017 COMPLETO PROPOSTA'!F410</f>
        <v>1618.299346020081</v>
      </c>
      <c r="G410" s="118">
        <f t="shared" si="170"/>
        <v>1.4336140768450815E-3</v>
      </c>
      <c r="H410" s="123">
        <f>'DADOS BASE PROPOSTA'!$H$17*G410*'AJUSTE CONIF-SETEC (1) '!$Q$12</f>
        <v>1776523.6943441953</v>
      </c>
      <c r="I410" s="123">
        <f>'MATRIZ 2017 COMPLETO PROPOSTA'!I410*'AJUSTE CONIF-SETEC (1) '!$Q$12</f>
        <v>0</v>
      </c>
      <c r="J410" s="123">
        <f t="shared" si="171"/>
        <v>1776523.6943441953</v>
      </c>
      <c r="L410" s="113">
        <v>0</v>
      </c>
      <c r="M410" s="123">
        <f>IF(D410="E",'DADOS BASE PROPOSTA'!$H$28,IF(D410="EA",'DADOS BASE PROPOSTA'!$H$29,IF(D410="EC",'DADOS BASE PROPOSTA'!$H$30,IF(D410="ECA",'DADOS BASE PROPOSTA'!$H$31,0))))*'AJUSTE CONIF-SETEC (1) '!$Q$14</f>
        <v>0</v>
      </c>
      <c r="N410" s="123">
        <f>IF(OR(D410="E",D410="EA",D410="EC",D410="ECA",D410="ECR"),L410*'DADOS BASE PROPOSTA'!$H$33,0)*'AJUSTE CONIF-SETEC (1) '!$Q$14</f>
        <v>0</v>
      </c>
      <c r="O410" s="123">
        <f t="shared" si="172"/>
        <v>0</v>
      </c>
      <c r="R410" s="123"/>
      <c r="T410" s="113">
        <v>0</v>
      </c>
      <c r="U410" s="118">
        <f t="shared" ref="U410:U424" si="174">T410/$T$11</f>
        <v>0</v>
      </c>
      <c r="V410" s="123">
        <f>'DADOS BASE PROPOSTA'!$H$48*U410*'AJUSTE CONIF-SETEC (1) '!$Q$20</f>
        <v>0</v>
      </c>
      <c r="W410" s="123"/>
      <c r="X410" s="123">
        <f t="shared" si="173"/>
        <v>0</v>
      </c>
      <c r="Z410" s="128">
        <v>820.5</v>
      </c>
      <c r="AB410" s="54">
        <v>0.65700000000000003</v>
      </c>
      <c r="AC410" s="54">
        <f t="shared" ref="AC410:AC424" si="175">Z410*AB410</f>
        <v>539.06849999999997</v>
      </c>
      <c r="AD410" s="132">
        <f t="shared" ref="AD410:AD424" si="176">(AB410-$AC$12)*$AD$12</f>
        <v>-0.12508184425827112</v>
      </c>
      <c r="AF410" s="54">
        <f>($AF$11-(AD410*$AF$11))*'AJUSTE CONIF-SETEC (1) '!$Q$18</f>
        <v>633.39307996192906</v>
      </c>
      <c r="AG410" s="123">
        <f t="shared" ref="AG410:AG424" si="177">Z410*AF410</f>
        <v>519699.02210876282</v>
      </c>
      <c r="AI410" s="128">
        <v>0</v>
      </c>
      <c r="AJ410" s="123">
        <f>IF($AI$11&gt;0,(AI410/$AI$11)*'DADOS BASE PROPOSTA'!$H$41,0)*'AJUSTE CONIF-SETEC (1) '!$Q$18</f>
        <v>0</v>
      </c>
      <c r="AL410" s="123">
        <v>0</v>
      </c>
      <c r="AM410" s="123">
        <f>(AL410/$AL$11)*'DADOS BASE PROPOSTA'!$H$42*'AJUSTE CONIF-SETEC (1) '!$Q$18</f>
        <v>0</v>
      </c>
      <c r="AO410" s="123"/>
      <c r="AP410" s="123"/>
      <c r="AQ410" s="123"/>
      <c r="AS410" s="123"/>
      <c r="AT410" s="123"/>
      <c r="AU410" s="123"/>
      <c r="AW410" s="123"/>
      <c r="AX410" s="123"/>
      <c r="AY410" s="123"/>
      <c r="AZ410" s="102"/>
    </row>
    <row r="411" spans="1:52" x14ac:dyDescent="0.25">
      <c r="A411" s="102"/>
      <c r="B411" s="103" t="s">
        <v>451</v>
      </c>
      <c r="C411" s="103" t="s">
        <v>454</v>
      </c>
      <c r="D411" s="103" t="s">
        <v>89</v>
      </c>
      <c r="F411" s="113">
        <f>'MATRIZ 2017 COMPLETO PROPOSTA'!F411</f>
        <v>3936.9601261232301</v>
      </c>
      <c r="G411" s="118">
        <f t="shared" si="170"/>
        <v>3.4876621996225007E-3</v>
      </c>
      <c r="H411" s="123">
        <f>'DADOS BASE PROPOSTA'!$H$17*G411*'AJUSTE CONIF-SETEC (1) '!$Q$12</f>
        <v>4321884.5542680221</v>
      </c>
      <c r="I411" s="123">
        <f>'MATRIZ 2017 COMPLETO PROPOSTA'!I411*'AJUSTE CONIF-SETEC (1) '!$Q$12</f>
        <v>0</v>
      </c>
      <c r="J411" s="123">
        <f t="shared" si="171"/>
        <v>4321884.5542680221</v>
      </c>
      <c r="L411" s="113">
        <v>0</v>
      </c>
      <c r="M411" s="123">
        <f>IF(D411="E",'DADOS BASE PROPOSTA'!$H$28,IF(D411="EA",'DADOS BASE PROPOSTA'!$H$29,IF(D411="EC",'DADOS BASE PROPOSTA'!$H$30,IF(D411="ECA",'DADOS BASE PROPOSTA'!$H$31,0))))*'AJUSTE CONIF-SETEC (1) '!$Q$14</f>
        <v>0</v>
      </c>
      <c r="N411" s="123">
        <f>IF(OR(D411="E",D411="EA",D411="EC",D411="ECA",D411="ECR"),L411*'DADOS BASE PROPOSTA'!$H$33,0)*'AJUSTE CONIF-SETEC (1) '!$Q$14</f>
        <v>0</v>
      </c>
      <c r="O411" s="123">
        <f t="shared" si="172"/>
        <v>0</v>
      </c>
      <c r="R411" s="123"/>
      <c r="T411" s="113">
        <v>0</v>
      </c>
      <c r="U411" s="118">
        <f t="shared" si="174"/>
        <v>0</v>
      </c>
      <c r="V411" s="123">
        <f>'DADOS BASE PROPOSTA'!$H$48*U411*'AJUSTE CONIF-SETEC (1) '!$Q$20</f>
        <v>0</v>
      </c>
      <c r="W411" s="123"/>
      <c r="X411" s="123">
        <f t="shared" si="173"/>
        <v>0</v>
      </c>
      <c r="Z411" s="128">
        <v>1203.5</v>
      </c>
      <c r="AB411" s="54">
        <v>0.58599999999999997</v>
      </c>
      <c r="AC411" s="54">
        <f t="shared" si="175"/>
        <v>705.25099999999998</v>
      </c>
      <c r="AD411" s="132">
        <f t="shared" si="176"/>
        <v>-0.24933184425827123</v>
      </c>
      <c r="AF411" s="54">
        <f>($AF$11-(AD411*$AF$11))*'AJUSTE CONIF-SETEC (1) '!$Q$18</f>
        <v>703.34273792406009</v>
      </c>
      <c r="AG411" s="123">
        <f t="shared" si="177"/>
        <v>846472.98509160627</v>
      </c>
      <c r="AI411" s="128">
        <v>77.5</v>
      </c>
      <c r="AJ411" s="123">
        <f>IF($AI$11&gt;0,(AI411/$AI$11)*'DADOS BASE PROPOSTA'!$H$41,0)*'AJUSTE CONIF-SETEC (1) '!$Q$18</f>
        <v>442076.61129241815</v>
      </c>
      <c r="AL411" s="123">
        <v>0</v>
      </c>
      <c r="AM411" s="123">
        <f>(AL411/$AL$11)*'DADOS BASE PROPOSTA'!$H$42*'AJUSTE CONIF-SETEC (1) '!$Q$18</f>
        <v>0</v>
      </c>
      <c r="AO411" s="123"/>
      <c r="AP411" s="123"/>
      <c r="AQ411" s="123"/>
      <c r="AS411" s="123"/>
      <c r="AT411" s="123"/>
      <c r="AU411" s="123"/>
      <c r="AW411" s="123"/>
      <c r="AX411" s="123"/>
      <c r="AY411" s="123"/>
      <c r="AZ411" s="102"/>
    </row>
    <row r="412" spans="1:52" x14ac:dyDescent="0.25">
      <c r="A412" s="102"/>
      <c r="B412" s="103" t="s">
        <v>451</v>
      </c>
      <c r="C412" s="103" t="s">
        <v>455</v>
      </c>
      <c r="D412" s="103" t="s">
        <v>89</v>
      </c>
      <c r="F412" s="113">
        <f>'MATRIZ 2017 COMPLETO PROPOSTA'!F412</f>
        <v>3425.3511278834849</v>
      </c>
      <c r="G412" s="118">
        <f t="shared" si="170"/>
        <v>3.0344395844611595E-3</v>
      </c>
      <c r="H412" s="123">
        <f>'DADOS BASE PROPOSTA'!$H$17*G412*'AJUSTE CONIF-SETEC (1) '!$Q$12</f>
        <v>3760254.5259003737</v>
      </c>
      <c r="I412" s="123">
        <f>'MATRIZ 2017 COMPLETO PROPOSTA'!I412*'AJUSTE CONIF-SETEC (1) '!$Q$12</f>
        <v>0</v>
      </c>
      <c r="J412" s="123">
        <f t="shared" si="171"/>
        <v>3760254.5259003737</v>
      </c>
      <c r="L412" s="113">
        <v>0</v>
      </c>
      <c r="M412" s="123">
        <f>IF(D412="E",'DADOS BASE PROPOSTA'!$H$28,IF(D412="EA",'DADOS BASE PROPOSTA'!$H$29,IF(D412="EC",'DADOS BASE PROPOSTA'!$H$30,IF(D412="ECA",'DADOS BASE PROPOSTA'!$H$31,0))))*'AJUSTE CONIF-SETEC (1) '!$Q$14</f>
        <v>0</v>
      </c>
      <c r="N412" s="123">
        <f>IF(OR(D412="E",D412="EA",D412="EC",D412="ECA",D412="ECR"),L412*'DADOS BASE PROPOSTA'!$H$33,0)*'AJUSTE CONIF-SETEC (1) '!$Q$14</f>
        <v>0</v>
      </c>
      <c r="O412" s="123">
        <f t="shared" si="172"/>
        <v>0</v>
      </c>
      <c r="R412" s="123"/>
      <c r="T412" s="113">
        <v>0</v>
      </c>
      <c r="U412" s="118">
        <f t="shared" si="174"/>
        <v>0</v>
      </c>
      <c r="V412" s="123">
        <f>'DADOS BASE PROPOSTA'!$H$48*U412*'AJUSTE CONIF-SETEC (1) '!$Q$20</f>
        <v>0</v>
      </c>
      <c r="W412" s="123"/>
      <c r="X412" s="123">
        <f t="shared" si="173"/>
        <v>0</v>
      </c>
      <c r="Z412" s="128">
        <v>1045.5</v>
      </c>
      <c r="AB412" s="54">
        <v>0.629</v>
      </c>
      <c r="AC412" s="54">
        <f t="shared" si="175"/>
        <v>657.61950000000002</v>
      </c>
      <c r="AD412" s="132">
        <f t="shared" si="176"/>
        <v>-0.17408184425827117</v>
      </c>
      <c r="AF412" s="54">
        <f>($AF$11-(AD412*$AF$11))*'AJUSTE CONIF-SETEC (1) '!$Q$18</f>
        <v>660.97886056671314</v>
      </c>
      <c r="AG412" s="123">
        <f t="shared" si="177"/>
        <v>691053.39872249856</v>
      </c>
      <c r="AI412" s="128">
        <v>159.5</v>
      </c>
      <c r="AJ412" s="123">
        <f>IF($AI$11&gt;0,(AI412/$AI$11)*'DADOS BASE PROPOSTA'!$H$41,0)*'AJUSTE CONIF-SETEC (1) '!$Q$18</f>
        <v>909822.18711149273</v>
      </c>
      <c r="AL412" s="123">
        <v>0</v>
      </c>
      <c r="AM412" s="123">
        <f>(AL412/$AL$11)*'DADOS BASE PROPOSTA'!$H$42*'AJUSTE CONIF-SETEC (1) '!$Q$18</f>
        <v>0</v>
      </c>
      <c r="AO412" s="123"/>
      <c r="AP412" s="123"/>
      <c r="AQ412" s="123"/>
      <c r="AS412" s="123"/>
      <c r="AT412" s="123"/>
      <c r="AU412" s="123"/>
      <c r="AW412" s="123"/>
      <c r="AX412" s="123"/>
      <c r="AY412" s="123"/>
      <c r="AZ412" s="102"/>
    </row>
    <row r="413" spans="1:52" x14ac:dyDescent="0.25">
      <c r="A413" s="102"/>
      <c r="B413" s="103" t="s">
        <v>451</v>
      </c>
      <c r="C413" s="103" t="s">
        <v>456</v>
      </c>
      <c r="D413" s="103" t="s">
        <v>93</v>
      </c>
      <c r="F413" s="113">
        <f>'MATRIZ 2017 COMPLETO PROPOSTA'!F413</f>
        <v>0</v>
      </c>
      <c r="G413" s="118">
        <f t="shared" si="170"/>
        <v>0</v>
      </c>
      <c r="H413" s="123">
        <f>'DADOS BASE PROPOSTA'!$H$17*G413*'AJUSTE CONIF-SETEC (1) '!$Q$12</f>
        <v>0</v>
      </c>
      <c r="I413" s="123">
        <f>'MATRIZ 2017 COMPLETO PROPOSTA'!I413*'AJUSTE CONIF-SETEC (1) '!$Q$12</f>
        <v>0</v>
      </c>
      <c r="J413" s="123">
        <f t="shared" si="171"/>
        <v>0</v>
      </c>
      <c r="L413" s="113">
        <v>370.27585968278078</v>
      </c>
      <c r="M413" s="123">
        <f>IF(D413="E",'DADOS BASE PROPOSTA'!$H$28,IF(D413="EA",'DADOS BASE PROPOSTA'!$H$29,IF(D413="EC",'DADOS BASE PROPOSTA'!$H$30,IF(D413="ECA",'DADOS BASE PROPOSTA'!$H$31,0))))*'AJUSTE CONIF-SETEC (1) '!$Q$14</f>
        <v>1008808.992033664</v>
      </c>
      <c r="N413" s="123">
        <f>IF(OR(D413="E",D413="EA",D413="EC",D413="ECA",D413="ECR"),L413*'DADOS BASE PROPOSTA'!$H$33,0)*'AJUSTE CONIF-SETEC (1) '!$Q$14</f>
        <v>124227.62680716861</v>
      </c>
      <c r="O413" s="123">
        <f t="shared" si="172"/>
        <v>1133036.6188408327</v>
      </c>
      <c r="R413" s="123"/>
      <c r="T413" s="113">
        <v>0</v>
      </c>
      <c r="U413" s="118">
        <f t="shared" si="174"/>
        <v>0</v>
      </c>
      <c r="V413" s="123">
        <f>'DADOS BASE PROPOSTA'!$H$48*U413*'AJUSTE CONIF-SETEC (1) '!$Q$20</f>
        <v>0</v>
      </c>
      <c r="W413" s="123"/>
      <c r="X413" s="123">
        <f t="shared" si="173"/>
        <v>0</v>
      </c>
      <c r="Z413" s="128">
        <v>331</v>
      </c>
      <c r="AB413" s="54">
        <v>0.68600000000000005</v>
      </c>
      <c r="AC413" s="54">
        <f t="shared" si="175"/>
        <v>227.06600000000003</v>
      </c>
      <c r="AD413" s="132">
        <f t="shared" si="176"/>
        <v>-7.4331844258271079E-2</v>
      </c>
      <c r="AF413" s="54">
        <f>($AF$11-(AD413*$AF$11))*'AJUSTE CONIF-SETEC (1) '!$Q$18</f>
        <v>604.82209290697404</v>
      </c>
      <c r="AG413" s="123">
        <f t="shared" si="177"/>
        <v>200196.1127522084</v>
      </c>
      <c r="AI413" s="128">
        <v>0</v>
      </c>
      <c r="AJ413" s="123">
        <f>IF($AI$11&gt;0,(AI413/$AI$11)*'DADOS BASE PROPOSTA'!$H$41,0)*'AJUSTE CONIF-SETEC (1) '!$Q$18</f>
        <v>0</v>
      </c>
      <c r="AL413" s="123">
        <v>0</v>
      </c>
      <c r="AM413" s="123">
        <f>(AL413/$AL$11)*'DADOS BASE PROPOSTA'!$H$42*'AJUSTE CONIF-SETEC (1) '!$Q$18</f>
        <v>0</v>
      </c>
      <c r="AO413" s="123"/>
      <c r="AP413" s="123"/>
      <c r="AQ413" s="123"/>
      <c r="AS413" s="123"/>
      <c r="AT413" s="123"/>
      <c r="AU413" s="123"/>
      <c r="AW413" s="123"/>
      <c r="AX413" s="123"/>
      <c r="AY413" s="123"/>
      <c r="AZ413" s="102"/>
    </row>
    <row r="414" spans="1:52" x14ac:dyDescent="0.25">
      <c r="A414" s="102"/>
      <c r="B414" s="103" t="s">
        <v>451</v>
      </c>
      <c r="C414" s="103" t="s">
        <v>457</v>
      </c>
      <c r="D414" s="103" t="s">
        <v>89</v>
      </c>
      <c r="F414" s="113">
        <f>'MATRIZ 2017 COMPLETO PROPOSTA'!F414</f>
        <v>2971.738821709795</v>
      </c>
      <c r="G414" s="118">
        <f t="shared" si="170"/>
        <v>2.6325949015475365E-3</v>
      </c>
      <c r="H414" s="123">
        <f>'DADOS BASE PROPOSTA'!$H$17*G414*'AJUSTE CONIF-SETEC (1) '!$Q$12</f>
        <v>3262291.6416258877</v>
      </c>
      <c r="I414" s="123">
        <f>'MATRIZ 2017 COMPLETO PROPOSTA'!I414*'AJUSTE CONIF-SETEC (1) '!$Q$12</f>
        <v>0</v>
      </c>
      <c r="J414" s="123">
        <f t="shared" si="171"/>
        <v>3262291.6416258877</v>
      </c>
      <c r="L414" s="113">
        <v>0</v>
      </c>
      <c r="M414" s="123">
        <f>IF(D414="E",'DADOS BASE PROPOSTA'!$H$28,IF(D414="EA",'DADOS BASE PROPOSTA'!$H$29,IF(D414="EC",'DADOS BASE PROPOSTA'!$H$30,IF(D414="ECA",'DADOS BASE PROPOSTA'!$H$31,0))))*'AJUSTE CONIF-SETEC (1) '!$Q$14</f>
        <v>0</v>
      </c>
      <c r="N414" s="123">
        <f>IF(OR(D414="E",D414="EA",D414="EC",D414="ECA",D414="ECR"),L414*'DADOS BASE PROPOSTA'!$H$33,0)*'AJUSTE CONIF-SETEC (1) '!$Q$14</f>
        <v>0</v>
      </c>
      <c r="O414" s="123">
        <f t="shared" si="172"/>
        <v>0</v>
      </c>
      <c r="R414" s="123"/>
      <c r="T414" s="113">
        <v>0</v>
      </c>
      <c r="U414" s="118">
        <f t="shared" si="174"/>
        <v>0</v>
      </c>
      <c r="V414" s="123">
        <f>'DADOS BASE PROPOSTA'!$H$48*U414*'AJUSTE CONIF-SETEC (1) '!$Q$20</f>
        <v>0</v>
      </c>
      <c r="W414" s="123"/>
      <c r="X414" s="123">
        <f t="shared" si="173"/>
        <v>0</v>
      </c>
      <c r="Z414" s="128">
        <v>1164</v>
      </c>
      <c r="AB414" s="54">
        <v>0.67700000000000005</v>
      </c>
      <c r="AC414" s="54">
        <f t="shared" si="175"/>
        <v>788.02800000000002</v>
      </c>
      <c r="AD414" s="132">
        <f t="shared" si="176"/>
        <v>-9.0081844258271093E-2</v>
      </c>
      <c r="AF414" s="54">
        <f>($AF$11-(AD414*$AF$11))*'AJUSTE CONIF-SETEC (1) '!$Q$18</f>
        <v>613.68895095851178</v>
      </c>
      <c r="AG414" s="123">
        <f t="shared" si="177"/>
        <v>714333.93891570775</v>
      </c>
      <c r="AI414" s="128">
        <v>0</v>
      </c>
      <c r="AJ414" s="123">
        <f>IF($AI$11&gt;0,(AI414/$AI$11)*'DADOS BASE PROPOSTA'!$H$41,0)*'AJUSTE CONIF-SETEC (1) '!$Q$18</f>
        <v>0</v>
      </c>
      <c r="AL414" s="123">
        <v>0</v>
      </c>
      <c r="AM414" s="123">
        <f>(AL414/$AL$11)*'DADOS BASE PROPOSTA'!$H$42*'AJUSTE CONIF-SETEC (1) '!$Q$18</f>
        <v>0</v>
      </c>
      <c r="AO414" s="123"/>
      <c r="AP414" s="123"/>
      <c r="AQ414" s="123"/>
      <c r="AS414" s="123"/>
      <c r="AT414" s="123"/>
      <c r="AU414" s="123"/>
      <c r="AW414" s="123"/>
      <c r="AX414" s="123"/>
      <c r="AY414" s="123"/>
      <c r="AZ414" s="102"/>
    </row>
    <row r="415" spans="1:52" x14ac:dyDescent="0.25">
      <c r="A415" s="102"/>
      <c r="B415" s="103" t="s">
        <v>451</v>
      </c>
      <c r="C415" s="103" t="s">
        <v>458</v>
      </c>
      <c r="D415" s="103" t="s">
        <v>89</v>
      </c>
      <c r="F415" s="113">
        <f>'MATRIZ 2017 COMPLETO PROPOSTA'!F415</f>
        <v>2644.9439837729151</v>
      </c>
      <c r="G415" s="118">
        <f t="shared" si="170"/>
        <v>2.3430948896623408E-3</v>
      </c>
      <c r="H415" s="123">
        <f>'DADOS BASE PROPOSTA'!$H$17*G415*'AJUSTE CONIF-SETEC (1) '!$Q$12</f>
        <v>2903545.4218909419</v>
      </c>
      <c r="I415" s="123">
        <f>'MATRIZ 2017 COMPLETO PROPOSTA'!I415*'AJUSTE CONIF-SETEC (1) '!$Q$12</f>
        <v>0</v>
      </c>
      <c r="J415" s="123">
        <f t="shared" si="171"/>
        <v>2903545.4218909419</v>
      </c>
      <c r="L415" s="113">
        <v>0</v>
      </c>
      <c r="M415" s="123">
        <f>IF(D415="E",'DADOS BASE PROPOSTA'!$H$28,IF(D415="EA",'DADOS BASE PROPOSTA'!$H$29,IF(D415="EC",'DADOS BASE PROPOSTA'!$H$30,IF(D415="ECA",'DADOS BASE PROPOSTA'!$H$31,0))))*'AJUSTE CONIF-SETEC (1) '!$Q$14</f>
        <v>0</v>
      </c>
      <c r="N415" s="123">
        <f>IF(OR(D415="E",D415="EA",D415="EC",D415="ECA",D415="ECR"),L415*'DADOS BASE PROPOSTA'!$H$33,0)*'AJUSTE CONIF-SETEC (1) '!$Q$14</f>
        <v>0</v>
      </c>
      <c r="O415" s="123">
        <f t="shared" si="172"/>
        <v>0</v>
      </c>
      <c r="R415" s="123"/>
      <c r="T415" s="113">
        <v>0</v>
      </c>
      <c r="U415" s="118">
        <f t="shared" si="174"/>
        <v>0</v>
      </c>
      <c r="V415" s="123">
        <f>'DADOS BASE PROPOSTA'!$H$48*U415*'AJUSTE CONIF-SETEC (1) '!$Q$20</f>
        <v>0</v>
      </c>
      <c r="W415" s="123"/>
      <c r="X415" s="123">
        <f t="shared" si="173"/>
        <v>0</v>
      </c>
      <c r="Z415" s="128">
        <v>1594.5</v>
      </c>
      <c r="AB415" s="54">
        <v>0.66400000000000003</v>
      </c>
      <c r="AC415" s="54">
        <f t="shared" si="175"/>
        <v>1058.748</v>
      </c>
      <c r="AD415" s="132">
        <f t="shared" si="176"/>
        <v>-0.11283184425827111</v>
      </c>
      <c r="AF415" s="54">
        <f>($AF$11-(AD415*$AF$11))*'AJUSTE CONIF-SETEC (1) '!$Q$18</f>
        <v>626.4966348107331</v>
      </c>
      <c r="AG415" s="123">
        <f t="shared" si="177"/>
        <v>998948.88420571387</v>
      </c>
      <c r="AI415" s="128">
        <v>0</v>
      </c>
      <c r="AJ415" s="123">
        <f>IF($AI$11&gt;0,(AI415/$AI$11)*'DADOS BASE PROPOSTA'!$H$41,0)*'AJUSTE CONIF-SETEC (1) '!$Q$18</f>
        <v>0</v>
      </c>
      <c r="AL415" s="123">
        <v>0</v>
      </c>
      <c r="AM415" s="123">
        <f>(AL415/$AL$11)*'DADOS BASE PROPOSTA'!$H$42*'AJUSTE CONIF-SETEC (1) '!$Q$18</f>
        <v>0</v>
      </c>
      <c r="AO415" s="123"/>
      <c r="AP415" s="123"/>
      <c r="AQ415" s="123"/>
      <c r="AS415" s="123"/>
      <c r="AT415" s="123"/>
      <c r="AU415" s="123"/>
      <c r="AW415" s="123"/>
      <c r="AX415" s="123"/>
      <c r="AY415" s="123"/>
      <c r="AZ415" s="102"/>
    </row>
    <row r="416" spans="1:52" x14ac:dyDescent="0.25">
      <c r="A416" s="102"/>
      <c r="B416" s="103" t="s">
        <v>451</v>
      </c>
      <c r="C416" s="103" t="s">
        <v>459</v>
      </c>
      <c r="D416" s="103" t="s">
        <v>93</v>
      </c>
      <c r="F416" s="113">
        <f>'MATRIZ 2017 COMPLETO PROPOSTA'!F416</f>
        <v>0</v>
      </c>
      <c r="G416" s="118">
        <f t="shared" si="170"/>
        <v>0</v>
      </c>
      <c r="H416" s="123">
        <f>'DADOS BASE PROPOSTA'!$H$17*G416*'AJUSTE CONIF-SETEC (1) '!$Q$12</f>
        <v>0</v>
      </c>
      <c r="I416" s="123">
        <f>'MATRIZ 2017 COMPLETO PROPOSTA'!I416*'AJUSTE CONIF-SETEC (1) '!$Q$12</f>
        <v>0</v>
      </c>
      <c r="J416" s="123">
        <f t="shared" si="171"/>
        <v>0</v>
      </c>
      <c r="L416" s="113">
        <v>292.16788979114921</v>
      </c>
      <c r="M416" s="123">
        <f>IF(D416="E",'DADOS BASE PROPOSTA'!$H$28,IF(D416="EA",'DADOS BASE PROPOSTA'!$H$29,IF(D416="EC",'DADOS BASE PROPOSTA'!$H$30,IF(D416="ECA",'DADOS BASE PROPOSTA'!$H$31,0))))*'AJUSTE CONIF-SETEC (1) '!$Q$14</f>
        <v>1008808.992033664</v>
      </c>
      <c r="N416" s="123">
        <f>IF(OR(D416="E",D416="EA",D416="EC",D416="ECA",D416="ECR"),L416*'DADOS BASE PROPOSTA'!$H$33,0)*'AJUSTE CONIF-SETEC (1) '!$Q$14</f>
        <v>98022.386901234757</v>
      </c>
      <c r="O416" s="123">
        <f t="shared" si="172"/>
        <v>1106831.3789348989</v>
      </c>
      <c r="R416" s="123"/>
      <c r="T416" s="113">
        <v>0</v>
      </c>
      <c r="U416" s="118">
        <f t="shared" si="174"/>
        <v>0</v>
      </c>
      <c r="V416" s="123">
        <f>'DADOS BASE PROPOSTA'!$H$48*U416*'AJUSTE CONIF-SETEC (1) '!$Q$20</f>
        <v>0</v>
      </c>
      <c r="W416" s="123"/>
      <c r="X416" s="123">
        <f t="shared" si="173"/>
        <v>0</v>
      </c>
      <c r="Z416" s="128">
        <v>411.5</v>
      </c>
      <c r="AB416" s="54">
        <v>0.66500000000000004</v>
      </c>
      <c r="AC416" s="54">
        <f t="shared" si="175"/>
        <v>273.64750000000004</v>
      </c>
      <c r="AD416" s="132">
        <f t="shared" si="176"/>
        <v>-0.11108184425827111</v>
      </c>
      <c r="AF416" s="54">
        <f>($AF$11-(AD416*$AF$11))*'AJUSTE CONIF-SETEC (1) '!$Q$18</f>
        <v>625.51142836056215</v>
      </c>
      <c r="AG416" s="123">
        <f t="shared" si="177"/>
        <v>257397.95277037131</v>
      </c>
      <c r="AI416" s="128">
        <v>0</v>
      </c>
      <c r="AJ416" s="123">
        <f>IF($AI$11&gt;0,(AI416/$AI$11)*'DADOS BASE PROPOSTA'!$H$41,0)*'AJUSTE CONIF-SETEC (1) '!$Q$18</f>
        <v>0</v>
      </c>
      <c r="AL416" s="123">
        <v>0</v>
      </c>
      <c r="AM416" s="123">
        <f>(AL416/$AL$11)*'DADOS BASE PROPOSTA'!$H$42*'AJUSTE CONIF-SETEC (1) '!$Q$18</f>
        <v>0</v>
      </c>
      <c r="AO416" s="123"/>
      <c r="AP416" s="123"/>
      <c r="AQ416" s="123"/>
      <c r="AS416" s="123"/>
      <c r="AT416" s="123"/>
      <c r="AU416" s="123"/>
      <c r="AW416" s="123"/>
      <c r="AX416" s="123"/>
      <c r="AY416" s="123"/>
      <c r="AZ416" s="102"/>
    </row>
    <row r="417" spans="1:52" x14ac:dyDescent="0.25">
      <c r="A417" s="102"/>
      <c r="B417" s="103" t="s">
        <v>451</v>
      </c>
      <c r="C417" s="103" t="s">
        <v>460</v>
      </c>
      <c r="D417" s="103" t="s">
        <v>89</v>
      </c>
      <c r="F417" s="113">
        <f>'MATRIZ 2017 COMPLETO PROPOSTA'!F417</f>
        <v>1631.94591648041</v>
      </c>
      <c r="G417" s="118">
        <f t="shared" si="170"/>
        <v>1.4457032589612949E-3</v>
      </c>
      <c r="H417" s="123">
        <f>'DADOS BASE PROPOSTA'!$H$17*G417*'AJUSTE CONIF-SETEC (1) '!$Q$12</f>
        <v>1791504.5171622566</v>
      </c>
      <c r="I417" s="123">
        <f>'MATRIZ 2017 COMPLETO PROPOSTA'!I417*'AJUSTE CONIF-SETEC (1) '!$Q$12</f>
        <v>0</v>
      </c>
      <c r="J417" s="123">
        <f t="shared" si="171"/>
        <v>1791504.5171622566</v>
      </c>
      <c r="L417" s="113">
        <v>0</v>
      </c>
      <c r="M417" s="123">
        <f>IF(D417="E",'DADOS BASE PROPOSTA'!$H$28,IF(D417="EA",'DADOS BASE PROPOSTA'!$H$29,IF(D417="EC",'DADOS BASE PROPOSTA'!$H$30,IF(D417="ECA",'DADOS BASE PROPOSTA'!$H$31,0))))*'AJUSTE CONIF-SETEC (1) '!$Q$14</f>
        <v>0</v>
      </c>
      <c r="N417" s="123">
        <f>IF(OR(D417="E",D417="EA",D417="EC",D417="ECA",D417="ECR"),L417*'DADOS BASE PROPOSTA'!$H$33,0)*'AJUSTE CONIF-SETEC (1) '!$Q$14</f>
        <v>0</v>
      </c>
      <c r="O417" s="123">
        <f t="shared" si="172"/>
        <v>0</v>
      </c>
      <c r="R417" s="123"/>
      <c r="T417" s="113">
        <v>0</v>
      </c>
      <c r="U417" s="118">
        <f t="shared" si="174"/>
        <v>0</v>
      </c>
      <c r="V417" s="123">
        <f>'DADOS BASE PROPOSTA'!$H$48*U417*'AJUSTE CONIF-SETEC (1) '!$Q$20</f>
        <v>0</v>
      </c>
      <c r="W417" s="123"/>
      <c r="X417" s="123">
        <f t="shared" si="173"/>
        <v>0</v>
      </c>
      <c r="Z417" s="128">
        <v>1646</v>
      </c>
      <c r="AB417" s="54">
        <v>0.61899999999999999</v>
      </c>
      <c r="AC417" s="54">
        <f t="shared" si="175"/>
        <v>1018.874</v>
      </c>
      <c r="AD417" s="132">
        <f t="shared" si="176"/>
        <v>-0.19158184425827118</v>
      </c>
      <c r="AF417" s="54">
        <f>($AF$11-(AD417*$AF$11))*'AJUSTE CONIF-SETEC (1) '!$Q$18</f>
        <v>670.83092506842183</v>
      </c>
      <c r="AG417" s="123">
        <f t="shared" si="177"/>
        <v>1104187.7026626223</v>
      </c>
      <c r="AI417" s="128">
        <v>0</v>
      </c>
      <c r="AJ417" s="123">
        <f>IF($AI$11&gt;0,(AI417/$AI$11)*'DADOS BASE PROPOSTA'!$H$41,0)*'AJUSTE CONIF-SETEC (1) '!$Q$18</f>
        <v>0</v>
      </c>
      <c r="AL417" s="123">
        <v>0</v>
      </c>
      <c r="AM417" s="123">
        <f>(AL417/$AL$11)*'DADOS BASE PROPOSTA'!$H$42*'AJUSTE CONIF-SETEC (1) '!$Q$18</f>
        <v>0</v>
      </c>
      <c r="AO417" s="123"/>
      <c r="AP417" s="123"/>
      <c r="AQ417" s="123"/>
      <c r="AS417" s="123"/>
      <c r="AT417" s="123"/>
      <c r="AU417" s="123"/>
      <c r="AW417" s="123"/>
      <c r="AX417" s="123"/>
      <c r="AY417" s="123"/>
      <c r="AZ417" s="102"/>
    </row>
    <row r="418" spans="1:52" x14ac:dyDescent="0.25">
      <c r="A418" s="102"/>
      <c r="B418" s="103" t="s">
        <v>451</v>
      </c>
      <c r="C418" s="103" t="s">
        <v>461</v>
      </c>
      <c r="D418" s="103" t="s">
        <v>93</v>
      </c>
      <c r="F418" s="113">
        <f>'MATRIZ 2017 COMPLETO PROPOSTA'!F418</f>
        <v>0</v>
      </c>
      <c r="G418" s="118">
        <f t="shared" si="170"/>
        <v>0</v>
      </c>
      <c r="H418" s="123">
        <f>'DADOS BASE PROPOSTA'!$H$17*G418*'AJUSTE CONIF-SETEC (1) '!$Q$12</f>
        <v>0</v>
      </c>
      <c r="I418" s="123">
        <f>'MATRIZ 2017 COMPLETO PROPOSTA'!I418*'AJUSTE CONIF-SETEC (1) '!$Q$12</f>
        <v>0</v>
      </c>
      <c r="J418" s="123">
        <f t="shared" si="171"/>
        <v>0</v>
      </c>
      <c r="L418" s="113">
        <v>506.39628309788492</v>
      </c>
      <c r="M418" s="123">
        <f>IF(D418="E",'DADOS BASE PROPOSTA'!$H$28,IF(D418="EA",'DADOS BASE PROPOSTA'!$H$29,IF(D418="EC",'DADOS BASE PROPOSTA'!$H$30,IF(D418="ECA",'DADOS BASE PROPOSTA'!$H$31,0))))*'AJUSTE CONIF-SETEC (1) '!$Q$14</f>
        <v>1008808.992033664</v>
      </c>
      <c r="N418" s="123">
        <f>IF(OR(D418="E",D418="EA",D418="EC",D418="ECA",D418="ECR"),L418*'DADOS BASE PROPOSTA'!$H$33,0)*'AJUSTE CONIF-SETEC (1) '!$Q$14</f>
        <v>169896.05675918394</v>
      </c>
      <c r="O418" s="123">
        <f t="shared" si="172"/>
        <v>1178705.0487928479</v>
      </c>
      <c r="R418" s="123"/>
      <c r="T418" s="113">
        <v>0</v>
      </c>
      <c r="U418" s="118">
        <f t="shared" si="174"/>
        <v>0</v>
      </c>
      <c r="V418" s="123">
        <f>'DADOS BASE PROPOSTA'!$H$48*U418*'AJUSTE CONIF-SETEC (1) '!$Q$20</f>
        <v>0</v>
      </c>
      <c r="W418" s="123"/>
      <c r="X418" s="123">
        <f t="shared" si="173"/>
        <v>0</v>
      </c>
      <c r="Z418" s="128">
        <v>441.5</v>
      </c>
      <c r="AB418" s="54">
        <v>0.71699999999999997</v>
      </c>
      <c r="AC418" s="54">
        <f t="shared" si="175"/>
        <v>316.55549999999999</v>
      </c>
      <c r="AD418" s="132">
        <f t="shared" si="176"/>
        <v>-2.0081844258271225E-2</v>
      </c>
      <c r="AF418" s="54">
        <f>($AF$11-(AD418*$AF$11))*'AJUSTE CONIF-SETEC (1) '!$Q$18</f>
        <v>574.28069295167757</v>
      </c>
      <c r="AG418" s="123">
        <f t="shared" si="177"/>
        <v>253544.92593816566</v>
      </c>
      <c r="AI418" s="128">
        <v>0</v>
      </c>
      <c r="AJ418" s="123">
        <f>IF($AI$11&gt;0,(AI418/$AI$11)*'DADOS BASE PROPOSTA'!$H$41,0)*'AJUSTE CONIF-SETEC (1) '!$Q$18</f>
        <v>0</v>
      </c>
      <c r="AL418" s="123">
        <v>0</v>
      </c>
      <c r="AM418" s="123">
        <f>(AL418/$AL$11)*'DADOS BASE PROPOSTA'!$H$42*'AJUSTE CONIF-SETEC (1) '!$Q$18</f>
        <v>0</v>
      </c>
      <c r="AO418" s="123"/>
      <c r="AP418" s="123"/>
      <c r="AQ418" s="123"/>
      <c r="AS418" s="123"/>
      <c r="AT418" s="123"/>
      <c r="AU418" s="123"/>
      <c r="AW418" s="123"/>
      <c r="AX418" s="123"/>
      <c r="AY418" s="123"/>
      <c r="AZ418" s="102"/>
    </row>
    <row r="419" spans="1:52" x14ac:dyDescent="0.25">
      <c r="A419" s="102"/>
      <c r="B419" s="103" t="s">
        <v>451</v>
      </c>
      <c r="C419" s="103" t="s">
        <v>462</v>
      </c>
      <c r="D419" s="103" t="s">
        <v>93</v>
      </c>
      <c r="F419" s="113">
        <f>'MATRIZ 2017 COMPLETO PROPOSTA'!F419</f>
        <v>0</v>
      </c>
      <c r="G419" s="118">
        <f t="shared" si="170"/>
        <v>0</v>
      </c>
      <c r="H419" s="123">
        <f>'DADOS BASE PROPOSTA'!$H$17*G419*'AJUSTE CONIF-SETEC (1) '!$Q$12</f>
        <v>0</v>
      </c>
      <c r="I419" s="123">
        <f>'MATRIZ 2017 COMPLETO PROPOSTA'!I419*'AJUSTE CONIF-SETEC (1) '!$Q$12</f>
        <v>0</v>
      </c>
      <c r="J419" s="123">
        <f t="shared" si="171"/>
        <v>0</v>
      </c>
      <c r="L419" s="113">
        <v>368.52861892935448</v>
      </c>
      <c r="M419" s="123">
        <f>IF(D419="E",'DADOS BASE PROPOSTA'!$H$28,IF(D419="EA",'DADOS BASE PROPOSTA'!$H$29,IF(D419="EC",'DADOS BASE PROPOSTA'!$H$30,IF(D419="ECA",'DADOS BASE PROPOSTA'!$H$31,0))))*'AJUSTE CONIF-SETEC (1) '!$Q$14</f>
        <v>1008808.992033664</v>
      </c>
      <c r="N419" s="123">
        <f>IF(OR(D419="E",D419="EA",D419="EC",D419="ECA",D419="ECR"),L419*'DADOS BASE PROPOSTA'!$H$33,0)*'AJUSTE CONIF-SETEC (1) '!$Q$14</f>
        <v>123641.42717631806</v>
      </c>
      <c r="O419" s="123">
        <f t="shared" si="172"/>
        <v>1132450.419209982</v>
      </c>
      <c r="R419" s="123"/>
      <c r="T419" s="113">
        <v>0</v>
      </c>
      <c r="U419" s="118">
        <f t="shared" si="174"/>
        <v>0</v>
      </c>
      <c r="V419" s="123">
        <f>'DADOS BASE PROPOSTA'!$H$48*U419*'AJUSTE CONIF-SETEC (1) '!$Q$20</f>
        <v>0</v>
      </c>
      <c r="W419" s="123"/>
      <c r="X419" s="123">
        <f t="shared" si="173"/>
        <v>0</v>
      </c>
      <c r="Z419" s="128">
        <v>385</v>
      </c>
      <c r="AB419" s="54">
        <v>0.73499999999999999</v>
      </c>
      <c r="AC419" s="54">
        <f t="shared" si="175"/>
        <v>282.97500000000002</v>
      </c>
      <c r="AD419" s="132">
        <f t="shared" si="176"/>
        <v>1.1418155741728803E-2</v>
      </c>
      <c r="AF419" s="54">
        <f>($AF$11-(AD419*$AF$11))*'AJUSTE CONIF-SETEC (1) '!$Q$18</f>
        <v>556.54697684860196</v>
      </c>
      <c r="AG419" s="123">
        <f t="shared" si="177"/>
        <v>214270.58608671176</v>
      </c>
      <c r="AI419" s="128">
        <v>0</v>
      </c>
      <c r="AJ419" s="123">
        <f>IF($AI$11&gt;0,(AI419/$AI$11)*'DADOS BASE PROPOSTA'!$H$41,0)*'AJUSTE CONIF-SETEC (1) '!$Q$18</f>
        <v>0</v>
      </c>
      <c r="AL419" s="123">
        <v>0</v>
      </c>
      <c r="AM419" s="123">
        <f>(AL419/$AL$11)*'DADOS BASE PROPOSTA'!$H$42*'AJUSTE CONIF-SETEC (1) '!$Q$18</f>
        <v>0</v>
      </c>
      <c r="AO419" s="123"/>
      <c r="AP419" s="123"/>
      <c r="AQ419" s="123"/>
      <c r="AS419" s="123"/>
      <c r="AT419" s="123"/>
      <c r="AU419" s="123"/>
      <c r="AW419" s="123"/>
      <c r="AX419" s="123"/>
      <c r="AY419" s="123"/>
      <c r="AZ419" s="102"/>
    </row>
    <row r="420" spans="1:52" x14ac:dyDescent="0.25">
      <c r="A420" s="102"/>
      <c r="B420" s="103" t="s">
        <v>451</v>
      </c>
      <c r="C420" s="103" t="s">
        <v>463</v>
      </c>
      <c r="D420" s="103" t="s">
        <v>93</v>
      </c>
      <c r="F420" s="113">
        <f>'MATRIZ 2017 COMPLETO PROPOSTA'!F420</f>
        <v>0</v>
      </c>
      <c r="G420" s="118">
        <f t="shared" si="170"/>
        <v>0</v>
      </c>
      <c r="H420" s="123">
        <f>'DADOS BASE PROPOSTA'!$H$17*G420*'AJUSTE CONIF-SETEC (1) '!$Q$12</f>
        <v>0</v>
      </c>
      <c r="I420" s="123">
        <f>'MATRIZ 2017 COMPLETO PROPOSTA'!I420*'AJUSTE CONIF-SETEC (1) '!$Q$12</f>
        <v>0</v>
      </c>
      <c r="J420" s="123">
        <f t="shared" si="171"/>
        <v>0</v>
      </c>
      <c r="L420" s="113">
        <v>767.06645385311413</v>
      </c>
      <c r="M420" s="123">
        <f>IF(D420="E",'DADOS BASE PROPOSTA'!$H$28,IF(D420="EA",'DADOS BASE PROPOSTA'!$H$29,IF(D420="EC",'DADOS BASE PROPOSTA'!$H$30,IF(D420="ECA",'DADOS BASE PROPOSTA'!$H$31,0))))*'AJUSTE CONIF-SETEC (1) '!$Q$14</f>
        <v>1008808.992033664</v>
      </c>
      <c r="N420" s="123">
        <f>IF(OR(D420="E",D420="EA",D420="EC",D420="ECA",D420="ECR"),L420*'DADOS BASE PROPOSTA'!$H$33,0)*'AJUSTE CONIF-SETEC (1) '!$Q$14</f>
        <v>257350.95246878784</v>
      </c>
      <c r="O420" s="123">
        <f t="shared" si="172"/>
        <v>1266159.9445024519</v>
      </c>
      <c r="R420" s="123"/>
      <c r="T420" s="113">
        <v>0</v>
      </c>
      <c r="U420" s="118">
        <f t="shared" si="174"/>
        <v>0</v>
      </c>
      <c r="V420" s="123">
        <f>'DADOS BASE PROPOSTA'!$H$48*U420*'AJUSTE CONIF-SETEC (1) '!$Q$20</f>
        <v>0</v>
      </c>
      <c r="W420" s="123"/>
      <c r="X420" s="123">
        <f t="shared" si="173"/>
        <v>0</v>
      </c>
      <c r="Z420" s="128">
        <v>325.5</v>
      </c>
      <c r="AB420" s="54">
        <v>0.622</v>
      </c>
      <c r="AC420" s="54">
        <f t="shared" si="175"/>
        <v>202.46100000000001</v>
      </c>
      <c r="AD420" s="132">
        <f t="shared" si="176"/>
        <v>-0.18633184425827118</v>
      </c>
      <c r="AF420" s="54">
        <f>($AF$11-(AD420*$AF$11))*'AJUSTE CONIF-SETEC (1) '!$Q$18</f>
        <v>667.87530571790921</v>
      </c>
      <c r="AG420" s="123">
        <f t="shared" si="177"/>
        <v>217393.41201117946</v>
      </c>
      <c r="AI420" s="128">
        <v>0</v>
      </c>
      <c r="AJ420" s="123">
        <f>IF($AI$11&gt;0,(AI420/$AI$11)*'DADOS BASE PROPOSTA'!$H$41,0)*'AJUSTE CONIF-SETEC (1) '!$Q$18</f>
        <v>0</v>
      </c>
      <c r="AL420" s="123">
        <v>0</v>
      </c>
      <c r="AM420" s="123">
        <f>(AL420/$AL$11)*'DADOS BASE PROPOSTA'!$H$42*'AJUSTE CONIF-SETEC (1) '!$Q$18</f>
        <v>0</v>
      </c>
      <c r="AO420" s="123"/>
      <c r="AP420" s="123"/>
      <c r="AQ420" s="123"/>
      <c r="AS420" s="123"/>
      <c r="AT420" s="123"/>
      <c r="AU420" s="123"/>
      <c r="AW420" s="123"/>
      <c r="AX420" s="123"/>
      <c r="AY420" s="123"/>
      <c r="AZ420" s="102"/>
    </row>
    <row r="421" spans="1:52" x14ac:dyDescent="0.25">
      <c r="A421" s="102"/>
      <c r="B421" s="103" t="s">
        <v>451</v>
      </c>
      <c r="C421" s="103" t="s">
        <v>464</v>
      </c>
      <c r="D421" s="103" t="s">
        <v>93</v>
      </c>
      <c r="F421" s="113">
        <f>'MATRIZ 2017 COMPLETO PROPOSTA'!F421</f>
        <v>0</v>
      </c>
      <c r="G421" s="118">
        <f t="shared" si="170"/>
        <v>0</v>
      </c>
      <c r="H421" s="123">
        <f>'DADOS BASE PROPOSTA'!$H$17*G421*'AJUSTE CONIF-SETEC (1) '!$Q$12</f>
        <v>0</v>
      </c>
      <c r="I421" s="123">
        <f>'MATRIZ 2017 COMPLETO PROPOSTA'!I421*'AJUSTE CONIF-SETEC (1) '!$Q$12</f>
        <v>0</v>
      </c>
      <c r="J421" s="123">
        <f t="shared" si="171"/>
        <v>0</v>
      </c>
      <c r="L421" s="113">
        <v>445.17994029225122</v>
      </c>
      <c r="M421" s="123">
        <f>IF(D421="E",'DADOS BASE PROPOSTA'!$H$28,IF(D421="EA",'DADOS BASE PROPOSTA'!$H$29,IF(D421="EC",'DADOS BASE PROPOSTA'!$H$30,IF(D421="ECA",'DADOS BASE PROPOSTA'!$H$31,0))))*'AJUSTE CONIF-SETEC (1) '!$Q$14</f>
        <v>1008808.992033664</v>
      </c>
      <c r="N421" s="123">
        <f>IF(OR(D421="E",D421="EA",D421="EC",D421="ECA",D421="ECR"),L421*'DADOS BASE PROPOSTA'!$H$33,0)*'AJUSTE CONIF-SETEC (1) '!$Q$14</f>
        <v>149357.96120233872</v>
      </c>
      <c r="O421" s="123">
        <f t="shared" si="172"/>
        <v>1158166.9532360027</v>
      </c>
      <c r="R421" s="123"/>
      <c r="T421" s="113">
        <v>0</v>
      </c>
      <c r="U421" s="118">
        <f t="shared" si="174"/>
        <v>0</v>
      </c>
      <c r="V421" s="123">
        <f>'DADOS BASE PROPOSTA'!$H$48*U421*'AJUSTE CONIF-SETEC (1) '!$Q$20</f>
        <v>0</v>
      </c>
      <c r="W421" s="123"/>
      <c r="X421" s="123">
        <f t="shared" si="173"/>
        <v>0</v>
      </c>
      <c r="Z421" s="128">
        <v>392.5</v>
      </c>
      <c r="AB421" s="54">
        <v>0.73199999999999998</v>
      </c>
      <c r="AC421" s="54">
        <f t="shared" si="175"/>
        <v>287.31</v>
      </c>
      <c r="AD421" s="132">
        <f t="shared" si="176"/>
        <v>6.168155741728798E-3</v>
      </c>
      <c r="AF421" s="54">
        <f>($AF$11-(AD421*$AF$11))*'AJUSTE CONIF-SETEC (1) '!$Q$18</f>
        <v>559.50259619911458</v>
      </c>
      <c r="AG421" s="123">
        <f t="shared" si="177"/>
        <v>219604.76900815248</v>
      </c>
      <c r="AI421" s="128">
        <v>0</v>
      </c>
      <c r="AJ421" s="123">
        <f>IF($AI$11&gt;0,(AI421/$AI$11)*'DADOS BASE PROPOSTA'!$H$41,0)*'AJUSTE CONIF-SETEC (1) '!$Q$18</f>
        <v>0</v>
      </c>
      <c r="AL421" s="123">
        <v>0</v>
      </c>
      <c r="AM421" s="123">
        <f>(AL421/$AL$11)*'DADOS BASE PROPOSTA'!$H$42*'AJUSTE CONIF-SETEC (1) '!$Q$18</f>
        <v>0</v>
      </c>
      <c r="AO421" s="123"/>
      <c r="AP421" s="123"/>
      <c r="AQ421" s="123"/>
      <c r="AS421" s="123"/>
      <c r="AT421" s="123"/>
      <c r="AU421" s="123"/>
      <c r="AW421" s="123"/>
      <c r="AX421" s="123"/>
      <c r="AY421" s="123"/>
      <c r="AZ421" s="102"/>
    </row>
    <row r="422" spans="1:52" x14ac:dyDescent="0.25">
      <c r="A422" s="102"/>
      <c r="B422" s="103" t="s">
        <v>451</v>
      </c>
      <c r="C422" s="103" t="s">
        <v>465</v>
      </c>
      <c r="D422" s="103" t="s">
        <v>89</v>
      </c>
      <c r="F422" s="113">
        <f>'MATRIZ 2017 COMPLETO PROPOSTA'!F422</f>
        <v>2413.1382764878022</v>
      </c>
      <c r="G422" s="118">
        <f t="shared" si="170"/>
        <v>2.1377435584180628E-3</v>
      </c>
      <c r="H422" s="123">
        <f>'DADOS BASE PROPOSTA'!$H$17*G422*'AJUSTE CONIF-SETEC (1) '!$Q$12</f>
        <v>2649075.6091897343</v>
      </c>
      <c r="I422" s="123">
        <f>'MATRIZ 2017 COMPLETO PROPOSTA'!I422*'AJUSTE CONIF-SETEC (1) '!$Q$12</f>
        <v>0</v>
      </c>
      <c r="J422" s="123">
        <f t="shared" si="171"/>
        <v>2649075.6091897343</v>
      </c>
      <c r="L422" s="113">
        <v>0</v>
      </c>
      <c r="M422" s="123">
        <f>IF(D422="E",'DADOS BASE PROPOSTA'!$H$28,IF(D422="EA",'DADOS BASE PROPOSTA'!$H$29,IF(D422="EC",'DADOS BASE PROPOSTA'!$H$30,IF(D422="ECA",'DADOS BASE PROPOSTA'!$H$31,0))))*'AJUSTE CONIF-SETEC (1) '!$Q$14</f>
        <v>0</v>
      </c>
      <c r="N422" s="123">
        <f>IF(OR(D422="E",D422="EA",D422="EC",D422="ECA",D422="ECR"),L422*'DADOS BASE PROPOSTA'!$H$33,0)*'AJUSTE CONIF-SETEC (1) '!$Q$14</f>
        <v>0</v>
      </c>
      <c r="O422" s="123">
        <f t="shared" si="172"/>
        <v>0</v>
      </c>
      <c r="R422" s="123"/>
      <c r="T422" s="113">
        <v>0</v>
      </c>
      <c r="U422" s="118">
        <f t="shared" si="174"/>
        <v>0</v>
      </c>
      <c r="V422" s="123">
        <f>'DADOS BASE PROPOSTA'!$H$48*U422*'AJUSTE CONIF-SETEC (1) '!$Q$20</f>
        <v>0</v>
      </c>
      <c r="W422" s="123"/>
      <c r="X422" s="123">
        <f t="shared" si="173"/>
        <v>0</v>
      </c>
      <c r="Z422" s="128">
        <v>2128</v>
      </c>
      <c r="AB422" s="54">
        <v>0.61</v>
      </c>
      <c r="AC422" s="54">
        <f t="shared" si="175"/>
        <v>1298.08</v>
      </c>
      <c r="AD422" s="132">
        <f t="shared" si="176"/>
        <v>-0.2073318442582712</v>
      </c>
      <c r="AF422" s="54">
        <f>($AF$11-(AD422*$AF$11))*'AJUSTE CONIF-SETEC (1) '!$Q$18</f>
        <v>679.69778311995947</v>
      </c>
      <c r="AG422" s="123">
        <f t="shared" si="177"/>
        <v>1446396.8824792737</v>
      </c>
      <c r="AI422" s="128">
        <v>0</v>
      </c>
      <c r="AJ422" s="123">
        <f>IF($AI$11&gt;0,(AI422/$AI$11)*'DADOS BASE PROPOSTA'!$H$41,0)*'AJUSTE CONIF-SETEC (1) '!$Q$18</f>
        <v>0</v>
      </c>
      <c r="AL422" s="123">
        <v>0</v>
      </c>
      <c r="AM422" s="123">
        <f>(AL422/$AL$11)*'DADOS BASE PROPOSTA'!$H$42*'AJUSTE CONIF-SETEC (1) '!$Q$18</f>
        <v>0</v>
      </c>
      <c r="AO422" s="123"/>
      <c r="AP422" s="123"/>
      <c r="AQ422" s="123"/>
      <c r="AS422" s="123"/>
      <c r="AT422" s="123"/>
      <c r="AU422" s="123"/>
      <c r="AW422" s="123"/>
      <c r="AX422" s="123"/>
      <c r="AY422" s="123"/>
      <c r="AZ422" s="102"/>
    </row>
    <row r="423" spans="1:52" x14ac:dyDescent="0.25">
      <c r="A423" s="102"/>
      <c r="B423" s="103" t="s">
        <v>451</v>
      </c>
      <c r="C423" s="103" t="s">
        <v>466</v>
      </c>
      <c r="D423" s="103" t="s">
        <v>89</v>
      </c>
      <c r="F423" s="113">
        <f>'MATRIZ 2017 COMPLETO PROPOSTA'!F423</f>
        <v>15136.243268326791</v>
      </c>
      <c r="G423" s="118">
        <f t="shared" si="170"/>
        <v>1.3408848908819635E-2</v>
      </c>
      <c r="H423" s="123">
        <f>'DADOS BASE PROPOSTA'!$H$17*G423*'AJUSTE CONIF-SETEC (1) '!$Q$12</f>
        <v>16616143.901727004</v>
      </c>
      <c r="I423" s="123">
        <f>'MATRIZ 2017 COMPLETO PROPOSTA'!I423*'AJUSTE CONIF-SETEC (1) '!$Q$12</f>
        <v>0</v>
      </c>
      <c r="J423" s="123">
        <f t="shared" si="171"/>
        <v>16616143.901727004</v>
      </c>
      <c r="L423" s="113">
        <v>0</v>
      </c>
      <c r="M423" s="123">
        <f>IF(D423="E",'DADOS BASE PROPOSTA'!$H$28,IF(D423="EA",'DADOS BASE PROPOSTA'!$H$29,IF(D423="EC",'DADOS BASE PROPOSTA'!$H$30,IF(D423="ECA",'DADOS BASE PROPOSTA'!$H$31,0))))*'AJUSTE CONIF-SETEC (1) '!$Q$14</f>
        <v>0</v>
      </c>
      <c r="N423" s="123">
        <f>IF(OR(D423="E",D423="EA",D423="EC",D423="ECA",D423="ECR"),L423*'DADOS BASE PROPOSTA'!$H$33,0)*'AJUSTE CONIF-SETEC (1) '!$Q$14</f>
        <v>0</v>
      </c>
      <c r="O423" s="123">
        <f t="shared" si="172"/>
        <v>0</v>
      </c>
      <c r="R423" s="123"/>
      <c r="T423" s="113">
        <v>2722.1147906108181</v>
      </c>
      <c r="U423" s="118">
        <f t="shared" si="174"/>
        <v>1.4280636954095092E-2</v>
      </c>
      <c r="V423" s="123">
        <f>'DADOS BASE PROPOSTA'!$H$48*U423*'AJUSTE CONIF-SETEC (1) '!$Q$20</f>
        <v>698686.47188730363</v>
      </c>
      <c r="W423" s="123"/>
      <c r="X423" s="123">
        <f t="shared" si="173"/>
        <v>698686.47188730363</v>
      </c>
      <c r="Z423" s="128">
        <v>8905.5</v>
      </c>
      <c r="AB423" s="54">
        <v>0.77200000000000002</v>
      </c>
      <c r="AC423" s="54">
        <f t="shared" si="175"/>
        <v>6875.0460000000003</v>
      </c>
      <c r="AD423" s="132">
        <f t="shared" si="176"/>
        <v>7.616815574172886E-2</v>
      </c>
      <c r="AF423" s="54">
        <f>($AF$11-(AD423*$AF$11))*'AJUSTE CONIF-SETEC (1) '!$Q$18</f>
        <v>520.09433819228013</v>
      </c>
      <c r="AG423" s="123">
        <f t="shared" si="177"/>
        <v>4631700.1287713507</v>
      </c>
      <c r="AI423" s="128">
        <v>0</v>
      </c>
      <c r="AJ423" s="123">
        <f>IF($AI$11&gt;0,(AI423/$AI$11)*'DADOS BASE PROPOSTA'!$H$41,0)*'AJUSTE CONIF-SETEC (1) '!$Q$18</f>
        <v>0</v>
      </c>
      <c r="AL423" s="123">
        <v>772.625</v>
      </c>
      <c r="AM423" s="123">
        <f>(AL423/$AL$11)*'DADOS BASE PROPOSTA'!$H$42*'AJUSTE CONIF-SETEC (1) '!$Q$18</f>
        <v>407713.38726755825</v>
      </c>
      <c r="AO423" s="123"/>
      <c r="AP423" s="123"/>
      <c r="AQ423" s="123"/>
      <c r="AS423" s="123"/>
      <c r="AT423" s="123"/>
      <c r="AU423" s="123"/>
      <c r="AW423" s="123"/>
      <c r="AX423" s="123"/>
      <c r="AY423" s="123"/>
      <c r="AZ423" s="102"/>
    </row>
    <row r="424" spans="1:52" x14ac:dyDescent="0.25">
      <c r="A424" s="102"/>
      <c r="B424" s="103" t="s">
        <v>451</v>
      </c>
      <c r="C424" s="103" t="s">
        <v>467</v>
      </c>
      <c r="D424" s="103" t="s">
        <v>89</v>
      </c>
      <c r="F424" s="113">
        <f>'MATRIZ 2017 COMPLETO PROPOSTA'!F424</f>
        <v>7634.8856373909866</v>
      </c>
      <c r="G424" s="118">
        <f t="shared" si="170"/>
        <v>6.763569145464038E-3</v>
      </c>
      <c r="H424" s="123">
        <f>'DADOS BASE PROPOSTA'!$H$17*G424*'AJUSTE CONIF-SETEC (1) '!$Q$12</f>
        <v>8381363.6035820069</v>
      </c>
      <c r="I424" s="123">
        <f>'MATRIZ 2017 COMPLETO PROPOSTA'!I424*'AJUSTE CONIF-SETEC (1) '!$Q$12</f>
        <v>0</v>
      </c>
      <c r="J424" s="123">
        <f t="shared" si="171"/>
        <v>8381363.6035820069</v>
      </c>
      <c r="L424" s="113">
        <v>0</v>
      </c>
      <c r="M424" s="123">
        <f>IF(D424="E",'DADOS BASE PROPOSTA'!$H$28,IF(D424="EA",'DADOS BASE PROPOSTA'!$H$29,IF(D424="EC",'DADOS BASE PROPOSTA'!$H$30,IF(D424="ECA",'DADOS BASE PROPOSTA'!$H$31,0))))*'AJUSTE CONIF-SETEC (1) '!$Q$14</f>
        <v>0</v>
      </c>
      <c r="N424" s="123">
        <f>IF(OR(D424="E",D424="EA",D424="EC",D424="ECA",D424="ECR"),L424*'DADOS BASE PROPOSTA'!$H$33,0)*'AJUSTE CONIF-SETEC (1) '!$Q$14</f>
        <v>0</v>
      </c>
      <c r="O424" s="123">
        <f t="shared" si="172"/>
        <v>0</v>
      </c>
      <c r="R424" s="123"/>
      <c r="T424" s="113">
        <v>0</v>
      </c>
      <c r="U424" s="118">
        <f t="shared" si="174"/>
        <v>0</v>
      </c>
      <c r="V424" s="123">
        <f>'DADOS BASE PROPOSTA'!$H$48*U424*'AJUSTE CONIF-SETEC (1) '!$Q$20</f>
        <v>0</v>
      </c>
      <c r="W424" s="123"/>
      <c r="X424" s="123">
        <f t="shared" si="173"/>
        <v>0</v>
      </c>
      <c r="Z424" s="128">
        <v>2171.5</v>
      </c>
      <c r="AB424" s="54">
        <v>0.64</v>
      </c>
      <c r="AC424" s="54">
        <f t="shared" si="175"/>
        <v>1389.76</v>
      </c>
      <c r="AD424" s="132">
        <f t="shared" si="176"/>
        <v>-0.15483184425827115</v>
      </c>
      <c r="AF424" s="54">
        <f>($AF$11-(AD424*$AF$11))*'AJUSTE CONIF-SETEC (1) '!$Q$18</f>
        <v>650.14158961483361</v>
      </c>
      <c r="AG424" s="123">
        <f t="shared" si="177"/>
        <v>1411782.4618486112</v>
      </c>
      <c r="AI424" s="128">
        <v>128</v>
      </c>
      <c r="AJ424" s="123">
        <f>IF($AI$11&gt;0,(AI424/$AI$11)*'DADOS BASE PROPOSTA'!$H$41,0)*'AJUSTE CONIF-SETEC (1) '!$Q$18</f>
        <v>730139.43542489712</v>
      </c>
      <c r="AL424" s="123">
        <v>0</v>
      </c>
      <c r="AM424" s="123">
        <f>(AL424/$AL$11)*'DADOS BASE PROPOSTA'!$H$42*'AJUSTE CONIF-SETEC (1) '!$Q$18</f>
        <v>0</v>
      </c>
      <c r="AO424" s="123"/>
      <c r="AP424" s="123"/>
      <c r="AQ424" s="123"/>
      <c r="AS424" s="123"/>
      <c r="AT424" s="123"/>
      <c r="AU424" s="123"/>
      <c r="AW424" s="123"/>
      <c r="AX424" s="123"/>
      <c r="AY424" s="123"/>
      <c r="AZ424" s="102"/>
    </row>
    <row r="425" spans="1:52" x14ac:dyDescent="0.25">
      <c r="A425" s="102"/>
      <c r="F425" s="113"/>
      <c r="G425" s="118"/>
      <c r="H425" s="123"/>
      <c r="I425" s="123"/>
      <c r="J425" s="123"/>
      <c r="L425" s="113"/>
      <c r="M425" s="123"/>
      <c r="N425" s="123"/>
      <c r="O425" s="123"/>
      <c r="R425" s="123"/>
      <c r="T425" s="113"/>
      <c r="U425" s="118"/>
      <c r="V425" s="123"/>
      <c r="W425" s="123"/>
      <c r="X425" s="123"/>
      <c r="Z425" s="128"/>
      <c r="AD425" s="132"/>
      <c r="AG425" s="123"/>
      <c r="AI425" s="128"/>
      <c r="AJ425" s="123"/>
      <c r="AL425" s="123"/>
      <c r="AM425" s="123"/>
      <c r="AO425" s="123"/>
      <c r="AP425" s="123"/>
      <c r="AQ425" s="123"/>
      <c r="AS425" s="123"/>
      <c r="AT425" s="123"/>
      <c r="AU425" s="123"/>
      <c r="AW425" s="123"/>
      <c r="AX425" s="123"/>
      <c r="AY425" s="123"/>
      <c r="AZ425" s="102"/>
    </row>
    <row r="426" spans="1:52" x14ac:dyDescent="0.25">
      <c r="A426" s="102"/>
      <c r="B426" s="107" t="s">
        <v>451</v>
      </c>
      <c r="C426" s="107" t="s">
        <v>468</v>
      </c>
      <c r="D426" s="107" t="s">
        <v>84</v>
      </c>
      <c r="E426" s="107"/>
      <c r="F426" s="114">
        <f>SUM(F427:F434)</f>
        <v>11226.177691778536</v>
      </c>
      <c r="G426" s="119">
        <f>SUM(G427:G434)</f>
        <v>9.9450119705469051E-3</v>
      </c>
      <c r="H426" s="124">
        <f>SUM(H427:H434)</f>
        <v>12323783.430680148</v>
      </c>
      <c r="I426" s="124">
        <f>SUM(I427:I434)</f>
        <v>842503.42820845335</v>
      </c>
      <c r="J426" s="124">
        <f>SUM(J427:J434)</f>
        <v>13166286.8588886</v>
      </c>
      <c r="K426" s="108"/>
      <c r="L426" s="114">
        <f>SUM(L427:L434)</f>
        <v>450.12900765858399</v>
      </c>
      <c r="M426" s="124">
        <f>SUM(M427:M434)</f>
        <v>2074006.5950186718</v>
      </c>
      <c r="N426" s="124">
        <f>SUM(N427:N434)</f>
        <v>151018.37431799536</v>
      </c>
      <c r="O426" s="124">
        <f>SUM(O427:O434)</f>
        <v>2225024.9693366671</v>
      </c>
      <c r="P426" s="108"/>
      <c r="Q426" s="109"/>
      <c r="R426" s="124">
        <f>SUM(R427:R434)</f>
        <v>2984115.5940347277</v>
      </c>
      <c r="S426" s="108"/>
      <c r="T426" s="114">
        <f>SUM(T427:T434)</f>
        <v>842.41746751507253</v>
      </c>
      <c r="U426" s="119">
        <f>SUM(U427:U434)</f>
        <v>4.4194528676255659E-3</v>
      </c>
      <c r="V426" s="124">
        <f>SUM(V427:V434)</f>
        <v>216223.68397707061</v>
      </c>
      <c r="W426" s="124">
        <f>SUM(W427:W434)</f>
        <v>244676.20587804879</v>
      </c>
      <c r="X426" s="124">
        <f>SUM(X427:X434)</f>
        <v>460899.88985511946</v>
      </c>
      <c r="Y426" s="108"/>
      <c r="Z426" s="129">
        <f>SUM(Z427:Z434)</f>
        <v>7671.5</v>
      </c>
      <c r="AA426" s="108"/>
      <c r="AB426" s="108"/>
      <c r="AC426" s="108"/>
      <c r="AD426" s="133"/>
      <c r="AE426" s="108"/>
      <c r="AF426" s="108"/>
      <c r="AG426" s="124">
        <f>SUM(AG427:AG434)</f>
        <v>4795458.2620275067</v>
      </c>
      <c r="AH426" s="108"/>
      <c r="AI426" s="129">
        <f>SUM(AI427:AI434)</f>
        <v>72.5</v>
      </c>
      <c r="AJ426" s="124">
        <f>SUM(AJ427:AJ434)</f>
        <v>413555.53959613311</v>
      </c>
      <c r="AK426" s="108"/>
      <c r="AL426" s="124">
        <f>SUM(AL427:AL434)</f>
        <v>257.875</v>
      </c>
      <c r="AM426" s="124">
        <f>SUM(AM427:AM434)</f>
        <v>136080.36206648964</v>
      </c>
      <c r="AN426" s="108"/>
      <c r="AO426" s="124"/>
      <c r="AP426" s="124"/>
      <c r="AQ426" s="124">
        <f>SUM(AQ427:AQ434)</f>
        <v>246803.89973979513</v>
      </c>
      <c r="AR426" s="107"/>
      <c r="AS426" s="124"/>
      <c r="AT426" s="124"/>
      <c r="AU426" s="124">
        <f>SUM(AU427:AU434)</f>
        <v>246803.89973979513</v>
      </c>
      <c r="AV426" s="107"/>
      <c r="AW426" s="124"/>
      <c r="AX426" s="124"/>
      <c r="AY426" s="124">
        <f>SUM(AY427:AY434)</f>
        <v>246803.89973979513</v>
      </c>
      <c r="AZ426" s="102"/>
    </row>
    <row r="427" spans="1:52" x14ac:dyDescent="0.25">
      <c r="A427" s="102"/>
      <c r="B427" s="103" t="s">
        <v>451</v>
      </c>
      <c r="C427" s="103" t="s">
        <v>35</v>
      </c>
      <c r="D427" s="103" t="s">
        <v>85</v>
      </c>
      <c r="F427" s="113">
        <f>'MATRIZ 2017 COMPLETO PROPOSTA'!F427</f>
        <v>0</v>
      </c>
      <c r="G427" s="118">
        <f t="shared" ref="G427:G434" si="178">F427/$F$11</f>
        <v>0</v>
      </c>
      <c r="H427" s="123">
        <f>'DADOS BASE PROPOSTA'!$H$17*G427*'AJUSTE CONIF-SETEC (1) '!$Q$12</f>
        <v>0</v>
      </c>
      <c r="I427" s="123">
        <f>'MATRIZ 2017 COMPLETO PROPOSTA'!I427*'AJUSTE CONIF-SETEC (1) '!$Q$12</f>
        <v>0</v>
      </c>
      <c r="J427" s="123">
        <f t="shared" ref="J427:J434" si="179">H427+I427</f>
        <v>0</v>
      </c>
      <c r="L427" s="113"/>
      <c r="M427" s="123">
        <f>IF(D427="E",'DADOS BASE PROPOSTA'!$H$28,IF(D427="EA",'DADOS BASE PROPOSTA'!$H$29,IF(D427="EC",'DADOS BASE PROPOSTA'!$H$30,IF(D427="ECA",'DADOS BASE PROPOSTA'!$H$31,0))))*'AJUSTE CONIF-SETEC (1) '!$Q$14</f>
        <v>0</v>
      </c>
      <c r="N427" s="123">
        <f>IF(OR(D427="E",D427="EA",D427="EC",D427="ECA",D427="ECR"),L427*'DADOS BASE PROPOSTA'!$H$33,0)*'AJUSTE CONIF-SETEC (1) '!$Q$14</f>
        <v>0</v>
      </c>
      <c r="O427" s="123">
        <f t="shared" ref="O427:O434" si="180">M427+N427</f>
        <v>0</v>
      </c>
      <c r="Q427" s="77">
        <v>7</v>
      </c>
      <c r="R427" s="123">
        <f>IF(D427="R",('DADOS BASE PROPOSTA'!$H$36+('DADOS BASE PROPOSTA'!$H$37*Q427)),0)*'AJUSTE CONIF-SETEC (1) '!Q16</f>
        <v>2984115.5940347277</v>
      </c>
      <c r="T427" s="113"/>
      <c r="U427" s="118"/>
      <c r="V427" s="123"/>
      <c r="W427" s="123">
        <f>'DADOS BASE PROPOSTA'!$H$47/41</f>
        <v>244676.20587804879</v>
      </c>
      <c r="X427" s="123">
        <f t="shared" ref="X427:X434" si="181">V427+W427</f>
        <v>244676.20587804879</v>
      </c>
      <c r="Z427" s="128"/>
      <c r="AD427" s="132"/>
      <c r="AG427" s="123"/>
      <c r="AI427" s="128"/>
      <c r="AJ427" s="123"/>
      <c r="AL427" s="123"/>
      <c r="AM427" s="123"/>
      <c r="AO427" s="123">
        <f>'DADOS BASE PROPOSTA'!$H$52/41*'AJUSTE CONIF-SETEC (1) '!$Q$22</f>
        <v>167483.94540012974</v>
      </c>
      <c r="AP427" s="123">
        <f>'DADOS BASE PROPOSTA'!$H$53*(Q427/$Q$11)*'AJUSTE CONIF-SETEC (1) '!$Q$22</f>
        <v>79319.954339665404</v>
      </c>
      <c r="AQ427" s="123">
        <f>AO427+AP427</f>
        <v>246803.89973979513</v>
      </c>
      <c r="AS427" s="123">
        <f>'DADOS BASE PROPOSTA'!$H$56/41*'AJUSTE CONIF-SETEC (1) '!$Q$24</f>
        <v>167483.94540012974</v>
      </c>
      <c r="AT427" s="123">
        <f>'DADOS BASE PROPOSTA'!$H$57*(Q427/$Q$11)*'AJUSTE CONIF-SETEC (1) '!$Q$24</f>
        <v>79319.954339665404</v>
      </c>
      <c r="AU427" s="123">
        <f>AS427+AT427</f>
        <v>246803.89973979513</v>
      </c>
      <c r="AW427" s="123">
        <f>'DADOS BASE PROPOSTA'!$H$60/41*'AJUSTE CONIF-SETEC (1) '!$Q$26</f>
        <v>167483.94540012974</v>
      </c>
      <c r="AX427" s="123">
        <f>'DADOS BASE PROPOSTA'!$H$61*(Q427/$Q$11)*'AJUSTE CONIF-SETEC (1) '!$Q$26</f>
        <v>79319.954339665404</v>
      </c>
      <c r="AY427" s="123">
        <f>AW427+AX427</f>
        <v>246803.89973979513</v>
      </c>
      <c r="AZ427" s="102"/>
    </row>
    <row r="428" spans="1:52" x14ac:dyDescent="0.25">
      <c r="A428" s="102"/>
      <c r="B428" s="103" t="s">
        <v>451</v>
      </c>
      <c r="C428" s="103" t="s">
        <v>469</v>
      </c>
      <c r="D428" s="103" t="s">
        <v>89</v>
      </c>
      <c r="F428" s="113">
        <f>'MATRIZ 2017 COMPLETO PROPOSTA'!F428</f>
        <v>1501.065219330495</v>
      </c>
      <c r="G428" s="118">
        <f t="shared" si="178"/>
        <v>1.3297590671262896E-3</v>
      </c>
      <c r="H428" s="123">
        <f>'DADOS BASE PROPOSTA'!$H$17*G428*'AJUSTE CONIF-SETEC (1) '!$Q$12</f>
        <v>1647827.3537308224</v>
      </c>
      <c r="I428" s="123">
        <f>'MATRIZ 2017 COMPLETO PROPOSTA'!I428*'AJUSTE CONIF-SETEC (1) '!$Q$12</f>
        <v>72146.048228380023</v>
      </c>
      <c r="J428" s="123">
        <f t="shared" si="179"/>
        <v>1719973.4019592025</v>
      </c>
      <c r="L428" s="113">
        <v>0</v>
      </c>
      <c r="M428" s="123">
        <f>IF(D428="E",'DADOS BASE PROPOSTA'!$H$28,IF(D428="EA",'DADOS BASE PROPOSTA'!$H$29,IF(D428="EC",'DADOS BASE PROPOSTA'!$H$30,IF(D428="ECA",'DADOS BASE PROPOSTA'!$H$31,0))))*'AJUSTE CONIF-SETEC (1) '!$Q$14</f>
        <v>0</v>
      </c>
      <c r="N428" s="123">
        <f>IF(OR(D428="E",D428="EA",D428="EC",D428="ECA",D428="ECR"),L428*'DADOS BASE PROPOSTA'!$H$33,0)*'AJUSTE CONIF-SETEC (1) '!$Q$14</f>
        <v>0</v>
      </c>
      <c r="O428" s="123">
        <f t="shared" si="180"/>
        <v>0</v>
      </c>
      <c r="R428" s="123"/>
      <c r="T428" s="113">
        <v>39.281415398126462</v>
      </c>
      <c r="U428" s="118">
        <f t="shared" ref="U428:U434" si="182">T428/$T$11</f>
        <v>2.0607640584391725E-4</v>
      </c>
      <c r="V428" s="123">
        <f>'DADOS BASE PROPOSTA'!$H$48*U428*'AJUSTE CONIF-SETEC (1) '!$Q$20</f>
        <v>10082.379196469554</v>
      </c>
      <c r="W428" s="123"/>
      <c r="X428" s="123">
        <f t="shared" si="181"/>
        <v>10082.379196469554</v>
      </c>
      <c r="Z428" s="128">
        <v>745</v>
      </c>
      <c r="AB428" s="54">
        <v>0.626</v>
      </c>
      <c r="AC428" s="54">
        <f t="shared" ref="AC428:AC434" si="183">Z428*AB428</f>
        <v>466.37</v>
      </c>
      <c r="AD428" s="132">
        <f t="shared" ref="AD428:AD434" si="184">(AB428-$AC$12)*$AD$12</f>
        <v>-0.17933184425827117</v>
      </c>
      <c r="AF428" s="54">
        <f>($AF$11-(AD428*$AF$11))*'AJUSTE CONIF-SETEC (1) '!$Q$18</f>
        <v>663.93447991722564</v>
      </c>
      <c r="AG428" s="123">
        <f t="shared" ref="AG428:AG434" si="185">Z428*AF428</f>
        <v>494631.18753833312</v>
      </c>
      <c r="AI428" s="128">
        <v>0</v>
      </c>
      <c r="AJ428" s="123">
        <f>IF($AI$11&gt;0,(AI428/$AI$11)*'DADOS BASE PROPOSTA'!$H$41,0)*'AJUSTE CONIF-SETEC (1) '!$Q$18</f>
        <v>0</v>
      </c>
      <c r="AL428" s="123">
        <v>6.25</v>
      </c>
      <c r="AM428" s="123">
        <f>(AL428/$AL$11)*'DADOS BASE PROPOSTA'!$H$42*'AJUSTE CONIF-SETEC (1) '!$Q$18</f>
        <v>3298.1183244423087</v>
      </c>
      <c r="AO428" s="123"/>
      <c r="AP428" s="123"/>
      <c r="AQ428" s="123"/>
      <c r="AS428" s="123"/>
      <c r="AT428" s="123"/>
      <c r="AU428" s="123"/>
      <c r="AW428" s="123"/>
      <c r="AX428" s="123"/>
      <c r="AY428" s="123"/>
      <c r="AZ428" s="102"/>
    </row>
    <row r="429" spans="1:52" x14ac:dyDescent="0.25">
      <c r="A429" s="102"/>
      <c r="B429" s="103" t="s">
        <v>451</v>
      </c>
      <c r="C429" s="103" t="s">
        <v>470</v>
      </c>
      <c r="D429" s="103" t="s">
        <v>89</v>
      </c>
      <c r="F429" s="113">
        <f>'MATRIZ 2017 COMPLETO PROPOSTA'!F429</f>
        <v>865.03939814116166</v>
      </c>
      <c r="G429" s="118">
        <f t="shared" si="178"/>
        <v>7.6631845724380466E-4</v>
      </c>
      <c r="H429" s="123">
        <f>'DADOS BASE PROPOSTA'!$H$17*G429*'AJUSTE CONIF-SETEC (1) '!$Q$12</f>
        <v>949616.02197912917</v>
      </c>
      <c r="I429" s="123">
        <f>'MATRIZ 2017 COMPLETO PROPOSTA'!I429*'AJUSTE CONIF-SETEC (1) '!$Q$12</f>
        <v>770357.37998007331</v>
      </c>
      <c r="J429" s="123">
        <f t="shared" si="179"/>
        <v>1719973.4019592025</v>
      </c>
      <c r="L429" s="113">
        <v>0</v>
      </c>
      <c r="M429" s="123">
        <f>IF(D429="E",'DADOS BASE PROPOSTA'!$H$28,IF(D429="EA",'DADOS BASE PROPOSTA'!$H$29,IF(D429="EC",'DADOS BASE PROPOSTA'!$H$30,IF(D429="ECA",'DADOS BASE PROPOSTA'!$H$31,0))))*'AJUSTE CONIF-SETEC (1) '!$Q$14</f>
        <v>0</v>
      </c>
      <c r="N429" s="123">
        <f>IF(OR(D429="E",D429="EA",D429="EC",D429="ECA",D429="ECR"),L429*'DADOS BASE PROPOSTA'!$H$33,0)*'AJUSTE CONIF-SETEC (1) '!$Q$14</f>
        <v>0</v>
      </c>
      <c r="O429" s="123">
        <f t="shared" si="180"/>
        <v>0</v>
      </c>
      <c r="R429" s="123"/>
      <c r="T429" s="113">
        <v>75.854586917168945</v>
      </c>
      <c r="U429" s="118">
        <f t="shared" si="182"/>
        <v>3.9794494368985408E-4</v>
      </c>
      <c r="V429" s="123">
        <f>'DADOS BASE PROPOSTA'!$H$48*U429*'AJUSTE CONIF-SETEC (1) '!$Q$20</f>
        <v>19469.632174377624</v>
      </c>
      <c r="W429" s="123"/>
      <c r="X429" s="123">
        <f t="shared" si="181"/>
        <v>19469.632174377624</v>
      </c>
      <c r="Z429" s="128">
        <v>688</v>
      </c>
      <c r="AB429" s="54">
        <v>0.57199999999999995</v>
      </c>
      <c r="AC429" s="54">
        <f t="shared" si="183"/>
        <v>393.53599999999994</v>
      </c>
      <c r="AD429" s="132">
        <f t="shared" si="184"/>
        <v>-0.27383184425827123</v>
      </c>
      <c r="AF429" s="54">
        <f>($AF$11-(AD429*$AF$11))*'AJUSTE CONIF-SETEC (1) '!$Q$18</f>
        <v>717.13562822645213</v>
      </c>
      <c r="AG429" s="123">
        <f t="shared" si="185"/>
        <v>493389.31221979909</v>
      </c>
      <c r="AI429" s="128">
        <v>0</v>
      </c>
      <c r="AJ429" s="123">
        <f>IF($AI$11&gt;0,(AI429/$AI$11)*'DADOS BASE PROPOSTA'!$H$41,0)*'AJUSTE CONIF-SETEC (1) '!$Q$18</f>
        <v>0</v>
      </c>
      <c r="AL429" s="123">
        <v>19.25</v>
      </c>
      <c r="AM429" s="123">
        <f>(AL429/$AL$11)*'DADOS BASE PROPOSTA'!$H$42*'AJUSTE CONIF-SETEC (1) '!$Q$18</f>
        <v>10158.20443928231</v>
      </c>
      <c r="AO429" s="123"/>
      <c r="AP429" s="123"/>
      <c r="AQ429" s="123"/>
      <c r="AS429" s="123"/>
      <c r="AT429" s="123"/>
      <c r="AU429" s="123"/>
      <c r="AW429" s="123"/>
      <c r="AX429" s="123"/>
      <c r="AY429" s="123"/>
      <c r="AZ429" s="102"/>
    </row>
    <row r="430" spans="1:52" x14ac:dyDescent="0.25">
      <c r="A430" s="102"/>
      <c r="B430" s="103" t="s">
        <v>451</v>
      </c>
      <c r="C430" s="103" t="s">
        <v>471</v>
      </c>
      <c r="D430" s="103" t="s">
        <v>89</v>
      </c>
      <c r="F430" s="113">
        <f>'MATRIZ 2017 COMPLETO PROPOSTA'!F430</f>
        <v>4254.7338055007303</v>
      </c>
      <c r="G430" s="118">
        <f t="shared" si="178"/>
        <v>3.769170575144508E-3</v>
      </c>
      <c r="H430" s="123">
        <f>'DADOS BASE PROPOSTA'!$H$17*G430*'AJUSTE CONIF-SETEC (1) '!$Q$12</f>
        <v>4670727.5988144036</v>
      </c>
      <c r="I430" s="123">
        <f>'MATRIZ 2017 COMPLETO PROPOSTA'!I430*'AJUSTE CONIF-SETEC (1) '!$Q$12</f>
        <v>0</v>
      </c>
      <c r="J430" s="123">
        <f t="shared" si="179"/>
        <v>4670727.5988144036</v>
      </c>
      <c r="L430" s="113">
        <v>0</v>
      </c>
      <c r="M430" s="123">
        <f>IF(D430="E",'DADOS BASE PROPOSTA'!$H$28,IF(D430="EA",'DADOS BASE PROPOSTA'!$H$29,IF(D430="EC",'DADOS BASE PROPOSTA'!$H$30,IF(D430="ECA",'DADOS BASE PROPOSTA'!$H$31,0))))*'AJUSTE CONIF-SETEC (1) '!$Q$14</f>
        <v>0</v>
      </c>
      <c r="N430" s="123">
        <f>IF(OR(D430="E",D430="EA",D430="EC",D430="ECA",D430="ECR"),L430*'DADOS BASE PROPOSTA'!$H$33,0)*'AJUSTE CONIF-SETEC (1) '!$Q$14</f>
        <v>0</v>
      </c>
      <c r="O430" s="123">
        <f t="shared" si="180"/>
        <v>0</v>
      </c>
      <c r="R430" s="123"/>
      <c r="T430" s="113">
        <v>237.60826613229099</v>
      </c>
      <c r="U430" s="118">
        <f t="shared" si="182"/>
        <v>1.2465298662757177E-3</v>
      </c>
      <c r="V430" s="123">
        <f>'DADOS BASE PROPOSTA'!$H$48*U430*'AJUSTE CONIF-SETEC (1) '!$Q$20</f>
        <v>60987.0244002377</v>
      </c>
      <c r="W430" s="123"/>
      <c r="X430" s="123">
        <f t="shared" si="181"/>
        <v>60987.0244002377</v>
      </c>
      <c r="Z430" s="128">
        <v>2607</v>
      </c>
      <c r="AB430" s="54">
        <v>0.69699999999999995</v>
      </c>
      <c r="AC430" s="54">
        <f t="shared" si="183"/>
        <v>1817.079</v>
      </c>
      <c r="AD430" s="132">
        <f t="shared" si="184"/>
        <v>-5.5081844258271256E-2</v>
      </c>
      <c r="AF430" s="54">
        <f>($AF$11-(AD430*$AF$11))*'AJUSTE CONIF-SETEC (1) '!$Q$18</f>
        <v>593.98482195509473</v>
      </c>
      <c r="AG430" s="123">
        <f t="shared" si="185"/>
        <v>1548518.430836932</v>
      </c>
      <c r="AI430" s="128">
        <v>0</v>
      </c>
      <c r="AJ430" s="123">
        <f>IF($AI$11&gt;0,(AI430/$AI$11)*'DADOS BASE PROPOSTA'!$H$41,0)*'AJUSTE CONIF-SETEC (1) '!$Q$18</f>
        <v>0</v>
      </c>
      <c r="AL430" s="123">
        <v>97.75</v>
      </c>
      <c r="AM430" s="123">
        <f>(AL430/$AL$11)*'DADOS BASE PROPOSTA'!$H$42*'AJUSTE CONIF-SETEC (1) '!$Q$18</f>
        <v>51582.570594277706</v>
      </c>
      <c r="AO430" s="123"/>
      <c r="AP430" s="123"/>
      <c r="AQ430" s="123"/>
      <c r="AS430" s="123"/>
      <c r="AT430" s="123"/>
      <c r="AU430" s="123"/>
      <c r="AW430" s="123"/>
      <c r="AX430" s="123"/>
      <c r="AY430" s="123"/>
      <c r="AZ430" s="102"/>
    </row>
    <row r="431" spans="1:52" x14ac:dyDescent="0.25">
      <c r="A431" s="102"/>
      <c r="B431" s="103" t="s">
        <v>451</v>
      </c>
      <c r="C431" s="103" t="s">
        <v>472</v>
      </c>
      <c r="D431" s="103" t="s">
        <v>89</v>
      </c>
      <c r="F431" s="113">
        <f>'MATRIZ 2017 COMPLETO PROPOSTA'!F431</f>
        <v>2886.4173828062681</v>
      </c>
      <c r="G431" s="118">
        <f t="shared" si="178"/>
        <v>2.557010606114437E-3</v>
      </c>
      <c r="H431" s="123">
        <f>'DADOS BASE PROPOSTA'!$H$17*G431*'AJUSTE CONIF-SETEC (1) '!$Q$12</f>
        <v>3168628.1558063892</v>
      </c>
      <c r="I431" s="123">
        <f>'MATRIZ 2017 COMPLETO PROPOSTA'!I431*'AJUSTE CONIF-SETEC (1) '!$Q$12</f>
        <v>0</v>
      </c>
      <c r="J431" s="123">
        <f t="shared" si="179"/>
        <v>3168628.1558063892</v>
      </c>
      <c r="L431" s="113">
        <v>0</v>
      </c>
      <c r="M431" s="123">
        <f>IF(D431="E",'DADOS BASE PROPOSTA'!$H$28,IF(D431="EA",'DADOS BASE PROPOSTA'!$H$29,IF(D431="EC",'DADOS BASE PROPOSTA'!$H$30,IF(D431="ECA",'DADOS BASE PROPOSTA'!$H$31,0))))*'AJUSTE CONIF-SETEC (1) '!$Q$14</f>
        <v>0</v>
      </c>
      <c r="N431" s="123">
        <f>IF(OR(D431="E",D431="EA",D431="EC",D431="ECA",D431="ECR"),L431*'DADOS BASE PROPOSTA'!$H$33,0)*'AJUSTE CONIF-SETEC (1) '!$Q$14</f>
        <v>0</v>
      </c>
      <c r="O431" s="123">
        <f t="shared" si="180"/>
        <v>0</v>
      </c>
      <c r="R431" s="123"/>
      <c r="T431" s="113">
        <v>101.4754534412084</v>
      </c>
      <c r="U431" s="118">
        <f t="shared" si="182"/>
        <v>5.3235598856611924E-4</v>
      </c>
      <c r="V431" s="123">
        <f>'DADOS BASE PROPOSTA'!$H$48*U431*'AJUSTE CONIF-SETEC (1) '!$Q$20</f>
        <v>26045.751925139437</v>
      </c>
      <c r="W431" s="123"/>
      <c r="X431" s="123">
        <f t="shared" si="181"/>
        <v>26045.751925139437</v>
      </c>
      <c r="Z431" s="128">
        <v>1453.5</v>
      </c>
      <c r="AB431" s="54">
        <v>0.69699999999999995</v>
      </c>
      <c r="AC431" s="54">
        <f t="shared" si="183"/>
        <v>1013.0894999999999</v>
      </c>
      <c r="AD431" s="132">
        <f t="shared" si="184"/>
        <v>-5.5081844258271256E-2</v>
      </c>
      <c r="AF431" s="54">
        <f>($AF$11-(AD431*$AF$11))*'AJUSTE CONIF-SETEC (1) '!$Q$18</f>
        <v>593.98482195509473</v>
      </c>
      <c r="AG431" s="123">
        <f t="shared" si="185"/>
        <v>863356.93871173018</v>
      </c>
      <c r="AI431" s="128">
        <v>72.5</v>
      </c>
      <c r="AJ431" s="123">
        <f>IF($AI$11&gt;0,(AI431/$AI$11)*'DADOS BASE PROPOSTA'!$H$41,0)*'AJUSTE CONIF-SETEC (1) '!$Q$18</f>
        <v>413555.53959613311</v>
      </c>
      <c r="AL431" s="123">
        <v>34.5</v>
      </c>
      <c r="AM431" s="123">
        <f>(AL431/$AL$11)*'DADOS BASE PROPOSTA'!$H$42*'AJUSTE CONIF-SETEC (1) '!$Q$18</f>
        <v>18205.613150921545</v>
      </c>
      <c r="AO431" s="123"/>
      <c r="AP431" s="123"/>
      <c r="AQ431" s="123"/>
      <c r="AS431" s="123"/>
      <c r="AT431" s="123"/>
      <c r="AU431" s="123"/>
      <c r="AW431" s="123"/>
      <c r="AX431" s="123"/>
      <c r="AY431" s="123"/>
      <c r="AZ431" s="102"/>
    </row>
    <row r="432" spans="1:52" x14ac:dyDescent="0.25">
      <c r="A432" s="102"/>
      <c r="B432" s="103" t="s">
        <v>451</v>
      </c>
      <c r="C432" s="103" t="s">
        <v>473</v>
      </c>
      <c r="D432" s="103" t="s">
        <v>89</v>
      </c>
      <c r="F432" s="113">
        <f>'MATRIZ 2017 COMPLETO PROPOSTA'!F432</f>
        <v>1718.9218859998809</v>
      </c>
      <c r="G432" s="118">
        <f t="shared" si="178"/>
        <v>1.522753264917866E-3</v>
      </c>
      <c r="H432" s="123">
        <f>'DADOS BASE PROPOSTA'!$H$17*G432*'AJUSTE CONIF-SETEC (1) '!$Q$12</f>
        <v>1886984.3003494036</v>
      </c>
      <c r="I432" s="123">
        <f>'MATRIZ 2017 COMPLETO PROPOSTA'!I432*'AJUSTE CONIF-SETEC (1) '!$Q$12</f>
        <v>0</v>
      </c>
      <c r="J432" s="123">
        <f t="shared" si="179"/>
        <v>1886984.3003494036</v>
      </c>
      <c r="L432" s="113">
        <v>0</v>
      </c>
      <c r="M432" s="123">
        <f>IF(D432="E",'DADOS BASE PROPOSTA'!$H$28,IF(D432="EA",'DADOS BASE PROPOSTA'!$H$29,IF(D432="EC",'DADOS BASE PROPOSTA'!$H$30,IF(D432="ECA",'DADOS BASE PROPOSTA'!$H$31,0))))*'AJUSTE CONIF-SETEC (1) '!$Q$14</f>
        <v>0</v>
      </c>
      <c r="N432" s="123">
        <f>IF(OR(D432="E",D432="EA",D432="EC",D432="ECA",D432="ECR"),L432*'DADOS BASE PROPOSTA'!$H$33,0)*'AJUSTE CONIF-SETEC (1) '!$Q$14</f>
        <v>0</v>
      </c>
      <c r="O432" s="123">
        <f t="shared" si="180"/>
        <v>0</v>
      </c>
      <c r="R432" s="123"/>
      <c r="T432" s="113">
        <v>165.4114755111145</v>
      </c>
      <c r="U432" s="118">
        <f t="shared" si="182"/>
        <v>8.6777429003475823E-4</v>
      </c>
      <c r="V432" s="123">
        <f>'DADOS BASE PROPOSTA'!$H$48*U432*'AJUSTE CONIF-SETEC (1) '!$Q$20</f>
        <v>42456.240505787297</v>
      </c>
      <c r="W432" s="123"/>
      <c r="X432" s="123">
        <f t="shared" si="181"/>
        <v>42456.240505787297</v>
      </c>
      <c r="Z432" s="128">
        <v>1234.5</v>
      </c>
      <c r="AB432" s="54">
        <v>0.66900000000000004</v>
      </c>
      <c r="AC432" s="54">
        <f t="shared" si="183"/>
        <v>825.8805000000001</v>
      </c>
      <c r="AD432" s="132">
        <f t="shared" si="184"/>
        <v>-0.10408184425827111</v>
      </c>
      <c r="AF432" s="54">
        <f>($AF$11-(AD432*$AF$11))*'AJUSTE CONIF-SETEC (1) '!$Q$18</f>
        <v>621.57060255987869</v>
      </c>
      <c r="AG432" s="123">
        <f t="shared" si="185"/>
        <v>767328.90886017028</v>
      </c>
      <c r="AI432" s="128">
        <v>0</v>
      </c>
      <c r="AJ432" s="123">
        <f>IF($AI$11&gt;0,(AI432/$AI$11)*'DADOS BASE PROPOSTA'!$H$41,0)*'AJUSTE CONIF-SETEC (1) '!$Q$18</f>
        <v>0</v>
      </c>
      <c r="AL432" s="123">
        <v>43.125</v>
      </c>
      <c r="AM432" s="123">
        <f>(AL432/$AL$11)*'DADOS BASE PROPOSTA'!$H$42*'AJUSTE CONIF-SETEC (1) '!$Q$18</f>
        <v>22757.016438651932</v>
      </c>
      <c r="AO432" s="123"/>
      <c r="AP432" s="123"/>
      <c r="AQ432" s="123"/>
      <c r="AS432" s="123"/>
      <c r="AT432" s="123"/>
      <c r="AU432" s="123"/>
      <c r="AW432" s="123"/>
      <c r="AX432" s="123"/>
      <c r="AY432" s="123"/>
      <c r="AZ432" s="102"/>
    </row>
    <row r="433" spans="1:52" x14ac:dyDescent="0.25">
      <c r="A433" s="102"/>
      <c r="B433" s="103" t="s">
        <v>451</v>
      </c>
      <c r="C433" s="103" t="s">
        <v>474</v>
      </c>
      <c r="D433" s="103" t="s">
        <v>136</v>
      </c>
      <c r="F433" s="113">
        <f>'MATRIZ 2017 COMPLETO PROPOSTA'!F433</f>
        <v>0</v>
      </c>
      <c r="G433" s="118">
        <f t="shared" si="178"/>
        <v>0</v>
      </c>
      <c r="H433" s="123">
        <f>'DADOS BASE PROPOSTA'!$H$17*G433*'AJUSTE CONIF-SETEC (1) '!$Q$12</f>
        <v>0</v>
      </c>
      <c r="I433" s="123">
        <f>'MATRIZ 2017 COMPLETO PROPOSTA'!I433*'AJUSTE CONIF-SETEC (1) '!$Q$12</f>
        <v>0</v>
      </c>
      <c r="J433" s="123">
        <f t="shared" si="179"/>
        <v>0</v>
      </c>
      <c r="L433" s="113">
        <v>184.51170813749411</v>
      </c>
      <c r="M433" s="123">
        <f>IF(D433="E",'DADOS BASE PROPOSTA'!$H$28,IF(D433="EA",'DADOS BASE PROPOSTA'!$H$29,IF(D433="EC",'DADOS BASE PROPOSTA'!$H$30,IF(D433="ECA",'DADOS BASE PROPOSTA'!$H$31,0))))*'AJUSTE CONIF-SETEC (1) '!$Q$14</f>
        <v>1065197.6029850077</v>
      </c>
      <c r="N433" s="123">
        <f>IF(OR(D433="E",D433="EA",D433="EC",D433="ECA",D433="ECR"),L433*'DADOS BASE PROPOSTA'!$H$33,0)*'AJUSTE CONIF-SETEC (1) '!$Q$14</f>
        <v>61903.715893590474</v>
      </c>
      <c r="O433" s="123">
        <f t="shared" si="180"/>
        <v>1127101.318878598</v>
      </c>
      <c r="R433" s="123"/>
      <c r="T433" s="113">
        <v>97.885966323528734</v>
      </c>
      <c r="U433" s="118">
        <f t="shared" si="182"/>
        <v>5.1352498167552365E-4</v>
      </c>
      <c r="V433" s="123">
        <f>'DADOS BASE PROPOSTA'!$H$48*U433*'AJUSTE CONIF-SETEC (1) '!$Q$20</f>
        <v>25124.436593843737</v>
      </c>
      <c r="W433" s="123"/>
      <c r="X433" s="123">
        <f t="shared" si="181"/>
        <v>25124.436593843737</v>
      </c>
      <c r="Z433" s="128">
        <v>491</v>
      </c>
      <c r="AB433" s="54">
        <v>0.59</v>
      </c>
      <c r="AC433" s="54">
        <f t="shared" si="183"/>
        <v>289.69</v>
      </c>
      <c r="AD433" s="132">
        <f t="shared" si="184"/>
        <v>-0.24233184425827123</v>
      </c>
      <c r="AF433" s="54">
        <f>($AF$11-(AD433*$AF$11))*'AJUSTE CONIF-SETEC (1) '!$Q$18</f>
        <v>699.40191212337675</v>
      </c>
      <c r="AG433" s="123">
        <f t="shared" si="185"/>
        <v>343406.33885257796</v>
      </c>
      <c r="AI433" s="128">
        <v>0</v>
      </c>
      <c r="AJ433" s="123">
        <f>IF($AI$11&gt;0,(AI433/$AI$11)*'DADOS BASE PROPOSTA'!$H$41,0)*'AJUSTE CONIF-SETEC (1) '!$Q$18</f>
        <v>0</v>
      </c>
      <c r="AL433" s="123">
        <v>15.625</v>
      </c>
      <c r="AM433" s="123">
        <f>(AL433/$AL$11)*'DADOS BASE PROPOSTA'!$H$42*'AJUSTE CONIF-SETEC (1) '!$Q$18</f>
        <v>8245.2958111057724</v>
      </c>
      <c r="AO433" s="123"/>
      <c r="AP433" s="123"/>
      <c r="AQ433" s="123"/>
      <c r="AS433" s="123"/>
      <c r="AT433" s="123"/>
      <c r="AU433" s="123"/>
      <c r="AW433" s="123"/>
      <c r="AX433" s="123"/>
      <c r="AY433" s="123"/>
      <c r="AZ433" s="102"/>
    </row>
    <row r="434" spans="1:52" x14ac:dyDescent="0.25">
      <c r="A434" s="102"/>
      <c r="B434" s="103" t="s">
        <v>451</v>
      </c>
      <c r="C434" s="103" t="s">
        <v>475</v>
      </c>
      <c r="D434" s="103" t="s">
        <v>93</v>
      </c>
      <c r="F434" s="113">
        <f>'MATRIZ 2017 COMPLETO PROPOSTA'!F434</f>
        <v>0</v>
      </c>
      <c r="G434" s="118">
        <f t="shared" si="178"/>
        <v>0</v>
      </c>
      <c r="H434" s="123">
        <f>'DADOS BASE PROPOSTA'!$H$17*G434*'AJUSTE CONIF-SETEC (1) '!$Q$12</f>
        <v>0</v>
      </c>
      <c r="I434" s="123">
        <f>'MATRIZ 2017 COMPLETO PROPOSTA'!I434*'AJUSTE CONIF-SETEC (1) '!$Q$12</f>
        <v>0</v>
      </c>
      <c r="J434" s="123">
        <f t="shared" si="179"/>
        <v>0</v>
      </c>
      <c r="L434" s="113">
        <v>265.61729952108988</v>
      </c>
      <c r="M434" s="123">
        <f>IF(D434="E",'DADOS BASE PROPOSTA'!$H$28,IF(D434="EA",'DADOS BASE PROPOSTA'!$H$29,IF(D434="EC",'DADOS BASE PROPOSTA'!$H$30,IF(D434="ECA",'DADOS BASE PROPOSTA'!$H$31,0))))*'AJUSTE CONIF-SETEC (1) '!$Q$14</f>
        <v>1008808.992033664</v>
      </c>
      <c r="N434" s="123">
        <f>IF(OR(D434="E",D434="EA",D434="EC",D434="ECA",D434="ECR"),L434*'DADOS BASE PROPOSTA'!$H$33,0)*'AJUSTE CONIF-SETEC (1) '!$Q$14</f>
        <v>89114.658424404886</v>
      </c>
      <c r="O434" s="123">
        <f t="shared" si="180"/>
        <v>1097923.6504580688</v>
      </c>
      <c r="R434" s="123"/>
      <c r="T434" s="113">
        <v>124.9003037916345</v>
      </c>
      <c r="U434" s="118">
        <f t="shared" si="182"/>
        <v>6.5524639153967596E-4</v>
      </c>
      <c r="V434" s="123">
        <f>'DADOS BASE PROPOSTA'!$H$48*U434*'AJUSTE CONIF-SETEC (1) '!$Q$20</f>
        <v>32058.219181215274</v>
      </c>
      <c r="W434" s="123"/>
      <c r="X434" s="123">
        <f t="shared" si="181"/>
        <v>32058.219181215274</v>
      </c>
      <c r="Z434" s="128">
        <v>452.5</v>
      </c>
      <c r="AB434" s="54">
        <v>0.66100000000000003</v>
      </c>
      <c r="AC434" s="54">
        <f t="shared" si="183"/>
        <v>299.10250000000002</v>
      </c>
      <c r="AD434" s="132">
        <f t="shared" si="184"/>
        <v>-0.11808184425827112</v>
      </c>
      <c r="AF434" s="54">
        <f>($AF$11-(AD434*$AF$11))*'AJUSTE CONIF-SETEC (1) '!$Q$18</f>
        <v>629.45225416124561</v>
      </c>
      <c r="AG434" s="123">
        <f t="shared" si="185"/>
        <v>284827.14500796364</v>
      </c>
      <c r="AI434" s="128">
        <v>0</v>
      </c>
      <c r="AJ434" s="123">
        <f>IF($AI$11&gt;0,(AI434/$AI$11)*'DADOS BASE PROPOSTA'!$H$41,0)*'AJUSTE CONIF-SETEC (1) '!$Q$18</f>
        <v>0</v>
      </c>
      <c r="AL434" s="123">
        <v>41.375</v>
      </c>
      <c r="AM434" s="123">
        <f>(AL434/$AL$11)*'DADOS BASE PROPOSTA'!$H$42*'AJUSTE CONIF-SETEC (1) '!$Q$18</f>
        <v>21833.543307808086</v>
      </c>
      <c r="AO434" s="123"/>
      <c r="AP434" s="123"/>
      <c r="AQ434" s="123"/>
      <c r="AS434" s="123"/>
      <c r="AT434" s="123"/>
      <c r="AU434" s="123"/>
      <c r="AW434" s="123"/>
      <c r="AX434" s="123"/>
      <c r="AY434" s="123"/>
      <c r="AZ434" s="102"/>
    </row>
    <row r="435" spans="1:52" x14ac:dyDescent="0.25">
      <c r="A435" s="102"/>
      <c r="F435" s="113"/>
      <c r="G435" s="118"/>
      <c r="H435" s="123"/>
      <c r="I435" s="123"/>
      <c r="J435" s="123"/>
      <c r="L435" s="113"/>
      <c r="M435" s="123"/>
      <c r="N435" s="123"/>
      <c r="O435" s="123"/>
      <c r="R435" s="123"/>
      <c r="T435" s="113"/>
      <c r="U435" s="118"/>
      <c r="V435" s="123"/>
      <c r="W435" s="123"/>
      <c r="X435" s="123"/>
      <c r="Z435" s="128"/>
      <c r="AD435" s="132"/>
      <c r="AG435" s="123"/>
      <c r="AI435" s="128"/>
      <c r="AJ435" s="123"/>
      <c r="AL435" s="123"/>
      <c r="AM435" s="123"/>
      <c r="AO435" s="123"/>
      <c r="AP435" s="123"/>
      <c r="AQ435" s="123"/>
      <c r="AS435" s="123"/>
      <c r="AT435" s="123"/>
      <c r="AU435" s="123"/>
      <c r="AW435" s="123"/>
      <c r="AX435" s="123"/>
      <c r="AY435" s="123"/>
      <c r="AZ435" s="102"/>
    </row>
    <row r="436" spans="1:52" x14ac:dyDescent="0.25">
      <c r="A436" s="102"/>
      <c r="B436" s="107" t="s">
        <v>476</v>
      </c>
      <c r="C436" s="107" t="s">
        <v>477</v>
      </c>
      <c r="D436" s="107" t="s">
        <v>84</v>
      </c>
      <c r="E436" s="107"/>
      <c r="F436" s="114">
        <f>SUM(F437:F457)</f>
        <v>25842.917388469126</v>
      </c>
      <c r="G436" s="119">
        <f>SUM(G437:G457)</f>
        <v>2.2893644643661712E-2</v>
      </c>
      <c r="H436" s="124">
        <f>SUM(H437:H457)</f>
        <v>28369630.862487741</v>
      </c>
      <c r="I436" s="124">
        <f>SUM(I437:I457)</f>
        <v>1427810.3469035472</v>
      </c>
      <c r="J436" s="124">
        <f>SUM(J437:J457)</f>
        <v>29797441.209391288</v>
      </c>
      <c r="K436" s="108"/>
      <c r="L436" s="114">
        <f>SUM(L437:L457)</f>
        <v>3904.6650443483791</v>
      </c>
      <c r="M436" s="124">
        <f>SUM(M437:M457)</f>
        <v>7552751.1579541527</v>
      </c>
      <c r="N436" s="124">
        <f>SUM(N437:N457)</f>
        <v>1310015.9225931421</v>
      </c>
      <c r="O436" s="124">
        <f>SUM(O437:O457)</f>
        <v>8862767.0805472936</v>
      </c>
      <c r="P436" s="108"/>
      <c r="Q436" s="109"/>
      <c r="R436" s="124">
        <f>SUM(R437:R457)</f>
        <v>4176634.5646397667</v>
      </c>
      <c r="S436" s="108"/>
      <c r="T436" s="114">
        <f>SUM(T437:T457)</f>
        <v>5207.0145655977258</v>
      </c>
      <c r="U436" s="119">
        <f>SUM(U437:U457)</f>
        <v>2.7316807095155857E-2</v>
      </c>
      <c r="V436" s="124">
        <f>SUM(V437:V457)</f>
        <v>1336486.8551656217</v>
      </c>
      <c r="W436" s="124">
        <f>SUM(W437:W457)</f>
        <v>244676.20587804879</v>
      </c>
      <c r="X436" s="124">
        <f>SUM(X437:X457)</f>
        <v>1581163.0610436709</v>
      </c>
      <c r="Y436" s="108"/>
      <c r="Z436" s="129">
        <f>SUM(Z437:Z457)</f>
        <v>19269.5</v>
      </c>
      <c r="AA436" s="108"/>
      <c r="AB436" s="108"/>
      <c r="AC436" s="108"/>
      <c r="AD436" s="133"/>
      <c r="AE436" s="108"/>
      <c r="AF436" s="108"/>
      <c r="AG436" s="124">
        <f>SUM(AG437:AG457)</f>
        <v>11559444.435358632</v>
      </c>
      <c r="AH436" s="108"/>
      <c r="AI436" s="129">
        <f>SUM(AI437:AI457)</f>
        <v>38</v>
      </c>
      <c r="AJ436" s="124">
        <f>SUM(AJ437:AJ457)</f>
        <v>216760.14489176628</v>
      </c>
      <c r="AK436" s="108"/>
      <c r="AL436" s="124">
        <f>SUM(AL437:AL457)</f>
        <v>3010.375</v>
      </c>
      <c r="AM436" s="124">
        <f>SUM(AM437:AM457)</f>
        <v>1588571.6721508824</v>
      </c>
      <c r="AN436" s="108"/>
      <c r="AO436" s="124"/>
      <c r="AP436" s="124"/>
      <c r="AQ436" s="124">
        <f>SUM(AQ437:AQ457)</f>
        <v>394112.3863706023</v>
      </c>
      <c r="AR436" s="107"/>
      <c r="AS436" s="124"/>
      <c r="AT436" s="124"/>
      <c r="AU436" s="124">
        <f>SUM(AU437:AU457)</f>
        <v>394112.3863706023</v>
      </c>
      <c r="AV436" s="107"/>
      <c r="AW436" s="124"/>
      <c r="AX436" s="124"/>
      <c r="AY436" s="124">
        <f>SUM(AY437:AY457)</f>
        <v>394112.3863706023</v>
      </c>
      <c r="AZ436" s="102"/>
    </row>
    <row r="437" spans="1:52" x14ac:dyDescent="0.25">
      <c r="A437" s="102"/>
      <c r="B437" s="103" t="s">
        <v>476</v>
      </c>
      <c r="C437" s="103" t="s">
        <v>35</v>
      </c>
      <c r="D437" s="103" t="s">
        <v>85</v>
      </c>
      <c r="F437" s="113">
        <f>'MATRIZ 2017 COMPLETO PROPOSTA'!F437</f>
        <v>0</v>
      </c>
      <c r="G437" s="118">
        <f t="shared" ref="G437:G457" si="186">F437/$F$11</f>
        <v>0</v>
      </c>
      <c r="H437" s="123">
        <f>'DADOS BASE PROPOSTA'!$H$17*G437*'AJUSTE CONIF-SETEC (1) '!$Q$12</f>
        <v>0</v>
      </c>
      <c r="I437" s="123">
        <f>'MATRIZ 2017 COMPLETO PROPOSTA'!I437*'AJUSTE CONIF-SETEC (1) '!$Q$12</f>
        <v>0</v>
      </c>
      <c r="J437" s="123">
        <f t="shared" ref="J437:J457" si="187">H437+I437</f>
        <v>0</v>
      </c>
      <c r="L437" s="113"/>
      <c r="M437" s="123">
        <f>IF(D437="E",'DADOS BASE PROPOSTA'!$H$28,IF(D437="EA",'DADOS BASE PROPOSTA'!$H$29,IF(D437="EC",'DADOS BASE PROPOSTA'!$H$30,IF(D437="ECA",'DADOS BASE PROPOSTA'!$H$31,0))))*'AJUSTE CONIF-SETEC (1) '!$Q$14</f>
        <v>0</v>
      </c>
      <c r="N437" s="123">
        <f>IF(OR(D437="E",D437="EA",D437="EC",D437="ECA",D437="ECR"),L437*'DADOS BASE PROPOSTA'!$H$33,0)*'AJUSTE CONIF-SETEC (1) '!$Q$14</f>
        <v>0</v>
      </c>
      <c r="O437" s="123">
        <f t="shared" ref="O437:O457" si="188">M437+N437</f>
        <v>0</v>
      </c>
      <c r="Q437" s="77">
        <v>20</v>
      </c>
      <c r="R437" s="123">
        <f>IF(D437="R",('DADOS BASE PROPOSTA'!$H$36+('DADOS BASE PROPOSTA'!$H$37*Q437)),0)*'AJUSTE CONIF-SETEC (1) '!Q16</f>
        <v>4176634.5646397667</v>
      </c>
      <c r="T437" s="113"/>
      <c r="U437" s="118"/>
      <c r="V437" s="123"/>
      <c r="W437" s="123">
        <f>'DADOS BASE PROPOSTA'!$H$47/41</f>
        <v>244676.20587804879</v>
      </c>
      <c r="X437" s="123">
        <f t="shared" ref="X437:X457" si="189">V437+W437</f>
        <v>244676.20587804879</v>
      </c>
      <c r="Z437" s="128"/>
      <c r="AD437" s="132"/>
      <c r="AG437" s="123"/>
      <c r="AI437" s="128"/>
      <c r="AJ437" s="123"/>
      <c r="AL437" s="123"/>
      <c r="AM437" s="123"/>
      <c r="AO437" s="123">
        <f>'DADOS BASE PROPOSTA'!$H$52/41*'AJUSTE CONIF-SETEC (1) '!$Q$22</f>
        <v>167483.94540012974</v>
      </c>
      <c r="AP437" s="123">
        <f>'DADOS BASE PROPOSTA'!$H$53*(Q437/$Q$11)*'AJUSTE CONIF-SETEC (1) '!$Q$22</f>
        <v>226628.44097047258</v>
      </c>
      <c r="AQ437" s="123">
        <f>AO437+AP437</f>
        <v>394112.3863706023</v>
      </c>
      <c r="AS437" s="123">
        <f>'DADOS BASE PROPOSTA'!$H$56/41*'AJUSTE CONIF-SETEC (1) '!$Q$24</f>
        <v>167483.94540012974</v>
      </c>
      <c r="AT437" s="123">
        <f>'DADOS BASE PROPOSTA'!$H$57*(Q437/$Q$11)*'AJUSTE CONIF-SETEC (1) '!$Q$24</f>
        <v>226628.44097047258</v>
      </c>
      <c r="AU437" s="123">
        <f>AS437+AT437</f>
        <v>394112.3863706023</v>
      </c>
      <c r="AW437" s="123">
        <f>'DADOS BASE PROPOSTA'!$H$60/41*'AJUSTE CONIF-SETEC (1) '!$Q$26</f>
        <v>167483.94540012974</v>
      </c>
      <c r="AX437" s="123">
        <f>'DADOS BASE PROPOSTA'!$H$61*(Q437/$Q$11)*'AJUSTE CONIF-SETEC (1) '!$Q$26</f>
        <v>226628.44097047258</v>
      </c>
      <c r="AY437" s="123">
        <f>AW437+AX437</f>
        <v>394112.3863706023</v>
      </c>
      <c r="AZ437" s="102"/>
    </row>
    <row r="438" spans="1:52" x14ac:dyDescent="0.25">
      <c r="A438" s="102"/>
      <c r="B438" s="103" t="s">
        <v>476</v>
      </c>
      <c r="C438" s="103" t="s">
        <v>478</v>
      </c>
      <c r="D438" s="103" t="s">
        <v>89</v>
      </c>
      <c r="F438" s="113">
        <f>'MATRIZ 2017 COMPLETO PROPOSTA'!F438</f>
        <v>1690.856547773021</v>
      </c>
      <c r="G438" s="118">
        <f t="shared" si="186"/>
        <v>1.4978908288967459E-3</v>
      </c>
      <c r="H438" s="123">
        <f>'DADOS BASE PROPOSTA'!$H$17*G438*'AJUSTE CONIF-SETEC (1) '!$Q$12</f>
        <v>1856174.9581393735</v>
      </c>
      <c r="I438" s="123">
        <f>'MATRIZ 2017 COMPLETO PROPOSTA'!I438*'AJUSTE CONIF-SETEC (1) '!$Q$12</f>
        <v>0</v>
      </c>
      <c r="J438" s="123">
        <f t="shared" si="187"/>
        <v>1856174.9581393735</v>
      </c>
      <c r="L438" s="113">
        <v>0</v>
      </c>
      <c r="M438" s="123">
        <f>IF(D438="E",'DADOS BASE PROPOSTA'!$H$28,IF(D438="EA",'DADOS BASE PROPOSTA'!$H$29,IF(D438="EC",'DADOS BASE PROPOSTA'!$H$30,IF(D438="ECA",'DADOS BASE PROPOSTA'!$H$31,0))))*'AJUSTE CONIF-SETEC (1) '!$Q$14</f>
        <v>0</v>
      </c>
      <c r="N438" s="123">
        <f>IF(OR(D438="E",D438="EA",D438="EC",D438="ECA",D438="ECR"),L438*'DADOS BASE PROPOSTA'!$H$33,0)*'AJUSTE CONIF-SETEC (1) '!$Q$14</f>
        <v>0</v>
      </c>
      <c r="O438" s="123">
        <f t="shared" si="188"/>
        <v>0</v>
      </c>
      <c r="R438" s="123"/>
      <c r="T438" s="113">
        <v>511.28236915540089</v>
      </c>
      <c r="U438" s="118">
        <f t="shared" ref="U438:U457" si="190">T438/$T$11</f>
        <v>2.6822667141452655E-3</v>
      </c>
      <c r="V438" s="123">
        <f>'DADOS BASE PROPOSTA'!$H$48*U438*'AJUSTE CONIF-SETEC (1) '!$Q$20</f>
        <v>131231.08396292527</v>
      </c>
      <c r="W438" s="123"/>
      <c r="X438" s="123">
        <f t="shared" si="189"/>
        <v>131231.08396292527</v>
      </c>
      <c r="Z438" s="128">
        <v>1511.5</v>
      </c>
      <c r="AB438" s="54">
        <v>0.63</v>
      </c>
      <c r="AC438" s="54">
        <f t="shared" ref="AC438:AC457" si="191">Z438*AB438</f>
        <v>952.245</v>
      </c>
      <c r="AD438" s="132">
        <f t="shared" ref="AD438:AD457" si="192">(AB438-$AC$12)*$AD$12</f>
        <v>-0.17233184425827117</v>
      </c>
      <c r="AF438" s="54">
        <f>($AF$11-(AD438*$AF$11))*'AJUSTE CONIF-SETEC (1) '!$Q$18</f>
        <v>659.9936541165423</v>
      </c>
      <c r="AG438" s="123">
        <f t="shared" ref="AG438:AG457" si="193">Z438*AF438</f>
        <v>997580.40819715371</v>
      </c>
      <c r="AI438" s="128">
        <v>0</v>
      </c>
      <c r="AJ438" s="123">
        <f>IF($AI$11&gt;0,(AI438/$AI$11)*'DADOS BASE PROPOSTA'!$H$41,0)*'AJUSTE CONIF-SETEC (1) '!$Q$18</f>
        <v>0</v>
      </c>
      <c r="AL438" s="123">
        <v>376.625</v>
      </c>
      <c r="AM438" s="123">
        <f>(AL438/$AL$11)*'DADOS BASE PROPOSTA'!$H$42*'AJUSTE CONIF-SETEC (1) '!$Q$18</f>
        <v>198744.61023089351</v>
      </c>
      <c r="AO438" s="123"/>
      <c r="AP438" s="123"/>
      <c r="AQ438" s="123"/>
      <c r="AS438" s="123"/>
      <c r="AT438" s="123"/>
      <c r="AU438" s="123"/>
      <c r="AW438" s="123"/>
      <c r="AX438" s="123"/>
      <c r="AY438" s="123"/>
      <c r="AZ438" s="102"/>
    </row>
    <row r="439" spans="1:52" x14ac:dyDescent="0.25">
      <c r="A439" s="102"/>
      <c r="B439" s="103" t="s">
        <v>476</v>
      </c>
      <c r="C439" s="103" t="s">
        <v>479</v>
      </c>
      <c r="D439" s="103" t="s">
        <v>87</v>
      </c>
      <c r="F439" s="113">
        <f>'MATRIZ 2017 COMPLETO PROPOSTA'!F439</f>
        <v>0</v>
      </c>
      <c r="G439" s="118">
        <f t="shared" si="186"/>
        <v>0</v>
      </c>
      <c r="H439" s="123">
        <f>'DADOS BASE PROPOSTA'!$H$17*G439*'AJUSTE CONIF-SETEC (1) '!$Q$12</f>
        <v>0</v>
      </c>
      <c r="I439" s="123">
        <f>'MATRIZ 2017 COMPLETO PROPOSTA'!I439*'AJUSTE CONIF-SETEC (1) '!$Q$12</f>
        <v>0</v>
      </c>
      <c r="J439" s="123">
        <f t="shared" si="187"/>
        <v>0</v>
      </c>
      <c r="L439" s="113">
        <v>4.0798480052556139</v>
      </c>
      <c r="M439" s="123">
        <f>IF(D439="E",'DADOS BASE PROPOSTA'!$H$28,IF(D439="EA",'DADOS BASE PROPOSTA'!$H$29,IF(D439="EC",'DADOS BASE PROPOSTA'!$H$30,IF(D439="ECA",'DADOS BASE PROPOSTA'!$H$31,0))))*'AJUSTE CONIF-SETEC (1) '!$Q$14</f>
        <v>499965.73525072273</v>
      </c>
      <c r="N439" s="123">
        <f>IF(OR(D439="E",D439="EA",D439="EC",D439="ECA",D439="ECR"),L439*'DADOS BASE PROPOSTA'!$H$33,0)*'AJUSTE CONIF-SETEC (1) '!$Q$14</f>
        <v>1368.7898418791658</v>
      </c>
      <c r="O439" s="123">
        <f t="shared" si="188"/>
        <v>501334.52509260189</v>
      </c>
      <c r="R439" s="123"/>
      <c r="T439" s="113">
        <v>0</v>
      </c>
      <c r="U439" s="118">
        <f t="shared" si="190"/>
        <v>0</v>
      </c>
      <c r="V439" s="123">
        <f>'DADOS BASE PROPOSTA'!$H$48*U439*'AJUSTE CONIF-SETEC (1) '!$Q$20</f>
        <v>0</v>
      </c>
      <c r="W439" s="123"/>
      <c r="X439" s="123">
        <f t="shared" si="189"/>
        <v>0</v>
      </c>
      <c r="Z439" s="128">
        <v>107</v>
      </c>
      <c r="AB439" s="54">
        <v>0.61799999999999999</v>
      </c>
      <c r="AC439" s="54">
        <f t="shared" si="191"/>
        <v>66.126000000000005</v>
      </c>
      <c r="AD439" s="132">
        <f t="shared" si="192"/>
        <v>-0.19333184425827118</v>
      </c>
      <c r="AF439" s="54">
        <f>($AF$11-(AD439*$AF$11))*'AJUSTE CONIF-SETEC (1) '!$Q$18</f>
        <v>671.81613151859267</v>
      </c>
      <c r="AG439" s="123">
        <f t="shared" si="193"/>
        <v>71884.326072489421</v>
      </c>
      <c r="AI439" s="128">
        <v>0</v>
      </c>
      <c r="AJ439" s="123">
        <f>IF($AI$11&gt;0,(AI439/$AI$11)*'DADOS BASE PROPOSTA'!$H$41,0)*'AJUSTE CONIF-SETEC (1) '!$Q$18</f>
        <v>0</v>
      </c>
      <c r="AL439" s="123">
        <v>0</v>
      </c>
      <c r="AM439" s="123">
        <f>(AL439/$AL$11)*'DADOS BASE PROPOSTA'!$H$42*'AJUSTE CONIF-SETEC (1) '!$Q$18</f>
        <v>0</v>
      </c>
      <c r="AO439" s="123"/>
      <c r="AP439" s="123"/>
      <c r="AQ439" s="123"/>
      <c r="AS439" s="123"/>
      <c r="AT439" s="123"/>
      <c r="AU439" s="123"/>
      <c r="AW439" s="123"/>
      <c r="AX439" s="123"/>
      <c r="AY439" s="123"/>
      <c r="AZ439" s="102"/>
    </row>
    <row r="440" spans="1:52" x14ac:dyDescent="0.25">
      <c r="A440" s="102"/>
      <c r="B440" s="103" t="s">
        <v>476</v>
      </c>
      <c r="C440" s="103" t="s">
        <v>480</v>
      </c>
      <c r="D440" s="103" t="s">
        <v>87</v>
      </c>
      <c r="F440" s="113">
        <f>'MATRIZ 2017 COMPLETO PROPOSTA'!F440</f>
        <v>0</v>
      </c>
      <c r="G440" s="118">
        <f t="shared" si="186"/>
        <v>0</v>
      </c>
      <c r="H440" s="123">
        <f>'DADOS BASE PROPOSTA'!$H$17*G440*'AJUSTE CONIF-SETEC (1) '!$Q$12</f>
        <v>0</v>
      </c>
      <c r="I440" s="123">
        <f>'MATRIZ 2017 COMPLETO PROPOSTA'!I440*'AJUSTE CONIF-SETEC (1) '!$Q$12</f>
        <v>0</v>
      </c>
      <c r="J440" s="123">
        <f t="shared" si="187"/>
        <v>0</v>
      </c>
      <c r="L440" s="113">
        <v>2.6441292403248919</v>
      </c>
      <c r="M440" s="123">
        <f>IF(D440="E",'DADOS BASE PROPOSTA'!$H$28,IF(D440="EA",'DADOS BASE PROPOSTA'!$H$29,IF(D440="EC",'DADOS BASE PROPOSTA'!$H$30,IF(D440="ECA",'DADOS BASE PROPOSTA'!$H$31,0))))*'AJUSTE CONIF-SETEC (1) '!$Q$14</f>
        <v>499965.73525072273</v>
      </c>
      <c r="N440" s="123">
        <f>IF(OR(D440="E",D440="EA",D440="EC",D440="ECA",D440="ECR"),L440*'DADOS BASE PROPOSTA'!$H$33,0)*'AJUSTE CONIF-SETEC (1) '!$Q$14</f>
        <v>887.10590201157038</v>
      </c>
      <c r="O440" s="123">
        <f t="shared" si="188"/>
        <v>500852.8411527343</v>
      </c>
      <c r="R440" s="123"/>
      <c r="T440" s="113">
        <v>0</v>
      </c>
      <c r="U440" s="118">
        <f t="shared" si="190"/>
        <v>0</v>
      </c>
      <c r="V440" s="123">
        <f>'DADOS BASE PROPOSTA'!$H$48*U440*'AJUSTE CONIF-SETEC (1) '!$Q$20</f>
        <v>0</v>
      </c>
      <c r="W440" s="123"/>
      <c r="X440" s="123">
        <f t="shared" si="189"/>
        <v>0</v>
      </c>
      <c r="Z440" s="128">
        <v>65.5</v>
      </c>
      <c r="AB440" s="54">
        <v>0.56399999999999995</v>
      </c>
      <c r="AC440" s="54">
        <f t="shared" si="191"/>
        <v>36.941999999999993</v>
      </c>
      <c r="AD440" s="132">
        <f t="shared" si="192"/>
        <v>-0.28783184425827124</v>
      </c>
      <c r="AF440" s="54">
        <f>($AF$11-(AD440*$AF$11))*'AJUSTE CONIF-SETEC (1) '!$Q$18</f>
        <v>725.01727982781904</v>
      </c>
      <c r="AG440" s="123">
        <f t="shared" si="193"/>
        <v>47488.631828722144</v>
      </c>
      <c r="AI440" s="128">
        <v>0</v>
      </c>
      <c r="AJ440" s="123">
        <f>IF($AI$11&gt;0,(AI440/$AI$11)*'DADOS BASE PROPOSTA'!$H$41,0)*'AJUSTE CONIF-SETEC (1) '!$Q$18</f>
        <v>0</v>
      </c>
      <c r="AL440" s="123">
        <v>0</v>
      </c>
      <c r="AM440" s="123">
        <f>(AL440/$AL$11)*'DADOS BASE PROPOSTA'!$H$42*'AJUSTE CONIF-SETEC (1) '!$Q$18</f>
        <v>0</v>
      </c>
      <c r="AO440" s="123"/>
      <c r="AP440" s="123"/>
      <c r="AQ440" s="123"/>
      <c r="AS440" s="123"/>
      <c r="AT440" s="123"/>
      <c r="AU440" s="123"/>
      <c r="AW440" s="123"/>
      <c r="AX440" s="123"/>
      <c r="AY440" s="123"/>
      <c r="AZ440" s="102"/>
    </row>
    <row r="441" spans="1:52" x14ac:dyDescent="0.25">
      <c r="A441" s="102"/>
      <c r="B441" s="103" t="s">
        <v>476</v>
      </c>
      <c r="C441" s="103" t="s">
        <v>481</v>
      </c>
      <c r="D441" s="103" t="s">
        <v>87</v>
      </c>
      <c r="F441" s="113">
        <f>'MATRIZ 2017 COMPLETO PROPOSTA'!F441</f>
        <v>0</v>
      </c>
      <c r="G441" s="118">
        <f t="shared" si="186"/>
        <v>0</v>
      </c>
      <c r="H441" s="123">
        <f>'DADOS BASE PROPOSTA'!$H$17*G441*'AJUSTE CONIF-SETEC (1) '!$Q$12</f>
        <v>0</v>
      </c>
      <c r="I441" s="123">
        <f>'MATRIZ 2017 COMPLETO PROPOSTA'!I441*'AJUSTE CONIF-SETEC (1) '!$Q$12</f>
        <v>0</v>
      </c>
      <c r="J441" s="123">
        <f t="shared" si="187"/>
        <v>0</v>
      </c>
      <c r="L441" s="113">
        <v>2.799756963082245</v>
      </c>
      <c r="M441" s="123">
        <f>IF(D441="E",'DADOS BASE PROPOSTA'!$H$28,IF(D441="EA",'DADOS BASE PROPOSTA'!$H$29,IF(D441="EC",'DADOS BASE PROPOSTA'!$H$30,IF(D441="ECA",'DADOS BASE PROPOSTA'!$H$31,0))))*'AJUSTE CONIF-SETEC (1) '!$Q$14</f>
        <v>499965.73525072273</v>
      </c>
      <c r="N441" s="123">
        <f>IF(OR(D441="E",D441="EA",D441="EC",D441="ECA",D441="ECR"),L441*'DADOS BASE PROPOSTA'!$H$33,0)*'AJUSTE CONIF-SETEC (1) '!$Q$14</f>
        <v>939.31903489069725</v>
      </c>
      <c r="O441" s="123">
        <f t="shared" si="188"/>
        <v>500905.05428561341</v>
      </c>
      <c r="R441" s="123"/>
      <c r="T441" s="113">
        <v>253.1786344710776</v>
      </c>
      <c r="U441" s="118">
        <f t="shared" si="190"/>
        <v>1.3282144367628623E-3</v>
      </c>
      <c r="V441" s="123">
        <f>'DADOS BASE PROPOSTA'!$H$48*U441*'AJUSTE CONIF-SETEC (1) '!$Q$20</f>
        <v>64983.478097978899</v>
      </c>
      <c r="W441" s="123"/>
      <c r="X441" s="123">
        <f t="shared" si="189"/>
        <v>64983.478097978899</v>
      </c>
      <c r="Z441" s="128">
        <v>40</v>
      </c>
      <c r="AB441" s="54">
        <v>0.751</v>
      </c>
      <c r="AC441" s="54">
        <f t="shared" si="191"/>
        <v>30.04</v>
      </c>
      <c r="AD441" s="132">
        <f t="shared" si="192"/>
        <v>3.9418155741728828E-2</v>
      </c>
      <c r="AF441" s="54">
        <f>($AF$11-(AD441*$AF$11))*'AJUSTE CONIF-SETEC (1) '!$Q$18</f>
        <v>540.78367364586825</v>
      </c>
      <c r="AG441" s="123">
        <f t="shared" si="193"/>
        <v>21631.346945834732</v>
      </c>
      <c r="AI441" s="128">
        <v>0</v>
      </c>
      <c r="AJ441" s="123">
        <f>IF($AI$11&gt;0,(AI441/$AI$11)*'DADOS BASE PROPOSTA'!$H$41,0)*'AJUSTE CONIF-SETEC (1) '!$Q$18</f>
        <v>0</v>
      </c>
      <c r="AL441" s="123">
        <v>66.75</v>
      </c>
      <c r="AM441" s="123">
        <f>(AL441/$AL$11)*'DADOS BASE PROPOSTA'!$H$42*'AJUSTE CONIF-SETEC (1) '!$Q$18</f>
        <v>35223.903705043856</v>
      </c>
      <c r="AO441" s="123"/>
      <c r="AP441" s="123"/>
      <c r="AQ441" s="123"/>
      <c r="AS441" s="123"/>
      <c r="AT441" s="123"/>
      <c r="AU441" s="123"/>
      <c r="AW441" s="123"/>
      <c r="AX441" s="123"/>
      <c r="AY441" s="123"/>
      <c r="AZ441" s="102"/>
    </row>
    <row r="442" spans="1:52" x14ac:dyDescent="0.25">
      <c r="A442" s="102"/>
      <c r="B442" s="103" t="s">
        <v>476</v>
      </c>
      <c r="C442" s="103" t="s">
        <v>482</v>
      </c>
      <c r="D442" s="103" t="s">
        <v>93</v>
      </c>
      <c r="F442" s="113">
        <f>'MATRIZ 2017 COMPLETO PROPOSTA'!F442</f>
        <v>0</v>
      </c>
      <c r="G442" s="118">
        <f t="shared" si="186"/>
        <v>0</v>
      </c>
      <c r="H442" s="123">
        <f>'DADOS BASE PROPOSTA'!$H$17*G442*'AJUSTE CONIF-SETEC (1) '!$Q$12</f>
        <v>0</v>
      </c>
      <c r="I442" s="123">
        <f>'MATRIZ 2017 COMPLETO PROPOSTA'!I442*'AJUSTE CONIF-SETEC (1) '!$Q$12</f>
        <v>0</v>
      </c>
      <c r="J442" s="123">
        <f t="shared" si="187"/>
        <v>0</v>
      </c>
      <c r="L442" s="113">
        <v>483.88247783646477</v>
      </c>
      <c r="M442" s="123">
        <f>IF(D442="E",'DADOS BASE PROPOSTA'!$H$28,IF(D442="EA",'DADOS BASE PROPOSTA'!$H$29,IF(D442="EC",'DADOS BASE PROPOSTA'!$H$30,IF(D442="ECA",'DADOS BASE PROPOSTA'!$H$31,0))))*'AJUSTE CONIF-SETEC (1) '!$Q$14</f>
        <v>1008808.992033664</v>
      </c>
      <c r="N442" s="123">
        <f>IF(OR(D442="E",D442="EA",D442="EC",D442="ECA",D442="ECR"),L442*'DADOS BASE PROPOSTA'!$H$33,0)*'AJUSTE CONIF-SETEC (1) '!$Q$14</f>
        <v>162342.67048004316</v>
      </c>
      <c r="O442" s="123">
        <f t="shared" si="188"/>
        <v>1171151.6625137073</v>
      </c>
      <c r="R442" s="123"/>
      <c r="T442" s="113">
        <v>0</v>
      </c>
      <c r="U442" s="118">
        <f t="shared" si="190"/>
        <v>0</v>
      </c>
      <c r="V442" s="123">
        <f>'DADOS BASE PROPOSTA'!$H$48*U442*'AJUSTE CONIF-SETEC (1) '!$Q$20</f>
        <v>0</v>
      </c>
      <c r="W442" s="123"/>
      <c r="X442" s="123">
        <f t="shared" si="189"/>
        <v>0</v>
      </c>
      <c r="Z442" s="128">
        <v>273.5</v>
      </c>
      <c r="AB442" s="54">
        <v>0.65600000000000003</v>
      </c>
      <c r="AC442" s="54">
        <f t="shared" si="191"/>
        <v>179.416</v>
      </c>
      <c r="AD442" s="132">
        <f t="shared" si="192"/>
        <v>-0.12683184425827113</v>
      </c>
      <c r="AF442" s="54">
        <f>($AF$11-(AD442*$AF$11))*'AJUSTE CONIF-SETEC (1) '!$Q$18</f>
        <v>634.3782864120999</v>
      </c>
      <c r="AG442" s="123">
        <f t="shared" si="193"/>
        <v>173502.46133370933</v>
      </c>
      <c r="AI442" s="128">
        <v>0</v>
      </c>
      <c r="AJ442" s="123">
        <f>IF($AI$11&gt;0,(AI442/$AI$11)*'DADOS BASE PROPOSTA'!$H$41,0)*'AJUSTE CONIF-SETEC (1) '!$Q$18</f>
        <v>0</v>
      </c>
      <c r="AL442" s="123">
        <v>0</v>
      </c>
      <c r="AM442" s="123">
        <f>(AL442/$AL$11)*'DADOS BASE PROPOSTA'!$H$42*'AJUSTE CONIF-SETEC (1) '!$Q$18</f>
        <v>0</v>
      </c>
      <c r="AO442" s="123"/>
      <c r="AP442" s="123"/>
      <c r="AQ442" s="123"/>
      <c r="AS442" s="123"/>
      <c r="AT442" s="123"/>
      <c r="AU442" s="123"/>
      <c r="AW442" s="123"/>
      <c r="AX442" s="123"/>
      <c r="AY442" s="123"/>
      <c r="AZ442" s="102"/>
    </row>
    <row r="443" spans="1:52" x14ac:dyDescent="0.25">
      <c r="A443" s="102"/>
      <c r="B443" s="103" t="s">
        <v>476</v>
      </c>
      <c r="C443" s="103" t="s">
        <v>483</v>
      </c>
      <c r="D443" s="103" t="s">
        <v>93</v>
      </c>
      <c r="F443" s="113">
        <f>'MATRIZ 2017 COMPLETO PROPOSTA'!F443</f>
        <v>0</v>
      </c>
      <c r="G443" s="118">
        <f t="shared" si="186"/>
        <v>0</v>
      </c>
      <c r="H443" s="123">
        <f>'DADOS BASE PROPOSTA'!$H$17*G443*'AJUSTE CONIF-SETEC (1) '!$Q$12</f>
        <v>0</v>
      </c>
      <c r="I443" s="123">
        <f>'MATRIZ 2017 COMPLETO PROPOSTA'!I443*'AJUSTE CONIF-SETEC (1) '!$Q$12</f>
        <v>0</v>
      </c>
      <c r="J443" s="123">
        <f t="shared" si="187"/>
        <v>0</v>
      </c>
      <c r="L443" s="113">
        <v>826.32496090939696</v>
      </c>
      <c r="M443" s="123">
        <f>IF(D443="E",'DADOS BASE PROPOSTA'!$H$28,IF(D443="EA",'DADOS BASE PROPOSTA'!$H$29,IF(D443="EC",'DADOS BASE PROPOSTA'!$H$30,IF(D443="ECA",'DADOS BASE PROPOSTA'!$H$31,0))))*'AJUSTE CONIF-SETEC (1) '!$Q$14</f>
        <v>1008808.992033664</v>
      </c>
      <c r="N443" s="123">
        <f>IF(OR(D443="E",D443="EA",D443="EC",D443="ECA",D443="ECR"),L443*'DADOS BASE PROPOSTA'!$H$33,0)*'AJUSTE CONIF-SETEC (1) '!$Q$14</f>
        <v>277232.19373049092</v>
      </c>
      <c r="O443" s="123">
        <f t="shared" si="188"/>
        <v>1286041.1857641549</v>
      </c>
      <c r="R443" s="123"/>
      <c r="T443" s="113">
        <v>0</v>
      </c>
      <c r="U443" s="118">
        <f t="shared" si="190"/>
        <v>0</v>
      </c>
      <c r="V443" s="123">
        <f>'DADOS BASE PROPOSTA'!$H$48*U443*'AJUSTE CONIF-SETEC (1) '!$Q$20</f>
        <v>0</v>
      </c>
      <c r="W443" s="123"/>
      <c r="X443" s="123">
        <f t="shared" si="189"/>
        <v>0</v>
      </c>
      <c r="Z443" s="128">
        <v>343</v>
      </c>
      <c r="AB443" s="54">
        <v>0.497</v>
      </c>
      <c r="AC443" s="54">
        <f t="shared" si="191"/>
        <v>170.471</v>
      </c>
      <c r="AD443" s="132">
        <f t="shared" si="192"/>
        <v>-0.40508184425827121</v>
      </c>
      <c r="AF443" s="54">
        <f>($AF$11-(AD443*$AF$11))*'AJUSTE CONIF-SETEC (1) '!$Q$18</f>
        <v>791.02611198926672</v>
      </c>
      <c r="AG443" s="123">
        <f t="shared" si="193"/>
        <v>271321.95641231851</v>
      </c>
      <c r="AI443" s="128">
        <v>0</v>
      </c>
      <c r="AJ443" s="123">
        <f>IF($AI$11&gt;0,(AI443/$AI$11)*'DADOS BASE PROPOSTA'!$H$41,0)*'AJUSTE CONIF-SETEC (1) '!$Q$18</f>
        <v>0</v>
      </c>
      <c r="AL443" s="123">
        <v>0</v>
      </c>
      <c r="AM443" s="123">
        <f>(AL443/$AL$11)*'DADOS BASE PROPOSTA'!$H$42*'AJUSTE CONIF-SETEC (1) '!$Q$18</f>
        <v>0</v>
      </c>
      <c r="AO443" s="123"/>
      <c r="AP443" s="123"/>
      <c r="AQ443" s="123"/>
      <c r="AS443" s="123"/>
      <c r="AT443" s="123"/>
      <c r="AU443" s="123"/>
      <c r="AW443" s="123"/>
      <c r="AX443" s="123"/>
      <c r="AY443" s="123"/>
      <c r="AZ443" s="102"/>
    </row>
    <row r="444" spans="1:52" x14ac:dyDescent="0.25">
      <c r="A444" s="102"/>
      <c r="B444" s="103" t="s">
        <v>476</v>
      </c>
      <c r="C444" s="103" t="s">
        <v>484</v>
      </c>
      <c r="D444" s="103" t="s">
        <v>89</v>
      </c>
      <c r="F444" s="113">
        <f>'MATRIZ 2017 COMPLETO PROPOSTA'!F444</f>
        <v>1761.0413376950271</v>
      </c>
      <c r="G444" s="118">
        <f t="shared" si="186"/>
        <v>1.560065916009062E-3</v>
      </c>
      <c r="H444" s="123">
        <f>'DADOS BASE PROPOSTA'!$H$17*G444*'AJUSTE CONIF-SETEC (1) '!$Q$12</f>
        <v>1933221.8546765647</v>
      </c>
      <c r="I444" s="123">
        <f>'MATRIZ 2017 COMPLETO PROPOSTA'!I444*'AJUSTE CONIF-SETEC (1) '!$Q$12</f>
        <v>0</v>
      </c>
      <c r="J444" s="123">
        <f t="shared" si="187"/>
        <v>1933221.8546765647</v>
      </c>
      <c r="L444" s="113">
        <v>0</v>
      </c>
      <c r="M444" s="123">
        <f>IF(D444="E",'DADOS BASE PROPOSTA'!$H$28,IF(D444="EA",'DADOS BASE PROPOSTA'!$H$29,IF(D444="EC",'DADOS BASE PROPOSTA'!$H$30,IF(D444="ECA",'DADOS BASE PROPOSTA'!$H$31,0))))*'AJUSTE CONIF-SETEC (1) '!$Q$14</f>
        <v>0</v>
      </c>
      <c r="N444" s="123">
        <f>IF(OR(D444="E",D444="EA",D444="EC",D444="ECA",D444="ECR"),L444*'DADOS BASE PROPOSTA'!$H$33,0)*'AJUSTE CONIF-SETEC (1) '!$Q$14</f>
        <v>0</v>
      </c>
      <c r="O444" s="123">
        <f t="shared" si="188"/>
        <v>0</v>
      </c>
      <c r="R444" s="123"/>
      <c r="T444" s="113">
        <v>262.93270712393712</v>
      </c>
      <c r="U444" s="118">
        <f t="shared" si="190"/>
        <v>1.3793858167721886E-3</v>
      </c>
      <c r="V444" s="123">
        <f>'DADOS BASE PROPOSTA'!$H$48*U444*'AJUSTE CONIF-SETEC (1) '!$Q$20</f>
        <v>67487.060471457575</v>
      </c>
      <c r="W444" s="123"/>
      <c r="X444" s="123">
        <f t="shared" si="189"/>
        <v>67487.060471457575</v>
      </c>
      <c r="Z444" s="128">
        <v>994.5</v>
      </c>
      <c r="AB444" s="54">
        <v>0.64200000000000002</v>
      </c>
      <c r="AC444" s="54">
        <f t="shared" si="191"/>
        <v>638.46900000000005</v>
      </c>
      <c r="AD444" s="132">
        <f t="shared" si="192"/>
        <v>-0.15133184425827115</v>
      </c>
      <c r="AF444" s="54">
        <f>($AF$11-(AD444*$AF$11))*'AJUSTE CONIF-SETEC (1) '!$Q$18</f>
        <v>648.17117671449193</v>
      </c>
      <c r="AG444" s="123">
        <f t="shared" si="193"/>
        <v>644606.23524256225</v>
      </c>
      <c r="AI444" s="128">
        <v>0</v>
      </c>
      <c r="AJ444" s="123">
        <f>IF($AI$11&gt;0,(AI444/$AI$11)*'DADOS BASE PROPOSTA'!$H$41,0)*'AJUSTE CONIF-SETEC (1) '!$Q$18</f>
        <v>0</v>
      </c>
      <c r="AL444" s="123">
        <v>159.25</v>
      </c>
      <c r="AM444" s="123">
        <f>(AL444/$AL$11)*'DADOS BASE PROPOSTA'!$H$42*'AJUSTE CONIF-SETEC (1) '!$Q$18</f>
        <v>84036.054906790028</v>
      </c>
      <c r="AO444" s="123"/>
      <c r="AP444" s="123"/>
      <c r="AQ444" s="123"/>
      <c r="AS444" s="123"/>
      <c r="AT444" s="123"/>
      <c r="AU444" s="123"/>
      <c r="AW444" s="123"/>
      <c r="AX444" s="123"/>
      <c r="AY444" s="123"/>
      <c r="AZ444" s="102"/>
    </row>
    <row r="445" spans="1:52" x14ac:dyDescent="0.25">
      <c r="A445" s="102"/>
      <c r="B445" s="103" t="s">
        <v>476</v>
      </c>
      <c r="C445" s="103" t="s">
        <v>485</v>
      </c>
      <c r="D445" s="103" t="s">
        <v>89</v>
      </c>
      <c r="F445" s="113">
        <f>'MATRIZ 2017 COMPLETO PROPOSTA'!F445</f>
        <v>2529.46163257632</v>
      </c>
      <c r="G445" s="118">
        <f t="shared" si="186"/>
        <v>2.2407917374613808E-3</v>
      </c>
      <c r="H445" s="123">
        <f>'DADOS BASE PROPOSTA'!$H$17*G445*'AJUSTE CONIF-SETEC (1) '!$Q$12</f>
        <v>2776772.1313474611</v>
      </c>
      <c r="I445" s="123">
        <f>'MATRIZ 2017 COMPLETO PROPOSTA'!I445*'AJUSTE CONIF-SETEC (1) '!$Q$12</f>
        <v>0</v>
      </c>
      <c r="J445" s="123">
        <f t="shared" si="187"/>
        <v>2776772.1313474611</v>
      </c>
      <c r="L445" s="113">
        <v>0</v>
      </c>
      <c r="M445" s="123">
        <f>IF(D445="E",'DADOS BASE PROPOSTA'!$H$28,IF(D445="EA",'DADOS BASE PROPOSTA'!$H$29,IF(D445="EC",'DADOS BASE PROPOSTA'!$H$30,IF(D445="ECA",'DADOS BASE PROPOSTA'!$H$31,0))))*'AJUSTE CONIF-SETEC (1) '!$Q$14</f>
        <v>0</v>
      </c>
      <c r="N445" s="123">
        <f>IF(OR(D445="E",D445="EA",D445="EC",D445="ECA",D445="ECR"),L445*'DADOS BASE PROPOSTA'!$H$33,0)*'AJUSTE CONIF-SETEC (1) '!$Q$14</f>
        <v>0</v>
      </c>
      <c r="O445" s="123">
        <f t="shared" si="188"/>
        <v>0</v>
      </c>
      <c r="R445" s="123"/>
      <c r="T445" s="113">
        <v>375.59967977095232</v>
      </c>
      <c r="U445" s="118">
        <f t="shared" si="190"/>
        <v>1.9704542532094156E-3</v>
      </c>
      <c r="V445" s="123">
        <f>'DADOS BASE PROPOSTA'!$H$48*U445*'AJUSTE CONIF-SETEC (1) '!$Q$20</f>
        <v>96405.344846710752</v>
      </c>
      <c r="W445" s="123"/>
      <c r="X445" s="123">
        <f t="shared" si="189"/>
        <v>96405.344846710752</v>
      </c>
      <c r="Z445" s="128">
        <v>1279.5</v>
      </c>
      <c r="AB445" s="54">
        <v>0.7</v>
      </c>
      <c r="AC445" s="54">
        <f t="shared" si="191"/>
        <v>895.65</v>
      </c>
      <c r="AD445" s="132">
        <f t="shared" si="192"/>
        <v>-4.9831844258271252E-2</v>
      </c>
      <c r="AF445" s="54">
        <f>($AF$11-(AD445*$AF$11))*'AJUSTE CONIF-SETEC (1) '!$Q$18</f>
        <v>591.02920260458211</v>
      </c>
      <c r="AG445" s="123">
        <f t="shared" si="193"/>
        <v>756221.8647325628</v>
      </c>
      <c r="AI445" s="128">
        <v>0</v>
      </c>
      <c r="AJ445" s="123">
        <f>IF($AI$11&gt;0,(AI445/$AI$11)*'DADOS BASE PROPOSTA'!$H$41,0)*'AJUSTE CONIF-SETEC (1) '!$Q$18</f>
        <v>0</v>
      </c>
      <c r="AL445" s="123">
        <v>162.25</v>
      </c>
      <c r="AM445" s="123">
        <f>(AL445/$AL$11)*'DADOS BASE PROPOSTA'!$H$42*'AJUSTE CONIF-SETEC (1) '!$Q$18</f>
        <v>85619.151702522329</v>
      </c>
      <c r="AO445" s="123"/>
      <c r="AP445" s="123"/>
      <c r="AQ445" s="123"/>
      <c r="AS445" s="123"/>
      <c r="AT445" s="123"/>
      <c r="AU445" s="123"/>
      <c r="AW445" s="123"/>
      <c r="AX445" s="123"/>
      <c r="AY445" s="123"/>
      <c r="AZ445" s="102"/>
    </row>
    <row r="446" spans="1:52" x14ac:dyDescent="0.25">
      <c r="A446" s="102"/>
      <c r="B446" s="103" t="s">
        <v>476</v>
      </c>
      <c r="C446" s="103" t="s">
        <v>486</v>
      </c>
      <c r="D446" s="103" t="s">
        <v>93</v>
      </c>
      <c r="F446" s="113">
        <f>'MATRIZ 2017 COMPLETO PROPOSTA'!F446</f>
        <v>0</v>
      </c>
      <c r="G446" s="118">
        <f t="shared" si="186"/>
        <v>0</v>
      </c>
      <c r="H446" s="123">
        <f>'DADOS BASE PROPOSTA'!$H$17*G446*'AJUSTE CONIF-SETEC (1) '!$Q$12</f>
        <v>0</v>
      </c>
      <c r="I446" s="123">
        <f>'MATRIZ 2017 COMPLETO PROPOSTA'!I446*'AJUSTE CONIF-SETEC (1) '!$Q$12</f>
        <v>0</v>
      </c>
      <c r="J446" s="123">
        <f t="shared" si="187"/>
        <v>0</v>
      </c>
      <c r="L446" s="113">
        <v>802.35721922803123</v>
      </c>
      <c r="M446" s="123">
        <f>IF(D446="E",'DADOS BASE PROPOSTA'!$H$28,IF(D446="EA",'DADOS BASE PROPOSTA'!$H$29,IF(D446="EC",'DADOS BASE PROPOSTA'!$H$30,IF(D446="ECA",'DADOS BASE PROPOSTA'!$H$31,0))))*'AJUSTE CONIF-SETEC (1) '!$Q$14</f>
        <v>1008808.992033664</v>
      </c>
      <c r="N446" s="123">
        <f>IF(OR(D446="E",D446="EA",D446="EC",D446="ECA",D446="ECR"),L446*'DADOS BASE PROPOSTA'!$H$33,0)*'AJUSTE CONIF-SETEC (1) '!$Q$14</f>
        <v>269191.01148449158</v>
      </c>
      <c r="O446" s="123">
        <f t="shared" si="188"/>
        <v>1278000.0035181555</v>
      </c>
      <c r="R446" s="123"/>
      <c r="T446" s="113">
        <v>128.39122352640359</v>
      </c>
      <c r="U446" s="118">
        <f t="shared" si="190"/>
        <v>6.7356029863135187E-4</v>
      </c>
      <c r="V446" s="123">
        <f>'DADOS BASE PROPOSTA'!$H$48*U446*'AJUSTE CONIF-SETEC (1) '!$Q$20</f>
        <v>32954.235176404181</v>
      </c>
      <c r="W446" s="123"/>
      <c r="X446" s="123">
        <f t="shared" si="189"/>
        <v>32954.235176404181</v>
      </c>
      <c r="Z446" s="128">
        <v>496</v>
      </c>
      <c r="AB446" s="54">
        <v>0.63400000000000001</v>
      </c>
      <c r="AC446" s="54">
        <f t="shared" si="191"/>
        <v>314.464</v>
      </c>
      <c r="AD446" s="132">
        <f t="shared" si="192"/>
        <v>-0.16533184425827116</v>
      </c>
      <c r="AF446" s="54">
        <f>($AF$11-(AD446*$AF$11))*'AJUSTE CONIF-SETEC (1) '!$Q$18</f>
        <v>656.05282831585885</v>
      </c>
      <c r="AG446" s="123">
        <f t="shared" si="193"/>
        <v>325402.20284466597</v>
      </c>
      <c r="AI446" s="128">
        <v>0</v>
      </c>
      <c r="AJ446" s="123">
        <f>IF($AI$11&gt;0,(AI446/$AI$11)*'DADOS BASE PROPOSTA'!$H$41,0)*'AJUSTE CONIF-SETEC (1) '!$Q$18</f>
        <v>0</v>
      </c>
      <c r="AL446" s="123">
        <v>61.75</v>
      </c>
      <c r="AM446" s="123">
        <f>(AL446/$AL$11)*'DADOS BASE PROPOSTA'!$H$42*'AJUSTE CONIF-SETEC (1) '!$Q$18</f>
        <v>32585.409045490007</v>
      </c>
      <c r="AO446" s="123"/>
      <c r="AP446" s="123"/>
      <c r="AQ446" s="123"/>
      <c r="AS446" s="123"/>
      <c r="AT446" s="123"/>
      <c r="AU446" s="123"/>
      <c r="AW446" s="123"/>
      <c r="AX446" s="123"/>
      <c r="AY446" s="123"/>
      <c r="AZ446" s="102"/>
    </row>
    <row r="447" spans="1:52" x14ac:dyDescent="0.25">
      <c r="A447" s="102"/>
      <c r="B447" s="103" t="s">
        <v>476</v>
      </c>
      <c r="C447" s="103" t="s">
        <v>487</v>
      </c>
      <c r="D447" s="103" t="s">
        <v>89</v>
      </c>
      <c r="F447" s="113">
        <f>'MATRIZ 2017 COMPLETO PROPOSTA'!F447</f>
        <v>1932.802747988821</v>
      </c>
      <c r="G447" s="118">
        <f t="shared" si="186"/>
        <v>1.7122253890148006E-3</v>
      </c>
      <c r="H447" s="123">
        <f>'DADOS BASE PROPOSTA'!$H$17*G447*'AJUSTE CONIF-SETEC (1) '!$Q$12</f>
        <v>2121776.719949997</v>
      </c>
      <c r="I447" s="123">
        <f>'MATRIZ 2017 COMPLETO PROPOSTA'!I447*'AJUSTE CONIF-SETEC (1) '!$Q$12</f>
        <v>0</v>
      </c>
      <c r="J447" s="123">
        <f t="shared" si="187"/>
        <v>2121776.719949997</v>
      </c>
      <c r="L447" s="113">
        <v>0</v>
      </c>
      <c r="M447" s="123">
        <f>IF(D447="E",'DADOS BASE PROPOSTA'!$H$28,IF(D447="EA",'DADOS BASE PROPOSTA'!$H$29,IF(D447="EC",'DADOS BASE PROPOSTA'!$H$30,IF(D447="ECA",'DADOS BASE PROPOSTA'!$H$31,0))))*'AJUSTE CONIF-SETEC (1) '!$Q$14</f>
        <v>0</v>
      </c>
      <c r="N447" s="123">
        <f>IF(OR(D447="E",D447="EA",D447="EC",D447="ECA",D447="ECR"),L447*'DADOS BASE PROPOSTA'!$H$33,0)*'AJUSTE CONIF-SETEC (1) '!$Q$14</f>
        <v>0</v>
      </c>
      <c r="O447" s="123">
        <f t="shared" si="188"/>
        <v>0</v>
      </c>
      <c r="R447" s="123"/>
      <c r="T447" s="113">
        <v>295.01061197324373</v>
      </c>
      <c r="U447" s="118">
        <f t="shared" si="190"/>
        <v>1.5476714875238479E-3</v>
      </c>
      <c r="V447" s="123">
        <f>'DADOS BASE PROPOSTA'!$H$48*U447*'AJUSTE CONIF-SETEC (1) '!$Q$20</f>
        <v>75720.511258325205</v>
      </c>
      <c r="W447" s="123"/>
      <c r="X447" s="123">
        <f t="shared" si="189"/>
        <v>75720.511258325205</v>
      </c>
      <c r="Z447" s="128">
        <v>1194.5</v>
      </c>
      <c r="AB447" s="54">
        <v>0.68700000000000006</v>
      </c>
      <c r="AC447" s="54">
        <f t="shared" si="191"/>
        <v>820.62150000000008</v>
      </c>
      <c r="AD447" s="132">
        <f t="shared" si="192"/>
        <v>-7.2581844258271078E-2</v>
      </c>
      <c r="AF447" s="54">
        <f>($AF$11-(AD447*$AF$11))*'AJUSTE CONIF-SETEC (1) '!$Q$18</f>
        <v>603.8368864568032</v>
      </c>
      <c r="AG447" s="123">
        <f t="shared" si="193"/>
        <v>721283.16087265138</v>
      </c>
      <c r="AI447" s="128">
        <v>0</v>
      </c>
      <c r="AJ447" s="123">
        <f>IF($AI$11&gt;0,(AI447/$AI$11)*'DADOS BASE PROPOSTA'!$H$41,0)*'AJUSTE CONIF-SETEC (1) '!$Q$18</f>
        <v>0</v>
      </c>
      <c r="AL447" s="123">
        <v>133.25</v>
      </c>
      <c r="AM447" s="123">
        <f>(AL447/$AL$11)*'DADOS BASE PROPOSTA'!$H$42*'AJUSTE CONIF-SETEC (1) '!$Q$18</f>
        <v>70315.882677110028</v>
      </c>
      <c r="AO447" s="123"/>
      <c r="AP447" s="123"/>
      <c r="AQ447" s="123"/>
      <c r="AS447" s="123"/>
      <c r="AT447" s="123"/>
      <c r="AU447" s="123"/>
      <c r="AW447" s="123"/>
      <c r="AX447" s="123"/>
      <c r="AY447" s="123"/>
      <c r="AZ447" s="102"/>
    </row>
    <row r="448" spans="1:52" x14ac:dyDescent="0.25">
      <c r="A448" s="102"/>
      <c r="B448" s="103" t="s">
        <v>476</v>
      </c>
      <c r="C448" s="103" t="s">
        <v>488</v>
      </c>
      <c r="D448" s="103" t="s">
        <v>89</v>
      </c>
      <c r="F448" s="113">
        <f>'MATRIZ 2017 COMPLETO PROPOSTA'!F448</f>
        <v>1469.305923573377</v>
      </c>
      <c r="G448" s="118">
        <f t="shared" si="186"/>
        <v>1.301624239302213E-3</v>
      </c>
      <c r="H448" s="123">
        <f>'DADOS BASE PROPOSTA'!$H$17*G448*'AJUSTE CONIF-SETEC (1) '!$Q$12</f>
        <v>1612962.8884098895</v>
      </c>
      <c r="I448" s="123">
        <f>'MATRIZ 2017 COMPLETO PROPOSTA'!I448*'AJUSTE CONIF-SETEC (1) '!$Q$12</f>
        <v>107010.51354931292</v>
      </c>
      <c r="J448" s="123">
        <f t="shared" si="187"/>
        <v>1719973.4019592025</v>
      </c>
      <c r="L448" s="113">
        <v>0</v>
      </c>
      <c r="M448" s="123">
        <f>IF(D448="E",'DADOS BASE PROPOSTA'!$H$28,IF(D448="EA",'DADOS BASE PROPOSTA'!$H$29,IF(D448="EC",'DADOS BASE PROPOSTA'!$H$30,IF(D448="ECA",'DADOS BASE PROPOSTA'!$H$31,0))))*'AJUSTE CONIF-SETEC (1) '!$Q$14</f>
        <v>0</v>
      </c>
      <c r="N448" s="123">
        <f>IF(OR(D448="E",D448="EA",D448="EC",D448="ECA",D448="ECR"),L448*'DADOS BASE PROPOSTA'!$H$33,0)*'AJUSTE CONIF-SETEC (1) '!$Q$14</f>
        <v>0</v>
      </c>
      <c r="O448" s="123">
        <f t="shared" si="188"/>
        <v>0</v>
      </c>
      <c r="R448" s="123"/>
      <c r="T448" s="113">
        <v>315.97650321322038</v>
      </c>
      <c r="U448" s="118">
        <f t="shared" si="190"/>
        <v>1.6576618091112653E-3</v>
      </c>
      <c r="V448" s="123">
        <f>'DADOS BASE PROPOSTA'!$H$48*U448*'AJUSTE CONIF-SETEC (1) '!$Q$20</f>
        <v>81101.836333578642</v>
      </c>
      <c r="W448" s="123"/>
      <c r="X448" s="123">
        <f t="shared" si="189"/>
        <v>81101.836333578642</v>
      </c>
      <c r="Z448" s="128">
        <v>652.5</v>
      </c>
      <c r="AB448" s="54">
        <v>0.6</v>
      </c>
      <c r="AC448" s="54">
        <f t="shared" si="191"/>
        <v>391.5</v>
      </c>
      <c r="AD448" s="132">
        <f t="shared" si="192"/>
        <v>-0.22483184425827121</v>
      </c>
      <c r="AF448" s="54">
        <f>($AF$11-(AD448*$AF$11))*'AJUSTE CONIF-SETEC (1) '!$Q$18</f>
        <v>689.54984762166805</v>
      </c>
      <c r="AG448" s="123">
        <f t="shared" si="193"/>
        <v>449931.27557313838</v>
      </c>
      <c r="AI448" s="128">
        <v>0</v>
      </c>
      <c r="AJ448" s="123">
        <f>IF($AI$11&gt;0,(AI448/$AI$11)*'DADOS BASE PROPOSTA'!$H$41,0)*'AJUSTE CONIF-SETEC (1) '!$Q$18</f>
        <v>0</v>
      </c>
      <c r="AL448" s="123">
        <v>118.75</v>
      </c>
      <c r="AM448" s="123">
        <f>(AL448/$AL$11)*'DADOS BASE PROPOSTA'!$H$42*'AJUSTE CONIF-SETEC (1) '!$Q$18</f>
        <v>62664.248164403863</v>
      </c>
      <c r="AO448" s="123"/>
      <c r="AP448" s="123"/>
      <c r="AQ448" s="123"/>
      <c r="AS448" s="123"/>
      <c r="AT448" s="123"/>
      <c r="AU448" s="123"/>
      <c r="AW448" s="123"/>
      <c r="AX448" s="123"/>
      <c r="AY448" s="123"/>
      <c r="AZ448" s="102"/>
    </row>
    <row r="449" spans="1:52" x14ac:dyDescent="0.25">
      <c r="A449" s="102"/>
      <c r="B449" s="103" t="s">
        <v>476</v>
      </c>
      <c r="C449" s="103" t="s">
        <v>489</v>
      </c>
      <c r="D449" s="103" t="s">
        <v>93</v>
      </c>
      <c r="F449" s="113">
        <f>'MATRIZ 2017 COMPLETO PROPOSTA'!F449</f>
        <v>0</v>
      </c>
      <c r="G449" s="118">
        <f t="shared" si="186"/>
        <v>0</v>
      </c>
      <c r="H449" s="123">
        <f>'DADOS BASE PROPOSTA'!$H$17*G449*'AJUSTE CONIF-SETEC (1) '!$Q$12</f>
        <v>0</v>
      </c>
      <c r="I449" s="123">
        <f>'MATRIZ 2017 COMPLETO PROPOSTA'!I449*'AJUSTE CONIF-SETEC (1) '!$Q$12</f>
        <v>0</v>
      </c>
      <c r="J449" s="123">
        <f t="shared" si="187"/>
        <v>0</v>
      </c>
      <c r="L449" s="113">
        <v>552.56479983910344</v>
      </c>
      <c r="M449" s="123">
        <f>IF(D449="E",'DADOS BASE PROPOSTA'!$H$28,IF(D449="EA",'DADOS BASE PROPOSTA'!$H$29,IF(D449="EC",'DADOS BASE PROPOSTA'!$H$30,IF(D449="ECA",'DADOS BASE PROPOSTA'!$H$31,0))))*'AJUSTE CONIF-SETEC (1) '!$Q$14</f>
        <v>1008808.992033664</v>
      </c>
      <c r="N449" s="123">
        <f>IF(OR(D449="E",D449="EA",D449="EC",D449="ECA",D449="ECR"),L449*'DADOS BASE PROPOSTA'!$H$33,0)*'AJUSTE CONIF-SETEC (1) '!$Q$14</f>
        <v>185385.60358754644</v>
      </c>
      <c r="O449" s="123">
        <f t="shared" si="188"/>
        <v>1194194.5956212105</v>
      </c>
      <c r="R449" s="123"/>
      <c r="T449" s="113">
        <v>230.85434442623711</v>
      </c>
      <c r="U449" s="118">
        <f t="shared" si="190"/>
        <v>1.2110977440767507E-3</v>
      </c>
      <c r="V449" s="123">
        <f>'DADOS BASE PROPOSTA'!$H$48*U449*'AJUSTE CONIF-SETEC (1) '!$Q$20</f>
        <v>59253.492168429431</v>
      </c>
      <c r="W449" s="123"/>
      <c r="X449" s="123">
        <f t="shared" si="189"/>
        <v>59253.492168429431</v>
      </c>
      <c r="Z449" s="128">
        <v>337</v>
      </c>
      <c r="AB449" s="54">
        <v>0.57099999999999995</v>
      </c>
      <c r="AC449" s="54">
        <f t="shared" si="191"/>
        <v>192.42699999999999</v>
      </c>
      <c r="AD449" s="132">
        <f t="shared" si="192"/>
        <v>-0.27558184425827126</v>
      </c>
      <c r="AF449" s="54">
        <f>($AF$11-(AD449*$AF$11))*'AJUSTE CONIF-SETEC (1) '!$Q$18</f>
        <v>718.12083467662308</v>
      </c>
      <c r="AG449" s="123">
        <f t="shared" si="193"/>
        <v>242006.72128602199</v>
      </c>
      <c r="AI449" s="128">
        <v>0</v>
      </c>
      <c r="AJ449" s="123">
        <f>IF($AI$11&gt;0,(AI449/$AI$11)*'DADOS BASE PROPOSTA'!$H$41,0)*'AJUSTE CONIF-SETEC (1) '!$Q$18</f>
        <v>0</v>
      </c>
      <c r="AL449" s="123">
        <v>146.5</v>
      </c>
      <c r="AM449" s="123">
        <f>(AL449/$AL$11)*'DADOS BASE PROPOSTA'!$H$42*'AJUSTE CONIF-SETEC (1) '!$Q$18</f>
        <v>77307.893524927713</v>
      </c>
      <c r="AO449" s="123"/>
      <c r="AP449" s="123"/>
      <c r="AQ449" s="123"/>
      <c r="AS449" s="123"/>
      <c r="AT449" s="123"/>
      <c r="AU449" s="123"/>
      <c r="AW449" s="123"/>
      <c r="AX449" s="123"/>
      <c r="AY449" s="123"/>
      <c r="AZ449" s="102"/>
    </row>
    <row r="450" spans="1:52" x14ac:dyDescent="0.25">
      <c r="A450" s="102"/>
      <c r="B450" s="103" t="s">
        <v>476</v>
      </c>
      <c r="C450" s="103" t="s">
        <v>490</v>
      </c>
      <c r="D450" s="103" t="s">
        <v>89</v>
      </c>
      <c r="F450" s="113">
        <f>'MATRIZ 2017 COMPLETO PROPOSTA'!F450</f>
        <v>2093.236559890358</v>
      </c>
      <c r="G450" s="118">
        <f t="shared" si="186"/>
        <v>1.8543500037899369E-3</v>
      </c>
      <c r="H450" s="123">
        <f>'DADOS BASE PROPOSTA'!$H$17*G450*'AJUSTE CONIF-SETEC (1) '!$Q$12</f>
        <v>2297896.4649885045</v>
      </c>
      <c r="I450" s="123">
        <f>'MATRIZ 2017 COMPLETO PROPOSTA'!I450*'AJUSTE CONIF-SETEC (1) '!$Q$12</f>
        <v>0</v>
      </c>
      <c r="J450" s="123">
        <f t="shared" si="187"/>
        <v>2297896.4649885045</v>
      </c>
      <c r="L450" s="113">
        <v>0</v>
      </c>
      <c r="M450" s="123">
        <f>IF(D450="E",'DADOS BASE PROPOSTA'!$H$28,IF(D450="EA",'DADOS BASE PROPOSTA'!$H$29,IF(D450="EC",'DADOS BASE PROPOSTA'!$H$30,IF(D450="ECA",'DADOS BASE PROPOSTA'!$H$31,0))))*'AJUSTE CONIF-SETEC (1) '!$Q$14</f>
        <v>0</v>
      </c>
      <c r="N450" s="123">
        <f>IF(OR(D450="E",D450="EA",D450="EC",D450="ECA",D450="ECR"),L450*'DADOS BASE PROPOSTA'!$H$33,0)*'AJUSTE CONIF-SETEC (1) '!$Q$14</f>
        <v>0</v>
      </c>
      <c r="O450" s="123">
        <f t="shared" si="188"/>
        <v>0</v>
      </c>
      <c r="R450" s="123"/>
      <c r="T450" s="113">
        <v>584.59367055706912</v>
      </c>
      <c r="U450" s="118">
        <f t="shared" si="190"/>
        <v>3.0668691870316292E-3</v>
      </c>
      <c r="V450" s="123">
        <f>'DADOS BASE PROPOSTA'!$H$48*U450*'AJUSTE CONIF-SETEC (1) '!$Q$20</f>
        <v>150047.92985879752</v>
      </c>
      <c r="W450" s="123"/>
      <c r="X450" s="123">
        <f t="shared" si="189"/>
        <v>150047.92985879752</v>
      </c>
      <c r="Z450" s="128">
        <v>1221.5</v>
      </c>
      <c r="AB450" s="54">
        <v>0.69799999999999995</v>
      </c>
      <c r="AC450" s="54">
        <f t="shared" si="191"/>
        <v>852.60699999999997</v>
      </c>
      <c r="AD450" s="132">
        <f t="shared" si="192"/>
        <v>-5.3331844258271255E-2</v>
      </c>
      <c r="AF450" s="54">
        <f>($AF$11-(AD450*$AF$11))*'AJUSTE CONIF-SETEC (1) '!$Q$18</f>
        <v>592.99961550492378</v>
      </c>
      <c r="AG450" s="123">
        <f t="shared" si="193"/>
        <v>724349.03033926443</v>
      </c>
      <c r="AI450" s="128">
        <v>0</v>
      </c>
      <c r="AJ450" s="123">
        <f>IF($AI$11&gt;0,(AI450/$AI$11)*'DADOS BASE PROPOSTA'!$H$41,0)*'AJUSTE CONIF-SETEC (1) '!$Q$18</f>
        <v>0</v>
      </c>
      <c r="AL450" s="123">
        <v>334.125</v>
      </c>
      <c r="AM450" s="123">
        <f>(AL450/$AL$11)*'DADOS BASE PROPOSTA'!$H$42*'AJUSTE CONIF-SETEC (1) '!$Q$18</f>
        <v>176317.40562468581</v>
      </c>
      <c r="AO450" s="123"/>
      <c r="AP450" s="123"/>
      <c r="AQ450" s="123"/>
      <c r="AS450" s="123"/>
      <c r="AT450" s="123"/>
      <c r="AU450" s="123"/>
      <c r="AW450" s="123"/>
      <c r="AX450" s="123"/>
      <c r="AY450" s="123"/>
      <c r="AZ450" s="102"/>
    </row>
    <row r="451" spans="1:52" x14ac:dyDescent="0.25">
      <c r="A451" s="102"/>
      <c r="B451" s="103" t="s">
        <v>476</v>
      </c>
      <c r="C451" s="103" t="s">
        <v>491</v>
      </c>
      <c r="D451" s="103" t="s">
        <v>89</v>
      </c>
      <c r="F451" s="113">
        <f>'MATRIZ 2017 COMPLETO PROPOSTA'!F451</f>
        <v>1016.8707005426151</v>
      </c>
      <c r="G451" s="118">
        <f t="shared" si="186"/>
        <v>9.0082230720441936E-4</v>
      </c>
      <c r="H451" s="123">
        <f>'DADOS BASE PROPOSTA'!$H$17*G451*'AJUSTE CONIF-SETEC (1) '!$Q$12</f>
        <v>1116292.1730402282</v>
      </c>
      <c r="I451" s="123">
        <f>'MATRIZ 2017 COMPLETO PROPOSTA'!I451*'AJUSTE CONIF-SETEC (1) '!$Q$12</f>
        <v>603681.2289189744</v>
      </c>
      <c r="J451" s="123">
        <f t="shared" si="187"/>
        <v>1719973.4019592027</v>
      </c>
      <c r="L451" s="113">
        <v>0</v>
      </c>
      <c r="M451" s="123">
        <f>IF(D451="E",'DADOS BASE PROPOSTA'!$H$28,IF(D451="EA",'DADOS BASE PROPOSTA'!$H$29,IF(D451="EC",'DADOS BASE PROPOSTA'!$H$30,IF(D451="ECA",'DADOS BASE PROPOSTA'!$H$31,0))))*'AJUSTE CONIF-SETEC (1) '!$Q$14</f>
        <v>0</v>
      </c>
      <c r="N451" s="123">
        <f>IF(OR(D451="E",D451="EA",D451="EC",D451="ECA",D451="ECR"),L451*'DADOS BASE PROPOSTA'!$H$33,0)*'AJUSTE CONIF-SETEC (1) '!$Q$14</f>
        <v>0</v>
      </c>
      <c r="O451" s="123">
        <f t="shared" si="188"/>
        <v>0</v>
      </c>
      <c r="R451" s="123"/>
      <c r="T451" s="113">
        <v>477.48856443942009</v>
      </c>
      <c r="U451" s="118">
        <f t="shared" si="190"/>
        <v>2.5049791662023601E-3</v>
      </c>
      <c r="V451" s="123">
        <f>'DADOS BASE PROPOSTA'!$H$48*U451*'AJUSTE CONIF-SETEC (1) '!$Q$20</f>
        <v>122557.21235762131</v>
      </c>
      <c r="W451" s="123"/>
      <c r="X451" s="123">
        <f t="shared" si="189"/>
        <v>122557.21235762131</v>
      </c>
      <c r="Z451" s="128">
        <v>871.5</v>
      </c>
      <c r="AB451" s="54">
        <v>0.63500000000000001</v>
      </c>
      <c r="AC451" s="54">
        <f t="shared" si="191"/>
        <v>553.40250000000003</v>
      </c>
      <c r="AD451" s="132">
        <f t="shared" si="192"/>
        <v>-0.16358184425827116</v>
      </c>
      <c r="AF451" s="54">
        <f>($AF$11-(AD451*$AF$11))*'AJUSTE CONIF-SETEC (1) '!$Q$18</f>
        <v>655.06762186568801</v>
      </c>
      <c r="AG451" s="123">
        <f t="shared" si="193"/>
        <v>570891.43245594716</v>
      </c>
      <c r="AI451" s="128">
        <v>0</v>
      </c>
      <c r="AJ451" s="123">
        <f>IF($AI$11&gt;0,(AI451/$AI$11)*'DADOS BASE PROPOSTA'!$H$41,0)*'AJUSTE CONIF-SETEC (1) '!$Q$18</f>
        <v>0</v>
      </c>
      <c r="AL451" s="123">
        <v>320.75</v>
      </c>
      <c r="AM451" s="123">
        <f>(AL451/$AL$11)*'DADOS BASE PROPOSTA'!$H$42*'AJUSTE CONIF-SETEC (1) '!$Q$18</f>
        <v>169259.43241037929</v>
      </c>
      <c r="AO451" s="123"/>
      <c r="AP451" s="123"/>
      <c r="AQ451" s="123"/>
      <c r="AS451" s="123"/>
      <c r="AT451" s="123"/>
      <c r="AU451" s="123"/>
      <c r="AW451" s="123"/>
      <c r="AX451" s="123"/>
      <c r="AY451" s="123"/>
      <c r="AZ451" s="102"/>
    </row>
    <row r="452" spans="1:52" x14ac:dyDescent="0.25">
      <c r="A452" s="102"/>
      <c r="B452" s="103" t="s">
        <v>476</v>
      </c>
      <c r="C452" s="103" t="s">
        <v>492</v>
      </c>
      <c r="D452" s="103" t="s">
        <v>93</v>
      </c>
      <c r="F452" s="113">
        <f>'MATRIZ 2017 COMPLETO PROPOSTA'!F452</f>
        <v>0</v>
      </c>
      <c r="G452" s="118">
        <f t="shared" si="186"/>
        <v>0</v>
      </c>
      <c r="H452" s="123">
        <f>'DADOS BASE PROPOSTA'!$H$17*G452*'AJUSTE CONIF-SETEC (1) '!$Q$12</f>
        <v>0</v>
      </c>
      <c r="I452" s="123">
        <f>'MATRIZ 2017 COMPLETO PROPOSTA'!I452*'AJUSTE CONIF-SETEC (1) '!$Q$12</f>
        <v>0</v>
      </c>
      <c r="J452" s="123">
        <f t="shared" si="187"/>
        <v>0</v>
      </c>
      <c r="L452" s="113">
        <v>598.7075119644926</v>
      </c>
      <c r="M452" s="123">
        <f>IF(D452="E",'DADOS BASE PROPOSTA'!$H$28,IF(D452="EA",'DADOS BASE PROPOSTA'!$H$29,IF(D452="EC",'DADOS BASE PROPOSTA'!$H$30,IF(D452="ECA",'DADOS BASE PROPOSTA'!$H$31,0))))*'AJUSTE CONIF-SETEC (1) '!$Q$14</f>
        <v>1008808.992033664</v>
      </c>
      <c r="N452" s="123">
        <f>IF(OR(D452="E",D452="EA",D452="EC",D452="ECA",D452="ECR"),L452*'DADOS BASE PROPOSTA'!$H$33,0)*'AJUSTE CONIF-SETEC (1) '!$Q$14</f>
        <v>200866.49296200983</v>
      </c>
      <c r="O452" s="123">
        <f t="shared" si="188"/>
        <v>1209675.4849956739</v>
      </c>
      <c r="R452" s="123"/>
      <c r="T452" s="113">
        <v>209.053663924879</v>
      </c>
      <c r="U452" s="118">
        <f t="shared" si="190"/>
        <v>1.096727988375796E-3</v>
      </c>
      <c r="V452" s="123">
        <f>'DADOS BASE PROPOSTA'!$H$48*U452*'AJUSTE CONIF-SETEC (1) '!$Q$20</f>
        <v>53657.901344422222</v>
      </c>
      <c r="W452" s="123"/>
      <c r="X452" s="123">
        <f t="shared" si="189"/>
        <v>53657.901344422222</v>
      </c>
      <c r="Z452" s="128">
        <v>237</v>
      </c>
      <c r="AB452" s="54">
        <v>0.64500000000000002</v>
      </c>
      <c r="AC452" s="54">
        <f t="shared" si="191"/>
        <v>152.86500000000001</v>
      </c>
      <c r="AD452" s="132">
        <f t="shared" si="192"/>
        <v>-0.14608184425827114</v>
      </c>
      <c r="AF452" s="54">
        <f>($AF$11-(AD452*$AF$11))*'AJUSTE CONIF-SETEC (1) '!$Q$18</f>
        <v>645.21555736397931</v>
      </c>
      <c r="AG452" s="123">
        <f t="shared" si="193"/>
        <v>152916.08709526309</v>
      </c>
      <c r="AI452" s="128">
        <v>0</v>
      </c>
      <c r="AJ452" s="123">
        <f>IF($AI$11&gt;0,(AI452/$AI$11)*'DADOS BASE PROPOSTA'!$H$41,0)*'AJUSTE CONIF-SETEC (1) '!$Q$18</f>
        <v>0</v>
      </c>
      <c r="AL452" s="123">
        <v>130.75</v>
      </c>
      <c r="AM452" s="123">
        <f>(AL452/$AL$11)*'DADOS BASE PROPOSTA'!$H$42*'AJUSTE CONIF-SETEC (1) '!$Q$18</f>
        <v>68996.635347333096</v>
      </c>
      <c r="AO452" s="123"/>
      <c r="AP452" s="123"/>
      <c r="AQ452" s="123"/>
      <c r="AS452" s="123"/>
      <c r="AT452" s="123"/>
      <c r="AU452" s="123"/>
      <c r="AW452" s="123"/>
      <c r="AX452" s="123"/>
      <c r="AY452" s="123"/>
      <c r="AZ452" s="102"/>
    </row>
    <row r="453" spans="1:52" x14ac:dyDescent="0.25">
      <c r="A453" s="102"/>
      <c r="B453" s="103" t="s">
        <v>476</v>
      </c>
      <c r="C453" s="103" t="s">
        <v>493</v>
      </c>
      <c r="D453" s="103" t="s">
        <v>89</v>
      </c>
      <c r="F453" s="113">
        <f>'MATRIZ 2017 COMPLETO PROPOSTA'!F453</f>
        <v>913.53651412186707</v>
      </c>
      <c r="G453" s="118">
        <f t="shared" si="186"/>
        <v>8.0928093407314707E-4</v>
      </c>
      <c r="H453" s="123">
        <f>'DADOS BASE PROPOSTA'!$H$17*G453*'AJUSTE CONIF-SETEC (1) '!$Q$12</f>
        <v>1002854.7975239427</v>
      </c>
      <c r="I453" s="123">
        <f>'MATRIZ 2017 COMPLETO PROPOSTA'!I453*'AJUSTE CONIF-SETEC (1) '!$Q$12</f>
        <v>717118.60443525983</v>
      </c>
      <c r="J453" s="123">
        <f t="shared" si="187"/>
        <v>1719973.4019592025</v>
      </c>
      <c r="L453" s="113">
        <v>0</v>
      </c>
      <c r="M453" s="123">
        <f>IF(D453="E",'DADOS BASE PROPOSTA'!$H$28,IF(D453="EA",'DADOS BASE PROPOSTA'!$H$29,IF(D453="EC",'DADOS BASE PROPOSTA'!$H$30,IF(D453="ECA",'DADOS BASE PROPOSTA'!$H$31,0))))*'AJUSTE CONIF-SETEC (1) '!$Q$14</f>
        <v>0</v>
      </c>
      <c r="N453" s="123">
        <f>IF(OR(D453="E",D453="EA",D453="EC",D453="ECA",D453="ECR"),L453*'DADOS BASE PROPOSTA'!$H$33,0)*'AJUSTE CONIF-SETEC (1) '!$Q$14</f>
        <v>0</v>
      </c>
      <c r="O453" s="123">
        <f t="shared" si="188"/>
        <v>0</v>
      </c>
      <c r="R453" s="123"/>
      <c r="T453" s="113">
        <v>136.65982067417801</v>
      </c>
      <c r="U453" s="118">
        <f t="shared" si="190"/>
        <v>7.1693864343676554E-4</v>
      </c>
      <c r="V453" s="123">
        <f>'DADOS BASE PROPOSTA'!$H$48*U453*'AJUSTE CONIF-SETEC (1) '!$Q$20</f>
        <v>35076.539859719749</v>
      </c>
      <c r="W453" s="123"/>
      <c r="X453" s="123">
        <f t="shared" si="189"/>
        <v>35076.539859719749</v>
      </c>
      <c r="Z453" s="128">
        <v>692</v>
      </c>
      <c r="AB453" s="54">
        <v>0.66100000000000003</v>
      </c>
      <c r="AC453" s="54">
        <f t="shared" si="191"/>
        <v>457.41200000000003</v>
      </c>
      <c r="AD453" s="132">
        <f t="shared" si="192"/>
        <v>-0.11808184425827112</v>
      </c>
      <c r="AF453" s="54">
        <f>($AF$11-(AD453*$AF$11))*'AJUSTE CONIF-SETEC (1) '!$Q$18</f>
        <v>629.45225416124561</v>
      </c>
      <c r="AG453" s="123">
        <f t="shared" si="193"/>
        <v>435580.95987958193</v>
      </c>
      <c r="AI453" s="128">
        <v>0</v>
      </c>
      <c r="AJ453" s="123">
        <f>IF($AI$11&gt;0,(AI453/$AI$11)*'DADOS BASE PROPOSTA'!$H$41,0)*'AJUSTE CONIF-SETEC (1) '!$Q$18</f>
        <v>0</v>
      </c>
      <c r="AL453" s="123">
        <v>79.125</v>
      </c>
      <c r="AM453" s="123">
        <f>(AL453/$AL$11)*'DADOS BASE PROPOSTA'!$H$42*'AJUSTE CONIF-SETEC (1) '!$Q$18</f>
        <v>41754.177987439623</v>
      </c>
      <c r="AO453" s="123"/>
      <c r="AP453" s="123"/>
      <c r="AQ453" s="123"/>
      <c r="AS453" s="123"/>
      <c r="AT453" s="123"/>
      <c r="AU453" s="123"/>
      <c r="AW453" s="123"/>
      <c r="AX453" s="123"/>
      <c r="AY453" s="123"/>
      <c r="AZ453" s="102"/>
    </row>
    <row r="454" spans="1:52" x14ac:dyDescent="0.25">
      <c r="A454" s="102"/>
      <c r="B454" s="103" t="s">
        <v>476</v>
      </c>
      <c r="C454" s="103" t="s">
        <v>494</v>
      </c>
      <c r="D454" s="103" t="s">
        <v>89</v>
      </c>
      <c r="F454" s="113">
        <f>'MATRIZ 2017 COMPLETO PROPOSTA'!F454</f>
        <v>7188.0345149295081</v>
      </c>
      <c r="G454" s="118">
        <f t="shared" si="186"/>
        <v>6.3677140393056672E-3</v>
      </c>
      <c r="H454" s="123">
        <f>'DADOS BASE PROPOSTA'!$H$17*G454*'AJUSTE CONIF-SETEC (1) '!$Q$12</f>
        <v>7890822.9574095728</v>
      </c>
      <c r="I454" s="123">
        <f>'MATRIZ 2017 COMPLETO PROPOSTA'!I454*'AJUSTE CONIF-SETEC (1) '!$Q$12</f>
        <v>0</v>
      </c>
      <c r="J454" s="123">
        <f t="shared" si="187"/>
        <v>7890822.9574095728</v>
      </c>
      <c r="L454" s="113">
        <v>0</v>
      </c>
      <c r="M454" s="123">
        <f>IF(D454="E",'DADOS BASE PROPOSTA'!$H$28,IF(D454="EA",'DADOS BASE PROPOSTA'!$H$29,IF(D454="EC",'DADOS BASE PROPOSTA'!$H$30,IF(D454="ECA",'DADOS BASE PROPOSTA'!$H$31,0))))*'AJUSTE CONIF-SETEC (1) '!$Q$14</f>
        <v>0</v>
      </c>
      <c r="N454" s="123">
        <f>IF(OR(D454="E",D454="EA",D454="EC",D454="ECA",D454="ECR"),L454*'DADOS BASE PROPOSTA'!$H$33,0)*'AJUSTE CONIF-SETEC (1) '!$Q$14</f>
        <v>0</v>
      </c>
      <c r="O454" s="123">
        <f t="shared" si="188"/>
        <v>0</v>
      </c>
      <c r="R454" s="123"/>
      <c r="T454" s="113">
        <v>541.3601982946476</v>
      </c>
      <c r="U454" s="118">
        <f t="shared" si="190"/>
        <v>2.8400596770968766E-3</v>
      </c>
      <c r="V454" s="123">
        <f>'DADOS BASE PROPOSTA'!$H$48*U454*'AJUSTE CONIF-SETEC (1) '!$Q$20</f>
        <v>138951.17438520092</v>
      </c>
      <c r="W454" s="123"/>
      <c r="X454" s="123">
        <f t="shared" si="189"/>
        <v>138951.17438520092</v>
      </c>
      <c r="Z454" s="128">
        <v>5995.5</v>
      </c>
      <c r="AB454" s="54">
        <v>0.751</v>
      </c>
      <c r="AC454" s="54">
        <f t="shared" si="191"/>
        <v>4502.6205</v>
      </c>
      <c r="AD454" s="132">
        <f t="shared" si="192"/>
        <v>3.9418155741728828E-2</v>
      </c>
      <c r="AF454" s="54">
        <f>($AF$11-(AD454*$AF$11))*'AJUSTE CONIF-SETEC (1) '!$Q$18</f>
        <v>540.78367364586825</v>
      </c>
      <c r="AG454" s="123">
        <f t="shared" si="193"/>
        <v>3242268.515343803</v>
      </c>
      <c r="AI454" s="128">
        <v>0</v>
      </c>
      <c r="AJ454" s="123">
        <f>IF($AI$11&gt;0,(AI454/$AI$11)*'DADOS BASE PROPOSTA'!$H$41,0)*'AJUSTE CONIF-SETEC (1) '!$Q$18</f>
        <v>0</v>
      </c>
      <c r="AL454" s="123">
        <v>406.875</v>
      </c>
      <c r="AM454" s="123">
        <f>(AL454/$AL$11)*'DADOS BASE PROPOSTA'!$H$42*'AJUSTE CONIF-SETEC (1) '!$Q$18</f>
        <v>214707.50292119427</v>
      </c>
      <c r="AO454" s="123"/>
      <c r="AP454" s="123"/>
      <c r="AQ454" s="123"/>
      <c r="AS454" s="123"/>
      <c r="AT454" s="123"/>
      <c r="AU454" s="123"/>
      <c r="AW454" s="123"/>
      <c r="AX454" s="123"/>
      <c r="AY454" s="123"/>
      <c r="AZ454" s="102"/>
    </row>
    <row r="455" spans="1:52" x14ac:dyDescent="0.25">
      <c r="A455" s="102"/>
      <c r="B455" s="103" t="s">
        <v>476</v>
      </c>
      <c r="C455" s="103" t="s">
        <v>495</v>
      </c>
      <c r="D455" s="103" t="s">
        <v>89</v>
      </c>
      <c r="F455" s="113">
        <f>'MATRIZ 2017 COMPLETO PROPOSTA'!F455</f>
        <v>3539.097762991923</v>
      </c>
      <c r="G455" s="118">
        <f t="shared" si="186"/>
        <v>3.1352051058007413E-3</v>
      </c>
      <c r="H455" s="123">
        <f>'DADOS BASE PROPOSTA'!$H$17*G455*'AJUSTE CONIF-SETEC (1) '!$Q$12</f>
        <v>3885122.3959387736</v>
      </c>
      <c r="I455" s="123">
        <f>'MATRIZ 2017 COMPLETO PROPOSTA'!I455*'AJUSTE CONIF-SETEC (1) '!$Q$12</f>
        <v>0</v>
      </c>
      <c r="J455" s="123">
        <f t="shared" si="187"/>
        <v>3885122.3959387736</v>
      </c>
      <c r="L455" s="113">
        <v>0</v>
      </c>
      <c r="M455" s="123">
        <f>IF(D455="E",'DADOS BASE PROPOSTA'!$H$28,IF(D455="EA",'DADOS BASE PROPOSTA'!$H$29,IF(D455="EC",'DADOS BASE PROPOSTA'!$H$30,IF(D455="ECA",'DADOS BASE PROPOSTA'!$H$31,0))))*'AJUSTE CONIF-SETEC (1) '!$Q$14</f>
        <v>0</v>
      </c>
      <c r="N455" s="123">
        <f>IF(OR(D455="E",D455="EA",D455="EC",D455="ECA",D455="ECR"),L455*'DADOS BASE PROPOSTA'!$H$33,0)*'AJUSTE CONIF-SETEC (1) '!$Q$14</f>
        <v>0</v>
      </c>
      <c r="O455" s="123">
        <f t="shared" si="188"/>
        <v>0</v>
      </c>
      <c r="R455" s="123"/>
      <c r="T455" s="113">
        <v>405.23796630591647</v>
      </c>
      <c r="U455" s="118">
        <f t="shared" si="190"/>
        <v>2.1259413073950674E-3</v>
      </c>
      <c r="V455" s="123">
        <f>'DADOS BASE PROPOSTA'!$H$48*U455*'AJUSTE CONIF-SETEC (1) '!$Q$20</f>
        <v>104012.6176639061</v>
      </c>
      <c r="W455" s="123"/>
      <c r="X455" s="123">
        <f t="shared" si="189"/>
        <v>104012.6176639061</v>
      </c>
      <c r="Z455" s="128">
        <v>1964.5</v>
      </c>
      <c r="AB455" s="54">
        <v>0.751</v>
      </c>
      <c r="AC455" s="54">
        <f t="shared" si="191"/>
        <v>1475.3395</v>
      </c>
      <c r="AD455" s="132">
        <f t="shared" si="192"/>
        <v>3.9418155741728828E-2</v>
      </c>
      <c r="AF455" s="54">
        <f>($AF$11-(AD455*$AF$11))*'AJUSTE CONIF-SETEC (1) '!$Q$18</f>
        <v>540.78367364586825</v>
      </c>
      <c r="AG455" s="123">
        <f t="shared" si="193"/>
        <v>1062369.5268773083</v>
      </c>
      <c r="AI455" s="128">
        <v>0</v>
      </c>
      <c r="AJ455" s="123">
        <f>IF($AI$11&gt;0,(AI455/$AI$11)*'DADOS BASE PROPOSTA'!$H$41,0)*'AJUSTE CONIF-SETEC (1) '!$Q$18</f>
        <v>0</v>
      </c>
      <c r="AL455" s="123">
        <v>248.25</v>
      </c>
      <c r="AM455" s="123">
        <f>(AL455/$AL$11)*'DADOS BASE PROPOSTA'!$H$42*'AJUSTE CONIF-SETEC (1) '!$Q$18</f>
        <v>131001.25984684848</v>
      </c>
      <c r="AO455" s="123"/>
      <c r="AP455" s="123"/>
      <c r="AQ455" s="123"/>
      <c r="AS455" s="123"/>
      <c r="AT455" s="123"/>
      <c r="AU455" s="123"/>
      <c r="AW455" s="123"/>
      <c r="AX455" s="123"/>
      <c r="AY455" s="123"/>
      <c r="AZ455" s="102"/>
    </row>
    <row r="456" spans="1:52" x14ac:dyDescent="0.25">
      <c r="A456" s="102"/>
      <c r="B456" s="103" t="s">
        <v>476</v>
      </c>
      <c r="C456" s="103" t="s">
        <v>496</v>
      </c>
      <c r="D456" s="103" t="s">
        <v>89</v>
      </c>
      <c r="F456" s="113">
        <f>'MATRIZ 2017 COMPLETO PROPOSTA'!F456</f>
        <v>1708.6731463862941</v>
      </c>
      <c r="G456" s="118">
        <f t="shared" si="186"/>
        <v>1.5136741428035971E-3</v>
      </c>
      <c r="H456" s="123">
        <f>'DADOS BASE PROPOSTA'!$H$17*G456*'AJUSTE CONIF-SETEC (1) '!$Q$12</f>
        <v>1875733.521063434</v>
      </c>
      <c r="I456" s="123">
        <f>'MATRIZ 2017 COMPLETO PROPOSTA'!I456*'AJUSTE CONIF-SETEC (1) '!$Q$12</f>
        <v>0</v>
      </c>
      <c r="J456" s="123">
        <f t="shared" si="187"/>
        <v>1875733.521063434</v>
      </c>
      <c r="L456" s="113">
        <v>0</v>
      </c>
      <c r="M456" s="123">
        <f>IF(D456="E",'DADOS BASE PROPOSTA'!$H$28,IF(D456="EA",'DADOS BASE PROPOSTA'!$H$29,IF(D456="EC",'DADOS BASE PROPOSTA'!$H$30,IF(D456="ECA",'DADOS BASE PROPOSTA'!$H$31,0))))*'AJUSTE CONIF-SETEC (1) '!$Q$14</f>
        <v>0</v>
      </c>
      <c r="N456" s="123">
        <f>IF(OR(D456="E",D456="EA",D456="EC",D456="ECA",D456="ECR"),L456*'DADOS BASE PROPOSTA'!$H$33,0)*'AJUSTE CONIF-SETEC (1) '!$Q$14</f>
        <v>0</v>
      </c>
      <c r="O456" s="123">
        <f t="shared" si="188"/>
        <v>0</v>
      </c>
      <c r="R456" s="123"/>
      <c r="T456" s="113">
        <v>443.35571146454731</v>
      </c>
      <c r="U456" s="118">
        <f t="shared" si="190"/>
        <v>2.3259129184368546E-3</v>
      </c>
      <c r="V456" s="123">
        <f>'DADOS BASE PROPOSTA'!$H$48*U456*'AJUSTE CONIF-SETEC (1) '!$Q$20</f>
        <v>113796.31707770159</v>
      </c>
      <c r="W456" s="123"/>
      <c r="X456" s="123">
        <f t="shared" si="189"/>
        <v>113796.31707770159</v>
      </c>
      <c r="Z456" s="128">
        <v>600.5</v>
      </c>
      <c r="AB456" s="54">
        <v>0.63100000000000001</v>
      </c>
      <c r="AC456" s="54">
        <f t="shared" si="191"/>
        <v>378.91550000000001</v>
      </c>
      <c r="AD456" s="132">
        <f t="shared" si="192"/>
        <v>-0.17058184425827116</v>
      </c>
      <c r="AF456" s="54">
        <f>($AF$11-(AD456*$AF$11))*'AJUSTE CONIF-SETEC (1) '!$Q$18</f>
        <v>659.00844766637135</v>
      </c>
      <c r="AG456" s="123">
        <f t="shared" si="193"/>
        <v>395734.57282365602</v>
      </c>
      <c r="AI456" s="128">
        <v>38</v>
      </c>
      <c r="AJ456" s="123">
        <f>IF($AI$11&gt;0,(AI456/$AI$11)*'DADOS BASE PROPOSTA'!$H$41,0)*'AJUSTE CONIF-SETEC (1) '!$Q$18</f>
        <v>216760.14489176628</v>
      </c>
      <c r="AL456" s="123">
        <v>253</v>
      </c>
      <c r="AM456" s="123">
        <f>(AL456/$AL$11)*'DADOS BASE PROPOSTA'!$H$42*'AJUSTE CONIF-SETEC (1) '!$Q$18</f>
        <v>133507.82977342463</v>
      </c>
      <c r="AO456" s="123"/>
      <c r="AP456" s="123"/>
      <c r="AQ456" s="123"/>
      <c r="AS456" s="123"/>
      <c r="AT456" s="123"/>
      <c r="AU456" s="123"/>
      <c r="AW456" s="123"/>
      <c r="AX456" s="123"/>
      <c r="AY456" s="123"/>
      <c r="AZ456" s="102"/>
    </row>
    <row r="457" spans="1:52" x14ac:dyDescent="0.25">
      <c r="A457" s="102"/>
      <c r="B457" s="103" t="s">
        <v>476</v>
      </c>
      <c r="C457" s="103" t="s">
        <v>497</v>
      </c>
      <c r="D457" s="103" t="s">
        <v>93</v>
      </c>
      <c r="F457" s="113">
        <f>'MATRIZ 2017 COMPLETO PROPOSTA'!F457</f>
        <v>0</v>
      </c>
      <c r="G457" s="118">
        <f t="shared" si="186"/>
        <v>0</v>
      </c>
      <c r="H457" s="123">
        <f>'DADOS BASE PROPOSTA'!$H$17*G457*'AJUSTE CONIF-SETEC (1) '!$Q$12</f>
        <v>0</v>
      </c>
      <c r="I457" s="123">
        <f>'MATRIZ 2017 COMPLETO PROPOSTA'!I457*'AJUSTE CONIF-SETEC (1) '!$Q$12</f>
        <v>0</v>
      </c>
      <c r="J457" s="123">
        <f t="shared" si="187"/>
        <v>0</v>
      </c>
      <c r="L457" s="113">
        <v>631.30434036222732</v>
      </c>
      <c r="M457" s="123">
        <f>IF(D457="E",'DADOS BASE PROPOSTA'!$H$28,IF(D457="EA",'DADOS BASE PROPOSTA'!$H$29,IF(D457="EC",'DADOS BASE PROPOSTA'!$H$30,IF(D457="ECA",'DADOS BASE PROPOSTA'!$H$31,0))))*'AJUSTE CONIF-SETEC (1) '!$Q$14</f>
        <v>1008808.992033664</v>
      </c>
      <c r="N457" s="123">
        <f>IF(OR(D457="E",D457="EA",D457="EC",D457="ECA",D457="ECR"),L457*'DADOS BASE PROPOSTA'!$H$33,0)*'AJUSTE CONIF-SETEC (1) '!$Q$14</f>
        <v>211802.73556977877</v>
      </c>
      <c r="O457" s="123">
        <f t="shared" si="188"/>
        <v>1220611.7276034427</v>
      </c>
      <c r="R457" s="123"/>
      <c r="T457" s="113">
        <v>36.038896276595743</v>
      </c>
      <c r="U457" s="118">
        <f t="shared" si="190"/>
        <v>1.8906564694755893E-4</v>
      </c>
      <c r="V457" s="123">
        <f>'DADOS BASE PROPOSTA'!$H$48*U457*'AJUSTE CONIF-SETEC (1) '!$Q$20</f>
        <v>9250.1203024421411</v>
      </c>
      <c r="W457" s="123"/>
      <c r="X457" s="123">
        <f t="shared" si="189"/>
        <v>9250.1203024421411</v>
      </c>
      <c r="Z457" s="128">
        <v>392.5</v>
      </c>
      <c r="AB457" s="54">
        <v>0.64700000000000002</v>
      </c>
      <c r="AC457" s="54">
        <f t="shared" si="191"/>
        <v>253.94750000000002</v>
      </c>
      <c r="AD457" s="132">
        <f t="shared" si="192"/>
        <v>-0.14258184425827114</v>
      </c>
      <c r="AF457" s="54">
        <f>($AF$11-(AD457*$AF$11))*'AJUSTE CONIF-SETEC (1) '!$Q$18</f>
        <v>643.24514446363764</v>
      </c>
      <c r="AG457" s="123">
        <f t="shared" si="193"/>
        <v>252473.71920197777</v>
      </c>
      <c r="AI457" s="128">
        <v>0</v>
      </c>
      <c r="AJ457" s="123">
        <f>IF($AI$11&gt;0,(AI457/$AI$11)*'DADOS BASE PROPOSTA'!$H$41,0)*'AJUSTE CONIF-SETEC (1) '!$Q$18</f>
        <v>0</v>
      </c>
      <c r="AL457" s="123">
        <v>12.375</v>
      </c>
      <c r="AM457" s="123">
        <f>(AL457/$AL$11)*'DADOS BASE PROPOSTA'!$H$42*'AJUSTE CONIF-SETEC (1) '!$Q$18</f>
        <v>6530.2742823957715</v>
      </c>
      <c r="AO457" s="123"/>
      <c r="AP457" s="123"/>
      <c r="AQ457" s="123"/>
      <c r="AS457" s="123"/>
      <c r="AT457" s="123"/>
      <c r="AU457" s="123"/>
      <c r="AW457" s="123"/>
      <c r="AX457" s="123"/>
      <c r="AY457" s="123"/>
      <c r="AZ457" s="102"/>
    </row>
    <row r="458" spans="1:52" x14ac:dyDescent="0.25">
      <c r="A458" s="102"/>
      <c r="F458" s="113"/>
      <c r="G458" s="118"/>
      <c r="H458" s="123"/>
      <c r="I458" s="123"/>
      <c r="J458" s="123"/>
      <c r="L458" s="113"/>
      <c r="M458" s="123"/>
      <c r="N458" s="123"/>
      <c r="O458" s="123"/>
      <c r="R458" s="123"/>
      <c r="T458" s="113"/>
      <c r="U458" s="118"/>
      <c r="V458" s="123"/>
      <c r="W458" s="123"/>
      <c r="X458" s="123"/>
      <c r="Z458" s="128"/>
      <c r="AD458" s="132"/>
      <c r="AG458" s="123"/>
      <c r="AI458" s="128"/>
      <c r="AJ458" s="123"/>
      <c r="AL458" s="123"/>
      <c r="AM458" s="123"/>
      <c r="AO458" s="123"/>
      <c r="AP458" s="123"/>
      <c r="AQ458" s="123"/>
      <c r="AS458" s="123"/>
      <c r="AT458" s="123"/>
      <c r="AU458" s="123"/>
      <c r="AW458" s="123"/>
      <c r="AX458" s="123"/>
      <c r="AY458" s="123"/>
      <c r="AZ458" s="102"/>
    </row>
    <row r="459" spans="1:52" x14ac:dyDescent="0.25">
      <c r="A459" s="102"/>
      <c r="B459" s="107" t="s">
        <v>498</v>
      </c>
      <c r="C459" s="107" t="s">
        <v>499</v>
      </c>
      <c r="D459" s="107" t="s">
        <v>84</v>
      </c>
      <c r="E459" s="107"/>
      <c r="F459" s="114">
        <f>SUM(F460:F485)</f>
        <v>23588.177506591383</v>
      </c>
      <c r="G459" s="119">
        <f>SUM(G460:G485)</f>
        <v>2.0896222570771717E-2</v>
      </c>
      <c r="H459" s="124">
        <f>SUM(H460:H485)</f>
        <v>25894440.574244902</v>
      </c>
      <c r="I459" s="124">
        <f>SUM(I460:I485)</f>
        <v>3349555.2118563661</v>
      </c>
      <c r="J459" s="124">
        <f>SUM(J460:J485)</f>
        <v>29243995.78610127</v>
      </c>
      <c r="K459" s="108"/>
      <c r="L459" s="114">
        <f>SUM(L460:L485)</f>
        <v>2629.9078414496962</v>
      </c>
      <c r="M459" s="124">
        <f>SUM(M460:M485)</f>
        <v>9561491.620489262</v>
      </c>
      <c r="N459" s="124">
        <f>SUM(N460:N485)</f>
        <v>882334.61977443704</v>
      </c>
      <c r="O459" s="124">
        <f>SUM(O460:O485)</f>
        <v>10443826.240263699</v>
      </c>
      <c r="P459" s="108"/>
      <c r="Q459" s="109"/>
      <c r="R459" s="124">
        <f>SUM(R460:R485)</f>
        <v>4635295.7071801666</v>
      </c>
      <c r="S459" s="108"/>
      <c r="T459" s="114">
        <f>SUM(T460:T485)</f>
        <v>12410.218204697825</v>
      </c>
      <c r="U459" s="119">
        <f>SUM(U460:U485)</f>
        <v>6.5105932091358856E-2</v>
      </c>
      <c r="V459" s="124">
        <f>SUM(V460:V485)</f>
        <v>3185336.4901067433</v>
      </c>
      <c r="W459" s="124">
        <f>SUM(W460:W485)</f>
        <v>244676.20587804879</v>
      </c>
      <c r="X459" s="124">
        <f>SUM(X460:X485)</f>
        <v>3430012.695984792</v>
      </c>
      <c r="Y459" s="108"/>
      <c r="Z459" s="129">
        <f>SUM(Z460:Z485)</f>
        <v>14705</v>
      </c>
      <c r="AA459" s="108"/>
      <c r="AB459" s="108"/>
      <c r="AC459" s="108"/>
      <c r="AD459" s="133"/>
      <c r="AE459" s="108"/>
      <c r="AF459" s="108"/>
      <c r="AG459" s="124">
        <f>SUM(AG460:AG485)</f>
        <v>7915905.762986619</v>
      </c>
      <c r="AH459" s="108"/>
      <c r="AI459" s="129">
        <f>SUM(AI460:AI485)</f>
        <v>0</v>
      </c>
      <c r="AJ459" s="124">
        <f>SUM(AJ460:AJ485)</f>
        <v>0</v>
      </c>
      <c r="AK459" s="108"/>
      <c r="AL459" s="124">
        <f>SUM(AL460:AL485)</f>
        <v>4285.375</v>
      </c>
      <c r="AM459" s="124">
        <f>SUM(AM460:AM485)</f>
        <v>2261387.8103371128</v>
      </c>
      <c r="AN459" s="108"/>
      <c r="AO459" s="124"/>
      <c r="AP459" s="124"/>
      <c r="AQ459" s="124">
        <f>SUM(AQ460:AQ485)</f>
        <v>450769.49661322054</v>
      </c>
      <c r="AR459" s="107"/>
      <c r="AS459" s="124"/>
      <c r="AT459" s="124"/>
      <c r="AU459" s="124">
        <f>SUM(AU460:AU485)</f>
        <v>450769.49661322054</v>
      </c>
      <c r="AV459" s="107"/>
      <c r="AW459" s="124"/>
      <c r="AX459" s="124"/>
      <c r="AY459" s="124">
        <f>SUM(AY460:AY485)</f>
        <v>450769.49661322054</v>
      </c>
      <c r="AZ459" s="102"/>
    </row>
    <row r="460" spans="1:52" x14ac:dyDescent="0.25">
      <c r="A460" s="102"/>
      <c r="B460" s="103" t="s">
        <v>498</v>
      </c>
      <c r="C460" s="103" t="s">
        <v>35</v>
      </c>
      <c r="D460" s="103" t="s">
        <v>85</v>
      </c>
      <c r="F460" s="113">
        <f>'MATRIZ 2017 COMPLETO PROPOSTA'!F460</f>
        <v>0</v>
      </c>
      <c r="G460" s="118">
        <f t="shared" ref="G460:G485" si="194">F460/$F$11</f>
        <v>0</v>
      </c>
      <c r="H460" s="123">
        <f>'DADOS BASE PROPOSTA'!$H$17*G460*'AJUSTE CONIF-SETEC (1) '!$Q$12</f>
        <v>0</v>
      </c>
      <c r="I460" s="123">
        <f>'MATRIZ 2017 COMPLETO PROPOSTA'!I460*'AJUSTE CONIF-SETEC (1) '!$Q$12</f>
        <v>0</v>
      </c>
      <c r="J460" s="123">
        <f t="shared" ref="J460:J485" si="195">H460+I460</f>
        <v>0</v>
      </c>
      <c r="L460" s="113"/>
      <c r="M460" s="123">
        <f>IF(D460="E",'DADOS BASE PROPOSTA'!$H$28,IF(D460="EA",'DADOS BASE PROPOSTA'!$H$29,IF(D460="EC",'DADOS BASE PROPOSTA'!$H$30,IF(D460="ECA",'DADOS BASE PROPOSTA'!$H$31,0))))*'AJUSTE CONIF-SETEC (1) '!$Q$14</f>
        <v>0</v>
      </c>
      <c r="N460" s="123">
        <f>IF(OR(D460="E",D460="EA",D460="EC",D460="ECA",D460="ECR"),L460*'DADOS BASE PROPOSTA'!$H$33,0)*'AJUSTE CONIF-SETEC (1) '!$Q$14</f>
        <v>0</v>
      </c>
      <c r="O460" s="123">
        <f t="shared" ref="O460:O485" si="196">M460+N460</f>
        <v>0</v>
      </c>
      <c r="Q460" s="77">
        <v>25</v>
      </c>
      <c r="R460" s="123">
        <f>IF(D460="R",('DADOS BASE PROPOSTA'!$H$36+('DADOS BASE PROPOSTA'!$H$37*Q460)),0)*'AJUSTE CONIF-SETEC (1) '!Q16</f>
        <v>4635295.7071801666</v>
      </c>
      <c r="T460" s="113"/>
      <c r="U460" s="118"/>
      <c r="V460" s="123"/>
      <c r="W460" s="123">
        <f>'DADOS BASE PROPOSTA'!$H$47/41</f>
        <v>244676.20587804879</v>
      </c>
      <c r="X460" s="123">
        <f t="shared" ref="X460:X485" si="197">V460+W460</f>
        <v>244676.20587804879</v>
      </c>
      <c r="Z460" s="128"/>
      <c r="AD460" s="132"/>
      <c r="AG460" s="123"/>
      <c r="AI460" s="128"/>
      <c r="AJ460" s="123"/>
      <c r="AL460" s="123"/>
      <c r="AM460" s="123"/>
      <c r="AO460" s="123">
        <f>'DADOS BASE PROPOSTA'!$H$52/41*'AJUSTE CONIF-SETEC (1) '!$Q$22</f>
        <v>167483.94540012974</v>
      </c>
      <c r="AP460" s="123">
        <f>'DADOS BASE PROPOSTA'!$H$53*(Q460/$Q$11)*'AJUSTE CONIF-SETEC (1) '!$Q$22</f>
        <v>283285.55121309077</v>
      </c>
      <c r="AQ460" s="123">
        <f>AO460+AP460</f>
        <v>450769.49661322054</v>
      </c>
      <c r="AS460" s="123">
        <f>'DADOS BASE PROPOSTA'!$H$56/41*'AJUSTE CONIF-SETEC (1) '!$Q$24</f>
        <v>167483.94540012974</v>
      </c>
      <c r="AT460" s="123">
        <f>'DADOS BASE PROPOSTA'!$H$57*(Q460/$Q$11)*'AJUSTE CONIF-SETEC (1) '!$Q$24</f>
        <v>283285.55121309077</v>
      </c>
      <c r="AU460" s="123">
        <f>AS460+AT460</f>
        <v>450769.49661322054</v>
      </c>
      <c r="AW460" s="123">
        <f>'DADOS BASE PROPOSTA'!$H$60/41*'AJUSTE CONIF-SETEC (1) '!$Q$26</f>
        <v>167483.94540012974</v>
      </c>
      <c r="AX460" s="123">
        <f>'DADOS BASE PROPOSTA'!$H$61*(Q460/$Q$11)*'AJUSTE CONIF-SETEC (1) '!$Q$26</f>
        <v>283285.55121309077</v>
      </c>
      <c r="AY460" s="123">
        <f>AW460+AX460</f>
        <v>450769.49661322054</v>
      </c>
      <c r="AZ460" s="102"/>
    </row>
    <row r="461" spans="1:52" x14ac:dyDescent="0.25">
      <c r="A461" s="102"/>
      <c r="B461" s="103" t="s">
        <v>498</v>
      </c>
      <c r="C461" s="103" t="s">
        <v>500</v>
      </c>
      <c r="D461" s="103" t="s">
        <v>89</v>
      </c>
      <c r="F461" s="113">
        <f>'MATRIZ 2017 COMPLETO PROPOSTA'!F461</f>
        <v>906.14040287219541</v>
      </c>
      <c r="G461" s="118">
        <f t="shared" si="194"/>
        <v>8.0272888965224429E-4</v>
      </c>
      <c r="H461" s="123">
        <f>'DADOS BASE PROPOSTA'!$H$17*G461*'AJUSTE CONIF-SETEC (1) '!$Q$12</f>
        <v>994735.55375525355</v>
      </c>
      <c r="I461" s="123">
        <f>'MATRIZ 2017 COMPLETO PROPOSTA'!I461*'AJUSTE CONIF-SETEC (1) '!$Q$12</f>
        <v>725237.84820394893</v>
      </c>
      <c r="J461" s="123">
        <f t="shared" si="195"/>
        <v>1719973.4019592025</v>
      </c>
      <c r="L461" s="113">
        <v>0</v>
      </c>
      <c r="M461" s="123">
        <f>IF(D461="E",'DADOS BASE PROPOSTA'!$H$28,IF(D461="EA",'DADOS BASE PROPOSTA'!$H$29,IF(D461="EC",'DADOS BASE PROPOSTA'!$H$30,IF(D461="ECA",'DADOS BASE PROPOSTA'!$H$31,0))))*'AJUSTE CONIF-SETEC (1) '!$Q$14</f>
        <v>0</v>
      </c>
      <c r="N461" s="123">
        <f>IF(OR(D461="E",D461="EA",D461="EC",D461="ECA",D461="ECR"),L461*'DADOS BASE PROPOSTA'!$H$33,0)*'AJUSTE CONIF-SETEC (1) '!$Q$14</f>
        <v>0</v>
      </c>
      <c r="O461" s="123">
        <f t="shared" si="196"/>
        <v>0</v>
      </c>
      <c r="R461" s="123"/>
      <c r="T461" s="113">
        <v>216.9132640900894</v>
      </c>
      <c r="U461" s="118">
        <f t="shared" ref="U461:U485" si="198">T461/$T$11</f>
        <v>1.1379606714907243E-3</v>
      </c>
      <c r="V461" s="123">
        <f>'DADOS BASE PROPOSTA'!$H$48*U461*'AJUSTE CONIF-SETEC (1) '!$Q$20</f>
        <v>55675.228581619107</v>
      </c>
      <c r="W461" s="123"/>
      <c r="X461" s="123">
        <f t="shared" si="197"/>
        <v>55675.228581619107</v>
      </c>
      <c r="Z461" s="128">
        <v>449.5</v>
      </c>
      <c r="AB461" s="54">
        <v>0.72899999999999998</v>
      </c>
      <c r="AC461" s="54">
        <f t="shared" ref="AC461:AC485" si="199">Z461*AB461</f>
        <v>327.68549999999999</v>
      </c>
      <c r="AD461" s="132">
        <f t="shared" ref="AD461:AD485" si="200">(AB461-$AC$12)*$AD$12</f>
        <v>9.1815574172879333E-4</v>
      </c>
      <c r="AF461" s="54">
        <f>($AF$11-(AD461*$AF$11))*'AJUSTE CONIF-SETEC (1) '!$Q$18</f>
        <v>562.45821554962708</v>
      </c>
      <c r="AG461" s="123">
        <f t="shared" ref="AG461:AG485" si="201">Z461*AF461</f>
        <v>252824.96788955739</v>
      </c>
      <c r="AI461" s="128">
        <v>0</v>
      </c>
      <c r="AJ461" s="123">
        <f>IF($AI$11&gt;0,(AI461/$AI$11)*'DADOS BASE PROPOSTA'!$H$41,0)*'AJUSTE CONIF-SETEC (1) '!$Q$18</f>
        <v>0</v>
      </c>
      <c r="AL461" s="123">
        <v>72.125</v>
      </c>
      <c r="AM461" s="123">
        <f>(AL461/$AL$11)*'DADOS BASE PROPOSTA'!$H$42*'AJUSTE CONIF-SETEC (1) '!$Q$18</f>
        <v>38060.28546406424</v>
      </c>
      <c r="AO461" s="123"/>
      <c r="AP461" s="123"/>
      <c r="AQ461" s="123"/>
      <c r="AS461" s="123"/>
      <c r="AT461" s="123"/>
      <c r="AU461" s="123"/>
      <c r="AW461" s="123"/>
      <c r="AX461" s="123"/>
      <c r="AY461" s="123"/>
      <c r="AZ461" s="102"/>
    </row>
    <row r="462" spans="1:52" x14ac:dyDescent="0.25">
      <c r="A462" s="102"/>
      <c r="B462" s="103" t="s">
        <v>498</v>
      </c>
      <c r="C462" s="103" t="s">
        <v>501</v>
      </c>
      <c r="D462" s="103" t="s">
        <v>87</v>
      </c>
      <c r="F462" s="113">
        <f>'MATRIZ 2017 COMPLETO PROPOSTA'!F462</f>
        <v>0</v>
      </c>
      <c r="G462" s="118">
        <f t="shared" si="194"/>
        <v>0</v>
      </c>
      <c r="H462" s="123">
        <f>'DADOS BASE PROPOSTA'!$H$17*G462*'AJUSTE CONIF-SETEC (1) '!$Q$12</f>
        <v>0</v>
      </c>
      <c r="I462" s="123">
        <f>'MATRIZ 2017 COMPLETO PROPOSTA'!I462*'AJUSTE CONIF-SETEC (1) '!$Q$12</f>
        <v>0</v>
      </c>
      <c r="J462" s="123">
        <f t="shared" si="195"/>
        <v>0</v>
      </c>
      <c r="L462" s="113">
        <v>492.31978098178428</v>
      </c>
      <c r="M462" s="123">
        <f>IF(D462="E",'DADOS BASE PROPOSTA'!$H$28,IF(D462="EA",'DADOS BASE PROPOSTA'!$H$29,IF(D462="EC",'DADOS BASE PROPOSTA'!$H$30,IF(D462="ECA",'DADOS BASE PROPOSTA'!$H$31,0))))*'AJUSTE CONIF-SETEC (1) '!$Q$14</f>
        <v>499965.73525072273</v>
      </c>
      <c r="N462" s="123">
        <f>IF(OR(D462="E",D462="EA",D462="EC",D462="ECA",D462="ECR"),L462*'DADOS BASE PROPOSTA'!$H$33,0)*'AJUSTE CONIF-SETEC (1) '!$Q$14</f>
        <v>165173.38741442192</v>
      </c>
      <c r="O462" s="123">
        <f t="shared" si="196"/>
        <v>665139.12266514462</v>
      </c>
      <c r="R462" s="123"/>
      <c r="T462" s="113">
        <v>185.34479380875439</v>
      </c>
      <c r="U462" s="118">
        <f t="shared" si="198"/>
        <v>9.7234757360122417E-4</v>
      </c>
      <c r="V462" s="123">
        <f>'DADOS BASE PROPOSTA'!$H$48*U462*'AJUSTE CONIF-SETEC (1) '!$Q$20</f>
        <v>47572.534602723426</v>
      </c>
      <c r="W462" s="123"/>
      <c r="X462" s="123">
        <f t="shared" si="197"/>
        <v>47572.534602723426</v>
      </c>
      <c r="Z462" s="128">
        <v>147.5</v>
      </c>
      <c r="AB462" s="54">
        <v>0.747</v>
      </c>
      <c r="AC462" s="54">
        <f t="shared" si="199"/>
        <v>110.1825</v>
      </c>
      <c r="AD462" s="132">
        <f t="shared" si="200"/>
        <v>3.2418155741728821E-2</v>
      </c>
      <c r="AF462" s="54">
        <f>($AF$11-(AD462*$AF$11))*'AJUSTE CONIF-SETEC (1) '!$Q$18</f>
        <v>544.7244994465517</v>
      </c>
      <c r="AG462" s="123">
        <f t="shared" si="201"/>
        <v>80346.863668366379</v>
      </c>
      <c r="AI462" s="128">
        <v>0</v>
      </c>
      <c r="AJ462" s="123">
        <f>IF($AI$11&gt;0,(AI462/$AI$11)*'DADOS BASE PROPOSTA'!$H$41,0)*'AJUSTE CONIF-SETEC (1) '!$Q$18</f>
        <v>0</v>
      </c>
      <c r="AL462" s="123">
        <v>50.875</v>
      </c>
      <c r="AM462" s="123">
        <f>(AL462/$AL$11)*'DADOS BASE PROPOSTA'!$H$42*'AJUSTE CONIF-SETEC (1) '!$Q$18</f>
        <v>26846.683160960394</v>
      </c>
      <c r="AO462" s="123"/>
      <c r="AP462" s="123"/>
      <c r="AQ462" s="123"/>
      <c r="AS462" s="123"/>
      <c r="AT462" s="123"/>
      <c r="AU462" s="123"/>
      <c r="AW462" s="123"/>
      <c r="AX462" s="123"/>
      <c r="AY462" s="123"/>
      <c r="AZ462" s="102"/>
    </row>
    <row r="463" spans="1:52" x14ac:dyDescent="0.25">
      <c r="A463" s="102"/>
      <c r="B463" s="103" t="s">
        <v>498</v>
      </c>
      <c r="C463" s="103" t="s">
        <v>502</v>
      </c>
      <c r="D463" s="103" t="s">
        <v>87</v>
      </c>
      <c r="F463" s="113">
        <f>'MATRIZ 2017 COMPLETO PROPOSTA'!F463</f>
        <v>0</v>
      </c>
      <c r="G463" s="118">
        <f t="shared" si="194"/>
        <v>0</v>
      </c>
      <c r="H463" s="123">
        <f>'DADOS BASE PROPOSTA'!$H$17*G463*'AJUSTE CONIF-SETEC (1) '!$Q$12</f>
        <v>0</v>
      </c>
      <c r="I463" s="123">
        <f>'MATRIZ 2017 COMPLETO PROPOSTA'!I463*'AJUSTE CONIF-SETEC (1) '!$Q$12</f>
        <v>0</v>
      </c>
      <c r="J463" s="123">
        <f t="shared" si="195"/>
        <v>0</v>
      </c>
      <c r="L463" s="113">
        <v>54.648402772318903</v>
      </c>
      <c r="M463" s="123">
        <f>IF(D463="E",'DADOS BASE PROPOSTA'!$H$28,IF(D463="EA",'DADOS BASE PROPOSTA'!$H$29,IF(D463="EC",'DADOS BASE PROPOSTA'!$H$30,IF(D463="ECA",'DADOS BASE PROPOSTA'!$H$31,0))))*'AJUSTE CONIF-SETEC (1) '!$Q$14</f>
        <v>499965.73525072273</v>
      </c>
      <c r="N463" s="123">
        <f>IF(OR(D463="E",D463="EA",D463="EC",D463="ECA",D463="ECR"),L463*'DADOS BASE PROPOSTA'!$H$33,0)*'AJUSTE CONIF-SETEC (1) '!$Q$14</f>
        <v>18334.550329647584</v>
      </c>
      <c r="O463" s="123">
        <f t="shared" si="196"/>
        <v>518300.28558037034</v>
      </c>
      <c r="R463" s="123"/>
      <c r="T463" s="113">
        <v>54.532195578730907</v>
      </c>
      <c r="U463" s="118">
        <f t="shared" si="198"/>
        <v>2.8608436721906942E-4</v>
      </c>
      <c r="V463" s="123">
        <f>'DADOS BASE PROPOSTA'!$H$48*U463*'AJUSTE CONIF-SETEC (1) '!$Q$20</f>
        <v>13996.804052713152</v>
      </c>
      <c r="W463" s="123"/>
      <c r="X463" s="123">
        <f t="shared" si="197"/>
        <v>13996.804052713152</v>
      </c>
      <c r="Z463" s="128">
        <v>54</v>
      </c>
      <c r="AB463" s="54">
        <v>0.70599999999999996</v>
      </c>
      <c r="AC463" s="54">
        <f t="shared" si="199"/>
        <v>38.123999999999995</v>
      </c>
      <c r="AD463" s="132">
        <f t="shared" si="200"/>
        <v>-3.9331844258271242E-2</v>
      </c>
      <c r="AF463" s="54">
        <f>($AF$11-(AD463*$AF$11))*'AJUSTE CONIF-SETEC (1) '!$Q$18</f>
        <v>585.11796390355698</v>
      </c>
      <c r="AG463" s="123">
        <f t="shared" si="201"/>
        <v>31596.370050792077</v>
      </c>
      <c r="AI463" s="128">
        <v>0</v>
      </c>
      <c r="AJ463" s="123">
        <f>IF($AI$11&gt;0,(AI463/$AI$11)*'DADOS BASE PROPOSTA'!$H$41,0)*'AJUSTE CONIF-SETEC (1) '!$Q$18</f>
        <v>0</v>
      </c>
      <c r="AL463" s="123">
        <v>19.375</v>
      </c>
      <c r="AM463" s="123">
        <f>(AL463/$AL$11)*'DADOS BASE PROPOSTA'!$H$42*'AJUSTE CONIF-SETEC (1) '!$Q$18</f>
        <v>10224.166805771156</v>
      </c>
      <c r="AO463" s="123"/>
      <c r="AP463" s="123"/>
      <c r="AQ463" s="123"/>
      <c r="AS463" s="123"/>
      <c r="AT463" s="123"/>
      <c r="AU463" s="123"/>
      <c r="AW463" s="123"/>
      <c r="AX463" s="123"/>
      <c r="AY463" s="123"/>
      <c r="AZ463" s="102"/>
    </row>
    <row r="464" spans="1:52" x14ac:dyDescent="0.25">
      <c r="A464" s="102"/>
      <c r="B464" s="103" t="s">
        <v>498</v>
      </c>
      <c r="C464" s="103" t="s">
        <v>503</v>
      </c>
      <c r="D464" s="103" t="s">
        <v>87</v>
      </c>
      <c r="F464" s="113">
        <f>'MATRIZ 2017 COMPLETO PROPOSTA'!F464</f>
        <v>0</v>
      </c>
      <c r="G464" s="118">
        <f t="shared" si="194"/>
        <v>0</v>
      </c>
      <c r="H464" s="123">
        <f>'DADOS BASE PROPOSTA'!$H$17*G464*'AJUSTE CONIF-SETEC (1) '!$Q$12</f>
        <v>0</v>
      </c>
      <c r="I464" s="123">
        <f>'MATRIZ 2017 COMPLETO PROPOSTA'!I464*'AJUSTE CONIF-SETEC (1) '!$Q$12</f>
        <v>0</v>
      </c>
      <c r="J464" s="123">
        <f t="shared" si="195"/>
        <v>0</v>
      </c>
      <c r="L464" s="113">
        <v>146.7518424598878</v>
      </c>
      <c r="M464" s="123">
        <f>IF(D464="E",'DADOS BASE PROPOSTA'!$H$28,IF(D464="EA",'DADOS BASE PROPOSTA'!$H$29,IF(D464="EC",'DADOS BASE PROPOSTA'!$H$30,IF(D464="ECA",'DADOS BASE PROPOSTA'!$H$31,0))))*'AJUSTE CONIF-SETEC (1) '!$Q$14</f>
        <v>499965.73525072273</v>
      </c>
      <c r="N464" s="123">
        <f>IF(OR(D464="E",D464="EA",D464="EC",D464="ECA",D464="ECR"),L464*'DADOS BASE PROPOSTA'!$H$33,0)*'AJUSTE CONIF-SETEC (1) '!$Q$14</f>
        <v>49235.273220322044</v>
      </c>
      <c r="O464" s="123">
        <f t="shared" si="196"/>
        <v>549201.00847104483</v>
      </c>
      <c r="R464" s="123"/>
      <c r="T464" s="113">
        <v>330.45755912162161</v>
      </c>
      <c r="U464" s="118">
        <f t="shared" si="198"/>
        <v>1.7336316774111352E-3</v>
      </c>
      <c r="V464" s="123">
        <f>'DADOS BASE PROPOSTA'!$H$48*U464*'AJUSTE CONIF-SETEC (1) '!$Q$20</f>
        <v>84818.69570216292</v>
      </c>
      <c r="W464" s="123"/>
      <c r="X464" s="123">
        <f t="shared" si="197"/>
        <v>84818.69570216292</v>
      </c>
      <c r="Z464" s="128">
        <v>298</v>
      </c>
      <c r="AB464" s="54">
        <v>0.72299999999999998</v>
      </c>
      <c r="AC464" s="54">
        <f t="shared" si="199"/>
        <v>215.45399999999998</v>
      </c>
      <c r="AD464" s="132">
        <f t="shared" si="200"/>
        <v>-9.581844258271216E-3</v>
      </c>
      <c r="AF464" s="54">
        <f>($AF$11-(AD464*$AF$11))*'AJUSTE CONIF-SETEC (1) '!$Q$18</f>
        <v>568.36945425065232</v>
      </c>
      <c r="AG464" s="123">
        <f t="shared" si="201"/>
        <v>169374.09736669439</v>
      </c>
      <c r="AI464" s="128">
        <v>0</v>
      </c>
      <c r="AJ464" s="123">
        <f>IF($AI$11&gt;0,(AI464/$AI$11)*'DADOS BASE PROPOSTA'!$H$41,0)*'AJUSTE CONIF-SETEC (1) '!$Q$18</f>
        <v>0</v>
      </c>
      <c r="AL464" s="123">
        <v>96.375</v>
      </c>
      <c r="AM464" s="123">
        <f>(AL464/$AL$11)*'DADOS BASE PROPOSTA'!$H$42*'AJUSTE CONIF-SETEC (1) '!$Q$18</f>
        <v>50856.98456290039</v>
      </c>
      <c r="AO464" s="123"/>
      <c r="AP464" s="123"/>
      <c r="AQ464" s="123"/>
      <c r="AS464" s="123"/>
      <c r="AT464" s="123"/>
      <c r="AU464" s="123"/>
      <c r="AW464" s="123"/>
      <c r="AX464" s="123"/>
      <c r="AY464" s="123"/>
      <c r="AZ464" s="102"/>
    </row>
    <row r="465" spans="1:52" x14ac:dyDescent="0.25">
      <c r="A465" s="102"/>
      <c r="B465" s="103" t="s">
        <v>498</v>
      </c>
      <c r="C465" s="103" t="s">
        <v>504</v>
      </c>
      <c r="D465" s="103" t="s">
        <v>87</v>
      </c>
      <c r="F465" s="113">
        <f>'MATRIZ 2017 COMPLETO PROPOSTA'!F465</f>
        <v>0</v>
      </c>
      <c r="G465" s="118">
        <f t="shared" si="194"/>
        <v>0</v>
      </c>
      <c r="H465" s="123">
        <f>'DADOS BASE PROPOSTA'!$H$17*G465*'AJUSTE CONIF-SETEC (1) '!$Q$12</f>
        <v>0</v>
      </c>
      <c r="I465" s="123">
        <f>'MATRIZ 2017 COMPLETO PROPOSTA'!I465*'AJUSTE CONIF-SETEC (1) '!$Q$12</f>
        <v>0</v>
      </c>
      <c r="J465" s="123">
        <f t="shared" si="195"/>
        <v>0</v>
      </c>
      <c r="L465" s="113">
        <v>194.79751683471619</v>
      </c>
      <c r="M465" s="123">
        <f>IF(D465="E",'DADOS BASE PROPOSTA'!$H$28,IF(D465="EA",'DADOS BASE PROPOSTA'!$H$29,IF(D465="EC",'DADOS BASE PROPOSTA'!$H$30,IF(D465="ECA",'DADOS BASE PROPOSTA'!$H$31,0))))*'AJUSTE CONIF-SETEC (1) '!$Q$14</f>
        <v>499965.73525072273</v>
      </c>
      <c r="N465" s="123">
        <f>IF(OR(D465="E",D465="EA",D465="EC",D465="ECA",D465="ECR"),L465*'DADOS BASE PROPOSTA'!$H$33,0)*'AJUSTE CONIF-SETEC (1) '!$Q$14</f>
        <v>65354.606819461587</v>
      </c>
      <c r="O465" s="123">
        <f t="shared" si="196"/>
        <v>565320.3420701843</v>
      </c>
      <c r="R465" s="123"/>
      <c r="T465" s="113">
        <v>151.61734356639249</v>
      </c>
      <c r="U465" s="118">
        <f t="shared" si="198"/>
        <v>7.9540813153221464E-4</v>
      </c>
      <c r="V465" s="123">
        <f>'DADOS BASE PROPOSTA'!$H$48*U465*'AJUSTE CONIF-SETEC (1) '!$Q$20</f>
        <v>38915.694231086243</v>
      </c>
      <c r="W465" s="123"/>
      <c r="X465" s="123">
        <f t="shared" si="197"/>
        <v>38915.694231086243</v>
      </c>
      <c r="Z465" s="128">
        <v>127</v>
      </c>
      <c r="AB465" s="54">
        <v>0.73099999999999998</v>
      </c>
      <c r="AC465" s="54">
        <f t="shared" si="199"/>
        <v>92.837000000000003</v>
      </c>
      <c r="AD465" s="132">
        <f t="shared" si="200"/>
        <v>4.4181557417287964E-3</v>
      </c>
      <c r="AF465" s="54">
        <f>($AF$11-(AD465*$AF$11))*'AJUSTE CONIF-SETEC (1) '!$Q$18</f>
        <v>560.48780264928553</v>
      </c>
      <c r="AG465" s="123">
        <f t="shared" si="201"/>
        <v>71181.950936459267</v>
      </c>
      <c r="AI465" s="128">
        <v>0</v>
      </c>
      <c r="AJ465" s="123">
        <f>IF($AI$11&gt;0,(AI465/$AI$11)*'DADOS BASE PROPOSTA'!$H$41,0)*'AJUSTE CONIF-SETEC (1) '!$Q$18</f>
        <v>0</v>
      </c>
      <c r="AL465" s="123">
        <v>47.375</v>
      </c>
      <c r="AM465" s="123">
        <f>(AL465/$AL$11)*'DADOS BASE PROPOSTA'!$H$42*'AJUSTE CONIF-SETEC (1) '!$Q$18</f>
        <v>24999.736899272699</v>
      </c>
      <c r="AO465" s="123"/>
      <c r="AP465" s="123"/>
      <c r="AQ465" s="123"/>
      <c r="AS465" s="123"/>
      <c r="AT465" s="123"/>
      <c r="AU465" s="123"/>
      <c r="AW465" s="123"/>
      <c r="AX465" s="123"/>
      <c r="AY465" s="123"/>
      <c r="AZ465" s="102"/>
    </row>
    <row r="466" spans="1:52" x14ac:dyDescent="0.25">
      <c r="A466" s="102"/>
      <c r="B466" s="103" t="s">
        <v>498</v>
      </c>
      <c r="C466" s="103" t="s">
        <v>505</v>
      </c>
      <c r="D466" s="103" t="s">
        <v>87</v>
      </c>
      <c r="F466" s="113">
        <f>'MATRIZ 2017 COMPLETO PROPOSTA'!F466</f>
        <v>0</v>
      </c>
      <c r="G466" s="118">
        <f t="shared" si="194"/>
        <v>0</v>
      </c>
      <c r="H466" s="123">
        <f>'DADOS BASE PROPOSTA'!$H$17*G466*'AJUSTE CONIF-SETEC (1) '!$Q$12</f>
        <v>0</v>
      </c>
      <c r="I466" s="123">
        <f>'MATRIZ 2017 COMPLETO PROPOSTA'!I466*'AJUSTE CONIF-SETEC (1) '!$Q$12</f>
        <v>0</v>
      </c>
      <c r="J466" s="123">
        <f t="shared" si="195"/>
        <v>0</v>
      </c>
      <c r="L466" s="113">
        <v>56.20991782978674</v>
      </c>
      <c r="M466" s="123">
        <f>IF(D466="E",'DADOS BASE PROPOSTA'!$H$28,IF(D466="EA",'DADOS BASE PROPOSTA'!$H$29,IF(D466="EC",'DADOS BASE PROPOSTA'!$H$30,IF(D466="ECA",'DADOS BASE PROPOSTA'!$H$31,0))))*'AJUSTE CONIF-SETEC (1) '!$Q$14</f>
        <v>499965.73525072273</v>
      </c>
      <c r="N466" s="123">
        <f>IF(OR(D466="E",D466="EA",D466="EC",D466="ECA",D466="ECR"),L466*'DADOS BASE PROPOSTA'!$H$33,0)*'AJUSTE CONIF-SETEC (1) '!$Q$14</f>
        <v>18858.438951441822</v>
      </c>
      <c r="O466" s="123">
        <f t="shared" si="196"/>
        <v>518824.17420216458</v>
      </c>
      <c r="R466" s="123"/>
      <c r="T466" s="113">
        <v>143.970062793772</v>
      </c>
      <c r="U466" s="118">
        <f t="shared" si="198"/>
        <v>7.5528930892542823E-4</v>
      </c>
      <c r="V466" s="123">
        <f>'DADOS BASE PROPOSTA'!$H$48*U466*'AJUSTE CONIF-SETEC (1) '!$Q$20</f>
        <v>36952.863111332153</v>
      </c>
      <c r="W466" s="123"/>
      <c r="X466" s="123">
        <f t="shared" si="197"/>
        <v>36952.863111332153</v>
      </c>
      <c r="Z466" s="128">
        <v>69.5</v>
      </c>
      <c r="AB466" s="54">
        <v>0.68100000000000005</v>
      </c>
      <c r="AC466" s="54">
        <f t="shared" si="199"/>
        <v>47.329500000000003</v>
      </c>
      <c r="AD466" s="132">
        <f t="shared" si="200"/>
        <v>-8.3081844258271087E-2</v>
      </c>
      <c r="AF466" s="54">
        <f>($AF$11-(AD466*$AF$11))*'AJUSTE CONIF-SETEC (1) '!$Q$18</f>
        <v>609.74812515782844</v>
      </c>
      <c r="AG466" s="123">
        <f t="shared" si="201"/>
        <v>42377.494698469076</v>
      </c>
      <c r="AI466" s="128">
        <v>0</v>
      </c>
      <c r="AJ466" s="123">
        <f>IF($AI$11&gt;0,(AI466/$AI$11)*'DADOS BASE PROPOSTA'!$H$41,0)*'AJUSTE CONIF-SETEC (1) '!$Q$18</f>
        <v>0</v>
      </c>
      <c r="AL466" s="123">
        <v>49.25</v>
      </c>
      <c r="AM466" s="123">
        <f>(AL466/$AL$11)*'DADOS BASE PROPOSTA'!$H$42*'AJUSTE CONIF-SETEC (1) '!$Q$18</f>
        <v>25989.172396605391</v>
      </c>
      <c r="AO466" s="123"/>
      <c r="AP466" s="123"/>
      <c r="AQ466" s="123"/>
      <c r="AS466" s="123"/>
      <c r="AT466" s="123"/>
      <c r="AU466" s="123"/>
      <c r="AW466" s="123"/>
      <c r="AX466" s="123"/>
      <c r="AY466" s="123"/>
      <c r="AZ466" s="102"/>
    </row>
    <row r="467" spans="1:52" x14ac:dyDescent="0.25">
      <c r="A467" s="102"/>
      <c r="B467" s="103" t="s">
        <v>498</v>
      </c>
      <c r="C467" s="103" t="s">
        <v>506</v>
      </c>
      <c r="D467" s="103" t="s">
        <v>89</v>
      </c>
      <c r="F467" s="113">
        <f>'MATRIZ 2017 COMPLETO PROPOSTA'!F467</f>
        <v>1104.360551532712</v>
      </c>
      <c r="G467" s="118">
        <f t="shared" si="194"/>
        <v>9.7832754890704132E-4</v>
      </c>
      <c r="H467" s="123">
        <f>'DADOS BASE PROPOSTA'!$H$17*G467*'AJUSTE CONIF-SETEC (1) '!$Q$12</f>
        <v>1212336.0809122771</v>
      </c>
      <c r="I467" s="123">
        <f>'MATRIZ 2017 COMPLETO PROPOSTA'!I467*'AJUSTE CONIF-SETEC (1) '!$Q$12</f>
        <v>507637.32104692532</v>
      </c>
      <c r="J467" s="123">
        <f t="shared" si="195"/>
        <v>1719973.4019592025</v>
      </c>
      <c r="L467" s="113">
        <v>0</v>
      </c>
      <c r="M467" s="123">
        <f>IF(D467="E",'DADOS BASE PROPOSTA'!$H$28,IF(D467="EA",'DADOS BASE PROPOSTA'!$H$29,IF(D467="EC",'DADOS BASE PROPOSTA'!$H$30,IF(D467="ECA",'DADOS BASE PROPOSTA'!$H$31,0))))*'AJUSTE CONIF-SETEC (1) '!$Q$14</f>
        <v>0</v>
      </c>
      <c r="N467" s="123">
        <f>IF(OR(D467="E",D467="EA",D467="EC",D467="ECA",D467="ECR"),L467*'DADOS BASE PROPOSTA'!$H$33,0)*'AJUSTE CONIF-SETEC (1) '!$Q$14</f>
        <v>0</v>
      </c>
      <c r="O467" s="123">
        <f t="shared" si="196"/>
        <v>0</v>
      </c>
      <c r="R467" s="123"/>
      <c r="T467" s="113">
        <v>0</v>
      </c>
      <c r="U467" s="118">
        <f t="shared" si="198"/>
        <v>0</v>
      </c>
      <c r="V467" s="123">
        <f>'DADOS BASE PROPOSTA'!$H$48*U467*'AJUSTE CONIF-SETEC (1) '!$Q$20</f>
        <v>0</v>
      </c>
      <c r="W467" s="123"/>
      <c r="X467" s="123">
        <f t="shared" si="197"/>
        <v>0</v>
      </c>
      <c r="Z467" s="128">
        <v>554.5</v>
      </c>
      <c r="AB467" s="54">
        <v>0.745</v>
      </c>
      <c r="AC467" s="54">
        <f t="shared" si="199"/>
        <v>413.10250000000002</v>
      </c>
      <c r="AD467" s="132">
        <f t="shared" si="200"/>
        <v>2.8918155741728818E-2</v>
      </c>
      <c r="AF467" s="54">
        <f>($AF$11-(AD467*$AF$11))*'AJUSTE CONIF-SETEC (1) '!$Q$18</f>
        <v>546.69491234689337</v>
      </c>
      <c r="AG467" s="123">
        <f t="shared" si="201"/>
        <v>303142.32889635238</v>
      </c>
      <c r="AI467" s="128">
        <v>0</v>
      </c>
      <c r="AJ467" s="123">
        <f>IF($AI$11&gt;0,(AI467/$AI$11)*'DADOS BASE PROPOSTA'!$H$41,0)*'AJUSTE CONIF-SETEC (1) '!$Q$18</f>
        <v>0</v>
      </c>
      <c r="AL467" s="123">
        <v>0</v>
      </c>
      <c r="AM467" s="123">
        <f>(AL467/$AL$11)*'DADOS BASE PROPOSTA'!$H$42*'AJUSTE CONIF-SETEC (1) '!$Q$18</f>
        <v>0</v>
      </c>
      <c r="AO467" s="123"/>
      <c r="AP467" s="123"/>
      <c r="AQ467" s="123"/>
      <c r="AS467" s="123"/>
      <c r="AT467" s="123"/>
      <c r="AU467" s="123"/>
      <c r="AW467" s="123"/>
      <c r="AX467" s="123"/>
      <c r="AY467" s="123"/>
      <c r="AZ467" s="102"/>
    </row>
    <row r="468" spans="1:52" x14ac:dyDescent="0.25">
      <c r="A468" s="102"/>
      <c r="B468" s="103" t="s">
        <v>498</v>
      </c>
      <c r="C468" s="103" t="s">
        <v>507</v>
      </c>
      <c r="D468" s="103" t="s">
        <v>93</v>
      </c>
      <c r="F468" s="113">
        <f>'MATRIZ 2017 COMPLETO PROPOSTA'!F468</f>
        <v>0</v>
      </c>
      <c r="G468" s="118">
        <f t="shared" si="194"/>
        <v>0</v>
      </c>
      <c r="H468" s="123">
        <f>'DADOS BASE PROPOSTA'!$H$17*G468*'AJUSTE CONIF-SETEC (1) '!$Q$12</f>
        <v>0</v>
      </c>
      <c r="I468" s="123">
        <f>'MATRIZ 2017 COMPLETO PROPOSTA'!I468*'AJUSTE CONIF-SETEC (1) '!$Q$12</f>
        <v>0</v>
      </c>
      <c r="J468" s="123">
        <f t="shared" si="195"/>
        <v>0</v>
      </c>
      <c r="L468" s="113">
        <v>52.387685961633693</v>
      </c>
      <c r="M468" s="123">
        <f>IF(D468="E",'DADOS BASE PROPOSTA'!$H$28,IF(D468="EA",'DADOS BASE PROPOSTA'!$H$29,IF(D468="EC",'DADOS BASE PROPOSTA'!$H$30,IF(D468="ECA",'DADOS BASE PROPOSTA'!$H$31,0))))*'AJUSTE CONIF-SETEC (1) '!$Q$14</f>
        <v>1008808.992033664</v>
      </c>
      <c r="N468" s="123">
        <f>IF(OR(D468="E",D468="EA",D468="EC",D468="ECA",D468="ECR"),L468*'DADOS BASE PROPOSTA'!$H$33,0)*'AJUSTE CONIF-SETEC (1) '!$Q$14</f>
        <v>17576.079376355905</v>
      </c>
      <c r="O468" s="123">
        <f t="shared" si="196"/>
        <v>1026385.0714100199</v>
      </c>
      <c r="R468" s="123"/>
      <c r="T468" s="113">
        <v>90.435522266364657</v>
      </c>
      <c r="U468" s="118">
        <f t="shared" si="198"/>
        <v>4.7443879504807397E-4</v>
      </c>
      <c r="V468" s="123">
        <f>'DADOS BASE PROPOSTA'!$H$48*U468*'AJUSTE CONIF-SETEC (1) '!$Q$20</f>
        <v>23212.127645577217</v>
      </c>
      <c r="W468" s="123"/>
      <c r="X468" s="123">
        <f t="shared" si="197"/>
        <v>23212.127645577217</v>
      </c>
      <c r="Z468" s="128">
        <v>53.5</v>
      </c>
      <c r="AB468" s="54">
        <v>0.70599999999999996</v>
      </c>
      <c r="AC468" s="54">
        <f t="shared" si="199"/>
        <v>37.771000000000001</v>
      </c>
      <c r="AD468" s="132">
        <f t="shared" si="200"/>
        <v>-3.9331844258271242E-2</v>
      </c>
      <c r="AF468" s="54">
        <f>($AF$11-(AD468*$AF$11))*'AJUSTE CONIF-SETEC (1) '!$Q$18</f>
        <v>585.11796390355698</v>
      </c>
      <c r="AG468" s="123">
        <f t="shared" si="201"/>
        <v>31303.811068840299</v>
      </c>
      <c r="AI468" s="128">
        <v>0</v>
      </c>
      <c r="AJ468" s="123">
        <f>IF($AI$11&gt;0,(AI468/$AI$11)*'DADOS BASE PROPOSTA'!$H$41,0)*'AJUSTE CONIF-SETEC (1) '!$Q$18</f>
        <v>0</v>
      </c>
      <c r="AL468" s="123">
        <v>25.75</v>
      </c>
      <c r="AM468" s="123">
        <f>(AL468/$AL$11)*'DADOS BASE PROPOSTA'!$H$42*'AJUSTE CONIF-SETEC (1) '!$Q$18</f>
        <v>13588.24749670231</v>
      </c>
      <c r="AO468" s="123"/>
      <c r="AP468" s="123"/>
      <c r="AQ468" s="123"/>
      <c r="AS468" s="123"/>
      <c r="AT468" s="123"/>
      <c r="AU468" s="123"/>
      <c r="AW468" s="123"/>
      <c r="AX468" s="123"/>
      <c r="AY468" s="123"/>
      <c r="AZ468" s="102"/>
    </row>
    <row r="469" spans="1:52" x14ac:dyDescent="0.25">
      <c r="A469" s="102"/>
      <c r="B469" s="103" t="s">
        <v>498</v>
      </c>
      <c r="C469" s="103" t="s">
        <v>508</v>
      </c>
      <c r="D469" s="103" t="s">
        <v>93</v>
      </c>
      <c r="F469" s="113">
        <f>'MATRIZ 2017 COMPLETO PROPOSTA'!F469</f>
        <v>0</v>
      </c>
      <c r="G469" s="118">
        <f t="shared" si="194"/>
        <v>0</v>
      </c>
      <c r="H469" s="123">
        <f>'DADOS BASE PROPOSTA'!$H$17*G469*'AJUSTE CONIF-SETEC (1) '!$Q$12</f>
        <v>0</v>
      </c>
      <c r="I469" s="123">
        <f>'MATRIZ 2017 COMPLETO PROPOSTA'!I469*'AJUSTE CONIF-SETEC (1) '!$Q$12</f>
        <v>0</v>
      </c>
      <c r="J469" s="123">
        <f t="shared" si="195"/>
        <v>0</v>
      </c>
      <c r="L469" s="113">
        <v>528.29565596261443</v>
      </c>
      <c r="M469" s="123">
        <f>IF(D469="E",'DADOS BASE PROPOSTA'!$H$28,IF(D469="EA",'DADOS BASE PROPOSTA'!$H$29,IF(D469="EC",'DADOS BASE PROPOSTA'!$H$30,IF(D469="ECA",'DADOS BASE PROPOSTA'!$H$31,0))))*'AJUSTE CONIF-SETEC (1) '!$Q$14</f>
        <v>1008808.992033664</v>
      </c>
      <c r="N469" s="123">
        <f>IF(OR(D469="E",D469="EA",D469="EC",D469="ECA",D469="ECR"),L469*'DADOS BASE PROPOSTA'!$H$33,0)*'AJUSTE CONIF-SETEC (1) '!$Q$14</f>
        <v>177243.30084331447</v>
      </c>
      <c r="O469" s="123">
        <f t="shared" si="196"/>
        <v>1186052.2928769784</v>
      </c>
      <c r="R469" s="123"/>
      <c r="T469" s="113">
        <v>160.4644040817642</v>
      </c>
      <c r="U469" s="118">
        <f t="shared" si="198"/>
        <v>8.4182118500325618E-4</v>
      </c>
      <c r="V469" s="123">
        <f>'DADOS BASE PROPOSTA'!$H$48*U469*'AJUSTE CONIF-SETEC (1) '!$Q$20</f>
        <v>41186.473376543043</v>
      </c>
      <c r="W469" s="123"/>
      <c r="X469" s="123">
        <f t="shared" si="197"/>
        <v>41186.473376543043</v>
      </c>
      <c r="Z469" s="128">
        <v>205</v>
      </c>
      <c r="AB469" s="54">
        <v>0.78200000000000003</v>
      </c>
      <c r="AC469" s="54">
        <f t="shared" si="199"/>
        <v>160.31</v>
      </c>
      <c r="AD469" s="132">
        <f t="shared" si="200"/>
        <v>9.3668155741728876E-2</v>
      </c>
      <c r="AF469" s="54">
        <f>($AF$11-(AD469*$AF$11))*'AJUSTE CONIF-SETEC (1) '!$Q$18</f>
        <v>510.24227369057149</v>
      </c>
      <c r="AG469" s="123">
        <f t="shared" si="201"/>
        <v>104599.66610656715</v>
      </c>
      <c r="AI469" s="128">
        <v>0</v>
      </c>
      <c r="AJ469" s="123">
        <f>IF($AI$11&gt;0,(AI469/$AI$11)*'DADOS BASE PROPOSTA'!$H$41,0)*'AJUSTE CONIF-SETEC (1) '!$Q$18</f>
        <v>0</v>
      </c>
      <c r="AL469" s="123">
        <v>39.5</v>
      </c>
      <c r="AM469" s="123">
        <f>(AL469/$AL$11)*'DADOS BASE PROPOSTA'!$H$42*'AJUSTE CONIF-SETEC (1) '!$Q$18</f>
        <v>20844.107810475391</v>
      </c>
      <c r="AO469" s="123"/>
      <c r="AP469" s="123"/>
      <c r="AQ469" s="123"/>
      <c r="AS469" s="123"/>
      <c r="AT469" s="123"/>
      <c r="AU469" s="123"/>
      <c r="AW469" s="123"/>
      <c r="AX469" s="123"/>
      <c r="AY469" s="123"/>
      <c r="AZ469" s="102"/>
    </row>
    <row r="470" spans="1:52" x14ac:dyDescent="0.25">
      <c r="A470" s="102"/>
      <c r="B470" s="103" t="s">
        <v>498</v>
      </c>
      <c r="C470" s="103" t="s">
        <v>509</v>
      </c>
      <c r="D470" s="103" t="s">
        <v>93</v>
      </c>
      <c r="F470" s="113">
        <f>'MATRIZ 2017 COMPLETO PROPOSTA'!F470</f>
        <v>0</v>
      </c>
      <c r="G470" s="118">
        <f t="shared" si="194"/>
        <v>0</v>
      </c>
      <c r="H470" s="123">
        <f>'DADOS BASE PROPOSTA'!$H$17*G470*'AJUSTE CONIF-SETEC (1) '!$Q$12</f>
        <v>0</v>
      </c>
      <c r="I470" s="123">
        <f>'MATRIZ 2017 COMPLETO PROPOSTA'!I470*'AJUSTE CONIF-SETEC (1) '!$Q$12</f>
        <v>0</v>
      </c>
      <c r="J470" s="123">
        <f t="shared" si="195"/>
        <v>0</v>
      </c>
      <c r="L470" s="113">
        <v>168.49074127066109</v>
      </c>
      <c r="M470" s="123">
        <f>IF(D470="E",'DADOS BASE PROPOSTA'!$H$28,IF(D470="EA",'DADOS BASE PROPOSTA'!$H$29,IF(D470="EC",'DADOS BASE PROPOSTA'!$H$30,IF(D470="ECA",'DADOS BASE PROPOSTA'!$H$31,0))))*'AJUSTE CONIF-SETEC (1) '!$Q$14</f>
        <v>1008808.992033664</v>
      </c>
      <c r="N470" s="123">
        <f>IF(OR(D470="E",D470="EA",D470="EC",D470="ECA",D470="ECR"),L470*'DADOS BASE PROPOSTA'!$H$33,0)*'AJUSTE CONIF-SETEC (1) '!$Q$14</f>
        <v>56528.678226463024</v>
      </c>
      <c r="O470" s="123">
        <f t="shared" si="196"/>
        <v>1065337.6702601269</v>
      </c>
      <c r="R470" s="123"/>
      <c r="T470" s="113">
        <v>4669.1297525875289</v>
      </c>
      <c r="U470" s="118">
        <f t="shared" si="198"/>
        <v>2.4494979829011679E-2</v>
      </c>
      <c r="V470" s="123">
        <f>'DADOS BASE PROPOSTA'!$H$48*U470*'AJUSTE CONIF-SETEC (1) '!$Q$20</f>
        <v>1198427.7095410065</v>
      </c>
      <c r="W470" s="123"/>
      <c r="X470" s="123">
        <f t="shared" si="197"/>
        <v>1198427.7095410065</v>
      </c>
      <c r="Z470" s="128">
        <v>80</v>
      </c>
      <c r="AB470" s="54">
        <v>0.73299999999999998</v>
      </c>
      <c r="AC470" s="54">
        <f t="shared" si="199"/>
        <v>58.64</v>
      </c>
      <c r="AD470" s="132">
        <f t="shared" si="200"/>
        <v>7.9181557417287995E-3</v>
      </c>
      <c r="AF470" s="54">
        <f>($AF$11-(AD470*$AF$11))*'AJUSTE CONIF-SETEC (1) '!$Q$18</f>
        <v>558.51738974894374</v>
      </c>
      <c r="AG470" s="123">
        <f t="shared" si="201"/>
        <v>44681.391179915503</v>
      </c>
      <c r="AI470" s="128">
        <v>0</v>
      </c>
      <c r="AJ470" s="123">
        <f>IF($AI$11&gt;0,(AI470/$AI$11)*'DADOS BASE PROPOSTA'!$H$41,0)*'AJUSTE CONIF-SETEC (1) '!$Q$18</f>
        <v>0</v>
      </c>
      <c r="AL470" s="123">
        <v>841.125</v>
      </c>
      <c r="AM470" s="123">
        <f>(AL470/$AL$11)*'DADOS BASE PROPOSTA'!$H$42*'AJUSTE CONIF-SETEC (1) '!$Q$18</f>
        <v>443860.76410344592</v>
      </c>
      <c r="AO470" s="123"/>
      <c r="AP470" s="123"/>
      <c r="AQ470" s="123"/>
      <c r="AS470" s="123"/>
      <c r="AT470" s="123"/>
      <c r="AU470" s="123"/>
      <c r="AW470" s="123"/>
      <c r="AX470" s="123"/>
      <c r="AY470" s="123"/>
      <c r="AZ470" s="102"/>
    </row>
    <row r="471" spans="1:52" x14ac:dyDescent="0.25">
      <c r="A471" s="102"/>
      <c r="B471" s="103" t="s">
        <v>498</v>
      </c>
      <c r="C471" s="103" t="s">
        <v>510</v>
      </c>
      <c r="D471" s="103" t="s">
        <v>89</v>
      </c>
      <c r="F471" s="113">
        <f>'MATRIZ 2017 COMPLETO PROPOSTA'!F471</f>
        <v>5346.1742645182167</v>
      </c>
      <c r="G471" s="118">
        <f t="shared" si="194"/>
        <v>4.7360525119962025E-3</v>
      </c>
      <c r="H471" s="123">
        <f>'DADOS BASE PROPOSTA'!$H$17*G471*'AJUSTE CONIF-SETEC (1) '!$Q$12</f>
        <v>5868880.3640484875</v>
      </c>
      <c r="I471" s="123">
        <f>'MATRIZ 2017 COMPLETO PROPOSTA'!I471*'AJUSTE CONIF-SETEC (1) '!$Q$12</f>
        <v>0</v>
      </c>
      <c r="J471" s="123">
        <f t="shared" si="195"/>
        <v>5868880.3640484875</v>
      </c>
      <c r="L471" s="113">
        <v>0</v>
      </c>
      <c r="M471" s="123">
        <f>IF(D471="E",'DADOS BASE PROPOSTA'!$H$28,IF(D471="EA",'DADOS BASE PROPOSTA'!$H$29,IF(D471="EC",'DADOS BASE PROPOSTA'!$H$30,IF(D471="ECA",'DADOS BASE PROPOSTA'!$H$31,0))))*'AJUSTE CONIF-SETEC (1) '!$Q$14</f>
        <v>0</v>
      </c>
      <c r="N471" s="123">
        <f>IF(OR(D471="E",D471="EA",D471="EC",D471="ECA",D471="ECR"),L471*'DADOS BASE PROPOSTA'!$H$33,0)*'AJUSTE CONIF-SETEC (1) '!$Q$14</f>
        <v>0</v>
      </c>
      <c r="O471" s="123">
        <f t="shared" si="196"/>
        <v>0</v>
      </c>
      <c r="R471" s="123"/>
      <c r="T471" s="113">
        <v>2915.4199059796042</v>
      </c>
      <c r="U471" s="118">
        <f t="shared" si="198"/>
        <v>1.5294745610891182E-2</v>
      </c>
      <c r="V471" s="123">
        <f>'DADOS BASE PROPOSTA'!$H$48*U471*'AJUSTE CONIF-SETEC (1) '!$Q$20</f>
        <v>748302.18593457178</v>
      </c>
      <c r="W471" s="123"/>
      <c r="X471" s="123">
        <f t="shared" si="197"/>
        <v>748302.18593457178</v>
      </c>
      <c r="Z471" s="128">
        <v>3892.5</v>
      </c>
      <c r="AB471" s="54">
        <v>0.82299999999999995</v>
      </c>
      <c r="AC471" s="54">
        <f t="shared" si="199"/>
        <v>3203.5274999999997</v>
      </c>
      <c r="AD471" s="132">
        <f t="shared" si="200"/>
        <v>0.16541815574172875</v>
      </c>
      <c r="AF471" s="54">
        <f>($AF$11-(AD471*$AF$11))*'AJUSTE CONIF-SETEC (1) '!$Q$18</f>
        <v>469.84880923356633</v>
      </c>
      <c r="AG471" s="123">
        <f t="shared" si="201"/>
        <v>1828886.4899416568</v>
      </c>
      <c r="AI471" s="128">
        <v>0</v>
      </c>
      <c r="AJ471" s="123">
        <f>IF($AI$11&gt;0,(AI471/$AI$11)*'DADOS BASE PROPOSTA'!$H$41,0)*'AJUSTE CONIF-SETEC (1) '!$Q$18</f>
        <v>0</v>
      </c>
      <c r="AL471" s="123">
        <v>1710.5</v>
      </c>
      <c r="AM471" s="123">
        <f>(AL471/$AL$11)*'DADOS BASE PROPOSTA'!$H$42*'AJUSTE CONIF-SETEC (1) '!$Q$18</f>
        <v>902629.02303337108</v>
      </c>
      <c r="AO471" s="123"/>
      <c r="AP471" s="123"/>
      <c r="AQ471" s="123"/>
      <c r="AS471" s="123"/>
      <c r="AT471" s="123"/>
      <c r="AU471" s="123"/>
      <c r="AW471" s="123"/>
      <c r="AX471" s="123"/>
      <c r="AY471" s="123"/>
      <c r="AZ471" s="102"/>
    </row>
    <row r="472" spans="1:52" x14ac:dyDescent="0.25">
      <c r="A472" s="102"/>
      <c r="B472" s="103" t="s">
        <v>498</v>
      </c>
      <c r="C472" s="103" t="s">
        <v>511</v>
      </c>
      <c r="D472" s="103" t="s">
        <v>89</v>
      </c>
      <c r="F472" s="113">
        <f>'MATRIZ 2017 COMPLETO PROPOSTA'!F472</f>
        <v>1501.735797587191</v>
      </c>
      <c r="G472" s="118">
        <f t="shared" si="194"/>
        <v>1.3303531169420978E-3</v>
      </c>
      <c r="H472" s="123">
        <f>'DADOS BASE PROPOSTA'!$H$17*G472*'AJUSTE CONIF-SETEC (1) '!$Q$12</f>
        <v>1648563.4957584778</v>
      </c>
      <c r="I472" s="123">
        <f>'MATRIZ 2017 COMPLETO PROPOSTA'!I472*'AJUSTE CONIF-SETEC (1) '!$Q$12</f>
        <v>71409.906200724639</v>
      </c>
      <c r="J472" s="123">
        <f t="shared" si="195"/>
        <v>1719973.4019592025</v>
      </c>
      <c r="L472" s="113">
        <v>0</v>
      </c>
      <c r="M472" s="123">
        <f>IF(D472="E",'DADOS BASE PROPOSTA'!$H$28,IF(D472="EA",'DADOS BASE PROPOSTA'!$H$29,IF(D472="EC",'DADOS BASE PROPOSTA'!$H$30,IF(D472="ECA",'DADOS BASE PROPOSTA'!$H$31,0))))*'AJUSTE CONIF-SETEC (1) '!$Q$14</f>
        <v>0</v>
      </c>
      <c r="N472" s="123">
        <f>IF(OR(D472="E",D472="EA",D472="EC",D472="ECA",D472="ECR"),L472*'DADOS BASE PROPOSTA'!$H$33,0)*'AJUSTE CONIF-SETEC (1) '!$Q$14</f>
        <v>0</v>
      </c>
      <c r="O472" s="123">
        <f t="shared" si="196"/>
        <v>0</v>
      </c>
      <c r="R472" s="123"/>
      <c r="T472" s="113">
        <v>178.49979439993029</v>
      </c>
      <c r="U472" s="118">
        <f t="shared" si="198"/>
        <v>9.3643764362855099E-4</v>
      </c>
      <c r="V472" s="123">
        <f>'DADOS BASE PROPOSTA'!$H$48*U472*'AJUSTE CONIF-SETEC (1) '!$Q$20</f>
        <v>45815.625414500384</v>
      </c>
      <c r="W472" s="123"/>
      <c r="X472" s="123">
        <f t="shared" si="197"/>
        <v>45815.625414500384</v>
      </c>
      <c r="Z472" s="128">
        <v>689.5</v>
      </c>
      <c r="AB472" s="54">
        <v>0.751</v>
      </c>
      <c r="AC472" s="54">
        <f t="shared" si="199"/>
        <v>517.81449999999995</v>
      </c>
      <c r="AD472" s="132">
        <f t="shared" si="200"/>
        <v>3.9418155741728828E-2</v>
      </c>
      <c r="AF472" s="54">
        <f>($AF$11-(AD472*$AF$11))*'AJUSTE CONIF-SETEC (1) '!$Q$18</f>
        <v>540.78367364586825</v>
      </c>
      <c r="AG472" s="123">
        <f t="shared" si="201"/>
        <v>372870.34297882614</v>
      </c>
      <c r="AI472" s="128">
        <v>0</v>
      </c>
      <c r="AJ472" s="123">
        <f>IF($AI$11&gt;0,(AI472/$AI$11)*'DADOS BASE PROPOSTA'!$H$41,0)*'AJUSTE CONIF-SETEC (1) '!$Q$18</f>
        <v>0</v>
      </c>
      <c r="AL472" s="123">
        <v>136.75</v>
      </c>
      <c r="AM472" s="123">
        <f>(AL472/$AL$11)*'DADOS BASE PROPOSTA'!$H$42*'AJUSTE CONIF-SETEC (1) '!$Q$18</f>
        <v>72162.828938797713</v>
      </c>
      <c r="AO472" s="123"/>
      <c r="AP472" s="123"/>
      <c r="AQ472" s="123"/>
      <c r="AS472" s="123"/>
      <c r="AT472" s="123"/>
      <c r="AU472" s="123"/>
      <c r="AW472" s="123"/>
      <c r="AX472" s="123"/>
      <c r="AY472" s="123"/>
      <c r="AZ472" s="102"/>
    </row>
    <row r="473" spans="1:52" x14ac:dyDescent="0.25">
      <c r="A473" s="102"/>
      <c r="B473" s="103" t="s">
        <v>498</v>
      </c>
      <c r="C473" s="103" t="s">
        <v>512</v>
      </c>
      <c r="D473" s="103" t="s">
        <v>89</v>
      </c>
      <c r="F473" s="113">
        <f>'MATRIZ 2017 COMPLETO PROPOSTA'!F473</f>
        <v>910.12752571899614</v>
      </c>
      <c r="G473" s="118">
        <f t="shared" si="194"/>
        <v>8.0626098984949246E-4</v>
      </c>
      <c r="H473" s="123">
        <f>'DADOS BASE PROPOSTA'!$H$17*G473*'AJUSTE CONIF-SETEC (1) '!$Q$12</f>
        <v>999112.50553924975</v>
      </c>
      <c r="I473" s="123">
        <f>'MATRIZ 2017 COMPLETO PROPOSTA'!I473*'AJUSTE CONIF-SETEC (1) '!$Q$12</f>
        <v>720860.89641995274</v>
      </c>
      <c r="J473" s="123">
        <f t="shared" si="195"/>
        <v>1719973.4019592025</v>
      </c>
      <c r="L473" s="113">
        <v>0</v>
      </c>
      <c r="M473" s="123">
        <f>IF(D473="E",'DADOS BASE PROPOSTA'!$H$28,IF(D473="EA",'DADOS BASE PROPOSTA'!$H$29,IF(D473="EC",'DADOS BASE PROPOSTA'!$H$30,IF(D473="ECA",'DADOS BASE PROPOSTA'!$H$31,0))))*'AJUSTE CONIF-SETEC (1) '!$Q$14</f>
        <v>0</v>
      </c>
      <c r="N473" s="123">
        <f>IF(OR(D473="E",D473="EA",D473="EC",D473="ECA",D473="ECR"),L473*'DADOS BASE PROPOSTA'!$H$33,0)*'AJUSTE CONIF-SETEC (1) '!$Q$14</f>
        <v>0</v>
      </c>
      <c r="O473" s="123">
        <f t="shared" si="196"/>
        <v>0</v>
      </c>
      <c r="R473" s="123"/>
      <c r="T473" s="113">
        <v>293.77295114183698</v>
      </c>
      <c r="U473" s="118">
        <f t="shared" si="198"/>
        <v>1.5411785265853207E-3</v>
      </c>
      <c r="V473" s="123">
        <f>'DADOS BASE PROPOSTA'!$H$48*U473*'AJUSTE CONIF-SETEC (1) '!$Q$20</f>
        <v>75402.840275943658</v>
      </c>
      <c r="W473" s="123"/>
      <c r="X473" s="123">
        <f t="shared" si="197"/>
        <v>75402.840275943658</v>
      </c>
      <c r="Z473" s="128">
        <v>396.5</v>
      </c>
      <c r="AB473" s="54">
        <v>0.72599999999999998</v>
      </c>
      <c r="AC473" s="54">
        <f t="shared" si="199"/>
        <v>287.85899999999998</v>
      </c>
      <c r="AD473" s="132">
        <f t="shared" si="200"/>
        <v>-4.3318442582712113E-3</v>
      </c>
      <c r="AF473" s="54">
        <f>($AF$11-(AD473*$AF$11))*'AJUSTE CONIF-SETEC (1) '!$Q$18</f>
        <v>565.4138349001397</v>
      </c>
      <c r="AG473" s="123">
        <f t="shared" si="201"/>
        <v>224186.5855379054</v>
      </c>
      <c r="AI473" s="128">
        <v>0</v>
      </c>
      <c r="AJ473" s="123">
        <f>IF($AI$11&gt;0,(AI473/$AI$11)*'DADOS BASE PROPOSTA'!$H$41,0)*'AJUSTE CONIF-SETEC (1) '!$Q$18</f>
        <v>0</v>
      </c>
      <c r="AL473" s="123">
        <v>98.5</v>
      </c>
      <c r="AM473" s="123">
        <f>(AL473/$AL$11)*'DADOS BASE PROPOSTA'!$H$42*'AJUSTE CONIF-SETEC (1) '!$Q$18</f>
        <v>51978.344793210781</v>
      </c>
      <c r="AO473" s="123"/>
      <c r="AP473" s="123"/>
      <c r="AQ473" s="123"/>
      <c r="AS473" s="123"/>
      <c r="AT473" s="123"/>
      <c r="AU473" s="123"/>
      <c r="AW473" s="123"/>
      <c r="AX473" s="123"/>
      <c r="AY473" s="123"/>
      <c r="AZ473" s="102"/>
    </row>
    <row r="474" spans="1:52" x14ac:dyDescent="0.25">
      <c r="A474" s="102"/>
      <c r="B474" s="103" t="s">
        <v>498</v>
      </c>
      <c r="C474" s="103" t="s">
        <v>513</v>
      </c>
      <c r="D474" s="103" t="s">
        <v>89</v>
      </c>
      <c r="F474" s="113">
        <f>'MATRIZ 2017 COMPLETO PROPOSTA'!F474</f>
        <v>1269.756624662356</v>
      </c>
      <c r="G474" s="118">
        <f t="shared" si="194"/>
        <v>1.1248481164872583E-3</v>
      </c>
      <c r="H474" s="123">
        <f>'DADOS BASE PROPOSTA'!$H$17*G474*'AJUSTE CONIF-SETEC (1) '!$Q$12</f>
        <v>1393903.257336664</v>
      </c>
      <c r="I474" s="123">
        <f>'MATRIZ 2017 COMPLETO PROPOSTA'!I474*'AJUSTE CONIF-SETEC (1) '!$Q$12</f>
        <v>326070.14462253853</v>
      </c>
      <c r="J474" s="123">
        <f t="shared" si="195"/>
        <v>1719973.4019592025</v>
      </c>
      <c r="L474" s="113">
        <v>0</v>
      </c>
      <c r="M474" s="123">
        <f>IF(D474="E",'DADOS BASE PROPOSTA'!$H$28,IF(D474="EA",'DADOS BASE PROPOSTA'!$H$29,IF(D474="EC",'DADOS BASE PROPOSTA'!$H$30,IF(D474="ECA",'DADOS BASE PROPOSTA'!$H$31,0))))*'AJUSTE CONIF-SETEC (1) '!$Q$14</f>
        <v>0</v>
      </c>
      <c r="N474" s="123">
        <f>IF(OR(D474="E",D474="EA",D474="EC",D474="ECA",D474="ECR"),L474*'DADOS BASE PROPOSTA'!$H$33,0)*'AJUSTE CONIF-SETEC (1) '!$Q$14</f>
        <v>0</v>
      </c>
      <c r="O474" s="123">
        <f t="shared" si="196"/>
        <v>0</v>
      </c>
      <c r="R474" s="123"/>
      <c r="T474" s="113">
        <v>66.599483609894889</v>
      </c>
      <c r="U474" s="118">
        <f t="shared" si="198"/>
        <v>3.4939123436073059E-4</v>
      </c>
      <c r="V474" s="123">
        <f>'DADOS BASE PROPOSTA'!$H$48*U474*'AJUSTE CONIF-SETEC (1) '!$Q$20</f>
        <v>17094.120495363964</v>
      </c>
      <c r="W474" s="123"/>
      <c r="X474" s="123">
        <f t="shared" si="197"/>
        <v>17094.120495363964</v>
      </c>
      <c r="Z474" s="128">
        <v>488</v>
      </c>
      <c r="AB474" s="54">
        <v>0.73</v>
      </c>
      <c r="AC474" s="54">
        <f t="shared" si="199"/>
        <v>356.24</v>
      </c>
      <c r="AD474" s="132">
        <f t="shared" si="200"/>
        <v>2.6681557417287949E-3</v>
      </c>
      <c r="AF474" s="54">
        <f>($AF$11-(AD474*$AF$11))*'AJUSTE CONIF-SETEC (1) '!$Q$18</f>
        <v>561.47300909945625</v>
      </c>
      <c r="AG474" s="123">
        <f t="shared" si="201"/>
        <v>273998.82844053465</v>
      </c>
      <c r="AI474" s="128">
        <v>0</v>
      </c>
      <c r="AJ474" s="123">
        <f>IF($AI$11&gt;0,(AI474/$AI$11)*'DADOS BASE PROPOSTA'!$H$41,0)*'AJUSTE CONIF-SETEC (1) '!$Q$18</f>
        <v>0</v>
      </c>
      <c r="AL474" s="123">
        <v>48.125</v>
      </c>
      <c r="AM474" s="123">
        <f>(AL474/$AL$11)*'DADOS BASE PROPOSTA'!$H$42*'AJUSTE CONIF-SETEC (1) '!$Q$18</f>
        <v>25395.511098205778</v>
      </c>
      <c r="AO474" s="123"/>
      <c r="AP474" s="123"/>
      <c r="AQ474" s="123"/>
      <c r="AS474" s="123"/>
      <c r="AT474" s="123"/>
      <c r="AU474" s="123"/>
      <c r="AW474" s="123"/>
      <c r="AX474" s="123"/>
      <c r="AY474" s="123"/>
      <c r="AZ474" s="102"/>
    </row>
    <row r="475" spans="1:52" x14ac:dyDescent="0.25">
      <c r="A475" s="102"/>
      <c r="B475" s="103" t="s">
        <v>498</v>
      </c>
      <c r="C475" s="103" t="s">
        <v>514</v>
      </c>
      <c r="D475" s="103" t="s">
        <v>89</v>
      </c>
      <c r="F475" s="113">
        <f>'MATRIZ 2017 COMPLETO PROPOSTA'!F475</f>
        <v>1468.08974153285</v>
      </c>
      <c r="G475" s="118">
        <f t="shared" si="194"/>
        <v>1.3005468516745201E-3</v>
      </c>
      <c r="H475" s="123">
        <f>'DADOS BASE PROPOSTA'!$H$17*G475*'AJUSTE CONIF-SETEC (1) '!$Q$12</f>
        <v>1611627.7978304208</v>
      </c>
      <c r="I475" s="123">
        <f>'MATRIZ 2017 COMPLETO PROPOSTA'!I475*'AJUSTE CONIF-SETEC (1) '!$Q$12</f>
        <v>108345.60412878162</v>
      </c>
      <c r="J475" s="123">
        <f t="shared" si="195"/>
        <v>1719973.4019592025</v>
      </c>
      <c r="L475" s="113">
        <v>0</v>
      </c>
      <c r="M475" s="123">
        <f>IF(D475="E",'DADOS BASE PROPOSTA'!$H$28,IF(D475="EA",'DADOS BASE PROPOSTA'!$H$29,IF(D475="EC",'DADOS BASE PROPOSTA'!$H$30,IF(D475="ECA",'DADOS BASE PROPOSTA'!$H$31,0))))*'AJUSTE CONIF-SETEC (1) '!$Q$14</f>
        <v>0</v>
      </c>
      <c r="N475" s="123">
        <f>IF(OR(D475="E",D475="EA",D475="EC",D475="ECA",D475="ECR"),L475*'DADOS BASE PROPOSTA'!$H$33,0)*'AJUSTE CONIF-SETEC (1) '!$Q$14</f>
        <v>0</v>
      </c>
      <c r="O475" s="123">
        <f t="shared" si="196"/>
        <v>0</v>
      </c>
      <c r="R475" s="123"/>
      <c r="T475" s="113">
        <v>127.0580064581423</v>
      </c>
      <c r="U475" s="118">
        <f t="shared" si="198"/>
        <v>6.6656603483376592E-4</v>
      </c>
      <c r="V475" s="123">
        <f>'DADOS BASE PROPOSTA'!$H$48*U475*'AJUSTE CONIF-SETEC (1) '!$Q$20</f>
        <v>32612.037730177308</v>
      </c>
      <c r="W475" s="123"/>
      <c r="X475" s="123">
        <f t="shared" si="197"/>
        <v>32612.037730177308</v>
      </c>
      <c r="Z475" s="128">
        <v>602.5</v>
      </c>
      <c r="AB475" s="54">
        <v>0.74299999999999999</v>
      </c>
      <c r="AC475" s="54">
        <f t="shared" si="199"/>
        <v>447.65749999999997</v>
      </c>
      <c r="AD475" s="132">
        <f t="shared" si="200"/>
        <v>2.5418155741728815E-2</v>
      </c>
      <c r="AF475" s="54">
        <f>($AF$11-(AD475*$AF$11))*'AJUSTE CONIF-SETEC (1) '!$Q$18</f>
        <v>548.66532524723505</v>
      </c>
      <c r="AG475" s="123">
        <f t="shared" si="201"/>
        <v>330570.85846145911</v>
      </c>
      <c r="AI475" s="128">
        <v>0</v>
      </c>
      <c r="AJ475" s="123">
        <f>IF($AI$11&gt;0,(AI475/$AI$11)*'DADOS BASE PROPOSTA'!$H$41,0)*'AJUSTE CONIF-SETEC (1) '!$Q$18</f>
        <v>0</v>
      </c>
      <c r="AL475" s="123">
        <v>46.75</v>
      </c>
      <c r="AM475" s="123">
        <f>(AL475/$AL$11)*'DADOS BASE PROPOSTA'!$H$42*'AJUSTE CONIF-SETEC (1) '!$Q$18</f>
        <v>24669.925066828466</v>
      </c>
      <c r="AO475" s="123"/>
      <c r="AP475" s="123"/>
      <c r="AQ475" s="123"/>
      <c r="AS475" s="123"/>
      <c r="AT475" s="123"/>
      <c r="AU475" s="123"/>
      <c r="AW475" s="123"/>
      <c r="AX475" s="123"/>
      <c r="AY475" s="123"/>
      <c r="AZ475" s="102"/>
    </row>
    <row r="476" spans="1:52" x14ac:dyDescent="0.25">
      <c r="A476" s="102"/>
      <c r="B476" s="103" t="s">
        <v>498</v>
      </c>
      <c r="C476" s="103" t="s">
        <v>515</v>
      </c>
      <c r="D476" s="103" t="s">
        <v>93</v>
      </c>
      <c r="F476" s="113">
        <f>'MATRIZ 2017 COMPLETO PROPOSTA'!F476</f>
        <v>0</v>
      </c>
      <c r="G476" s="118">
        <f t="shared" si="194"/>
        <v>0</v>
      </c>
      <c r="H476" s="123">
        <f>'DADOS BASE PROPOSTA'!$H$17*G476*'AJUSTE CONIF-SETEC (1) '!$Q$12</f>
        <v>0</v>
      </c>
      <c r="I476" s="123">
        <f>'MATRIZ 2017 COMPLETO PROPOSTA'!I476*'AJUSTE CONIF-SETEC (1) '!$Q$12</f>
        <v>0</v>
      </c>
      <c r="J476" s="123">
        <f t="shared" si="195"/>
        <v>0</v>
      </c>
      <c r="L476" s="113">
        <v>352.72496522777038</v>
      </c>
      <c r="M476" s="123">
        <f>IF(D476="E",'DADOS BASE PROPOSTA'!$H$28,IF(D476="EA",'DADOS BASE PROPOSTA'!$H$29,IF(D476="EC",'DADOS BASE PROPOSTA'!$H$30,IF(D476="ECA",'DADOS BASE PROPOSTA'!$H$31,0))))*'AJUSTE CONIF-SETEC (1) '!$Q$14</f>
        <v>1008808.992033664</v>
      </c>
      <c r="N476" s="123">
        <f>IF(OR(D476="E",D476="EA",D476="EC",D476="ECA",D476="ECR"),L476*'DADOS BASE PROPOSTA'!$H$33,0)*'AJUSTE CONIF-SETEC (1) '!$Q$14</f>
        <v>118339.29812066734</v>
      </c>
      <c r="O476" s="123">
        <f t="shared" si="196"/>
        <v>1127148.2901543314</v>
      </c>
      <c r="R476" s="123"/>
      <c r="T476" s="113">
        <v>506.63653973266742</v>
      </c>
      <c r="U476" s="118">
        <f t="shared" si="198"/>
        <v>2.6578939714653649E-3</v>
      </c>
      <c r="V476" s="123">
        <f>'DADOS BASE PROPOSTA'!$H$48*U476*'AJUSTE CONIF-SETEC (1) '!$Q$20</f>
        <v>130038.63675990651</v>
      </c>
      <c r="W476" s="123"/>
      <c r="X476" s="123">
        <f t="shared" si="197"/>
        <v>130038.63675990651</v>
      </c>
      <c r="Z476" s="128">
        <v>158.5</v>
      </c>
      <c r="AB476" s="54">
        <v>0.74299999999999999</v>
      </c>
      <c r="AC476" s="54">
        <f t="shared" si="199"/>
        <v>117.7655</v>
      </c>
      <c r="AD476" s="132">
        <f t="shared" si="200"/>
        <v>2.5418155741728815E-2</v>
      </c>
      <c r="AF476" s="54">
        <f>($AF$11-(AD476*$AF$11))*'AJUSTE CONIF-SETEC (1) '!$Q$18</f>
        <v>548.66532524723505</v>
      </c>
      <c r="AG476" s="123">
        <f t="shared" si="201"/>
        <v>86963.454051686756</v>
      </c>
      <c r="AI476" s="128">
        <v>0</v>
      </c>
      <c r="AJ476" s="123">
        <f>IF($AI$11&gt;0,(AI476/$AI$11)*'DADOS BASE PROPOSTA'!$H$41,0)*'AJUSTE CONIF-SETEC (1) '!$Q$18</f>
        <v>0</v>
      </c>
      <c r="AL476" s="123">
        <v>124.75</v>
      </c>
      <c r="AM476" s="123">
        <f>(AL476/$AL$11)*'DADOS BASE PROPOSTA'!$H$42*'AJUSTE CONIF-SETEC (1) '!$Q$18</f>
        <v>65830.441755868495</v>
      </c>
      <c r="AO476" s="123"/>
      <c r="AP476" s="123"/>
      <c r="AQ476" s="123"/>
      <c r="AS476" s="123"/>
      <c r="AT476" s="123"/>
      <c r="AU476" s="123"/>
      <c r="AW476" s="123"/>
      <c r="AX476" s="123"/>
      <c r="AY476" s="123"/>
      <c r="AZ476" s="102"/>
    </row>
    <row r="477" spans="1:52" x14ac:dyDescent="0.25">
      <c r="A477" s="102"/>
      <c r="B477" s="103" t="s">
        <v>498</v>
      </c>
      <c r="C477" s="103" t="s">
        <v>516</v>
      </c>
      <c r="D477" s="103" t="s">
        <v>89</v>
      </c>
      <c r="F477" s="113">
        <f>'MATRIZ 2017 COMPLETO PROPOSTA'!F477</f>
        <v>1464.2940549967191</v>
      </c>
      <c r="G477" s="118">
        <f t="shared" si="194"/>
        <v>1.2971843404908684E-3</v>
      </c>
      <c r="H477" s="123">
        <f>'DADOS BASE PROPOSTA'!$H$17*G477*'AJUSTE CONIF-SETEC (1) '!$Q$12</f>
        <v>1607460.9994662469</v>
      </c>
      <c r="I477" s="123">
        <f>'MATRIZ 2017 COMPLETO PROPOSTA'!I477*'AJUSTE CONIF-SETEC (1) '!$Q$12</f>
        <v>112512.40249295552</v>
      </c>
      <c r="J477" s="123">
        <f t="shared" si="195"/>
        <v>1719973.4019592025</v>
      </c>
      <c r="L477" s="113">
        <v>0</v>
      </c>
      <c r="M477" s="123">
        <f>IF(D477="E",'DADOS BASE PROPOSTA'!$H$28,IF(D477="EA",'DADOS BASE PROPOSTA'!$H$29,IF(D477="EC",'DADOS BASE PROPOSTA'!$H$30,IF(D477="ECA",'DADOS BASE PROPOSTA'!$H$31,0))))*'AJUSTE CONIF-SETEC (1) '!$Q$14</f>
        <v>0</v>
      </c>
      <c r="N477" s="123">
        <f>IF(OR(D477="E",D477="EA",D477="EC",D477="ECA",D477="ECR"),L477*'DADOS BASE PROPOSTA'!$H$33,0)*'AJUSTE CONIF-SETEC (1) '!$Q$14</f>
        <v>0</v>
      </c>
      <c r="O477" s="123">
        <f t="shared" si="196"/>
        <v>0</v>
      </c>
      <c r="R477" s="123"/>
      <c r="T477" s="113">
        <v>168.70833193778171</v>
      </c>
      <c r="U477" s="118">
        <f t="shared" si="198"/>
        <v>8.8507011087280785E-4</v>
      </c>
      <c r="V477" s="123">
        <f>'DADOS BASE PROPOSTA'!$H$48*U477*'AJUSTE CONIF-SETEC (1) '!$Q$20</f>
        <v>43302.446181246793</v>
      </c>
      <c r="W477" s="123"/>
      <c r="X477" s="123">
        <f t="shared" si="197"/>
        <v>43302.446181246793</v>
      </c>
      <c r="Z477" s="128">
        <v>702</v>
      </c>
      <c r="AB477" s="54">
        <v>0.77800000000000002</v>
      </c>
      <c r="AC477" s="54">
        <f t="shared" si="199"/>
        <v>546.15600000000006</v>
      </c>
      <c r="AD477" s="132">
        <f t="shared" si="200"/>
        <v>8.6668155741728869E-2</v>
      </c>
      <c r="AF477" s="54">
        <f>($AF$11-(AD477*$AF$11))*'AJUSTE CONIF-SETEC (1) '!$Q$18</f>
        <v>514.18309949125501</v>
      </c>
      <c r="AG477" s="123">
        <f t="shared" si="201"/>
        <v>360956.53584286099</v>
      </c>
      <c r="AI477" s="128">
        <v>0</v>
      </c>
      <c r="AJ477" s="123">
        <f>IF($AI$11&gt;0,(AI477/$AI$11)*'DADOS BASE PROPOSTA'!$H$41,0)*'AJUSTE CONIF-SETEC (1) '!$Q$18</f>
        <v>0</v>
      </c>
      <c r="AL477" s="123">
        <v>69.25</v>
      </c>
      <c r="AM477" s="123">
        <f>(AL477/$AL$11)*'DADOS BASE PROPOSTA'!$H$42*'AJUSTE CONIF-SETEC (1) '!$Q$18</f>
        <v>36543.151034820774</v>
      </c>
      <c r="AO477" s="123"/>
      <c r="AP477" s="123"/>
      <c r="AQ477" s="123"/>
      <c r="AS477" s="123"/>
      <c r="AT477" s="123"/>
      <c r="AU477" s="123"/>
      <c r="AW477" s="123"/>
      <c r="AX477" s="123"/>
      <c r="AY477" s="123"/>
      <c r="AZ477" s="102"/>
    </row>
    <row r="478" spans="1:52" x14ac:dyDescent="0.25">
      <c r="A478" s="102"/>
      <c r="B478" s="103" t="s">
        <v>498</v>
      </c>
      <c r="C478" s="103" t="s">
        <v>517</v>
      </c>
      <c r="D478" s="103" t="s">
        <v>89</v>
      </c>
      <c r="F478" s="113">
        <f>'MATRIZ 2017 COMPLETO PROPOSTA'!F478</f>
        <v>3693.141781736414</v>
      </c>
      <c r="G478" s="118">
        <f t="shared" si="194"/>
        <v>3.2716691501501419E-3</v>
      </c>
      <c r="H478" s="123">
        <f>'DADOS BASE PROPOSTA'!$H$17*G478*'AJUSTE CONIF-SETEC (1) '!$Q$12</f>
        <v>4054227.6050242339</v>
      </c>
      <c r="I478" s="123">
        <f>'MATRIZ 2017 COMPLETO PROPOSTA'!I478*'AJUSTE CONIF-SETEC (1) '!$Q$12</f>
        <v>0</v>
      </c>
      <c r="J478" s="123">
        <f t="shared" si="195"/>
        <v>4054227.6050242339</v>
      </c>
      <c r="L478" s="113">
        <v>0</v>
      </c>
      <c r="M478" s="123">
        <f>IF(D478="E",'DADOS BASE PROPOSTA'!$H$28,IF(D478="EA",'DADOS BASE PROPOSTA'!$H$29,IF(D478="EC",'DADOS BASE PROPOSTA'!$H$30,IF(D478="ECA",'DADOS BASE PROPOSTA'!$H$31,0))))*'AJUSTE CONIF-SETEC (1) '!$Q$14</f>
        <v>0</v>
      </c>
      <c r="N478" s="123">
        <f>IF(OR(D478="E",D478="EA",D478="EC",D478="ECA",D478="ECR"),L478*'DADOS BASE PROPOSTA'!$H$33,0)*'AJUSTE CONIF-SETEC (1) '!$Q$14</f>
        <v>0</v>
      </c>
      <c r="O478" s="123">
        <f t="shared" si="196"/>
        <v>0</v>
      </c>
      <c r="R478" s="123"/>
      <c r="T478" s="113">
        <v>45.256589190500343</v>
      </c>
      <c r="U478" s="118">
        <f t="shared" si="198"/>
        <v>2.3742309554298312E-4</v>
      </c>
      <c r="V478" s="123">
        <f>'DADOS BASE PROPOSTA'!$H$48*U478*'AJUSTE CONIF-SETEC (1) '!$Q$20</f>
        <v>11616.02983835538</v>
      </c>
      <c r="W478" s="123"/>
      <c r="X478" s="123">
        <f t="shared" si="197"/>
        <v>11616.02983835538</v>
      </c>
      <c r="Z478" s="128">
        <v>2155.5</v>
      </c>
      <c r="AB478" s="54">
        <v>0.66</v>
      </c>
      <c r="AC478" s="54">
        <f t="shared" si="199"/>
        <v>1422.63</v>
      </c>
      <c r="AD478" s="132">
        <f t="shared" si="200"/>
        <v>-0.11983184425827112</v>
      </c>
      <c r="AF478" s="54">
        <f>($AF$11-(AD478*$AF$11))*'AJUSTE CONIF-SETEC (1) '!$Q$18</f>
        <v>630.43746061141644</v>
      </c>
      <c r="AG478" s="123">
        <f t="shared" si="201"/>
        <v>1358907.9463479081</v>
      </c>
      <c r="AI478" s="128">
        <v>0</v>
      </c>
      <c r="AJ478" s="123">
        <f>IF($AI$11&gt;0,(AI478/$AI$11)*'DADOS BASE PROPOSTA'!$H$41,0)*'AJUSTE CONIF-SETEC (1) '!$Q$18</f>
        <v>0</v>
      </c>
      <c r="AL478" s="123">
        <v>24.625</v>
      </c>
      <c r="AM478" s="123">
        <f>(AL478/$AL$11)*'DADOS BASE PROPOSTA'!$H$42*'AJUSTE CONIF-SETEC (1) '!$Q$18</f>
        <v>12994.586198302695</v>
      </c>
      <c r="AO478" s="123"/>
      <c r="AP478" s="123"/>
      <c r="AQ478" s="123"/>
      <c r="AS478" s="123"/>
      <c r="AT478" s="123"/>
      <c r="AU478" s="123"/>
      <c r="AW478" s="123"/>
      <c r="AX478" s="123"/>
      <c r="AY478" s="123"/>
      <c r="AZ478" s="102"/>
    </row>
    <row r="479" spans="1:52" x14ac:dyDescent="0.25">
      <c r="A479" s="102"/>
      <c r="B479" s="103" t="s">
        <v>498</v>
      </c>
      <c r="C479" s="103" t="s">
        <v>518</v>
      </c>
      <c r="D479" s="103" t="s">
        <v>89</v>
      </c>
      <c r="F479" s="113">
        <f>'MATRIZ 2017 COMPLETO PROPOSTA'!F479</f>
        <v>1912.918484866937</v>
      </c>
      <c r="G479" s="118">
        <f t="shared" si="194"/>
        <v>1.6946103787947625E-3</v>
      </c>
      <c r="H479" s="123">
        <f>'DADOS BASE PROPOSTA'!$H$17*G479*'AJUSTE CONIF-SETEC (1) '!$Q$12</f>
        <v>2099948.3328425828</v>
      </c>
      <c r="I479" s="123">
        <f>'MATRIZ 2017 COMPLETO PROPOSTA'!I479*'AJUSTE CONIF-SETEC (1) '!$Q$12</f>
        <v>0</v>
      </c>
      <c r="J479" s="123">
        <f t="shared" si="195"/>
        <v>2099948.3328425828</v>
      </c>
      <c r="L479" s="113">
        <v>0</v>
      </c>
      <c r="M479" s="123">
        <f>IF(D479="E",'DADOS BASE PROPOSTA'!$H$28,IF(D479="EA",'DADOS BASE PROPOSTA'!$H$29,IF(D479="EC",'DADOS BASE PROPOSTA'!$H$30,IF(D479="ECA",'DADOS BASE PROPOSTA'!$H$31,0))))*'AJUSTE CONIF-SETEC (1) '!$Q$14</f>
        <v>0</v>
      </c>
      <c r="N479" s="123">
        <f>IF(OR(D479="E",D479="EA",D479="EC",D479="ECA",D479="ECR"),L479*'DADOS BASE PROPOSTA'!$H$33,0)*'AJUSTE CONIF-SETEC (1) '!$Q$14</f>
        <v>0</v>
      </c>
      <c r="O479" s="123">
        <f t="shared" si="196"/>
        <v>0</v>
      </c>
      <c r="R479" s="123"/>
      <c r="T479" s="113">
        <v>255.2482436225643</v>
      </c>
      <c r="U479" s="118">
        <f t="shared" si="198"/>
        <v>1.3390719277956422E-3</v>
      </c>
      <c r="V479" s="123">
        <f>'DADOS BASE PROPOSTA'!$H$48*U479*'AJUSTE CONIF-SETEC (1) '!$Q$20</f>
        <v>65514.68564338643</v>
      </c>
      <c r="W479" s="123"/>
      <c r="X479" s="123">
        <f t="shared" si="197"/>
        <v>65514.68564338643</v>
      </c>
      <c r="Z479" s="128">
        <v>1139.5</v>
      </c>
      <c r="AB479" s="54">
        <v>0.75</v>
      </c>
      <c r="AC479" s="54">
        <f t="shared" si="199"/>
        <v>854.625</v>
      </c>
      <c r="AD479" s="132">
        <f t="shared" si="200"/>
        <v>3.7668155741728826E-2</v>
      </c>
      <c r="AF479" s="54">
        <f>($AF$11-(AD479*$AF$11))*'AJUSTE CONIF-SETEC (1) '!$Q$18</f>
        <v>541.76888009603908</v>
      </c>
      <c r="AG479" s="123">
        <f t="shared" si="201"/>
        <v>617345.63886943657</v>
      </c>
      <c r="AI479" s="128">
        <v>0</v>
      </c>
      <c r="AJ479" s="123">
        <f>IF($AI$11&gt;0,(AI479/$AI$11)*'DADOS BASE PROPOSTA'!$H$41,0)*'AJUSTE CONIF-SETEC (1) '!$Q$18</f>
        <v>0</v>
      </c>
      <c r="AL479" s="123">
        <v>109.25</v>
      </c>
      <c r="AM479" s="123">
        <f>(AL479/$AL$11)*'DADOS BASE PROPOSTA'!$H$42*'AJUSTE CONIF-SETEC (1) '!$Q$18</f>
        <v>57651.108311251548</v>
      </c>
      <c r="AO479" s="123"/>
      <c r="AP479" s="123"/>
      <c r="AQ479" s="123"/>
      <c r="AS479" s="123"/>
      <c r="AT479" s="123"/>
      <c r="AU479" s="123"/>
      <c r="AW479" s="123"/>
      <c r="AX479" s="123"/>
      <c r="AY479" s="123"/>
      <c r="AZ479" s="102"/>
    </row>
    <row r="480" spans="1:52" x14ac:dyDescent="0.25">
      <c r="A480" s="102"/>
      <c r="B480" s="103" t="s">
        <v>498</v>
      </c>
      <c r="C480" s="103" t="s">
        <v>519</v>
      </c>
      <c r="D480" s="103" t="s">
        <v>89</v>
      </c>
      <c r="F480" s="113">
        <f>'MATRIZ 2017 COMPLETO PROPOSTA'!F480</f>
        <v>1419.7425336004369</v>
      </c>
      <c r="G480" s="118">
        <f t="shared" si="194"/>
        <v>1.2577171749286681E-3</v>
      </c>
      <c r="H480" s="123">
        <f>'DADOS BASE PROPOSTA'!$H$17*G480*'AJUSTE CONIF-SETEC (1) '!$Q$12</f>
        <v>1558553.5871421765</v>
      </c>
      <c r="I480" s="123">
        <f>'MATRIZ 2017 COMPLETO PROPOSTA'!I480*'AJUSTE CONIF-SETEC (1) '!$Q$12</f>
        <v>161419.81481702602</v>
      </c>
      <c r="J480" s="123">
        <f t="shared" si="195"/>
        <v>1719973.4019592025</v>
      </c>
      <c r="L480" s="113">
        <v>0</v>
      </c>
      <c r="M480" s="123">
        <f>IF(D480="E",'DADOS BASE PROPOSTA'!$H$28,IF(D480="EA",'DADOS BASE PROPOSTA'!$H$29,IF(D480="EC",'DADOS BASE PROPOSTA'!$H$30,IF(D480="ECA",'DADOS BASE PROPOSTA'!$H$31,0))))*'AJUSTE CONIF-SETEC (1) '!$Q$14</f>
        <v>0</v>
      </c>
      <c r="N480" s="123">
        <f>IF(OR(D480="E",D480="EA",D480="EC",D480="ECA",D480="ECR"),L480*'DADOS BASE PROPOSTA'!$H$33,0)*'AJUSTE CONIF-SETEC (1) '!$Q$14</f>
        <v>0</v>
      </c>
      <c r="O480" s="123">
        <f t="shared" si="196"/>
        <v>0</v>
      </c>
      <c r="R480" s="123"/>
      <c r="T480" s="113">
        <v>174.63780307519411</v>
      </c>
      <c r="U480" s="118">
        <f t="shared" si="198"/>
        <v>9.1617703734601919E-4</v>
      </c>
      <c r="V480" s="123">
        <f>'DADOS BASE PROPOSTA'!$H$48*U480*'AJUSTE CONIF-SETEC (1) '!$Q$20</f>
        <v>44824.366301384944</v>
      </c>
      <c r="W480" s="123"/>
      <c r="X480" s="123">
        <f t="shared" si="197"/>
        <v>44824.366301384944</v>
      </c>
      <c r="Z480" s="128">
        <v>692</v>
      </c>
      <c r="AB480" s="54">
        <v>0.76300000000000001</v>
      </c>
      <c r="AC480" s="54">
        <f t="shared" si="199"/>
        <v>527.99599999999998</v>
      </c>
      <c r="AD480" s="132">
        <f t="shared" si="200"/>
        <v>6.0418155741728846E-2</v>
      </c>
      <c r="AF480" s="54">
        <f>($AF$11-(AD480*$AF$11))*'AJUSTE CONIF-SETEC (1) '!$Q$18</f>
        <v>528.96119624381788</v>
      </c>
      <c r="AG480" s="123">
        <f t="shared" si="201"/>
        <v>366041.14780072198</v>
      </c>
      <c r="AI480" s="128">
        <v>0</v>
      </c>
      <c r="AJ480" s="123">
        <f>IF($AI$11&gt;0,(AI480/$AI$11)*'DADOS BASE PROPOSTA'!$H$41,0)*'AJUSTE CONIF-SETEC (1) '!$Q$18</f>
        <v>0</v>
      </c>
      <c r="AL480" s="123">
        <v>43.375</v>
      </c>
      <c r="AM480" s="123">
        <f>(AL480/$AL$11)*'DADOS BASE PROPOSTA'!$H$42*'AJUSTE CONIF-SETEC (1) '!$Q$18</f>
        <v>22888.94117162962</v>
      </c>
      <c r="AO480" s="123"/>
      <c r="AP480" s="123"/>
      <c r="AQ480" s="123"/>
      <c r="AS480" s="123"/>
      <c r="AT480" s="123"/>
      <c r="AU480" s="123"/>
      <c r="AW480" s="123"/>
      <c r="AX480" s="123"/>
      <c r="AY480" s="123"/>
      <c r="AZ480" s="102"/>
    </row>
    <row r="481" spans="1:52" x14ac:dyDescent="0.25">
      <c r="A481" s="102"/>
      <c r="B481" s="103" t="s">
        <v>498</v>
      </c>
      <c r="C481" s="103" t="s">
        <v>520</v>
      </c>
      <c r="D481" s="103" t="s">
        <v>93</v>
      </c>
      <c r="F481" s="113">
        <f>'MATRIZ 2017 COMPLETO PROPOSTA'!F481</f>
        <v>0</v>
      </c>
      <c r="G481" s="118">
        <f t="shared" si="194"/>
        <v>0</v>
      </c>
      <c r="H481" s="123">
        <f>'DADOS BASE PROPOSTA'!$H$17*G481*'AJUSTE CONIF-SETEC (1) '!$Q$12</f>
        <v>0</v>
      </c>
      <c r="I481" s="123">
        <f>'MATRIZ 2017 COMPLETO PROPOSTA'!I481*'AJUSTE CONIF-SETEC (1) '!$Q$12</f>
        <v>0</v>
      </c>
      <c r="J481" s="123">
        <f t="shared" si="195"/>
        <v>0</v>
      </c>
      <c r="L481" s="113">
        <v>283.34790138797717</v>
      </c>
      <c r="M481" s="123">
        <f>IF(D481="E",'DADOS BASE PROPOSTA'!$H$28,IF(D481="EA",'DADOS BASE PROPOSTA'!$H$29,IF(D481="EC",'DADOS BASE PROPOSTA'!$H$30,IF(D481="ECA",'DADOS BASE PROPOSTA'!$H$31,0))))*'AJUSTE CONIF-SETEC (1) '!$Q$14</f>
        <v>1008808.992033664</v>
      </c>
      <c r="N481" s="123">
        <f>IF(OR(D481="E",D481="EA",D481="EC",D481="ECA",D481="ECR"),L481*'DADOS BASE PROPOSTA'!$H$33,0)*'AJUSTE CONIF-SETEC (1) '!$Q$14</f>
        <v>95063.278984419725</v>
      </c>
      <c r="O481" s="123">
        <f t="shared" si="196"/>
        <v>1103872.2710180837</v>
      </c>
      <c r="R481" s="123"/>
      <c r="T481" s="113">
        <v>1040.027242485294</v>
      </c>
      <c r="U481" s="118">
        <f t="shared" si="198"/>
        <v>5.4561444372330809E-3</v>
      </c>
      <c r="V481" s="123">
        <f>'DADOS BASE PROPOSTA'!$H$48*U481*'AJUSTE CONIF-SETEC (1) '!$Q$20</f>
        <v>266944.27701033029</v>
      </c>
      <c r="W481" s="123"/>
      <c r="X481" s="123">
        <f t="shared" si="197"/>
        <v>266944.27701033029</v>
      </c>
      <c r="Z481" s="128">
        <v>156.5</v>
      </c>
      <c r="AB481" s="54">
        <v>0.751</v>
      </c>
      <c r="AC481" s="54">
        <f t="shared" si="199"/>
        <v>117.53149999999999</v>
      </c>
      <c r="AD481" s="132">
        <f t="shared" si="200"/>
        <v>3.9418155741728828E-2</v>
      </c>
      <c r="AF481" s="54">
        <f>($AF$11-(AD481*$AF$11))*'AJUSTE CONIF-SETEC (1) '!$Q$18</f>
        <v>540.78367364586825</v>
      </c>
      <c r="AG481" s="123">
        <f t="shared" si="201"/>
        <v>84632.644925578381</v>
      </c>
      <c r="AI481" s="128">
        <v>0</v>
      </c>
      <c r="AJ481" s="123">
        <f>IF($AI$11&gt;0,(AI481/$AI$11)*'DADOS BASE PROPOSTA'!$H$41,0)*'AJUSTE CONIF-SETEC (1) '!$Q$18</f>
        <v>0</v>
      </c>
      <c r="AL481" s="123">
        <v>374.375</v>
      </c>
      <c r="AM481" s="123">
        <f>(AL481/$AL$11)*'DADOS BASE PROPOSTA'!$H$42*'AJUSTE CONIF-SETEC (1) '!$Q$18</f>
        <v>197557.28763409427</v>
      </c>
      <c r="AO481" s="123"/>
      <c r="AP481" s="123"/>
      <c r="AQ481" s="123"/>
      <c r="AS481" s="123"/>
      <c r="AT481" s="123"/>
      <c r="AU481" s="123"/>
      <c r="AW481" s="123"/>
      <c r="AX481" s="123"/>
      <c r="AY481" s="123"/>
      <c r="AZ481" s="102"/>
    </row>
    <row r="482" spans="1:52" x14ac:dyDescent="0.25">
      <c r="A482" s="102"/>
      <c r="B482" s="103" t="s">
        <v>498</v>
      </c>
      <c r="C482" s="103" t="s">
        <v>521</v>
      </c>
      <c r="D482" s="103" t="s">
        <v>93</v>
      </c>
      <c r="F482" s="113">
        <f>'MATRIZ 2017 COMPLETO PROPOSTA'!F482</f>
        <v>0</v>
      </c>
      <c r="G482" s="118">
        <f t="shared" si="194"/>
        <v>0</v>
      </c>
      <c r="H482" s="123">
        <f>'DADOS BASE PROPOSTA'!$H$17*G482*'AJUSTE CONIF-SETEC (1) '!$Q$12</f>
        <v>0</v>
      </c>
      <c r="I482" s="123">
        <f>'MATRIZ 2017 COMPLETO PROPOSTA'!I482*'AJUSTE CONIF-SETEC (1) '!$Q$12</f>
        <v>0</v>
      </c>
      <c r="J482" s="123">
        <f t="shared" si="195"/>
        <v>0</v>
      </c>
      <c r="L482" s="113">
        <v>74.253672642150434</v>
      </c>
      <c r="M482" s="123">
        <f>IF(D482="E",'DADOS BASE PROPOSTA'!$H$28,IF(D482="EA",'DADOS BASE PROPOSTA'!$H$29,IF(D482="EC",'DADOS BASE PROPOSTA'!$H$30,IF(D482="ECA",'DADOS BASE PROPOSTA'!$H$31,0))))*'AJUSTE CONIF-SETEC (1) '!$Q$14</f>
        <v>1008808.992033664</v>
      </c>
      <c r="N482" s="123">
        <f>IF(OR(D482="E",D482="EA",D482="EC",D482="ECA",D482="ECR"),L482*'DADOS BASE PROPOSTA'!$H$33,0)*'AJUSTE CONIF-SETEC (1) '!$Q$14</f>
        <v>24912.12238884094</v>
      </c>
      <c r="O482" s="123">
        <f t="shared" si="196"/>
        <v>1033721.1144225049</v>
      </c>
      <c r="R482" s="123"/>
      <c r="T482" s="113">
        <v>63.287263146298471</v>
      </c>
      <c r="U482" s="118">
        <f t="shared" si="198"/>
        <v>3.320148113988131E-4</v>
      </c>
      <c r="V482" s="123">
        <f>'DADOS BASE PROPOSTA'!$H$48*U482*'AJUSTE CONIF-SETEC (1) '!$Q$20</f>
        <v>16243.971325385784</v>
      </c>
      <c r="W482" s="123"/>
      <c r="X482" s="123">
        <f t="shared" si="197"/>
        <v>16243.971325385784</v>
      </c>
      <c r="Z482" s="128">
        <v>160</v>
      </c>
      <c r="AB482" s="54">
        <v>0.70199999999999996</v>
      </c>
      <c r="AC482" s="54">
        <f t="shared" si="199"/>
        <v>112.32</v>
      </c>
      <c r="AD482" s="132">
        <f t="shared" si="200"/>
        <v>-4.6331844258271249E-2</v>
      </c>
      <c r="AF482" s="54">
        <f>($AF$11-(AD482*$AF$11))*'AJUSTE CONIF-SETEC (1) '!$Q$18</f>
        <v>589.05878970424044</v>
      </c>
      <c r="AG482" s="123">
        <f t="shared" si="201"/>
        <v>94249.406352678474</v>
      </c>
      <c r="AI482" s="128">
        <v>0</v>
      </c>
      <c r="AJ482" s="123">
        <f>IF($AI$11&gt;0,(AI482/$AI$11)*'DADOS BASE PROPOSTA'!$H$41,0)*'AJUSTE CONIF-SETEC (1) '!$Q$18</f>
        <v>0</v>
      </c>
      <c r="AL482" s="123">
        <v>27</v>
      </c>
      <c r="AM482" s="123">
        <f>(AL482/$AL$11)*'DADOS BASE PROPOSTA'!$H$42*'AJUSTE CONIF-SETEC (1) '!$Q$18</f>
        <v>14247.871161590774</v>
      </c>
      <c r="AO482" s="123"/>
      <c r="AP482" s="123"/>
      <c r="AQ482" s="123"/>
      <c r="AS482" s="123"/>
      <c r="AT482" s="123"/>
      <c r="AU482" s="123"/>
      <c r="AW482" s="123"/>
      <c r="AX482" s="123"/>
      <c r="AY482" s="123"/>
      <c r="AZ482" s="102"/>
    </row>
    <row r="483" spans="1:52" x14ac:dyDescent="0.25">
      <c r="A483" s="102"/>
      <c r="B483" s="103" t="s">
        <v>498</v>
      </c>
      <c r="C483" s="103" t="s">
        <v>522</v>
      </c>
      <c r="D483" s="103" t="s">
        <v>89</v>
      </c>
      <c r="F483" s="113">
        <f>'MATRIZ 2017 COMPLETO PROPOSTA'!F483</f>
        <v>1586.1024708072371</v>
      </c>
      <c r="G483" s="118">
        <f t="shared" si="194"/>
        <v>1.405091607470627E-3</v>
      </c>
      <c r="H483" s="123">
        <f>'DADOS BASE PROPOSTA'!$H$17*G483*'AJUSTE CONIF-SETEC (1) '!$Q$12</f>
        <v>1741178.8665531378</v>
      </c>
      <c r="I483" s="123">
        <f>'MATRIZ 2017 COMPLETO PROPOSTA'!I483*'AJUSTE CONIF-SETEC (1) '!$Q$12</f>
        <v>0</v>
      </c>
      <c r="J483" s="123">
        <f t="shared" si="195"/>
        <v>1741178.8665531378</v>
      </c>
      <c r="L483" s="113">
        <v>0</v>
      </c>
      <c r="M483" s="123">
        <f>IF(D483="E",'DADOS BASE PROPOSTA'!$H$28,IF(D483="EA",'DADOS BASE PROPOSTA'!$H$29,IF(D483="EC",'DADOS BASE PROPOSTA'!$H$30,IF(D483="ECA",'DADOS BASE PROPOSTA'!$H$31,0))))*'AJUSTE CONIF-SETEC (1) '!$Q$14</f>
        <v>0</v>
      </c>
      <c r="N483" s="123">
        <f>IF(OR(D483="E",D483="EA",D483="EC",D483="ECA",D483="ECR"),L483*'DADOS BASE PROPOSTA'!$H$33,0)*'AJUSTE CONIF-SETEC (1) '!$Q$14</f>
        <v>0</v>
      </c>
      <c r="O483" s="123">
        <f t="shared" si="196"/>
        <v>0</v>
      </c>
      <c r="R483" s="123"/>
      <c r="T483" s="113">
        <v>196.67167292772399</v>
      </c>
      <c r="U483" s="118">
        <f t="shared" si="198"/>
        <v>1.0317701405990799E-3</v>
      </c>
      <c r="V483" s="123">
        <f>'DADOS BASE PROPOSTA'!$H$48*U483*'AJUSTE CONIF-SETEC (1) '!$Q$20</f>
        <v>50479.809944830158</v>
      </c>
      <c r="W483" s="123"/>
      <c r="X483" s="123">
        <f t="shared" si="197"/>
        <v>50479.809944830158</v>
      </c>
      <c r="Z483" s="128">
        <v>660.5</v>
      </c>
      <c r="AB483" s="54">
        <v>0.73399999999999999</v>
      </c>
      <c r="AC483" s="54">
        <f t="shared" si="199"/>
        <v>484.80700000000002</v>
      </c>
      <c r="AD483" s="132">
        <f t="shared" si="200"/>
        <v>9.6681557417288011E-3</v>
      </c>
      <c r="AF483" s="54">
        <f>($AF$11-(AD483*$AF$11))*'AJUSTE CONIF-SETEC (1) '!$Q$18</f>
        <v>557.53218329877291</v>
      </c>
      <c r="AG483" s="123">
        <f t="shared" si="201"/>
        <v>368250.00706883951</v>
      </c>
      <c r="AI483" s="128">
        <v>0</v>
      </c>
      <c r="AJ483" s="123">
        <f>IF($AI$11&gt;0,(AI483/$AI$11)*'DADOS BASE PROPOSTA'!$H$41,0)*'AJUSTE CONIF-SETEC (1) '!$Q$18</f>
        <v>0</v>
      </c>
      <c r="AL483" s="123">
        <v>84.125</v>
      </c>
      <c r="AM483" s="123">
        <f>(AL483/$AL$11)*'DADOS BASE PROPOSTA'!$H$42*'AJUSTE CONIF-SETEC (1) '!$Q$18</f>
        <v>44392.672646993473</v>
      </c>
      <c r="AO483" s="123"/>
      <c r="AP483" s="123"/>
      <c r="AQ483" s="123"/>
      <c r="AS483" s="123"/>
      <c r="AT483" s="123"/>
      <c r="AU483" s="123"/>
      <c r="AW483" s="123"/>
      <c r="AX483" s="123"/>
      <c r="AY483" s="123"/>
      <c r="AZ483" s="102"/>
    </row>
    <row r="484" spans="1:52" x14ac:dyDescent="0.25">
      <c r="A484" s="102"/>
      <c r="B484" s="103" t="s">
        <v>498</v>
      </c>
      <c r="C484" s="103" t="s">
        <v>523</v>
      </c>
      <c r="D484" s="103" t="s">
        <v>89</v>
      </c>
      <c r="F484" s="113">
        <f>'MATRIZ 2017 COMPLETO PROPOSTA'!F484</f>
        <v>1005.593272159123</v>
      </c>
      <c r="G484" s="118">
        <f t="shared" si="194"/>
        <v>8.9083189342779173E-4</v>
      </c>
      <c r="H484" s="123">
        <f>'DADOS BASE PROPOSTA'!$H$17*G484*'AJUSTE CONIF-SETEC (1) '!$Q$12</f>
        <v>1103912.1280356899</v>
      </c>
      <c r="I484" s="123">
        <f>'MATRIZ 2017 COMPLETO PROPOSTA'!I484*'AJUSTE CONIF-SETEC (1) '!$Q$12</f>
        <v>616061.27392351266</v>
      </c>
      <c r="J484" s="123">
        <f t="shared" si="195"/>
        <v>1719973.4019592027</v>
      </c>
      <c r="L484" s="113">
        <v>0</v>
      </c>
      <c r="M484" s="123">
        <f>IF(D484="E",'DADOS BASE PROPOSTA'!$H$28,IF(D484="EA",'DADOS BASE PROPOSTA'!$H$29,IF(D484="EC",'DADOS BASE PROPOSTA'!$H$30,IF(D484="ECA",'DADOS BASE PROPOSTA'!$H$31,0))))*'AJUSTE CONIF-SETEC (1) '!$Q$14</f>
        <v>0</v>
      </c>
      <c r="N484" s="123">
        <f>IF(OR(D484="E",D484="EA",D484="EC",D484="ECA",D484="ECR"),L484*'DADOS BASE PROPOSTA'!$H$33,0)*'AJUSTE CONIF-SETEC (1) '!$Q$14</f>
        <v>0</v>
      </c>
      <c r="O484" s="123">
        <f t="shared" si="196"/>
        <v>0</v>
      </c>
      <c r="R484" s="123"/>
      <c r="T484" s="113">
        <v>311.10427161887759</v>
      </c>
      <c r="U484" s="118">
        <f t="shared" si="198"/>
        <v>1.6321013254773373E-3</v>
      </c>
      <c r="V484" s="123">
        <f>'DADOS BASE PROPOSTA'!$H$48*U484*'AJUSTE CONIF-SETEC (1) '!$Q$20</f>
        <v>79851.278379663199</v>
      </c>
      <c r="W484" s="123"/>
      <c r="X484" s="123">
        <f t="shared" si="197"/>
        <v>79851.278379663199</v>
      </c>
      <c r="Z484" s="128">
        <v>473</v>
      </c>
      <c r="AB484" s="54">
        <v>0.76100000000000001</v>
      </c>
      <c r="AC484" s="54">
        <f t="shared" si="199"/>
        <v>359.95300000000003</v>
      </c>
      <c r="AD484" s="132">
        <f t="shared" si="200"/>
        <v>5.6918155741728843E-2</v>
      </c>
      <c r="AF484" s="54">
        <f>($AF$11-(AD484*$AF$11))*'AJUSTE CONIF-SETEC (1) '!$Q$18</f>
        <v>530.93160914415955</v>
      </c>
      <c r="AG484" s="123">
        <f t="shared" si="201"/>
        <v>251130.65112518746</v>
      </c>
      <c r="AI484" s="128">
        <v>0</v>
      </c>
      <c r="AJ484" s="123">
        <f>IF($AI$11&gt;0,(AI484/$AI$11)*'DADOS BASE PROPOSTA'!$H$41,0)*'AJUSTE CONIF-SETEC (1) '!$Q$18</f>
        <v>0</v>
      </c>
      <c r="AL484" s="123">
        <v>117.5</v>
      </c>
      <c r="AM484" s="123">
        <f>(AL484/$AL$11)*'DADOS BASE PROPOSTA'!$H$42*'AJUSTE CONIF-SETEC (1) '!$Q$18</f>
        <v>62004.624499515397</v>
      </c>
      <c r="AO484" s="123"/>
      <c r="AP484" s="123"/>
      <c r="AQ484" s="123"/>
      <c r="AS484" s="123"/>
      <c r="AT484" s="123"/>
      <c r="AU484" s="123"/>
      <c r="AW484" s="123"/>
      <c r="AX484" s="123"/>
      <c r="AY484" s="123"/>
      <c r="AZ484" s="102"/>
    </row>
    <row r="485" spans="1:52" x14ac:dyDescent="0.25">
      <c r="A485" s="102"/>
      <c r="B485" s="103" t="s">
        <v>498</v>
      </c>
      <c r="C485" s="103" t="s">
        <v>524</v>
      </c>
      <c r="D485" s="103" t="s">
        <v>93</v>
      </c>
      <c r="F485" s="113">
        <f>'MATRIZ 2017 COMPLETO PROPOSTA'!F485</f>
        <v>0</v>
      </c>
      <c r="G485" s="118">
        <f t="shared" si="194"/>
        <v>0</v>
      </c>
      <c r="H485" s="123">
        <f>'DADOS BASE PROPOSTA'!$H$17*G485*'AJUSTE CONIF-SETEC (1) '!$Q$12</f>
        <v>0</v>
      </c>
      <c r="I485" s="123">
        <f>'MATRIZ 2017 COMPLETO PROPOSTA'!I485*'AJUSTE CONIF-SETEC (1) '!$Q$12</f>
        <v>0</v>
      </c>
      <c r="J485" s="123">
        <f t="shared" si="195"/>
        <v>0</v>
      </c>
      <c r="L485" s="113">
        <v>225.67975811839489</v>
      </c>
      <c r="M485" s="123">
        <f>IF(D485="E",'DADOS BASE PROPOSTA'!$H$28,IF(D485="EA",'DADOS BASE PROPOSTA'!$H$29,IF(D485="EC",'DADOS BASE PROPOSTA'!$H$30,IF(D485="ECA",'DADOS BASE PROPOSTA'!$H$31,0))))*'AJUSTE CONIF-SETEC (1) '!$Q$14</f>
        <v>1008808.992033664</v>
      </c>
      <c r="N485" s="123">
        <f>IF(OR(D485="E",D485="EA",D485="EC",D485="ECA",D485="ECR"),L485*'DADOS BASE PROPOSTA'!$H$33,0)*'AJUSTE CONIF-SETEC (1) '!$Q$14</f>
        <v>75715.605099080683</v>
      </c>
      <c r="O485" s="123">
        <f t="shared" si="196"/>
        <v>1084524.5971327447</v>
      </c>
      <c r="R485" s="123"/>
      <c r="T485" s="113">
        <v>64.425207476498244</v>
      </c>
      <c r="U485" s="118">
        <f t="shared" si="198"/>
        <v>3.37984644085372E-4</v>
      </c>
      <c r="V485" s="123">
        <f>'DADOS BASE PROPOSTA'!$H$48*U485*'AJUSTE CONIF-SETEC (1) '!$Q$20</f>
        <v>16536.048026931876</v>
      </c>
      <c r="W485" s="123"/>
      <c r="X485" s="123">
        <f t="shared" si="197"/>
        <v>16536.048026931876</v>
      </c>
      <c r="Z485" s="128">
        <v>300</v>
      </c>
      <c r="AB485" s="54">
        <v>0.74</v>
      </c>
      <c r="AC485" s="54">
        <f t="shared" si="199"/>
        <v>222</v>
      </c>
      <c r="AD485" s="132">
        <f t="shared" si="200"/>
        <v>2.016815574172881E-2</v>
      </c>
      <c r="AF485" s="54">
        <f>($AF$11-(AD485*$AF$11))*'AJUSTE CONIF-SETEC (1) '!$Q$18</f>
        <v>551.62094459774767</v>
      </c>
      <c r="AG485" s="123">
        <f t="shared" si="201"/>
        <v>165486.2833793243</v>
      </c>
      <c r="AI485" s="128">
        <v>0</v>
      </c>
      <c r="AJ485" s="123">
        <f>IF($AI$11&gt;0,(AI485/$AI$11)*'DADOS BASE PROPOSTA'!$H$41,0)*'AJUSTE CONIF-SETEC (1) '!$Q$18</f>
        <v>0</v>
      </c>
      <c r="AL485" s="123">
        <v>28.75</v>
      </c>
      <c r="AM485" s="123">
        <f>(AL485/$AL$11)*'DADOS BASE PROPOSTA'!$H$42*'AJUSTE CONIF-SETEC (1) '!$Q$18</f>
        <v>15171.34429243462</v>
      </c>
      <c r="AO485" s="123"/>
      <c r="AP485" s="123"/>
      <c r="AQ485" s="123"/>
      <c r="AS485" s="123"/>
      <c r="AT485" s="123"/>
      <c r="AU485" s="123"/>
      <c r="AW485" s="123"/>
      <c r="AX485" s="123"/>
      <c r="AY485" s="123"/>
      <c r="AZ485" s="102"/>
    </row>
    <row r="486" spans="1:52" x14ac:dyDescent="0.25">
      <c r="A486" s="102"/>
      <c r="F486" s="113"/>
      <c r="G486" s="118"/>
      <c r="H486" s="123"/>
      <c r="I486" s="123"/>
      <c r="J486" s="123"/>
      <c r="L486" s="113"/>
      <c r="M486" s="123"/>
      <c r="N486" s="123"/>
      <c r="O486" s="123"/>
      <c r="R486" s="123"/>
      <c r="T486" s="113"/>
      <c r="U486" s="118"/>
      <c r="V486" s="123"/>
      <c r="W486" s="123"/>
      <c r="X486" s="123"/>
      <c r="Z486" s="128"/>
      <c r="AD486" s="132"/>
      <c r="AG486" s="123"/>
      <c r="AI486" s="128"/>
      <c r="AJ486" s="123"/>
      <c r="AL486" s="123"/>
      <c r="AM486" s="123"/>
      <c r="AO486" s="123"/>
      <c r="AP486" s="123"/>
      <c r="AQ486" s="123"/>
      <c r="AS486" s="123"/>
      <c r="AT486" s="123"/>
      <c r="AU486" s="123"/>
      <c r="AW486" s="123"/>
      <c r="AX486" s="123"/>
      <c r="AY486" s="123"/>
      <c r="AZ486" s="102"/>
    </row>
    <row r="487" spans="1:52" x14ac:dyDescent="0.25">
      <c r="A487" s="102"/>
      <c r="B487" s="107" t="s">
        <v>525</v>
      </c>
      <c r="C487" s="107" t="s">
        <v>526</v>
      </c>
      <c r="D487" s="107" t="s">
        <v>84</v>
      </c>
      <c r="E487" s="107"/>
      <c r="F487" s="114">
        <f>SUM(F488:F496)</f>
        <v>20983.508094070483</v>
      </c>
      <c r="G487" s="119">
        <f>SUM(G488:G496)</f>
        <v>1.8588805995154167E-2</v>
      </c>
      <c r="H487" s="124">
        <f>SUM(H488:H496)</f>
        <v>23035107.448604777</v>
      </c>
      <c r="I487" s="124">
        <f>SUM(I488:I496)</f>
        <v>3892836.159198835</v>
      </c>
      <c r="J487" s="124">
        <f>SUM(J488:J496)</f>
        <v>26927943.607803617</v>
      </c>
      <c r="K487" s="108"/>
      <c r="L487" s="114">
        <f>SUM(L488:L496)</f>
        <v>0</v>
      </c>
      <c r="M487" s="124">
        <f>SUM(M488:M496)</f>
        <v>0</v>
      </c>
      <c r="N487" s="124">
        <f>SUM(N488:N496)</f>
        <v>0</v>
      </c>
      <c r="O487" s="124">
        <f>SUM(O488:O496)</f>
        <v>0</v>
      </c>
      <c r="P487" s="108"/>
      <c r="Q487" s="109"/>
      <c r="R487" s="124">
        <f>SUM(R488:R496)</f>
        <v>3075847.8225428076</v>
      </c>
      <c r="S487" s="108"/>
      <c r="T487" s="114">
        <f>SUM(T488:T496)</f>
        <v>3857.4396021750608</v>
      </c>
      <c r="U487" s="119">
        <f>SUM(U488:U496)</f>
        <v>2.0236727239063303E-2</v>
      </c>
      <c r="V487" s="124">
        <f>SUM(V488:V496)</f>
        <v>990090.82036444615</v>
      </c>
      <c r="W487" s="124">
        <f>SUM(W488:W496)</f>
        <v>244676.20587804879</v>
      </c>
      <c r="X487" s="124">
        <f>SUM(X488:X496)</f>
        <v>1234767.026242495</v>
      </c>
      <c r="Y487" s="108"/>
      <c r="Z487" s="129">
        <f>SUM(Z488:Z496)</f>
        <v>15536.5</v>
      </c>
      <c r="AA487" s="108"/>
      <c r="AB487" s="108"/>
      <c r="AC487" s="108"/>
      <c r="AD487" s="133"/>
      <c r="AE487" s="108"/>
      <c r="AF487" s="108"/>
      <c r="AG487" s="124">
        <f>SUM(AG488:AG496)</f>
        <v>8019468.7951071598</v>
      </c>
      <c r="AH487" s="108"/>
      <c r="AI487" s="129">
        <f>SUM(AI488:AI496)</f>
        <v>0</v>
      </c>
      <c r="AJ487" s="124">
        <f>SUM(AJ488:AJ496)</f>
        <v>0</v>
      </c>
      <c r="AK487" s="108"/>
      <c r="AL487" s="124">
        <f>SUM(AL488:AL496)</f>
        <v>752.625</v>
      </c>
      <c r="AM487" s="124">
        <f>SUM(AM488:AM496)</f>
        <v>397159.4086293428</v>
      </c>
      <c r="AN487" s="108"/>
      <c r="AO487" s="124"/>
      <c r="AP487" s="124"/>
      <c r="AQ487" s="124">
        <f>SUM(AQ488:AQ496)</f>
        <v>258135.32178831878</v>
      </c>
      <c r="AR487" s="107"/>
      <c r="AS487" s="124"/>
      <c r="AT487" s="124"/>
      <c r="AU487" s="124">
        <f>SUM(AU488:AU496)</f>
        <v>258135.32178831878</v>
      </c>
      <c r="AV487" s="107"/>
      <c r="AW487" s="124"/>
      <c r="AX487" s="124"/>
      <c r="AY487" s="124">
        <f>SUM(AY488:AY496)</f>
        <v>258135.32178831878</v>
      </c>
      <c r="AZ487" s="102"/>
    </row>
    <row r="488" spans="1:52" x14ac:dyDescent="0.25">
      <c r="A488" s="102"/>
      <c r="B488" s="103" t="s">
        <v>525</v>
      </c>
      <c r="C488" s="103" t="s">
        <v>802</v>
      </c>
      <c r="D488" s="103" t="s">
        <v>85</v>
      </c>
      <c r="F488" s="113">
        <f>'MATRIZ 2017 COMPLETO PROPOSTA'!F488</f>
        <v>0</v>
      </c>
      <c r="G488" s="118">
        <f t="shared" ref="G488:G496" si="202">F488/$F$11</f>
        <v>0</v>
      </c>
      <c r="H488" s="123">
        <f>'DADOS BASE PROPOSTA'!$H$17*G488*'AJUSTE CONIF-SETEC (1) '!$Q$12</f>
        <v>0</v>
      </c>
      <c r="I488" s="123">
        <f>'MATRIZ 2017 COMPLETO PROPOSTA'!I488*'AJUSTE CONIF-SETEC (1) '!$Q$12</f>
        <v>0</v>
      </c>
      <c r="J488" s="123">
        <f t="shared" ref="J488:J496" si="203">H488+I488</f>
        <v>0</v>
      </c>
      <c r="L488" s="113"/>
      <c r="M488" s="123">
        <f>IF(D488="E",'DADOS BASE PROPOSTA'!$H$28,IF(D488="EA",'DADOS BASE PROPOSTA'!$H$29,IF(D488="EC",'DADOS BASE PROPOSTA'!$H$30,IF(D488="ECA",'DADOS BASE PROPOSTA'!$H$31,0))))*'AJUSTE CONIF-SETEC (1) '!$Q$14</f>
        <v>0</v>
      </c>
      <c r="N488" s="123">
        <f>IF(OR(D488="E",D488="EA",D488="EC",D488="ECA",D488="ECR"),L488*'DADOS BASE PROPOSTA'!$H$33,0)*'AJUSTE CONIF-SETEC (1) '!$Q$14</f>
        <v>0</v>
      </c>
      <c r="O488" s="123">
        <f t="shared" ref="O488:O496" si="204">M488+N488</f>
        <v>0</v>
      </c>
      <c r="Q488" s="77">
        <v>8</v>
      </c>
      <c r="R488" s="123">
        <f>IF(D488="R",('DADOS BASE PROPOSTA'!$H$36+('DADOS BASE PROPOSTA'!$H$37*Q488)),0)*'AJUSTE CONIF-SETEC (1) '!Q16</f>
        <v>3075847.8225428076</v>
      </c>
      <c r="T488" s="113"/>
      <c r="U488" s="118"/>
      <c r="V488" s="123"/>
      <c r="W488" s="123">
        <f>'DADOS BASE PROPOSTA'!$H$47/41</f>
        <v>244676.20587804879</v>
      </c>
      <c r="X488" s="123">
        <f t="shared" ref="X488:X496" si="205">V488+W488</f>
        <v>244676.20587804879</v>
      </c>
      <c r="Z488" s="128"/>
      <c r="AD488" s="132"/>
      <c r="AG488" s="123"/>
      <c r="AI488" s="128"/>
      <c r="AJ488" s="123"/>
      <c r="AL488" s="123"/>
      <c r="AM488" s="123"/>
      <c r="AO488" s="123">
        <f>'DADOS BASE PROPOSTA'!$H$52/41*'AJUSTE CONIF-SETEC (1) '!$Q$22</f>
        <v>167483.94540012974</v>
      </c>
      <c r="AP488" s="123">
        <f>'DADOS BASE PROPOSTA'!$H$53*(Q488/$Q$11)*'AJUSTE CONIF-SETEC (1) '!$Q$22</f>
        <v>90651.376388189034</v>
      </c>
      <c r="AQ488" s="123">
        <f>AO488+AP488</f>
        <v>258135.32178831878</v>
      </c>
      <c r="AS488" s="123">
        <f>'DADOS BASE PROPOSTA'!$H$56/41*'AJUSTE CONIF-SETEC (1) '!$Q$24</f>
        <v>167483.94540012974</v>
      </c>
      <c r="AT488" s="123">
        <f>'DADOS BASE PROPOSTA'!$H$57*(Q488/$Q$11)*'AJUSTE CONIF-SETEC (1) '!$Q$24</f>
        <v>90651.376388189034</v>
      </c>
      <c r="AU488" s="123">
        <f>AS488+AT488</f>
        <v>258135.32178831878</v>
      </c>
      <c r="AW488" s="123">
        <f>'DADOS BASE PROPOSTA'!$H$60/41*'AJUSTE CONIF-SETEC (1) '!$Q$26</f>
        <v>167483.94540012974</v>
      </c>
      <c r="AX488" s="123">
        <f>'DADOS BASE PROPOSTA'!$H$61*(Q488/$Q$11)*'AJUSTE CONIF-SETEC (1) '!$Q$26</f>
        <v>90651.376388189034</v>
      </c>
      <c r="AY488" s="123">
        <f>AW488+AX488</f>
        <v>258135.32178831878</v>
      </c>
      <c r="AZ488" s="102"/>
    </row>
    <row r="489" spans="1:52" x14ac:dyDescent="0.25">
      <c r="A489" s="102"/>
      <c r="B489" s="103" t="s">
        <v>525</v>
      </c>
      <c r="C489" s="103" t="s">
        <v>527</v>
      </c>
      <c r="D489" s="103" t="s">
        <v>89</v>
      </c>
      <c r="F489" s="113">
        <f>'MATRIZ 2017 COMPLETO PROPOSTA'!F489</f>
        <v>723.82660536253661</v>
      </c>
      <c r="G489" s="118">
        <f t="shared" si="202"/>
        <v>6.412213001227065E-4</v>
      </c>
      <c r="H489" s="123">
        <f>'DADOS BASE PROPOSTA'!$H$17*G489*'AJUSTE CONIF-SETEC (1) '!$Q$12</f>
        <v>794596.57336308097</v>
      </c>
      <c r="I489" s="123">
        <f>'MATRIZ 2017 COMPLETO PROPOSTA'!I489*'AJUSTE CONIF-SETEC (1) '!$Q$12</f>
        <v>859986.70097960124</v>
      </c>
      <c r="J489" s="123">
        <f t="shared" si="203"/>
        <v>1654583.2743426822</v>
      </c>
      <c r="L489" s="113">
        <v>0</v>
      </c>
      <c r="M489" s="123">
        <f>IF(D489="E",'DADOS BASE PROPOSTA'!$H$28,IF(D489="EA",'DADOS BASE PROPOSTA'!$H$29,IF(D489="EC",'DADOS BASE PROPOSTA'!$H$30,IF(D489="ECA",'DADOS BASE PROPOSTA'!$H$31,0))))*'AJUSTE CONIF-SETEC (1) '!$Q$14</f>
        <v>0</v>
      </c>
      <c r="N489" s="123">
        <f>IF(OR(D489="E",D489="EA",D489="EC",D489="ECA",D489="ECR"),L489*'DADOS BASE PROPOSTA'!$H$33,0)*'AJUSTE CONIF-SETEC (1) '!$Q$14</f>
        <v>0</v>
      </c>
      <c r="O489" s="123">
        <f t="shared" si="204"/>
        <v>0</v>
      </c>
      <c r="R489" s="152"/>
      <c r="T489" s="113">
        <v>0</v>
      </c>
      <c r="U489" s="118">
        <f t="shared" ref="U489:U496" si="206">T489/$T$11</f>
        <v>0</v>
      </c>
      <c r="V489" s="123">
        <f>'DADOS BASE PROPOSTA'!$H$48*U489*'AJUSTE CONIF-SETEC (1) '!$Q$20</f>
        <v>0</v>
      </c>
      <c r="W489" s="123"/>
      <c r="X489" s="123">
        <f t="shared" si="205"/>
        <v>0</v>
      </c>
      <c r="Z489" s="128">
        <v>492.5</v>
      </c>
      <c r="AB489" s="54">
        <v>0.72399999999999998</v>
      </c>
      <c r="AC489" s="54">
        <f t="shared" ref="AC489:AC496" si="207">Z489*AB489</f>
        <v>356.57</v>
      </c>
      <c r="AD489" s="132">
        <f t="shared" ref="AD489:AD496" si="208">(AB489-$AC$12)*$AD$12</f>
        <v>-7.8318442582712144E-3</v>
      </c>
      <c r="AF489" s="54">
        <f>($AF$11-(AD489*$AF$11))*'AJUSTE CONIF-SETEC (1) '!$Q$18</f>
        <v>567.38424780048149</v>
      </c>
      <c r="AG489" s="123">
        <f t="shared" ref="AG489:AG496" si="209">Z489*AF489</f>
        <v>279436.74204173713</v>
      </c>
      <c r="AI489" s="128">
        <v>0</v>
      </c>
      <c r="AJ489" s="123">
        <f>IF($AI$11&gt;0,(AI489/$AI$11)*'DADOS BASE PROPOSTA'!$H$41,0)*'AJUSTE CONIF-SETEC (1) '!$Q$18</f>
        <v>0</v>
      </c>
      <c r="AL489" s="123">
        <v>0</v>
      </c>
      <c r="AM489" s="123">
        <f>(AL489/$AL$11)*'DADOS BASE PROPOSTA'!$H$42*'AJUSTE CONIF-SETEC (1) '!$Q$18</f>
        <v>0</v>
      </c>
      <c r="AO489" s="123"/>
      <c r="AP489" s="123"/>
      <c r="AQ489" s="123"/>
      <c r="AS489" s="123"/>
      <c r="AT489" s="123"/>
      <c r="AU489" s="123"/>
      <c r="AW489" s="123"/>
      <c r="AX489" s="123"/>
      <c r="AY489" s="123"/>
      <c r="AZ489" s="102"/>
    </row>
    <row r="490" spans="1:52" x14ac:dyDescent="0.25">
      <c r="A490" s="102"/>
      <c r="B490" s="103" t="s">
        <v>525</v>
      </c>
      <c r="C490" s="103" t="s">
        <v>528</v>
      </c>
      <c r="D490" s="103" t="s">
        <v>89</v>
      </c>
      <c r="F490" s="113">
        <f>'MATRIZ 2017 COMPLETO PROPOSTA'!F490</f>
        <v>1990.5324287305921</v>
      </c>
      <c r="G490" s="118">
        <f t="shared" si="202"/>
        <v>1.7633667820869253E-3</v>
      </c>
      <c r="H490" s="123">
        <f>'DADOS BASE PROPOSTA'!$H$17*G490*'AJUSTE CONIF-SETEC (1) '!$Q$12</f>
        <v>2185150.746490208</v>
      </c>
      <c r="I490" s="123">
        <f>'MATRIZ 2017 COMPLETO PROPOSTA'!I490*'AJUSTE CONIF-SETEC (1) '!$Q$12</f>
        <v>0</v>
      </c>
      <c r="J490" s="123">
        <f t="shared" si="203"/>
        <v>2185150.746490208</v>
      </c>
      <c r="L490" s="113">
        <v>0</v>
      </c>
      <c r="M490" s="123">
        <f>IF(D490="E",'DADOS BASE PROPOSTA'!$H$28,IF(D490="EA",'DADOS BASE PROPOSTA'!$H$29,IF(D490="EC",'DADOS BASE PROPOSTA'!$H$30,IF(D490="ECA",'DADOS BASE PROPOSTA'!$H$31,0))))*'AJUSTE CONIF-SETEC (1) '!$Q$14</f>
        <v>0</v>
      </c>
      <c r="N490" s="123">
        <f>IF(OR(D490="E",D490="EA",D490="EC",D490="ECA",D490="ECR"),L490*'DADOS BASE PROPOSTA'!$H$33,0)*'AJUSTE CONIF-SETEC (1) '!$Q$14</f>
        <v>0</v>
      </c>
      <c r="O490" s="123">
        <f t="shared" si="204"/>
        <v>0</v>
      </c>
      <c r="R490" s="123"/>
      <c r="T490" s="113">
        <v>0</v>
      </c>
      <c r="U490" s="118">
        <f t="shared" si="206"/>
        <v>0</v>
      </c>
      <c r="V490" s="123">
        <f>'DADOS BASE PROPOSTA'!$H$48*U490*'AJUSTE CONIF-SETEC (1) '!$Q$20</f>
        <v>0</v>
      </c>
      <c r="W490" s="123"/>
      <c r="X490" s="123">
        <f t="shared" si="205"/>
        <v>0</v>
      </c>
      <c r="Z490" s="128">
        <v>1017</v>
      </c>
      <c r="AB490" s="54">
        <v>0.71499999999999997</v>
      </c>
      <c r="AC490" s="54">
        <f t="shared" si="207"/>
        <v>727.15499999999997</v>
      </c>
      <c r="AD490" s="132">
        <f t="shared" si="208"/>
        <v>-2.3581844258271228E-2</v>
      </c>
      <c r="AF490" s="54">
        <f>($AF$11-(AD490*$AF$11))*'AJUSTE CONIF-SETEC (1) '!$Q$18</f>
        <v>576.25110585201912</v>
      </c>
      <c r="AG490" s="123">
        <f t="shared" si="209"/>
        <v>586047.3746515034</v>
      </c>
      <c r="AI490" s="128">
        <v>0</v>
      </c>
      <c r="AJ490" s="123">
        <f>IF($AI$11&gt;0,(AI490/$AI$11)*'DADOS BASE PROPOSTA'!$H$41,0)*'AJUSTE CONIF-SETEC (1) '!$Q$18</f>
        <v>0</v>
      </c>
      <c r="AL490" s="123">
        <v>0</v>
      </c>
      <c r="AM490" s="123">
        <f>(AL490/$AL$11)*'DADOS BASE PROPOSTA'!$H$42*'AJUSTE CONIF-SETEC (1) '!$Q$18</f>
        <v>0</v>
      </c>
      <c r="AO490" s="123"/>
      <c r="AP490" s="123"/>
      <c r="AQ490" s="123"/>
      <c r="AS490" s="123"/>
      <c r="AT490" s="123"/>
      <c r="AU490" s="123"/>
      <c r="AW490" s="123"/>
      <c r="AX490" s="123"/>
      <c r="AY490" s="123"/>
      <c r="AZ490" s="102"/>
    </row>
    <row r="491" spans="1:52" x14ac:dyDescent="0.25">
      <c r="A491" s="102"/>
      <c r="B491" s="103" t="s">
        <v>525</v>
      </c>
      <c r="C491" s="103" t="s">
        <v>529</v>
      </c>
      <c r="D491" s="103" t="s">
        <v>89</v>
      </c>
      <c r="F491" s="113">
        <f>'MATRIZ 2017 COMPLETO PROPOSTA'!F491</f>
        <v>11421.1128563681</v>
      </c>
      <c r="G491" s="118">
        <f t="shared" si="202"/>
        <v>1.0117700538156475E-2</v>
      </c>
      <c r="H491" s="123">
        <f>'DADOS BASE PROPOSTA'!$H$17*G491*'AJUSTE CONIF-SETEC (1) '!$Q$12</f>
        <v>12537777.79433476</v>
      </c>
      <c r="I491" s="123">
        <f>'MATRIZ 2017 COMPLETO PROPOSTA'!I491*'AJUSTE CONIF-SETEC (1) '!$Q$12</f>
        <v>0</v>
      </c>
      <c r="J491" s="123">
        <f t="shared" si="203"/>
        <v>12537777.79433476</v>
      </c>
      <c r="L491" s="113">
        <v>0</v>
      </c>
      <c r="M491" s="123">
        <f>IF(D491="E",'DADOS BASE PROPOSTA'!$H$28,IF(D491="EA",'DADOS BASE PROPOSTA'!$H$29,IF(D491="EC",'DADOS BASE PROPOSTA'!$H$30,IF(D491="ECA",'DADOS BASE PROPOSTA'!$H$31,0))))*'AJUSTE CONIF-SETEC (1) '!$Q$14</f>
        <v>0</v>
      </c>
      <c r="N491" s="123">
        <f>IF(OR(D491="E",D491="EA",D491="EC",D491="ECA",D491="ECR"),L491*'DADOS BASE PROPOSTA'!$H$33,0)*'AJUSTE CONIF-SETEC (1) '!$Q$14</f>
        <v>0</v>
      </c>
      <c r="O491" s="123">
        <f t="shared" si="204"/>
        <v>0</v>
      </c>
      <c r="R491" s="123"/>
      <c r="T491" s="113">
        <v>3857.4396021750608</v>
      </c>
      <c r="U491" s="118">
        <f t="shared" si="206"/>
        <v>2.0236727239063303E-2</v>
      </c>
      <c r="V491" s="123">
        <f>'DADOS BASE PROPOSTA'!$H$48*U491*'AJUSTE CONIF-SETEC (1) '!$Q$20</f>
        <v>990090.82036444615</v>
      </c>
      <c r="W491" s="123"/>
      <c r="X491" s="123">
        <f t="shared" si="205"/>
        <v>990090.82036444615</v>
      </c>
      <c r="Z491" s="128">
        <v>10286.5</v>
      </c>
      <c r="AB491" s="54">
        <v>0.79900000000000004</v>
      </c>
      <c r="AC491" s="54">
        <f t="shared" si="207"/>
        <v>8218.9135000000006</v>
      </c>
      <c r="AD491" s="132">
        <f t="shared" si="208"/>
        <v>0.1234181557417289</v>
      </c>
      <c r="AF491" s="54">
        <f>($AF$11-(AD491*$AF$11))*'AJUSTE CONIF-SETEC (1) '!$Q$18</f>
        <v>493.49376403766695</v>
      </c>
      <c r="AG491" s="123">
        <f t="shared" si="209"/>
        <v>5076323.6037734607</v>
      </c>
      <c r="AI491" s="128">
        <v>0</v>
      </c>
      <c r="AJ491" s="123">
        <f>IF($AI$11&gt;0,(AI491/$AI$11)*'DADOS BASE PROPOSTA'!$H$41,0)*'AJUSTE CONIF-SETEC (1) '!$Q$18</f>
        <v>0</v>
      </c>
      <c r="AL491" s="123">
        <v>752.625</v>
      </c>
      <c r="AM491" s="123">
        <f>(AL491/$AL$11)*'DADOS BASE PROPOSTA'!$H$42*'AJUSTE CONIF-SETEC (1) '!$Q$18</f>
        <v>397159.4086293428</v>
      </c>
      <c r="AO491" s="123"/>
      <c r="AP491" s="123"/>
      <c r="AQ491" s="123"/>
      <c r="AS491" s="123"/>
      <c r="AT491" s="123"/>
      <c r="AU491" s="123"/>
      <c r="AW491" s="123"/>
      <c r="AX491" s="123"/>
      <c r="AY491" s="123"/>
      <c r="AZ491" s="102"/>
    </row>
    <row r="492" spans="1:52" x14ac:dyDescent="0.25">
      <c r="A492" s="102"/>
      <c r="B492" s="103" t="s">
        <v>525</v>
      </c>
      <c r="C492" s="103" t="s">
        <v>530</v>
      </c>
      <c r="D492" s="103" t="s">
        <v>89</v>
      </c>
      <c r="F492" s="113">
        <f>'MATRIZ 2017 COMPLETO PROPOSTA'!F492</f>
        <v>1015.2530276799069</v>
      </c>
      <c r="G492" s="118">
        <f t="shared" si="202"/>
        <v>8.9938924811469535E-4</v>
      </c>
      <c r="H492" s="123">
        <f>'DADOS BASE PROPOSTA'!$H$17*G492*'AJUSTE CONIF-SETEC (1) '!$Q$12</f>
        <v>1114516.3370817164</v>
      </c>
      <c r="I492" s="123">
        <f>'MATRIZ 2017 COMPLETO PROPOSTA'!I492*'AJUSTE CONIF-SETEC (1) '!$Q$12</f>
        <v>605457.06487748621</v>
      </c>
      <c r="J492" s="123">
        <f t="shared" si="203"/>
        <v>1719973.4019592027</v>
      </c>
      <c r="L492" s="113">
        <v>0</v>
      </c>
      <c r="M492" s="123">
        <f>IF(D492="E",'DADOS BASE PROPOSTA'!$H$28,IF(D492="EA",'DADOS BASE PROPOSTA'!$H$29,IF(D492="EC",'DADOS BASE PROPOSTA'!$H$30,IF(D492="ECA",'DADOS BASE PROPOSTA'!$H$31,0))))*'AJUSTE CONIF-SETEC (1) '!$Q$14</f>
        <v>0</v>
      </c>
      <c r="N492" s="123">
        <f>IF(OR(D492="E",D492="EA",D492="EC",D492="ECA",D492="ECR"),L492*'DADOS BASE PROPOSTA'!$H$33,0)*'AJUSTE CONIF-SETEC (1) '!$Q$14</f>
        <v>0</v>
      </c>
      <c r="O492" s="123">
        <f t="shared" si="204"/>
        <v>0</v>
      </c>
      <c r="R492" s="123"/>
      <c r="T492" s="113">
        <v>0</v>
      </c>
      <c r="U492" s="118">
        <f t="shared" si="206"/>
        <v>0</v>
      </c>
      <c r="V492" s="123">
        <f>'DADOS BASE PROPOSTA'!$H$48*U492*'AJUSTE CONIF-SETEC (1) '!$Q$20</f>
        <v>0</v>
      </c>
      <c r="W492" s="123"/>
      <c r="X492" s="123">
        <f t="shared" si="205"/>
        <v>0</v>
      </c>
      <c r="Z492" s="128">
        <v>510</v>
      </c>
      <c r="AB492" s="54">
        <v>0.79900000000000004</v>
      </c>
      <c r="AC492" s="54">
        <f t="shared" si="207"/>
        <v>407.49</v>
      </c>
      <c r="AD492" s="132">
        <f t="shared" si="208"/>
        <v>0.1234181557417289</v>
      </c>
      <c r="AF492" s="54">
        <f>($AF$11-(AD492*$AF$11))*'AJUSTE CONIF-SETEC (1) '!$Q$18</f>
        <v>493.49376403766695</v>
      </c>
      <c r="AG492" s="123">
        <f t="shared" si="209"/>
        <v>251681.81965921013</v>
      </c>
      <c r="AI492" s="128">
        <v>0</v>
      </c>
      <c r="AJ492" s="123">
        <f>IF($AI$11&gt;0,(AI492/$AI$11)*'DADOS BASE PROPOSTA'!$H$41,0)*'AJUSTE CONIF-SETEC (1) '!$Q$18</f>
        <v>0</v>
      </c>
      <c r="AL492" s="123">
        <v>0</v>
      </c>
      <c r="AM492" s="123">
        <f>(AL492/$AL$11)*'DADOS BASE PROPOSTA'!$H$42*'AJUSTE CONIF-SETEC (1) '!$Q$18</f>
        <v>0</v>
      </c>
      <c r="AO492" s="123"/>
      <c r="AP492" s="123"/>
      <c r="AQ492" s="123"/>
      <c r="AS492" s="123"/>
      <c r="AT492" s="123"/>
      <c r="AU492" s="123"/>
      <c r="AW492" s="123"/>
      <c r="AX492" s="123"/>
      <c r="AY492" s="123"/>
      <c r="AZ492" s="102"/>
    </row>
    <row r="493" spans="1:52" x14ac:dyDescent="0.25">
      <c r="A493" s="102"/>
      <c r="B493" s="103" t="s">
        <v>525</v>
      </c>
      <c r="C493" s="103" t="s">
        <v>531</v>
      </c>
      <c r="D493" s="103" t="s">
        <v>89</v>
      </c>
      <c r="F493" s="113">
        <f>'MATRIZ 2017 COMPLETO PROPOSTA'!F493</f>
        <v>888.7957259309112</v>
      </c>
      <c r="G493" s="118">
        <f t="shared" si="202"/>
        <v>7.8736364027331583E-4</v>
      </c>
      <c r="H493" s="123">
        <f>'DADOS BASE PROPOSTA'!$H$17*G493*'AJUSTE CONIF-SETEC (1) '!$Q$12</f>
        <v>975695.05322442378</v>
      </c>
      <c r="I493" s="123">
        <f>'MATRIZ 2017 COMPLETO PROPOSTA'!I493*'AJUSTE CONIF-SETEC (1) '!$Q$12</f>
        <v>744278.3487347787</v>
      </c>
      <c r="J493" s="123">
        <f t="shared" si="203"/>
        <v>1719973.4019592025</v>
      </c>
      <c r="L493" s="113">
        <v>0</v>
      </c>
      <c r="M493" s="123">
        <f>IF(D493="E",'DADOS BASE PROPOSTA'!$H$28,IF(D493="EA",'DADOS BASE PROPOSTA'!$H$29,IF(D493="EC",'DADOS BASE PROPOSTA'!$H$30,IF(D493="ECA",'DADOS BASE PROPOSTA'!$H$31,0))))*'AJUSTE CONIF-SETEC (1) '!$Q$14</f>
        <v>0</v>
      </c>
      <c r="N493" s="123">
        <f>IF(OR(D493="E",D493="EA",D493="EC",D493="ECA",D493="ECR"),L493*'DADOS BASE PROPOSTA'!$H$33,0)*'AJUSTE CONIF-SETEC (1) '!$Q$14</f>
        <v>0</v>
      </c>
      <c r="O493" s="123">
        <f t="shared" si="204"/>
        <v>0</v>
      </c>
      <c r="R493" s="123"/>
      <c r="T493" s="113">
        <v>0</v>
      </c>
      <c r="U493" s="118">
        <f t="shared" si="206"/>
        <v>0</v>
      </c>
      <c r="V493" s="123">
        <f>'DADOS BASE PROPOSTA'!$H$48*U493*'AJUSTE CONIF-SETEC (1) '!$Q$20</f>
        <v>0</v>
      </c>
      <c r="W493" s="123"/>
      <c r="X493" s="123">
        <f t="shared" si="205"/>
        <v>0</v>
      </c>
      <c r="Z493" s="128">
        <v>534.5</v>
      </c>
      <c r="AB493" s="54">
        <v>0.745</v>
      </c>
      <c r="AC493" s="54">
        <f t="shared" si="207"/>
        <v>398.20249999999999</v>
      </c>
      <c r="AD493" s="132">
        <f t="shared" si="208"/>
        <v>2.8918155741728818E-2</v>
      </c>
      <c r="AF493" s="54">
        <f>($AF$11-(AD493*$AF$11))*'AJUSTE CONIF-SETEC (1) '!$Q$18</f>
        <v>546.69491234689337</v>
      </c>
      <c r="AG493" s="123">
        <f t="shared" si="209"/>
        <v>292208.43064941448</v>
      </c>
      <c r="AI493" s="128">
        <v>0</v>
      </c>
      <c r="AJ493" s="123">
        <f>IF($AI$11&gt;0,(AI493/$AI$11)*'DADOS BASE PROPOSTA'!$H$41,0)*'AJUSTE CONIF-SETEC (1) '!$Q$18</f>
        <v>0</v>
      </c>
      <c r="AL493" s="123">
        <v>0</v>
      </c>
      <c r="AM493" s="123">
        <f>(AL493/$AL$11)*'DADOS BASE PROPOSTA'!$H$42*'AJUSTE CONIF-SETEC (1) '!$Q$18</f>
        <v>0</v>
      </c>
      <c r="AO493" s="123"/>
      <c r="AP493" s="123"/>
      <c r="AQ493" s="123"/>
      <c r="AS493" s="123"/>
      <c r="AT493" s="123"/>
      <c r="AU493" s="123"/>
      <c r="AW493" s="123"/>
      <c r="AX493" s="123"/>
      <c r="AY493" s="123"/>
      <c r="AZ493" s="102"/>
    </row>
    <row r="494" spans="1:52" x14ac:dyDescent="0.25">
      <c r="A494" s="102"/>
      <c r="B494" s="103" t="s">
        <v>525</v>
      </c>
      <c r="C494" s="103" t="s">
        <v>532</v>
      </c>
      <c r="D494" s="103" t="s">
        <v>89</v>
      </c>
      <c r="F494" s="113">
        <f>'MATRIZ 2017 COMPLETO PROPOSTA'!F494</f>
        <v>3421.925701551595</v>
      </c>
      <c r="G494" s="118">
        <f t="shared" si="202"/>
        <v>3.0314050782552031E-3</v>
      </c>
      <c r="H494" s="123">
        <f>'DADOS BASE PROPOSTA'!$H$17*G494*'AJUSTE CONIF-SETEC (1) '!$Q$12</f>
        <v>3756494.1888176212</v>
      </c>
      <c r="I494" s="123">
        <f>'MATRIZ 2017 COMPLETO PROPOSTA'!I494*'AJUSTE CONIF-SETEC (1) '!$Q$12</f>
        <v>0</v>
      </c>
      <c r="J494" s="123">
        <f t="shared" si="203"/>
        <v>3756494.1888176212</v>
      </c>
      <c r="L494" s="113">
        <v>0</v>
      </c>
      <c r="M494" s="123">
        <f>IF(D494="E",'DADOS BASE PROPOSTA'!$H$28,IF(D494="EA",'DADOS BASE PROPOSTA'!$H$29,IF(D494="EC",'DADOS BASE PROPOSTA'!$H$30,IF(D494="ECA",'DADOS BASE PROPOSTA'!$H$31,0))))*'AJUSTE CONIF-SETEC (1) '!$Q$14</f>
        <v>0</v>
      </c>
      <c r="N494" s="123">
        <f>IF(OR(D494="E",D494="EA",D494="EC",D494="ECA",D494="ECR"),L494*'DADOS BASE PROPOSTA'!$H$33,0)*'AJUSTE CONIF-SETEC (1) '!$Q$14</f>
        <v>0</v>
      </c>
      <c r="O494" s="123">
        <f t="shared" si="204"/>
        <v>0</v>
      </c>
      <c r="R494" s="123"/>
      <c r="T494" s="113">
        <v>0</v>
      </c>
      <c r="U494" s="118">
        <f t="shared" si="206"/>
        <v>0</v>
      </c>
      <c r="V494" s="123">
        <f>'DADOS BASE PROPOSTA'!$H$48*U494*'AJUSTE CONIF-SETEC (1) '!$Q$20</f>
        <v>0</v>
      </c>
      <c r="W494" s="123"/>
      <c r="X494" s="123">
        <f t="shared" si="205"/>
        <v>0</v>
      </c>
      <c r="Z494" s="128">
        <v>1819</v>
      </c>
      <c r="AB494" s="54">
        <v>0.71299999999999997</v>
      </c>
      <c r="AC494" s="54">
        <f t="shared" si="207"/>
        <v>1296.9469999999999</v>
      </c>
      <c r="AD494" s="132">
        <f t="shared" si="208"/>
        <v>-2.7081844258271232E-2</v>
      </c>
      <c r="AF494" s="54">
        <f>($AF$11-(AD494*$AF$11))*'AJUSTE CONIF-SETEC (1) '!$Q$18</f>
        <v>578.22151875236091</v>
      </c>
      <c r="AG494" s="123">
        <f t="shared" si="209"/>
        <v>1051784.9426105444</v>
      </c>
      <c r="AI494" s="128">
        <v>0</v>
      </c>
      <c r="AJ494" s="123">
        <f>IF($AI$11&gt;0,(AI494/$AI$11)*'DADOS BASE PROPOSTA'!$H$41,0)*'AJUSTE CONIF-SETEC (1) '!$Q$18</f>
        <v>0</v>
      </c>
      <c r="AL494" s="123">
        <v>0</v>
      </c>
      <c r="AM494" s="123">
        <f>(AL494/$AL$11)*'DADOS BASE PROPOSTA'!$H$42*'AJUSTE CONIF-SETEC (1) '!$Q$18</f>
        <v>0</v>
      </c>
      <c r="AO494" s="123"/>
      <c r="AP494" s="123"/>
      <c r="AQ494" s="123"/>
      <c r="AS494" s="123"/>
      <c r="AT494" s="123"/>
      <c r="AU494" s="123"/>
      <c r="AW494" s="123"/>
      <c r="AX494" s="123"/>
      <c r="AY494" s="123"/>
      <c r="AZ494" s="102"/>
    </row>
    <row r="495" spans="1:52" x14ac:dyDescent="0.25">
      <c r="A495" s="102"/>
      <c r="B495" s="103" t="s">
        <v>525</v>
      </c>
      <c r="C495" s="103" t="s">
        <v>533</v>
      </c>
      <c r="D495" s="103" t="s">
        <v>89</v>
      </c>
      <c r="F495" s="113">
        <f>'MATRIZ 2017 COMPLETO PROPOSTA'!F495</f>
        <v>705.09240866279322</v>
      </c>
      <c r="G495" s="118">
        <f t="shared" si="202"/>
        <v>6.246251072284881E-4</v>
      </c>
      <c r="H495" s="123">
        <f>'DADOS BASE PROPOSTA'!$H$17*G495*'AJUSTE CONIF-SETEC (1) '!$Q$12</f>
        <v>774030.69696113514</v>
      </c>
      <c r="I495" s="123">
        <f>'MATRIZ 2017 COMPLETO PROPOSTA'!I495*'AJUSTE CONIF-SETEC (1) '!$Q$12</f>
        <v>859986.70097960124</v>
      </c>
      <c r="J495" s="123">
        <f t="shared" si="203"/>
        <v>1634017.3979407363</v>
      </c>
      <c r="L495" s="113">
        <v>0</v>
      </c>
      <c r="M495" s="123">
        <f>IF(D495="E",'DADOS BASE PROPOSTA'!$H$28,IF(D495="EA",'DADOS BASE PROPOSTA'!$H$29,IF(D495="EC",'DADOS BASE PROPOSTA'!$H$30,IF(D495="ECA",'DADOS BASE PROPOSTA'!$H$31,0))))*'AJUSTE CONIF-SETEC (1) '!$Q$14</f>
        <v>0</v>
      </c>
      <c r="N495" s="123">
        <f>IF(OR(D495="E",D495="EA",D495="EC",D495="ECA",D495="ECR"),L495*'DADOS BASE PROPOSTA'!$H$33,0)*'AJUSTE CONIF-SETEC (1) '!$Q$14</f>
        <v>0</v>
      </c>
      <c r="O495" s="123">
        <f t="shared" si="204"/>
        <v>0</v>
      </c>
      <c r="R495" s="123"/>
      <c r="T495" s="113">
        <v>0</v>
      </c>
      <c r="U495" s="118">
        <f t="shared" si="206"/>
        <v>0</v>
      </c>
      <c r="V495" s="123">
        <f>'DADOS BASE PROPOSTA'!$H$48*U495*'AJUSTE CONIF-SETEC (1) '!$Q$20</f>
        <v>0</v>
      </c>
      <c r="W495" s="123"/>
      <c r="X495" s="123">
        <f t="shared" si="205"/>
        <v>0</v>
      </c>
      <c r="Z495" s="128">
        <v>509.5</v>
      </c>
      <c r="AB495" s="54">
        <v>0.745</v>
      </c>
      <c r="AC495" s="54">
        <f t="shared" si="207"/>
        <v>379.57749999999999</v>
      </c>
      <c r="AD495" s="132">
        <f t="shared" si="208"/>
        <v>2.8918155741728818E-2</v>
      </c>
      <c r="AF495" s="54">
        <f>($AF$11-(AD495*$AF$11))*'AJUSTE CONIF-SETEC (1) '!$Q$18</f>
        <v>546.69491234689337</v>
      </c>
      <c r="AG495" s="123">
        <f t="shared" si="209"/>
        <v>278541.05784074217</v>
      </c>
      <c r="AI495" s="128">
        <v>0</v>
      </c>
      <c r="AJ495" s="123">
        <f>IF($AI$11&gt;0,(AI495/$AI$11)*'DADOS BASE PROPOSTA'!$H$41,0)*'AJUSTE CONIF-SETEC (1) '!$Q$18</f>
        <v>0</v>
      </c>
      <c r="AL495" s="123">
        <v>0</v>
      </c>
      <c r="AM495" s="123">
        <f>(AL495/$AL$11)*'DADOS BASE PROPOSTA'!$H$42*'AJUSTE CONIF-SETEC (1) '!$Q$18</f>
        <v>0</v>
      </c>
      <c r="AO495" s="123"/>
      <c r="AP495" s="123"/>
      <c r="AQ495" s="123"/>
      <c r="AS495" s="123"/>
      <c r="AT495" s="123"/>
      <c r="AU495" s="123"/>
      <c r="AW495" s="123"/>
      <c r="AX495" s="123"/>
      <c r="AY495" s="123"/>
      <c r="AZ495" s="102"/>
    </row>
    <row r="496" spans="1:52" x14ac:dyDescent="0.25">
      <c r="A496" s="102"/>
      <c r="B496" s="103" t="s">
        <v>525</v>
      </c>
      <c r="C496" s="103" t="s">
        <v>152</v>
      </c>
      <c r="D496" s="103" t="s">
        <v>89</v>
      </c>
      <c r="F496" s="113">
        <f>'MATRIZ 2017 COMPLETO PROPOSTA'!F496</f>
        <v>816.96933978404832</v>
      </c>
      <c r="G496" s="118">
        <f t="shared" si="202"/>
        <v>7.2373430091635896E-4</v>
      </c>
      <c r="H496" s="123">
        <f>'DADOS BASE PROPOSTA'!$H$17*G496*'AJUSTE CONIF-SETEC (1) '!$Q$12</f>
        <v>896846.05833183473</v>
      </c>
      <c r="I496" s="123">
        <f>'MATRIZ 2017 COMPLETO PROPOSTA'!I496*'AJUSTE CONIF-SETEC (1) '!$Q$12</f>
        <v>823127.34362736775</v>
      </c>
      <c r="J496" s="123">
        <f t="shared" si="203"/>
        <v>1719973.4019592025</v>
      </c>
      <c r="L496" s="113">
        <v>0</v>
      </c>
      <c r="M496" s="123">
        <f>IF(D496="E",'DADOS BASE PROPOSTA'!$H$28,IF(D496="EA",'DADOS BASE PROPOSTA'!$H$29,IF(D496="EC",'DADOS BASE PROPOSTA'!$H$30,IF(D496="ECA",'DADOS BASE PROPOSTA'!$H$31,0))))*'AJUSTE CONIF-SETEC (1) '!$Q$14</f>
        <v>0</v>
      </c>
      <c r="N496" s="123">
        <f>IF(OR(D496="E",D496="EA",D496="EC",D496="ECA",D496="ECR"),L496*'DADOS BASE PROPOSTA'!$H$33,0)*'AJUSTE CONIF-SETEC (1) '!$Q$14</f>
        <v>0</v>
      </c>
      <c r="O496" s="123">
        <f t="shared" si="204"/>
        <v>0</v>
      </c>
      <c r="R496" s="123"/>
      <c r="T496" s="113">
        <v>0</v>
      </c>
      <c r="U496" s="118">
        <f t="shared" si="206"/>
        <v>0</v>
      </c>
      <c r="V496" s="123">
        <f>'DADOS BASE PROPOSTA'!$H$48*U496*'AJUSTE CONIF-SETEC (1) '!$Q$20</f>
        <v>0</v>
      </c>
      <c r="W496" s="123"/>
      <c r="X496" s="123">
        <f t="shared" si="205"/>
        <v>0</v>
      </c>
      <c r="Z496" s="128">
        <v>367.5</v>
      </c>
      <c r="AB496" s="54">
        <v>0.73799999999999999</v>
      </c>
      <c r="AC496" s="54">
        <f t="shared" si="207"/>
        <v>271.21499999999997</v>
      </c>
      <c r="AD496" s="132">
        <f t="shared" si="208"/>
        <v>1.6668155741728807E-2</v>
      </c>
      <c r="AF496" s="54">
        <f>($AF$11-(AD496*$AF$11))*'AJUSTE CONIF-SETEC (1) '!$Q$18</f>
        <v>553.59135749808934</v>
      </c>
      <c r="AG496" s="123">
        <f t="shared" si="209"/>
        <v>203444.82388054783</v>
      </c>
      <c r="AI496" s="128">
        <v>0</v>
      </c>
      <c r="AJ496" s="123">
        <f>IF($AI$11&gt;0,(AI496/$AI$11)*'DADOS BASE PROPOSTA'!$H$41,0)*'AJUSTE CONIF-SETEC (1) '!$Q$18</f>
        <v>0</v>
      </c>
      <c r="AL496" s="123">
        <v>0</v>
      </c>
      <c r="AM496" s="123">
        <f>(AL496/$AL$11)*'DADOS BASE PROPOSTA'!$H$42*'AJUSTE CONIF-SETEC (1) '!$Q$18</f>
        <v>0</v>
      </c>
      <c r="AO496" s="123"/>
      <c r="AP496" s="123"/>
      <c r="AQ496" s="123"/>
      <c r="AS496" s="123"/>
      <c r="AT496" s="123"/>
      <c r="AU496" s="123"/>
      <c r="AW496" s="123"/>
      <c r="AX496" s="123"/>
      <c r="AY496" s="123"/>
      <c r="AZ496" s="102"/>
    </row>
    <row r="497" spans="1:52" x14ac:dyDescent="0.25">
      <c r="A497" s="102"/>
      <c r="F497" s="113"/>
      <c r="G497" s="118"/>
      <c r="H497" s="123"/>
      <c r="I497" s="123"/>
      <c r="J497" s="123"/>
      <c r="L497" s="113"/>
      <c r="M497" s="123"/>
      <c r="N497" s="123"/>
      <c r="O497" s="123"/>
      <c r="R497" s="123"/>
      <c r="T497" s="113"/>
      <c r="U497" s="118"/>
      <c r="V497" s="123"/>
      <c r="W497" s="123"/>
      <c r="X497" s="123"/>
      <c r="Z497" s="128"/>
      <c r="AD497" s="132"/>
      <c r="AG497" s="123"/>
      <c r="AI497" s="128"/>
      <c r="AJ497" s="123"/>
      <c r="AL497" s="123"/>
      <c r="AM497" s="123"/>
      <c r="AO497" s="123"/>
      <c r="AP497" s="123"/>
      <c r="AQ497" s="123"/>
      <c r="AS497" s="123"/>
      <c r="AT497" s="123"/>
      <c r="AU497" s="123"/>
      <c r="AW497" s="123"/>
      <c r="AX497" s="123"/>
      <c r="AY497" s="123"/>
      <c r="AZ497" s="102"/>
    </row>
    <row r="498" spans="1:52" x14ac:dyDescent="0.25">
      <c r="A498" s="102"/>
      <c r="B498" s="107" t="s">
        <v>525</v>
      </c>
      <c r="C498" s="107" t="s">
        <v>534</v>
      </c>
      <c r="D498" s="107" t="s">
        <v>84</v>
      </c>
      <c r="E498" s="107"/>
      <c r="F498" s="114">
        <f>SUM(F499:F513)</f>
        <v>21189.674499999997</v>
      </c>
      <c r="G498" s="119">
        <f>SUM(G499:G513)</f>
        <v>1.8771444060503448E-2</v>
      </c>
      <c r="H498" s="124">
        <f>SUM(H499:H513)</f>
        <v>23261431.15442121</v>
      </c>
      <c r="I498" s="124">
        <f>SUM(I499:I513)</f>
        <v>5677646.8769974532</v>
      </c>
      <c r="J498" s="124">
        <f>SUM(J499:J513)</f>
        <v>28939078.031418663</v>
      </c>
      <c r="K498" s="108"/>
      <c r="L498" s="114">
        <f>SUM(L499:L513)</f>
        <v>0</v>
      </c>
      <c r="M498" s="124">
        <f>SUM(M499:M513)</f>
        <v>0</v>
      </c>
      <c r="N498" s="124">
        <f>SUM(N499:N513)</f>
        <v>0</v>
      </c>
      <c r="O498" s="124">
        <f>SUM(O499:O513)</f>
        <v>0</v>
      </c>
      <c r="P498" s="108"/>
      <c r="Q498" s="109"/>
      <c r="R498" s="124">
        <f>SUM(R499:R513)</f>
        <v>3626241.1935912869</v>
      </c>
      <c r="S498" s="108"/>
      <c r="T498" s="114">
        <f>SUM(T499:T513)</f>
        <v>0</v>
      </c>
      <c r="U498" s="119">
        <f>SUM(U499:U513)</f>
        <v>0</v>
      </c>
      <c r="V498" s="124">
        <f>SUM(V499:V513)</f>
        <v>0</v>
      </c>
      <c r="W498" s="124">
        <f>SUM(W499:W513)</f>
        <v>244676.20587804879</v>
      </c>
      <c r="X498" s="124">
        <f>SUM(X499:X513)</f>
        <v>244676.20587804879</v>
      </c>
      <c r="Y498" s="108"/>
      <c r="Z498" s="129">
        <f>SUM(Z499:Z513)</f>
        <v>19045</v>
      </c>
      <c r="AA498" s="108"/>
      <c r="AB498" s="108"/>
      <c r="AC498" s="108"/>
      <c r="AD498" s="133"/>
      <c r="AE498" s="108"/>
      <c r="AF498" s="108"/>
      <c r="AG498" s="124">
        <f>SUM(AG499:AG513)</f>
        <v>9428803.0475112051</v>
      </c>
      <c r="AH498" s="108"/>
      <c r="AI498" s="129">
        <f>SUM(AI499:AI513)</f>
        <v>0</v>
      </c>
      <c r="AJ498" s="124">
        <f>SUM(AJ499:AJ513)</f>
        <v>0</v>
      </c>
      <c r="AK498" s="108"/>
      <c r="AL498" s="124">
        <f>SUM(AL499:AL513)</f>
        <v>0</v>
      </c>
      <c r="AM498" s="124">
        <f>SUM(AM499:AM513)</f>
        <v>0</v>
      </c>
      <c r="AN498" s="108"/>
      <c r="AO498" s="124"/>
      <c r="AP498" s="124"/>
      <c r="AQ498" s="124">
        <f>SUM(AQ499:AQ513)</f>
        <v>326123.85407946055</v>
      </c>
      <c r="AR498" s="107"/>
      <c r="AS498" s="124"/>
      <c r="AT498" s="124"/>
      <c r="AU498" s="124">
        <f>SUM(AU499:AU513)</f>
        <v>326123.85407946055</v>
      </c>
      <c r="AV498" s="107"/>
      <c r="AW498" s="124"/>
      <c r="AX498" s="124"/>
      <c r="AY498" s="124">
        <f>SUM(AY499:AY513)</f>
        <v>326123.85407946055</v>
      </c>
      <c r="AZ498" s="102"/>
    </row>
    <row r="499" spans="1:52" x14ac:dyDescent="0.25">
      <c r="A499" s="102"/>
      <c r="B499" s="103" t="s">
        <v>525</v>
      </c>
      <c r="C499" s="103" t="s">
        <v>35</v>
      </c>
      <c r="D499" s="103" t="s">
        <v>85</v>
      </c>
      <c r="F499" s="113">
        <f>'MATRIZ 2017 COMPLETO PROPOSTA'!F499</f>
        <v>0</v>
      </c>
      <c r="G499" s="118">
        <f t="shared" ref="G499:G513" si="210">F499/$F$11</f>
        <v>0</v>
      </c>
      <c r="H499" s="123">
        <f>'DADOS BASE PROPOSTA'!$H$17*G499*'AJUSTE CONIF-SETEC (1) '!$Q$12</f>
        <v>0</v>
      </c>
      <c r="I499" s="123">
        <f>'MATRIZ 2017 COMPLETO PROPOSTA'!I499*'AJUSTE CONIF-SETEC (1) '!$Q$12</f>
        <v>0</v>
      </c>
      <c r="J499" s="123">
        <f t="shared" ref="J499:J513" si="211">H499+I499</f>
        <v>0</v>
      </c>
      <c r="L499" s="113"/>
      <c r="M499" s="123">
        <f>IF(D499="E",'DADOS BASE PROPOSTA'!$H$28,IF(D499="EA",'DADOS BASE PROPOSTA'!$H$29,IF(D499="EC",'DADOS BASE PROPOSTA'!$H$30,IF(D499="ECA",'DADOS BASE PROPOSTA'!$H$31,0))))*'AJUSTE CONIF-SETEC (1) '!$Q$14</f>
        <v>0</v>
      </c>
      <c r="N499" s="123">
        <f>IF(OR(D499="E",D499="EA",D499="EC",D499="ECA",D499="ECR"),L499*'DADOS BASE PROPOSTA'!$H$33,0)*'AJUSTE CONIF-SETEC (1) '!$Q$14</f>
        <v>0</v>
      </c>
      <c r="O499" s="123">
        <f t="shared" ref="O499:O513" si="212">M499+N499</f>
        <v>0</v>
      </c>
      <c r="Q499" s="77">
        <v>14</v>
      </c>
      <c r="R499" s="123">
        <f>IF(D499="R",('DADOS BASE PROPOSTA'!$H$36+('DADOS BASE PROPOSTA'!$H$37*Q499)),0)*'AJUSTE CONIF-SETEC (1) '!Q16</f>
        <v>3626241.1935912869</v>
      </c>
      <c r="T499" s="113"/>
      <c r="U499" s="118"/>
      <c r="V499" s="123"/>
      <c r="W499" s="123">
        <f>'DADOS BASE PROPOSTA'!$H$47/41</f>
        <v>244676.20587804879</v>
      </c>
      <c r="X499" s="123">
        <f t="shared" ref="X499:X513" si="213">V499+W499</f>
        <v>244676.20587804879</v>
      </c>
      <c r="Z499" s="128"/>
      <c r="AD499" s="132"/>
      <c r="AG499" s="123"/>
      <c r="AI499" s="128"/>
      <c r="AJ499" s="123"/>
      <c r="AL499" s="123"/>
      <c r="AM499" s="123"/>
      <c r="AO499" s="123">
        <f>'DADOS BASE PROPOSTA'!$H$52/41*'AJUSTE CONIF-SETEC (1) '!$Q$22</f>
        <v>167483.94540012974</v>
      </c>
      <c r="AP499" s="123">
        <f>'DADOS BASE PROPOSTA'!$H$53*(Q499/$Q$11)*'AJUSTE CONIF-SETEC (1) '!$Q$22</f>
        <v>158639.90867933081</v>
      </c>
      <c r="AQ499" s="123">
        <f>AO499+AP499</f>
        <v>326123.85407946055</v>
      </c>
      <c r="AS499" s="123">
        <f>'DADOS BASE PROPOSTA'!$H$56/41*'AJUSTE CONIF-SETEC (1) '!$Q$24</f>
        <v>167483.94540012974</v>
      </c>
      <c r="AT499" s="123">
        <f>'DADOS BASE PROPOSTA'!$H$57*(Q499/$Q$11)*'AJUSTE CONIF-SETEC (1) '!$Q$24</f>
        <v>158639.90867933081</v>
      </c>
      <c r="AU499" s="123">
        <f>AS499+AT499</f>
        <v>326123.85407946055</v>
      </c>
      <c r="AW499" s="123">
        <f>'DADOS BASE PROPOSTA'!$H$60/41*'AJUSTE CONIF-SETEC (1) '!$Q$26</f>
        <v>167483.94540012974</v>
      </c>
      <c r="AX499" s="123">
        <f>'DADOS BASE PROPOSTA'!$H$61*(Q499/$Q$11)*'AJUSTE CONIF-SETEC (1) '!$Q$26</f>
        <v>158639.90867933081</v>
      </c>
      <c r="AY499" s="123">
        <f>AW499+AX499</f>
        <v>326123.85407946055</v>
      </c>
      <c r="AZ499" s="102"/>
    </row>
    <row r="500" spans="1:52" x14ac:dyDescent="0.25">
      <c r="A500" s="102"/>
      <c r="B500" s="103" t="s">
        <v>525</v>
      </c>
      <c r="C500" s="103" t="s">
        <v>535</v>
      </c>
      <c r="D500" s="103" t="s">
        <v>89</v>
      </c>
      <c r="F500" s="113">
        <v>1364.4219000000001</v>
      </c>
      <c r="G500" s="118">
        <f t="shared" si="210"/>
        <v>1.2087099011726598E-3</v>
      </c>
      <c r="H500" s="123">
        <f>'DADOS BASE PROPOSTA'!$H$17*G500*'AJUSTE CONIF-SETEC (1) '!$Q$12</f>
        <v>1497824.1450775745</v>
      </c>
      <c r="I500" s="123">
        <f>'MATRIZ 2017 COMPLETO PROPOSTA'!I500*'AJUSTE CONIF-SETEC (1) '!$Q$12</f>
        <v>222149.25688162792</v>
      </c>
      <c r="J500" s="123">
        <f t="shared" si="211"/>
        <v>1719973.4019592025</v>
      </c>
      <c r="L500" s="113">
        <v>0</v>
      </c>
      <c r="M500" s="123">
        <f>IF(D500="E",'DADOS BASE PROPOSTA'!$H$28,IF(D500="EA",'DADOS BASE PROPOSTA'!$H$29,IF(D500="EC",'DADOS BASE PROPOSTA'!$H$30,IF(D500="ECA",'DADOS BASE PROPOSTA'!$H$31,0))))*'AJUSTE CONIF-SETEC (1) '!$Q$14</f>
        <v>0</v>
      </c>
      <c r="N500" s="123">
        <f>IF(OR(D500="E",D500="EA",D500="EC",D500="ECA",D500="ECR"),L500*'DADOS BASE PROPOSTA'!$H$33,0)*'AJUSTE CONIF-SETEC (1) '!$Q$14</f>
        <v>0</v>
      </c>
      <c r="O500" s="123">
        <f t="shared" si="212"/>
        <v>0</v>
      </c>
      <c r="R500" s="123"/>
      <c r="T500" s="113">
        <v>0</v>
      </c>
      <c r="U500" s="118">
        <f t="shared" ref="U500:U513" si="214">T500/$T$11</f>
        <v>0</v>
      </c>
      <c r="V500" s="123">
        <f>'DADOS BASE PROPOSTA'!$H$48*U500*'AJUSTE CONIF-SETEC (1) '!$Q$20</f>
        <v>0</v>
      </c>
      <c r="W500" s="123"/>
      <c r="X500" s="123">
        <f t="shared" si="213"/>
        <v>0</v>
      </c>
      <c r="Z500" s="128">
        <v>1418</v>
      </c>
      <c r="AB500" s="54">
        <v>0.79900000000000004</v>
      </c>
      <c r="AC500" s="54">
        <f t="shared" ref="AC500:AC513" si="215">Z500*AB500</f>
        <v>1132.982</v>
      </c>
      <c r="AD500" s="132">
        <f t="shared" ref="AD500:AD513" si="216">(AB500-$AC$12)*$AD$12</f>
        <v>0.1234181557417289</v>
      </c>
      <c r="AF500" s="54">
        <f>($AF$11-(AD500*$AF$11))*'AJUSTE CONIF-SETEC (1) '!$Q$18</f>
        <v>493.49376403766695</v>
      </c>
      <c r="AG500" s="123">
        <f t="shared" ref="AG500:AG513" si="217">Z500*AF500</f>
        <v>699774.15740541171</v>
      </c>
      <c r="AI500" s="128">
        <v>0</v>
      </c>
      <c r="AJ500" s="123">
        <f>IF($AI$11&gt;0,(AI500/$AI$11)*'DADOS BASE PROPOSTA'!$H$41,0)*'AJUSTE CONIF-SETEC (1) '!$Q$18</f>
        <v>0</v>
      </c>
      <c r="AL500" s="123">
        <v>0</v>
      </c>
      <c r="AM500" s="123">
        <f>(AL500/$AL$11)*'DADOS BASE PROPOSTA'!$H$42*'AJUSTE CONIF-SETEC (1) '!$Q$18</f>
        <v>0</v>
      </c>
      <c r="AO500" s="123"/>
      <c r="AP500" s="123"/>
      <c r="AQ500" s="123"/>
      <c r="AS500" s="123"/>
      <c r="AT500" s="123"/>
      <c r="AU500" s="123"/>
      <c r="AW500" s="123"/>
      <c r="AX500" s="123"/>
      <c r="AY500" s="123"/>
      <c r="AZ500" s="102"/>
    </row>
    <row r="501" spans="1:52" x14ac:dyDescent="0.25">
      <c r="A501" s="102"/>
      <c r="B501" s="103" t="s">
        <v>525</v>
      </c>
      <c r="C501" s="103" t="s">
        <v>536</v>
      </c>
      <c r="D501" s="103" t="s">
        <v>89</v>
      </c>
      <c r="F501" s="113">
        <v>819.28060000000005</v>
      </c>
      <c r="G501" s="118">
        <f t="shared" si="210"/>
        <v>7.2578179304999242E-4</v>
      </c>
      <c r="H501" s="123">
        <f>'DADOS BASE PROPOSTA'!$H$17*G501*'AJUSTE CONIF-SETEC (1) '!$Q$12</f>
        <v>899383.29505971901</v>
      </c>
      <c r="I501" s="123">
        <f>'MATRIZ 2017 COMPLETO PROPOSTA'!I501*'AJUSTE CONIF-SETEC (1) '!$Q$12</f>
        <v>820590.10689948348</v>
      </c>
      <c r="J501" s="123">
        <f t="shared" si="211"/>
        <v>1719973.4019592025</v>
      </c>
      <c r="L501" s="113">
        <v>0</v>
      </c>
      <c r="M501" s="123">
        <f>IF(D501="E",'DADOS BASE PROPOSTA'!$H$28,IF(D501="EA",'DADOS BASE PROPOSTA'!$H$29,IF(D501="EC",'DADOS BASE PROPOSTA'!$H$30,IF(D501="ECA",'DADOS BASE PROPOSTA'!$H$31,0))))*'AJUSTE CONIF-SETEC (1) '!$Q$14</f>
        <v>0</v>
      </c>
      <c r="N501" s="123">
        <f>IF(OR(D501="E",D501="EA",D501="EC",D501="ECA",D501="ECR"),L501*'DADOS BASE PROPOSTA'!$H$33,0)*'AJUSTE CONIF-SETEC (1) '!$Q$14</f>
        <v>0</v>
      </c>
      <c r="O501" s="123">
        <f t="shared" si="212"/>
        <v>0</v>
      </c>
      <c r="R501" s="123"/>
      <c r="T501" s="113">
        <v>0</v>
      </c>
      <c r="U501" s="118">
        <f t="shared" si="214"/>
        <v>0</v>
      </c>
      <c r="V501" s="123">
        <f>'DADOS BASE PROPOSTA'!$H$48*U501*'AJUSTE CONIF-SETEC (1) '!$Q$20</f>
        <v>0</v>
      </c>
      <c r="W501" s="123"/>
      <c r="X501" s="123">
        <f t="shared" si="213"/>
        <v>0</v>
      </c>
      <c r="Z501" s="128">
        <v>681</v>
      </c>
      <c r="AB501" s="54">
        <v>0.71099999999999997</v>
      </c>
      <c r="AC501" s="54">
        <f t="shared" si="215"/>
        <v>484.19099999999997</v>
      </c>
      <c r="AD501" s="132">
        <f t="shared" si="216"/>
        <v>-3.0581844258271235E-2</v>
      </c>
      <c r="AF501" s="54">
        <f>($AF$11-(AD501*$AF$11))*'AJUSTE CONIF-SETEC (1) '!$Q$18</f>
        <v>580.19193165270269</v>
      </c>
      <c r="AG501" s="123">
        <f t="shared" si="217"/>
        <v>395110.7054554905</v>
      </c>
      <c r="AI501" s="128">
        <v>0</v>
      </c>
      <c r="AJ501" s="123">
        <f>IF($AI$11&gt;0,(AI501/$AI$11)*'DADOS BASE PROPOSTA'!$H$41,0)*'AJUSTE CONIF-SETEC (1) '!$Q$18</f>
        <v>0</v>
      </c>
      <c r="AL501" s="123">
        <v>0</v>
      </c>
      <c r="AM501" s="123">
        <f>(AL501/$AL$11)*'DADOS BASE PROPOSTA'!$H$42*'AJUSTE CONIF-SETEC (1) '!$Q$18</f>
        <v>0</v>
      </c>
      <c r="AO501" s="123"/>
      <c r="AP501" s="123"/>
      <c r="AQ501" s="123"/>
      <c r="AS501" s="123"/>
      <c r="AT501" s="123"/>
      <c r="AU501" s="123"/>
      <c r="AW501" s="123"/>
      <c r="AX501" s="123"/>
      <c r="AY501" s="123"/>
      <c r="AZ501" s="102"/>
    </row>
    <row r="502" spans="1:52" x14ac:dyDescent="0.25">
      <c r="A502" s="102"/>
      <c r="B502" s="103" t="s">
        <v>525</v>
      </c>
      <c r="C502" s="103" t="s">
        <v>537</v>
      </c>
      <c r="D502" s="103" t="s">
        <v>89</v>
      </c>
      <c r="F502" s="113">
        <v>568.61199999999997</v>
      </c>
      <c r="G502" s="118">
        <f t="shared" si="210"/>
        <v>5.0372026007907702E-4</v>
      </c>
      <c r="H502" s="123">
        <f>'DADOS BASE PROPOSTA'!$H$17*G502*'AJUSTE CONIF-SETEC (1) '!$Q$12</f>
        <v>624206.32707584789</v>
      </c>
      <c r="I502" s="123">
        <f>'MATRIZ 2017 COMPLETO PROPOSTA'!I502*'AJUSTE CONIF-SETEC (1) '!$Q$12</f>
        <v>859986.70097960124</v>
      </c>
      <c r="J502" s="123">
        <f t="shared" si="211"/>
        <v>1484193.028055449</v>
      </c>
      <c r="L502" s="113">
        <v>0</v>
      </c>
      <c r="M502" s="123">
        <f>IF(D502="E",'DADOS BASE PROPOSTA'!$H$28,IF(D502="EA",'DADOS BASE PROPOSTA'!$H$29,IF(D502="EC",'DADOS BASE PROPOSTA'!$H$30,IF(D502="ECA",'DADOS BASE PROPOSTA'!$H$31,0))))*'AJUSTE CONIF-SETEC (1) '!$Q$14</f>
        <v>0</v>
      </c>
      <c r="N502" s="123">
        <f>IF(OR(D502="E",D502="EA",D502="EC",D502="ECA",D502="ECR"),L502*'DADOS BASE PROPOSTA'!$H$33,0)*'AJUSTE CONIF-SETEC (1) '!$Q$14</f>
        <v>0</v>
      </c>
      <c r="O502" s="123">
        <f t="shared" si="212"/>
        <v>0</v>
      </c>
      <c r="R502" s="123"/>
      <c r="T502" s="113">
        <v>0</v>
      </c>
      <c r="U502" s="118">
        <f t="shared" si="214"/>
        <v>0</v>
      </c>
      <c r="V502" s="123">
        <f>'DADOS BASE PROPOSTA'!$H$48*U502*'AJUSTE CONIF-SETEC (1) '!$Q$20</f>
        <v>0</v>
      </c>
      <c r="W502" s="123"/>
      <c r="X502" s="123">
        <f t="shared" si="213"/>
        <v>0</v>
      </c>
      <c r="Z502" s="128">
        <v>534</v>
      </c>
      <c r="AB502" s="54">
        <v>0.79900000000000004</v>
      </c>
      <c r="AC502" s="54">
        <f t="shared" si="215"/>
        <v>426.666</v>
      </c>
      <c r="AD502" s="132">
        <f t="shared" si="216"/>
        <v>0.1234181557417289</v>
      </c>
      <c r="AF502" s="54">
        <f>($AF$11-(AD502*$AF$11))*'AJUSTE CONIF-SETEC (1) '!$Q$18</f>
        <v>493.49376403766695</v>
      </c>
      <c r="AG502" s="123">
        <f t="shared" si="217"/>
        <v>263525.66999611416</v>
      </c>
      <c r="AI502" s="128">
        <v>0</v>
      </c>
      <c r="AJ502" s="123">
        <f>IF($AI$11&gt;0,(AI502/$AI$11)*'DADOS BASE PROPOSTA'!$H$41,0)*'AJUSTE CONIF-SETEC (1) '!$Q$18</f>
        <v>0</v>
      </c>
      <c r="AL502" s="123">
        <v>0</v>
      </c>
      <c r="AM502" s="123">
        <f>(AL502/$AL$11)*'DADOS BASE PROPOSTA'!$H$42*'AJUSTE CONIF-SETEC (1) '!$Q$18</f>
        <v>0</v>
      </c>
      <c r="AO502" s="123"/>
      <c r="AP502" s="123"/>
      <c r="AQ502" s="123"/>
      <c r="AS502" s="123"/>
      <c r="AT502" s="123"/>
      <c r="AU502" s="123"/>
      <c r="AW502" s="123"/>
      <c r="AX502" s="123"/>
      <c r="AY502" s="123"/>
      <c r="AZ502" s="102"/>
    </row>
    <row r="503" spans="1:52" x14ac:dyDescent="0.25">
      <c r="A503" s="102"/>
      <c r="B503" s="103" t="s">
        <v>525</v>
      </c>
      <c r="C503" s="103" t="s">
        <v>538</v>
      </c>
      <c r="D503" s="103" t="s">
        <v>89</v>
      </c>
      <c r="F503" s="113">
        <v>1958.5365999999999</v>
      </c>
      <c r="G503" s="118">
        <f t="shared" si="210"/>
        <v>1.7350224151554861E-3</v>
      </c>
      <c r="H503" s="123">
        <f>'DADOS BASE PROPOSTA'!$H$17*G503*'AJUSTE CONIF-SETEC (1) '!$Q$12</f>
        <v>2150026.6218961594</v>
      </c>
      <c r="I503" s="123">
        <f>'MATRIZ 2017 COMPLETO PROPOSTA'!I503*'AJUSTE CONIF-SETEC (1) '!$Q$12</f>
        <v>0</v>
      </c>
      <c r="J503" s="123">
        <f t="shared" si="211"/>
        <v>2150026.6218961594</v>
      </c>
      <c r="L503" s="113">
        <v>0</v>
      </c>
      <c r="M503" s="123">
        <f>IF(D503="E",'DADOS BASE PROPOSTA'!$H$28,IF(D503="EA",'DADOS BASE PROPOSTA'!$H$29,IF(D503="EC",'DADOS BASE PROPOSTA'!$H$30,IF(D503="ECA",'DADOS BASE PROPOSTA'!$H$31,0))))*'AJUSTE CONIF-SETEC (1) '!$Q$14</f>
        <v>0</v>
      </c>
      <c r="N503" s="123">
        <f>IF(OR(D503="E",D503="EA",D503="EC",D503="ECA",D503="ECR"),L503*'DADOS BASE PROPOSTA'!$H$33,0)*'AJUSTE CONIF-SETEC (1) '!$Q$14</f>
        <v>0</v>
      </c>
      <c r="O503" s="123">
        <f t="shared" si="212"/>
        <v>0</v>
      </c>
      <c r="R503" s="123"/>
      <c r="T503" s="113">
        <v>0</v>
      </c>
      <c r="U503" s="118">
        <f t="shared" si="214"/>
        <v>0</v>
      </c>
      <c r="V503" s="123">
        <f>'DADOS BASE PROPOSTA'!$H$48*U503*'AJUSTE CONIF-SETEC (1) '!$Q$20</f>
        <v>0</v>
      </c>
      <c r="W503" s="123"/>
      <c r="X503" s="123">
        <f t="shared" si="213"/>
        <v>0</v>
      </c>
      <c r="Z503" s="128">
        <v>1952</v>
      </c>
      <c r="AB503" s="54">
        <v>0.79900000000000004</v>
      </c>
      <c r="AC503" s="54">
        <f t="shared" si="215"/>
        <v>1559.6480000000001</v>
      </c>
      <c r="AD503" s="132">
        <f t="shared" si="216"/>
        <v>0.1234181557417289</v>
      </c>
      <c r="AF503" s="54">
        <f>($AF$11-(AD503*$AF$11))*'AJUSTE CONIF-SETEC (1) '!$Q$18</f>
        <v>493.49376403766695</v>
      </c>
      <c r="AG503" s="123">
        <f t="shared" si="217"/>
        <v>963299.82740152592</v>
      </c>
      <c r="AI503" s="128">
        <v>0</v>
      </c>
      <c r="AJ503" s="123">
        <f>IF($AI$11&gt;0,(AI503/$AI$11)*'DADOS BASE PROPOSTA'!$H$41,0)*'AJUSTE CONIF-SETEC (1) '!$Q$18</f>
        <v>0</v>
      </c>
      <c r="AL503" s="123">
        <v>0</v>
      </c>
      <c r="AM503" s="123">
        <f>(AL503/$AL$11)*'DADOS BASE PROPOSTA'!$H$42*'AJUSTE CONIF-SETEC (1) '!$Q$18</f>
        <v>0</v>
      </c>
      <c r="AO503" s="123"/>
      <c r="AP503" s="123"/>
      <c r="AQ503" s="123"/>
      <c r="AS503" s="123"/>
      <c r="AT503" s="123"/>
      <c r="AU503" s="123"/>
      <c r="AW503" s="123"/>
      <c r="AX503" s="123"/>
      <c r="AY503" s="123"/>
      <c r="AZ503" s="102"/>
    </row>
    <row r="504" spans="1:52" x14ac:dyDescent="0.25">
      <c r="A504" s="102"/>
      <c r="B504" s="103" t="s">
        <v>525</v>
      </c>
      <c r="C504" s="103" t="s">
        <v>539</v>
      </c>
      <c r="D504" s="103" t="s">
        <v>89</v>
      </c>
      <c r="F504" s="113">
        <v>517.68650000000002</v>
      </c>
      <c r="G504" s="118">
        <f t="shared" si="210"/>
        <v>4.5860653383929137E-4</v>
      </c>
      <c r="H504" s="123">
        <f>'DADOS BASE PROPOSTA'!$H$17*G504*'AJUSTE CONIF-SETEC (1) '!$Q$12</f>
        <v>568301.73957241664</v>
      </c>
      <c r="I504" s="123">
        <f>'MATRIZ 2017 COMPLETO PROPOSTA'!I504*'AJUSTE CONIF-SETEC (1) '!$Q$12</f>
        <v>859986.70097960124</v>
      </c>
      <c r="J504" s="123">
        <f t="shared" si="211"/>
        <v>1428288.4405520179</v>
      </c>
      <c r="L504" s="113">
        <v>0</v>
      </c>
      <c r="M504" s="123">
        <f>IF(D504="E",'DADOS BASE PROPOSTA'!$H$28,IF(D504="EA",'DADOS BASE PROPOSTA'!$H$29,IF(D504="EC",'DADOS BASE PROPOSTA'!$H$30,IF(D504="ECA",'DADOS BASE PROPOSTA'!$H$31,0))))*'AJUSTE CONIF-SETEC (1) '!$Q$14</f>
        <v>0</v>
      </c>
      <c r="N504" s="123">
        <f>IF(OR(D504="E",D504="EA",D504="EC",D504="ECA",D504="ECR"),L504*'DADOS BASE PROPOSTA'!$H$33,0)*'AJUSTE CONIF-SETEC (1) '!$Q$14</f>
        <v>0</v>
      </c>
      <c r="O504" s="123">
        <f t="shared" si="212"/>
        <v>0</v>
      </c>
      <c r="R504" s="123"/>
      <c r="T504" s="113">
        <v>0</v>
      </c>
      <c r="U504" s="118">
        <f t="shared" si="214"/>
        <v>0</v>
      </c>
      <c r="V504" s="123">
        <f>'DADOS BASE PROPOSTA'!$H$48*U504*'AJUSTE CONIF-SETEC (1) '!$Q$20</f>
        <v>0</v>
      </c>
      <c r="W504" s="123"/>
      <c r="X504" s="123">
        <f t="shared" si="213"/>
        <v>0</v>
      </c>
      <c r="Z504" s="128">
        <v>498</v>
      </c>
      <c r="AB504" s="54">
        <v>0.79900000000000004</v>
      </c>
      <c r="AC504" s="54">
        <f t="shared" si="215"/>
        <v>397.90200000000004</v>
      </c>
      <c r="AD504" s="132">
        <f t="shared" si="216"/>
        <v>0.1234181557417289</v>
      </c>
      <c r="AF504" s="54">
        <f>($AF$11-(AD504*$AF$11))*'AJUSTE CONIF-SETEC (1) '!$Q$18</f>
        <v>493.49376403766695</v>
      </c>
      <c r="AG504" s="123">
        <f t="shared" si="217"/>
        <v>245759.89449075813</v>
      </c>
      <c r="AI504" s="128">
        <v>0</v>
      </c>
      <c r="AJ504" s="123">
        <f>IF($AI$11&gt;0,(AI504/$AI$11)*'DADOS BASE PROPOSTA'!$H$41,0)*'AJUSTE CONIF-SETEC (1) '!$Q$18</f>
        <v>0</v>
      </c>
      <c r="AL504" s="123">
        <v>0</v>
      </c>
      <c r="AM504" s="123">
        <f>(AL504/$AL$11)*'DADOS BASE PROPOSTA'!$H$42*'AJUSTE CONIF-SETEC (1) '!$Q$18</f>
        <v>0</v>
      </c>
      <c r="AO504" s="123"/>
      <c r="AP504" s="123"/>
      <c r="AQ504" s="123"/>
      <c r="AS504" s="123"/>
      <c r="AT504" s="123"/>
      <c r="AU504" s="123"/>
      <c r="AW504" s="123"/>
      <c r="AX504" s="123"/>
      <c r="AY504" s="123"/>
      <c r="AZ504" s="102"/>
    </row>
    <row r="505" spans="1:52" x14ac:dyDescent="0.25">
      <c r="A505" s="102"/>
      <c r="B505" s="103" t="s">
        <v>525</v>
      </c>
      <c r="C505" s="103" t="s">
        <v>540</v>
      </c>
      <c r="D505" s="103" t="s">
        <v>89</v>
      </c>
      <c r="F505" s="113">
        <v>1952.8172999999999</v>
      </c>
      <c r="G505" s="118">
        <f t="shared" si="210"/>
        <v>1.7299558191577402E-3</v>
      </c>
      <c r="H505" s="123">
        <f>'DADOS BASE PROPOSTA'!$H$17*G505*'AJUSTE CONIF-SETEC (1) '!$Q$12</f>
        <v>2143748.1345507554</v>
      </c>
      <c r="I505" s="123">
        <f>'MATRIZ 2017 COMPLETO PROPOSTA'!I505*'AJUSTE CONIF-SETEC (1) '!$Q$12</f>
        <v>0</v>
      </c>
      <c r="J505" s="123">
        <f t="shared" si="211"/>
        <v>2143748.1345507554</v>
      </c>
      <c r="L505" s="113">
        <v>0</v>
      </c>
      <c r="M505" s="123">
        <f>IF(D505="E",'DADOS BASE PROPOSTA'!$H$28,IF(D505="EA",'DADOS BASE PROPOSTA'!$H$29,IF(D505="EC",'DADOS BASE PROPOSTA'!$H$30,IF(D505="ECA",'DADOS BASE PROPOSTA'!$H$31,0))))*'AJUSTE CONIF-SETEC (1) '!$Q$14</f>
        <v>0</v>
      </c>
      <c r="N505" s="123">
        <f>IF(OR(D505="E",D505="EA",D505="EC",D505="ECA",D505="ECR"),L505*'DADOS BASE PROPOSTA'!$H$33,0)*'AJUSTE CONIF-SETEC (1) '!$Q$14</f>
        <v>0</v>
      </c>
      <c r="O505" s="123">
        <f t="shared" si="212"/>
        <v>0</v>
      </c>
      <c r="R505" s="123"/>
      <c r="T505" s="113">
        <v>0</v>
      </c>
      <c r="U505" s="118">
        <f t="shared" si="214"/>
        <v>0</v>
      </c>
      <c r="V505" s="123">
        <f>'DADOS BASE PROPOSTA'!$H$48*U505*'AJUSTE CONIF-SETEC (1) '!$Q$20</f>
        <v>0</v>
      </c>
      <c r="W505" s="123"/>
      <c r="X505" s="123">
        <f t="shared" si="213"/>
        <v>0</v>
      </c>
      <c r="Z505" s="128">
        <v>1661</v>
      </c>
      <c r="AB505" s="54">
        <v>0.79900000000000004</v>
      </c>
      <c r="AC505" s="54">
        <f t="shared" si="215"/>
        <v>1327.1390000000001</v>
      </c>
      <c r="AD505" s="132">
        <f t="shared" si="216"/>
        <v>0.1234181557417289</v>
      </c>
      <c r="AF505" s="54">
        <f>($AF$11-(AD505*$AF$11))*'AJUSTE CONIF-SETEC (1) '!$Q$18</f>
        <v>493.49376403766695</v>
      </c>
      <c r="AG505" s="123">
        <f t="shared" si="217"/>
        <v>819693.14206656476</v>
      </c>
      <c r="AI505" s="128">
        <v>0</v>
      </c>
      <c r="AJ505" s="123">
        <f>IF($AI$11&gt;0,(AI505/$AI$11)*'DADOS BASE PROPOSTA'!$H$41,0)*'AJUSTE CONIF-SETEC (1) '!$Q$18</f>
        <v>0</v>
      </c>
      <c r="AL505" s="123">
        <v>0</v>
      </c>
      <c r="AM505" s="123">
        <f>(AL505/$AL$11)*'DADOS BASE PROPOSTA'!$H$42*'AJUSTE CONIF-SETEC (1) '!$Q$18</f>
        <v>0</v>
      </c>
      <c r="AO505" s="123"/>
      <c r="AP505" s="123"/>
      <c r="AQ505" s="123"/>
      <c r="AS505" s="123"/>
      <c r="AT505" s="123"/>
      <c r="AU505" s="123"/>
      <c r="AW505" s="123"/>
      <c r="AX505" s="123"/>
      <c r="AY505" s="123"/>
      <c r="AZ505" s="102"/>
    </row>
    <row r="506" spans="1:52" x14ac:dyDescent="0.25">
      <c r="A506" s="102"/>
      <c r="B506" s="103" t="s">
        <v>525</v>
      </c>
      <c r="C506" s="103" t="s">
        <v>541</v>
      </c>
      <c r="D506" s="103" t="s">
        <v>89</v>
      </c>
      <c r="F506" s="113">
        <v>863.38049999999998</v>
      </c>
      <c r="G506" s="118">
        <f t="shared" si="210"/>
        <v>7.6484887763044677E-4</v>
      </c>
      <c r="H506" s="123">
        <f>'DADOS BASE PROPOSTA'!$H$17*G506*'AJUSTE CONIF-SETEC (1) '!$Q$12</f>
        <v>947794.93006462953</v>
      </c>
      <c r="I506" s="123">
        <f>'MATRIZ 2017 COMPLETO PROPOSTA'!I506*'AJUSTE CONIF-SETEC (1) '!$Q$12</f>
        <v>772178.47189457295</v>
      </c>
      <c r="J506" s="123">
        <f t="shared" si="211"/>
        <v>1719973.4019592025</v>
      </c>
      <c r="L506" s="113">
        <v>0</v>
      </c>
      <c r="M506" s="123">
        <f>IF(D506="E",'DADOS BASE PROPOSTA'!$H$28,IF(D506="EA",'DADOS BASE PROPOSTA'!$H$29,IF(D506="EC",'DADOS BASE PROPOSTA'!$H$30,IF(D506="ECA",'DADOS BASE PROPOSTA'!$H$31,0))))*'AJUSTE CONIF-SETEC (1) '!$Q$14</f>
        <v>0</v>
      </c>
      <c r="N506" s="123">
        <f>IF(OR(D506="E",D506="EA",D506="EC",D506="ECA",D506="ECR"),L506*'DADOS BASE PROPOSTA'!$H$33,0)*'AJUSTE CONIF-SETEC (1) '!$Q$14</f>
        <v>0</v>
      </c>
      <c r="O506" s="123">
        <f t="shared" si="212"/>
        <v>0</v>
      </c>
      <c r="R506" s="123"/>
      <c r="T506" s="113">
        <v>0</v>
      </c>
      <c r="U506" s="118">
        <f t="shared" si="214"/>
        <v>0</v>
      </c>
      <c r="V506" s="123">
        <f>'DADOS BASE PROPOSTA'!$H$48*U506*'AJUSTE CONIF-SETEC (1) '!$Q$20</f>
        <v>0</v>
      </c>
      <c r="W506" s="123"/>
      <c r="X506" s="123">
        <f t="shared" si="213"/>
        <v>0</v>
      </c>
      <c r="Z506" s="128">
        <v>770</v>
      </c>
      <c r="AB506" s="54">
        <v>0.83699999999999997</v>
      </c>
      <c r="AC506" s="54">
        <f t="shared" si="215"/>
        <v>644.49</v>
      </c>
      <c r="AD506" s="132">
        <f t="shared" si="216"/>
        <v>0.18991815574172877</v>
      </c>
      <c r="AF506" s="54">
        <f>($AF$11-(AD506*$AF$11))*'AJUSTE CONIF-SETEC (1) '!$Q$18</f>
        <v>456.05591893117423</v>
      </c>
      <c r="AG506" s="123">
        <f t="shared" si="217"/>
        <v>351163.05757700413</v>
      </c>
      <c r="AI506" s="128">
        <v>0</v>
      </c>
      <c r="AJ506" s="123">
        <f>IF($AI$11&gt;0,(AI506/$AI$11)*'DADOS BASE PROPOSTA'!$H$41,0)*'AJUSTE CONIF-SETEC (1) '!$Q$18</f>
        <v>0</v>
      </c>
      <c r="AL506" s="123">
        <v>0</v>
      </c>
      <c r="AM506" s="123">
        <f>(AL506/$AL$11)*'DADOS BASE PROPOSTA'!$H$42*'AJUSTE CONIF-SETEC (1) '!$Q$18</f>
        <v>0</v>
      </c>
      <c r="AO506" s="123"/>
      <c r="AP506" s="123"/>
      <c r="AQ506" s="123"/>
      <c r="AS506" s="123"/>
      <c r="AT506" s="123"/>
      <c r="AU506" s="123"/>
      <c r="AW506" s="123"/>
      <c r="AX506" s="123"/>
      <c r="AY506" s="123"/>
      <c r="AZ506" s="102"/>
    </row>
    <row r="507" spans="1:52" x14ac:dyDescent="0.25">
      <c r="A507" s="102"/>
      <c r="B507" s="103" t="s">
        <v>525</v>
      </c>
      <c r="C507" s="103" t="s">
        <v>542</v>
      </c>
      <c r="D507" s="103" t="s">
        <v>89</v>
      </c>
      <c r="F507" s="113">
        <v>674.87490000000003</v>
      </c>
      <c r="G507" s="118">
        <f t="shared" si="210"/>
        <v>5.9785611304165429E-4</v>
      </c>
      <c r="H507" s="123">
        <f>'DADOS BASE PROPOSTA'!$H$17*G507*'AJUSTE CONIF-SETEC (1) '!$Q$12</f>
        <v>740858.76232770353</v>
      </c>
      <c r="I507" s="123">
        <f>'MATRIZ 2017 COMPLETO PROPOSTA'!I507*'AJUSTE CONIF-SETEC (1) '!$Q$12</f>
        <v>859986.70097960124</v>
      </c>
      <c r="J507" s="123">
        <f t="shared" si="211"/>
        <v>1600845.4633073048</v>
      </c>
      <c r="L507" s="113">
        <v>0</v>
      </c>
      <c r="M507" s="123">
        <f>IF(D507="E",'DADOS BASE PROPOSTA'!$H$28,IF(D507="EA",'DADOS BASE PROPOSTA'!$H$29,IF(D507="EC",'DADOS BASE PROPOSTA'!$H$30,IF(D507="ECA",'DADOS BASE PROPOSTA'!$H$31,0))))*'AJUSTE CONIF-SETEC (1) '!$Q$14</f>
        <v>0</v>
      </c>
      <c r="N507" s="123">
        <f>IF(OR(D507="E",D507="EA",D507="EC",D507="ECA",D507="ECR"),L507*'DADOS BASE PROPOSTA'!$H$33,0)*'AJUSTE CONIF-SETEC (1) '!$Q$14</f>
        <v>0</v>
      </c>
      <c r="O507" s="123">
        <f t="shared" si="212"/>
        <v>0</v>
      </c>
      <c r="R507" s="123"/>
      <c r="T507" s="113">
        <v>0</v>
      </c>
      <c r="U507" s="118">
        <f t="shared" si="214"/>
        <v>0</v>
      </c>
      <c r="V507" s="123">
        <f>'DADOS BASE PROPOSTA'!$H$48*U507*'AJUSTE CONIF-SETEC (1) '!$Q$20</f>
        <v>0</v>
      </c>
      <c r="W507" s="123"/>
      <c r="X507" s="123">
        <f t="shared" si="213"/>
        <v>0</v>
      </c>
      <c r="Z507" s="128">
        <v>737</v>
      </c>
      <c r="AB507" s="54">
        <v>0.79900000000000004</v>
      </c>
      <c r="AC507" s="54">
        <f t="shared" si="215"/>
        <v>588.86300000000006</v>
      </c>
      <c r="AD507" s="132">
        <f t="shared" si="216"/>
        <v>0.1234181557417289</v>
      </c>
      <c r="AF507" s="54">
        <f>($AF$11-(AD507*$AF$11))*'AJUSTE CONIF-SETEC (1) '!$Q$18</f>
        <v>493.49376403766695</v>
      </c>
      <c r="AG507" s="123">
        <f t="shared" si="217"/>
        <v>363704.90409576055</v>
      </c>
      <c r="AI507" s="128">
        <v>0</v>
      </c>
      <c r="AJ507" s="123">
        <f>IF($AI$11&gt;0,(AI507/$AI$11)*'DADOS BASE PROPOSTA'!$H$41,0)*'AJUSTE CONIF-SETEC (1) '!$Q$18</f>
        <v>0</v>
      </c>
      <c r="AL507" s="123">
        <v>0</v>
      </c>
      <c r="AM507" s="123">
        <f>(AL507/$AL$11)*'DADOS BASE PROPOSTA'!$H$42*'AJUSTE CONIF-SETEC (1) '!$Q$18</f>
        <v>0</v>
      </c>
      <c r="AO507" s="123"/>
      <c r="AP507" s="123"/>
      <c r="AQ507" s="123"/>
      <c r="AS507" s="123"/>
      <c r="AT507" s="123"/>
      <c r="AU507" s="123"/>
      <c r="AW507" s="123"/>
      <c r="AX507" s="123"/>
      <c r="AY507" s="123"/>
      <c r="AZ507" s="102"/>
    </row>
    <row r="508" spans="1:52" x14ac:dyDescent="0.25">
      <c r="A508" s="102"/>
      <c r="B508" s="103" t="s">
        <v>525</v>
      </c>
      <c r="C508" s="103" t="s">
        <v>543</v>
      </c>
      <c r="D508" s="103" t="s">
        <v>89</v>
      </c>
      <c r="F508" s="113">
        <v>3778.8861000000002</v>
      </c>
      <c r="G508" s="118">
        <f t="shared" si="210"/>
        <v>3.3476280646578143E-3</v>
      </c>
      <c r="H508" s="123">
        <f>'DADOS BASE PROPOSTA'!$H$17*G508*'AJUSTE CONIF-SETEC (1) '!$Q$12</f>
        <v>4148355.3159605768</v>
      </c>
      <c r="I508" s="123">
        <f>'MATRIZ 2017 COMPLETO PROPOSTA'!I508*'AJUSTE CONIF-SETEC (1) '!$Q$12</f>
        <v>0</v>
      </c>
      <c r="J508" s="123">
        <f t="shared" si="211"/>
        <v>4148355.3159605768</v>
      </c>
      <c r="L508" s="113">
        <v>0</v>
      </c>
      <c r="M508" s="123">
        <f>IF(D508="E",'DADOS BASE PROPOSTA'!$H$28,IF(D508="EA",'DADOS BASE PROPOSTA'!$H$29,IF(D508="EC",'DADOS BASE PROPOSTA'!$H$30,IF(D508="ECA",'DADOS BASE PROPOSTA'!$H$31,0))))*'AJUSTE CONIF-SETEC (1) '!$Q$14</f>
        <v>0</v>
      </c>
      <c r="N508" s="123">
        <f>IF(OR(D508="E",D508="EA",D508="EC",D508="ECA",D508="ECR"),L508*'DADOS BASE PROPOSTA'!$H$33,0)*'AJUSTE CONIF-SETEC (1) '!$Q$14</f>
        <v>0</v>
      </c>
      <c r="O508" s="123">
        <f t="shared" si="212"/>
        <v>0</v>
      </c>
      <c r="R508" s="123"/>
      <c r="T508" s="113">
        <v>0</v>
      </c>
      <c r="U508" s="118">
        <f t="shared" si="214"/>
        <v>0</v>
      </c>
      <c r="V508" s="123">
        <f>'DADOS BASE PROPOSTA'!$H$48*U508*'AJUSTE CONIF-SETEC (1) '!$Q$20</f>
        <v>0</v>
      </c>
      <c r="W508" s="123"/>
      <c r="X508" s="123">
        <f t="shared" si="213"/>
        <v>0</v>
      </c>
      <c r="Z508" s="128">
        <v>3208</v>
      </c>
      <c r="AB508" s="54">
        <v>0.79900000000000004</v>
      </c>
      <c r="AC508" s="54">
        <f t="shared" si="215"/>
        <v>2563.192</v>
      </c>
      <c r="AD508" s="132">
        <f t="shared" si="216"/>
        <v>0.1234181557417289</v>
      </c>
      <c r="AF508" s="54">
        <f>($AF$11-(AD508*$AF$11))*'AJUSTE CONIF-SETEC (1) '!$Q$18</f>
        <v>493.49376403766695</v>
      </c>
      <c r="AG508" s="123">
        <f t="shared" si="217"/>
        <v>1583127.9950328355</v>
      </c>
      <c r="AI508" s="128">
        <v>0</v>
      </c>
      <c r="AJ508" s="123">
        <f>IF($AI$11&gt;0,(AI508/$AI$11)*'DADOS BASE PROPOSTA'!$H$41,0)*'AJUSTE CONIF-SETEC (1) '!$Q$18</f>
        <v>0</v>
      </c>
      <c r="AL508" s="123">
        <v>0</v>
      </c>
      <c r="AM508" s="123">
        <f>(AL508/$AL$11)*'DADOS BASE PROPOSTA'!$H$42*'AJUSTE CONIF-SETEC (1) '!$Q$18</f>
        <v>0</v>
      </c>
      <c r="AO508" s="123"/>
      <c r="AP508" s="123"/>
      <c r="AQ508" s="123"/>
      <c r="AS508" s="123"/>
      <c r="AT508" s="123"/>
      <c r="AU508" s="123"/>
      <c r="AW508" s="123"/>
      <c r="AX508" s="123"/>
      <c r="AY508" s="123"/>
      <c r="AZ508" s="102"/>
    </row>
    <row r="509" spans="1:52" x14ac:dyDescent="0.25">
      <c r="A509" s="102"/>
      <c r="B509" s="103" t="s">
        <v>525</v>
      </c>
      <c r="C509" s="103" t="s">
        <v>544</v>
      </c>
      <c r="D509" s="103" t="s">
        <v>89</v>
      </c>
      <c r="F509" s="113">
        <v>1181.6581000000001</v>
      </c>
      <c r="G509" s="118">
        <f t="shared" si="210"/>
        <v>1.0468036648128216E-3</v>
      </c>
      <c r="H509" s="123">
        <f>'DADOS BASE PROPOSTA'!$H$17*G509*'AJUSTE CONIF-SETEC (1) '!$Q$12</f>
        <v>1297191.1645558397</v>
      </c>
      <c r="I509" s="123">
        <f>'MATRIZ 2017 COMPLETO PROPOSTA'!I509*'AJUSTE CONIF-SETEC (1) '!$Q$12</f>
        <v>422782.2374033627</v>
      </c>
      <c r="J509" s="123">
        <f t="shared" si="211"/>
        <v>1719973.4019592025</v>
      </c>
      <c r="L509" s="113">
        <v>0</v>
      </c>
      <c r="M509" s="123">
        <f>IF(D509="E",'DADOS BASE PROPOSTA'!$H$28,IF(D509="EA",'DADOS BASE PROPOSTA'!$H$29,IF(D509="EC",'DADOS BASE PROPOSTA'!$H$30,IF(D509="ECA",'DADOS BASE PROPOSTA'!$H$31,0))))*'AJUSTE CONIF-SETEC (1) '!$Q$14</f>
        <v>0</v>
      </c>
      <c r="N509" s="123">
        <f>IF(OR(D509="E",D509="EA",D509="EC",D509="ECA",D509="ECR"),L509*'DADOS BASE PROPOSTA'!$H$33,0)*'AJUSTE CONIF-SETEC (1) '!$Q$14</f>
        <v>0</v>
      </c>
      <c r="O509" s="123">
        <f t="shared" si="212"/>
        <v>0</v>
      </c>
      <c r="R509" s="123"/>
      <c r="T509" s="113">
        <v>0</v>
      </c>
      <c r="U509" s="118">
        <f t="shared" si="214"/>
        <v>0</v>
      </c>
      <c r="V509" s="123">
        <f>'DADOS BASE PROPOSTA'!$H$48*U509*'AJUSTE CONIF-SETEC (1) '!$Q$20</f>
        <v>0</v>
      </c>
      <c r="W509" s="123"/>
      <c r="X509" s="123">
        <f t="shared" si="213"/>
        <v>0</v>
      </c>
      <c r="Z509" s="128">
        <v>1073</v>
      </c>
      <c r="AB509" s="54">
        <v>0.79900000000000004</v>
      </c>
      <c r="AC509" s="54">
        <f t="shared" si="215"/>
        <v>857.327</v>
      </c>
      <c r="AD509" s="132">
        <f t="shared" si="216"/>
        <v>0.1234181557417289</v>
      </c>
      <c r="AF509" s="54">
        <f>($AF$11-(AD509*$AF$11))*'AJUSTE CONIF-SETEC (1) '!$Q$18</f>
        <v>493.49376403766695</v>
      </c>
      <c r="AG509" s="123">
        <f t="shared" si="217"/>
        <v>529518.80881241662</v>
      </c>
      <c r="AI509" s="128">
        <v>0</v>
      </c>
      <c r="AJ509" s="123">
        <f>IF($AI$11&gt;0,(AI509/$AI$11)*'DADOS BASE PROPOSTA'!$H$41,0)*'AJUSTE CONIF-SETEC (1) '!$Q$18</f>
        <v>0</v>
      </c>
      <c r="AL509" s="123">
        <v>0</v>
      </c>
      <c r="AM509" s="123">
        <f>(AL509/$AL$11)*'DADOS BASE PROPOSTA'!$H$42*'AJUSTE CONIF-SETEC (1) '!$Q$18</f>
        <v>0</v>
      </c>
      <c r="AO509" s="123"/>
      <c r="AP509" s="123"/>
      <c r="AQ509" s="123"/>
      <c r="AS509" s="123"/>
      <c r="AT509" s="123"/>
      <c r="AU509" s="123"/>
      <c r="AW509" s="123"/>
      <c r="AX509" s="123"/>
      <c r="AY509" s="123"/>
      <c r="AZ509" s="102"/>
    </row>
    <row r="510" spans="1:52" x14ac:dyDescent="0.25">
      <c r="A510" s="102"/>
      <c r="B510" s="103" t="s">
        <v>525</v>
      </c>
      <c r="C510" s="103" t="s">
        <v>545</v>
      </c>
      <c r="D510" s="103" t="s">
        <v>89</v>
      </c>
      <c r="F510" s="113">
        <v>3033.3216000000002</v>
      </c>
      <c r="G510" s="118">
        <f t="shared" si="210"/>
        <v>2.6871496648953629E-3</v>
      </c>
      <c r="H510" s="123">
        <f>'DADOS BASE PROPOSTA'!$H$17*G510*'AJUSTE CONIF-SETEC (1) '!$Q$12</f>
        <v>3329895.4907315257</v>
      </c>
      <c r="I510" s="123">
        <f>'MATRIZ 2017 COMPLETO PROPOSTA'!I510*'AJUSTE CONIF-SETEC (1) '!$Q$12</f>
        <v>0</v>
      </c>
      <c r="J510" s="123">
        <f t="shared" si="211"/>
        <v>3329895.4907315257</v>
      </c>
      <c r="L510" s="113">
        <v>0</v>
      </c>
      <c r="M510" s="123">
        <f>IF(D510="E",'DADOS BASE PROPOSTA'!$H$28,IF(D510="EA",'DADOS BASE PROPOSTA'!$H$29,IF(D510="EC",'DADOS BASE PROPOSTA'!$H$30,IF(D510="ECA",'DADOS BASE PROPOSTA'!$H$31,0))))*'AJUSTE CONIF-SETEC (1) '!$Q$14</f>
        <v>0</v>
      </c>
      <c r="N510" s="123">
        <f>IF(OR(D510="E",D510="EA",D510="EC",D510="ECA",D510="ECR"),L510*'DADOS BASE PROPOSTA'!$H$33,0)*'AJUSTE CONIF-SETEC (1) '!$Q$14</f>
        <v>0</v>
      </c>
      <c r="O510" s="123">
        <f t="shared" si="212"/>
        <v>0</v>
      </c>
      <c r="R510" s="123"/>
      <c r="T510" s="113">
        <v>0</v>
      </c>
      <c r="U510" s="118">
        <f t="shared" si="214"/>
        <v>0</v>
      </c>
      <c r="V510" s="123">
        <f>'DADOS BASE PROPOSTA'!$H$48*U510*'AJUSTE CONIF-SETEC (1) '!$Q$20</f>
        <v>0</v>
      </c>
      <c r="W510" s="123"/>
      <c r="X510" s="123">
        <f t="shared" si="213"/>
        <v>0</v>
      </c>
      <c r="Z510" s="128">
        <v>2645</v>
      </c>
      <c r="AB510" s="54">
        <v>0.79900000000000004</v>
      </c>
      <c r="AC510" s="54">
        <f t="shared" si="215"/>
        <v>2113.355</v>
      </c>
      <c r="AD510" s="132">
        <f t="shared" si="216"/>
        <v>0.1234181557417289</v>
      </c>
      <c r="AF510" s="54">
        <f>($AF$11-(AD510*$AF$11))*'AJUSTE CONIF-SETEC (1) '!$Q$18</f>
        <v>493.49376403766695</v>
      </c>
      <c r="AG510" s="123">
        <f t="shared" si="217"/>
        <v>1305291.0058796292</v>
      </c>
      <c r="AI510" s="128">
        <v>0</v>
      </c>
      <c r="AJ510" s="123">
        <f>IF($AI$11&gt;0,(AI510/$AI$11)*'DADOS BASE PROPOSTA'!$H$41,0)*'AJUSTE CONIF-SETEC (1) '!$Q$18</f>
        <v>0</v>
      </c>
      <c r="AL510" s="123">
        <v>0</v>
      </c>
      <c r="AM510" s="123">
        <f>(AL510/$AL$11)*'DADOS BASE PROPOSTA'!$H$42*'AJUSTE CONIF-SETEC (1) '!$Q$18</f>
        <v>0</v>
      </c>
      <c r="AO510" s="123"/>
      <c r="AP510" s="123"/>
      <c r="AQ510" s="123"/>
      <c r="AS510" s="123"/>
      <c r="AT510" s="123"/>
      <c r="AU510" s="123"/>
      <c r="AW510" s="123"/>
      <c r="AX510" s="123"/>
      <c r="AY510" s="123"/>
      <c r="AZ510" s="102"/>
    </row>
    <row r="511" spans="1:52" x14ac:dyDescent="0.25">
      <c r="A511" s="102"/>
      <c r="B511" s="103" t="s">
        <v>525</v>
      </c>
      <c r="C511" s="103" t="s">
        <v>546</v>
      </c>
      <c r="D511" s="103" t="s">
        <v>89</v>
      </c>
      <c r="F511" s="113">
        <v>2180.2840000000001</v>
      </c>
      <c r="G511" s="118">
        <f t="shared" si="210"/>
        <v>1.9314633238944139E-3</v>
      </c>
      <c r="H511" s="123">
        <f>'DADOS BASE PROPOSTA'!$H$17*G511*'AJUSTE CONIF-SETEC (1) '!$Q$12</f>
        <v>2393454.7065876871</v>
      </c>
      <c r="I511" s="123">
        <f>'MATRIZ 2017 COMPLETO PROPOSTA'!I511*'AJUSTE CONIF-SETEC (1) '!$Q$12</f>
        <v>0</v>
      </c>
      <c r="J511" s="123">
        <f t="shared" si="211"/>
        <v>2393454.7065876871</v>
      </c>
      <c r="L511" s="113">
        <v>0</v>
      </c>
      <c r="M511" s="123">
        <f>IF(D511="E",'DADOS BASE PROPOSTA'!$H$28,IF(D511="EA",'DADOS BASE PROPOSTA'!$H$29,IF(D511="EC",'DADOS BASE PROPOSTA'!$H$30,IF(D511="ECA",'DADOS BASE PROPOSTA'!$H$31,0))))*'AJUSTE CONIF-SETEC (1) '!$Q$14</f>
        <v>0</v>
      </c>
      <c r="N511" s="123">
        <f>IF(OR(D511="E",D511="EA",D511="EC",D511="ECA",D511="ECR"),L511*'DADOS BASE PROPOSTA'!$H$33,0)*'AJUSTE CONIF-SETEC (1) '!$Q$14</f>
        <v>0</v>
      </c>
      <c r="O511" s="123">
        <f t="shared" si="212"/>
        <v>0</v>
      </c>
      <c r="R511" s="123"/>
      <c r="T511" s="113">
        <v>0</v>
      </c>
      <c r="U511" s="118">
        <f t="shared" si="214"/>
        <v>0</v>
      </c>
      <c r="V511" s="123">
        <f>'DADOS BASE PROPOSTA'!$H$48*U511*'AJUSTE CONIF-SETEC (1) '!$Q$20</f>
        <v>0</v>
      </c>
      <c r="W511" s="123"/>
      <c r="X511" s="123">
        <f t="shared" si="213"/>
        <v>0</v>
      </c>
      <c r="Z511" s="128">
        <v>1783</v>
      </c>
      <c r="AB511" s="54">
        <v>0.79900000000000004</v>
      </c>
      <c r="AC511" s="54">
        <f t="shared" si="215"/>
        <v>1424.6170000000002</v>
      </c>
      <c r="AD511" s="132">
        <f t="shared" si="216"/>
        <v>0.1234181557417289</v>
      </c>
      <c r="AF511" s="54">
        <f>($AF$11-(AD511*$AF$11))*'AJUSTE CONIF-SETEC (1) '!$Q$18</f>
        <v>493.49376403766695</v>
      </c>
      <c r="AG511" s="123">
        <f t="shared" si="217"/>
        <v>879899.38127916015</v>
      </c>
      <c r="AI511" s="128">
        <v>0</v>
      </c>
      <c r="AJ511" s="123">
        <f>IF($AI$11&gt;0,(AI511/$AI$11)*'DADOS BASE PROPOSTA'!$H$41,0)*'AJUSTE CONIF-SETEC (1) '!$Q$18</f>
        <v>0</v>
      </c>
      <c r="AL511" s="123">
        <v>0</v>
      </c>
      <c r="AM511" s="123">
        <f>(AL511/$AL$11)*'DADOS BASE PROPOSTA'!$H$42*'AJUSTE CONIF-SETEC (1) '!$Q$18</f>
        <v>0</v>
      </c>
      <c r="AO511" s="123"/>
      <c r="AP511" s="123"/>
      <c r="AQ511" s="123"/>
      <c r="AS511" s="123"/>
      <c r="AT511" s="123"/>
      <c r="AU511" s="123"/>
      <c r="AW511" s="123"/>
      <c r="AX511" s="123"/>
      <c r="AY511" s="123"/>
      <c r="AZ511" s="102"/>
    </row>
    <row r="512" spans="1:52" x14ac:dyDescent="0.25">
      <c r="A512" s="102"/>
      <c r="B512" s="103" t="s">
        <v>525</v>
      </c>
      <c r="C512" s="103" t="s">
        <v>547</v>
      </c>
      <c r="D512" s="103" t="s">
        <v>89</v>
      </c>
      <c r="F512" s="113">
        <v>497.55220000000003</v>
      </c>
      <c r="G512" s="118">
        <f t="shared" si="210"/>
        <v>4.4077002171413369E-4</v>
      </c>
      <c r="H512" s="123">
        <f>'DADOS BASE PROPOSTA'!$H$17*G512*'AJUSTE CONIF-SETEC (1) '!$Q$12</f>
        <v>546198.86898360867</v>
      </c>
      <c r="I512" s="123">
        <f>'MATRIZ 2017 COMPLETO PROPOSTA'!I512*'AJUSTE CONIF-SETEC (1) '!$Q$12</f>
        <v>859986.70097960124</v>
      </c>
      <c r="J512" s="123">
        <f t="shared" si="211"/>
        <v>1406185.5699632098</v>
      </c>
      <c r="L512" s="113">
        <v>0</v>
      </c>
      <c r="M512" s="123">
        <f>IF(D512="E",'DADOS BASE PROPOSTA'!$H$28,IF(D512="EA",'DADOS BASE PROPOSTA'!$H$29,IF(D512="EC",'DADOS BASE PROPOSTA'!$H$30,IF(D512="ECA",'DADOS BASE PROPOSTA'!$H$31,0))))*'AJUSTE CONIF-SETEC (1) '!$Q$14</f>
        <v>0</v>
      </c>
      <c r="N512" s="123">
        <f>IF(OR(D512="E",D512="EA",D512="EC",D512="ECA",D512="ECR"),L512*'DADOS BASE PROPOSTA'!$H$33,0)*'AJUSTE CONIF-SETEC (1) '!$Q$14</f>
        <v>0</v>
      </c>
      <c r="O512" s="123">
        <f t="shared" si="212"/>
        <v>0</v>
      </c>
      <c r="R512" s="123"/>
      <c r="T512" s="113">
        <v>0</v>
      </c>
      <c r="U512" s="118">
        <f t="shared" si="214"/>
        <v>0</v>
      </c>
      <c r="V512" s="123">
        <f>'DADOS BASE PROPOSTA'!$H$48*U512*'AJUSTE CONIF-SETEC (1) '!$Q$20</f>
        <v>0</v>
      </c>
      <c r="W512" s="123"/>
      <c r="X512" s="123">
        <f t="shared" si="213"/>
        <v>0</v>
      </c>
      <c r="Z512" s="128">
        <v>479</v>
      </c>
      <c r="AB512" s="54">
        <v>0.79900000000000004</v>
      </c>
      <c r="AC512" s="54">
        <f t="shared" si="215"/>
        <v>382.721</v>
      </c>
      <c r="AD512" s="132">
        <f t="shared" si="216"/>
        <v>0.1234181557417289</v>
      </c>
      <c r="AF512" s="54">
        <f>($AF$11-(AD512*$AF$11))*'AJUSTE CONIF-SETEC (1) '!$Q$18</f>
        <v>493.49376403766695</v>
      </c>
      <c r="AG512" s="123">
        <f t="shared" si="217"/>
        <v>236383.51297404247</v>
      </c>
      <c r="AI512" s="128">
        <v>0</v>
      </c>
      <c r="AJ512" s="123">
        <f>IF($AI$11&gt;0,(AI512/$AI$11)*'DADOS BASE PROPOSTA'!$H$41,0)*'AJUSTE CONIF-SETEC (1) '!$Q$18</f>
        <v>0</v>
      </c>
      <c r="AL512" s="123">
        <v>0</v>
      </c>
      <c r="AM512" s="123">
        <f>(AL512/$AL$11)*'DADOS BASE PROPOSTA'!$H$42*'AJUSTE CONIF-SETEC (1) '!$Q$18</f>
        <v>0</v>
      </c>
      <c r="AO512" s="123"/>
      <c r="AP512" s="123"/>
      <c r="AQ512" s="123"/>
      <c r="AS512" s="123"/>
      <c r="AT512" s="123"/>
      <c r="AU512" s="123"/>
      <c r="AW512" s="123"/>
      <c r="AX512" s="123"/>
      <c r="AY512" s="123"/>
      <c r="AZ512" s="102"/>
    </row>
    <row r="513" spans="1:52" x14ac:dyDescent="0.25">
      <c r="A513" s="102"/>
      <c r="B513" s="103" t="s">
        <v>525</v>
      </c>
      <c r="C513" s="103" t="s">
        <v>548</v>
      </c>
      <c r="D513" s="103" t="s">
        <v>89</v>
      </c>
      <c r="F513" s="113">
        <v>1798.3622</v>
      </c>
      <c r="G513" s="118">
        <f t="shared" si="210"/>
        <v>1.5931276074025542E-3</v>
      </c>
      <c r="H513" s="123">
        <f>'DADOS BASE PROPOSTA'!$H$17*G513*'AJUSTE CONIF-SETEC (1) '!$Q$12</f>
        <v>1974191.6519771679</v>
      </c>
      <c r="I513" s="123">
        <f>'MATRIZ 2017 COMPLETO PROPOSTA'!I513*'AJUSTE CONIF-SETEC (1) '!$Q$12</f>
        <v>0</v>
      </c>
      <c r="J513" s="123">
        <f t="shared" si="211"/>
        <v>1974191.6519771679</v>
      </c>
      <c r="L513" s="113">
        <v>0</v>
      </c>
      <c r="M513" s="123">
        <f>IF(D513="E",'DADOS BASE PROPOSTA'!$H$28,IF(D513="EA",'DADOS BASE PROPOSTA'!$H$29,IF(D513="EC",'DADOS BASE PROPOSTA'!$H$30,IF(D513="ECA",'DADOS BASE PROPOSTA'!$H$31,0))))*'AJUSTE CONIF-SETEC (1) '!$Q$14</f>
        <v>0</v>
      </c>
      <c r="N513" s="123">
        <f>IF(OR(D513="E",D513="EA",D513="EC",D513="ECA",D513="ECR"),L513*'DADOS BASE PROPOSTA'!$H$33,0)*'AJUSTE CONIF-SETEC (1) '!$Q$14</f>
        <v>0</v>
      </c>
      <c r="O513" s="123">
        <f t="shared" si="212"/>
        <v>0</v>
      </c>
      <c r="R513" s="123"/>
      <c r="T513" s="113">
        <v>0</v>
      </c>
      <c r="U513" s="118">
        <f t="shared" si="214"/>
        <v>0</v>
      </c>
      <c r="V513" s="123">
        <f>'DADOS BASE PROPOSTA'!$H$48*U513*'AJUSTE CONIF-SETEC (1) '!$Q$20</f>
        <v>0</v>
      </c>
      <c r="W513" s="123"/>
      <c r="X513" s="123">
        <f t="shared" si="213"/>
        <v>0</v>
      </c>
      <c r="Z513" s="128">
        <v>1606</v>
      </c>
      <c r="AB513" s="54">
        <v>0.79900000000000004</v>
      </c>
      <c r="AC513" s="54">
        <f t="shared" si="215"/>
        <v>1283.194</v>
      </c>
      <c r="AD513" s="132">
        <f t="shared" si="216"/>
        <v>0.1234181557417289</v>
      </c>
      <c r="AF513" s="54">
        <f>($AF$11-(AD513*$AF$11))*'AJUSTE CONIF-SETEC (1) '!$Q$18</f>
        <v>493.49376403766695</v>
      </c>
      <c r="AG513" s="123">
        <f t="shared" si="217"/>
        <v>792550.98504449311</v>
      </c>
      <c r="AI513" s="128">
        <v>0</v>
      </c>
      <c r="AJ513" s="123">
        <f>IF($AI$11&gt;0,(AI513/$AI$11)*'DADOS BASE PROPOSTA'!$H$41,0)*'AJUSTE CONIF-SETEC (1) '!$Q$18</f>
        <v>0</v>
      </c>
      <c r="AL513" s="123">
        <v>0</v>
      </c>
      <c r="AM513" s="123">
        <f>(AL513/$AL$11)*'DADOS BASE PROPOSTA'!$H$42*'AJUSTE CONIF-SETEC (1) '!$Q$18</f>
        <v>0</v>
      </c>
      <c r="AO513" s="123"/>
      <c r="AP513" s="123"/>
      <c r="AQ513" s="123"/>
      <c r="AS513" s="123"/>
      <c r="AT513" s="123"/>
      <c r="AU513" s="123"/>
      <c r="AW513" s="123"/>
      <c r="AX513" s="123"/>
      <c r="AY513" s="123"/>
      <c r="AZ513" s="102"/>
    </row>
    <row r="514" spans="1:52" x14ac:dyDescent="0.25">
      <c r="A514" s="102"/>
      <c r="F514" s="113"/>
      <c r="G514" s="118"/>
      <c r="H514" s="123"/>
      <c r="I514" s="123"/>
      <c r="J514" s="123"/>
      <c r="L514" s="113"/>
      <c r="M514" s="123"/>
      <c r="N514" s="123"/>
      <c r="O514" s="123"/>
      <c r="R514" s="123"/>
      <c r="T514" s="113"/>
      <c r="U514" s="118"/>
      <c r="V514" s="123"/>
      <c r="W514" s="123"/>
      <c r="X514" s="123"/>
      <c r="Z514" s="128"/>
      <c r="AD514" s="132"/>
      <c r="AG514" s="123"/>
      <c r="AI514" s="128"/>
      <c r="AJ514" s="123"/>
      <c r="AL514" s="123"/>
      <c r="AM514" s="123"/>
      <c r="AO514" s="123"/>
      <c r="AP514" s="123"/>
      <c r="AQ514" s="123"/>
      <c r="AS514" s="123"/>
      <c r="AT514" s="123"/>
      <c r="AU514" s="123"/>
      <c r="AW514" s="123"/>
      <c r="AX514" s="123"/>
      <c r="AY514" s="123"/>
      <c r="AZ514" s="102"/>
    </row>
    <row r="515" spans="1:52" x14ac:dyDescent="0.25">
      <c r="A515" s="102"/>
      <c r="B515" s="107" t="s">
        <v>525</v>
      </c>
      <c r="C515" s="107" t="s">
        <v>549</v>
      </c>
      <c r="D515" s="107" t="s">
        <v>84</v>
      </c>
      <c r="E515" s="107"/>
      <c r="F515" s="114">
        <f>SUM(F516:F528)</f>
        <v>24946.250823659044</v>
      </c>
      <c r="G515" s="119">
        <f>SUM(G516:G528)</f>
        <v>2.2099308408706504E-2</v>
      </c>
      <c r="H515" s="124">
        <f>SUM(H516:H528)</f>
        <v>27385295.422799833</v>
      </c>
      <c r="I515" s="124">
        <f>SUM(I516:I528)</f>
        <v>1873773.7192817389</v>
      </c>
      <c r="J515" s="124">
        <f>SUM(J516:J528)</f>
        <v>29259069.142081574</v>
      </c>
      <c r="K515" s="108"/>
      <c r="L515" s="114">
        <f>SUM(L516:L528)</f>
        <v>67.666281251605909</v>
      </c>
      <c r="M515" s="124">
        <f>SUM(M516:M528)</f>
        <v>999931.47050144547</v>
      </c>
      <c r="N515" s="124">
        <f>SUM(N516:N528)</f>
        <v>22702.051227306409</v>
      </c>
      <c r="O515" s="124">
        <f>SUM(O516:O528)</f>
        <v>1022633.5217287519</v>
      </c>
      <c r="P515" s="108"/>
      <c r="Q515" s="109"/>
      <c r="R515" s="124">
        <f>SUM(R516:R528)</f>
        <v>3442776.7365751271</v>
      </c>
      <c r="S515" s="108"/>
      <c r="T515" s="114">
        <f>SUM(T516:T528)</f>
        <v>510.2407813935726</v>
      </c>
      <c r="U515" s="119">
        <f>SUM(U516:U528)</f>
        <v>2.6768023829812004E-3</v>
      </c>
      <c r="V515" s="124">
        <f>SUM(V516:V528)</f>
        <v>130963.73914668795</v>
      </c>
      <c r="W515" s="124">
        <f>SUM(W516:W528)</f>
        <v>244676.20587804879</v>
      </c>
      <c r="X515" s="124">
        <f>SUM(X516:X528)</f>
        <v>375639.94502473675</v>
      </c>
      <c r="Y515" s="108"/>
      <c r="Z515" s="129">
        <f>SUM(Z516:Z528)</f>
        <v>12458.5</v>
      </c>
      <c r="AA515" s="108"/>
      <c r="AB515" s="108"/>
      <c r="AC515" s="108"/>
      <c r="AD515" s="133"/>
      <c r="AE515" s="108"/>
      <c r="AF515" s="108"/>
      <c r="AG515" s="124">
        <f>SUM(AG516:AG528)</f>
        <v>6682731.0895034503</v>
      </c>
      <c r="AH515" s="108"/>
      <c r="AI515" s="129">
        <f>SUM(AI516:AI528)</f>
        <v>22.5</v>
      </c>
      <c r="AJ515" s="124">
        <f>SUM(AJ516:AJ528)</f>
        <v>128344.82263328269</v>
      </c>
      <c r="AK515" s="108"/>
      <c r="AL515" s="124">
        <f>SUM(AL516:AL528)</f>
        <v>195.75</v>
      </c>
      <c r="AM515" s="124">
        <f>SUM(AM516:AM528)</f>
        <v>103297.0659215331</v>
      </c>
      <c r="AN515" s="108"/>
      <c r="AO515" s="124"/>
      <c r="AP515" s="124"/>
      <c r="AQ515" s="124">
        <f>SUM(AQ516:AQ528)</f>
        <v>303461.00998241332</v>
      </c>
      <c r="AR515" s="107"/>
      <c r="AS515" s="124"/>
      <c r="AT515" s="124"/>
      <c r="AU515" s="124">
        <f>SUM(AU516:AU528)</f>
        <v>303461.00998241332</v>
      </c>
      <c r="AV515" s="107"/>
      <c r="AW515" s="124"/>
      <c r="AX515" s="124"/>
      <c r="AY515" s="124">
        <f>SUM(AY516:AY528)</f>
        <v>303461.00998241332</v>
      </c>
      <c r="AZ515" s="102"/>
    </row>
    <row r="516" spans="1:52" x14ac:dyDescent="0.25">
      <c r="A516" s="102"/>
      <c r="B516" s="103" t="s">
        <v>525</v>
      </c>
      <c r="C516" s="103" t="s">
        <v>35</v>
      </c>
      <c r="D516" s="103" t="s">
        <v>85</v>
      </c>
      <c r="F516" s="113">
        <f>'MATRIZ 2017 COMPLETO PROPOSTA'!F516</f>
        <v>0</v>
      </c>
      <c r="G516" s="118">
        <f t="shared" ref="G516:G528" si="218">F516/$F$11</f>
        <v>0</v>
      </c>
      <c r="H516" s="123">
        <f>'DADOS BASE PROPOSTA'!$H$17*G516*'AJUSTE CONIF-SETEC (1) '!$Q$12</f>
        <v>0</v>
      </c>
      <c r="I516" s="123">
        <f>'MATRIZ 2017 COMPLETO PROPOSTA'!I516*'AJUSTE CONIF-SETEC (1) '!$Q$12</f>
        <v>0</v>
      </c>
      <c r="J516" s="123">
        <f t="shared" ref="J516:J528" si="219">H516+I516</f>
        <v>0</v>
      </c>
      <c r="L516" s="113"/>
      <c r="M516" s="123">
        <f>IF(D516="E",'DADOS BASE PROPOSTA'!$H$28,IF(D516="EA",'DADOS BASE PROPOSTA'!$H$29,IF(D516="EC",'DADOS BASE PROPOSTA'!$H$30,IF(D516="ECA",'DADOS BASE PROPOSTA'!$H$31,0))))*'AJUSTE CONIF-SETEC (1) '!$Q$14</f>
        <v>0</v>
      </c>
      <c r="N516" s="123">
        <f>IF(OR(D516="E",D516="EA",D516="EC",D516="ECA",D516="ECR"),L516*'DADOS BASE PROPOSTA'!$H$33,0)*'AJUSTE CONIF-SETEC (1) '!$Q$14</f>
        <v>0</v>
      </c>
      <c r="O516" s="123">
        <f t="shared" ref="O516:O528" si="220">M516+N516</f>
        <v>0</v>
      </c>
      <c r="Q516" s="77">
        <v>12</v>
      </c>
      <c r="R516" s="123">
        <f>IF(D516="R",('DADOS BASE PROPOSTA'!$H$36+('DADOS BASE PROPOSTA'!$H$37*Q516)),0)*'AJUSTE CONIF-SETEC (1) '!Q16</f>
        <v>3442776.7365751271</v>
      </c>
      <c r="T516" s="113"/>
      <c r="U516" s="118"/>
      <c r="V516" s="123"/>
      <c r="W516" s="123">
        <f>'DADOS BASE PROPOSTA'!$H$47/41</f>
        <v>244676.20587804879</v>
      </c>
      <c r="X516" s="123">
        <f t="shared" ref="X516:X528" si="221">V516+W516</f>
        <v>244676.20587804879</v>
      </c>
      <c r="Z516" s="128"/>
      <c r="AD516" s="132"/>
      <c r="AG516" s="123"/>
      <c r="AI516" s="128"/>
      <c r="AJ516" s="123"/>
      <c r="AL516" s="123"/>
      <c r="AM516" s="123"/>
      <c r="AO516" s="123">
        <f>'DADOS BASE PROPOSTA'!$H$52/41*'AJUSTE CONIF-SETEC (1) '!$Q$22</f>
        <v>167483.94540012974</v>
      </c>
      <c r="AP516" s="123">
        <f>'DADOS BASE PROPOSTA'!$H$53*(Q516/$Q$11)*'AJUSTE CONIF-SETEC (1) '!$Q$22</f>
        <v>135977.06458228358</v>
      </c>
      <c r="AQ516" s="123">
        <f>AO516+AP516</f>
        <v>303461.00998241332</v>
      </c>
      <c r="AS516" s="123">
        <f>'DADOS BASE PROPOSTA'!$H$56/41*'AJUSTE CONIF-SETEC (1) '!$Q$24</f>
        <v>167483.94540012974</v>
      </c>
      <c r="AT516" s="123">
        <f>'DADOS BASE PROPOSTA'!$H$57*(Q516/$Q$11)*'AJUSTE CONIF-SETEC (1) '!$Q$24</f>
        <v>135977.06458228358</v>
      </c>
      <c r="AU516" s="123">
        <f>AS516+AT516</f>
        <v>303461.00998241332</v>
      </c>
      <c r="AW516" s="123">
        <f>'DADOS BASE PROPOSTA'!$H$60/41*'AJUSTE CONIF-SETEC (1) '!$Q$26</f>
        <v>167483.94540012974</v>
      </c>
      <c r="AX516" s="123">
        <f>'DADOS BASE PROPOSTA'!$H$61*(Q516/$Q$11)*'AJUSTE CONIF-SETEC (1) '!$Q$26</f>
        <v>135977.06458228358</v>
      </c>
      <c r="AY516" s="123">
        <f>AW516+AX516</f>
        <v>303461.00998241332</v>
      </c>
      <c r="AZ516" s="102"/>
    </row>
    <row r="517" spans="1:52" x14ac:dyDescent="0.25">
      <c r="A517" s="102"/>
      <c r="B517" s="103" t="s">
        <v>525</v>
      </c>
      <c r="C517" s="103" t="s">
        <v>550</v>
      </c>
      <c r="D517" s="103" t="s">
        <v>89</v>
      </c>
      <c r="F517" s="113">
        <f>'MATRIZ 2017 COMPLETO PROPOSTA'!F517</f>
        <v>801.26698889814736</v>
      </c>
      <c r="G517" s="118">
        <f t="shared" si="218"/>
        <v>7.0982395032210665E-4</v>
      </c>
      <c r="H517" s="123">
        <f>'DADOS BASE PROPOSTA'!$H$17*G517*'AJUSTE CONIF-SETEC (1) '!$Q$12</f>
        <v>879608.45734391257</v>
      </c>
      <c r="I517" s="123">
        <f>'MATRIZ 2017 COMPLETO PROPOSTA'!I517*'AJUSTE CONIF-SETEC (1) '!$Q$12</f>
        <v>840364.94461529003</v>
      </c>
      <c r="J517" s="123">
        <f t="shared" si="219"/>
        <v>1719973.4019592027</v>
      </c>
      <c r="L517" s="113">
        <v>0</v>
      </c>
      <c r="M517" s="123">
        <f>IF(D517="E",'DADOS BASE PROPOSTA'!$H$28,IF(D517="EA",'DADOS BASE PROPOSTA'!$H$29,IF(D517="EC",'DADOS BASE PROPOSTA'!$H$30,IF(D517="ECA",'DADOS BASE PROPOSTA'!$H$31,0))))*'AJUSTE CONIF-SETEC (1) '!$Q$14</f>
        <v>0</v>
      </c>
      <c r="N517" s="123">
        <f>IF(OR(D517="E",D517="EA",D517="EC",D517="ECA",D517="ECR"),L517*'DADOS BASE PROPOSTA'!$H$33,0)*'AJUSTE CONIF-SETEC (1) '!$Q$14</f>
        <v>0</v>
      </c>
      <c r="O517" s="123">
        <f t="shared" si="220"/>
        <v>0</v>
      </c>
      <c r="R517" s="123"/>
      <c r="T517" s="113">
        <v>0</v>
      </c>
      <c r="U517" s="118">
        <f t="shared" ref="U517:U528" si="222">T517/$T$11</f>
        <v>0</v>
      </c>
      <c r="V517" s="123">
        <f>'DADOS BASE PROPOSTA'!$H$48*U517*'AJUSTE CONIF-SETEC (1) '!$Q$20</f>
        <v>0</v>
      </c>
      <c r="W517" s="123"/>
      <c r="X517" s="123">
        <f t="shared" si="221"/>
        <v>0</v>
      </c>
      <c r="Z517" s="128">
        <v>350</v>
      </c>
      <c r="AB517" s="54">
        <v>0.73299999999999998</v>
      </c>
      <c r="AC517" s="54">
        <f t="shared" ref="AC517:AC528" si="223">Z517*AB517</f>
        <v>256.55</v>
      </c>
      <c r="AD517" s="132">
        <f t="shared" ref="AD517:AD528" si="224">(AB517-$AC$12)*$AD$12</f>
        <v>7.9181557417287995E-3</v>
      </c>
      <c r="AF517" s="54">
        <f>($AF$11-(AD517*$AF$11))*'AJUSTE CONIF-SETEC (1) '!$Q$18</f>
        <v>558.51738974894374</v>
      </c>
      <c r="AG517" s="123">
        <f t="shared" ref="AG517:AG528" si="225">Z517*AF517</f>
        <v>195481.0864121303</v>
      </c>
      <c r="AI517" s="128">
        <v>0</v>
      </c>
      <c r="AJ517" s="123">
        <f>IF($AI$11&gt;0,(AI517/$AI$11)*'DADOS BASE PROPOSTA'!$H$41,0)*'AJUSTE CONIF-SETEC (1) '!$Q$18</f>
        <v>0</v>
      </c>
      <c r="AL517" s="123">
        <v>0</v>
      </c>
      <c r="AM517" s="123">
        <f>(AL517/$AL$11)*'DADOS BASE PROPOSTA'!$H$42*'AJUSTE CONIF-SETEC (1) '!$Q$18</f>
        <v>0</v>
      </c>
      <c r="AO517" s="123"/>
      <c r="AP517" s="123"/>
      <c r="AQ517" s="123"/>
      <c r="AS517" s="123"/>
      <c r="AT517" s="123"/>
      <c r="AU517" s="123"/>
      <c r="AW517" s="123"/>
      <c r="AX517" s="123"/>
      <c r="AY517" s="123"/>
      <c r="AZ517" s="102"/>
    </row>
    <row r="518" spans="1:52" x14ac:dyDescent="0.25">
      <c r="A518" s="102"/>
      <c r="B518" s="103" t="s">
        <v>525</v>
      </c>
      <c r="C518" s="103" t="s">
        <v>551</v>
      </c>
      <c r="D518" s="103" t="s">
        <v>87</v>
      </c>
      <c r="F518" s="113">
        <f>'MATRIZ 2017 COMPLETO PROPOSTA'!F518</f>
        <v>0</v>
      </c>
      <c r="G518" s="118">
        <f t="shared" si="218"/>
        <v>0</v>
      </c>
      <c r="H518" s="123">
        <f>'DADOS BASE PROPOSTA'!$H$17*G518*'AJUSTE CONIF-SETEC (1) '!$Q$12</f>
        <v>0</v>
      </c>
      <c r="I518" s="123">
        <f>'MATRIZ 2017 COMPLETO PROPOSTA'!I518*'AJUSTE CONIF-SETEC (1) '!$Q$12</f>
        <v>0</v>
      </c>
      <c r="J518" s="123">
        <f t="shared" si="219"/>
        <v>0</v>
      </c>
      <c r="L518" s="113">
        <v>6.9919780412293244</v>
      </c>
      <c r="M518" s="123">
        <f>IF(D518="E",'DADOS BASE PROPOSTA'!$H$28,IF(D518="EA",'DADOS BASE PROPOSTA'!$H$29,IF(D518="EC",'DADOS BASE PROPOSTA'!$H$30,IF(D518="ECA",'DADOS BASE PROPOSTA'!$H$31,0))))*'AJUSTE CONIF-SETEC (1) '!$Q$14</f>
        <v>499965.73525072273</v>
      </c>
      <c r="N518" s="123">
        <f>IF(OR(D518="E",D518="EA",D518="EC",D518="ECA",D518="ECR"),L518*'DADOS BASE PROPOSTA'!$H$33,0)*'AJUSTE CONIF-SETEC (1) '!$Q$14</f>
        <v>2345.8100657544628</v>
      </c>
      <c r="O518" s="123">
        <f t="shared" si="220"/>
        <v>502311.54531647719</v>
      </c>
      <c r="R518" s="123"/>
      <c r="T518" s="113">
        <v>0</v>
      </c>
      <c r="U518" s="118">
        <f t="shared" si="222"/>
        <v>0</v>
      </c>
      <c r="V518" s="123">
        <f>'DADOS BASE PROPOSTA'!$H$48*U518*'AJUSTE CONIF-SETEC (1) '!$Q$20</f>
        <v>0</v>
      </c>
      <c r="W518" s="123"/>
      <c r="X518" s="123">
        <f t="shared" si="221"/>
        <v>0</v>
      </c>
      <c r="Z518" s="128">
        <v>129</v>
      </c>
      <c r="AB518" s="54">
        <v>0.76800000000000002</v>
      </c>
      <c r="AC518" s="54">
        <f t="shared" si="223"/>
        <v>99.072000000000003</v>
      </c>
      <c r="AD518" s="132">
        <f t="shared" si="224"/>
        <v>6.9168155741728854E-2</v>
      </c>
      <c r="AF518" s="54">
        <f>($AF$11-(AD518*$AF$11))*'AJUSTE CONIF-SETEC (1) '!$Q$18</f>
        <v>524.03516399296348</v>
      </c>
      <c r="AG518" s="123">
        <f t="shared" si="225"/>
        <v>67600.536155092283</v>
      </c>
      <c r="AI518" s="128">
        <v>0</v>
      </c>
      <c r="AJ518" s="123">
        <f>IF($AI$11&gt;0,(AI518/$AI$11)*'DADOS BASE PROPOSTA'!$H$41,0)*'AJUSTE CONIF-SETEC (1) '!$Q$18</f>
        <v>0</v>
      </c>
      <c r="AL518" s="123">
        <v>0</v>
      </c>
      <c r="AM518" s="123">
        <f>(AL518/$AL$11)*'DADOS BASE PROPOSTA'!$H$42*'AJUSTE CONIF-SETEC (1) '!$Q$18</f>
        <v>0</v>
      </c>
      <c r="AO518" s="123"/>
      <c r="AP518" s="123"/>
      <c r="AQ518" s="123"/>
      <c r="AS518" s="123"/>
      <c r="AT518" s="123"/>
      <c r="AU518" s="123"/>
      <c r="AW518" s="123"/>
      <c r="AX518" s="123"/>
      <c r="AY518" s="123"/>
      <c r="AZ518" s="102"/>
    </row>
    <row r="519" spans="1:52" x14ac:dyDescent="0.25">
      <c r="A519" s="102"/>
      <c r="B519" s="103" t="s">
        <v>525</v>
      </c>
      <c r="C519" s="103" t="s">
        <v>552</v>
      </c>
      <c r="D519" s="103" t="s">
        <v>87</v>
      </c>
      <c r="F519" s="113">
        <f>'MATRIZ 2017 COMPLETO PROPOSTA'!F519</f>
        <v>0</v>
      </c>
      <c r="G519" s="118">
        <f t="shared" si="218"/>
        <v>0</v>
      </c>
      <c r="H519" s="123">
        <f>'DADOS BASE PROPOSTA'!$H$17*G519*'AJUSTE CONIF-SETEC (1) '!$Q$12</f>
        <v>0</v>
      </c>
      <c r="I519" s="123">
        <f>'MATRIZ 2017 COMPLETO PROPOSTA'!I519*'AJUSTE CONIF-SETEC (1) '!$Q$12</f>
        <v>0</v>
      </c>
      <c r="J519" s="123">
        <f t="shared" si="219"/>
        <v>0</v>
      </c>
      <c r="L519" s="113">
        <v>60.674303210376578</v>
      </c>
      <c r="M519" s="123">
        <f>IF(D519="E",'DADOS BASE PROPOSTA'!$H$28,IF(D519="EA",'DADOS BASE PROPOSTA'!$H$29,IF(D519="EC",'DADOS BASE PROPOSTA'!$H$30,IF(D519="ECA",'DADOS BASE PROPOSTA'!$H$31,0))))*'AJUSTE CONIF-SETEC (1) '!$Q$14</f>
        <v>499965.73525072273</v>
      </c>
      <c r="N519" s="123">
        <f>IF(OR(D519="E",D519="EA",D519="EC",D519="ECA",D519="ECR"),L519*'DADOS BASE PROPOSTA'!$H$33,0)*'AJUSTE CONIF-SETEC (1) '!$Q$14</f>
        <v>20356.241161551945</v>
      </c>
      <c r="O519" s="123">
        <f t="shared" si="220"/>
        <v>520321.9764122747</v>
      </c>
      <c r="R519" s="123"/>
      <c r="T519" s="113">
        <v>0</v>
      </c>
      <c r="U519" s="118">
        <f t="shared" si="222"/>
        <v>0</v>
      </c>
      <c r="V519" s="123">
        <f>'DADOS BASE PROPOSTA'!$H$48*U519*'AJUSTE CONIF-SETEC (1) '!$Q$20</f>
        <v>0</v>
      </c>
      <c r="W519" s="123"/>
      <c r="X519" s="123">
        <f t="shared" si="221"/>
        <v>0</v>
      </c>
      <c r="Z519" s="128">
        <v>141</v>
      </c>
      <c r="AB519" s="54">
        <v>0.76800000000000002</v>
      </c>
      <c r="AC519" s="54">
        <f t="shared" si="223"/>
        <v>108.288</v>
      </c>
      <c r="AD519" s="132">
        <f t="shared" si="224"/>
        <v>6.9168155741728854E-2</v>
      </c>
      <c r="AF519" s="54">
        <f>($AF$11-(AD519*$AF$11))*'AJUSTE CONIF-SETEC (1) '!$Q$18</f>
        <v>524.03516399296348</v>
      </c>
      <c r="AG519" s="123">
        <f t="shared" si="225"/>
        <v>73888.958123007847</v>
      </c>
      <c r="AI519" s="128">
        <v>0</v>
      </c>
      <c r="AJ519" s="123">
        <f>IF($AI$11&gt;0,(AI519/$AI$11)*'DADOS BASE PROPOSTA'!$H$41,0)*'AJUSTE CONIF-SETEC (1) '!$Q$18</f>
        <v>0</v>
      </c>
      <c r="AL519" s="123">
        <v>0</v>
      </c>
      <c r="AM519" s="123">
        <f>(AL519/$AL$11)*'DADOS BASE PROPOSTA'!$H$42*'AJUSTE CONIF-SETEC (1) '!$Q$18</f>
        <v>0</v>
      </c>
      <c r="AO519" s="123"/>
      <c r="AP519" s="123"/>
      <c r="AQ519" s="123"/>
      <c r="AS519" s="123"/>
      <c r="AT519" s="123"/>
      <c r="AU519" s="123"/>
      <c r="AW519" s="123"/>
      <c r="AX519" s="123"/>
      <c r="AY519" s="123"/>
      <c r="AZ519" s="102"/>
    </row>
    <row r="520" spans="1:52" x14ac:dyDescent="0.25">
      <c r="A520" s="102"/>
      <c r="B520" s="103" t="s">
        <v>525</v>
      </c>
      <c r="C520" s="103" t="s">
        <v>536</v>
      </c>
      <c r="D520" s="103" t="s">
        <v>89</v>
      </c>
      <c r="F520" s="113">
        <f>'MATRIZ 2017 COMPLETO PROPOSTA'!F520</f>
        <v>2580.5231496947231</v>
      </c>
      <c r="G520" s="118">
        <f t="shared" si="218"/>
        <v>2.2860259581301574E-3</v>
      </c>
      <c r="H520" s="123">
        <f>'DADOS BASE PROPOSTA'!$H$17*G520*'AJUSTE CONIF-SETEC (1) '!$Q$12</f>
        <v>2832826.0346337077</v>
      </c>
      <c r="I520" s="123">
        <f>'MATRIZ 2017 COMPLETO PROPOSTA'!I520*'AJUSTE CONIF-SETEC (1) '!$Q$12</f>
        <v>0</v>
      </c>
      <c r="J520" s="123">
        <f t="shared" si="219"/>
        <v>2832826.0346337077</v>
      </c>
      <c r="L520" s="113">
        <v>0</v>
      </c>
      <c r="M520" s="123">
        <f>IF(D520="E",'DADOS BASE PROPOSTA'!$H$28,IF(D520="EA",'DADOS BASE PROPOSTA'!$H$29,IF(D520="EC",'DADOS BASE PROPOSTA'!$H$30,IF(D520="ECA",'DADOS BASE PROPOSTA'!$H$31,0))))*'AJUSTE CONIF-SETEC (1) '!$Q$14</f>
        <v>0</v>
      </c>
      <c r="N520" s="123">
        <f>IF(OR(D520="E",D520="EA",D520="EC",D520="ECA",D520="ECR"),L520*'DADOS BASE PROPOSTA'!$H$33,0)*'AJUSTE CONIF-SETEC (1) '!$Q$14</f>
        <v>0</v>
      </c>
      <c r="O520" s="123">
        <f t="shared" si="220"/>
        <v>0</v>
      </c>
      <c r="R520" s="123"/>
      <c r="T520" s="113">
        <v>0</v>
      </c>
      <c r="U520" s="118">
        <f t="shared" si="222"/>
        <v>0</v>
      </c>
      <c r="V520" s="123">
        <f>'DADOS BASE PROPOSTA'!$H$48*U520*'AJUSTE CONIF-SETEC (1) '!$Q$20</f>
        <v>0</v>
      </c>
      <c r="W520" s="123"/>
      <c r="X520" s="123">
        <f t="shared" si="221"/>
        <v>0</v>
      </c>
      <c r="Z520" s="128">
        <v>1365</v>
      </c>
      <c r="AB520" s="54">
        <v>0.71099999999999997</v>
      </c>
      <c r="AC520" s="54">
        <f t="shared" si="223"/>
        <v>970.51499999999999</v>
      </c>
      <c r="AD520" s="132">
        <f t="shared" si="224"/>
        <v>-3.0581844258271235E-2</v>
      </c>
      <c r="AF520" s="54">
        <f>($AF$11-(AD520*$AF$11))*'AJUSTE CONIF-SETEC (1) '!$Q$18</f>
        <v>580.19193165270269</v>
      </c>
      <c r="AG520" s="123">
        <f t="shared" si="225"/>
        <v>791961.98670593917</v>
      </c>
      <c r="AI520" s="128">
        <v>0</v>
      </c>
      <c r="AJ520" s="123">
        <f>IF($AI$11&gt;0,(AI520/$AI$11)*'DADOS BASE PROPOSTA'!$H$41,0)*'AJUSTE CONIF-SETEC (1) '!$Q$18</f>
        <v>0</v>
      </c>
      <c r="AL520" s="123">
        <v>0</v>
      </c>
      <c r="AM520" s="123">
        <f>(AL520/$AL$11)*'DADOS BASE PROPOSTA'!$H$42*'AJUSTE CONIF-SETEC (1) '!$Q$18</f>
        <v>0</v>
      </c>
      <c r="AO520" s="123"/>
      <c r="AP520" s="123"/>
      <c r="AQ520" s="123"/>
      <c r="AS520" s="123"/>
      <c r="AT520" s="123"/>
      <c r="AU520" s="123"/>
      <c r="AW520" s="123"/>
      <c r="AX520" s="123"/>
      <c r="AY520" s="123"/>
      <c r="AZ520" s="102"/>
    </row>
    <row r="521" spans="1:52" x14ac:dyDescent="0.25">
      <c r="A521" s="102"/>
      <c r="B521" s="103" t="s">
        <v>525</v>
      </c>
      <c r="C521" s="103" t="s">
        <v>553</v>
      </c>
      <c r="D521" s="103" t="s">
        <v>89</v>
      </c>
      <c r="F521" s="113">
        <f>'MATRIZ 2017 COMPLETO PROPOSTA'!F521</f>
        <v>446.77828689389293</v>
      </c>
      <c r="G521" s="118">
        <f t="shared" si="218"/>
        <v>3.9579058280844628E-4</v>
      </c>
      <c r="H521" s="123">
        <f>'DADOS BASE PROPOSTA'!$H$17*G521*'AJUSTE CONIF-SETEC (1) '!$Q$12</f>
        <v>490460.68932642357</v>
      </c>
      <c r="I521" s="123">
        <f>'MATRIZ 2017 COMPLETO PROPOSTA'!I521*'AJUSTE CONIF-SETEC (1) '!$Q$12</f>
        <v>859986.70097960124</v>
      </c>
      <c r="J521" s="123">
        <f t="shared" si="219"/>
        <v>1350447.3903060248</v>
      </c>
      <c r="L521" s="113">
        <v>0</v>
      </c>
      <c r="M521" s="123">
        <f>IF(D521="E",'DADOS BASE PROPOSTA'!$H$28,IF(D521="EA",'DADOS BASE PROPOSTA'!$H$29,IF(D521="EC",'DADOS BASE PROPOSTA'!$H$30,IF(D521="ECA",'DADOS BASE PROPOSTA'!$H$31,0))))*'AJUSTE CONIF-SETEC (1) '!$Q$14</f>
        <v>0</v>
      </c>
      <c r="N521" s="123">
        <f>IF(OR(D521="E",D521="EA",D521="EC",D521="ECA",D521="ECR"),L521*'DADOS BASE PROPOSTA'!$H$33,0)*'AJUSTE CONIF-SETEC (1) '!$Q$14</f>
        <v>0</v>
      </c>
      <c r="O521" s="123">
        <f t="shared" si="220"/>
        <v>0</v>
      </c>
      <c r="R521" s="123"/>
      <c r="T521" s="113">
        <v>0</v>
      </c>
      <c r="U521" s="118">
        <f t="shared" si="222"/>
        <v>0</v>
      </c>
      <c r="V521" s="123">
        <f>'DADOS BASE PROPOSTA'!$H$48*U521*'AJUSTE CONIF-SETEC (1) '!$Q$20</f>
        <v>0</v>
      </c>
      <c r="W521" s="123"/>
      <c r="X521" s="123">
        <f t="shared" si="221"/>
        <v>0</v>
      </c>
      <c r="Z521" s="128">
        <v>277.5</v>
      </c>
      <c r="AB521" s="54">
        <v>0.72199999999999998</v>
      </c>
      <c r="AC521" s="54">
        <f t="shared" si="223"/>
        <v>200.35499999999999</v>
      </c>
      <c r="AD521" s="132">
        <f t="shared" si="224"/>
        <v>-1.1331844258271218E-2</v>
      </c>
      <c r="AF521" s="54">
        <f>($AF$11-(AD521*$AF$11))*'AJUSTE CONIF-SETEC (1) '!$Q$18</f>
        <v>569.35466070082316</v>
      </c>
      <c r="AG521" s="123">
        <f t="shared" si="225"/>
        <v>157995.91834447841</v>
      </c>
      <c r="AI521" s="128">
        <v>0</v>
      </c>
      <c r="AJ521" s="123">
        <f>IF($AI$11&gt;0,(AI521/$AI$11)*'DADOS BASE PROPOSTA'!$H$41,0)*'AJUSTE CONIF-SETEC (1) '!$Q$18</f>
        <v>0</v>
      </c>
      <c r="AL521" s="123">
        <v>0</v>
      </c>
      <c r="AM521" s="123">
        <f>(AL521/$AL$11)*'DADOS BASE PROPOSTA'!$H$42*'AJUSTE CONIF-SETEC (1) '!$Q$18</f>
        <v>0</v>
      </c>
      <c r="AO521" s="123"/>
      <c r="AP521" s="123"/>
      <c r="AQ521" s="123"/>
      <c r="AS521" s="123"/>
      <c r="AT521" s="123"/>
      <c r="AU521" s="123"/>
      <c r="AW521" s="123"/>
      <c r="AX521" s="123"/>
      <c r="AY521" s="123"/>
      <c r="AZ521" s="102"/>
    </row>
    <row r="522" spans="1:52" x14ac:dyDescent="0.25">
      <c r="A522" s="102"/>
      <c r="B522" s="103" t="s">
        <v>525</v>
      </c>
      <c r="C522" s="103" t="s">
        <v>554</v>
      </c>
      <c r="D522" s="103" t="s">
        <v>89</v>
      </c>
      <c r="F522" s="113">
        <f>'MATRIZ 2017 COMPLETO PROPOSTA'!F522</f>
        <v>5455.9296643935086</v>
      </c>
      <c r="G522" s="118">
        <f t="shared" si="218"/>
        <v>4.8332822900702937E-3</v>
      </c>
      <c r="H522" s="123">
        <f>'DADOS BASE PROPOSTA'!$H$17*G522*'AJUSTE CONIF-SETEC (1) '!$Q$12</f>
        <v>5989366.7678403482</v>
      </c>
      <c r="I522" s="123">
        <f>'MATRIZ 2017 COMPLETO PROPOSTA'!I522*'AJUSTE CONIF-SETEC (1) '!$Q$12</f>
        <v>0</v>
      </c>
      <c r="J522" s="123">
        <f t="shared" si="219"/>
        <v>5989366.7678403482</v>
      </c>
      <c r="L522" s="113">
        <v>0</v>
      </c>
      <c r="M522" s="123">
        <f>IF(D522="E",'DADOS BASE PROPOSTA'!$H$28,IF(D522="EA",'DADOS BASE PROPOSTA'!$H$29,IF(D522="EC",'DADOS BASE PROPOSTA'!$H$30,IF(D522="ECA",'DADOS BASE PROPOSTA'!$H$31,0))))*'AJUSTE CONIF-SETEC (1) '!$Q$14</f>
        <v>0</v>
      </c>
      <c r="N522" s="123">
        <f>IF(OR(D522="E",D522="EA",D522="EC",D522="ECA",D522="ECR"),L522*'DADOS BASE PROPOSTA'!$H$33,0)*'AJUSTE CONIF-SETEC (1) '!$Q$14</f>
        <v>0</v>
      </c>
      <c r="O522" s="123">
        <f t="shared" si="220"/>
        <v>0</v>
      </c>
      <c r="R522" s="123"/>
      <c r="T522" s="113">
        <v>0</v>
      </c>
      <c r="U522" s="118">
        <f t="shared" si="222"/>
        <v>0</v>
      </c>
      <c r="V522" s="123">
        <f>'DADOS BASE PROPOSTA'!$H$48*U522*'AJUSTE CONIF-SETEC (1) '!$Q$20</f>
        <v>0</v>
      </c>
      <c r="W522" s="123"/>
      <c r="X522" s="123">
        <f t="shared" si="221"/>
        <v>0</v>
      </c>
      <c r="Z522" s="128">
        <v>3276</v>
      </c>
      <c r="AB522" s="54">
        <v>0.753</v>
      </c>
      <c r="AC522" s="54">
        <f t="shared" si="223"/>
        <v>2466.828</v>
      </c>
      <c r="AD522" s="132">
        <f t="shared" si="224"/>
        <v>4.2918155741728831E-2</v>
      </c>
      <c r="AF522" s="54">
        <f>($AF$11-(AD522*$AF$11))*'AJUSTE CONIF-SETEC (1) '!$Q$18</f>
        <v>538.81326074552646</v>
      </c>
      <c r="AG522" s="123">
        <f t="shared" si="225"/>
        <v>1765152.2422023446</v>
      </c>
      <c r="AI522" s="128">
        <v>0</v>
      </c>
      <c r="AJ522" s="123">
        <f>IF($AI$11&gt;0,(AI522/$AI$11)*'DADOS BASE PROPOSTA'!$H$41,0)*'AJUSTE CONIF-SETEC (1) '!$Q$18</f>
        <v>0</v>
      </c>
      <c r="AL522" s="123">
        <v>0</v>
      </c>
      <c r="AM522" s="123">
        <f>(AL522/$AL$11)*'DADOS BASE PROPOSTA'!$H$42*'AJUSTE CONIF-SETEC (1) '!$Q$18</f>
        <v>0</v>
      </c>
      <c r="AO522" s="123"/>
      <c r="AP522" s="123"/>
      <c r="AQ522" s="123"/>
      <c r="AS522" s="123"/>
      <c r="AT522" s="123"/>
      <c r="AU522" s="123"/>
      <c r="AW522" s="123"/>
      <c r="AX522" s="123"/>
      <c r="AY522" s="123"/>
      <c r="AZ522" s="102"/>
    </row>
    <row r="523" spans="1:52" x14ac:dyDescent="0.25">
      <c r="A523" s="102"/>
      <c r="B523" s="103" t="s">
        <v>525</v>
      </c>
      <c r="C523" s="103" t="s">
        <v>555</v>
      </c>
      <c r="D523" s="103" t="s">
        <v>89</v>
      </c>
      <c r="F523" s="113">
        <f>'MATRIZ 2017 COMPLETO PROPOSTA'!F523</f>
        <v>2383.789725829392</v>
      </c>
      <c r="G523" s="118">
        <f t="shared" si="218"/>
        <v>2.1117443540913895E-3</v>
      </c>
      <c r="H523" s="123">
        <f>'DADOS BASE PROPOSTA'!$H$17*G523*'AJUSTE CONIF-SETEC (1) '!$Q$12</f>
        <v>2616857.5923144557</v>
      </c>
      <c r="I523" s="123">
        <f>'MATRIZ 2017 COMPLETO PROPOSTA'!I523*'AJUSTE CONIF-SETEC (1) '!$Q$12</f>
        <v>0</v>
      </c>
      <c r="J523" s="123">
        <f t="shared" si="219"/>
        <v>2616857.5923144557</v>
      </c>
      <c r="L523" s="113">
        <v>0</v>
      </c>
      <c r="M523" s="123">
        <f>IF(D523="E",'DADOS BASE PROPOSTA'!$H$28,IF(D523="EA",'DADOS BASE PROPOSTA'!$H$29,IF(D523="EC",'DADOS BASE PROPOSTA'!$H$30,IF(D523="ECA",'DADOS BASE PROPOSTA'!$H$31,0))))*'AJUSTE CONIF-SETEC (1) '!$Q$14</f>
        <v>0</v>
      </c>
      <c r="N523" s="123">
        <f>IF(OR(D523="E",D523="EA",D523="EC",D523="ECA",D523="ECR"),L523*'DADOS BASE PROPOSTA'!$H$33,0)*'AJUSTE CONIF-SETEC (1) '!$Q$14</f>
        <v>0</v>
      </c>
      <c r="O523" s="123">
        <f t="shared" si="220"/>
        <v>0</v>
      </c>
      <c r="R523" s="123"/>
      <c r="T523" s="113">
        <v>0</v>
      </c>
      <c r="U523" s="118">
        <f t="shared" si="222"/>
        <v>0</v>
      </c>
      <c r="V523" s="123">
        <f>'DADOS BASE PROPOSTA'!$H$48*U523*'AJUSTE CONIF-SETEC (1) '!$Q$20</f>
        <v>0</v>
      </c>
      <c r="W523" s="123"/>
      <c r="X523" s="123">
        <f t="shared" si="221"/>
        <v>0</v>
      </c>
      <c r="Z523" s="128">
        <v>1058</v>
      </c>
      <c r="AB523" s="54">
        <v>0.72</v>
      </c>
      <c r="AC523" s="54">
        <f t="shared" si="223"/>
        <v>761.76</v>
      </c>
      <c r="AD523" s="132">
        <f t="shared" si="224"/>
        <v>-1.4831844258271221E-2</v>
      </c>
      <c r="AF523" s="54">
        <f>($AF$11-(AD523*$AF$11))*'AJUSTE CONIF-SETEC (1) '!$Q$18</f>
        <v>571.32507360116495</v>
      </c>
      <c r="AG523" s="123">
        <f t="shared" si="225"/>
        <v>604461.92787003249</v>
      </c>
      <c r="AI523" s="128">
        <v>0</v>
      </c>
      <c r="AJ523" s="123">
        <f>IF($AI$11&gt;0,(AI523/$AI$11)*'DADOS BASE PROPOSTA'!$H$41,0)*'AJUSTE CONIF-SETEC (1) '!$Q$18</f>
        <v>0</v>
      </c>
      <c r="AL523" s="123">
        <v>0</v>
      </c>
      <c r="AM523" s="123">
        <f>(AL523/$AL$11)*'DADOS BASE PROPOSTA'!$H$42*'AJUSTE CONIF-SETEC (1) '!$Q$18</f>
        <v>0</v>
      </c>
      <c r="AO523" s="123"/>
      <c r="AP523" s="123"/>
      <c r="AQ523" s="123"/>
      <c r="AS523" s="123"/>
      <c r="AT523" s="123"/>
      <c r="AU523" s="123"/>
      <c r="AW523" s="123"/>
      <c r="AX523" s="123"/>
      <c r="AY523" s="123"/>
      <c r="AZ523" s="102"/>
    </row>
    <row r="524" spans="1:52" x14ac:dyDescent="0.25">
      <c r="A524" s="102"/>
      <c r="B524" s="103" t="s">
        <v>525</v>
      </c>
      <c r="C524" s="103" t="s">
        <v>556</v>
      </c>
      <c r="D524" s="103" t="s">
        <v>89</v>
      </c>
      <c r="F524" s="113">
        <f>'MATRIZ 2017 COMPLETO PROPOSTA'!F524</f>
        <v>2331.961123801113</v>
      </c>
      <c r="G524" s="118">
        <f t="shared" si="218"/>
        <v>2.0658305905879464E-3</v>
      </c>
      <c r="H524" s="123">
        <f>'DADOS BASE PROPOSTA'!$H$17*G524*'AJUSTE CONIF-SETEC (1) '!$Q$12</f>
        <v>2559961.6046997942</v>
      </c>
      <c r="I524" s="123">
        <f>'MATRIZ 2017 COMPLETO PROPOSTA'!I524*'AJUSTE CONIF-SETEC (1) '!$Q$12</f>
        <v>0</v>
      </c>
      <c r="J524" s="123">
        <f t="shared" si="219"/>
        <v>2559961.6046997942</v>
      </c>
      <c r="L524" s="113">
        <v>0</v>
      </c>
      <c r="M524" s="123">
        <f>IF(D524="E",'DADOS BASE PROPOSTA'!$H$28,IF(D524="EA",'DADOS BASE PROPOSTA'!$H$29,IF(D524="EC",'DADOS BASE PROPOSTA'!$H$30,IF(D524="ECA",'DADOS BASE PROPOSTA'!$H$31,0))))*'AJUSTE CONIF-SETEC (1) '!$Q$14</f>
        <v>0</v>
      </c>
      <c r="N524" s="123">
        <f>IF(OR(D524="E",D524="EA",D524="EC",D524="ECA",D524="ECR"),L524*'DADOS BASE PROPOSTA'!$H$33,0)*'AJUSTE CONIF-SETEC (1) '!$Q$14</f>
        <v>0</v>
      </c>
      <c r="O524" s="123">
        <f t="shared" si="220"/>
        <v>0</v>
      </c>
      <c r="R524" s="123"/>
      <c r="T524" s="113">
        <v>510.2407813935726</v>
      </c>
      <c r="U524" s="118">
        <f t="shared" si="222"/>
        <v>2.6768023829812004E-3</v>
      </c>
      <c r="V524" s="123">
        <f>'DADOS BASE PROPOSTA'!$H$48*U524*'AJUSTE CONIF-SETEC (1) '!$Q$20</f>
        <v>130963.73914668795</v>
      </c>
      <c r="W524" s="123"/>
      <c r="X524" s="123">
        <f t="shared" si="221"/>
        <v>130963.73914668795</v>
      </c>
      <c r="Z524" s="128">
        <v>740.5</v>
      </c>
      <c r="AB524" s="54">
        <v>0.71499999999999997</v>
      </c>
      <c r="AC524" s="54">
        <f t="shared" si="223"/>
        <v>529.45749999999998</v>
      </c>
      <c r="AD524" s="132">
        <f t="shared" si="224"/>
        <v>-2.3581844258271228E-2</v>
      </c>
      <c r="AF524" s="54">
        <f>($AF$11-(AD524*$AF$11))*'AJUSTE CONIF-SETEC (1) '!$Q$18</f>
        <v>576.25110585201912</v>
      </c>
      <c r="AG524" s="123">
        <f t="shared" si="225"/>
        <v>426713.94388342014</v>
      </c>
      <c r="AI524" s="128">
        <v>22.5</v>
      </c>
      <c r="AJ524" s="123">
        <f>IF($AI$11&gt;0,(AI524/$AI$11)*'DADOS BASE PROPOSTA'!$H$41,0)*'AJUSTE CONIF-SETEC (1) '!$Q$18</f>
        <v>128344.82263328269</v>
      </c>
      <c r="AL524" s="123">
        <v>195.75</v>
      </c>
      <c r="AM524" s="123">
        <f>(AL524/$AL$11)*'DADOS BASE PROPOSTA'!$H$42*'AJUSTE CONIF-SETEC (1) '!$Q$18</f>
        <v>103297.0659215331</v>
      </c>
      <c r="AO524" s="123"/>
      <c r="AP524" s="123"/>
      <c r="AQ524" s="123"/>
      <c r="AS524" s="123"/>
      <c r="AT524" s="123"/>
      <c r="AU524" s="123"/>
      <c r="AW524" s="123"/>
      <c r="AX524" s="123"/>
      <c r="AY524" s="123"/>
      <c r="AZ524" s="102"/>
    </row>
    <row r="525" spans="1:52" x14ac:dyDescent="0.25">
      <c r="A525" s="102"/>
      <c r="B525" s="103" t="s">
        <v>525</v>
      </c>
      <c r="C525" s="103" t="s">
        <v>557</v>
      </c>
      <c r="D525" s="103" t="s">
        <v>89</v>
      </c>
      <c r="F525" s="113">
        <f>'MATRIZ 2017 COMPLETO PROPOSTA'!F525</f>
        <v>2326.13703602846</v>
      </c>
      <c r="G525" s="118">
        <f t="shared" si="218"/>
        <v>2.060671165518542E-3</v>
      </c>
      <c r="H525" s="123">
        <f>'DADOS BASE PROPOSTA'!$H$17*G525*'AJUSTE CONIF-SETEC (1) '!$Q$12</f>
        <v>2553568.0842726221</v>
      </c>
      <c r="I525" s="123">
        <f>'MATRIZ 2017 COMPLETO PROPOSTA'!I525*'AJUSTE CONIF-SETEC (1) '!$Q$12</f>
        <v>0</v>
      </c>
      <c r="J525" s="123">
        <f t="shared" si="219"/>
        <v>2553568.0842726221</v>
      </c>
      <c r="L525" s="113">
        <v>0</v>
      </c>
      <c r="M525" s="123">
        <f>IF(D525="E",'DADOS BASE PROPOSTA'!$H$28,IF(D525="EA",'DADOS BASE PROPOSTA'!$H$29,IF(D525="EC",'DADOS BASE PROPOSTA'!$H$30,IF(D525="ECA",'DADOS BASE PROPOSTA'!$H$31,0))))*'AJUSTE CONIF-SETEC (1) '!$Q$14</f>
        <v>0</v>
      </c>
      <c r="N525" s="123">
        <f>IF(OR(D525="E",D525="EA",D525="EC",D525="ECA",D525="ECR"),L525*'DADOS BASE PROPOSTA'!$H$33,0)*'AJUSTE CONIF-SETEC (1) '!$Q$14</f>
        <v>0</v>
      </c>
      <c r="O525" s="123">
        <f t="shared" si="220"/>
        <v>0</v>
      </c>
      <c r="R525" s="123"/>
      <c r="T525" s="113">
        <v>0</v>
      </c>
      <c r="U525" s="118">
        <f t="shared" si="222"/>
        <v>0</v>
      </c>
      <c r="V525" s="123">
        <f>'DADOS BASE PROPOSTA'!$H$48*U525*'AJUSTE CONIF-SETEC (1) '!$Q$20</f>
        <v>0</v>
      </c>
      <c r="W525" s="123"/>
      <c r="X525" s="123">
        <f t="shared" si="221"/>
        <v>0</v>
      </c>
      <c r="Z525" s="128">
        <v>887</v>
      </c>
      <c r="AB525" s="54">
        <v>0.79900000000000004</v>
      </c>
      <c r="AC525" s="54">
        <f t="shared" si="223"/>
        <v>708.71300000000008</v>
      </c>
      <c r="AD525" s="132">
        <f t="shared" si="224"/>
        <v>0.1234181557417289</v>
      </c>
      <c r="AF525" s="54">
        <f>($AF$11-(AD525*$AF$11))*'AJUSTE CONIF-SETEC (1) '!$Q$18</f>
        <v>493.49376403766695</v>
      </c>
      <c r="AG525" s="123">
        <f t="shared" si="225"/>
        <v>437728.96870141057</v>
      </c>
      <c r="AI525" s="128">
        <v>0</v>
      </c>
      <c r="AJ525" s="123">
        <f>IF($AI$11&gt;0,(AI525/$AI$11)*'DADOS BASE PROPOSTA'!$H$41,0)*'AJUSTE CONIF-SETEC (1) '!$Q$18</f>
        <v>0</v>
      </c>
      <c r="AL525" s="123">
        <v>0</v>
      </c>
      <c r="AM525" s="123">
        <f>(AL525/$AL$11)*'DADOS BASE PROPOSTA'!$H$42*'AJUSTE CONIF-SETEC (1) '!$Q$18</f>
        <v>0</v>
      </c>
      <c r="AO525" s="123"/>
      <c r="AP525" s="123"/>
      <c r="AQ525" s="123"/>
      <c r="AS525" s="123"/>
      <c r="AT525" s="123"/>
      <c r="AU525" s="123"/>
      <c r="AW525" s="123"/>
      <c r="AX525" s="123"/>
      <c r="AY525" s="123"/>
      <c r="AZ525" s="102"/>
    </row>
    <row r="526" spans="1:52" x14ac:dyDescent="0.25">
      <c r="A526" s="102"/>
      <c r="B526" s="103" t="s">
        <v>525</v>
      </c>
      <c r="C526" s="103" t="s">
        <v>558</v>
      </c>
      <c r="D526" s="103" t="s">
        <v>89</v>
      </c>
      <c r="F526" s="113">
        <f>'MATRIZ 2017 COMPLETO PROPOSTA'!F526</f>
        <v>5421.5733488395454</v>
      </c>
      <c r="G526" s="118">
        <f t="shared" si="218"/>
        <v>4.8028468222887461E-3</v>
      </c>
      <c r="H526" s="123">
        <f>'DADOS BASE PROPOSTA'!$H$17*G526*'AJUSTE CONIF-SETEC (1) '!$Q$12</f>
        <v>5951651.3669276023</v>
      </c>
      <c r="I526" s="123">
        <f>'MATRIZ 2017 COMPLETO PROPOSTA'!I526*'AJUSTE CONIF-SETEC (1) '!$Q$12</f>
        <v>0</v>
      </c>
      <c r="J526" s="123">
        <f t="shared" si="219"/>
        <v>5951651.3669276023</v>
      </c>
      <c r="L526" s="113">
        <v>0</v>
      </c>
      <c r="M526" s="123">
        <f>IF(D526="E",'DADOS BASE PROPOSTA'!$H$28,IF(D526="EA",'DADOS BASE PROPOSTA'!$H$29,IF(D526="EC",'DADOS BASE PROPOSTA'!$H$30,IF(D526="ECA",'DADOS BASE PROPOSTA'!$H$31,0))))*'AJUSTE CONIF-SETEC (1) '!$Q$14</f>
        <v>0</v>
      </c>
      <c r="N526" s="123">
        <f>IF(OR(D526="E",D526="EA",D526="EC",D526="ECA",D526="ECR"),L526*'DADOS BASE PROPOSTA'!$H$33,0)*'AJUSTE CONIF-SETEC (1) '!$Q$14</f>
        <v>0</v>
      </c>
      <c r="O526" s="123">
        <f t="shared" si="220"/>
        <v>0</v>
      </c>
      <c r="R526" s="123"/>
      <c r="T526" s="113">
        <v>0</v>
      </c>
      <c r="U526" s="118">
        <f t="shared" si="222"/>
        <v>0</v>
      </c>
      <c r="V526" s="123">
        <f>'DADOS BASE PROPOSTA'!$H$48*U526*'AJUSTE CONIF-SETEC (1) '!$Q$20</f>
        <v>0</v>
      </c>
      <c r="W526" s="123"/>
      <c r="X526" s="123">
        <f t="shared" si="221"/>
        <v>0</v>
      </c>
      <c r="Z526" s="128">
        <v>2452.5</v>
      </c>
      <c r="AB526" s="54">
        <v>0.79900000000000004</v>
      </c>
      <c r="AC526" s="54">
        <f t="shared" si="223"/>
        <v>1959.5475000000001</v>
      </c>
      <c r="AD526" s="132">
        <f t="shared" si="224"/>
        <v>0.1234181557417289</v>
      </c>
      <c r="AF526" s="54">
        <f>($AF$11-(AD526*$AF$11))*'AJUSTE CONIF-SETEC (1) '!$Q$18</f>
        <v>493.49376403766695</v>
      </c>
      <c r="AG526" s="123">
        <f t="shared" si="225"/>
        <v>1210293.4563023781</v>
      </c>
      <c r="AI526" s="128">
        <v>0</v>
      </c>
      <c r="AJ526" s="123">
        <f>IF($AI$11&gt;0,(AI526/$AI$11)*'DADOS BASE PROPOSTA'!$H$41,0)*'AJUSTE CONIF-SETEC (1) '!$Q$18</f>
        <v>0</v>
      </c>
      <c r="AL526" s="123">
        <v>0</v>
      </c>
      <c r="AM526" s="123">
        <f>(AL526/$AL$11)*'DADOS BASE PROPOSTA'!$H$42*'AJUSTE CONIF-SETEC (1) '!$Q$18</f>
        <v>0</v>
      </c>
      <c r="AO526" s="123"/>
      <c r="AP526" s="123"/>
      <c r="AQ526" s="123"/>
      <c r="AS526" s="123"/>
      <c r="AT526" s="123"/>
      <c r="AU526" s="123"/>
      <c r="AW526" s="123"/>
      <c r="AX526" s="123"/>
      <c r="AY526" s="123"/>
      <c r="AZ526" s="102"/>
    </row>
    <row r="527" spans="1:52" x14ac:dyDescent="0.25">
      <c r="A527" s="102"/>
      <c r="B527" s="103" t="s">
        <v>525</v>
      </c>
      <c r="C527" s="103" t="s">
        <v>559</v>
      </c>
      <c r="D527" s="103" t="s">
        <v>89</v>
      </c>
      <c r="F527" s="113">
        <f>'MATRIZ 2017 COMPLETO PROPOSTA'!F527</f>
        <v>1408.8092441984249</v>
      </c>
      <c r="G527" s="118">
        <f t="shared" si="218"/>
        <v>1.2480316259407796E-3</v>
      </c>
      <c r="H527" s="123">
        <f>'DADOS BASE PROPOSTA'!$H$17*G527*'AJUSTE CONIF-SETEC (1) '!$Q$12</f>
        <v>1546551.3282723548</v>
      </c>
      <c r="I527" s="123">
        <f>'MATRIZ 2017 COMPLETO PROPOSTA'!I527*'AJUSTE CONIF-SETEC (1) '!$Q$12</f>
        <v>173422.07368684764</v>
      </c>
      <c r="J527" s="123">
        <f t="shared" si="219"/>
        <v>1719973.4019592025</v>
      </c>
      <c r="L527" s="113">
        <v>0</v>
      </c>
      <c r="M527" s="123">
        <f>IF(D527="E",'DADOS BASE PROPOSTA'!$H$28,IF(D527="EA",'DADOS BASE PROPOSTA'!$H$29,IF(D527="EC",'DADOS BASE PROPOSTA'!$H$30,IF(D527="ECA",'DADOS BASE PROPOSTA'!$H$31,0))))*'AJUSTE CONIF-SETEC (1) '!$Q$14</f>
        <v>0</v>
      </c>
      <c r="N527" s="123">
        <f>IF(OR(D527="E",D527="EA",D527="EC",D527="ECA",D527="ECR"),L527*'DADOS BASE PROPOSTA'!$H$33,0)*'AJUSTE CONIF-SETEC (1) '!$Q$14</f>
        <v>0</v>
      </c>
      <c r="O527" s="123">
        <f t="shared" si="220"/>
        <v>0</v>
      </c>
      <c r="R527" s="123"/>
      <c r="T527" s="113">
        <v>0</v>
      </c>
      <c r="U527" s="118">
        <f t="shared" si="222"/>
        <v>0</v>
      </c>
      <c r="V527" s="123">
        <f>'DADOS BASE PROPOSTA'!$H$48*U527*'AJUSTE CONIF-SETEC (1) '!$Q$20</f>
        <v>0</v>
      </c>
      <c r="W527" s="123"/>
      <c r="X527" s="123">
        <f t="shared" si="221"/>
        <v>0</v>
      </c>
      <c r="Z527" s="128">
        <v>726</v>
      </c>
      <c r="AB527" s="54">
        <v>0.73899999999999999</v>
      </c>
      <c r="AC527" s="54">
        <f t="shared" si="223"/>
        <v>536.51400000000001</v>
      </c>
      <c r="AD527" s="132">
        <f t="shared" si="224"/>
        <v>1.8418155741728809E-2</v>
      </c>
      <c r="AF527" s="54">
        <f>($AF$11-(AD527*$AF$11))*'AJUSTE CONIF-SETEC (1) '!$Q$18</f>
        <v>552.60615104791862</v>
      </c>
      <c r="AG527" s="123">
        <f t="shared" si="225"/>
        <v>401192.06566078891</v>
      </c>
      <c r="AI527" s="128">
        <v>0</v>
      </c>
      <c r="AJ527" s="123">
        <f>IF($AI$11&gt;0,(AI527/$AI$11)*'DADOS BASE PROPOSTA'!$H$41,0)*'AJUSTE CONIF-SETEC (1) '!$Q$18</f>
        <v>0</v>
      </c>
      <c r="AL527" s="123">
        <v>0</v>
      </c>
      <c r="AM527" s="123">
        <f>(AL527/$AL$11)*'DADOS BASE PROPOSTA'!$H$42*'AJUSTE CONIF-SETEC (1) '!$Q$18</f>
        <v>0</v>
      </c>
      <c r="AO527" s="123"/>
      <c r="AP527" s="123"/>
      <c r="AQ527" s="123"/>
      <c r="AS527" s="123"/>
      <c r="AT527" s="123"/>
      <c r="AU527" s="123"/>
      <c r="AW527" s="123"/>
      <c r="AX527" s="123"/>
      <c r="AY527" s="123"/>
      <c r="AZ527" s="102"/>
    </row>
    <row r="528" spans="1:52" x14ac:dyDescent="0.25">
      <c r="A528" s="102"/>
      <c r="B528" s="103" t="s">
        <v>525</v>
      </c>
      <c r="C528" s="103" t="s">
        <v>560</v>
      </c>
      <c r="D528" s="103" t="s">
        <v>89</v>
      </c>
      <c r="F528" s="113">
        <f>'MATRIZ 2017 COMPLETO PROPOSTA'!F528</f>
        <v>1789.482255081836</v>
      </c>
      <c r="G528" s="118">
        <f t="shared" si="218"/>
        <v>1.5852610689480976E-3</v>
      </c>
      <c r="H528" s="123">
        <f>'DADOS BASE PROPOSTA'!$H$17*G528*'AJUSTE CONIF-SETEC (1) '!$Q$12</f>
        <v>1964443.4971686113</v>
      </c>
      <c r="I528" s="123">
        <f>'MATRIZ 2017 COMPLETO PROPOSTA'!I528*'AJUSTE CONIF-SETEC (1) '!$Q$12</f>
        <v>0</v>
      </c>
      <c r="J528" s="123">
        <f t="shared" si="219"/>
        <v>1964443.4971686113</v>
      </c>
      <c r="L528" s="113">
        <v>0</v>
      </c>
      <c r="M528" s="123">
        <f>IF(D528="E",'DADOS BASE PROPOSTA'!$H$28,IF(D528="EA",'DADOS BASE PROPOSTA'!$H$29,IF(D528="EC",'DADOS BASE PROPOSTA'!$H$30,IF(D528="ECA",'DADOS BASE PROPOSTA'!$H$31,0))))*'AJUSTE CONIF-SETEC (1) '!$Q$14</f>
        <v>0</v>
      </c>
      <c r="N528" s="123">
        <f>IF(OR(D528="E",D528="EA",D528="EC",D528="ECA",D528="ECR"),L528*'DADOS BASE PROPOSTA'!$H$33,0)*'AJUSTE CONIF-SETEC (1) '!$Q$14</f>
        <v>0</v>
      </c>
      <c r="O528" s="123">
        <f t="shared" si="220"/>
        <v>0</v>
      </c>
      <c r="R528" s="123"/>
      <c r="T528" s="113">
        <v>0</v>
      </c>
      <c r="U528" s="118">
        <f t="shared" si="222"/>
        <v>0</v>
      </c>
      <c r="V528" s="123">
        <f>'DADOS BASE PROPOSTA'!$H$48*U528*'AJUSTE CONIF-SETEC (1) '!$Q$20</f>
        <v>0</v>
      </c>
      <c r="W528" s="123"/>
      <c r="X528" s="123">
        <f t="shared" si="221"/>
        <v>0</v>
      </c>
      <c r="Z528" s="128">
        <v>1056</v>
      </c>
      <c r="AB528" s="54">
        <v>0.77100000000000002</v>
      </c>
      <c r="AC528" s="54">
        <f t="shared" si="223"/>
        <v>814.17600000000004</v>
      </c>
      <c r="AD528" s="132">
        <f t="shared" si="224"/>
        <v>7.4418155741728859E-2</v>
      </c>
      <c r="AF528" s="54">
        <f>($AF$11-(AD528*$AF$11))*'AJUSTE CONIF-SETEC (1) '!$Q$18</f>
        <v>521.07954464245097</v>
      </c>
      <c r="AG528" s="123">
        <f t="shared" si="225"/>
        <v>550259.99914242828</v>
      </c>
      <c r="AI528" s="128">
        <v>0</v>
      </c>
      <c r="AJ528" s="123">
        <f>IF($AI$11&gt;0,(AI528/$AI$11)*'DADOS BASE PROPOSTA'!$H$41,0)*'AJUSTE CONIF-SETEC (1) '!$Q$18</f>
        <v>0</v>
      </c>
      <c r="AL528" s="123">
        <v>0</v>
      </c>
      <c r="AM528" s="123">
        <f>(AL528/$AL$11)*'DADOS BASE PROPOSTA'!$H$42*'AJUSTE CONIF-SETEC (1) '!$Q$18</f>
        <v>0</v>
      </c>
      <c r="AO528" s="123"/>
      <c r="AP528" s="123"/>
      <c r="AQ528" s="123"/>
      <c r="AS528" s="123"/>
      <c r="AT528" s="123"/>
      <c r="AU528" s="123"/>
      <c r="AW528" s="123"/>
      <c r="AX528" s="123"/>
      <c r="AY528" s="123"/>
      <c r="AZ528" s="102"/>
    </row>
    <row r="529" spans="1:52" x14ac:dyDescent="0.25">
      <c r="A529" s="102"/>
      <c r="F529" s="113"/>
      <c r="G529" s="118"/>
      <c r="H529" s="123"/>
      <c r="I529" s="123"/>
      <c r="J529" s="123"/>
      <c r="L529" s="113"/>
      <c r="M529" s="123"/>
      <c r="N529" s="123"/>
      <c r="O529" s="123"/>
      <c r="R529" s="123"/>
      <c r="T529" s="113"/>
      <c r="U529" s="118"/>
      <c r="V529" s="123"/>
      <c r="W529" s="123"/>
      <c r="X529" s="123"/>
      <c r="Z529" s="128"/>
      <c r="AD529" s="132"/>
      <c r="AG529" s="123"/>
      <c r="AI529" s="128"/>
      <c r="AJ529" s="123"/>
      <c r="AL529" s="123"/>
      <c r="AM529" s="123"/>
      <c r="AO529" s="123"/>
      <c r="AP529" s="123"/>
      <c r="AQ529" s="123"/>
      <c r="AS529" s="123"/>
      <c r="AT529" s="123"/>
      <c r="AU529" s="123"/>
      <c r="AW529" s="123"/>
      <c r="AX529" s="123"/>
      <c r="AY529" s="123"/>
      <c r="AZ529" s="102"/>
    </row>
    <row r="530" spans="1:52" x14ac:dyDescent="0.25">
      <c r="A530" s="102"/>
      <c r="B530" s="107" t="s">
        <v>525</v>
      </c>
      <c r="C530" s="107" t="s">
        <v>561</v>
      </c>
      <c r="D530" s="107" t="s">
        <v>84</v>
      </c>
      <c r="E530" s="107"/>
      <c r="F530" s="114">
        <f>SUM(F531:F542)</f>
        <v>33844.34905423929</v>
      </c>
      <c r="G530" s="119">
        <f>SUM(G531:G542)</f>
        <v>2.9981928464064212E-2</v>
      </c>
      <c r="H530" s="124">
        <f>SUM(H531:H542)</f>
        <v>37153378.429262228</v>
      </c>
      <c r="I530" s="124">
        <f>SUM(I531:I542)</f>
        <v>0</v>
      </c>
      <c r="J530" s="124">
        <f>SUM(J531:J542)</f>
        <v>37153378.429262228</v>
      </c>
      <c r="K530" s="108"/>
      <c r="L530" s="114">
        <f>SUM(L531:L542)</f>
        <v>1916.7413528683464</v>
      </c>
      <c r="M530" s="124">
        <f>SUM(M531:M542)</f>
        <v>2508706.1977858325</v>
      </c>
      <c r="N530" s="124">
        <f>SUM(N531:N542)</f>
        <v>643067.11670047755</v>
      </c>
      <c r="O530" s="124">
        <f>SUM(O531:O542)</f>
        <v>3151773.3144863099</v>
      </c>
      <c r="P530" s="108"/>
      <c r="Q530" s="109"/>
      <c r="R530" s="124">
        <f>SUM(R531:R542)</f>
        <v>3351044.5080670472</v>
      </c>
      <c r="S530" s="108"/>
      <c r="T530" s="114">
        <f>SUM(T531:T542)</f>
        <v>3548.1732304826705</v>
      </c>
      <c r="U530" s="119">
        <f>SUM(U531:U542)</f>
        <v>1.8614267822038413E-2</v>
      </c>
      <c r="V530" s="124">
        <f>SUM(V531:V542)</f>
        <v>910711.27661542688</v>
      </c>
      <c r="W530" s="124">
        <f>SUM(W531:W542)</f>
        <v>244676.20587804879</v>
      </c>
      <c r="X530" s="124">
        <f>SUM(X531:X542)</f>
        <v>1155387.4824934758</v>
      </c>
      <c r="Y530" s="108"/>
      <c r="Z530" s="129">
        <f>SUM(Z531:Z542)</f>
        <v>17147.5</v>
      </c>
      <c r="AA530" s="108"/>
      <c r="AB530" s="108"/>
      <c r="AC530" s="108"/>
      <c r="AD530" s="133"/>
      <c r="AE530" s="108"/>
      <c r="AF530" s="108"/>
      <c r="AG530" s="124">
        <f>SUM(AG531:AG542)</f>
        <v>9687620.5541970693</v>
      </c>
      <c r="AH530" s="108"/>
      <c r="AI530" s="129">
        <f>SUM(AI531:AI542)</f>
        <v>71</v>
      </c>
      <c r="AJ530" s="124">
        <f>SUM(AJ531:AJ542)</f>
        <v>404999.21808724757</v>
      </c>
      <c r="AK530" s="108"/>
      <c r="AL530" s="124">
        <f>SUM(AL531:AL542)</f>
        <v>708.375</v>
      </c>
      <c r="AM530" s="124">
        <f>SUM(AM531:AM542)</f>
        <v>373808.73089229123</v>
      </c>
      <c r="AN530" s="108"/>
      <c r="AO530" s="124"/>
      <c r="AP530" s="124"/>
      <c r="AQ530" s="124">
        <f>SUM(AQ531:AQ542)</f>
        <v>292129.58793388965</v>
      </c>
      <c r="AR530" s="107"/>
      <c r="AS530" s="124"/>
      <c r="AT530" s="124"/>
      <c r="AU530" s="124">
        <f>SUM(AU531:AU542)</f>
        <v>292129.58793388965</v>
      </c>
      <c r="AV530" s="107"/>
      <c r="AW530" s="124"/>
      <c r="AX530" s="124"/>
      <c r="AY530" s="124">
        <f>SUM(AY531:AY542)</f>
        <v>292129.58793388965</v>
      </c>
      <c r="AZ530" s="102"/>
    </row>
    <row r="531" spans="1:52" x14ac:dyDescent="0.25">
      <c r="A531" s="102"/>
      <c r="B531" s="103" t="s">
        <v>525</v>
      </c>
      <c r="C531" s="103" t="s">
        <v>35</v>
      </c>
      <c r="D531" s="103" t="s">
        <v>85</v>
      </c>
      <c r="F531" s="113">
        <f>'MATRIZ 2017 COMPLETO PROPOSTA'!F531</f>
        <v>0</v>
      </c>
      <c r="G531" s="118">
        <f t="shared" ref="G531:G542" si="226">F531/$F$11</f>
        <v>0</v>
      </c>
      <c r="H531" s="123">
        <f>'DADOS BASE PROPOSTA'!$H$17*G531*'AJUSTE CONIF-SETEC (1) '!$Q$12</f>
        <v>0</v>
      </c>
      <c r="I531" s="123">
        <f>'MATRIZ 2017 COMPLETO PROPOSTA'!I531*'AJUSTE CONIF-SETEC (1) '!$Q$12</f>
        <v>0</v>
      </c>
      <c r="J531" s="123">
        <f t="shared" ref="J531:J542" si="227">H531+I531</f>
        <v>0</v>
      </c>
      <c r="L531" s="113"/>
      <c r="M531" s="123">
        <f>IF(D531="E",'DADOS BASE PROPOSTA'!$H$28,IF(D531="EA",'DADOS BASE PROPOSTA'!$H$29,IF(D531="EC",'DADOS BASE PROPOSTA'!$H$30,IF(D531="ECA",'DADOS BASE PROPOSTA'!$H$31,0))))*'AJUSTE CONIF-SETEC (1) '!$Q$14</f>
        <v>0</v>
      </c>
      <c r="N531" s="123">
        <f>IF(OR(D531="E",D531="EA",D531="EC",D531="ECA",D531="ECR"),L531*'DADOS BASE PROPOSTA'!$H$33,0)*'AJUSTE CONIF-SETEC (1) '!$Q$14</f>
        <v>0</v>
      </c>
      <c r="O531" s="123">
        <f t="shared" ref="O531:O542" si="228">M531+N531</f>
        <v>0</v>
      </c>
      <c r="Q531" s="77">
        <v>11</v>
      </c>
      <c r="R531" s="123">
        <f>IF(D531="R",('DADOS BASE PROPOSTA'!$H$36+('DADOS BASE PROPOSTA'!$H$37*Q531)),0)*'AJUSTE CONIF-SETEC (1) '!Q16</f>
        <v>3351044.5080670472</v>
      </c>
      <c r="T531" s="113"/>
      <c r="U531" s="118"/>
      <c r="V531" s="123"/>
      <c r="W531" s="123">
        <f>'DADOS BASE PROPOSTA'!$H$47/41</f>
        <v>244676.20587804879</v>
      </c>
      <c r="X531" s="123">
        <f t="shared" ref="X531:X542" si="229">V531+W531</f>
        <v>244676.20587804879</v>
      </c>
      <c r="Z531" s="128"/>
      <c r="AD531" s="132"/>
      <c r="AG531" s="123"/>
      <c r="AI531" s="128"/>
      <c r="AJ531" s="123"/>
      <c r="AL531" s="123"/>
      <c r="AM531" s="123"/>
      <c r="AO531" s="123">
        <f>'DADOS BASE PROPOSTA'!$H$52/41*'AJUSTE CONIF-SETEC (1) '!$Q$22</f>
        <v>167483.94540012974</v>
      </c>
      <c r="AP531" s="123">
        <f>'DADOS BASE PROPOSTA'!$H$53*(Q531/$Q$11)*'AJUSTE CONIF-SETEC (1) '!$Q$22</f>
        <v>124645.64253375992</v>
      </c>
      <c r="AQ531" s="123">
        <f>AO531+AP531</f>
        <v>292129.58793388965</v>
      </c>
      <c r="AS531" s="123">
        <f>'DADOS BASE PROPOSTA'!$H$56/41*'AJUSTE CONIF-SETEC (1) '!$Q$24</f>
        <v>167483.94540012974</v>
      </c>
      <c r="AT531" s="123">
        <f>'DADOS BASE PROPOSTA'!$H$57*(Q531/$Q$11)*'AJUSTE CONIF-SETEC (1) '!$Q$24</f>
        <v>124645.64253375992</v>
      </c>
      <c r="AU531" s="123">
        <f>AS531+AT531</f>
        <v>292129.58793388965</v>
      </c>
      <c r="AW531" s="123">
        <f>'DADOS BASE PROPOSTA'!$H$60/41*'AJUSTE CONIF-SETEC (1) '!$Q$26</f>
        <v>167483.94540012974</v>
      </c>
      <c r="AX531" s="123">
        <f>'DADOS BASE PROPOSTA'!$H$61*(Q531/$Q$11)*'AJUSTE CONIF-SETEC (1) '!$Q$26</f>
        <v>124645.64253375992</v>
      </c>
      <c r="AY531" s="123">
        <f>AW531+AX531</f>
        <v>292129.58793388965</v>
      </c>
      <c r="AZ531" s="102"/>
    </row>
    <row r="532" spans="1:52" x14ac:dyDescent="0.25">
      <c r="A532" s="102"/>
      <c r="B532" s="103" t="s">
        <v>525</v>
      </c>
      <c r="C532" s="103" t="s">
        <v>562</v>
      </c>
      <c r="D532" s="103" t="s">
        <v>87</v>
      </c>
      <c r="F532" s="113">
        <f>'MATRIZ 2017 COMPLETO PROPOSTA'!F532</f>
        <v>0</v>
      </c>
      <c r="G532" s="118">
        <f t="shared" si="226"/>
        <v>0</v>
      </c>
      <c r="H532" s="123">
        <f>'DADOS BASE PROPOSTA'!$H$17*G532*'AJUSTE CONIF-SETEC (1) '!$Q$12</f>
        <v>0</v>
      </c>
      <c r="I532" s="123">
        <f>'MATRIZ 2017 COMPLETO PROPOSTA'!I532*'AJUSTE CONIF-SETEC (1) '!$Q$12</f>
        <v>0</v>
      </c>
      <c r="J532" s="123">
        <f t="shared" si="227"/>
        <v>0</v>
      </c>
      <c r="L532" s="113">
        <v>244.12054068652199</v>
      </c>
      <c r="M532" s="123">
        <f>IF(D532="E",'DADOS BASE PROPOSTA'!$H$28,IF(D532="EA",'DADOS BASE PROPOSTA'!$H$29,IF(D532="EC",'DADOS BASE PROPOSTA'!$H$30,IF(D532="ECA",'DADOS BASE PROPOSTA'!$H$31,0))))*'AJUSTE CONIF-SETEC (1) '!$Q$14</f>
        <v>499965.73525072273</v>
      </c>
      <c r="N532" s="123">
        <f>IF(OR(D532="E",D532="EA",D532="EC",D532="ECA",D532="ECR"),L532*'DADOS BASE PROPOSTA'!$H$33,0)*'AJUSTE CONIF-SETEC (1) '!$Q$14</f>
        <v>81902.491429904505</v>
      </c>
      <c r="O532" s="123">
        <f t="shared" si="228"/>
        <v>581868.22668062721</v>
      </c>
      <c r="R532" s="123"/>
      <c r="T532" s="113">
        <v>0</v>
      </c>
      <c r="U532" s="118">
        <f t="shared" ref="U532:U542" si="230">T532/$T$11</f>
        <v>0</v>
      </c>
      <c r="V532" s="123">
        <f>'DADOS BASE PROPOSTA'!$H$48*U532*'AJUSTE CONIF-SETEC (1) '!$Q$20</f>
        <v>0</v>
      </c>
      <c r="W532" s="123"/>
      <c r="X532" s="123">
        <f t="shared" si="229"/>
        <v>0</v>
      </c>
      <c r="Z532" s="128">
        <v>133</v>
      </c>
      <c r="AB532" s="54">
        <v>0.69099999999999995</v>
      </c>
      <c r="AC532" s="54">
        <f t="shared" ref="AC532:AC542" si="231">Z532*AB532</f>
        <v>91.902999999999992</v>
      </c>
      <c r="AD532" s="132">
        <f t="shared" ref="AD532:AD542" si="232">(AB532-$AC$12)*$AD$12</f>
        <v>-6.5581844258271266E-2</v>
      </c>
      <c r="AF532" s="54">
        <f>($AF$11-(AD532*$AF$11))*'AJUSTE CONIF-SETEC (1) '!$Q$18</f>
        <v>599.89606065611986</v>
      </c>
      <c r="AG532" s="123">
        <f t="shared" ref="AG532:AG542" si="233">Z532*AF532</f>
        <v>79786.176067263936</v>
      </c>
      <c r="AI532" s="128">
        <v>18.5</v>
      </c>
      <c r="AJ532" s="123">
        <f>IF($AI$11&gt;0,(AI532/$AI$11)*'DADOS BASE PROPOSTA'!$H$41,0)*'AJUSTE CONIF-SETEC (1) '!$Q$18</f>
        <v>105527.96527625466</v>
      </c>
      <c r="AL532" s="123">
        <v>0</v>
      </c>
      <c r="AM532" s="123">
        <f>(AL532/$AL$11)*'DADOS BASE PROPOSTA'!$H$42*'AJUSTE CONIF-SETEC (1) '!$Q$18</f>
        <v>0</v>
      </c>
      <c r="AO532" s="123"/>
      <c r="AP532" s="123"/>
      <c r="AQ532" s="123"/>
      <c r="AS532" s="123"/>
      <c r="AT532" s="123"/>
      <c r="AU532" s="123"/>
      <c r="AW532" s="123"/>
      <c r="AX532" s="123"/>
      <c r="AY532" s="123"/>
      <c r="AZ532" s="102"/>
    </row>
    <row r="533" spans="1:52" x14ac:dyDescent="0.25">
      <c r="A533" s="102"/>
      <c r="B533" s="103" t="s">
        <v>525</v>
      </c>
      <c r="C533" s="103" t="s">
        <v>563</v>
      </c>
      <c r="D533" s="103" t="s">
        <v>87</v>
      </c>
      <c r="F533" s="113">
        <f>'MATRIZ 2017 COMPLETO PROPOSTA'!F533</f>
        <v>0</v>
      </c>
      <c r="G533" s="118">
        <f t="shared" si="226"/>
        <v>0</v>
      </c>
      <c r="H533" s="123">
        <f>'DADOS BASE PROPOSTA'!$H$17*G533*'AJUSTE CONIF-SETEC (1) '!$Q$12</f>
        <v>0</v>
      </c>
      <c r="I533" s="123">
        <f>'MATRIZ 2017 COMPLETO PROPOSTA'!I533*'AJUSTE CONIF-SETEC (1) '!$Q$12</f>
        <v>0</v>
      </c>
      <c r="J533" s="123">
        <f t="shared" si="227"/>
        <v>0</v>
      </c>
      <c r="L533" s="113">
        <v>629.25461218182454</v>
      </c>
      <c r="M533" s="123">
        <f>IF(D533="E",'DADOS BASE PROPOSTA'!$H$28,IF(D533="EA",'DADOS BASE PROPOSTA'!$H$29,IF(D533="EC",'DADOS BASE PROPOSTA'!$H$30,IF(D533="ECA",'DADOS BASE PROPOSTA'!$H$31,0))))*'AJUSTE CONIF-SETEC (1) '!$Q$14</f>
        <v>499965.73525072273</v>
      </c>
      <c r="N533" s="123">
        <f>IF(OR(D533="E",D533="EA",D533="EC",D533="ECA",D533="ECR"),L533*'DADOS BASE PROPOSTA'!$H$33,0)*'AJUSTE CONIF-SETEC (1) '!$Q$14</f>
        <v>211115.05134518645</v>
      </c>
      <c r="O533" s="123">
        <f t="shared" si="228"/>
        <v>711080.78659590916</v>
      </c>
      <c r="R533" s="123"/>
      <c r="T533" s="113">
        <v>0</v>
      </c>
      <c r="U533" s="118">
        <f t="shared" si="230"/>
        <v>0</v>
      </c>
      <c r="V533" s="123">
        <f>'DADOS BASE PROPOSTA'!$H$48*U533*'AJUSTE CONIF-SETEC (1) '!$Q$20</f>
        <v>0</v>
      </c>
      <c r="W533" s="123"/>
      <c r="X533" s="123">
        <f t="shared" si="229"/>
        <v>0</v>
      </c>
      <c r="Z533" s="128">
        <v>153</v>
      </c>
      <c r="AB533" s="54">
        <v>0.76500000000000001</v>
      </c>
      <c r="AC533" s="54">
        <f t="shared" si="231"/>
        <v>117.045</v>
      </c>
      <c r="AD533" s="132">
        <f t="shared" si="232"/>
        <v>6.3918155741728849E-2</v>
      </c>
      <c r="AF533" s="54">
        <f>($AF$11-(AD533*$AF$11))*'AJUSTE CONIF-SETEC (1) '!$Q$18</f>
        <v>526.9907833434761</v>
      </c>
      <c r="AG533" s="123">
        <f t="shared" si="233"/>
        <v>80629.589851551849</v>
      </c>
      <c r="AI533" s="128">
        <v>0</v>
      </c>
      <c r="AJ533" s="123">
        <f>IF($AI$11&gt;0,(AI533/$AI$11)*'DADOS BASE PROPOSTA'!$H$41,0)*'AJUSTE CONIF-SETEC (1) '!$Q$18</f>
        <v>0</v>
      </c>
      <c r="AL533" s="123">
        <v>0</v>
      </c>
      <c r="AM533" s="123">
        <f>(AL533/$AL$11)*'DADOS BASE PROPOSTA'!$H$42*'AJUSTE CONIF-SETEC (1) '!$Q$18</f>
        <v>0</v>
      </c>
      <c r="AO533" s="123"/>
      <c r="AP533" s="123"/>
      <c r="AQ533" s="123"/>
      <c r="AS533" s="123"/>
      <c r="AT533" s="123"/>
      <c r="AU533" s="123"/>
      <c r="AW533" s="123"/>
      <c r="AX533" s="123"/>
      <c r="AY533" s="123"/>
      <c r="AZ533" s="102"/>
    </row>
    <row r="534" spans="1:52" x14ac:dyDescent="0.25">
      <c r="A534" s="102"/>
      <c r="B534" s="103" t="s">
        <v>525</v>
      </c>
      <c r="C534" s="103" t="s">
        <v>564</v>
      </c>
      <c r="D534" s="103" t="s">
        <v>87</v>
      </c>
      <c r="F534" s="113">
        <f>'MATRIZ 2017 COMPLETO PROPOSTA'!F534</f>
        <v>0</v>
      </c>
      <c r="G534" s="118">
        <f t="shared" si="226"/>
        <v>0</v>
      </c>
      <c r="H534" s="123">
        <f>'DADOS BASE PROPOSTA'!$H$17*G534*'AJUSTE CONIF-SETEC (1) '!$Q$12</f>
        <v>0</v>
      </c>
      <c r="I534" s="123">
        <f>'MATRIZ 2017 COMPLETO PROPOSTA'!I534*'AJUSTE CONIF-SETEC (1) '!$Q$12</f>
        <v>0</v>
      </c>
      <c r="J534" s="123">
        <f t="shared" si="227"/>
        <v>0</v>
      </c>
      <c r="L534" s="113">
        <v>677.01210000000003</v>
      </c>
      <c r="M534" s="123">
        <f>IF(D534="E",'DADOS BASE PROPOSTA'!$H$28,IF(D534="EA",'DADOS BASE PROPOSTA'!$H$29,IF(D534="EC",'DADOS BASE PROPOSTA'!$H$30,IF(D534="ECA",'DADOS BASE PROPOSTA'!$H$31,0))))*'AJUSTE CONIF-SETEC (1) '!$Q$14</f>
        <v>499965.73525072273</v>
      </c>
      <c r="N534" s="123">
        <f>IF(OR(D534="E",D534="EA",D534="EC",D534="ECA",D534="ECR"),L534*'DADOS BASE PROPOSTA'!$H$33,0)*'AJUSTE CONIF-SETEC (1) '!$Q$14</f>
        <v>227137.69829550857</v>
      </c>
      <c r="O534" s="123">
        <f t="shared" si="228"/>
        <v>727103.43354623136</v>
      </c>
      <c r="R534" s="123"/>
      <c r="T534" s="113">
        <v>211.67554424391929</v>
      </c>
      <c r="U534" s="118">
        <f t="shared" si="230"/>
        <v>1.1104827797249511E-3</v>
      </c>
      <c r="V534" s="123">
        <f>'DADOS BASE PROPOSTA'!$H$48*U534*'AJUSTE CONIF-SETEC (1) '!$Q$20</f>
        <v>54330.860587779462</v>
      </c>
      <c r="W534" s="123"/>
      <c r="X534" s="123">
        <f t="shared" si="229"/>
        <v>54330.860587779462</v>
      </c>
      <c r="Z534" s="128">
        <v>215.5</v>
      </c>
      <c r="AB534" s="54">
        <v>0.67100000000000004</v>
      </c>
      <c r="AC534" s="54">
        <f t="shared" si="231"/>
        <v>144.60050000000001</v>
      </c>
      <c r="AD534" s="132">
        <f t="shared" si="232"/>
        <v>-0.1005818442582711</v>
      </c>
      <c r="AF534" s="54">
        <f>($AF$11-(AD534*$AF$11))*'AJUSTE CONIF-SETEC (1) '!$Q$18</f>
        <v>619.60018965953702</v>
      </c>
      <c r="AG534" s="123">
        <f t="shared" si="233"/>
        <v>133523.84087163024</v>
      </c>
      <c r="AI534" s="128">
        <v>0</v>
      </c>
      <c r="AJ534" s="123">
        <f>IF($AI$11&gt;0,(AI534/$AI$11)*'DADOS BASE PROPOSTA'!$H$41,0)*'AJUSTE CONIF-SETEC (1) '!$Q$18</f>
        <v>0</v>
      </c>
      <c r="AL534" s="123">
        <v>39.5</v>
      </c>
      <c r="AM534" s="123">
        <f>(AL534/$AL$11)*'DADOS BASE PROPOSTA'!$H$42*'AJUSTE CONIF-SETEC (1) '!$Q$18</f>
        <v>20844.107810475391</v>
      </c>
      <c r="AO534" s="123"/>
      <c r="AP534" s="123"/>
      <c r="AQ534" s="123"/>
      <c r="AS534" s="123"/>
      <c r="AT534" s="123"/>
      <c r="AU534" s="123"/>
      <c r="AW534" s="123"/>
      <c r="AX534" s="123"/>
      <c r="AY534" s="123"/>
      <c r="AZ534" s="102"/>
    </row>
    <row r="535" spans="1:52" x14ac:dyDescent="0.25">
      <c r="A535" s="102"/>
      <c r="B535" s="103" t="s">
        <v>525</v>
      </c>
      <c r="C535" s="103" t="s">
        <v>565</v>
      </c>
      <c r="D535" s="103" t="s">
        <v>89</v>
      </c>
      <c r="F535" s="113">
        <f>'MATRIZ 2017 COMPLETO PROPOSTA'!F535</f>
        <v>5552.9677957503282</v>
      </c>
      <c r="G535" s="118">
        <f t="shared" si="226"/>
        <v>4.9192461331911642E-3</v>
      </c>
      <c r="H535" s="123">
        <f>'DADOS BASE PROPOSTA'!$H$17*G535*'AJUSTE CONIF-SETEC (1) '!$Q$12</f>
        <v>6095892.5104566552</v>
      </c>
      <c r="I535" s="123">
        <f>'MATRIZ 2017 COMPLETO PROPOSTA'!I535*'AJUSTE CONIF-SETEC (1) '!$Q$12</f>
        <v>0</v>
      </c>
      <c r="J535" s="123">
        <f t="shared" si="227"/>
        <v>6095892.5104566552</v>
      </c>
      <c r="L535" s="113">
        <v>0</v>
      </c>
      <c r="M535" s="123">
        <f>IF(D535="E",'DADOS BASE PROPOSTA'!$H$28,IF(D535="EA",'DADOS BASE PROPOSTA'!$H$29,IF(D535="EC",'DADOS BASE PROPOSTA'!$H$30,IF(D535="ECA",'DADOS BASE PROPOSTA'!$H$31,0))))*'AJUSTE CONIF-SETEC (1) '!$Q$14</f>
        <v>0</v>
      </c>
      <c r="N535" s="123">
        <f>IF(OR(D535="E",D535="EA",D535="EC",D535="ECA",D535="ECR"),L535*'DADOS BASE PROPOSTA'!$H$33,0)*'AJUSTE CONIF-SETEC (1) '!$Q$14</f>
        <v>0</v>
      </c>
      <c r="O535" s="123">
        <f t="shared" si="228"/>
        <v>0</v>
      </c>
      <c r="R535" s="123"/>
      <c r="T535" s="113">
        <v>320.62652304715562</v>
      </c>
      <c r="U535" s="118">
        <f t="shared" si="230"/>
        <v>1.6820565353391295E-3</v>
      </c>
      <c r="V535" s="123">
        <f>'DADOS BASE PROPOSTA'!$H$48*U535*'AJUSTE CONIF-SETEC (1) '!$Q$20</f>
        <v>82295.359091393402</v>
      </c>
      <c r="W535" s="123"/>
      <c r="X535" s="123">
        <f t="shared" si="229"/>
        <v>82295.359091393402</v>
      </c>
      <c r="Z535" s="128">
        <v>1349</v>
      </c>
      <c r="AB535" s="54">
        <v>0.73199999999999998</v>
      </c>
      <c r="AC535" s="54">
        <f t="shared" si="231"/>
        <v>987.46799999999996</v>
      </c>
      <c r="AD535" s="132">
        <f t="shared" si="232"/>
        <v>6.168155741728798E-3</v>
      </c>
      <c r="AF535" s="54">
        <f>($AF$11-(AD535*$AF$11))*'AJUSTE CONIF-SETEC (1) '!$Q$18</f>
        <v>559.50259619911458</v>
      </c>
      <c r="AG535" s="123">
        <f t="shared" si="233"/>
        <v>754769.00227260555</v>
      </c>
      <c r="AI535" s="128">
        <v>52.5</v>
      </c>
      <c r="AJ535" s="123">
        <f>IF($AI$11&gt;0,(AI535/$AI$11)*'DADOS BASE PROPOSTA'!$H$41,0)*'AJUSTE CONIF-SETEC (1) '!$Q$18</f>
        <v>299471.25281099294</v>
      </c>
      <c r="AL535" s="123">
        <v>70.125</v>
      </c>
      <c r="AM535" s="123">
        <f>(AL535/$AL$11)*'DADOS BASE PROPOSTA'!$H$42*'AJUSTE CONIF-SETEC (1) '!$Q$18</f>
        <v>37004.887600242706</v>
      </c>
      <c r="AO535" s="123"/>
      <c r="AP535" s="123"/>
      <c r="AQ535" s="123"/>
      <c r="AS535" s="123"/>
      <c r="AT535" s="123"/>
      <c r="AU535" s="123"/>
      <c r="AW535" s="123"/>
      <c r="AX535" s="123"/>
      <c r="AY535" s="123"/>
      <c r="AZ535" s="102"/>
    </row>
    <row r="536" spans="1:52" x14ac:dyDescent="0.25">
      <c r="A536" s="102"/>
      <c r="B536" s="103" t="s">
        <v>525</v>
      </c>
      <c r="C536" s="103" t="s">
        <v>566</v>
      </c>
      <c r="D536" s="103" t="s">
        <v>89</v>
      </c>
      <c r="F536" s="113">
        <f>'MATRIZ 2017 COMPLETO PROPOSTA'!F536</f>
        <v>3008.6547939778279</v>
      </c>
      <c r="G536" s="118">
        <f t="shared" si="226"/>
        <v>2.66529791019302E-3</v>
      </c>
      <c r="H536" s="123">
        <f>'DADOS BASE PROPOSTA'!$H$17*G536*'AJUSTE CONIF-SETEC (1) '!$Q$12</f>
        <v>3302816.9619846959</v>
      </c>
      <c r="I536" s="123">
        <f>'MATRIZ 2017 COMPLETO PROPOSTA'!I536*'AJUSTE CONIF-SETEC (1) '!$Q$12</f>
        <v>0</v>
      </c>
      <c r="J536" s="123">
        <f t="shared" si="227"/>
        <v>3302816.9619846959</v>
      </c>
      <c r="L536" s="113">
        <v>0</v>
      </c>
      <c r="M536" s="123">
        <f>IF(D536="E",'DADOS BASE PROPOSTA'!$H$28,IF(D536="EA",'DADOS BASE PROPOSTA'!$H$29,IF(D536="EC",'DADOS BASE PROPOSTA'!$H$30,IF(D536="ECA",'DADOS BASE PROPOSTA'!$H$31,0))))*'AJUSTE CONIF-SETEC (1) '!$Q$14</f>
        <v>0</v>
      </c>
      <c r="N536" s="123">
        <f>IF(OR(D536="E",D536="EA",D536="EC",D536="ECA",D536="ECR"),L536*'DADOS BASE PROPOSTA'!$H$33,0)*'AJUSTE CONIF-SETEC (1) '!$Q$14</f>
        <v>0</v>
      </c>
      <c r="O536" s="123">
        <f t="shared" si="228"/>
        <v>0</v>
      </c>
      <c r="R536" s="123"/>
      <c r="T536" s="113">
        <v>770.64573038042613</v>
      </c>
      <c r="U536" s="118">
        <f t="shared" si="230"/>
        <v>4.0429271879885795E-3</v>
      </c>
      <c r="V536" s="123">
        <f>'DADOS BASE PROPOSTA'!$H$48*U536*'AJUSTE CONIF-SETEC (1) '!$Q$20</f>
        <v>197801.99875909463</v>
      </c>
      <c r="W536" s="123"/>
      <c r="X536" s="123">
        <f t="shared" si="229"/>
        <v>197801.99875909463</v>
      </c>
      <c r="Z536" s="128">
        <v>1603</v>
      </c>
      <c r="AB536" s="54">
        <v>0.73499999999999999</v>
      </c>
      <c r="AC536" s="54">
        <f t="shared" si="231"/>
        <v>1178.2049999999999</v>
      </c>
      <c r="AD536" s="132">
        <f t="shared" si="232"/>
        <v>1.1418155741728803E-2</v>
      </c>
      <c r="AF536" s="54">
        <f>($AF$11-(AD536*$AF$11))*'AJUSTE CONIF-SETEC (1) '!$Q$18</f>
        <v>556.54697684860196</v>
      </c>
      <c r="AG536" s="123">
        <f t="shared" si="233"/>
        <v>892144.80388830893</v>
      </c>
      <c r="AI536" s="128">
        <v>0</v>
      </c>
      <c r="AJ536" s="123">
        <f>IF($AI$11&gt;0,(AI536/$AI$11)*'DADOS BASE PROPOSTA'!$H$41,0)*'AJUSTE CONIF-SETEC (1) '!$Q$18</f>
        <v>0</v>
      </c>
      <c r="AL536" s="123">
        <v>150.25</v>
      </c>
      <c r="AM536" s="123">
        <f>(AL536/$AL$11)*'DADOS BASE PROPOSTA'!$H$42*'AJUSTE CONIF-SETEC (1) '!$Q$18</f>
        <v>79286.764519593096</v>
      </c>
      <c r="AO536" s="123"/>
      <c r="AP536" s="123"/>
      <c r="AQ536" s="123"/>
      <c r="AS536" s="123"/>
      <c r="AT536" s="123"/>
      <c r="AU536" s="123"/>
      <c r="AW536" s="123"/>
      <c r="AX536" s="123"/>
      <c r="AY536" s="123"/>
      <c r="AZ536" s="102"/>
    </row>
    <row r="537" spans="1:52" x14ac:dyDescent="0.25">
      <c r="A537" s="102"/>
      <c r="B537" s="103" t="s">
        <v>525</v>
      </c>
      <c r="C537" s="103" t="s">
        <v>567</v>
      </c>
      <c r="D537" s="103" t="s">
        <v>89</v>
      </c>
      <c r="F537" s="113">
        <f>'MATRIZ 2017 COMPLETO PROPOSTA'!F537</f>
        <v>12853.6621186145</v>
      </c>
      <c r="G537" s="118">
        <f t="shared" si="226"/>
        <v>1.138676289870259E-2</v>
      </c>
      <c r="H537" s="123">
        <f>'DADOS BASE PROPOSTA'!$H$17*G537*'AJUSTE CONIF-SETEC (1) '!$Q$12</f>
        <v>14110390.249474719</v>
      </c>
      <c r="I537" s="123">
        <f>'MATRIZ 2017 COMPLETO PROPOSTA'!I537*'AJUSTE CONIF-SETEC (1) '!$Q$12</f>
        <v>0</v>
      </c>
      <c r="J537" s="123">
        <f t="shared" si="227"/>
        <v>14110390.249474719</v>
      </c>
      <c r="L537" s="113">
        <v>0</v>
      </c>
      <c r="M537" s="123">
        <f>IF(D537="E",'DADOS BASE PROPOSTA'!$H$28,IF(D537="EA",'DADOS BASE PROPOSTA'!$H$29,IF(D537="EC",'DADOS BASE PROPOSTA'!$H$30,IF(D537="ECA",'DADOS BASE PROPOSTA'!$H$31,0))))*'AJUSTE CONIF-SETEC (1) '!$Q$14</f>
        <v>0</v>
      </c>
      <c r="N537" s="123">
        <f>IF(OR(D537="E",D537="EA",D537="EC",D537="ECA",D537="ECR"),L537*'DADOS BASE PROPOSTA'!$H$33,0)*'AJUSTE CONIF-SETEC (1) '!$Q$14</f>
        <v>0</v>
      </c>
      <c r="O537" s="123">
        <f t="shared" si="228"/>
        <v>0</v>
      </c>
      <c r="R537" s="123"/>
      <c r="T537" s="113">
        <v>278.11335983146841</v>
      </c>
      <c r="U537" s="118">
        <f t="shared" si="230"/>
        <v>1.4590258785323357E-3</v>
      </c>
      <c r="V537" s="123">
        <f>'DADOS BASE PROPOSTA'!$H$48*U537*'AJUSTE CONIF-SETEC (1) '!$Q$20</f>
        <v>71383.485676506141</v>
      </c>
      <c r="W537" s="123"/>
      <c r="X537" s="123">
        <f t="shared" si="229"/>
        <v>71383.485676506141</v>
      </c>
      <c r="Z537" s="128">
        <v>7619.5</v>
      </c>
      <c r="AB537" s="54">
        <v>0.71599999999999997</v>
      </c>
      <c r="AC537" s="54">
        <f t="shared" si="231"/>
        <v>5455.5619999999999</v>
      </c>
      <c r="AD537" s="132">
        <f t="shared" si="232"/>
        <v>-2.1831844258271227E-2</v>
      </c>
      <c r="AF537" s="54">
        <f>($AF$11-(AD537*$AF$11))*'AJUSTE CONIF-SETEC (1) '!$Q$18</f>
        <v>575.2658994018484</v>
      </c>
      <c r="AG537" s="123">
        <f t="shared" si="233"/>
        <v>4383238.5204923842</v>
      </c>
      <c r="AI537" s="128">
        <v>0</v>
      </c>
      <c r="AJ537" s="123">
        <f>IF($AI$11&gt;0,(AI537/$AI$11)*'DADOS BASE PROPOSTA'!$H$41,0)*'AJUSTE CONIF-SETEC (1) '!$Q$18</f>
        <v>0</v>
      </c>
      <c r="AL537" s="123">
        <v>81.25</v>
      </c>
      <c r="AM537" s="123">
        <f>(AL537/$AL$11)*'DADOS BASE PROPOSTA'!$H$42*'AJUSTE CONIF-SETEC (1) '!$Q$18</f>
        <v>42875.538217750007</v>
      </c>
      <c r="AO537" s="123"/>
      <c r="AP537" s="123"/>
      <c r="AQ537" s="123"/>
      <c r="AS537" s="123"/>
      <c r="AT537" s="123"/>
      <c r="AU537" s="123"/>
      <c r="AW537" s="123"/>
      <c r="AX537" s="123"/>
      <c r="AY537" s="123"/>
      <c r="AZ537" s="102"/>
    </row>
    <row r="538" spans="1:52" x14ac:dyDescent="0.25">
      <c r="A538" s="102"/>
      <c r="B538" s="103" t="s">
        <v>525</v>
      </c>
      <c r="C538" s="103" t="s">
        <v>568</v>
      </c>
      <c r="D538" s="103" t="s">
        <v>89</v>
      </c>
      <c r="F538" s="113">
        <f>'MATRIZ 2017 COMPLETO PROPOSTA'!F538</f>
        <v>3367.4925548700862</v>
      </c>
      <c r="G538" s="118">
        <f t="shared" si="226"/>
        <v>2.9831840086975221E-3</v>
      </c>
      <c r="H538" s="123">
        <f>'DADOS BASE PROPOSTA'!$H$17*G538*'AJUSTE CONIF-SETEC (1) '!$Q$12</f>
        <v>3696739.0050345752</v>
      </c>
      <c r="I538" s="123">
        <f>'MATRIZ 2017 COMPLETO PROPOSTA'!I538*'AJUSTE CONIF-SETEC (1) '!$Q$12</f>
        <v>0</v>
      </c>
      <c r="J538" s="123">
        <f t="shared" si="227"/>
        <v>3696739.0050345752</v>
      </c>
      <c r="L538" s="113">
        <v>0</v>
      </c>
      <c r="M538" s="123">
        <f>IF(D538="E",'DADOS BASE PROPOSTA'!$H$28,IF(D538="EA",'DADOS BASE PROPOSTA'!$H$29,IF(D538="EC",'DADOS BASE PROPOSTA'!$H$30,IF(D538="ECA",'DADOS BASE PROPOSTA'!$H$31,0))))*'AJUSTE CONIF-SETEC (1) '!$Q$14</f>
        <v>0</v>
      </c>
      <c r="N538" s="123">
        <f>IF(OR(D538="E",D538="EA",D538="EC",D538="ECA",D538="ECR"),L538*'DADOS BASE PROPOSTA'!$H$33,0)*'AJUSTE CONIF-SETEC (1) '!$Q$14</f>
        <v>0</v>
      </c>
      <c r="O538" s="123">
        <f t="shared" si="228"/>
        <v>0</v>
      </c>
      <c r="R538" s="123"/>
      <c r="T538" s="113">
        <v>768.64597538210751</v>
      </c>
      <c r="U538" s="118">
        <f t="shared" si="230"/>
        <v>4.0324361626921353E-3</v>
      </c>
      <c r="V538" s="123">
        <f>'DADOS BASE PROPOSTA'!$H$48*U538*'AJUSTE CONIF-SETEC (1) '!$Q$20</f>
        <v>197288.72071173476</v>
      </c>
      <c r="W538" s="123"/>
      <c r="X538" s="123">
        <f t="shared" si="229"/>
        <v>197288.72071173476</v>
      </c>
      <c r="Z538" s="128">
        <v>1456.5</v>
      </c>
      <c r="AB538" s="54">
        <v>0.71599999999999997</v>
      </c>
      <c r="AC538" s="54">
        <f t="shared" si="231"/>
        <v>1042.854</v>
      </c>
      <c r="AD538" s="132">
        <f t="shared" si="232"/>
        <v>-2.1831844258271227E-2</v>
      </c>
      <c r="AF538" s="54">
        <f>($AF$11-(AD538*$AF$11))*'AJUSTE CONIF-SETEC (1) '!$Q$18</f>
        <v>575.2658994018484</v>
      </c>
      <c r="AG538" s="123">
        <f t="shared" si="233"/>
        <v>837874.78247879224</v>
      </c>
      <c r="AI538" s="128">
        <v>0</v>
      </c>
      <c r="AJ538" s="123">
        <f>IF($AI$11&gt;0,(AI538/$AI$11)*'DADOS BASE PROPOSTA'!$H$41,0)*'AJUSTE CONIF-SETEC (1) '!$Q$18</f>
        <v>0</v>
      </c>
      <c r="AL538" s="123">
        <v>147.375</v>
      </c>
      <c r="AM538" s="123">
        <f>(AL538/$AL$11)*'DADOS BASE PROPOSTA'!$H$42*'AJUSTE CONIF-SETEC (1) '!$Q$18</f>
        <v>77769.63009034963</v>
      </c>
      <c r="AO538" s="123"/>
      <c r="AP538" s="123"/>
      <c r="AQ538" s="123"/>
      <c r="AS538" s="123"/>
      <c r="AT538" s="123"/>
      <c r="AU538" s="123"/>
      <c r="AW538" s="123"/>
      <c r="AX538" s="123"/>
      <c r="AY538" s="123"/>
      <c r="AZ538" s="102"/>
    </row>
    <row r="539" spans="1:52" x14ac:dyDescent="0.25">
      <c r="A539" s="102"/>
      <c r="B539" s="103" t="s">
        <v>525</v>
      </c>
      <c r="C539" s="103" t="s">
        <v>569</v>
      </c>
      <c r="D539" s="103" t="s">
        <v>89</v>
      </c>
      <c r="F539" s="113">
        <f>'MATRIZ 2017 COMPLETO PROPOSTA'!F539</f>
        <v>2846.4724761202619</v>
      </c>
      <c r="G539" s="118">
        <f t="shared" si="226"/>
        <v>2.521624334307459E-3</v>
      </c>
      <c r="H539" s="123">
        <f>'DADOS BASE PROPOSTA'!$H$17*G539*'AJUSTE CONIF-SETEC (1) '!$Q$12</f>
        <v>3124777.7560823956</v>
      </c>
      <c r="I539" s="123">
        <f>'MATRIZ 2017 COMPLETO PROPOSTA'!I539*'AJUSTE CONIF-SETEC (1) '!$Q$12</f>
        <v>0</v>
      </c>
      <c r="J539" s="123">
        <f t="shared" si="227"/>
        <v>3124777.7560823956</v>
      </c>
      <c r="L539" s="113">
        <v>0</v>
      </c>
      <c r="M539" s="123">
        <f>IF(D539="E",'DADOS BASE PROPOSTA'!$H$28,IF(D539="EA",'DADOS BASE PROPOSTA'!$H$29,IF(D539="EC",'DADOS BASE PROPOSTA'!$H$30,IF(D539="ECA",'DADOS BASE PROPOSTA'!$H$31,0))))*'AJUSTE CONIF-SETEC (1) '!$Q$14</f>
        <v>0</v>
      </c>
      <c r="N539" s="123">
        <f>IF(OR(D539="E",D539="EA",D539="EC",D539="ECA",D539="ECR"),L539*'DADOS BASE PROPOSTA'!$H$33,0)*'AJUSTE CONIF-SETEC (1) '!$Q$14</f>
        <v>0</v>
      </c>
      <c r="O539" s="123">
        <f t="shared" si="228"/>
        <v>0</v>
      </c>
      <c r="R539" s="123"/>
      <c r="T539" s="113">
        <v>533.15906683193725</v>
      </c>
      <c r="U539" s="118">
        <f t="shared" si="230"/>
        <v>2.7970352677531792E-3</v>
      </c>
      <c r="V539" s="123">
        <f>'DADOS BASE PROPOSTA'!$H$48*U539*'AJUSTE CONIF-SETEC (1) '!$Q$20</f>
        <v>136846.18615071164</v>
      </c>
      <c r="W539" s="123"/>
      <c r="X539" s="123">
        <f t="shared" si="229"/>
        <v>136846.18615071164</v>
      </c>
      <c r="Z539" s="128">
        <v>1061.5</v>
      </c>
      <c r="AB539" s="54">
        <v>0.73</v>
      </c>
      <c r="AC539" s="54">
        <f t="shared" si="231"/>
        <v>774.89499999999998</v>
      </c>
      <c r="AD539" s="132">
        <f t="shared" si="232"/>
        <v>2.6681557417287949E-3</v>
      </c>
      <c r="AF539" s="54">
        <f>($AF$11-(AD539*$AF$11))*'AJUSTE CONIF-SETEC (1) '!$Q$18</f>
        <v>561.47300909945625</v>
      </c>
      <c r="AG539" s="123">
        <f t="shared" si="233"/>
        <v>596003.59915907285</v>
      </c>
      <c r="AI539" s="128">
        <v>0</v>
      </c>
      <c r="AJ539" s="123">
        <f>IF($AI$11&gt;0,(AI539/$AI$11)*'DADOS BASE PROPOSTA'!$H$41,0)*'AJUSTE CONIF-SETEC (1) '!$Q$18</f>
        <v>0</v>
      </c>
      <c r="AL539" s="123">
        <v>100</v>
      </c>
      <c r="AM539" s="123">
        <f>(AL539/$AL$11)*'DADOS BASE PROPOSTA'!$H$42*'AJUSTE CONIF-SETEC (1) '!$Q$18</f>
        <v>52769.893191076939</v>
      </c>
      <c r="AO539" s="123"/>
      <c r="AP539" s="123"/>
      <c r="AQ539" s="123"/>
      <c r="AS539" s="123"/>
      <c r="AT539" s="123"/>
      <c r="AU539" s="123"/>
      <c r="AW539" s="123"/>
      <c r="AX539" s="123"/>
      <c r="AY539" s="123"/>
      <c r="AZ539" s="102"/>
    </row>
    <row r="540" spans="1:52" x14ac:dyDescent="0.25">
      <c r="A540" s="102"/>
      <c r="B540" s="103" t="s">
        <v>525</v>
      </c>
      <c r="C540" s="103" t="s">
        <v>570</v>
      </c>
      <c r="D540" s="103" t="s">
        <v>89</v>
      </c>
      <c r="F540" s="113">
        <f>'MATRIZ 2017 COMPLETO PROPOSTA'!F540</f>
        <v>4533.4099312329581</v>
      </c>
      <c r="G540" s="118">
        <f t="shared" si="226"/>
        <v>4.0160433293805553E-3</v>
      </c>
      <c r="H540" s="123">
        <f>'DADOS BASE PROPOSTA'!$H$17*G540*'AJUSTE CONIF-SETEC (1) '!$Q$12</f>
        <v>4976650.4440709958</v>
      </c>
      <c r="I540" s="123">
        <f>'MATRIZ 2017 COMPLETO PROPOSTA'!I540*'AJUSTE CONIF-SETEC (1) '!$Q$12</f>
        <v>0</v>
      </c>
      <c r="J540" s="123">
        <f t="shared" si="227"/>
        <v>4976650.4440709958</v>
      </c>
      <c r="L540" s="113">
        <v>0</v>
      </c>
      <c r="M540" s="123">
        <f>IF(D540="E",'DADOS BASE PROPOSTA'!$H$28,IF(D540="EA",'DADOS BASE PROPOSTA'!$H$29,IF(D540="EC",'DADOS BASE PROPOSTA'!$H$30,IF(D540="ECA",'DADOS BASE PROPOSTA'!$H$31,0))))*'AJUSTE CONIF-SETEC (1) '!$Q$14</f>
        <v>0</v>
      </c>
      <c r="N540" s="123">
        <f>IF(OR(D540="E",D540="EA",D540="EC",D540="ECA",D540="ECR"),L540*'DADOS BASE PROPOSTA'!$H$33,0)*'AJUSTE CONIF-SETEC (1) '!$Q$14</f>
        <v>0</v>
      </c>
      <c r="O540" s="123">
        <f t="shared" si="228"/>
        <v>0</v>
      </c>
      <c r="R540" s="123"/>
      <c r="T540" s="113">
        <v>472.42606248426029</v>
      </c>
      <c r="U540" s="118">
        <f t="shared" si="230"/>
        <v>2.4784204947053321E-3</v>
      </c>
      <c r="V540" s="123">
        <f>'DADOS BASE PROPOSTA'!$H$48*U540*'AJUSTE CONIF-SETEC (1) '!$Q$20</f>
        <v>121257.81762152369</v>
      </c>
      <c r="W540" s="123"/>
      <c r="X540" s="123">
        <f t="shared" si="229"/>
        <v>121257.81762152369</v>
      </c>
      <c r="Z540" s="128">
        <v>2620</v>
      </c>
      <c r="AB540" s="54">
        <v>0.76400000000000001</v>
      </c>
      <c r="AC540" s="54">
        <f t="shared" si="231"/>
        <v>2001.68</v>
      </c>
      <c r="AD540" s="132">
        <f t="shared" si="232"/>
        <v>6.2168155741728848E-2</v>
      </c>
      <c r="AF540" s="54">
        <f>($AF$11-(AD540*$AF$11))*'AJUSTE CONIF-SETEC (1) '!$Q$18</f>
        <v>527.97598979364705</v>
      </c>
      <c r="AG540" s="123">
        <f t="shared" si="233"/>
        <v>1383297.0932593553</v>
      </c>
      <c r="AI540" s="128">
        <v>0</v>
      </c>
      <c r="AJ540" s="123">
        <f>IF($AI$11&gt;0,(AI540/$AI$11)*'DADOS BASE PROPOSTA'!$H$41,0)*'AJUSTE CONIF-SETEC (1) '!$Q$18</f>
        <v>0</v>
      </c>
      <c r="AL540" s="123">
        <v>83.75</v>
      </c>
      <c r="AM540" s="123">
        <f>(AL540/$AL$11)*'DADOS BASE PROPOSTA'!$H$42*'AJUSTE CONIF-SETEC (1) '!$Q$18</f>
        <v>44194.785547526932</v>
      </c>
      <c r="AO540" s="123"/>
      <c r="AP540" s="123"/>
      <c r="AQ540" s="123"/>
      <c r="AS540" s="123"/>
      <c r="AT540" s="123"/>
      <c r="AU540" s="123"/>
      <c r="AW540" s="123"/>
      <c r="AX540" s="123"/>
      <c r="AY540" s="123"/>
      <c r="AZ540" s="102"/>
    </row>
    <row r="541" spans="1:52" x14ac:dyDescent="0.25">
      <c r="A541" s="102"/>
      <c r="B541" s="103" t="s">
        <v>525</v>
      </c>
      <c r="C541" s="103" t="s">
        <v>571</v>
      </c>
      <c r="D541" s="103" t="s">
        <v>89</v>
      </c>
      <c r="F541" s="113">
        <f>'MATRIZ 2017 COMPLETO PROPOSTA'!F541</f>
        <v>1681.6893836733259</v>
      </c>
      <c r="G541" s="118">
        <f t="shared" si="226"/>
        <v>1.4897698495919018E-3</v>
      </c>
      <c r="H541" s="123">
        <f>'DADOS BASE PROPOSTA'!$H$17*G541*'AJUSTE CONIF-SETEC (1) '!$Q$12</f>
        <v>1846111.5021581906</v>
      </c>
      <c r="I541" s="123">
        <f>'MATRIZ 2017 COMPLETO PROPOSTA'!I541*'AJUSTE CONIF-SETEC (1) '!$Q$12</f>
        <v>0</v>
      </c>
      <c r="J541" s="123">
        <f t="shared" si="227"/>
        <v>1846111.5021581906</v>
      </c>
      <c r="L541" s="113">
        <v>0</v>
      </c>
      <c r="M541" s="123">
        <f>IF(D541="E",'DADOS BASE PROPOSTA'!$H$28,IF(D541="EA",'DADOS BASE PROPOSTA'!$H$29,IF(D541="EC",'DADOS BASE PROPOSTA'!$H$30,IF(D541="ECA",'DADOS BASE PROPOSTA'!$H$31,0))))*'AJUSTE CONIF-SETEC (1) '!$Q$14</f>
        <v>0</v>
      </c>
      <c r="N541" s="123">
        <f>IF(OR(D541="E",D541="EA",D541="EC",D541="ECA",D541="ECR"),L541*'DADOS BASE PROPOSTA'!$H$33,0)*'AJUSTE CONIF-SETEC (1) '!$Q$14</f>
        <v>0</v>
      </c>
      <c r="O541" s="123">
        <f t="shared" si="228"/>
        <v>0</v>
      </c>
      <c r="R541" s="123"/>
      <c r="T541" s="113">
        <v>192.8809682813957</v>
      </c>
      <c r="U541" s="118">
        <f t="shared" si="230"/>
        <v>1.0118835153027717E-3</v>
      </c>
      <c r="V541" s="123">
        <f>'DADOS BASE PROPOSTA'!$H$48*U541*'AJUSTE CONIF-SETEC (1) '!$Q$20</f>
        <v>49506.848016683238</v>
      </c>
      <c r="W541" s="123"/>
      <c r="X541" s="123">
        <f t="shared" si="229"/>
        <v>49506.848016683238</v>
      </c>
      <c r="Z541" s="128">
        <v>686</v>
      </c>
      <c r="AB541" s="54">
        <v>0.70399999999999996</v>
      </c>
      <c r="AC541" s="54">
        <f t="shared" si="231"/>
        <v>482.94399999999996</v>
      </c>
      <c r="AD541" s="132">
        <f t="shared" si="232"/>
        <v>-4.2831844258271246E-2</v>
      </c>
      <c r="AF541" s="54">
        <f>($AF$11-(AD541*$AF$11))*'AJUSTE CONIF-SETEC (1) '!$Q$18</f>
        <v>587.08837680389865</v>
      </c>
      <c r="AG541" s="123">
        <f t="shared" si="233"/>
        <v>402742.62648747448</v>
      </c>
      <c r="AI541" s="128">
        <v>0</v>
      </c>
      <c r="AJ541" s="123">
        <f>IF($AI$11&gt;0,(AI541/$AI$11)*'DADOS BASE PROPOSTA'!$H$41,0)*'AJUSTE CONIF-SETEC (1) '!$Q$18</f>
        <v>0</v>
      </c>
      <c r="AL541" s="123">
        <v>36.125</v>
      </c>
      <c r="AM541" s="123">
        <f>(AL541/$AL$11)*'DADOS BASE PROPOSTA'!$H$42*'AJUSTE CONIF-SETEC (1) '!$Q$18</f>
        <v>19063.123915276545</v>
      </c>
      <c r="AO541" s="123"/>
      <c r="AP541" s="123"/>
      <c r="AQ541" s="123"/>
      <c r="AS541" s="123"/>
      <c r="AT541" s="123"/>
      <c r="AU541" s="123"/>
      <c r="AW541" s="123"/>
      <c r="AX541" s="123"/>
      <c r="AY541" s="123"/>
      <c r="AZ541" s="102"/>
    </row>
    <row r="542" spans="1:52" x14ac:dyDescent="0.25">
      <c r="A542" s="102"/>
      <c r="B542" s="103" t="s">
        <v>525</v>
      </c>
      <c r="C542" s="103" t="s">
        <v>572</v>
      </c>
      <c r="D542" s="103" t="s">
        <v>93</v>
      </c>
      <c r="F542" s="113">
        <f>'MATRIZ 2017 COMPLETO PROPOSTA'!F542</f>
        <v>0</v>
      </c>
      <c r="G542" s="118">
        <f t="shared" si="226"/>
        <v>0</v>
      </c>
      <c r="H542" s="123">
        <f>'DADOS BASE PROPOSTA'!$H$17*G542*'AJUSTE CONIF-SETEC (1) '!$Q$12</f>
        <v>0</v>
      </c>
      <c r="I542" s="123">
        <f>'MATRIZ 2017 COMPLETO PROPOSTA'!I542*'AJUSTE CONIF-SETEC (1) '!$Q$12</f>
        <v>0</v>
      </c>
      <c r="J542" s="123">
        <f t="shared" si="227"/>
        <v>0</v>
      </c>
      <c r="L542" s="113">
        <v>366.35410000000002</v>
      </c>
      <c r="M542" s="123">
        <f>IF(D542="E",'DADOS BASE PROPOSTA'!$H$28,IF(D542="EA",'DADOS BASE PROPOSTA'!$H$29,IF(D542="EC",'DADOS BASE PROPOSTA'!$H$30,IF(D542="ECA",'DADOS BASE PROPOSTA'!$H$31,0))))*'AJUSTE CONIF-SETEC (1) '!$Q$14</f>
        <v>1008808.992033664</v>
      </c>
      <c r="N542" s="123">
        <f>IF(OR(D542="E",D542="EA",D542="EC",D542="ECA",D542="ECR"),L542*'DADOS BASE PROPOSTA'!$H$33,0)*'AJUSTE CONIF-SETEC (1) '!$Q$14</f>
        <v>122911.87562987806</v>
      </c>
      <c r="O542" s="123">
        <f t="shared" si="228"/>
        <v>1131720.867663542</v>
      </c>
      <c r="R542" s="123"/>
      <c r="T542" s="113">
        <v>0</v>
      </c>
      <c r="U542" s="118">
        <f t="shared" si="230"/>
        <v>0</v>
      </c>
      <c r="V542" s="123">
        <f>'DADOS BASE PROPOSTA'!$H$48*U542*'AJUSTE CONIF-SETEC (1) '!$Q$20</f>
        <v>0</v>
      </c>
      <c r="W542" s="123"/>
      <c r="X542" s="123">
        <f t="shared" si="229"/>
        <v>0</v>
      </c>
      <c r="Z542" s="128">
        <v>250.5</v>
      </c>
      <c r="AB542" s="54">
        <v>0.71799999999999997</v>
      </c>
      <c r="AC542" s="54">
        <f t="shared" si="231"/>
        <v>179.85899999999998</v>
      </c>
      <c r="AD542" s="132">
        <f t="shared" si="232"/>
        <v>-1.8331844258271224E-2</v>
      </c>
      <c r="AF542" s="54">
        <f>($AF$11-(AD542*$AF$11))*'AJUSTE CONIF-SETEC (1) '!$Q$18</f>
        <v>573.29548650150662</v>
      </c>
      <c r="AG542" s="123">
        <f t="shared" si="233"/>
        <v>143610.5193686274</v>
      </c>
      <c r="AI542" s="128">
        <v>0</v>
      </c>
      <c r="AJ542" s="123">
        <f>IF($AI$11&gt;0,(AI542/$AI$11)*'DADOS BASE PROPOSTA'!$H$41,0)*'AJUSTE CONIF-SETEC (1) '!$Q$18</f>
        <v>0</v>
      </c>
      <c r="AL542" s="123">
        <v>0</v>
      </c>
      <c r="AM542" s="123">
        <f>(AL542/$AL$11)*'DADOS BASE PROPOSTA'!$H$42*'AJUSTE CONIF-SETEC (1) '!$Q$18</f>
        <v>0</v>
      </c>
      <c r="AO542" s="123"/>
      <c r="AP542" s="123"/>
      <c r="AQ542" s="123"/>
      <c r="AS542" s="123"/>
      <c r="AT542" s="123"/>
      <c r="AU542" s="123"/>
      <c r="AW542" s="123"/>
      <c r="AX542" s="123"/>
      <c r="AY542" s="123"/>
      <c r="AZ542" s="102"/>
    </row>
    <row r="543" spans="1:52" x14ac:dyDescent="0.25">
      <c r="A543" s="102"/>
      <c r="F543" s="113"/>
      <c r="G543" s="118"/>
      <c r="H543" s="123"/>
      <c r="I543" s="123"/>
      <c r="J543" s="123"/>
      <c r="L543" s="113"/>
      <c r="M543" s="123"/>
      <c r="N543" s="123"/>
      <c r="O543" s="123"/>
      <c r="R543" s="123"/>
      <c r="T543" s="113"/>
      <c r="U543" s="118"/>
      <c r="V543" s="123"/>
      <c r="W543" s="123"/>
      <c r="X543" s="123"/>
      <c r="Z543" s="128"/>
      <c r="AD543" s="132"/>
      <c r="AG543" s="123"/>
      <c r="AI543" s="128"/>
      <c r="AJ543" s="123"/>
      <c r="AL543" s="123"/>
      <c r="AM543" s="123"/>
      <c r="AO543" s="123"/>
      <c r="AP543" s="123"/>
      <c r="AQ543" s="123"/>
      <c r="AS543" s="123"/>
      <c r="AT543" s="123"/>
      <c r="AU543" s="123"/>
      <c r="AW543" s="123"/>
      <c r="AX543" s="123"/>
      <c r="AY543" s="123"/>
      <c r="AZ543" s="102"/>
    </row>
    <row r="544" spans="1:52" x14ac:dyDescent="0.25">
      <c r="A544" s="102"/>
      <c r="B544" s="107" t="s">
        <v>573</v>
      </c>
      <c r="C544" s="107" t="s">
        <v>574</v>
      </c>
      <c r="D544" s="107" t="s">
        <v>84</v>
      </c>
      <c r="E544" s="107"/>
      <c r="F544" s="114">
        <f>SUM(F545:F565)</f>
        <v>51475.446863540878</v>
      </c>
      <c r="G544" s="119">
        <f>SUM(G545:G565)</f>
        <v>4.5600911485845393E-2</v>
      </c>
      <c r="H544" s="124">
        <f>SUM(H545:H565)</f>
        <v>56508303.766503036</v>
      </c>
      <c r="I544" s="124">
        <f>SUM(I545:I565)</f>
        <v>408972.52730184363</v>
      </c>
      <c r="J544" s="124">
        <f>SUM(J545:J565)</f>
        <v>56917276.293804877</v>
      </c>
      <c r="K544" s="108"/>
      <c r="L544" s="114">
        <f>SUM(L545:L565)</f>
        <v>5335.9734401496125</v>
      </c>
      <c r="M544" s="124">
        <f>SUM(M545:M565)</f>
        <v>5035167.4386361018</v>
      </c>
      <c r="N544" s="124">
        <f>SUM(N545:N565)</f>
        <v>1790220.1827139421</v>
      </c>
      <c r="O544" s="124">
        <f>SUM(O545:O565)</f>
        <v>6825387.6213500444</v>
      </c>
      <c r="P544" s="108"/>
      <c r="Q544" s="109"/>
      <c r="R544" s="124">
        <f>SUM(R545:R565)</f>
        <v>4176634.5646397667</v>
      </c>
      <c r="S544" s="108"/>
      <c r="T544" s="114">
        <f>SUM(T545:T565)</f>
        <v>6055.2794234455014</v>
      </c>
      <c r="U544" s="119">
        <f>SUM(U545:U565)</f>
        <v>3.1766936280605437E-2</v>
      </c>
      <c r="V544" s="124">
        <f>SUM(V545:V565)</f>
        <v>1554211.3915444335</v>
      </c>
      <c r="W544" s="124">
        <f>SUM(W545:W565)</f>
        <v>244676.20587804879</v>
      </c>
      <c r="X544" s="124">
        <f>SUM(X545:X565)</f>
        <v>1798887.5974224822</v>
      </c>
      <c r="Y544" s="108"/>
      <c r="Z544" s="129">
        <f>SUM(Z545:Z565)</f>
        <v>29204</v>
      </c>
      <c r="AA544" s="108"/>
      <c r="AB544" s="108"/>
      <c r="AC544" s="108"/>
      <c r="AD544" s="133"/>
      <c r="AE544" s="108"/>
      <c r="AF544" s="108"/>
      <c r="AG544" s="124">
        <f>SUM(AG545:AG565)</f>
        <v>17192096.213767439</v>
      </c>
      <c r="AH544" s="108"/>
      <c r="AI544" s="129">
        <f>SUM(AI545:AI565)</f>
        <v>0</v>
      </c>
      <c r="AJ544" s="124">
        <f>SUM(AJ545:AJ565)</f>
        <v>0</v>
      </c>
      <c r="AK544" s="108"/>
      <c r="AL544" s="124">
        <f>SUM(AL545:AL565)</f>
        <v>3011.125</v>
      </c>
      <c r="AM544" s="124">
        <f>SUM(AM545:AM565)</f>
        <v>1588967.4463498155</v>
      </c>
      <c r="AN544" s="108"/>
      <c r="AO544" s="124"/>
      <c r="AP544" s="124"/>
      <c r="AQ544" s="124">
        <f>SUM(AQ545:AQ565)</f>
        <v>394112.3863706023</v>
      </c>
      <c r="AR544" s="107"/>
      <c r="AS544" s="124"/>
      <c r="AT544" s="124"/>
      <c r="AU544" s="124">
        <f>SUM(AU545:AU565)</f>
        <v>394112.3863706023</v>
      </c>
      <c r="AV544" s="107"/>
      <c r="AW544" s="124"/>
      <c r="AX544" s="124"/>
      <c r="AY544" s="124">
        <f>SUM(AY545:AY565)</f>
        <v>394112.3863706023</v>
      </c>
      <c r="AZ544" s="102"/>
    </row>
    <row r="545" spans="1:52" x14ac:dyDescent="0.25">
      <c r="A545" s="102"/>
      <c r="B545" s="103" t="s">
        <v>573</v>
      </c>
      <c r="C545" s="103" t="s">
        <v>35</v>
      </c>
      <c r="D545" s="103" t="s">
        <v>85</v>
      </c>
      <c r="F545" s="113">
        <f>'MATRIZ 2017 COMPLETO PROPOSTA'!F545</f>
        <v>0</v>
      </c>
      <c r="G545" s="118">
        <f t="shared" ref="G545:G565" si="234">F545/$F$11</f>
        <v>0</v>
      </c>
      <c r="H545" s="123">
        <f>'DADOS BASE PROPOSTA'!$H$17*G545*'AJUSTE CONIF-SETEC (1) '!$Q$12</f>
        <v>0</v>
      </c>
      <c r="I545" s="123">
        <f>'MATRIZ 2017 COMPLETO PROPOSTA'!I545*'AJUSTE CONIF-SETEC (1) '!$Q$12</f>
        <v>0</v>
      </c>
      <c r="J545" s="123">
        <f t="shared" ref="J545:J565" si="235">H545+I545</f>
        <v>0</v>
      </c>
      <c r="L545" s="113"/>
      <c r="M545" s="123">
        <f>IF(D545="E",'DADOS BASE PROPOSTA'!$H$28,IF(D545="EA",'DADOS BASE PROPOSTA'!$H$29,IF(D545="EC",'DADOS BASE PROPOSTA'!$H$30,IF(D545="ECA",'DADOS BASE PROPOSTA'!$H$31,0))))*'AJUSTE CONIF-SETEC (1) '!$Q$14</f>
        <v>0</v>
      </c>
      <c r="N545" s="123">
        <f>IF(OR(D545="E",D545="EA",D545="EC",D545="ECA",D545="ECR"),L545*'DADOS BASE PROPOSTA'!$H$33,0)*'AJUSTE CONIF-SETEC (1) '!$Q$14</f>
        <v>0</v>
      </c>
      <c r="O545" s="123">
        <f t="shared" ref="O545:O565" si="236">M545+N545</f>
        <v>0</v>
      </c>
      <c r="Q545" s="77">
        <v>20</v>
      </c>
      <c r="R545" s="123">
        <f>IF(D545="R",('DADOS BASE PROPOSTA'!$H$36+('DADOS BASE PROPOSTA'!$H$37*Q545)),0)*'AJUSTE CONIF-SETEC (1) '!Q16</f>
        <v>4176634.5646397667</v>
      </c>
      <c r="T545" s="113"/>
      <c r="U545" s="118"/>
      <c r="V545" s="123"/>
      <c r="W545" s="123">
        <f>'DADOS BASE PROPOSTA'!$H$47/41</f>
        <v>244676.20587804879</v>
      </c>
      <c r="X545" s="123">
        <f t="shared" ref="X545:X565" si="237">V545+W545</f>
        <v>244676.20587804879</v>
      </c>
      <c r="Z545" s="128"/>
      <c r="AD545" s="132"/>
      <c r="AG545" s="123"/>
      <c r="AI545" s="128"/>
      <c r="AJ545" s="123"/>
      <c r="AL545" s="123"/>
      <c r="AM545" s="123"/>
      <c r="AO545" s="123">
        <f>'DADOS BASE PROPOSTA'!$H$52/41*'AJUSTE CONIF-SETEC (1) '!$Q$22</f>
        <v>167483.94540012974</v>
      </c>
      <c r="AP545" s="123">
        <f>'DADOS BASE PROPOSTA'!$H$53*(Q545/$Q$11)*'AJUSTE CONIF-SETEC (1) '!$Q$22</f>
        <v>226628.44097047258</v>
      </c>
      <c r="AQ545" s="123">
        <f>AO545+AP545</f>
        <v>394112.3863706023</v>
      </c>
      <c r="AS545" s="123">
        <f>'DADOS BASE PROPOSTA'!$H$56/41*'AJUSTE CONIF-SETEC (1) '!$Q$24</f>
        <v>167483.94540012974</v>
      </c>
      <c r="AT545" s="123">
        <f>'DADOS BASE PROPOSTA'!$H$57*(Q545/$Q$11)*'AJUSTE CONIF-SETEC (1) '!$Q$24</f>
        <v>226628.44097047258</v>
      </c>
      <c r="AU545" s="123">
        <f>AS545+AT545</f>
        <v>394112.3863706023</v>
      </c>
      <c r="AW545" s="123">
        <f>'DADOS BASE PROPOSTA'!$H$60/41*'AJUSTE CONIF-SETEC (1) '!$Q$26</f>
        <v>167483.94540012974</v>
      </c>
      <c r="AX545" s="123">
        <f>'DADOS BASE PROPOSTA'!$H$61*(Q545/$Q$11)*'AJUSTE CONIF-SETEC (1) '!$Q$26</f>
        <v>226628.44097047258</v>
      </c>
      <c r="AY545" s="123">
        <f>AW545+AX545</f>
        <v>394112.3863706023</v>
      </c>
      <c r="AZ545" s="102"/>
    </row>
    <row r="546" spans="1:52" x14ac:dyDescent="0.25">
      <c r="A546" s="102"/>
      <c r="B546" s="103" t="s">
        <v>573</v>
      </c>
      <c r="C546" s="103" t="s">
        <v>575</v>
      </c>
      <c r="D546" s="103" t="s">
        <v>89</v>
      </c>
      <c r="F546" s="113">
        <f>'MATRIZ 2017 COMPLETO PROPOSTA'!F546</f>
        <v>3080.4518203358971</v>
      </c>
      <c r="G546" s="118">
        <f t="shared" si="234"/>
        <v>2.7289012403900453E-3</v>
      </c>
      <c r="H546" s="123">
        <f>'DADOS BASE PROPOSTA'!$H$17*G546*'AJUSTE CONIF-SETEC (1) '!$Q$12</f>
        <v>3381633.7265234995</v>
      </c>
      <c r="I546" s="123">
        <f>'MATRIZ 2017 COMPLETO PROPOSTA'!I546*'AJUSTE CONIF-SETEC (1) '!$Q$12</f>
        <v>0</v>
      </c>
      <c r="J546" s="123">
        <f t="shared" si="235"/>
        <v>3381633.7265234995</v>
      </c>
      <c r="L546" s="113">
        <v>0</v>
      </c>
      <c r="M546" s="123">
        <f>IF(D546="E",'DADOS BASE PROPOSTA'!$H$28,IF(D546="EA",'DADOS BASE PROPOSTA'!$H$29,IF(D546="EC",'DADOS BASE PROPOSTA'!$H$30,IF(D546="ECA",'DADOS BASE PROPOSTA'!$H$31,0))))*'AJUSTE CONIF-SETEC (1) '!$Q$14</f>
        <v>0</v>
      </c>
      <c r="N546" s="123">
        <f>IF(OR(D546="E",D546="EA",D546="EC",D546="ECA",D546="ECR"),L546*'DADOS BASE PROPOSTA'!$H$33,0)*'AJUSTE CONIF-SETEC (1) '!$Q$14</f>
        <v>0</v>
      </c>
      <c r="O546" s="123">
        <f t="shared" si="236"/>
        <v>0</v>
      </c>
      <c r="R546" s="123"/>
      <c r="T546" s="113">
        <v>29.055870759675109</v>
      </c>
      <c r="U546" s="118">
        <f t="shared" ref="U546:U565" si="238">T546/$T$11</f>
        <v>1.5243161057543772E-4</v>
      </c>
      <c r="V546" s="123">
        <f>'DADOS BASE PROPOSTA'!$H$48*U546*'AJUSTE CONIF-SETEC (1) '!$Q$20</f>
        <v>7457.783888729954</v>
      </c>
      <c r="W546" s="123"/>
      <c r="X546" s="123">
        <f t="shared" si="237"/>
        <v>7457.783888729954</v>
      </c>
      <c r="Z546" s="128">
        <v>1155</v>
      </c>
      <c r="AB546" s="54">
        <v>0.63900000000000001</v>
      </c>
      <c r="AC546" s="54">
        <f t="shared" ref="AC546:AC565" si="239">Z546*AB546</f>
        <v>738.04499999999996</v>
      </c>
      <c r="AD546" s="132">
        <f t="shared" ref="AD546:AD565" si="240">(AB546-$AC$12)*$AD$12</f>
        <v>-0.15658184425827115</v>
      </c>
      <c r="AF546" s="54">
        <f>($AF$11-(AD546*$AF$11))*'AJUSTE CONIF-SETEC (1) '!$Q$18</f>
        <v>651.12679606500456</v>
      </c>
      <c r="AG546" s="123">
        <f t="shared" ref="AG546:AG565" si="241">Z546*AF546</f>
        <v>752051.4494550802</v>
      </c>
      <c r="AI546" s="128">
        <v>0</v>
      </c>
      <c r="AJ546" s="123">
        <f>IF($AI$11&gt;0,(AI546/$AI$11)*'DADOS BASE PROPOSTA'!$H$41,0)*'AJUSTE CONIF-SETEC (1) '!$Q$18</f>
        <v>0</v>
      </c>
      <c r="AL546" s="123">
        <v>117.625</v>
      </c>
      <c r="AM546" s="123">
        <f>(AL546/$AL$11)*'DADOS BASE PROPOSTA'!$H$42*'AJUSTE CONIF-SETEC (1) '!$Q$18</f>
        <v>62070.586866004254</v>
      </c>
      <c r="AO546" s="123"/>
      <c r="AP546" s="123"/>
      <c r="AQ546" s="123"/>
      <c r="AS546" s="123"/>
      <c r="AT546" s="123"/>
      <c r="AU546" s="123"/>
      <c r="AW546" s="123"/>
      <c r="AX546" s="123"/>
      <c r="AY546" s="123"/>
      <c r="AZ546" s="102"/>
    </row>
    <row r="547" spans="1:52" x14ac:dyDescent="0.25">
      <c r="A547" s="102"/>
      <c r="B547" s="103" t="s">
        <v>573</v>
      </c>
      <c r="C547" s="103" t="s">
        <v>576</v>
      </c>
      <c r="D547" s="103" t="s">
        <v>87</v>
      </c>
      <c r="F547" s="113">
        <f>'MATRIZ 2017 COMPLETO PROPOSTA'!F547</f>
        <v>0</v>
      </c>
      <c r="G547" s="118">
        <f t="shared" si="234"/>
        <v>0</v>
      </c>
      <c r="H547" s="123">
        <f>'DADOS BASE PROPOSTA'!$H$17*G547*'AJUSTE CONIF-SETEC (1) '!$Q$12</f>
        <v>0</v>
      </c>
      <c r="I547" s="123">
        <f>'MATRIZ 2017 COMPLETO PROPOSTA'!I547*'AJUSTE CONIF-SETEC (1) '!$Q$12</f>
        <v>0</v>
      </c>
      <c r="J547" s="123">
        <f t="shared" si="235"/>
        <v>0</v>
      </c>
      <c r="L547" s="113">
        <v>237.49198575076281</v>
      </c>
      <c r="M547" s="123">
        <f>IF(D547="E",'DADOS BASE PROPOSTA'!$H$28,IF(D547="EA",'DADOS BASE PROPOSTA'!$H$29,IF(D547="EC",'DADOS BASE PROPOSTA'!$H$30,IF(D547="ECA",'DADOS BASE PROPOSTA'!$H$31,0))))*'AJUSTE CONIF-SETEC (1) '!$Q$14</f>
        <v>499965.73525072273</v>
      </c>
      <c r="N547" s="123">
        <f>IF(OR(D547="E",D547="EA",D547="EC",D547="ECA",D547="ECR"),L547*'DADOS BASE PROPOSTA'!$H$33,0)*'AJUSTE CONIF-SETEC (1) '!$Q$14</f>
        <v>79678.609890514475</v>
      </c>
      <c r="O547" s="123">
        <f t="shared" si="236"/>
        <v>579644.34514123725</v>
      </c>
      <c r="R547" s="123"/>
      <c r="T547" s="113">
        <v>3.1730769230769229</v>
      </c>
      <c r="U547" s="118">
        <f t="shared" si="238"/>
        <v>1.6646454338433943E-5</v>
      </c>
      <c r="V547" s="123">
        <f>'DADOS BASE PROPOSTA'!$H$48*U547*'AJUSTE CONIF-SETEC (1) '!$Q$20</f>
        <v>814.43513258827898</v>
      </c>
      <c r="W547" s="123"/>
      <c r="X547" s="123">
        <f t="shared" si="237"/>
        <v>814.43513258827898</v>
      </c>
      <c r="Z547" s="128">
        <v>140</v>
      </c>
      <c r="AB547" s="54">
        <v>0.624</v>
      </c>
      <c r="AC547" s="54">
        <f t="shared" si="239"/>
        <v>87.36</v>
      </c>
      <c r="AD547" s="132">
        <f t="shared" si="240"/>
        <v>-0.18283184425827118</v>
      </c>
      <c r="AF547" s="54">
        <f>($AF$11-(AD547*$AF$11))*'AJUSTE CONIF-SETEC (1) '!$Q$18</f>
        <v>665.90489281756743</v>
      </c>
      <c r="AG547" s="123">
        <f t="shared" si="241"/>
        <v>93226.684994459443</v>
      </c>
      <c r="AI547" s="128">
        <v>0</v>
      </c>
      <c r="AJ547" s="123">
        <f>IF($AI$11&gt;0,(AI547/$AI$11)*'DADOS BASE PROPOSTA'!$H$41,0)*'AJUSTE CONIF-SETEC (1) '!$Q$18</f>
        <v>0</v>
      </c>
      <c r="AL547" s="123">
        <v>21.875</v>
      </c>
      <c r="AM547" s="123">
        <f>(AL547/$AL$11)*'DADOS BASE PROPOSTA'!$H$42*'AJUSTE CONIF-SETEC (1) '!$Q$18</f>
        <v>11543.414135548081</v>
      </c>
      <c r="AO547" s="123"/>
      <c r="AP547" s="123"/>
      <c r="AQ547" s="123"/>
      <c r="AS547" s="123"/>
      <c r="AT547" s="123"/>
      <c r="AU547" s="123"/>
      <c r="AW547" s="123"/>
      <c r="AX547" s="123"/>
      <c r="AY547" s="123"/>
      <c r="AZ547" s="102"/>
    </row>
    <row r="548" spans="1:52" x14ac:dyDescent="0.25">
      <c r="A548" s="102"/>
      <c r="B548" s="103" t="s">
        <v>573</v>
      </c>
      <c r="C548" s="103" t="s">
        <v>577</v>
      </c>
      <c r="D548" s="103" t="s">
        <v>87</v>
      </c>
      <c r="F548" s="113">
        <f>'MATRIZ 2017 COMPLETO PROPOSTA'!F548</f>
        <v>0</v>
      </c>
      <c r="G548" s="118">
        <f t="shared" si="234"/>
        <v>0</v>
      </c>
      <c r="H548" s="123">
        <f>'DADOS BASE PROPOSTA'!$H$17*G548*'AJUSTE CONIF-SETEC (1) '!$Q$12</f>
        <v>0</v>
      </c>
      <c r="I548" s="123">
        <f>'MATRIZ 2017 COMPLETO PROPOSTA'!I548*'AJUSTE CONIF-SETEC (1) '!$Q$12</f>
        <v>0</v>
      </c>
      <c r="J548" s="123">
        <f t="shared" si="235"/>
        <v>0</v>
      </c>
      <c r="L548" s="113">
        <v>307.14012189597111</v>
      </c>
      <c r="M548" s="123">
        <f>IF(D548="E",'DADOS BASE PROPOSTA'!$H$28,IF(D548="EA",'DADOS BASE PROPOSTA'!$H$29,IF(D548="EC",'DADOS BASE PROPOSTA'!$H$30,IF(D548="ECA",'DADOS BASE PROPOSTA'!$H$31,0))))*'AJUSTE CONIF-SETEC (1) '!$Q$14</f>
        <v>499965.73525072273</v>
      </c>
      <c r="N548" s="123">
        <f>IF(OR(D548="E",D548="EA",D548="EC",D548="ECA",D548="ECR"),L548*'DADOS BASE PROPOSTA'!$H$33,0)*'AJUSTE CONIF-SETEC (1) '!$Q$14</f>
        <v>103045.57384078187</v>
      </c>
      <c r="O548" s="123">
        <f t="shared" si="236"/>
        <v>603011.30909150466</v>
      </c>
      <c r="R548" s="123"/>
      <c r="T548" s="113">
        <v>12.587667224080271</v>
      </c>
      <c r="U548" s="118">
        <f t="shared" si="238"/>
        <v>6.6036857206053308E-5</v>
      </c>
      <c r="V548" s="123">
        <f>'DADOS BASE PROPOSTA'!$H$48*U548*'AJUSTE CONIF-SETEC (1) '!$Q$20</f>
        <v>3230.8824126078134</v>
      </c>
      <c r="W548" s="123"/>
      <c r="X548" s="123">
        <f t="shared" si="237"/>
        <v>3230.8824126078134</v>
      </c>
      <c r="Z548" s="128">
        <v>144.5</v>
      </c>
      <c r="AB548" s="54">
        <v>0.67600000000000005</v>
      </c>
      <c r="AC548" s="54">
        <f t="shared" si="239"/>
        <v>97.682000000000002</v>
      </c>
      <c r="AD548" s="132">
        <f t="shared" si="240"/>
        <v>-9.1831844258271095E-2</v>
      </c>
      <c r="AF548" s="54">
        <f>($AF$11-(AD548*$AF$11))*'AJUSTE CONIF-SETEC (1) '!$Q$18</f>
        <v>614.67415740868262</v>
      </c>
      <c r="AG548" s="123">
        <f t="shared" si="241"/>
        <v>88820.415745554637</v>
      </c>
      <c r="AI548" s="128">
        <v>0</v>
      </c>
      <c r="AJ548" s="123">
        <f>IF($AI$11&gt;0,(AI548/$AI$11)*'DADOS BASE PROPOSTA'!$H$41,0)*'AJUSTE CONIF-SETEC (1) '!$Q$18</f>
        <v>0</v>
      </c>
      <c r="AL548" s="123">
        <v>55.125</v>
      </c>
      <c r="AM548" s="123">
        <f>(AL548/$AL$11)*'DADOS BASE PROPOSTA'!$H$42*'AJUSTE CONIF-SETEC (1) '!$Q$18</f>
        <v>29089.403621581165</v>
      </c>
      <c r="AO548" s="123"/>
      <c r="AP548" s="123"/>
      <c r="AQ548" s="123"/>
      <c r="AS548" s="123"/>
      <c r="AT548" s="123"/>
      <c r="AU548" s="123"/>
      <c r="AW548" s="123"/>
      <c r="AX548" s="123"/>
      <c r="AY548" s="123"/>
      <c r="AZ548" s="102"/>
    </row>
    <row r="549" spans="1:52" x14ac:dyDescent="0.25">
      <c r="A549" s="102"/>
      <c r="B549" s="103" t="s">
        <v>573</v>
      </c>
      <c r="C549" s="103" t="s">
        <v>578</v>
      </c>
      <c r="D549" s="103" t="s">
        <v>89</v>
      </c>
      <c r="F549" s="113">
        <f>'MATRIZ 2017 COMPLETO PROPOSTA'!F549</f>
        <v>2509.9933809478289</v>
      </c>
      <c r="G549" s="118">
        <f t="shared" si="234"/>
        <v>2.2235452622311916E-3</v>
      </c>
      <c r="H549" s="123">
        <f>'DADOS BASE PROPOSTA'!$H$17*G549*'AJUSTE CONIF-SETEC (1) '!$Q$12</f>
        <v>2755400.43000523</v>
      </c>
      <c r="I549" s="123">
        <f>'MATRIZ 2017 COMPLETO PROPOSTA'!I549*'AJUSTE CONIF-SETEC (1) '!$Q$12</f>
        <v>0</v>
      </c>
      <c r="J549" s="123">
        <f t="shared" si="235"/>
        <v>2755400.43000523</v>
      </c>
      <c r="L549" s="113">
        <v>0</v>
      </c>
      <c r="M549" s="123">
        <f>IF(D549="E",'DADOS BASE PROPOSTA'!$H$28,IF(D549="EA",'DADOS BASE PROPOSTA'!$H$29,IF(D549="EC",'DADOS BASE PROPOSTA'!$H$30,IF(D549="ECA",'DADOS BASE PROPOSTA'!$H$31,0))))*'AJUSTE CONIF-SETEC (1) '!$Q$14</f>
        <v>0</v>
      </c>
      <c r="N549" s="123">
        <f>IF(OR(D549="E",D549="EA",D549="EC",D549="ECA",D549="ECR"),L549*'DADOS BASE PROPOSTA'!$H$33,0)*'AJUSTE CONIF-SETEC (1) '!$Q$14</f>
        <v>0</v>
      </c>
      <c r="O549" s="123">
        <f t="shared" si="236"/>
        <v>0</v>
      </c>
      <c r="R549" s="123"/>
      <c r="T549" s="113">
        <v>12.19615384615385</v>
      </c>
      <c r="U549" s="118">
        <f t="shared" si="238"/>
        <v>6.3982917220817037E-5</v>
      </c>
      <c r="V549" s="123">
        <f>'DADOS BASE PROPOSTA'!$H$48*U549*'AJUSTE CONIF-SETEC (1) '!$Q$20</f>
        <v>3130.3924914393133</v>
      </c>
      <c r="W549" s="123"/>
      <c r="X549" s="123">
        <f t="shared" si="237"/>
        <v>3130.3924914393133</v>
      </c>
      <c r="Z549" s="128">
        <v>1498</v>
      </c>
      <c r="AB549" s="54">
        <v>0.71</v>
      </c>
      <c r="AC549" s="54">
        <f t="shared" si="239"/>
        <v>1063.58</v>
      </c>
      <c r="AD549" s="132">
        <f t="shared" si="240"/>
        <v>-3.2331844258271236E-2</v>
      </c>
      <c r="AF549" s="54">
        <f>($AF$11-(AD549*$AF$11))*'AJUSTE CONIF-SETEC (1) '!$Q$18</f>
        <v>581.17713810287353</v>
      </c>
      <c r="AG549" s="123">
        <f t="shared" si="241"/>
        <v>870603.35287810455</v>
      </c>
      <c r="AI549" s="128">
        <v>0</v>
      </c>
      <c r="AJ549" s="123">
        <f>IF($AI$11&gt;0,(AI549/$AI$11)*'DADOS BASE PROPOSTA'!$H$41,0)*'AJUSTE CONIF-SETEC (1) '!$Q$18</f>
        <v>0</v>
      </c>
      <c r="AL549" s="123">
        <v>56.625</v>
      </c>
      <c r="AM549" s="123">
        <f>(AL549/$AL$11)*'DADOS BASE PROPOSTA'!$H$42*'AJUSTE CONIF-SETEC (1) '!$Q$18</f>
        <v>29880.952019447312</v>
      </c>
      <c r="AO549" s="123"/>
      <c r="AP549" s="123"/>
      <c r="AQ549" s="123"/>
      <c r="AS549" s="123"/>
      <c r="AT549" s="123"/>
      <c r="AU549" s="123"/>
      <c r="AW549" s="123"/>
      <c r="AX549" s="123"/>
      <c r="AY549" s="123"/>
      <c r="AZ549" s="102"/>
    </row>
    <row r="550" spans="1:52" x14ac:dyDescent="0.25">
      <c r="A550" s="102"/>
      <c r="B550" s="103" t="s">
        <v>573</v>
      </c>
      <c r="C550" s="103" t="s">
        <v>579</v>
      </c>
      <c r="D550" s="103" t="s">
        <v>93</v>
      </c>
      <c r="F550" s="113">
        <f>'MATRIZ 2017 COMPLETO PROPOSTA'!F550</f>
        <v>0</v>
      </c>
      <c r="G550" s="118">
        <f t="shared" si="234"/>
        <v>0</v>
      </c>
      <c r="H550" s="123">
        <f>'DADOS BASE PROPOSTA'!$H$17*G550*'AJUSTE CONIF-SETEC (1) '!$Q$12</f>
        <v>0</v>
      </c>
      <c r="I550" s="123">
        <f>'MATRIZ 2017 COMPLETO PROPOSTA'!I550*'AJUSTE CONIF-SETEC (1) '!$Q$12</f>
        <v>0</v>
      </c>
      <c r="J550" s="123">
        <f t="shared" si="235"/>
        <v>0</v>
      </c>
      <c r="L550" s="113">
        <v>564.84629652471517</v>
      </c>
      <c r="M550" s="123">
        <f>IF(D550="E",'DADOS BASE PROPOSTA'!$H$28,IF(D550="EA",'DADOS BASE PROPOSTA'!$H$29,IF(D550="EC",'DADOS BASE PROPOSTA'!$H$30,IF(D550="ECA",'DADOS BASE PROPOSTA'!$H$31,0))))*'AJUSTE CONIF-SETEC (1) '!$Q$14</f>
        <v>1008808.992033664</v>
      </c>
      <c r="N550" s="123">
        <f>IF(OR(D550="E",D550="EA",D550="EC",D550="ECA",D550="ECR"),L550*'DADOS BASE PROPOSTA'!$H$33,0)*'AJUSTE CONIF-SETEC (1) '!$Q$14</f>
        <v>189506.04824251457</v>
      </c>
      <c r="O550" s="123">
        <f t="shared" si="236"/>
        <v>1198315.0402761786</v>
      </c>
      <c r="R550" s="123"/>
      <c r="T550" s="113">
        <v>13.244648829431441</v>
      </c>
      <c r="U550" s="118">
        <f t="shared" si="238"/>
        <v>6.9483484741343025E-5</v>
      </c>
      <c r="V550" s="123">
        <f>'DADOS BASE PROPOSTA'!$H$48*U550*'AJUSTE CONIF-SETEC (1) '!$Q$20</f>
        <v>3399.5101874250049</v>
      </c>
      <c r="W550" s="123"/>
      <c r="X550" s="123">
        <f t="shared" si="237"/>
        <v>3399.5101874250049</v>
      </c>
      <c r="Z550" s="128">
        <v>437.5</v>
      </c>
      <c r="AB550" s="54">
        <v>0.57899999999999996</v>
      </c>
      <c r="AC550" s="54">
        <f t="shared" si="239"/>
        <v>253.31249999999997</v>
      </c>
      <c r="AD550" s="132">
        <f t="shared" si="240"/>
        <v>-0.26158184425827125</v>
      </c>
      <c r="AF550" s="54">
        <f>($AF$11-(AD550*$AF$11))*'AJUSTE CONIF-SETEC (1) '!$Q$18</f>
        <v>710.23918307525616</v>
      </c>
      <c r="AG550" s="123">
        <f t="shared" si="241"/>
        <v>310729.64259542455</v>
      </c>
      <c r="AI550" s="128">
        <v>0</v>
      </c>
      <c r="AJ550" s="123">
        <f>IF($AI$11&gt;0,(AI550/$AI$11)*'DADOS BASE PROPOSTA'!$H$41,0)*'AJUSTE CONIF-SETEC (1) '!$Q$18</f>
        <v>0</v>
      </c>
      <c r="AL550" s="123">
        <v>48.625</v>
      </c>
      <c r="AM550" s="123">
        <f>(AL550/$AL$11)*'DADOS BASE PROPOSTA'!$H$42*'AJUSTE CONIF-SETEC (1) '!$Q$18</f>
        <v>25659.360564161161</v>
      </c>
      <c r="AO550" s="123"/>
      <c r="AP550" s="123"/>
      <c r="AQ550" s="123"/>
      <c r="AS550" s="123"/>
      <c r="AT550" s="123"/>
      <c r="AU550" s="123"/>
      <c r="AW550" s="123"/>
      <c r="AX550" s="123"/>
      <c r="AY550" s="123"/>
      <c r="AZ550" s="102"/>
    </row>
    <row r="551" spans="1:52" x14ac:dyDescent="0.25">
      <c r="A551" s="102"/>
      <c r="B551" s="103" t="s">
        <v>573</v>
      </c>
      <c r="C551" s="103" t="s">
        <v>580</v>
      </c>
      <c r="D551" s="103" t="s">
        <v>93</v>
      </c>
      <c r="F551" s="113">
        <f>'MATRIZ 2017 COMPLETO PROPOSTA'!F551</f>
        <v>0</v>
      </c>
      <c r="G551" s="118">
        <f t="shared" si="234"/>
        <v>0</v>
      </c>
      <c r="H551" s="123">
        <f>'DADOS BASE PROPOSTA'!$H$17*G551*'AJUSTE CONIF-SETEC (1) '!$Q$12</f>
        <v>0</v>
      </c>
      <c r="I551" s="123">
        <f>'MATRIZ 2017 COMPLETO PROPOSTA'!I551*'AJUSTE CONIF-SETEC (1) '!$Q$12</f>
        <v>0</v>
      </c>
      <c r="J551" s="123">
        <f t="shared" si="235"/>
        <v>0</v>
      </c>
      <c r="L551" s="113">
        <v>1152.8483835652839</v>
      </c>
      <c r="M551" s="123">
        <f>IF(D551="E",'DADOS BASE PROPOSTA'!$H$28,IF(D551="EA",'DADOS BASE PROPOSTA'!$H$29,IF(D551="EC",'DADOS BASE PROPOSTA'!$H$30,IF(D551="ECA",'DADOS BASE PROPOSTA'!$H$31,0))))*'AJUSTE CONIF-SETEC (1) '!$Q$14</f>
        <v>1008808.992033664</v>
      </c>
      <c r="N551" s="123">
        <f>IF(OR(D551="E",D551="EA",D551="EC",D551="ECA",D551="ECR"),L551*'DADOS BASE PROPOSTA'!$H$33,0)*'AJUSTE CONIF-SETEC (1) '!$Q$14</f>
        <v>386780.86894859956</v>
      </c>
      <c r="O551" s="123">
        <f t="shared" si="236"/>
        <v>1395589.8609822635</v>
      </c>
      <c r="R551" s="123"/>
      <c r="T551" s="113">
        <v>27.914285714285711</v>
      </c>
      <c r="U551" s="118">
        <f t="shared" si="238"/>
        <v>1.4644267813156676E-4</v>
      </c>
      <c r="V551" s="123">
        <f>'DADOS BASE PROPOSTA'!$H$48*U551*'AJUSTE CONIF-SETEC (1) '!$Q$20</f>
        <v>7164.7727231194667</v>
      </c>
      <c r="W551" s="123"/>
      <c r="X551" s="123">
        <f t="shared" si="237"/>
        <v>7164.7727231194667</v>
      </c>
      <c r="Z551" s="128">
        <v>456</v>
      </c>
      <c r="AB551" s="54">
        <v>0.61599999999999999</v>
      </c>
      <c r="AC551" s="54">
        <f t="shared" si="239"/>
        <v>280.89600000000002</v>
      </c>
      <c r="AD551" s="132">
        <f t="shared" si="240"/>
        <v>-0.19683184425827119</v>
      </c>
      <c r="AF551" s="54">
        <f>($AF$11-(AD551*$AF$11))*'AJUSTE CONIF-SETEC (1) '!$Q$18</f>
        <v>673.78654441893434</v>
      </c>
      <c r="AG551" s="123">
        <f t="shared" si="241"/>
        <v>307246.66425503406</v>
      </c>
      <c r="AI551" s="128">
        <v>0</v>
      </c>
      <c r="AJ551" s="123">
        <f>IF($AI$11&gt;0,(AI551/$AI$11)*'DADOS BASE PROPOSTA'!$H$41,0)*'AJUSTE CONIF-SETEC (1) '!$Q$18</f>
        <v>0</v>
      </c>
      <c r="AL551" s="123">
        <v>63.375</v>
      </c>
      <c r="AM551" s="123">
        <f>(AL551/$AL$11)*'DADOS BASE PROPOSTA'!$H$42*'AJUSTE CONIF-SETEC (1) '!$Q$18</f>
        <v>33442.919809845007</v>
      </c>
      <c r="AO551" s="123"/>
      <c r="AP551" s="123"/>
      <c r="AQ551" s="123"/>
      <c r="AS551" s="123"/>
      <c r="AT551" s="123"/>
      <c r="AU551" s="123"/>
      <c r="AW551" s="123"/>
      <c r="AX551" s="123"/>
      <c r="AY551" s="123"/>
      <c r="AZ551" s="102"/>
    </row>
    <row r="552" spans="1:52" x14ac:dyDescent="0.25">
      <c r="A552" s="102"/>
      <c r="B552" s="103" t="s">
        <v>573</v>
      </c>
      <c r="C552" s="103" t="s">
        <v>581</v>
      </c>
      <c r="D552" s="103" t="s">
        <v>89</v>
      </c>
      <c r="F552" s="113">
        <f>'MATRIZ 2017 COMPLETO PROPOSTA'!F552</f>
        <v>3463.5131186955291</v>
      </c>
      <c r="G552" s="118">
        <f t="shared" si="234"/>
        <v>3.0682464122048199E-3</v>
      </c>
      <c r="H552" s="123">
        <f>'DADOS BASE PROPOSTA'!$H$17*G552*'AJUSTE CONIF-SETEC (1) '!$Q$12</f>
        <v>3802147.6905164709</v>
      </c>
      <c r="I552" s="123">
        <f>'MATRIZ 2017 COMPLETO PROPOSTA'!I552*'AJUSTE CONIF-SETEC (1) '!$Q$12</f>
        <v>0</v>
      </c>
      <c r="J552" s="123">
        <f t="shared" si="235"/>
        <v>3802147.6905164709</v>
      </c>
      <c r="L552" s="113">
        <v>0</v>
      </c>
      <c r="M552" s="123">
        <f>IF(D552="E",'DADOS BASE PROPOSTA'!$H$28,IF(D552="EA",'DADOS BASE PROPOSTA'!$H$29,IF(D552="EC",'DADOS BASE PROPOSTA'!$H$30,IF(D552="ECA",'DADOS BASE PROPOSTA'!$H$31,0))))*'AJUSTE CONIF-SETEC (1) '!$Q$14</f>
        <v>0</v>
      </c>
      <c r="N552" s="123">
        <f>IF(OR(D552="E",D552="EA",D552="EC",D552="ECA",D552="ECR"),L552*'DADOS BASE PROPOSTA'!$H$33,0)*'AJUSTE CONIF-SETEC (1) '!$Q$14</f>
        <v>0</v>
      </c>
      <c r="O552" s="123">
        <f t="shared" si="236"/>
        <v>0</v>
      </c>
      <c r="R552" s="123"/>
      <c r="T552" s="113">
        <v>0</v>
      </c>
      <c r="U552" s="118">
        <f t="shared" si="238"/>
        <v>0</v>
      </c>
      <c r="V552" s="123">
        <f>'DADOS BASE PROPOSTA'!$H$48*U552*'AJUSTE CONIF-SETEC (1) '!$Q$20</f>
        <v>0</v>
      </c>
      <c r="W552" s="123"/>
      <c r="X552" s="123">
        <f t="shared" si="237"/>
        <v>0</v>
      </c>
      <c r="Z552" s="128">
        <v>1814</v>
      </c>
      <c r="AB552" s="54">
        <v>0.69099999999999995</v>
      </c>
      <c r="AC552" s="54">
        <f t="shared" si="239"/>
        <v>1253.4739999999999</v>
      </c>
      <c r="AD552" s="132">
        <f t="shared" si="240"/>
        <v>-6.5581844258271266E-2</v>
      </c>
      <c r="AF552" s="54">
        <f>($AF$11-(AD552*$AF$11))*'AJUSTE CONIF-SETEC (1) '!$Q$18</f>
        <v>599.89606065611986</v>
      </c>
      <c r="AG552" s="123">
        <f t="shared" si="241"/>
        <v>1088211.4540302015</v>
      </c>
      <c r="AI552" s="128">
        <v>0</v>
      </c>
      <c r="AJ552" s="123">
        <f>IF($AI$11&gt;0,(AI552/$AI$11)*'DADOS BASE PROPOSTA'!$H$41,0)*'AJUSTE CONIF-SETEC (1) '!$Q$18</f>
        <v>0</v>
      </c>
      <c r="AL552" s="123">
        <v>0</v>
      </c>
      <c r="AM552" s="123">
        <f>(AL552/$AL$11)*'DADOS BASE PROPOSTA'!$H$42*'AJUSTE CONIF-SETEC (1) '!$Q$18</f>
        <v>0</v>
      </c>
      <c r="AO552" s="123"/>
      <c r="AP552" s="123"/>
      <c r="AQ552" s="123"/>
      <c r="AS552" s="123"/>
      <c r="AT552" s="123"/>
      <c r="AU552" s="123"/>
      <c r="AW552" s="123"/>
      <c r="AX552" s="123"/>
      <c r="AY552" s="123"/>
      <c r="AZ552" s="102"/>
    </row>
    <row r="553" spans="1:52" x14ac:dyDescent="0.25">
      <c r="A553" s="102"/>
      <c r="B553" s="103" t="s">
        <v>573</v>
      </c>
      <c r="C553" s="103" t="s">
        <v>582</v>
      </c>
      <c r="D553" s="103" t="s">
        <v>89</v>
      </c>
      <c r="F553" s="113">
        <f>'MATRIZ 2017 COMPLETO PROPOSTA'!F553</f>
        <v>3358.6461956231528</v>
      </c>
      <c r="G553" s="118">
        <f t="shared" si="234"/>
        <v>2.9753472230148103E-3</v>
      </c>
      <c r="H553" s="123">
        <f>'DADOS BASE PROPOSTA'!$H$17*G553*'AJUSTE CONIF-SETEC (1) '!$Q$12</f>
        <v>3687027.7196351788</v>
      </c>
      <c r="I553" s="123">
        <f>'MATRIZ 2017 COMPLETO PROPOSTA'!I553*'AJUSTE CONIF-SETEC (1) '!$Q$12</f>
        <v>0</v>
      </c>
      <c r="J553" s="123">
        <f t="shared" si="235"/>
        <v>3687027.7196351788</v>
      </c>
      <c r="L553" s="113">
        <v>0</v>
      </c>
      <c r="M553" s="123">
        <f>IF(D553="E",'DADOS BASE PROPOSTA'!$H$28,IF(D553="EA",'DADOS BASE PROPOSTA'!$H$29,IF(D553="EC",'DADOS BASE PROPOSTA'!$H$30,IF(D553="ECA",'DADOS BASE PROPOSTA'!$H$31,0))))*'AJUSTE CONIF-SETEC (1) '!$Q$14</f>
        <v>0</v>
      </c>
      <c r="N553" s="123">
        <f>IF(OR(D553="E",D553="EA",D553="EC",D553="ECA",D553="ECR"),L553*'DADOS BASE PROPOSTA'!$H$33,0)*'AJUSTE CONIF-SETEC (1) '!$Q$14</f>
        <v>0</v>
      </c>
      <c r="O553" s="123">
        <f t="shared" si="236"/>
        <v>0</v>
      </c>
      <c r="R553" s="123"/>
      <c r="T553" s="113">
        <v>11.79395604395604</v>
      </c>
      <c r="U553" s="118">
        <f t="shared" si="238"/>
        <v>6.1872925086490816E-5</v>
      </c>
      <c r="V553" s="123">
        <f>'DADOS BASE PROPOSTA'!$H$48*U553*'AJUSTE CONIF-SETEC (1) '!$Q$20</f>
        <v>3027.1601941138351</v>
      </c>
      <c r="W553" s="123"/>
      <c r="X553" s="123">
        <f t="shared" si="237"/>
        <v>3027.1601941138351</v>
      </c>
      <c r="Z553" s="128">
        <v>1347</v>
      </c>
      <c r="AB553" s="54">
        <v>0.60299999999999998</v>
      </c>
      <c r="AC553" s="54">
        <f t="shared" si="239"/>
        <v>812.24099999999999</v>
      </c>
      <c r="AD553" s="132">
        <f t="shared" si="240"/>
        <v>-0.21958184425827121</v>
      </c>
      <c r="AF553" s="54">
        <f>($AF$11-(AD553*$AF$11))*'AJUSTE CONIF-SETEC (1) '!$Q$18</f>
        <v>686.59422827115543</v>
      </c>
      <c r="AG553" s="123">
        <f t="shared" si="241"/>
        <v>924842.42548124632</v>
      </c>
      <c r="AI553" s="128">
        <v>0</v>
      </c>
      <c r="AJ553" s="123">
        <f>IF($AI$11&gt;0,(AI553/$AI$11)*'DADOS BASE PROPOSTA'!$H$41,0)*'AJUSTE CONIF-SETEC (1) '!$Q$18</f>
        <v>0</v>
      </c>
      <c r="AL553" s="123">
        <v>50.625</v>
      </c>
      <c r="AM553" s="123">
        <f>(AL553/$AL$11)*'DADOS BASE PROPOSTA'!$H$42*'AJUSTE CONIF-SETEC (1) '!$Q$18</f>
        <v>26714.758427982699</v>
      </c>
      <c r="AO553" s="123"/>
      <c r="AP553" s="123"/>
      <c r="AQ553" s="123"/>
      <c r="AS553" s="123"/>
      <c r="AT553" s="123"/>
      <c r="AU553" s="123"/>
      <c r="AW553" s="123"/>
      <c r="AX553" s="123"/>
      <c r="AY553" s="123"/>
      <c r="AZ553" s="102"/>
    </row>
    <row r="554" spans="1:52" x14ac:dyDescent="0.25">
      <c r="A554" s="102"/>
      <c r="B554" s="103" t="s">
        <v>573</v>
      </c>
      <c r="C554" s="103" t="s">
        <v>583</v>
      </c>
      <c r="D554" s="103" t="s">
        <v>89</v>
      </c>
      <c r="F554" s="113">
        <f>'MATRIZ 2017 COMPLETO PROPOSTA'!F554</f>
        <v>2090.8851323742838</v>
      </c>
      <c r="G554" s="118">
        <f t="shared" si="234"/>
        <v>1.8522669283712789E-3</v>
      </c>
      <c r="H554" s="123">
        <f>'DADOS BASE PROPOSTA'!$H$17*G554*'AJUSTE CONIF-SETEC (1) '!$Q$12</f>
        <v>2295315.133723611</v>
      </c>
      <c r="I554" s="123">
        <f>'MATRIZ 2017 COMPLETO PROPOSTA'!I554*'AJUSTE CONIF-SETEC (1) '!$Q$12</f>
        <v>0</v>
      </c>
      <c r="J554" s="123">
        <f t="shared" si="235"/>
        <v>2295315.133723611</v>
      </c>
      <c r="L554" s="113">
        <v>0</v>
      </c>
      <c r="M554" s="123">
        <f>IF(D554="E",'DADOS BASE PROPOSTA'!$H$28,IF(D554="EA",'DADOS BASE PROPOSTA'!$H$29,IF(D554="EC",'DADOS BASE PROPOSTA'!$H$30,IF(D554="ECA",'DADOS BASE PROPOSTA'!$H$31,0))))*'AJUSTE CONIF-SETEC (1) '!$Q$14</f>
        <v>0</v>
      </c>
      <c r="N554" s="123">
        <f>IF(OR(D554="E",D554="EA",D554="EC",D554="ECA",D554="ECR"),L554*'DADOS BASE PROPOSTA'!$H$33,0)*'AJUSTE CONIF-SETEC (1) '!$Q$14</f>
        <v>0</v>
      </c>
      <c r="O554" s="123">
        <f t="shared" si="236"/>
        <v>0</v>
      </c>
      <c r="R554" s="123"/>
      <c r="T554" s="113">
        <v>20.452173913043481</v>
      </c>
      <c r="U554" s="118">
        <f t="shared" si="238"/>
        <v>1.0729528070660477E-4</v>
      </c>
      <c r="V554" s="123">
        <f>'DADOS BASE PROPOSTA'!$H$48*U554*'AJUSTE CONIF-SETEC (1) '!$Q$20</f>
        <v>5249.4690095429187</v>
      </c>
      <c r="W554" s="123"/>
      <c r="X554" s="123">
        <f t="shared" si="237"/>
        <v>5249.4690095429187</v>
      </c>
      <c r="Z554" s="128">
        <v>1163.5</v>
      </c>
      <c r="AB554" s="54">
        <v>0.59499999999999997</v>
      </c>
      <c r="AC554" s="54">
        <f t="shared" si="239"/>
        <v>692.28249999999991</v>
      </c>
      <c r="AD554" s="132">
        <f t="shared" si="240"/>
        <v>-0.23358184425827122</v>
      </c>
      <c r="AF554" s="54">
        <f>($AF$11-(AD554*$AF$11))*'AJUSTE CONIF-SETEC (1) '!$Q$18</f>
        <v>694.47587987252246</v>
      </c>
      <c r="AG554" s="123">
        <f t="shared" si="241"/>
        <v>808022.68623167987</v>
      </c>
      <c r="AI554" s="128">
        <v>0</v>
      </c>
      <c r="AJ554" s="123">
        <f>IF($AI$11&gt;0,(AI554/$AI$11)*'DADOS BASE PROPOSTA'!$H$41,0)*'AJUSTE CONIF-SETEC (1) '!$Q$18</f>
        <v>0</v>
      </c>
      <c r="AL554" s="123">
        <v>84</v>
      </c>
      <c r="AM554" s="123">
        <f>(AL554/$AL$11)*'DADOS BASE PROPOSTA'!$H$42*'AJUSTE CONIF-SETEC (1) '!$Q$18</f>
        <v>44326.710280504623</v>
      </c>
      <c r="AO554" s="123"/>
      <c r="AP554" s="123"/>
      <c r="AQ554" s="123"/>
      <c r="AS554" s="123"/>
      <c r="AT554" s="123"/>
      <c r="AU554" s="123"/>
      <c r="AW554" s="123"/>
      <c r="AX554" s="123"/>
      <c r="AY554" s="123"/>
      <c r="AZ554" s="102"/>
    </row>
    <row r="555" spans="1:52" x14ac:dyDescent="0.25">
      <c r="A555" s="102"/>
      <c r="B555" s="103" t="s">
        <v>573</v>
      </c>
      <c r="C555" s="103" t="s">
        <v>584</v>
      </c>
      <c r="D555" s="103" t="s">
        <v>89</v>
      </c>
      <c r="F555" s="113">
        <f>'MATRIZ 2017 COMPLETO PROPOSTA'!F555</f>
        <v>3680.5183066684731</v>
      </c>
      <c r="G555" s="118">
        <f t="shared" si="234"/>
        <v>3.2604863046521134E-3</v>
      </c>
      <c r="H555" s="123">
        <f>'DADOS BASE PROPOSTA'!$H$17*G555*'AJUSTE CONIF-SETEC (1) '!$Q$12</f>
        <v>4040369.9076715703</v>
      </c>
      <c r="I555" s="123">
        <f>'MATRIZ 2017 COMPLETO PROPOSTA'!I555*'AJUSTE CONIF-SETEC (1) '!$Q$12</f>
        <v>0</v>
      </c>
      <c r="J555" s="123">
        <f t="shared" si="235"/>
        <v>4040369.9076715703</v>
      </c>
      <c r="L555" s="113">
        <v>0</v>
      </c>
      <c r="M555" s="123">
        <f>IF(D555="E",'DADOS BASE PROPOSTA'!$H$28,IF(D555="EA",'DADOS BASE PROPOSTA'!$H$29,IF(D555="EC",'DADOS BASE PROPOSTA'!$H$30,IF(D555="ECA",'DADOS BASE PROPOSTA'!$H$31,0))))*'AJUSTE CONIF-SETEC (1) '!$Q$14</f>
        <v>0</v>
      </c>
      <c r="N555" s="123">
        <f>IF(OR(D555="E",D555="EA",D555="EC",D555="ECA",D555="ECR"),L555*'DADOS BASE PROPOSTA'!$H$33,0)*'AJUSTE CONIF-SETEC (1) '!$Q$14</f>
        <v>0</v>
      </c>
      <c r="O555" s="123">
        <f t="shared" si="236"/>
        <v>0</v>
      </c>
      <c r="R555" s="123"/>
      <c r="T555" s="113">
        <v>0.26813186813186812</v>
      </c>
      <c r="U555" s="118">
        <f t="shared" si="238"/>
        <v>1.406661422884115E-6</v>
      </c>
      <c r="V555" s="123">
        <f>'DADOS BASE PROPOSTA'!$H$48*U555*'AJUSTE CONIF-SETEC (1) '!$Q$20</f>
        <v>68.821531550316905</v>
      </c>
      <c r="W555" s="123"/>
      <c r="X555" s="123">
        <f t="shared" si="237"/>
        <v>68.821531550316905</v>
      </c>
      <c r="Z555" s="128">
        <v>1229.5</v>
      </c>
      <c r="AB555" s="54">
        <v>0.66500000000000004</v>
      </c>
      <c r="AC555" s="54">
        <f t="shared" si="239"/>
        <v>817.61750000000006</v>
      </c>
      <c r="AD555" s="132">
        <f t="shared" si="240"/>
        <v>-0.11108184425827111</v>
      </c>
      <c r="AF555" s="54">
        <f>($AF$11-(AD555*$AF$11))*'AJUSTE CONIF-SETEC (1) '!$Q$18</f>
        <v>625.51142836056215</v>
      </c>
      <c r="AG555" s="123">
        <f t="shared" si="241"/>
        <v>769066.30116931116</v>
      </c>
      <c r="AI555" s="128">
        <v>0</v>
      </c>
      <c r="AJ555" s="123">
        <f>IF($AI$11&gt;0,(AI555/$AI$11)*'DADOS BASE PROPOSTA'!$H$41,0)*'AJUSTE CONIF-SETEC (1) '!$Q$18</f>
        <v>0</v>
      </c>
      <c r="AL555" s="123">
        <v>1</v>
      </c>
      <c r="AM555" s="123">
        <f>(AL555/$AL$11)*'DADOS BASE PROPOSTA'!$H$42*'AJUSTE CONIF-SETEC (1) '!$Q$18</f>
        <v>527.69893191076937</v>
      </c>
      <c r="AO555" s="123"/>
      <c r="AP555" s="123"/>
      <c r="AQ555" s="123"/>
      <c r="AS555" s="123"/>
      <c r="AT555" s="123"/>
      <c r="AU555" s="123"/>
      <c r="AW555" s="123"/>
      <c r="AX555" s="123"/>
      <c r="AY555" s="123"/>
      <c r="AZ555" s="102"/>
    </row>
    <row r="556" spans="1:52" x14ac:dyDescent="0.25">
      <c r="A556" s="102"/>
      <c r="B556" s="103" t="s">
        <v>573</v>
      </c>
      <c r="C556" s="103" t="s">
        <v>585</v>
      </c>
      <c r="D556" s="103" t="s">
        <v>89</v>
      </c>
      <c r="F556" s="113">
        <f>'MATRIZ 2017 COMPLETO PROPOSTA'!F556</f>
        <v>3416.6126573933061</v>
      </c>
      <c r="G556" s="118">
        <f t="shared" si="234"/>
        <v>3.0266983749404211E-3</v>
      </c>
      <c r="H556" s="123">
        <f>'DADOS BASE PROPOSTA'!$H$17*G556*'AJUSTE CONIF-SETEC (1) '!$Q$12</f>
        <v>3750661.6777562345</v>
      </c>
      <c r="I556" s="123">
        <f>'MATRIZ 2017 COMPLETO PROPOSTA'!I556*'AJUSTE CONIF-SETEC (1) '!$Q$12</f>
        <v>0</v>
      </c>
      <c r="J556" s="123">
        <f t="shared" si="235"/>
        <v>3750661.6777562345</v>
      </c>
      <c r="L556" s="113">
        <v>0</v>
      </c>
      <c r="M556" s="123">
        <f>IF(D556="E",'DADOS BASE PROPOSTA'!$H$28,IF(D556="EA",'DADOS BASE PROPOSTA'!$H$29,IF(D556="EC",'DADOS BASE PROPOSTA'!$H$30,IF(D556="ECA",'DADOS BASE PROPOSTA'!$H$31,0))))*'AJUSTE CONIF-SETEC (1) '!$Q$14</f>
        <v>0</v>
      </c>
      <c r="N556" s="123">
        <f>IF(OR(D556="E",D556="EA",D556="EC",D556="ECA",D556="ECR"),L556*'DADOS BASE PROPOSTA'!$H$33,0)*'AJUSTE CONIF-SETEC (1) '!$Q$14</f>
        <v>0</v>
      </c>
      <c r="O556" s="123">
        <f t="shared" si="236"/>
        <v>0</v>
      </c>
      <c r="R556" s="123"/>
      <c r="T556" s="113">
        <v>0</v>
      </c>
      <c r="U556" s="118">
        <f t="shared" si="238"/>
        <v>0</v>
      </c>
      <c r="V556" s="123">
        <f>'DADOS BASE PROPOSTA'!$H$48*U556*'AJUSTE CONIF-SETEC (1) '!$Q$20</f>
        <v>0</v>
      </c>
      <c r="W556" s="123"/>
      <c r="X556" s="123">
        <f t="shared" si="237"/>
        <v>0</v>
      </c>
      <c r="Z556" s="128">
        <v>2466.5</v>
      </c>
      <c r="AB556" s="54">
        <v>0.72</v>
      </c>
      <c r="AC556" s="54">
        <f t="shared" si="239"/>
        <v>1775.8799999999999</v>
      </c>
      <c r="AD556" s="132">
        <f t="shared" si="240"/>
        <v>-1.4831844258271221E-2</v>
      </c>
      <c r="AF556" s="54">
        <f>($AF$11-(AD556*$AF$11))*'AJUSTE CONIF-SETEC (1) '!$Q$18</f>
        <v>571.32507360116495</v>
      </c>
      <c r="AG556" s="123">
        <f t="shared" si="241"/>
        <v>1409173.2940372734</v>
      </c>
      <c r="AI556" s="128">
        <v>0</v>
      </c>
      <c r="AJ556" s="123">
        <f>IF($AI$11&gt;0,(AI556/$AI$11)*'DADOS BASE PROPOSTA'!$H$41,0)*'AJUSTE CONIF-SETEC (1) '!$Q$18</f>
        <v>0</v>
      </c>
      <c r="AL556" s="123">
        <v>0</v>
      </c>
      <c r="AM556" s="123">
        <f>(AL556/$AL$11)*'DADOS BASE PROPOSTA'!$H$42*'AJUSTE CONIF-SETEC (1) '!$Q$18</f>
        <v>0</v>
      </c>
      <c r="AO556" s="123"/>
      <c r="AP556" s="123"/>
      <c r="AQ556" s="123"/>
      <c r="AS556" s="123"/>
      <c r="AT556" s="123"/>
      <c r="AU556" s="123"/>
      <c r="AW556" s="123"/>
      <c r="AX556" s="123"/>
      <c r="AY556" s="123"/>
      <c r="AZ556" s="102"/>
    </row>
    <row r="557" spans="1:52" x14ac:dyDescent="0.25">
      <c r="A557" s="102"/>
      <c r="B557" s="103" t="s">
        <v>573</v>
      </c>
      <c r="C557" s="103" t="s">
        <v>586</v>
      </c>
      <c r="D557" s="103" t="s">
        <v>89</v>
      </c>
      <c r="F557" s="113">
        <f>'MATRIZ 2017 COMPLETO PROPOSTA'!F557</f>
        <v>14594.97584503848</v>
      </c>
      <c r="G557" s="118">
        <f t="shared" si="234"/>
        <v>1.2929352578754282E-2</v>
      </c>
      <c r="H557" s="123">
        <f>'DADOS BASE PROPOSTA'!$H$17*G557*'AJUSTE CONIF-SETEC (1) '!$Q$12</f>
        <v>16021955.685057983</v>
      </c>
      <c r="I557" s="123">
        <f>'MATRIZ 2017 COMPLETO PROPOSTA'!I557*'AJUSTE CONIF-SETEC (1) '!$Q$12</f>
        <v>0</v>
      </c>
      <c r="J557" s="123">
        <f t="shared" si="235"/>
        <v>16021955.685057983</v>
      </c>
      <c r="L557" s="113">
        <v>0</v>
      </c>
      <c r="M557" s="123">
        <f>IF(D557="E",'DADOS BASE PROPOSTA'!$H$28,IF(D557="EA",'DADOS BASE PROPOSTA'!$H$29,IF(D557="EC",'DADOS BASE PROPOSTA'!$H$30,IF(D557="ECA",'DADOS BASE PROPOSTA'!$H$31,0))))*'AJUSTE CONIF-SETEC (1) '!$Q$14</f>
        <v>0</v>
      </c>
      <c r="N557" s="123">
        <f>IF(OR(D557="E",D557="EA",D557="EC",D557="ECA",D557="ECR"),L557*'DADOS BASE PROPOSTA'!$H$33,0)*'AJUSTE CONIF-SETEC (1) '!$Q$14</f>
        <v>0</v>
      </c>
      <c r="O557" s="123">
        <f t="shared" si="236"/>
        <v>0</v>
      </c>
      <c r="R557" s="123"/>
      <c r="T557" s="113">
        <v>5708.5666141327456</v>
      </c>
      <c r="U557" s="118">
        <f t="shared" si="238"/>
        <v>2.9948027036143025E-2</v>
      </c>
      <c r="V557" s="123">
        <f>'DADOS BASE PROPOSTA'!$H$48*U557*'AJUSTE CONIF-SETEC (1) '!$Q$20</f>
        <v>1465220.4532003135</v>
      </c>
      <c r="W557" s="123"/>
      <c r="X557" s="123">
        <f t="shared" si="237"/>
        <v>1465220.4532003135</v>
      </c>
      <c r="Z557" s="128">
        <v>8047</v>
      </c>
      <c r="AB557" s="54">
        <v>0.76300000000000001</v>
      </c>
      <c r="AC557" s="54">
        <f t="shared" si="239"/>
        <v>6139.8609999999999</v>
      </c>
      <c r="AD557" s="132">
        <f t="shared" si="240"/>
        <v>6.0418155741728846E-2</v>
      </c>
      <c r="AF557" s="54">
        <f>($AF$11-(AD557*$AF$11))*'AJUSTE CONIF-SETEC (1) '!$Q$18</f>
        <v>528.96119624381788</v>
      </c>
      <c r="AG557" s="123">
        <f t="shared" si="241"/>
        <v>4256550.7461740021</v>
      </c>
      <c r="AI557" s="128">
        <v>0</v>
      </c>
      <c r="AJ557" s="123">
        <f>IF($AI$11&gt;0,(AI557/$AI$11)*'DADOS BASE PROPOSTA'!$H$41,0)*'AJUSTE CONIF-SETEC (1) '!$Q$18</f>
        <v>0</v>
      </c>
      <c r="AL557" s="123">
        <v>1829.125</v>
      </c>
      <c r="AM557" s="123">
        <f>(AL557/$AL$11)*'DADOS BASE PROPOSTA'!$H$42*'AJUSTE CONIF-SETEC (1) '!$Q$18</f>
        <v>965227.30883128603</v>
      </c>
      <c r="AO557" s="123"/>
      <c r="AP557" s="123"/>
      <c r="AQ557" s="123"/>
      <c r="AS557" s="123"/>
      <c r="AT557" s="123"/>
      <c r="AU557" s="123"/>
      <c r="AW557" s="123"/>
      <c r="AX557" s="123"/>
      <c r="AY557" s="123"/>
      <c r="AZ557" s="102"/>
    </row>
    <row r="558" spans="1:52" x14ac:dyDescent="0.25">
      <c r="A558" s="102"/>
      <c r="B558" s="103" t="s">
        <v>573</v>
      </c>
      <c r="C558" s="103" t="s">
        <v>587</v>
      </c>
      <c r="D558" s="103" t="s">
        <v>89</v>
      </c>
      <c r="F558" s="113">
        <f>'MATRIZ 2017 COMPLETO PROPOSTA'!F558</f>
        <v>1194.2378617544671</v>
      </c>
      <c r="G558" s="118">
        <f t="shared" si="234"/>
        <v>1.0579477856943592E-3</v>
      </c>
      <c r="H558" s="123">
        <f>'DADOS BASE PROPOSTA'!$H$17*G558*'AJUSTE CONIF-SETEC (1) '!$Q$12</f>
        <v>1311000.874657359</v>
      </c>
      <c r="I558" s="123">
        <f>'MATRIZ 2017 COMPLETO PROPOSTA'!I558*'AJUSTE CONIF-SETEC (1) '!$Q$12</f>
        <v>408972.52730184363</v>
      </c>
      <c r="J558" s="123">
        <f t="shared" si="235"/>
        <v>1719973.4019592027</v>
      </c>
      <c r="L558" s="113">
        <v>0</v>
      </c>
      <c r="M558" s="123">
        <f>IF(D558="E",'DADOS BASE PROPOSTA'!$H$28,IF(D558="EA",'DADOS BASE PROPOSTA'!$H$29,IF(D558="EC",'DADOS BASE PROPOSTA'!$H$30,IF(D558="ECA",'DADOS BASE PROPOSTA'!$H$31,0))))*'AJUSTE CONIF-SETEC (1) '!$Q$14</f>
        <v>0</v>
      </c>
      <c r="N558" s="123">
        <f>IF(OR(D558="E",D558="EA",D558="EC",D558="ECA",D558="ECR"),L558*'DADOS BASE PROPOSTA'!$H$33,0)*'AJUSTE CONIF-SETEC (1) '!$Q$14</f>
        <v>0</v>
      </c>
      <c r="O558" s="123">
        <f t="shared" si="236"/>
        <v>0</v>
      </c>
      <c r="R558" s="123"/>
      <c r="T558" s="113">
        <v>1.714285714285714</v>
      </c>
      <c r="U558" s="118">
        <f t="shared" si="238"/>
        <v>8.9934090971279473E-6</v>
      </c>
      <c r="V558" s="123">
        <f>'DADOS BASE PROPOSTA'!$H$48*U558*'AJUSTE CONIF-SETEC (1) '!$Q$20</f>
        <v>440.00651319055066</v>
      </c>
      <c r="W558" s="123"/>
      <c r="X558" s="123">
        <f t="shared" si="237"/>
        <v>440.00651319055066</v>
      </c>
      <c r="Z558" s="128">
        <v>1428</v>
      </c>
      <c r="AB558" s="54">
        <v>0.76300000000000001</v>
      </c>
      <c r="AC558" s="54">
        <f t="shared" si="239"/>
        <v>1089.5640000000001</v>
      </c>
      <c r="AD558" s="132">
        <f t="shared" si="240"/>
        <v>6.0418155741728846E-2</v>
      </c>
      <c r="AF558" s="54">
        <f>($AF$11-(AD558*$AF$11))*'AJUSTE CONIF-SETEC (1) '!$Q$18</f>
        <v>528.96119624381788</v>
      </c>
      <c r="AG558" s="123">
        <f t="shared" si="241"/>
        <v>755356.58823617199</v>
      </c>
      <c r="AI558" s="128">
        <v>0</v>
      </c>
      <c r="AJ558" s="123">
        <f>IF($AI$11&gt;0,(AI558/$AI$11)*'DADOS BASE PROPOSTA'!$H$41,0)*'AJUSTE CONIF-SETEC (1) '!$Q$18</f>
        <v>0</v>
      </c>
      <c r="AL558" s="123">
        <v>7.5</v>
      </c>
      <c r="AM558" s="123">
        <f>(AL558/$AL$11)*'DADOS BASE PROPOSTA'!$H$42*'AJUSTE CONIF-SETEC (1) '!$Q$18</f>
        <v>3957.7419893307701</v>
      </c>
      <c r="AO558" s="123"/>
      <c r="AP558" s="123"/>
      <c r="AQ558" s="123"/>
      <c r="AS558" s="123"/>
      <c r="AT558" s="123"/>
      <c r="AU558" s="123"/>
      <c r="AW558" s="123"/>
      <c r="AX558" s="123"/>
      <c r="AY558" s="123"/>
      <c r="AZ558" s="102"/>
    </row>
    <row r="559" spans="1:52" x14ac:dyDescent="0.25">
      <c r="A559" s="102"/>
      <c r="B559" s="103" t="s">
        <v>573</v>
      </c>
      <c r="C559" s="103" t="s">
        <v>588</v>
      </c>
      <c r="D559" s="103" t="s">
        <v>89</v>
      </c>
      <c r="F559" s="113">
        <f>'MATRIZ 2017 COMPLETO PROPOSTA'!F559</f>
        <v>2706.4582840529961</v>
      </c>
      <c r="G559" s="118">
        <f t="shared" si="234"/>
        <v>2.3975889899199238E-3</v>
      </c>
      <c r="H559" s="123">
        <f>'DADOS BASE PROPOSTA'!$H$17*G559*'AJUSTE CONIF-SETEC (1) '!$Q$12</f>
        <v>2971074.0977550992</v>
      </c>
      <c r="I559" s="123">
        <f>'MATRIZ 2017 COMPLETO PROPOSTA'!I559*'AJUSTE CONIF-SETEC (1) '!$Q$12</f>
        <v>0</v>
      </c>
      <c r="J559" s="123">
        <f t="shared" si="235"/>
        <v>2971074.0977550992</v>
      </c>
      <c r="L559" s="113">
        <v>0</v>
      </c>
      <c r="M559" s="123">
        <f>IF(D559="E",'DADOS BASE PROPOSTA'!$H$28,IF(D559="EA",'DADOS BASE PROPOSTA'!$H$29,IF(D559="EC",'DADOS BASE PROPOSTA'!$H$30,IF(D559="ECA",'DADOS BASE PROPOSTA'!$H$31,0))))*'AJUSTE CONIF-SETEC (1) '!$Q$14</f>
        <v>0</v>
      </c>
      <c r="N559" s="123">
        <f>IF(OR(D559="E",D559="EA",D559="EC",D559="ECA",D559="ECR"),L559*'DADOS BASE PROPOSTA'!$H$33,0)*'AJUSTE CONIF-SETEC (1) '!$Q$14</f>
        <v>0</v>
      </c>
      <c r="O559" s="123">
        <f t="shared" si="236"/>
        <v>0</v>
      </c>
      <c r="R559" s="123"/>
      <c r="T559" s="113">
        <v>18.89782608695652</v>
      </c>
      <c r="U559" s="118">
        <f t="shared" si="238"/>
        <v>9.9140930610386375E-5</v>
      </c>
      <c r="V559" s="123">
        <f>'DADOS BASE PROPOSTA'!$H$48*U559*'AJUSTE CONIF-SETEC (1) '!$Q$20</f>
        <v>4850.5138286518477</v>
      </c>
      <c r="W559" s="123"/>
      <c r="X559" s="123">
        <f t="shared" si="237"/>
        <v>4850.5138286518477</v>
      </c>
      <c r="Z559" s="128">
        <v>1351.5</v>
      </c>
      <c r="AB559" s="54">
        <v>0.76300000000000001</v>
      </c>
      <c r="AC559" s="54">
        <f t="shared" si="239"/>
        <v>1031.1945000000001</v>
      </c>
      <c r="AD559" s="132">
        <f t="shared" si="240"/>
        <v>6.0418155741728846E-2</v>
      </c>
      <c r="AF559" s="54">
        <f>($AF$11-(AD559*$AF$11))*'AJUSTE CONIF-SETEC (1) '!$Q$18</f>
        <v>528.96119624381788</v>
      </c>
      <c r="AG559" s="123">
        <f t="shared" si="241"/>
        <v>714891.05672351981</v>
      </c>
      <c r="AI559" s="128">
        <v>0</v>
      </c>
      <c r="AJ559" s="123">
        <f>IF($AI$11&gt;0,(AI559/$AI$11)*'DADOS BASE PROPOSTA'!$H$41,0)*'AJUSTE CONIF-SETEC (1) '!$Q$18</f>
        <v>0</v>
      </c>
      <c r="AL559" s="123">
        <v>69.5</v>
      </c>
      <c r="AM559" s="123">
        <f>(AL559/$AL$11)*'DADOS BASE PROPOSTA'!$H$42*'AJUSTE CONIF-SETEC (1) '!$Q$18</f>
        <v>36675.075767798473</v>
      </c>
      <c r="AO559" s="123"/>
      <c r="AP559" s="123"/>
      <c r="AQ559" s="123"/>
      <c r="AS559" s="123"/>
      <c r="AT559" s="123"/>
      <c r="AU559" s="123"/>
      <c r="AW559" s="123"/>
      <c r="AX559" s="123"/>
      <c r="AY559" s="123"/>
      <c r="AZ559" s="102"/>
    </row>
    <row r="560" spans="1:52" x14ac:dyDescent="0.25">
      <c r="A560" s="102"/>
      <c r="B560" s="103" t="s">
        <v>573</v>
      </c>
      <c r="C560" s="103" t="s">
        <v>589</v>
      </c>
      <c r="D560" s="103" t="s">
        <v>89</v>
      </c>
      <c r="F560" s="113">
        <f>'MATRIZ 2017 COMPLETO PROPOSTA'!F560</f>
        <v>2264.0717900497621</v>
      </c>
      <c r="G560" s="118">
        <f t="shared" si="234"/>
        <v>2.0056889951699359E-3</v>
      </c>
      <c r="H560" s="123">
        <f>'DADOS BASE PROPOSTA'!$H$17*G560*'AJUSTE CONIF-SETEC (1) '!$Q$12</f>
        <v>2485434.5956522236</v>
      </c>
      <c r="I560" s="123">
        <f>'MATRIZ 2017 COMPLETO PROPOSTA'!I560*'AJUSTE CONIF-SETEC (1) '!$Q$12</f>
        <v>0</v>
      </c>
      <c r="J560" s="123">
        <f t="shared" si="235"/>
        <v>2485434.5956522236</v>
      </c>
      <c r="L560" s="113">
        <v>0</v>
      </c>
      <c r="M560" s="123">
        <f>IF(D560="E",'DADOS BASE PROPOSTA'!$H$28,IF(D560="EA",'DADOS BASE PROPOSTA'!$H$29,IF(D560="EC",'DADOS BASE PROPOSTA'!$H$30,IF(D560="ECA",'DADOS BASE PROPOSTA'!$H$31,0))))*'AJUSTE CONIF-SETEC (1) '!$Q$14</f>
        <v>0</v>
      </c>
      <c r="N560" s="123">
        <f>IF(OR(D560="E",D560="EA",D560="EC",D560="ECA",D560="ECR"),L560*'DADOS BASE PROPOSTA'!$H$33,0)*'AJUSTE CONIF-SETEC (1) '!$Q$14</f>
        <v>0</v>
      </c>
      <c r="O560" s="123">
        <f t="shared" si="236"/>
        <v>0</v>
      </c>
      <c r="R560" s="123"/>
      <c r="T560" s="113">
        <v>28.36428571428571</v>
      </c>
      <c r="U560" s="118">
        <f t="shared" si="238"/>
        <v>1.4880344801956283E-4</v>
      </c>
      <c r="V560" s="123">
        <f>'DADOS BASE PROPOSTA'!$H$48*U560*'AJUSTE CONIF-SETEC (1) '!$Q$20</f>
        <v>7280.274432831985</v>
      </c>
      <c r="W560" s="123"/>
      <c r="X560" s="123">
        <f t="shared" si="237"/>
        <v>7280.274432831985</v>
      </c>
      <c r="Z560" s="128">
        <v>1251.5</v>
      </c>
      <c r="AB560" s="54">
        <v>0.629</v>
      </c>
      <c r="AC560" s="54">
        <f t="shared" si="239"/>
        <v>787.19349999999997</v>
      </c>
      <c r="AD560" s="132">
        <f t="shared" si="240"/>
        <v>-0.17408184425827117</v>
      </c>
      <c r="AF560" s="54">
        <f>($AF$11-(AD560*$AF$11))*'AJUSTE CONIF-SETEC (1) '!$Q$18</f>
        <v>660.97886056671314</v>
      </c>
      <c r="AG560" s="123">
        <f t="shared" si="241"/>
        <v>827215.04399924155</v>
      </c>
      <c r="AI560" s="128">
        <v>0</v>
      </c>
      <c r="AJ560" s="123">
        <f>IF($AI$11&gt;0,(AI560/$AI$11)*'DADOS BASE PROPOSTA'!$H$41,0)*'AJUSTE CONIF-SETEC (1) '!$Q$18</f>
        <v>0</v>
      </c>
      <c r="AL560" s="123">
        <v>136.25</v>
      </c>
      <c r="AM560" s="123">
        <f>(AL560/$AL$11)*'DADOS BASE PROPOSTA'!$H$42*'AJUSTE CONIF-SETEC (1) '!$Q$18</f>
        <v>71898.979472842329</v>
      </c>
      <c r="AO560" s="123"/>
      <c r="AP560" s="123"/>
      <c r="AQ560" s="123"/>
      <c r="AS560" s="123"/>
      <c r="AT560" s="123"/>
      <c r="AU560" s="123"/>
      <c r="AW560" s="123"/>
      <c r="AX560" s="123"/>
      <c r="AY560" s="123"/>
      <c r="AZ560" s="102"/>
    </row>
    <row r="561" spans="1:52" x14ac:dyDescent="0.25">
      <c r="A561" s="102"/>
      <c r="B561" s="103" t="s">
        <v>573</v>
      </c>
      <c r="C561" s="103" t="s">
        <v>590</v>
      </c>
      <c r="D561" s="103" t="s">
        <v>89</v>
      </c>
      <c r="F561" s="113">
        <f>'MATRIZ 2017 COMPLETO PROPOSTA'!F561</f>
        <v>2761.0387720259928</v>
      </c>
      <c r="G561" s="118">
        <f t="shared" si="234"/>
        <v>2.4459405857304253E-3</v>
      </c>
      <c r="H561" s="123">
        <f>'DADOS BASE PROPOSTA'!$H$17*G561*'AJUSTE CONIF-SETEC (1) '!$Q$12</f>
        <v>3030991.0286809891</v>
      </c>
      <c r="I561" s="123">
        <f>'MATRIZ 2017 COMPLETO PROPOSTA'!I561*'AJUSTE CONIF-SETEC (1) '!$Q$12</f>
        <v>0</v>
      </c>
      <c r="J561" s="123">
        <f t="shared" si="235"/>
        <v>3030991.0286809891</v>
      </c>
      <c r="L561" s="113">
        <v>0</v>
      </c>
      <c r="M561" s="123">
        <f>IF(D561="E",'DADOS BASE PROPOSTA'!$H$28,IF(D561="EA",'DADOS BASE PROPOSTA'!$H$29,IF(D561="EC",'DADOS BASE PROPOSTA'!$H$30,IF(D561="ECA",'DADOS BASE PROPOSTA'!$H$31,0))))*'AJUSTE CONIF-SETEC (1) '!$Q$14</f>
        <v>0</v>
      </c>
      <c r="N561" s="123">
        <f>IF(OR(D561="E",D561="EA",D561="EC",D561="ECA",D561="ECR"),L561*'DADOS BASE PROPOSTA'!$H$33,0)*'AJUSTE CONIF-SETEC (1) '!$Q$14</f>
        <v>0</v>
      </c>
      <c r="O561" s="123">
        <f t="shared" si="236"/>
        <v>0</v>
      </c>
      <c r="R561" s="123"/>
      <c r="T561" s="113">
        <v>31.910869565217389</v>
      </c>
      <c r="U561" s="118">
        <f t="shared" si="238"/>
        <v>1.6740937770963552E-4</v>
      </c>
      <c r="V561" s="123">
        <f>'DADOS BASE PROPOSTA'!$H$48*U561*'AJUSTE CONIF-SETEC (1) '!$Q$20</f>
        <v>8190.5777626573654</v>
      </c>
      <c r="W561" s="123"/>
      <c r="X561" s="123">
        <f t="shared" si="237"/>
        <v>8190.5777626573654</v>
      </c>
      <c r="Z561" s="128">
        <v>1285.5</v>
      </c>
      <c r="AB561" s="54">
        <v>0.76600000000000001</v>
      </c>
      <c r="AC561" s="54">
        <f t="shared" si="239"/>
        <v>984.69299999999998</v>
      </c>
      <c r="AD561" s="132">
        <f t="shared" si="240"/>
        <v>6.5668155741728851E-2</v>
      </c>
      <c r="AF561" s="54">
        <f>($AF$11-(AD561*$AF$11))*'AJUSTE CONIF-SETEC (1) '!$Q$18</f>
        <v>526.00557689330526</v>
      </c>
      <c r="AG561" s="123">
        <f t="shared" si="241"/>
        <v>676180.16909634392</v>
      </c>
      <c r="AI561" s="128">
        <v>0</v>
      </c>
      <c r="AJ561" s="123">
        <f>IF($AI$11&gt;0,(AI561/$AI$11)*'DADOS BASE PROPOSTA'!$H$41,0)*'AJUSTE CONIF-SETEC (1) '!$Q$18</f>
        <v>0</v>
      </c>
      <c r="AL561" s="123">
        <v>110.25</v>
      </c>
      <c r="AM561" s="123">
        <f>(AL561/$AL$11)*'DADOS BASE PROPOSTA'!$H$42*'AJUSTE CONIF-SETEC (1) '!$Q$18</f>
        <v>58178.80724316233</v>
      </c>
      <c r="AO561" s="123"/>
      <c r="AP561" s="123"/>
      <c r="AQ561" s="123"/>
      <c r="AS561" s="123"/>
      <c r="AT561" s="123"/>
      <c r="AU561" s="123"/>
      <c r="AW561" s="123"/>
      <c r="AX561" s="123"/>
      <c r="AY561" s="123"/>
      <c r="AZ561" s="102"/>
    </row>
    <row r="562" spans="1:52" x14ac:dyDescent="0.25">
      <c r="A562" s="102"/>
      <c r="B562" s="103" t="s">
        <v>573</v>
      </c>
      <c r="C562" s="103" t="s">
        <v>591</v>
      </c>
      <c r="D562" s="103" t="s">
        <v>89</v>
      </c>
      <c r="F562" s="113">
        <f>'MATRIZ 2017 COMPLETO PROPOSTA'!F562</f>
        <v>3673.3089739407542</v>
      </c>
      <c r="G562" s="118">
        <f t="shared" si="234"/>
        <v>3.2540997230171794E-3</v>
      </c>
      <c r="H562" s="123">
        <f>'DADOS BASE PROPOSTA'!$H$17*G562*'AJUSTE CONIF-SETEC (1) '!$Q$12</f>
        <v>4032455.7041327124</v>
      </c>
      <c r="I562" s="123">
        <f>'MATRIZ 2017 COMPLETO PROPOSTA'!I562*'AJUSTE CONIF-SETEC (1) '!$Q$12</f>
        <v>0</v>
      </c>
      <c r="J562" s="123">
        <f t="shared" si="235"/>
        <v>4032455.7041327124</v>
      </c>
      <c r="L562" s="113">
        <v>0</v>
      </c>
      <c r="M562" s="123">
        <f>IF(D562="E",'DADOS BASE PROPOSTA'!$H$28,IF(D562="EA",'DADOS BASE PROPOSTA'!$H$29,IF(D562="EC",'DADOS BASE PROPOSTA'!$H$30,IF(D562="ECA",'DADOS BASE PROPOSTA'!$H$31,0))))*'AJUSTE CONIF-SETEC (1) '!$Q$14</f>
        <v>0</v>
      </c>
      <c r="N562" s="123">
        <f>IF(OR(D562="E",D562="EA",D562="EC",D562="ECA",D562="ECR"),L562*'DADOS BASE PROPOSTA'!$H$33,0)*'AJUSTE CONIF-SETEC (1) '!$Q$14</f>
        <v>0</v>
      </c>
      <c r="O562" s="123">
        <f t="shared" si="236"/>
        <v>0</v>
      </c>
      <c r="R562" s="123"/>
      <c r="T562" s="113">
        <v>102.13035714285709</v>
      </c>
      <c r="U562" s="118">
        <f t="shared" si="238"/>
        <v>5.3579171509587345E-4</v>
      </c>
      <c r="V562" s="123">
        <f>'DADOS BASE PROPOSTA'!$H$48*U562*'AJUSTE CONIF-SETEC (1) '!$Q$20</f>
        <v>26213.846363444947</v>
      </c>
      <c r="W562" s="123"/>
      <c r="X562" s="123">
        <f t="shared" si="237"/>
        <v>26213.846363444947</v>
      </c>
      <c r="Z562" s="128">
        <v>1186</v>
      </c>
      <c r="AB562" s="54">
        <v>0.67800000000000005</v>
      </c>
      <c r="AC562" s="54">
        <f t="shared" si="239"/>
        <v>804.10800000000006</v>
      </c>
      <c r="AD562" s="132">
        <f t="shared" si="240"/>
        <v>-8.8331844258271092E-2</v>
      </c>
      <c r="AF562" s="54">
        <f>($AF$11-(AD562*$AF$11))*'AJUSTE CONIF-SETEC (1) '!$Q$18</f>
        <v>612.70374450834095</v>
      </c>
      <c r="AG562" s="123">
        <f t="shared" si="241"/>
        <v>726666.64098689239</v>
      </c>
      <c r="AI562" s="128">
        <v>0</v>
      </c>
      <c r="AJ562" s="123">
        <f>IF($AI$11&gt;0,(AI562/$AI$11)*'DADOS BASE PROPOSTA'!$H$41,0)*'AJUSTE CONIF-SETEC (1) '!$Q$18</f>
        <v>0</v>
      </c>
      <c r="AL562" s="123">
        <v>211.5</v>
      </c>
      <c r="AM562" s="123">
        <f>(AL562/$AL$11)*'DADOS BASE PROPOSTA'!$H$42*'AJUSTE CONIF-SETEC (1) '!$Q$18</f>
        <v>111608.32409912773</v>
      </c>
      <c r="AO562" s="123"/>
      <c r="AP562" s="123"/>
      <c r="AQ562" s="123"/>
      <c r="AS562" s="123"/>
      <c r="AT562" s="123"/>
      <c r="AU562" s="123"/>
      <c r="AW562" s="123"/>
      <c r="AX562" s="123"/>
      <c r="AY562" s="123"/>
      <c r="AZ562" s="102"/>
    </row>
    <row r="563" spans="1:52" x14ac:dyDescent="0.25">
      <c r="A563" s="102"/>
      <c r="B563" s="103" t="s">
        <v>573</v>
      </c>
      <c r="C563" s="103" t="s">
        <v>592</v>
      </c>
      <c r="D563" s="103" t="s">
        <v>89</v>
      </c>
      <c r="F563" s="113">
        <f>'MATRIZ 2017 COMPLETO PROPOSTA'!F563</f>
        <v>2680.7347246399522</v>
      </c>
      <c r="G563" s="118">
        <f t="shared" si="234"/>
        <v>2.3748010817546054E-3</v>
      </c>
      <c r="H563" s="123">
        <f>'DADOS BASE PROPOSTA'!$H$17*G563*'AJUSTE CONIF-SETEC (1) '!$Q$12</f>
        <v>2942835.4947348791</v>
      </c>
      <c r="I563" s="123">
        <f>'MATRIZ 2017 COMPLETO PROPOSTA'!I563*'AJUSTE CONIF-SETEC (1) '!$Q$12</f>
        <v>0</v>
      </c>
      <c r="J563" s="123">
        <f t="shared" si="235"/>
        <v>2942835.4947348791</v>
      </c>
      <c r="L563" s="113">
        <v>0</v>
      </c>
      <c r="M563" s="123">
        <f>IF(D563="E",'DADOS BASE PROPOSTA'!$H$28,IF(D563="EA",'DADOS BASE PROPOSTA'!$H$29,IF(D563="EC",'DADOS BASE PROPOSTA'!$H$30,IF(D563="ECA",'DADOS BASE PROPOSTA'!$H$31,0))))*'AJUSTE CONIF-SETEC (1) '!$Q$14</f>
        <v>0</v>
      </c>
      <c r="N563" s="123">
        <f>IF(OR(D563="E",D563="EA",D563="EC",D563="ECA",D563="ECR"),L563*'DADOS BASE PROPOSTA'!$H$33,0)*'AJUSTE CONIF-SETEC (1) '!$Q$14</f>
        <v>0</v>
      </c>
      <c r="O563" s="123">
        <f t="shared" si="236"/>
        <v>0</v>
      </c>
      <c r="R563" s="123"/>
      <c r="T563" s="113">
        <v>17.23768389469609</v>
      </c>
      <c r="U563" s="118">
        <f t="shared" si="238"/>
        <v>9.0431566838652529E-5</v>
      </c>
      <c r="V563" s="123">
        <f>'DADOS BASE PROPOSTA'!$H$48*U563*'AJUSTE CONIF-SETEC (1) '!$Q$20</f>
        <v>4424.4043584919145</v>
      </c>
      <c r="W563" s="123"/>
      <c r="X563" s="123">
        <f t="shared" si="237"/>
        <v>4424.4043584919145</v>
      </c>
      <c r="Z563" s="128">
        <v>1352</v>
      </c>
      <c r="AB563" s="54">
        <v>0.63500000000000001</v>
      </c>
      <c r="AC563" s="54">
        <f t="shared" si="239"/>
        <v>858.52</v>
      </c>
      <c r="AD563" s="132">
        <f t="shared" si="240"/>
        <v>-0.16358184425827116</v>
      </c>
      <c r="AF563" s="54">
        <f>($AF$11-(AD563*$AF$11))*'AJUSTE CONIF-SETEC (1) '!$Q$18</f>
        <v>655.06762186568801</v>
      </c>
      <c r="AG563" s="123">
        <f t="shared" si="241"/>
        <v>885651.42476241023</v>
      </c>
      <c r="AI563" s="128">
        <v>0</v>
      </c>
      <c r="AJ563" s="123">
        <f>IF($AI$11&gt;0,(AI563/$AI$11)*'DADOS BASE PROPOSTA'!$H$41,0)*'AJUSTE CONIF-SETEC (1) '!$Q$18</f>
        <v>0</v>
      </c>
      <c r="AL563" s="123">
        <v>78.75</v>
      </c>
      <c r="AM563" s="123">
        <f>(AL563/$AL$11)*'DADOS BASE PROPOSTA'!$H$42*'AJUSTE CONIF-SETEC (1) '!$Q$18</f>
        <v>41556.290887973089</v>
      </c>
      <c r="AO563" s="123"/>
      <c r="AP563" s="123"/>
      <c r="AQ563" s="123"/>
      <c r="AS563" s="123"/>
      <c r="AT563" s="123"/>
      <c r="AU563" s="123"/>
      <c r="AW563" s="123"/>
      <c r="AX563" s="123"/>
      <c r="AY563" s="123"/>
      <c r="AZ563" s="102"/>
    </row>
    <row r="564" spans="1:52" x14ac:dyDescent="0.25">
      <c r="A564" s="102"/>
      <c r="B564" s="103" t="s">
        <v>573</v>
      </c>
      <c r="C564" s="103" t="s">
        <v>593</v>
      </c>
      <c r="D564" s="103" t="s">
        <v>93</v>
      </c>
      <c r="F564" s="113">
        <f>'MATRIZ 2017 COMPLETO PROPOSTA'!F564</f>
        <v>0</v>
      </c>
      <c r="G564" s="118">
        <f t="shared" si="234"/>
        <v>0</v>
      </c>
      <c r="H564" s="123">
        <f>'DADOS BASE PROPOSTA'!$H$17*G564*'AJUSTE CONIF-SETEC (1) '!$Q$12</f>
        <v>0</v>
      </c>
      <c r="I564" s="123">
        <f>'MATRIZ 2017 COMPLETO PROPOSTA'!I564*'AJUSTE CONIF-SETEC (1) '!$Q$12</f>
        <v>0</v>
      </c>
      <c r="J564" s="123">
        <f t="shared" si="235"/>
        <v>0</v>
      </c>
      <c r="L564" s="113">
        <v>2070.3583126356971</v>
      </c>
      <c r="M564" s="123">
        <f>IF(D564="E",'DADOS BASE PROPOSTA'!$H$28,IF(D564="EA",'DADOS BASE PROPOSTA'!$H$29,IF(D564="EC",'DADOS BASE PROPOSTA'!$H$30,IF(D564="ECA",'DADOS BASE PROPOSTA'!$H$31,0))))*'AJUSTE CONIF-SETEC (1) '!$Q$14</f>
        <v>1008808.992033664</v>
      </c>
      <c r="N564" s="123">
        <f>IF(OR(D564="E",D564="EA",D564="EC",D564="ECA",D564="ECR"),L564*'DADOS BASE PROPOSTA'!$H$33,0)*'AJUSTE CONIF-SETEC (1) '!$Q$14</f>
        <v>694605.63818437676</v>
      </c>
      <c r="O564" s="123">
        <f t="shared" si="236"/>
        <v>1703414.6302180407</v>
      </c>
      <c r="R564" s="123"/>
      <c r="T564" s="113">
        <v>4</v>
      </c>
      <c r="U564" s="118">
        <f t="shared" si="238"/>
        <v>2.0984621226631881E-5</v>
      </c>
      <c r="V564" s="123">
        <f>'DADOS BASE PROPOSTA'!$H$48*U564*'AJUSTE CONIF-SETEC (1) '!$Q$20</f>
        <v>1026.681864111285</v>
      </c>
      <c r="W564" s="123"/>
      <c r="X564" s="123">
        <f t="shared" si="237"/>
        <v>1026.681864111285</v>
      </c>
      <c r="Z564" s="128">
        <v>1080</v>
      </c>
      <c r="AB564" s="54">
        <v>0.66100000000000003</v>
      </c>
      <c r="AC564" s="54">
        <f t="shared" si="239"/>
        <v>713.88</v>
      </c>
      <c r="AD564" s="132">
        <f t="shared" si="240"/>
        <v>-0.11808184425827112</v>
      </c>
      <c r="AF564" s="54">
        <f>($AF$11-(AD564*$AF$11))*'AJUSTE CONIF-SETEC (1) '!$Q$18</f>
        <v>629.45225416124561</v>
      </c>
      <c r="AG564" s="123">
        <f t="shared" si="241"/>
        <v>679808.43449414521</v>
      </c>
      <c r="AI564" s="128">
        <v>0</v>
      </c>
      <c r="AJ564" s="123">
        <f>IF($AI$11&gt;0,(AI564/$AI$11)*'DADOS BASE PROPOSTA'!$H$41,0)*'AJUSTE CONIF-SETEC (1) '!$Q$18</f>
        <v>0</v>
      </c>
      <c r="AL564" s="123">
        <v>10</v>
      </c>
      <c r="AM564" s="123">
        <f>(AL564/$AL$11)*'DADOS BASE PROPOSTA'!$H$42*'AJUSTE CONIF-SETEC (1) '!$Q$18</f>
        <v>5276.9893191076944</v>
      </c>
      <c r="AO564" s="123"/>
      <c r="AP564" s="123"/>
      <c r="AQ564" s="123"/>
      <c r="AS564" s="123"/>
      <c r="AT564" s="123"/>
      <c r="AU564" s="123"/>
      <c r="AW564" s="123"/>
      <c r="AX564" s="123"/>
      <c r="AY564" s="123"/>
      <c r="AZ564" s="102"/>
    </row>
    <row r="565" spans="1:52" x14ac:dyDescent="0.25">
      <c r="A565" s="102"/>
      <c r="B565" s="103" t="s">
        <v>573</v>
      </c>
      <c r="C565" s="103" t="s">
        <v>594</v>
      </c>
      <c r="D565" s="103" t="s">
        <v>93</v>
      </c>
      <c r="F565" s="113">
        <f>'MATRIZ 2017 COMPLETO PROPOSTA'!F565</f>
        <v>0</v>
      </c>
      <c r="G565" s="118">
        <f t="shared" si="234"/>
        <v>0</v>
      </c>
      <c r="H565" s="123">
        <f>'DADOS BASE PROPOSTA'!$H$17*G565*'AJUSTE CONIF-SETEC (1) '!$Q$12</f>
        <v>0</v>
      </c>
      <c r="I565" s="123">
        <f>'MATRIZ 2017 COMPLETO PROPOSTA'!I565*'AJUSTE CONIF-SETEC (1) '!$Q$12</f>
        <v>0</v>
      </c>
      <c r="J565" s="123">
        <f t="shared" si="235"/>
        <v>0</v>
      </c>
      <c r="L565" s="113">
        <v>1003.288339777183</v>
      </c>
      <c r="M565" s="123">
        <f>IF(D565="E",'DADOS BASE PROPOSTA'!$H$28,IF(D565="EA",'DADOS BASE PROPOSTA'!$H$29,IF(D565="EC",'DADOS BASE PROPOSTA'!$H$30,IF(D565="ECA",'DADOS BASE PROPOSTA'!$H$31,0))))*'AJUSTE CONIF-SETEC (1) '!$Q$14</f>
        <v>1008808.992033664</v>
      </c>
      <c r="N565" s="123">
        <f>IF(OR(D565="E",D565="EA",D565="EC",D565="ECA",D565="ECR"),L565*'DADOS BASE PROPOSTA'!$H$33,0)*'AJUSTE CONIF-SETEC (1) '!$Q$14</f>
        <v>336603.44360715477</v>
      </c>
      <c r="O565" s="123">
        <f t="shared" si="236"/>
        <v>1345412.4356408189</v>
      </c>
      <c r="R565" s="123"/>
      <c r="T565" s="113">
        <v>11.77153607262303</v>
      </c>
      <c r="U565" s="118">
        <f t="shared" si="238"/>
        <v>6.1755306434907038E-5</v>
      </c>
      <c r="V565" s="123">
        <f>'DADOS BASE PROPOSTA'!$H$48*U565*'AJUSTE CONIF-SETEC (1) '!$Q$20</f>
        <v>3021.4056496234616</v>
      </c>
      <c r="W565" s="123"/>
      <c r="X565" s="123">
        <f t="shared" si="237"/>
        <v>3021.4056496234616</v>
      </c>
      <c r="Z565" s="128">
        <v>371</v>
      </c>
      <c r="AB565" s="54">
        <v>0.622</v>
      </c>
      <c r="AC565" s="54">
        <f t="shared" si="239"/>
        <v>230.762</v>
      </c>
      <c r="AD565" s="132">
        <f t="shared" si="240"/>
        <v>-0.18633184425827118</v>
      </c>
      <c r="AF565" s="54">
        <f>($AF$11-(AD565*$AF$11))*'AJUSTE CONIF-SETEC (1) '!$Q$18</f>
        <v>667.87530571790921</v>
      </c>
      <c r="AG565" s="123">
        <f t="shared" si="241"/>
        <v>247781.73842134431</v>
      </c>
      <c r="AI565" s="128">
        <v>0</v>
      </c>
      <c r="AJ565" s="123">
        <f>IF($AI$11&gt;0,(AI565/$AI$11)*'DADOS BASE PROPOSTA'!$H$41,0)*'AJUSTE CONIF-SETEC (1) '!$Q$18</f>
        <v>0</v>
      </c>
      <c r="AL565" s="123">
        <v>59.375</v>
      </c>
      <c r="AM565" s="123">
        <f>(AL565/$AL$11)*'DADOS BASE PROPOSTA'!$H$42*'AJUSTE CONIF-SETEC (1) '!$Q$18</f>
        <v>31332.124082201932</v>
      </c>
      <c r="AO565" s="123"/>
      <c r="AP565" s="123"/>
      <c r="AQ565" s="123"/>
      <c r="AS565" s="123"/>
      <c r="AT565" s="123"/>
      <c r="AU565" s="123"/>
      <c r="AW565" s="123"/>
      <c r="AX565" s="123"/>
      <c r="AY565" s="123"/>
      <c r="AZ565" s="102"/>
    </row>
    <row r="566" spans="1:52" x14ac:dyDescent="0.25">
      <c r="A566" s="102"/>
      <c r="F566" s="113"/>
      <c r="G566" s="118"/>
      <c r="H566" s="123"/>
      <c r="I566" s="123"/>
      <c r="J566" s="123"/>
      <c r="L566" s="113"/>
      <c r="M566" s="123"/>
      <c r="N566" s="123"/>
      <c r="O566" s="123"/>
      <c r="R566" s="123"/>
      <c r="T566" s="113"/>
      <c r="U566" s="118"/>
      <c r="V566" s="123"/>
      <c r="W566" s="123"/>
      <c r="X566" s="123"/>
      <c r="Z566" s="128"/>
      <c r="AD566" s="132"/>
      <c r="AG566" s="123"/>
      <c r="AI566" s="128"/>
      <c r="AJ566" s="123"/>
      <c r="AL566" s="123"/>
      <c r="AM566" s="123"/>
      <c r="AO566" s="123"/>
      <c r="AP566" s="123"/>
      <c r="AQ566" s="123"/>
      <c r="AS566" s="123"/>
      <c r="AT566" s="123"/>
      <c r="AU566" s="123"/>
      <c r="AW566" s="123"/>
      <c r="AX566" s="123"/>
      <c r="AY566" s="123"/>
      <c r="AZ566" s="102"/>
    </row>
    <row r="567" spans="1:52" x14ac:dyDescent="0.25">
      <c r="A567" s="102"/>
      <c r="B567" s="107" t="s">
        <v>595</v>
      </c>
      <c r="C567" s="107" t="s">
        <v>596</v>
      </c>
      <c r="D567" s="107" t="s">
        <v>84</v>
      </c>
      <c r="E567" s="107"/>
      <c r="F567" s="114">
        <f>SUM(F568:F577)</f>
        <v>19552.410157203994</v>
      </c>
      <c r="G567" s="119">
        <f>SUM(G568:G577)</f>
        <v>1.7321029330298311E-2</v>
      </c>
      <c r="H567" s="124">
        <f>SUM(H568:H577)</f>
        <v>21464088.217816029</v>
      </c>
      <c r="I567" s="124">
        <f>SUM(I568:I577)</f>
        <v>0</v>
      </c>
      <c r="J567" s="124">
        <f>SUM(J568:J577)</f>
        <v>21464088.217816029</v>
      </c>
      <c r="K567" s="108"/>
      <c r="L567" s="114">
        <f>SUM(L568:L577)</f>
        <v>822.56798425167824</v>
      </c>
      <c r="M567" s="124">
        <f>SUM(M568:M577)</f>
        <v>2517583.7193180509</v>
      </c>
      <c r="N567" s="124">
        <f>SUM(N568:N577)</f>
        <v>275971.72729187901</v>
      </c>
      <c r="O567" s="124">
        <f>SUM(O568:O577)</f>
        <v>2793555.4466099297</v>
      </c>
      <c r="P567" s="108"/>
      <c r="Q567" s="109"/>
      <c r="R567" s="124">
        <f>SUM(R568:R577)</f>
        <v>3167580.0510508874</v>
      </c>
      <c r="S567" s="108"/>
      <c r="T567" s="114">
        <f>SUM(T568:T577)</f>
        <v>5873.1318925497726</v>
      </c>
      <c r="U567" s="119">
        <f>SUM(U568:U577)</f>
        <v>3.0811362044802153E-2</v>
      </c>
      <c r="V567" s="124">
        <f>SUM(V568:V577)</f>
        <v>1507459.4999036095</v>
      </c>
      <c r="W567" s="124">
        <f>SUM(W568:W577)</f>
        <v>244676.20587804879</v>
      </c>
      <c r="X567" s="124">
        <f>SUM(X568:X577)</f>
        <v>1752135.7057816582</v>
      </c>
      <c r="Y567" s="108"/>
      <c r="Z567" s="129">
        <f>SUM(Z568:Z577)</f>
        <v>6328</v>
      </c>
      <c r="AA567" s="108"/>
      <c r="AB567" s="108"/>
      <c r="AC567" s="108"/>
      <c r="AD567" s="133"/>
      <c r="AE567" s="108"/>
      <c r="AF567" s="108"/>
      <c r="AG567" s="124">
        <f>SUM(AG568:AG577)</f>
        <v>3650740.5778834596</v>
      </c>
      <c r="AH567" s="108"/>
      <c r="AI567" s="129">
        <f>SUM(AI568:AI577)</f>
        <v>308.5</v>
      </c>
      <c r="AJ567" s="124">
        <f>SUM(AJ568:AJ577)</f>
        <v>1759750.123660787</v>
      </c>
      <c r="AK567" s="108"/>
      <c r="AL567" s="124">
        <f>SUM(AL568:AL577)</f>
        <v>1519.375</v>
      </c>
      <c r="AM567" s="124">
        <f>SUM(AM568:AM577)</f>
        <v>801772.56467192527</v>
      </c>
      <c r="AN567" s="108"/>
      <c r="AO567" s="124"/>
      <c r="AP567" s="124"/>
      <c r="AQ567" s="124">
        <f>SUM(AQ568:AQ577)</f>
        <v>269466.74383684242</v>
      </c>
      <c r="AR567" s="107"/>
      <c r="AS567" s="124"/>
      <c r="AT567" s="124"/>
      <c r="AU567" s="124">
        <f>SUM(AU568:AU577)</f>
        <v>269466.74383684242</v>
      </c>
      <c r="AV567" s="107"/>
      <c r="AW567" s="124"/>
      <c r="AX567" s="124"/>
      <c r="AY567" s="124">
        <f>SUM(AY568:AY577)</f>
        <v>269466.74383684242</v>
      </c>
      <c r="AZ567" s="102"/>
    </row>
    <row r="568" spans="1:52" x14ac:dyDescent="0.25">
      <c r="A568" s="102"/>
      <c r="B568" s="103" t="s">
        <v>595</v>
      </c>
      <c r="C568" s="103" t="s">
        <v>35</v>
      </c>
      <c r="D568" s="103" t="s">
        <v>85</v>
      </c>
      <c r="F568" s="113">
        <f>'MATRIZ 2017 COMPLETO PROPOSTA'!F568</f>
        <v>0</v>
      </c>
      <c r="G568" s="118">
        <f t="shared" ref="G568:G577" si="242">F568/$F$11</f>
        <v>0</v>
      </c>
      <c r="H568" s="123">
        <f>'DADOS BASE PROPOSTA'!$H$17*G568*'AJUSTE CONIF-SETEC (1) '!$Q$12</f>
        <v>0</v>
      </c>
      <c r="I568" s="123">
        <f>'MATRIZ 2017 COMPLETO PROPOSTA'!I568*'AJUSTE CONIF-SETEC (1) '!$Q$12</f>
        <v>0</v>
      </c>
      <c r="J568" s="123">
        <f t="shared" ref="J568:J577" si="243">H568+I568</f>
        <v>0</v>
      </c>
      <c r="L568" s="113"/>
      <c r="M568" s="123">
        <f>IF(D568="E",'DADOS BASE PROPOSTA'!$H$28,IF(D568="EA",'DADOS BASE PROPOSTA'!$H$29,IF(D568="EC",'DADOS BASE PROPOSTA'!$H$30,IF(D568="ECA",'DADOS BASE PROPOSTA'!$H$31,0))))*'AJUSTE CONIF-SETEC (1) '!$Q$14</f>
        <v>0</v>
      </c>
      <c r="N568" s="123">
        <f>IF(OR(D568="E",D568="EA",D568="EC",D568="ECA",D568="ECR"),L568*'DADOS BASE PROPOSTA'!$H$33,0)*'AJUSTE CONIF-SETEC (1) '!$Q$14</f>
        <v>0</v>
      </c>
      <c r="O568" s="123">
        <f t="shared" ref="O568:O577" si="244">M568+N568</f>
        <v>0</v>
      </c>
      <c r="Q568" s="77">
        <v>9</v>
      </c>
      <c r="R568" s="123">
        <f>IF(D568="R",('DADOS BASE PROPOSTA'!$H$36+('DADOS BASE PROPOSTA'!$H$37*Q568)),0)*'AJUSTE CONIF-SETEC (1) '!Q16</f>
        <v>3167580.0510508874</v>
      </c>
      <c r="T568" s="113"/>
      <c r="U568" s="118"/>
      <c r="V568" s="123"/>
      <c r="W568" s="123">
        <f>'DADOS BASE PROPOSTA'!$H$47/41</f>
        <v>244676.20587804879</v>
      </c>
      <c r="X568" s="123">
        <f t="shared" ref="X568:X577" si="245">V568+W568</f>
        <v>244676.20587804879</v>
      </c>
      <c r="Z568" s="128"/>
      <c r="AD568" s="132"/>
      <c r="AG568" s="123"/>
      <c r="AI568" s="128"/>
      <c r="AJ568" s="123"/>
      <c r="AL568" s="123"/>
      <c r="AM568" s="123"/>
      <c r="AO568" s="123">
        <f>'DADOS BASE PROPOSTA'!$H$52/41*'AJUSTE CONIF-SETEC (1) '!$Q$22</f>
        <v>167483.94540012974</v>
      </c>
      <c r="AP568" s="123">
        <f>'DADOS BASE PROPOSTA'!$H$53*(Q568/$Q$11)*'AJUSTE CONIF-SETEC (1) '!$Q$22</f>
        <v>101982.79843671266</v>
      </c>
      <c r="AQ568" s="123">
        <f>AO568+AP568</f>
        <v>269466.74383684242</v>
      </c>
      <c r="AS568" s="123">
        <f>'DADOS BASE PROPOSTA'!$H$56/41*'AJUSTE CONIF-SETEC (1) '!$Q$24</f>
        <v>167483.94540012974</v>
      </c>
      <c r="AT568" s="123">
        <f>'DADOS BASE PROPOSTA'!$H$57*(Q568/$Q$11)*'AJUSTE CONIF-SETEC (1) '!$Q$24</f>
        <v>101982.79843671266</v>
      </c>
      <c r="AU568" s="123">
        <f>AS568+AT568</f>
        <v>269466.74383684242</v>
      </c>
      <c r="AW568" s="123">
        <f>'DADOS BASE PROPOSTA'!$H$60/41*'AJUSTE CONIF-SETEC (1) '!$Q$26</f>
        <v>167483.94540012974</v>
      </c>
      <c r="AX568" s="123">
        <f>'DADOS BASE PROPOSTA'!$H$61*(Q568/$Q$11)*'AJUSTE CONIF-SETEC (1) '!$Q$26</f>
        <v>101982.79843671266</v>
      </c>
      <c r="AY568" s="123">
        <f>AW568+AX568</f>
        <v>269466.74383684242</v>
      </c>
      <c r="AZ568" s="102"/>
    </row>
    <row r="569" spans="1:52" x14ac:dyDescent="0.25">
      <c r="A569" s="102"/>
      <c r="B569" s="103" t="s">
        <v>595</v>
      </c>
      <c r="C569" s="103" t="s">
        <v>597</v>
      </c>
      <c r="D569" s="103" t="s">
        <v>89</v>
      </c>
      <c r="F569" s="113">
        <f>'MATRIZ 2017 COMPLETO PROPOSTA'!F569</f>
        <v>3606.082793294956</v>
      </c>
      <c r="G569" s="118">
        <f t="shared" si="242"/>
        <v>3.1945455996447839E-3</v>
      </c>
      <c r="H569" s="123">
        <f>'DADOS BASE PROPOSTA'!$H$17*G569*'AJUSTE CONIF-SETEC (1) '!$Q$12</f>
        <v>3958656.6859898465</v>
      </c>
      <c r="I569" s="123">
        <f>'MATRIZ 2017 COMPLETO PROPOSTA'!I569*'AJUSTE CONIF-SETEC (1) '!$Q$12</f>
        <v>0</v>
      </c>
      <c r="J569" s="123">
        <f t="shared" si="243"/>
        <v>3958656.6859898465</v>
      </c>
      <c r="L569" s="113">
        <v>0</v>
      </c>
      <c r="M569" s="123">
        <f>IF(D569="E",'DADOS BASE PROPOSTA'!$H$28,IF(D569="EA",'DADOS BASE PROPOSTA'!$H$29,IF(D569="EC",'DADOS BASE PROPOSTA'!$H$30,IF(D569="ECA",'DADOS BASE PROPOSTA'!$H$31,0))))*'AJUSTE CONIF-SETEC (1) '!$Q$14</f>
        <v>0</v>
      </c>
      <c r="N569" s="123">
        <f>IF(OR(D569="E",D569="EA",D569="EC",D569="ECA",D569="ECR"),L569*'DADOS BASE PROPOSTA'!$H$33,0)*'AJUSTE CONIF-SETEC (1) '!$Q$14</f>
        <v>0</v>
      </c>
      <c r="O569" s="123">
        <f t="shared" si="244"/>
        <v>0</v>
      </c>
      <c r="R569" s="123"/>
      <c r="T569" s="113">
        <v>206.94584634137431</v>
      </c>
      <c r="U569" s="118">
        <f t="shared" ref="U569:U577" si="246">T569/$T$11</f>
        <v>1.0856700499746257E-3</v>
      </c>
      <c r="V569" s="123">
        <f>'DADOS BASE PROPOSTA'!$H$48*U569*'AJUSTE CONIF-SETEC (1) '!$Q$20</f>
        <v>53116.886822962428</v>
      </c>
      <c r="W569" s="123"/>
      <c r="X569" s="123">
        <f t="shared" si="245"/>
        <v>53116.886822962428</v>
      </c>
      <c r="Z569" s="128">
        <v>905.5</v>
      </c>
      <c r="AB569" s="54">
        <v>0.70199999999999996</v>
      </c>
      <c r="AC569" s="54">
        <f t="shared" ref="AC569:AC577" si="247">Z569*AB569</f>
        <v>635.66099999999994</v>
      </c>
      <c r="AD569" s="132">
        <f t="shared" ref="AD569:AD577" si="248">(AB569-$AC$12)*$AD$12</f>
        <v>-4.6331844258271249E-2</v>
      </c>
      <c r="AF569" s="54">
        <f>($AF$11-(AD569*$AF$11))*'AJUSTE CONIF-SETEC (1) '!$Q$18</f>
        <v>589.05878970424044</v>
      </c>
      <c r="AG569" s="123">
        <f t="shared" ref="AG569:AG577" si="249">Z569*AF569</f>
        <v>533392.7340771897</v>
      </c>
      <c r="AI569" s="128">
        <v>95</v>
      </c>
      <c r="AJ569" s="123">
        <f>IF($AI$11&gt;0,(AI569/$AI$11)*'DADOS BASE PROPOSTA'!$H$41,0)*'AJUSTE CONIF-SETEC (1) '!$Q$18</f>
        <v>541900.3622294158</v>
      </c>
      <c r="AL569" s="123">
        <v>94.875</v>
      </c>
      <c r="AM569" s="123">
        <f>(AL569/$AL$11)*'DADOS BASE PROPOSTA'!$H$42*'AJUSTE CONIF-SETEC (1) '!$Q$18</f>
        <v>50065.43616503424</v>
      </c>
      <c r="AO569" s="123"/>
      <c r="AP569" s="123"/>
      <c r="AQ569" s="123"/>
      <c r="AS569" s="123"/>
      <c r="AT569" s="123"/>
      <c r="AU569" s="123"/>
      <c r="AW569" s="123"/>
      <c r="AX569" s="123"/>
      <c r="AY569" s="123"/>
      <c r="AZ569" s="102"/>
    </row>
    <row r="570" spans="1:52" x14ac:dyDescent="0.25">
      <c r="A570" s="102"/>
      <c r="B570" s="103" t="s">
        <v>595</v>
      </c>
      <c r="C570" s="103" t="s">
        <v>598</v>
      </c>
      <c r="D570" s="103" t="s">
        <v>87</v>
      </c>
      <c r="F570" s="113">
        <f>'MATRIZ 2017 COMPLETO PROPOSTA'!F570</f>
        <v>0</v>
      </c>
      <c r="G570" s="118">
        <f t="shared" si="242"/>
        <v>0</v>
      </c>
      <c r="H570" s="123">
        <f>'DADOS BASE PROPOSTA'!$H$17*G570*'AJUSTE CONIF-SETEC (1) '!$Q$12</f>
        <v>0</v>
      </c>
      <c r="I570" s="123">
        <f>'MATRIZ 2017 COMPLETO PROPOSTA'!I570*'AJUSTE CONIF-SETEC (1) '!$Q$12</f>
        <v>0</v>
      </c>
      <c r="J570" s="123">
        <f t="shared" si="243"/>
        <v>0</v>
      </c>
      <c r="L570" s="113">
        <v>0</v>
      </c>
      <c r="M570" s="123">
        <f>IF(D570="E",'DADOS BASE PROPOSTA'!$H$28,IF(D570="EA",'DADOS BASE PROPOSTA'!$H$29,IF(D570="EC",'DADOS BASE PROPOSTA'!$H$30,IF(D570="ECA",'DADOS BASE PROPOSTA'!$H$31,0))))*'AJUSTE CONIF-SETEC (1) '!$Q$14</f>
        <v>499965.73525072273</v>
      </c>
      <c r="N570" s="123">
        <f>IF(OR(D570="E",D570="EA",D570="EC",D570="ECA",D570="ECR"),L570*'DADOS BASE PROPOSTA'!$H$33,0)*'AJUSTE CONIF-SETEC (1) '!$Q$14</f>
        <v>0</v>
      </c>
      <c r="O570" s="123">
        <f t="shared" si="244"/>
        <v>499965.73525072273</v>
      </c>
      <c r="R570" s="123"/>
      <c r="T570" s="113">
        <v>0</v>
      </c>
      <c r="U570" s="118">
        <f t="shared" si="246"/>
        <v>0</v>
      </c>
      <c r="V570" s="123">
        <f>'DADOS BASE PROPOSTA'!$H$48*U570*'AJUSTE CONIF-SETEC (1) '!$Q$20</f>
        <v>0</v>
      </c>
      <c r="W570" s="123"/>
      <c r="X570" s="123">
        <f t="shared" si="245"/>
        <v>0</v>
      </c>
      <c r="Z570" s="128">
        <v>0</v>
      </c>
      <c r="AB570" s="54">
        <v>0.68899999999999995</v>
      </c>
      <c r="AC570" s="54">
        <f t="shared" si="247"/>
        <v>0</v>
      </c>
      <c r="AD570" s="132">
        <f t="shared" si="248"/>
        <v>-6.9081844258271269E-2</v>
      </c>
      <c r="AF570" s="54">
        <f>($AF$11-(AD570*$AF$11))*'AJUSTE CONIF-SETEC (1) '!$Q$18</f>
        <v>601.86647355646164</v>
      </c>
      <c r="AG570" s="123">
        <f t="shared" si="249"/>
        <v>0</v>
      </c>
      <c r="AI570" s="128">
        <v>0</v>
      </c>
      <c r="AJ570" s="123">
        <f>IF($AI$11&gt;0,(AI570/$AI$11)*'DADOS BASE PROPOSTA'!$H$41,0)*'AJUSTE CONIF-SETEC (1) '!$Q$18</f>
        <v>0</v>
      </c>
      <c r="AL570" s="123">
        <v>0</v>
      </c>
      <c r="AM570" s="123">
        <f>(AL570/$AL$11)*'DADOS BASE PROPOSTA'!$H$42*'AJUSTE CONIF-SETEC (1) '!$Q$18</f>
        <v>0</v>
      </c>
      <c r="AO570" s="123"/>
      <c r="AP570" s="123"/>
      <c r="AQ570" s="123"/>
      <c r="AS570" s="123"/>
      <c r="AT570" s="123"/>
      <c r="AU570" s="123"/>
      <c r="AW570" s="123"/>
      <c r="AX570" s="123"/>
      <c r="AY570" s="123"/>
      <c r="AZ570" s="102"/>
    </row>
    <row r="571" spans="1:52" x14ac:dyDescent="0.25">
      <c r="A571" s="102"/>
      <c r="B571" s="103" t="s">
        <v>595</v>
      </c>
      <c r="C571" s="103" t="s">
        <v>599</v>
      </c>
      <c r="D571" s="103" t="s">
        <v>89</v>
      </c>
      <c r="F571" s="113">
        <f>'MATRIZ 2017 COMPLETO PROPOSTA'!F571</f>
        <v>2032.2783658925171</v>
      </c>
      <c r="G571" s="118">
        <f t="shared" si="242"/>
        <v>1.800348545265419E-3</v>
      </c>
      <c r="H571" s="123">
        <f>'DADOS BASE PROPOSTA'!$H$17*G571*'AJUSTE CONIF-SETEC (1) '!$Q$12</f>
        <v>2230978.2670247448</v>
      </c>
      <c r="I571" s="123">
        <f>'MATRIZ 2017 COMPLETO PROPOSTA'!I571*'AJUSTE CONIF-SETEC (1) '!$Q$12</f>
        <v>0</v>
      </c>
      <c r="J571" s="123">
        <f t="shared" si="243"/>
        <v>2230978.2670247448</v>
      </c>
      <c r="L571" s="113">
        <v>0</v>
      </c>
      <c r="M571" s="123">
        <f>IF(D571="E",'DADOS BASE PROPOSTA'!$H$28,IF(D571="EA",'DADOS BASE PROPOSTA'!$H$29,IF(D571="EC",'DADOS BASE PROPOSTA'!$H$30,IF(D571="ECA",'DADOS BASE PROPOSTA'!$H$31,0))))*'AJUSTE CONIF-SETEC (1) '!$Q$14</f>
        <v>0</v>
      </c>
      <c r="N571" s="123">
        <f>IF(OR(D571="E",D571="EA",D571="EC",D571="ECA",D571="ECR"),L571*'DADOS BASE PROPOSTA'!$H$33,0)*'AJUSTE CONIF-SETEC (1) '!$Q$14</f>
        <v>0</v>
      </c>
      <c r="O571" s="123">
        <f t="shared" si="244"/>
        <v>0</v>
      </c>
      <c r="R571" s="123"/>
      <c r="T571" s="113">
        <v>101.99440512777539</v>
      </c>
      <c r="U571" s="118">
        <f t="shared" si="246"/>
        <v>5.3507848971050178E-4</v>
      </c>
      <c r="V571" s="123">
        <f>'DADOS BASE PROPOSTA'!$H$48*U571*'AJUSTE CONIF-SETEC (1) '!$Q$20</f>
        <v>26178.95149637651</v>
      </c>
      <c r="W571" s="123"/>
      <c r="X571" s="123">
        <f t="shared" si="245"/>
        <v>26178.95149637651</v>
      </c>
      <c r="Z571" s="128">
        <v>521.5</v>
      </c>
      <c r="AB571" s="54">
        <v>0.71799999999999997</v>
      </c>
      <c r="AC571" s="54">
        <f t="shared" si="247"/>
        <v>374.43700000000001</v>
      </c>
      <c r="AD571" s="132">
        <f t="shared" si="248"/>
        <v>-1.8331844258271224E-2</v>
      </c>
      <c r="AF571" s="54">
        <f>($AF$11-(AD571*$AF$11))*'AJUSTE CONIF-SETEC (1) '!$Q$18</f>
        <v>573.29548650150662</v>
      </c>
      <c r="AG571" s="123">
        <f t="shared" si="249"/>
        <v>298973.59621053567</v>
      </c>
      <c r="AI571" s="128">
        <v>21</v>
      </c>
      <c r="AJ571" s="123">
        <f>IF($AI$11&gt;0,(AI571/$AI$11)*'DADOS BASE PROPOSTA'!$H$41,0)*'AJUSTE CONIF-SETEC (1) '!$Q$18</f>
        <v>119788.50112439718</v>
      </c>
      <c r="AL571" s="123">
        <v>59</v>
      </c>
      <c r="AM571" s="123">
        <f>(AL571/$AL$11)*'DADOS BASE PROPOSTA'!$H$42*'AJUSTE CONIF-SETEC (1) '!$Q$18</f>
        <v>31134.236982735394</v>
      </c>
      <c r="AO571" s="123"/>
      <c r="AP571" s="123"/>
      <c r="AQ571" s="123"/>
      <c r="AS571" s="123"/>
      <c r="AT571" s="123"/>
      <c r="AU571" s="123"/>
      <c r="AW571" s="123"/>
      <c r="AX571" s="123"/>
      <c r="AY571" s="123"/>
      <c r="AZ571" s="102"/>
    </row>
    <row r="572" spans="1:52" x14ac:dyDescent="0.25">
      <c r="A572" s="102"/>
      <c r="B572" s="103" t="s">
        <v>595</v>
      </c>
      <c r="C572" s="103" t="s">
        <v>600</v>
      </c>
      <c r="D572" s="103" t="s">
        <v>89</v>
      </c>
      <c r="F572" s="113">
        <f>'MATRIZ 2017 COMPLETO PROPOSTA'!F572</f>
        <v>4957.1995133566543</v>
      </c>
      <c r="G572" s="118">
        <f t="shared" si="242"/>
        <v>4.3914687486931126E-3</v>
      </c>
      <c r="H572" s="123">
        <f>'DADOS BASE PROPOSTA'!$H$17*G572*'AJUSTE CONIF-SETEC (1) '!$Q$12</f>
        <v>5441874.7772022719</v>
      </c>
      <c r="I572" s="123">
        <f>'MATRIZ 2017 COMPLETO PROPOSTA'!I572*'AJUSTE CONIF-SETEC (1) '!$Q$12</f>
        <v>0</v>
      </c>
      <c r="J572" s="123">
        <f t="shared" si="243"/>
        <v>5441874.7772022719</v>
      </c>
      <c r="L572" s="113">
        <v>0</v>
      </c>
      <c r="M572" s="123">
        <f>IF(D572="E",'DADOS BASE PROPOSTA'!$H$28,IF(D572="EA",'DADOS BASE PROPOSTA'!$H$29,IF(D572="EC",'DADOS BASE PROPOSTA'!$H$30,IF(D572="ECA",'DADOS BASE PROPOSTA'!$H$31,0))))*'AJUSTE CONIF-SETEC (1) '!$Q$14</f>
        <v>0</v>
      </c>
      <c r="N572" s="123">
        <f>IF(OR(D572="E",D572="EA",D572="EC",D572="ECA",D572="ECR"),L572*'DADOS BASE PROPOSTA'!$H$33,0)*'AJUSTE CONIF-SETEC (1) '!$Q$14</f>
        <v>0</v>
      </c>
      <c r="O572" s="123">
        <f t="shared" si="244"/>
        <v>0</v>
      </c>
      <c r="R572" s="123"/>
      <c r="T572" s="113">
        <v>289.95980778850401</v>
      </c>
      <c r="U572" s="118">
        <f t="shared" si="246"/>
        <v>1.5211741843471854E-3</v>
      </c>
      <c r="V572" s="123">
        <f>'DADOS BASE PROPOSTA'!$H$48*U572*'AJUSTE CONIF-SETEC (1) '!$Q$20</f>
        <v>74424.118994412798</v>
      </c>
      <c r="W572" s="123"/>
      <c r="X572" s="123">
        <f t="shared" si="245"/>
        <v>74424.118994412798</v>
      </c>
      <c r="Z572" s="128">
        <v>1179</v>
      </c>
      <c r="AB572" s="54">
        <v>0.68500000000000005</v>
      </c>
      <c r="AC572" s="54">
        <f t="shared" si="247"/>
        <v>807.61500000000001</v>
      </c>
      <c r="AD572" s="132">
        <f t="shared" si="248"/>
        <v>-7.6081844258271081E-2</v>
      </c>
      <c r="AF572" s="54">
        <f>($AF$11-(AD572*$AF$11))*'AJUSTE CONIF-SETEC (1) '!$Q$18</f>
        <v>605.80729935714487</v>
      </c>
      <c r="AG572" s="123">
        <f t="shared" si="249"/>
        <v>714246.80594207381</v>
      </c>
      <c r="AI572" s="128">
        <v>192.5</v>
      </c>
      <c r="AJ572" s="123">
        <f>IF($AI$11&gt;0,(AI572/$AI$11)*'DADOS BASE PROPOSTA'!$H$41,0)*'AJUSTE CONIF-SETEC (1) '!$Q$18</f>
        <v>1098061.2603069742</v>
      </c>
      <c r="AL572" s="123">
        <v>82.75</v>
      </c>
      <c r="AM572" s="123">
        <f>(AL572/$AL$11)*'DADOS BASE PROPOSTA'!$H$42*'AJUSTE CONIF-SETEC (1) '!$Q$18</f>
        <v>43667.086615616172</v>
      </c>
      <c r="AO572" s="123"/>
      <c r="AP572" s="123"/>
      <c r="AQ572" s="123"/>
      <c r="AS572" s="123"/>
      <c r="AT572" s="123"/>
      <c r="AU572" s="123"/>
      <c r="AW572" s="123"/>
      <c r="AX572" s="123"/>
      <c r="AY572" s="123"/>
      <c r="AZ572" s="102"/>
    </row>
    <row r="573" spans="1:52" x14ac:dyDescent="0.25">
      <c r="A573" s="102"/>
      <c r="B573" s="103" t="s">
        <v>595</v>
      </c>
      <c r="C573" s="103" t="s">
        <v>601</v>
      </c>
      <c r="D573" s="103" t="s">
        <v>93</v>
      </c>
      <c r="F573" s="113">
        <f>'MATRIZ 2017 COMPLETO PROPOSTA'!F573</f>
        <v>0</v>
      </c>
      <c r="G573" s="118">
        <f t="shared" si="242"/>
        <v>0</v>
      </c>
      <c r="H573" s="123">
        <f>'DADOS BASE PROPOSTA'!$H$17*G573*'AJUSTE CONIF-SETEC (1) '!$Q$12</f>
        <v>0</v>
      </c>
      <c r="I573" s="123">
        <f>'MATRIZ 2017 COMPLETO PROPOSTA'!I573*'AJUSTE CONIF-SETEC (1) '!$Q$12</f>
        <v>0</v>
      </c>
      <c r="J573" s="123">
        <f t="shared" si="243"/>
        <v>0</v>
      </c>
      <c r="L573" s="113">
        <v>217.3531860879369</v>
      </c>
      <c r="M573" s="123">
        <f>IF(D573="E",'DADOS BASE PROPOSTA'!$H$28,IF(D573="EA",'DADOS BASE PROPOSTA'!$H$29,IF(D573="EC",'DADOS BASE PROPOSTA'!$H$30,IF(D573="ECA",'DADOS BASE PROPOSTA'!$H$31,0))))*'AJUSTE CONIF-SETEC (1) '!$Q$14</f>
        <v>1008808.992033664</v>
      </c>
      <c r="N573" s="123">
        <f>IF(OR(D573="E",D573="EA",D573="EC",D573="ECA",D573="ECR"),L573*'DADOS BASE PROPOSTA'!$H$33,0)*'AJUSTE CONIF-SETEC (1) '!$Q$14</f>
        <v>72922.038476430986</v>
      </c>
      <c r="O573" s="123">
        <f t="shared" si="244"/>
        <v>1081731.0305100949</v>
      </c>
      <c r="R573" s="123"/>
      <c r="T573" s="113">
        <v>290.61397615003068</v>
      </c>
      <c r="U573" s="118">
        <f t="shared" si="246"/>
        <v>1.5246060531684564E-3</v>
      </c>
      <c r="V573" s="123">
        <f>'DADOS BASE PROPOSTA'!$H$48*U573*'AJUSTE CONIF-SETEC (1) '!$Q$20</f>
        <v>74592.02469262651</v>
      </c>
      <c r="W573" s="123"/>
      <c r="X573" s="123">
        <f t="shared" si="245"/>
        <v>74592.02469262651</v>
      </c>
      <c r="Z573" s="128">
        <v>98.5</v>
      </c>
      <c r="AB573" s="54">
        <v>0.65700000000000003</v>
      </c>
      <c r="AC573" s="54">
        <f t="shared" si="247"/>
        <v>64.714500000000001</v>
      </c>
      <c r="AD573" s="132">
        <f t="shared" si="248"/>
        <v>-0.12508184425827112</v>
      </c>
      <c r="AF573" s="54">
        <f>($AF$11-(AD573*$AF$11))*'AJUSTE CONIF-SETEC (1) '!$Q$18</f>
        <v>633.39307996192906</v>
      </c>
      <c r="AG573" s="123">
        <f t="shared" si="249"/>
        <v>62389.218376250014</v>
      </c>
      <c r="AI573" s="128">
        <v>0</v>
      </c>
      <c r="AJ573" s="123">
        <f>IF($AI$11&gt;0,(AI573/$AI$11)*'DADOS BASE PROPOSTA'!$H$41,0)*'AJUSTE CONIF-SETEC (1) '!$Q$18</f>
        <v>0</v>
      </c>
      <c r="AL573" s="123">
        <v>57.75</v>
      </c>
      <c r="AM573" s="123">
        <f>(AL573/$AL$11)*'DADOS BASE PROPOSTA'!$H$42*'AJUSTE CONIF-SETEC (1) '!$Q$18</f>
        <v>30474.613317846932</v>
      </c>
      <c r="AO573" s="123"/>
      <c r="AP573" s="123"/>
      <c r="AQ573" s="123"/>
      <c r="AS573" s="123"/>
      <c r="AT573" s="123"/>
      <c r="AU573" s="123"/>
      <c r="AW573" s="123"/>
      <c r="AX573" s="123"/>
      <c r="AY573" s="123"/>
      <c r="AZ573" s="102"/>
    </row>
    <row r="574" spans="1:52" x14ac:dyDescent="0.25">
      <c r="A574" s="102"/>
      <c r="B574" s="103" t="s">
        <v>595</v>
      </c>
      <c r="C574" s="103" t="s">
        <v>602</v>
      </c>
      <c r="D574" s="103" t="s">
        <v>89</v>
      </c>
      <c r="F574" s="113">
        <f>'MATRIZ 2017 COMPLETO PROPOSTA'!F574</f>
        <v>3715.4273681005661</v>
      </c>
      <c r="G574" s="118">
        <f t="shared" si="242"/>
        <v>3.2914114372622066E-3</v>
      </c>
      <c r="H574" s="123">
        <f>'DADOS BASE PROPOSTA'!$H$17*G574*'AJUSTE CONIF-SETEC (1) '!$Q$12</f>
        <v>4078692.0975272041</v>
      </c>
      <c r="I574" s="123">
        <f>'MATRIZ 2017 COMPLETO PROPOSTA'!I574*'AJUSTE CONIF-SETEC (1) '!$Q$12</f>
        <v>0</v>
      </c>
      <c r="J574" s="123">
        <f t="shared" si="243"/>
        <v>4078692.0975272041</v>
      </c>
      <c r="L574" s="113">
        <v>0</v>
      </c>
      <c r="M574" s="123">
        <f>IF(D574="E",'DADOS BASE PROPOSTA'!$H$28,IF(D574="EA",'DADOS BASE PROPOSTA'!$H$29,IF(D574="EC",'DADOS BASE PROPOSTA'!$H$30,IF(D574="ECA",'DADOS BASE PROPOSTA'!$H$31,0))))*'AJUSTE CONIF-SETEC (1) '!$Q$14</f>
        <v>0</v>
      </c>
      <c r="N574" s="123">
        <f>IF(OR(D574="E",D574="EA",D574="EC",D574="ECA",D574="ECR"),L574*'DADOS BASE PROPOSTA'!$H$33,0)*'AJUSTE CONIF-SETEC (1) '!$Q$14</f>
        <v>0</v>
      </c>
      <c r="O574" s="123">
        <f t="shared" si="244"/>
        <v>0</v>
      </c>
      <c r="R574" s="123"/>
      <c r="T574" s="113">
        <v>198.4865977317051</v>
      </c>
      <c r="U574" s="118">
        <f t="shared" si="246"/>
        <v>1.0412915179906705E-3</v>
      </c>
      <c r="V574" s="123">
        <f>'DADOS BASE PROPOSTA'!$H$48*U574*'AJUSTE CONIF-SETEC (1) '!$Q$20</f>
        <v>50945.647540073434</v>
      </c>
      <c r="W574" s="123"/>
      <c r="X574" s="123">
        <f t="shared" si="245"/>
        <v>50945.647540073434</v>
      </c>
      <c r="Z574" s="128">
        <v>1124</v>
      </c>
      <c r="AB574" s="54">
        <v>0.71399999999999997</v>
      </c>
      <c r="AC574" s="54">
        <f t="shared" si="247"/>
        <v>802.53599999999994</v>
      </c>
      <c r="AD574" s="132">
        <f t="shared" si="248"/>
        <v>-2.533184425827123E-2</v>
      </c>
      <c r="AF574" s="54">
        <f>($AF$11-(AD574*$AF$11))*'AJUSTE CONIF-SETEC (1) '!$Q$18</f>
        <v>577.23631230219007</v>
      </c>
      <c r="AG574" s="123">
        <f t="shared" si="249"/>
        <v>648813.61502766167</v>
      </c>
      <c r="AI574" s="128">
        <v>0</v>
      </c>
      <c r="AJ574" s="123">
        <f>IF($AI$11&gt;0,(AI574/$AI$11)*'DADOS BASE PROPOSTA'!$H$41,0)*'AJUSTE CONIF-SETEC (1) '!$Q$18</f>
        <v>0</v>
      </c>
      <c r="AL574" s="123">
        <v>102.875</v>
      </c>
      <c r="AM574" s="123">
        <f>(AL574/$AL$11)*'DADOS BASE PROPOSTA'!$H$42*'AJUSTE CONIF-SETEC (1) '!$Q$18</f>
        <v>54287.027620320398</v>
      </c>
      <c r="AO574" s="123"/>
      <c r="AP574" s="123"/>
      <c r="AQ574" s="123"/>
      <c r="AS574" s="123"/>
      <c r="AT574" s="123"/>
      <c r="AU574" s="123"/>
      <c r="AW574" s="123"/>
      <c r="AX574" s="123"/>
      <c r="AY574" s="123"/>
      <c r="AZ574" s="102"/>
    </row>
    <row r="575" spans="1:52" x14ac:dyDescent="0.25">
      <c r="A575" s="102"/>
      <c r="B575" s="103" t="s">
        <v>595</v>
      </c>
      <c r="C575" s="103" t="s">
        <v>603</v>
      </c>
      <c r="D575" s="103" t="s">
        <v>89</v>
      </c>
      <c r="F575" s="113">
        <f>'MATRIZ 2017 COMPLETO PROPOSTA'!F575</f>
        <v>2873.091333868299</v>
      </c>
      <c r="G575" s="118">
        <f t="shared" si="242"/>
        <v>2.5452053666244856E-3</v>
      </c>
      <c r="H575" s="123">
        <f>'DADOS BASE PROPOSTA'!$H$17*G575*'AJUSTE CONIF-SETEC (1) '!$Q$12</f>
        <v>3153999.1925379341</v>
      </c>
      <c r="I575" s="123">
        <f>'MATRIZ 2017 COMPLETO PROPOSTA'!I575*'AJUSTE CONIF-SETEC (1) '!$Q$12</f>
        <v>0</v>
      </c>
      <c r="J575" s="123">
        <f t="shared" si="243"/>
        <v>3153999.1925379341</v>
      </c>
      <c r="L575" s="113">
        <v>0</v>
      </c>
      <c r="M575" s="123">
        <f>IF(D575="E",'DADOS BASE PROPOSTA'!$H$28,IF(D575="EA",'DADOS BASE PROPOSTA'!$H$29,IF(D575="EC",'DADOS BASE PROPOSTA'!$H$30,IF(D575="ECA",'DADOS BASE PROPOSTA'!$H$31,0))))*'AJUSTE CONIF-SETEC (1) '!$Q$14</f>
        <v>0</v>
      </c>
      <c r="N575" s="123">
        <f>IF(OR(D575="E",D575="EA",D575="EC",D575="ECA",D575="ECR"),L575*'DADOS BASE PROPOSTA'!$H$33,0)*'AJUSTE CONIF-SETEC (1) '!$Q$14</f>
        <v>0</v>
      </c>
      <c r="O575" s="123">
        <f t="shared" si="244"/>
        <v>0</v>
      </c>
      <c r="R575" s="123"/>
      <c r="T575" s="113">
        <v>13.70135007133277</v>
      </c>
      <c r="U575" s="118">
        <f t="shared" si="246"/>
        <v>7.1879410385100977E-5</v>
      </c>
      <c r="V575" s="123">
        <f>'DADOS BASE PROPOSTA'!$H$48*U575*'AJUSTE CONIF-SETEC (1) '!$Q$20</f>
        <v>3516.7319080193042</v>
      </c>
      <c r="W575" s="123"/>
      <c r="X575" s="123">
        <f t="shared" si="245"/>
        <v>3516.7319080193042</v>
      </c>
      <c r="Z575" s="128">
        <v>1165</v>
      </c>
      <c r="AB575" s="54">
        <v>0.73599999999999999</v>
      </c>
      <c r="AC575" s="54">
        <f t="shared" si="247"/>
        <v>857.43999999999994</v>
      </c>
      <c r="AD575" s="132">
        <f t="shared" si="248"/>
        <v>1.3168155741728804E-2</v>
      </c>
      <c r="AF575" s="54">
        <f>($AF$11-(AD575*$AF$11))*'AJUSTE CONIF-SETEC (1) '!$Q$18</f>
        <v>555.56177039843112</v>
      </c>
      <c r="AG575" s="123">
        <f t="shared" si="249"/>
        <v>647229.46251417231</v>
      </c>
      <c r="AI575" s="128">
        <v>0</v>
      </c>
      <c r="AJ575" s="123">
        <f>IF($AI$11&gt;0,(AI575/$AI$11)*'DADOS BASE PROPOSTA'!$H$41,0)*'AJUSTE CONIF-SETEC (1) '!$Q$18</f>
        <v>0</v>
      </c>
      <c r="AL575" s="123">
        <v>21.375</v>
      </c>
      <c r="AM575" s="123">
        <f>(AL575/$AL$11)*'DADOS BASE PROPOSTA'!$H$42*'AJUSTE CONIF-SETEC (1) '!$Q$18</f>
        <v>11279.564669592693</v>
      </c>
      <c r="AO575" s="123"/>
      <c r="AP575" s="123"/>
      <c r="AQ575" s="123"/>
      <c r="AS575" s="123"/>
      <c r="AT575" s="123"/>
      <c r="AU575" s="123"/>
      <c r="AW575" s="123"/>
      <c r="AX575" s="123"/>
      <c r="AY575" s="123"/>
      <c r="AZ575" s="102"/>
    </row>
    <row r="576" spans="1:52" x14ac:dyDescent="0.25">
      <c r="A576" s="102"/>
      <c r="B576" s="103" t="s">
        <v>595</v>
      </c>
      <c r="C576" s="103" t="s">
        <v>604</v>
      </c>
      <c r="D576" s="103" t="s">
        <v>93</v>
      </c>
      <c r="F576" s="113">
        <f>'MATRIZ 2017 COMPLETO PROPOSTA'!F576</f>
        <v>0</v>
      </c>
      <c r="G576" s="118">
        <f t="shared" si="242"/>
        <v>0</v>
      </c>
      <c r="H576" s="123">
        <f>'DADOS BASE PROPOSTA'!$H$17*G576*'AJUSTE CONIF-SETEC (1) '!$Q$12</f>
        <v>0</v>
      </c>
      <c r="I576" s="123">
        <f>'MATRIZ 2017 COMPLETO PROPOSTA'!I576*'AJUSTE CONIF-SETEC (1) '!$Q$12</f>
        <v>0</v>
      </c>
      <c r="J576" s="123">
        <f t="shared" si="243"/>
        <v>0</v>
      </c>
      <c r="L576" s="113">
        <v>605.21479816374131</v>
      </c>
      <c r="M576" s="123">
        <f>IF(D576="E",'DADOS BASE PROPOSTA'!$H$28,IF(D576="EA",'DADOS BASE PROPOSTA'!$H$29,IF(D576="EC",'DADOS BASE PROPOSTA'!$H$30,IF(D576="ECA",'DADOS BASE PROPOSTA'!$H$31,0))))*'AJUSTE CONIF-SETEC (1) '!$Q$14</f>
        <v>1008808.992033664</v>
      </c>
      <c r="N576" s="123">
        <f>IF(OR(D576="E",D576="EA",D576="EC",D576="ECA",D576="ECR"),L576*'DADOS BASE PROPOSTA'!$H$33,0)*'AJUSTE CONIF-SETEC (1) '!$Q$14</f>
        <v>203049.688815448</v>
      </c>
      <c r="O576" s="123">
        <f t="shared" si="244"/>
        <v>1211858.6808491121</v>
      </c>
      <c r="R576" s="123"/>
      <c r="T576" s="113">
        <v>4565.3877000000002</v>
      </c>
      <c r="U576" s="118">
        <f t="shared" si="246"/>
        <v>2.3950732909306025E-2</v>
      </c>
      <c r="V576" s="123">
        <f>'DADOS BASE PROPOSTA'!$H$48*U576*'AJUSTE CONIF-SETEC (1) '!$Q$20</f>
        <v>1171800.1885566828</v>
      </c>
      <c r="W576" s="123"/>
      <c r="X576" s="123">
        <f t="shared" si="245"/>
        <v>1171800.1885566828</v>
      </c>
      <c r="Z576" s="128">
        <v>462</v>
      </c>
      <c r="AB576" s="54">
        <v>0.73599999999999999</v>
      </c>
      <c r="AC576" s="54">
        <f t="shared" si="247"/>
        <v>340.03199999999998</v>
      </c>
      <c r="AD576" s="132">
        <f t="shared" si="248"/>
        <v>1.3168155741728804E-2</v>
      </c>
      <c r="AF576" s="54">
        <f>($AF$11-(AD576*$AF$11))*'AJUSTE CONIF-SETEC (1) '!$Q$18</f>
        <v>555.56177039843112</v>
      </c>
      <c r="AG576" s="123">
        <f t="shared" si="249"/>
        <v>256669.53792407518</v>
      </c>
      <c r="AI576" s="128">
        <v>0</v>
      </c>
      <c r="AJ576" s="123">
        <f>IF($AI$11&gt;0,(AI576/$AI$11)*'DADOS BASE PROPOSTA'!$H$41,0)*'AJUSTE CONIF-SETEC (1) '!$Q$18</f>
        <v>0</v>
      </c>
      <c r="AL576" s="123">
        <v>992.75</v>
      </c>
      <c r="AM576" s="123">
        <f>(AL576/$AL$11)*'DADOS BASE PROPOSTA'!$H$42*'AJUSTE CONIF-SETEC (1) '!$Q$18</f>
        <v>523873.11465441633</v>
      </c>
      <c r="AO576" s="123"/>
      <c r="AP576" s="123"/>
      <c r="AQ576" s="123"/>
      <c r="AS576" s="123"/>
      <c r="AT576" s="123"/>
      <c r="AU576" s="123"/>
      <c r="AW576" s="123"/>
      <c r="AX576" s="123"/>
      <c r="AY576" s="123"/>
      <c r="AZ576" s="102"/>
    </row>
    <row r="577" spans="1:52" x14ac:dyDescent="0.25">
      <c r="A577" s="102"/>
      <c r="B577" s="103" t="s">
        <v>595</v>
      </c>
      <c r="C577" s="103" t="s">
        <v>605</v>
      </c>
      <c r="D577" s="103" t="s">
        <v>89</v>
      </c>
      <c r="F577" s="113">
        <f>'MATRIZ 2017 COMPLETO PROPOSTA'!F577</f>
        <v>2368.3307826910009</v>
      </c>
      <c r="G577" s="118">
        <f t="shared" si="242"/>
        <v>2.0980496328083034E-3</v>
      </c>
      <c r="H577" s="123">
        <f>'DADOS BASE PROPOSTA'!$H$17*G577*'AJUSTE CONIF-SETEC (1) '!$Q$12</f>
        <v>2599887.1975340261</v>
      </c>
      <c r="I577" s="123">
        <f>'MATRIZ 2017 COMPLETO PROPOSTA'!I577*'AJUSTE CONIF-SETEC (1) '!$Q$12</f>
        <v>0</v>
      </c>
      <c r="J577" s="123">
        <f t="shared" si="243"/>
        <v>2599887.1975340261</v>
      </c>
      <c r="L577" s="113">
        <v>0</v>
      </c>
      <c r="M577" s="123">
        <f>IF(D577="E",'DADOS BASE PROPOSTA'!$H$28,IF(D577="EA",'DADOS BASE PROPOSTA'!$H$29,IF(D577="EC",'DADOS BASE PROPOSTA'!$H$30,IF(D577="ECA",'DADOS BASE PROPOSTA'!$H$31,0))))*'AJUSTE CONIF-SETEC (1) '!$Q$14</f>
        <v>0</v>
      </c>
      <c r="N577" s="123">
        <f>IF(OR(D577="E",D577="EA",D577="EC",D577="ECA",D577="ECR"),L577*'DADOS BASE PROPOSTA'!$H$33,0)*'AJUSTE CONIF-SETEC (1) '!$Q$14</f>
        <v>0</v>
      </c>
      <c r="O577" s="123">
        <f t="shared" si="244"/>
        <v>0</v>
      </c>
      <c r="R577" s="123"/>
      <c r="T577" s="113">
        <v>206.04220933904941</v>
      </c>
      <c r="U577" s="118">
        <f t="shared" si="246"/>
        <v>1.0809294299195865E-3</v>
      </c>
      <c r="V577" s="123">
        <f>'DADOS BASE PROPOSTA'!$H$48*U577*'AJUSTE CONIF-SETEC (1) '!$Q$20</f>
        <v>52884.949892455712</v>
      </c>
      <c r="W577" s="123"/>
      <c r="X577" s="123">
        <f t="shared" si="245"/>
        <v>52884.949892455712</v>
      </c>
      <c r="Z577" s="128">
        <v>872.5</v>
      </c>
      <c r="AB577" s="54">
        <v>0.73099999999999998</v>
      </c>
      <c r="AC577" s="54">
        <f t="shared" si="247"/>
        <v>637.79750000000001</v>
      </c>
      <c r="AD577" s="132">
        <f t="shared" si="248"/>
        <v>4.4181557417287964E-3</v>
      </c>
      <c r="AF577" s="54">
        <f>($AF$11-(AD577*$AF$11))*'AJUSTE CONIF-SETEC (1) '!$Q$18</f>
        <v>560.48780264928553</v>
      </c>
      <c r="AG577" s="123">
        <f t="shared" si="249"/>
        <v>489025.6078115016</v>
      </c>
      <c r="AI577" s="128">
        <v>0</v>
      </c>
      <c r="AJ577" s="123">
        <f>IF($AI$11&gt;0,(AI577/$AI$11)*'DADOS BASE PROPOSTA'!$H$41,0)*'AJUSTE CONIF-SETEC (1) '!$Q$18</f>
        <v>0</v>
      </c>
      <c r="AL577" s="123">
        <v>108</v>
      </c>
      <c r="AM577" s="123">
        <f>(AL577/$AL$11)*'DADOS BASE PROPOSTA'!$H$42*'AJUSTE CONIF-SETEC (1) '!$Q$18</f>
        <v>56991.484646363097</v>
      </c>
      <c r="AO577" s="123"/>
      <c r="AP577" s="123"/>
      <c r="AQ577" s="123"/>
      <c r="AS577" s="123"/>
      <c r="AT577" s="123"/>
      <c r="AU577" s="123"/>
      <c r="AW577" s="123"/>
      <c r="AX577" s="123"/>
      <c r="AY577" s="123"/>
      <c r="AZ577" s="102"/>
    </row>
    <row r="578" spans="1:52" x14ac:dyDescent="0.25">
      <c r="A578" s="102"/>
      <c r="F578" s="113"/>
      <c r="G578" s="118"/>
      <c r="H578" s="123"/>
      <c r="I578" s="123"/>
      <c r="J578" s="123"/>
      <c r="L578" s="113"/>
      <c r="M578" s="123"/>
      <c r="N578" s="123"/>
      <c r="O578" s="123"/>
      <c r="R578" s="123"/>
      <c r="T578" s="113"/>
      <c r="U578" s="118"/>
      <c r="V578" s="123"/>
      <c r="W578" s="123"/>
      <c r="X578" s="123"/>
      <c r="Z578" s="128"/>
      <c r="AD578" s="132"/>
      <c r="AG578" s="123"/>
      <c r="AI578" s="128"/>
      <c r="AJ578" s="123"/>
      <c r="AL578" s="123"/>
      <c r="AM578" s="123"/>
      <c r="AO578" s="123"/>
      <c r="AP578" s="123"/>
      <c r="AQ578" s="123"/>
      <c r="AS578" s="123"/>
      <c r="AT578" s="123"/>
      <c r="AU578" s="123"/>
      <c r="AW578" s="123"/>
      <c r="AX578" s="123"/>
      <c r="AY578" s="123"/>
      <c r="AZ578" s="102"/>
    </row>
    <row r="579" spans="1:52" x14ac:dyDescent="0.25">
      <c r="A579" s="102"/>
      <c r="B579" s="107" t="s">
        <v>606</v>
      </c>
      <c r="C579" s="107" t="s">
        <v>607</v>
      </c>
      <c r="D579" s="107" t="s">
        <v>84</v>
      </c>
      <c r="E579" s="107"/>
      <c r="F579" s="114">
        <f>SUM(F580:F585)</f>
        <v>7975.8320869420186</v>
      </c>
      <c r="G579" s="119">
        <f>SUM(G580:G585)</f>
        <v>7.0656057437786775E-3</v>
      </c>
      <c r="H579" s="124">
        <f>SUM(H580:H585)</f>
        <v>8755645.066167742</v>
      </c>
      <c r="I579" s="124">
        <f>SUM(I580:I585)</f>
        <v>109538.1594356873</v>
      </c>
      <c r="J579" s="124">
        <f>SUM(J580:J585)</f>
        <v>8865183.2256034296</v>
      </c>
      <c r="K579" s="108"/>
      <c r="L579" s="114">
        <f>SUM(L580:L585)</f>
        <v>233.27072985169494</v>
      </c>
      <c r="M579" s="124">
        <f>SUM(M580:M585)</f>
        <v>1508774.7272843868</v>
      </c>
      <c r="N579" s="124">
        <f>SUM(N580:N585)</f>
        <v>78262.377671281443</v>
      </c>
      <c r="O579" s="124">
        <f>SUM(O580:O585)</f>
        <v>1587037.1049556683</v>
      </c>
      <c r="P579" s="108"/>
      <c r="Q579" s="109"/>
      <c r="R579" s="124">
        <f>SUM(R580:R585)</f>
        <v>2800651.1370185679</v>
      </c>
      <c r="S579" s="108"/>
      <c r="T579" s="114">
        <f>SUM(T580:T585)</f>
        <v>1099.794438308787</v>
      </c>
      <c r="U579" s="119">
        <f>SUM(U580:U585)</f>
        <v>5.7696924287665647E-3</v>
      </c>
      <c r="V579" s="124">
        <f>SUM(V580:V585)</f>
        <v>282284.75101552228</v>
      </c>
      <c r="W579" s="124">
        <f>SUM(W580:W585)</f>
        <v>244676.20587804879</v>
      </c>
      <c r="X579" s="124">
        <f>SUM(X580:X585)</f>
        <v>526960.95689357107</v>
      </c>
      <c r="Y579" s="108"/>
      <c r="Z579" s="129">
        <f>SUM(Z580:Z585)</f>
        <v>4140.5</v>
      </c>
      <c r="AA579" s="108"/>
      <c r="AB579" s="108"/>
      <c r="AC579" s="108"/>
      <c r="AD579" s="133"/>
      <c r="AE579" s="108"/>
      <c r="AF579" s="108"/>
      <c r="AG579" s="124">
        <f>SUM(AG580:AG585)</f>
        <v>2452235.1526349029</v>
      </c>
      <c r="AH579" s="108"/>
      <c r="AI579" s="129">
        <f>SUM(AI580:AI585)</f>
        <v>207</v>
      </c>
      <c r="AJ579" s="124">
        <f>SUM(AJ580:AJ585)</f>
        <v>1180772.3682262008</v>
      </c>
      <c r="AK579" s="108"/>
      <c r="AL579" s="124">
        <f>SUM(AL580:AL585)</f>
        <v>264.625</v>
      </c>
      <c r="AM579" s="124">
        <f>SUM(AM580:AM585)</f>
        <v>139642.32985688734</v>
      </c>
      <c r="AN579" s="108"/>
      <c r="AO579" s="124"/>
      <c r="AP579" s="124"/>
      <c r="AQ579" s="124">
        <f>SUM(AQ580:AQ585)</f>
        <v>224141.0556427479</v>
      </c>
      <c r="AR579" s="107"/>
      <c r="AS579" s="124"/>
      <c r="AT579" s="124"/>
      <c r="AU579" s="124">
        <f>SUM(AU580:AU585)</f>
        <v>224141.0556427479</v>
      </c>
      <c r="AV579" s="107"/>
      <c r="AW579" s="124"/>
      <c r="AX579" s="124"/>
      <c r="AY579" s="124">
        <f>SUM(AY580:AY585)</f>
        <v>224141.0556427479</v>
      </c>
      <c r="AZ579" s="102"/>
    </row>
    <row r="580" spans="1:52" x14ac:dyDescent="0.25">
      <c r="A580" s="102"/>
      <c r="B580" s="103" t="s">
        <v>606</v>
      </c>
      <c r="C580" s="103" t="s">
        <v>35</v>
      </c>
      <c r="D580" s="103" t="s">
        <v>85</v>
      </c>
      <c r="F580" s="113">
        <f>'MATRIZ 2017 COMPLETO PROPOSTA'!F580</f>
        <v>0</v>
      </c>
      <c r="G580" s="118">
        <f t="shared" ref="G580:G585" si="250">F580/$F$11</f>
        <v>0</v>
      </c>
      <c r="H580" s="123">
        <f>'DADOS BASE PROPOSTA'!$H$17*G580*'AJUSTE CONIF-SETEC (1) '!$Q$12</f>
        <v>0</v>
      </c>
      <c r="I580" s="123">
        <f>'MATRIZ 2017 COMPLETO PROPOSTA'!I580*'AJUSTE CONIF-SETEC (1) '!$Q$12</f>
        <v>0</v>
      </c>
      <c r="J580" s="123">
        <f t="shared" ref="J580:J585" si="251">H580+I580</f>
        <v>0</v>
      </c>
      <c r="L580" s="113"/>
      <c r="M580" s="123">
        <f>IF(D580="E",'DADOS BASE PROPOSTA'!$H$28,IF(D580="EA",'DADOS BASE PROPOSTA'!$H$29,IF(D580="EC",'DADOS BASE PROPOSTA'!$H$30,IF(D580="ECA",'DADOS BASE PROPOSTA'!$H$31,0))))*'AJUSTE CONIF-SETEC (1) '!$Q$14</f>
        <v>0</v>
      </c>
      <c r="N580" s="123">
        <f>IF(OR(D580="E",D580="EA",D580="EC",D580="ECA",D580="ECR"),L580*'DADOS BASE PROPOSTA'!$H$33,0)*'AJUSTE CONIF-SETEC (1) '!$Q$14</f>
        <v>0</v>
      </c>
      <c r="O580" s="123">
        <f t="shared" ref="O580:O585" si="252">M580+N580</f>
        <v>0</v>
      </c>
      <c r="Q580" s="77">
        <v>5</v>
      </c>
      <c r="R580" s="123">
        <f>IF(D580="R",('DADOS BASE PROPOSTA'!$H$36+('DADOS BASE PROPOSTA'!$H$37*Q580)),0)*'AJUSTE CONIF-SETEC (1) '!Q16</f>
        <v>2800651.1370185679</v>
      </c>
      <c r="T580" s="113"/>
      <c r="U580" s="118"/>
      <c r="V580" s="123"/>
      <c r="W580" s="123">
        <f>'DADOS BASE PROPOSTA'!$H$47/41</f>
        <v>244676.20587804879</v>
      </c>
      <c r="X580" s="123">
        <f t="shared" ref="X580:X585" si="253">V580+W580</f>
        <v>244676.20587804879</v>
      </c>
      <c r="Z580" s="128"/>
      <c r="AD580" s="132"/>
      <c r="AG580" s="123"/>
      <c r="AI580" s="128"/>
      <c r="AJ580" s="123"/>
      <c r="AL580" s="123"/>
      <c r="AM580" s="123"/>
      <c r="AO580" s="123">
        <f>'DADOS BASE PROPOSTA'!$H$52/41*'AJUSTE CONIF-SETEC (1) '!$Q$22</f>
        <v>167483.94540012974</v>
      </c>
      <c r="AP580" s="123">
        <f>'DADOS BASE PROPOSTA'!$H$53*(Q580/$Q$11)*'AJUSTE CONIF-SETEC (1) '!$Q$22</f>
        <v>56657.110242618146</v>
      </c>
      <c r="AQ580" s="123">
        <f>AO580+AP580</f>
        <v>224141.0556427479</v>
      </c>
      <c r="AS580" s="123">
        <f>'DADOS BASE PROPOSTA'!$H$56/41*'AJUSTE CONIF-SETEC (1) '!$Q$24</f>
        <v>167483.94540012974</v>
      </c>
      <c r="AT580" s="123">
        <f>'DADOS BASE PROPOSTA'!$H$57*(Q580/$Q$11)*'AJUSTE CONIF-SETEC (1) '!$Q$24</f>
        <v>56657.110242618146</v>
      </c>
      <c r="AU580" s="123">
        <f>AS580+AT580</f>
        <v>224141.0556427479</v>
      </c>
      <c r="AW580" s="123">
        <f>'DADOS BASE PROPOSTA'!$H$60/41*'AJUSTE CONIF-SETEC (1) '!$Q$26</f>
        <v>167483.94540012974</v>
      </c>
      <c r="AX580" s="123">
        <f>'DADOS BASE PROPOSTA'!$H$61*(Q580/$Q$11)*'AJUSTE CONIF-SETEC (1) '!$Q$26</f>
        <v>56657.110242618146</v>
      </c>
      <c r="AY580" s="123">
        <f>AW580+AX580</f>
        <v>224141.0556427479</v>
      </c>
      <c r="AZ580" s="102"/>
    </row>
    <row r="581" spans="1:52" x14ac:dyDescent="0.25">
      <c r="A581" s="102"/>
      <c r="B581" s="103" t="s">
        <v>606</v>
      </c>
      <c r="C581" s="103" t="s">
        <v>608</v>
      </c>
      <c r="D581" s="103" t="s">
        <v>89</v>
      </c>
      <c r="F581" s="113">
        <f>'MATRIZ 2017 COMPLETO PROPOSTA'!F581</f>
        <v>1467.0034000000001</v>
      </c>
      <c r="G581" s="118">
        <f t="shared" si="250"/>
        <v>1.2995844867587922E-3</v>
      </c>
      <c r="H581" s="123">
        <f>'DADOS BASE PROPOSTA'!$H$17*G581*'AJUSTE CONIF-SETEC (1) '!$Q$12</f>
        <v>1610435.2425235151</v>
      </c>
      <c r="I581" s="123">
        <f>'MATRIZ 2017 COMPLETO PROPOSTA'!I581*'AJUSTE CONIF-SETEC (1) '!$Q$12</f>
        <v>109538.1594356873</v>
      </c>
      <c r="J581" s="123">
        <f t="shared" si="251"/>
        <v>1719973.4019592025</v>
      </c>
      <c r="L581" s="113">
        <v>0</v>
      </c>
      <c r="M581" s="123">
        <f>IF(D581="E",'DADOS BASE PROPOSTA'!$H$28,IF(D581="EA",'DADOS BASE PROPOSTA'!$H$29,IF(D581="EC",'DADOS BASE PROPOSTA'!$H$30,IF(D581="ECA",'DADOS BASE PROPOSTA'!$H$31,0))))*'AJUSTE CONIF-SETEC (1) '!$Q$14</f>
        <v>0</v>
      </c>
      <c r="N581" s="123">
        <f>IF(OR(D581="E",D581="EA",D581="EC",D581="ECA",D581="ECR"),L581*'DADOS BASE PROPOSTA'!$H$33,0)*'AJUSTE CONIF-SETEC (1) '!$Q$14</f>
        <v>0</v>
      </c>
      <c r="O581" s="123">
        <f t="shared" si="252"/>
        <v>0</v>
      </c>
      <c r="R581" s="123"/>
      <c r="T581" s="113">
        <v>543.29470038116438</v>
      </c>
      <c r="U581" s="118">
        <f>T581/$T$11</f>
        <v>2.8502083754837976E-3</v>
      </c>
      <c r="V581" s="123">
        <f>'DADOS BASE PROPOSTA'!$H$48*U581*'AJUSTE CONIF-SETEC (1) '!$Q$20</f>
        <v>139447.70393727897</v>
      </c>
      <c r="W581" s="123"/>
      <c r="X581" s="123">
        <f t="shared" si="253"/>
        <v>139447.70393727897</v>
      </c>
      <c r="Z581" s="128">
        <v>399.5</v>
      </c>
      <c r="AB581" s="54">
        <v>0.48399999999999999</v>
      </c>
      <c r="AC581" s="54">
        <f>Z581*AB581</f>
        <v>193.358</v>
      </c>
      <c r="AD581" s="132">
        <f>(AB581-$AC$12)*$AD$12</f>
        <v>-0.4278318442582712</v>
      </c>
      <c r="AF581" s="54">
        <f>($AF$11-(AD581*$AF$11))*'AJUSTE CONIF-SETEC (1) '!$Q$18</f>
        <v>803.83379584148781</v>
      </c>
      <c r="AG581" s="123">
        <f>Z581*AF581</f>
        <v>321131.60143867438</v>
      </c>
      <c r="AI581" s="128">
        <v>103</v>
      </c>
      <c r="AJ581" s="123">
        <f>IF($AI$11&gt;0,(AI581/$AI$11)*'DADOS BASE PROPOSTA'!$H$41,0)*'AJUSTE CONIF-SETEC (1) '!$Q$18</f>
        <v>587534.07694347179</v>
      </c>
      <c r="AL581" s="123">
        <v>81.75</v>
      </c>
      <c r="AM581" s="123">
        <f>(AL581/$AL$11)*'DADOS BASE PROPOSTA'!$H$42*'AJUSTE CONIF-SETEC (1) '!$Q$18</f>
        <v>43139.387683705398</v>
      </c>
      <c r="AO581" s="123"/>
      <c r="AP581" s="123"/>
      <c r="AQ581" s="123"/>
      <c r="AS581" s="123"/>
      <c r="AT581" s="123"/>
      <c r="AU581" s="123"/>
      <c r="AW581" s="123"/>
      <c r="AX581" s="123"/>
      <c r="AY581" s="123"/>
      <c r="AZ581" s="102"/>
    </row>
    <row r="582" spans="1:52" x14ac:dyDescent="0.25">
      <c r="A582" s="102"/>
      <c r="B582" s="103" t="s">
        <v>606</v>
      </c>
      <c r="C582" s="103" t="s">
        <v>609</v>
      </c>
      <c r="D582" s="103" t="s">
        <v>87</v>
      </c>
      <c r="F582" s="113">
        <f>'MATRIZ 2017 COMPLETO PROPOSTA'!F582</f>
        <v>0</v>
      </c>
      <c r="G582" s="118">
        <f t="shared" si="250"/>
        <v>0</v>
      </c>
      <c r="H582" s="123">
        <f>'DADOS BASE PROPOSTA'!$H$17*G582*'AJUSTE CONIF-SETEC (1) '!$Q$12</f>
        <v>0</v>
      </c>
      <c r="I582" s="123">
        <f>'MATRIZ 2017 COMPLETO PROPOSTA'!I582*'AJUSTE CONIF-SETEC (1) '!$Q$12</f>
        <v>0</v>
      </c>
      <c r="J582" s="123">
        <f t="shared" si="251"/>
        <v>0</v>
      </c>
      <c r="L582" s="113">
        <v>47.433234136069053</v>
      </c>
      <c r="M582" s="123">
        <f>IF(D582="E",'DADOS BASE PROPOSTA'!$H$28,IF(D582="EA",'DADOS BASE PROPOSTA'!$H$29,IF(D582="EC",'DADOS BASE PROPOSTA'!$H$30,IF(D582="ECA",'DADOS BASE PROPOSTA'!$H$31,0))))*'AJUSTE CONIF-SETEC (1) '!$Q$14</f>
        <v>499965.73525072273</v>
      </c>
      <c r="N582" s="123">
        <f>IF(OR(D582="E",D582="EA",D582="EC",D582="ECA",D582="ECR"),L582*'DADOS BASE PROPOSTA'!$H$33,0)*'AJUSTE CONIF-SETEC (1) '!$Q$14</f>
        <v>15913.8597735235</v>
      </c>
      <c r="O582" s="123">
        <f t="shared" si="252"/>
        <v>515879.59502424626</v>
      </c>
      <c r="R582" s="123"/>
      <c r="T582" s="113">
        <v>315.6176938818449</v>
      </c>
      <c r="U582" s="118">
        <f>T582/$T$11</f>
        <v>1.6557794396333913E-3</v>
      </c>
      <c r="V582" s="123">
        <f>'DADOS BASE PROPOSTA'!$H$48*U582*'AJUSTE CONIF-SETEC (1) '!$Q$20</f>
        <v>81009.740575279357</v>
      </c>
      <c r="W582" s="123"/>
      <c r="X582" s="123">
        <f t="shared" si="253"/>
        <v>81009.740575279357</v>
      </c>
      <c r="Z582" s="128">
        <v>70.5</v>
      </c>
      <c r="AB582" s="54">
        <v>0.626</v>
      </c>
      <c r="AC582" s="54">
        <f>Z582*AB582</f>
        <v>44.133000000000003</v>
      </c>
      <c r="AD582" s="132">
        <f>(AB582-$AC$12)*$AD$12</f>
        <v>-0.17933184425827117</v>
      </c>
      <c r="AF582" s="54">
        <f>($AF$11-(AD582*$AF$11))*'AJUSTE CONIF-SETEC (1) '!$Q$18</f>
        <v>663.93447991722564</v>
      </c>
      <c r="AG582" s="123">
        <f>Z582*AF582</f>
        <v>46807.380834164411</v>
      </c>
      <c r="AI582" s="128">
        <v>0</v>
      </c>
      <c r="AJ582" s="123">
        <f>IF($AI$11&gt;0,(AI582/$AI$11)*'DADOS BASE PROPOSTA'!$H$41,0)*'AJUSTE CONIF-SETEC (1) '!$Q$18</f>
        <v>0</v>
      </c>
      <c r="AL582" s="123">
        <v>51</v>
      </c>
      <c r="AM582" s="123">
        <f>(AL582/$AL$11)*'DADOS BASE PROPOSTA'!$H$42*'AJUSTE CONIF-SETEC (1) '!$Q$18</f>
        <v>26912.645527449236</v>
      </c>
      <c r="AO582" s="123"/>
      <c r="AP582" s="123"/>
      <c r="AQ582" s="123"/>
      <c r="AS582" s="123"/>
      <c r="AT582" s="123"/>
      <c r="AU582" s="123"/>
      <c r="AW582" s="123"/>
      <c r="AX582" s="123"/>
      <c r="AY582" s="123"/>
      <c r="AZ582" s="102"/>
    </row>
    <row r="583" spans="1:52" x14ac:dyDescent="0.25">
      <c r="A583" s="102"/>
      <c r="B583" s="103" t="s">
        <v>606</v>
      </c>
      <c r="C583" s="103" t="s">
        <v>610</v>
      </c>
      <c r="D583" s="103" t="s">
        <v>89</v>
      </c>
      <c r="F583" s="113">
        <f>'MATRIZ 2017 COMPLETO PROPOSTA'!F583</f>
        <v>3953.5678931148</v>
      </c>
      <c r="G583" s="118">
        <f t="shared" si="250"/>
        <v>3.5023746374682131E-3</v>
      </c>
      <c r="H583" s="123">
        <f>'DADOS BASE PROPOSTA'!$H$17*G583*'AJUSTE CONIF-SETEC (1) '!$Q$12</f>
        <v>4340116.0956965163</v>
      </c>
      <c r="I583" s="123">
        <f>'MATRIZ 2017 COMPLETO PROPOSTA'!I583*'AJUSTE CONIF-SETEC (1) '!$Q$12</f>
        <v>0</v>
      </c>
      <c r="J583" s="123">
        <f t="shared" si="251"/>
        <v>4340116.0956965163</v>
      </c>
      <c r="L583" s="113">
        <v>0</v>
      </c>
      <c r="M583" s="123">
        <f>IF(D583="E",'DADOS BASE PROPOSTA'!$H$28,IF(D583="EA",'DADOS BASE PROPOSTA'!$H$29,IF(D583="EC",'DADOS BASE PROPOSTA'!$H$30,IF(D583="ECA",'DADOS BASE PROPOSTA'!$H$31,0))))*'AJUSTE CONIF-SETEC (1) '!$Q$14</f>
        <v>0</v>
      </c>
      <c r="N583" s="123">
        <f>IF(OR(D583="E",D583="EA",D583="EC",D583="ECA",D583="ECR"),L583*'DADOS BASE PROPOSTA'!$H$33,0)*'AJUSTE CONIF-SETEC (1) '!$Q$14</f>
        <v>0</v>
      </c>
      <c r="O583" s="123">
        <f t="shared" si="252"/>
        <v>0</v>
      </c>
      <c r="R583" s="123"/>
      <c r="T583" s="113">
        <v>240.8820440457778</v>
      </c>
      <c r="U583" s="118">
        <f>T583/$T$11</f>
        <v>1.2637046136493761E-3</v>
      </c>
      <c r="V583" s="123">
        <f>'DADOS BASE PROPOSTA'!$H$48*U583*'AJUSTE CONIF-SETEC (1) '!$Q$20</f>
        <v>61827.306502963947</v>
      </c>
      <c r="W583" s="123"/>
      <c r="X583" s="123">
        <f t="shared" si="253"/>
        <v>61827.306502963947</v>
      </c>
      <c r="Z583" s="128">
        <v>2618</v>
      </c>
      <c r="AB583" s="54">
        <v>0.752</v>
      </c>
      <c r="AC583" s="54">
        <f>Z583*AB583</f>
        <v>1968.7360000000001</v>
      </c>
      <c r="AD583" s="132">
        <f>(AB583-$AC$12)*$AD$12</f>
        <v>4.1168155741728829E-2</v>
      </c>
      <c r="AF583" s="54">
        <f>($AF$11-(AD583*$AF$11))*'AJUSTE CONIF-SETEC (1) '!$Q$18</f>
        <v>539.7984671956973</v>
      </c>
      <c r="AG583" s="123">
        <f>Z583*AF583</f>
        <v>1413192.3871183356</v>
      </c>
      <c r="AI583" s="128">
        <v>0</v>
      </c>
      <c r="AJ583" s="123">
        <f>IF($AI$11&gt;0,(AI583/$AI$11)*'DADOS BASE PROPOSTA'!$H$41,0)*'AJUSTE CONIF-SETEC (1) '!$Q$18</f>
        <v>0</v>
      </c>
      <c r="AL583" s="123">
        <v>131.875</v>
      </c>
      <c r="AM583" s="123">
        <f>(AL583/$AL$11)*'DADOS BASE PROPOSTA'!$H$42*'AJUSTE CONIF-SETEC (1) '!$Q$18</f>
        <v>69590.296645732713</v>
      </c>
      <c r="AO583" s="123"/>
      <c r="AP583" s="123"/>
      <c r="AQ583" s="123"/>
      <c r="AS583" s="123"/>
      <c r="AT583" s="123"/>
      <c r="AU583" s="123"/>
      <c r="AW583" s="123"/>
      <c r="AX583" s="123"/>
      <c r="AY583" s="123"/>
      <c r="AZ583" s="102"/>
    </row>
    <row r="584" spans="1:52" x14ac:dyDescent="0.25">
      <c r="A584" s="102"/>
      <c r="B584" s="103" t="s">
        <v>606</v>
      </c>
      <c r="C584" s="103" t="s">
        <v>611</v>
      </c>
      <c r="D584" s="103" t="s">
        <v>93</v>
      </c>
      <c r="F584" s="113">
        <f>'MATRIZ 2017 COMPLETO PROPOSTA'!F584</f>
        <v>0</v>
      </c>
      <c r="G584" s="118">
        <f t="shared" si="250"/>
        <v>0</v>
      </c>
      <c r="H584" s="123">
        <f>'DADOS BASE PROPOSTA'!$H$17*G584*'AJUSTE CONIF-SETEC (1) '!$Q$12</f>
        <v>0</v>
      </c>
      <c r="I584" s="123">
        <f>'MATRIZ 2017 COMPLETO PROPOSTA'!I584*'AJUSTE CONIF-SETEC (1) '!$Q$12</f>
        <v>0</v>
      </c>
      <c r="J584" s="123">
        <f t="shared" si="251"/>
        <v>0</v>
      </c>
      <c r="L584" s="113">
        <v>185.83749571562589</v>
      </c>
      <c r="M584" s="123">
        <f>IF(D584="E",'DADOS BASE PROPOSTA'!$H$28,IF(D584="EA",'DADOS BASE PROPOSTA'!$H$29,IF(D584="EC",'DADOS BASE PROPOSTA'!$H$30,IF(D584="ECA",'DADOS BASE PROPOSTA'!$H$31,0))))*'AJUSTE CONIF-SETEC (1) '!$Q$14</f>
        <v>1008808.992033664</v>
      </c>
      <c r="N584" s="123">
        <f>IF(OR(D584="E",D584="EA",D584="EC",D584="ECA",D584="ECR"),L584*'DADOS BASE PROPOSTA'!$H$33,0)*'AJUSTE CONIF-SETEC (1) '!$Q$14</f>
        <v>62348.517897757949</v>
      </c>
      <c r="O584" s="123">
        <f t="shared" si="252"/>
        <v>1071157.5099314221</v>
      </c>
      <c r="R584" s="123"/>
      <c r="T584" s="113">
        <v>0</v>
      </c>
      <c r="U584" s="118">
        <f>T584/$T$11</f>
        <v>0</v>
      </c>
      <c r="V584" s="123">
        <f>'DADOS BASE PROPOSTA'!$H$48*U584*'AJUSTE CONIF-SETEC (1) '!$Q$20</f>
        <v>0</v>
      </c>
      <c r="W584" s="123"/>
      <c r="X584" s="123">
        <f t="shared" si="253"/>
        <v>0</v>
      </c>
      <c r="Z584" s="128">
        <v>236</v>
      </c>
      <c r="AB584" s="54">
        <v>0.752</v>
      </c>
      <c r="AC584" s="54">
        <f>Z584*AB584</f>
        <v>177.47200000000001</v>
      </c>
      <c r="AD584" s="132">
        <f>(AB584-$AC$12)*$AD$12</f>
        <v>4.1168155741728829E-2</v>
      </c>
      <c r="AF584" s="54">
        <f>($AF$11-(AD584*$AF$11))*'AJUSTE CONIF-SETEC (1) '!$Q$18</f>
        <v>539.7984671956973</v>
      </c>
      <c r="AG584" s="123">
        <f>Z584*AF584</f>
        <v>127392.43825818456</v>
      </c>
      <c r="AI584" s="128">
        <v>0</v>
      </c>
      <c r="AJ584" s="123">
        <f>IF($AI$11&gt;0,(AI584/$AI$11)*'DADOS BASE PROPOSTA'!$H$41,0)*'AJUSTE CONIF-SETEC (1) '!$Q$18</f>
        <v>0</v>
      </c>
      <c r="AL584" s="123">
        <v>0</v>
      </c>
      <c r="AM584" s="123">
        <f>(AL584/$AL$11)*'DADOS BASE PROPOSTA'!$H$42*'AJUSTE CONIF-SETEC (1) '!$Q$18</f>
        <v>0</v>
      </c>
      <c r="AO584" s="123"/>
      <c r="AP584" s="123"/>
      <c r="AQ584" s="123"/>
      <c r="AS584" s="123"/>
      <c r="AT584" s="123"/>
      <c r="AU584" s="123"/>
      <c r="AW584" s="123"/>
      <c r="AX584" s="123"/>
      <c r="AY584" s="123"/>
      <c r="AZ584" s="102"/>
    </row>
    <row r="585" spans="1:52" x14ac:dyDescent="0.25">
      <c r="A585" s="102"/>
      <c r="B585" s="103" t="s">
        <v>606</v>
      </c>
      <c r="C585" s="103" t="s">
        <v>612</v>
      </c>
      <c r="D585" s="103" t="s">
        <v>89</v>
      </c>
      <c r="F585" s="113">
        <f>'MATRIZ 2017 COMPLETO PROPOSTA'!F585</f>
        <v>2555.260793827219</v>
      </c>
      <c r="G585" s="118">
        <f t="shared" si="250"/>
        <v>2.2636466195516724E-3</v>
      </c>
      <c r="H585" s="123">
        <f>'DADOS BASE PROPOSTA'!$H$17*G585*'AJUSTE CONIF-SETEC (1) '!$Q$12</f>
        <v>2805093.727947711</v>
      </c>
      <c r="I585" s="123">
        <f>'MATRIZ 2017 COMPLETO PROPOSTA'!I585*'AJUSTE CONIF-SETEC (1) '!$Q$12</f>
        <v>0</v>
      </c>
      <c r="J585" s="123">
        <f t="shared" si="251"/>
        <v>2805093.727947711</v>
      </c>
      <c r="L585" s="113">
        <v>0</v>
      </c>
      <c r="M585" s="123">
        <f>IF(D585="E",'DADOS BASE PROPOSTA'!$H$28,IF(D585="EA",'DADOS BASE PROPOSTA'!$H$29,IF(D585="EC",'DADOS BASE PROPOSTA'!$H$30,IF(D585="ECA",'DADOS BASE PROPOSTA'!$H$31,0))))*'AJUSTE CONIF-SETEC (1) '!$Q$14</f>
        <v>0</v>
      </c>
      <c r="N585" s="123">
        <f>IF(OR(D585="E",D585="EA",D585="EC",D585="ECA",D585="ECR"),L585*'DADOS BASE PROPOSTA'!$H$33,0)*'AJUSTE CONIF-SETEC (1) '!$Q$14</f>
        <v>0</v>
      </c>
      <c r="O585" s="123">
        <f t="shared" si="252"/>
        <v>0</v>
      </c>
      <c r="R585" s="123"/>
      <c r="T585" s="113">
        <v>0</v>
      </c>
      <c r="U585" s="118">
        <f>T585/$T$11</f>
        <v>0</v>
      </c>
      <c r="V585" s="123">
        <f>'DADOS BASE PROPOSTA'!$H$48*U585*'AJUSTE CONIF-SETEC (1) '!$Q$20</f>
        <v>0</v>
      </c>
      <c r="W585" s="123"/>
      <c r="X585" s="123">
        <f t="shared" si="253"/>
        <v>0</v>
      </c>
      <c r="Z585" s="128">
        <v>816.5</v>
      </c>
      <c r="AB585" s="54">
        <v>0.624</v>
      </c>
      <c r="AC585" s="54">
        <f>Z585*AB585</f>
        <v>509.49599999999998</v>
      </c>
      <c r="AD585" s="132">
        <f>(AB585-$AC$12)*$AD$12</f>
        <v>-0.18283184425827118</v>
      </c>
      <c r="AF585" s="54">
        <f>($AF$11-(AD585*$AF$11))*'AJUSTE CONIF-SETEC (1) '!$Q$18</f>
        <v>665.90489281756743</v>
      </c>
      <c r="AG585" s="123">
        <f>Z585*AF585</f>
        <v>543711.34498554375</v>
      </c>
      <c r="AI585" s="128">
        <v>104</v>
      </c>
      <c r="AJ585" s="123">
        <f>IF($AI$11&gt;0,(AI585/$AI$11)*'DADOS BASE PROPOSTA'!$H$41,0)*'AJUSTE CONIF-SETEC (1) '!$Q$18</f>
        <v>593238.2912827289</v>
      </c>
      <c r="AL585" s="123">
        <v>0</v>
      </c>
      <c r="AM585" s="123">
        <f>(AL585/$AL$11)*'DADOS BASE PROPOSTA'!$H$42*'AJUSTE CONIF-SETEC (1) '!$Q$18</f>
        <v>0</v>
      </c>
      <c r="AO585" s="123"/>
      <c r="AP585" s="123"/>
      <c r="AQ585" s="123"/>
      <c r="AS585" s="123"/>
      <c r="AT585" s="123"/>
      <c r="AU585" s="123"/>
      <c r="AW585" s="123"/>
      <c r="AX585" s="123"/>
      <c r="AY585" s="123"/>
      <c r="AZ585" s="102"/>
    </row>
    <row r="586" spans="1:52" x14ac:dyDescent="0.25">
      <c r="A586" s="102"/>
      <c r="F586" s="113"/>
      <c r="G586" s="118"/>
      <c r="H586" s="123"/>
      <c r="I586" s="123"/>
      <c r="J586" s="123"/>
      <c r="L586" s="113"/>
      <c r="M586" s="123"/>
      <c r="N586" s="123"/>
      <c r="O586" s="123"/>
      <c r="R586" s="123"/>
      <c r="T586" s="113"/>
      <c r="U586" s="118"/>
      <c r="V586" s="123"/>
      <c r="W586" s="123"/>
      <c r="X586" s="123"/>
      <c r="Z586" s="128"/>
      <c r="AD586" s="132"/>
      <c r="AG586" s="123"/>
      <c r="AI586" s="128"/>
      <c r="AJ586" s="123"/>
      <c r="AL586" s="123"/>
      <c r="AM586" s="123"/>
      <c r="AO586" s="123"/>
      <c r="AP586" s="123"/>
      <c r="AQ586" s="123"/>
      <c r="AS586" s="123"/>
      <c r="AT586" s="123"/>
      <c r="AU586" s="123"/>
      <c r="AW586" s="123"/>
      <c r="AX586" s="123"/>
      <c r="AY586" s="123"/>
      <c r="AZ586" s="102"/>
    </row>
    <row r="587" spans="1:52" x14ac:dyDescent="0.25">
      <c r="A587" s="102"/>
      <c r="B587" s="107" t="s">
        <v>613</v>
      </c>
      <c r="C587" s="107" t="s">
        <v>614</v>
      </c>
      <c r="D587" s="107" t="s">
        <v>84</v>
      </c>
      <c r="E587" s="107"/>
      <c r="F587" s="114">
        <f>SUM(F588:F605)</f>
        <v>28101.2738750399</v>
      </c>
      <c r="G587" s="119">
        <f>SUM(G588:G605)</f>
        <v>2.4894270583259714E-2</v>
      </c>
      <c r="H587" s="124">
        <f>SUM(H588:H605)</f>
        <v>30848791.358063385</v>
      </c>
      <c r="I587" s="124">
        <f>SUM(I588:I605)</f>
        <v>1534684.3168167875</v>
      </c>
      <c r="J587" s="124">
        <f>SUM(J588:J605)</f>
        <v>32383475.674880173</v>
      </c>
      <c r="K587" s="108"/>
      <c r="L587" s="114">
        <f>SUM(L588:L605)</f>
        <v>849.0285052499155</v>
      </c>
      <c r="M587" s="124">
        <f>SUM(M588:M605)</f>
        <v>4535201.7033853792</v>
      </c>
      <c r="N587" s="124">
        <f>SUM(N588:N605)</f>
        <v>284849.2375095539</v>
      </c>
      <c r="O587" s="124">
        <f>SUM(O588:O605)</f>
        <v>4820050.9408949325</v>
      </c>
      <c r="P587" s="108"/>
      <c r="Q587" s="109"/>
      <c r="R587" s="124">
        <f>SUM(R588:R605)</f>
        <v>3901437.879115527</v>
      </c>
      <c r="S587" s="108"/>
      <c r="T587" s="114">
        <f>SUM(T588:T605)</f>
        <v>1200.3838420216471</v>
      </c>
      <c r="U587" s="119">
        <f>SUM(U588:U605)</f>
        <v>6.2974000628483462E-3</v>
      </c>
      <c r="V587" s="124">
        <f>SUM(V588:V605)</f>
        <v>308103.08014396264</v>
      </c>
      <c r="W587" s="124">
        <f>SUM(W588:W605)</f>
        <v>244676.20587804879</v>
      </c>
      <c r="X587" s="124">
        <f>SUM(X588:X605)</f>
        <v>552779.28602201142</v>
      </c>
      <c r="Y587" s="108"/>
      <c r="Z587" s="129">
        <f>SUM(Z588:Z605)</f>
        <v>16472</v>
      </c>
      <c r="AA587" s="108"/>
      <c r="AB587" s="108"/>
      <c r="AC587" s="108"/>
      <c r="AD587" s="133"/>
      <c r="AE587" s="108"/>
      <c r="AF587" s="108"/>
      <c r="AG587" s="124">
        <f>SUM(AG588:AG605)</f>
        <v>8626359.0311679598</v>
      </c>
      <c r="AH587" s="108"/>
      <c r="AI587" s="129">
        <f>SUM(AI588:AI605)</f>
        <v>265</v>
      </c>
      <c r="AJ587" s="124">
        <f>SUM(AJ588:AJ605)</f>
        <v>1511616.7999031071</v>
      </c>
      <c r="AK587" s="108"/>
      <c r="AL587" s="124">
        <f>SUM(AL588:AL605)</f>
        <v>325.5</v>
      </c>
      <c r="AM587" s="124">
        <f>SUM(AM588:AM605)</f>
        <v>171766.00233695543</v>
      </c>
      <c r="AN587" s="108"/>
      <c r="AO587" s="124"/>
      <c r="AP587" s="124"/>
      <c r="AQ587" s="124">
        <f>SUM(AQ588:AQ605)</f>
        <v>360118.12022503145</v>
      </c>
      <c r="AR587" s="107"/>
      <c r="AS587" s="124"/>
      <c r="AT587" s="124"/>
      <c r="AU587" s="124">
        <f>SUM(AU588:AU605)</f>
        <v>360118.12022503145</v>
      </c>
      <c r="AV587" s="107"/>
      <c r="AW587" s="124"/>
      <c r="AX587" s="124"/>
      <c r="AY587" s="124">
        <f>SUM(AY588:AY605)</f>
        <v>360118.12022503145</v>
      </c>
      <c r="AZ587" s="102"/>
    </row>
    <row r="588" spans="1:52" x14ac:dyDescent="0.25">
      <c r="A588" s="102"/>
      <c r="B588" s="103" t="s">
        <v>613</v>
      </c>
      <c r="C588" s="103" t="s">
        <v>35</v>
      </c>
      <c r="D588" s="103" t="s">
        <v>85</v>
      </c>
      <c r="F588" s="113">
        <f>'MATRIZ 2017 COMPLETO PROPOSTA'!F588</f>
        <v>0</v>
      </c>
      <c r="G588" s="118">
        <f t="shared" ref="G588:G605" si="254">F588/$F$11</f>
        <v>0</v>
      </c>
      <c r="H588" s="123">
        <f>'DADOS BASE PROPOSTA'!$H$17*G588*'AJUSTE CONIF-SETEC (1) '!$Q$12</f>
        <v>0</v>
      </c>
      <c r="I588" s="123">
        <f>'MATRIZ 2017 COMPLETO PROPOSTA'!I588*'AJUSTE CONIF-SETEC (1) '!$Q$12</f>
        <v>0</v>
      </c>
      <c r="J588" s="123">
        <f t="shared" ref="J588:J605" si="255">H588+I588</f>
        <v>0</v>
      </c>
      <c r="L588" s="113"/>
      <c r="M588" s="123">
        <f>IF(D588="E",'DADOS BASE PROPOSTA'!$H$28,IF(D588="EA",'DADOS BASE PROPOSTA'!$H$29,IF(D588="EC",'DADOS BASE PROPOSTA'!$H$30,IF(D588="ECA",'DADOS BASE PROPOSTA'!$H$31,0))))*'AJUSTE CONIF-SETEC (1) '!$Q$14</f>
        <v>0</v>
      </c>
      <c r="N588" s="123">
        <f>IF(OR(D588="E",D588="EA",D588="EC",D588="ECA",D588="ECR"),L588*'DADOS BASE PROPOSTA'!$H$33,0)*'AJUSTE CONIF-SETEC (1) '!$Q$14</f>
        <v>0</v>
      </c>
      <c r="O588" s="123">
        <f t="shared" ref="O588:O605" si="256">M588+N588</f>
        <v>0</v>
      </c>
      <c r="Q588" s="77">
        <v>17</v>
      </c>
      <c r="R588" s="123">
        <f>IF(D588="R",('DADOS BASE PROPOSTA'!$H$36+('DADOS BASE PROPOSTA'!$H$37*Q588)),0)*'AJUSTE CONIF-SETEC (1) '!Q16</f>
        <v>3901437.879115527</v>
      </c>
      <c r="T588" s="113"/>
      <c r="U588" s="118"/>
      <c r="V588" s="123"/>
      <c r="W588" s="123">
        <f>'DADOS BASE PROPOSTA'!$H$47/41</f>
        <v>244676.20587804879</v>
      </c>
      <c r="X588" s="123">
        <f t="shared" ref="X588:X605" si="257">V588+W588</f>
        <v>244676.20587804879</v>
      </c>
      <c r="Z588" s="128"/>
      <c r="AD588" s="132"/>
      <c r="AG588" s="123"/>
      <c r="AI588" s="128"/>
      <c r="AJ588" s="123"/>
      <c r="AL588" s="123"/>
      <c r="AM588" s="123"/>
      <c r="AO588" s="123">
        <f>'DADOS BASE PROPOSTA'!$H$52/41*'AJUSTE CONIF-SETEC (1) '!$Q$22</f>
        <v>167483.94540012974</v>
      </c>
      <c r="AP588" s="123">
        <f>'DADOS BASE PROPOSTA'!$H$53*(Q588/$Q$11)*'AJUSTE CONIF-SETEC (1) '!$Q$22</f>
        <v>192634.17482490171</v>
      </c>
      <c r="AQ588" s="123">
        <f>AO588+AP588</f>
        <v>360118.12022503145</v>
      </c>
      <c r="AS588" s="123">
        <f>'DADOS BASE PROPOSTA'!$H$56/41*'AJUSTE CONIF-SETEC (1) '!$Q$24</f>
        <v>167483.94540012974</v>
      </c>
      <c r="AT588" s="123">
        <f>'DADOS BASE PROPOSTA'!$H$57*(Q588/$Q$11)*'AJUSTE CONIF-SETEC (1) '!$Q$24</f>
        <v>192634.17482490171</v>
      </c>
      <c r="AU588" s="123">
        <f>AS588+AT588</f>
        <v>360118.12022503145</v>
      </c>
      <c r="AW588" s="123">
        <f>'DADOS BASE PROPOSTA'!$H$60/41*'AJUSTE CONIF-SETEC (1) '!$Q$26</f>
        <v>167483.94540012974</v>
      </c>
      <c r="AX588" s="123">
        <f>'DADOS BASE PROPOSTA'!$H$61*(Q588/$Q$11)*'AJUSTE CONIF-SETEC (1) '!$Q$26</f>
        <v>192634.17482490171</v>
      </c>
      <c r="AY588" s="123">
        <f>AW588+AX588</f>
        <v>360118.12022503145</v>
      </c>
      <c r="AZ588" s="102"/>
    </row>
    <row r="589" spans="1:52" x14ac:dyDescent="0.25">
      <c r="A589" s="102"/>
      <c r="B589" s="103" t="s">
        <v>613</v>
      </c>
      <c r="C589" s="103" t="s">
        <v>615</v>
      </c>
      <c r="D589" s="103" t="s">
        <v>93</v>
      </c>
      <c r="F589" s="113">
        <f>'MATRIZ 2017 COMPLETO PROPOSTA'!F589</f>
        <v>0</v>
      </c>
      <c r="G589" s="118">
        <f t="shared" si="254"/>
        <v>0</v>
      </c>
      <c r="H589" s="123">
        <f>'DADOS BASE PROPOSTA'!$H$17*G589*'AJUSTE CONIF-SETEC (1) '!$Q$12</f>
        <v>0</v>
      </c>
      <c r="I589" s="123">
        <f>'MATRIZ 2017 COMPLETO PROPOSTA'!I589*'AJUSTE CONIF-SETEC (1) '!$Q$12</f>
        <v>0</v>
      </c>
      <c r="J589" s="123">
        <f t="shared" si="255"/>
        <v>0</v>
      </c>
      <c r="L589" s="113">
        <v>191.46175657264399</v>
      </c>
      <c r="M589" s="123">
        <f>IF(D589="E",'DADOS BASE PROPOSTA'!$H$28,IF(D589="EA",'DADOS BASE PROPOSTA'!$H$29,IF(D589="EC",'DADOS BASE PROPOSTA'!$H$30,IF(D589="ECA",'DADOS BASE PROPOSTA'!$H$31,0))))*'AJUSTE CONIF-SETEC (1) '!$Q$14</f>
        <v>1008808.992033664</v>
      </c>
      <c r="N589" s="123">
        <f>IF(OR(D589="E",D589="EA",D589="EC",D589="ECA",D589="ECR"),L589*'DADOS BASE PROPOSTA'!$H$33,0)*'AJUSTE CONIF-SETEC (1) '!$Q$14</f>
        <v>64235.458567912312</v>
      </c>
      <c r="O589" s="123">
        <f t="shared" si="256"/>
        <v>1073044.4506015764</v>
      </c>
      <c r="R589" s="123"/>
      <c r="T589" s="113">
        <v>0</v>
      </c>
      <c r="U589" s="118">
        <f t="shared" ref="U589:U605" si="258">T589/$T$11</f>
        <v>0</v>
      </c>
      <c r="V589" s="123">
        <f>'DADOS BASE PROPOSTA'!$H$48*U589*'AJUSTE CONIF-SETEC (1) '!$Q$20</f>
        <v>0</v>
      </c>
      <c r="W589" s="123"/>
      <c r="X589" s="123">
        <f t="shared" si="257"/>
        <v>0</v>
      </c>
      <c r="Z589" s="128">
        <v>128</v>
      </c>
      <c r="AB589" s="54">
        <v>0.69899999999999995</v>
      </c>
      <c r="AC589" s="54">
        <f t="shared" ref="AC589:AC605" si="259">Z589*AB589</f>
        <v>89.471999999999994</v>
      </c>
      <c r="AD589" s="132">
        <f t="shared" ref="AD589:AD605" si="260">(AB589-$AC$12)*$AD$12</f>
        <v>-5.1581844258271253E-2</v>
      </c>
      <c r="AF589" s="54">
        <f>($AF$11-(AD589*$AF$11))*'AJUSTE CONIF-SETEC (1) '!$Q$18</f>
        <v>592.01440905475295</v>
      </c>
      <c r="AG589" s="123">
        <f t="shared" ref="AG589:AG605" si="261">Z589*AF589</f>
        <v>75777.844359008377</v>
      </c>
      <c r="AI589" s="128">
        <v>0</v>
      </c>
      <c r="AJ589" s="123">
        <f>IF($AI$11&gt;0,(AI589/$AI$11)*'DADOS BASE PROPOSTA'!$H$41,0)*'AJUSTE CONIF-SETEC (1) '!$Q$18</f>
        <v>0</v>
      </c>
      <c r="AL589" s="123">
        <v>0</v>
      </c>
      <c r="AM589" s="123">
        <f>(AL589/$AL$11)*'DADOS BASE PROPOSTA'!$H$42*'AJUSTE CONIF-SETEC (1) '!$Q$18</f>
        <v>0</v>
      </c>
      <c r="AO589" s="123"/>
      <c r="AP589" s="123"/>
      <c r="AQ589" s="123"/>
      <c r="AS589" s="123"/>
      <c r="AT589" s="123"/>
      <c r="AU589" s="123"/>
      <c r="AW589" s="123"/>
      <c r="AX589" s="123"/>
      <c r="AY589" s="123"/>
      <c r="AZ589" s="102"/>
    </row>
    <row r="590" spans="1:52" x14ac:dyDescent="0.25">
      <c r="A590" s="102"/>
      <c r="B590" s="103" t="s">
        <v>613</v>
      </c>
      <c r="C590" s="103" t="s">
        <v>616</v>
      </c>
      <c r="D590" s="103" t="s">
        <v>87</v>
      </c>
      <c r="F590" s="113">
        <f>'MATRIZ 2017 COMPLETO PROPOSTA'!F590</f>
        <v>0</v>
      </c>
      <c r="G590" s="118">
        <f t="shared" si="254"/>
        <v>0</v>
      </c>
      <c r="H590" s="123">
        <f>'DADOS BASE PROPOSTA'!$H$17*G590*'AJUSTE CONIF-SETEC (1) '!$Q$12</f>
        <v>0</v>
      </c>
      <c r="I590" s="123">
        <f>'MATRIZ 2017 COMPLETO PROPOSTA'!I590*'AJUSTE CONIF-SETEC (1) '!$Q$12</f>
        <v>0</v>
      </c>
      <c r="J590" s="123">
        <f t="shared" si="255"/>
        <v>0</v>
      </c>
      <c r="L590" s="113">
        <v>32.563950246067172</v>
      </c>
      <c r="M590" s="123">
        <f>IF(D590="E",'DADOS BASE PROPOSTA'!$H$28,IF(D590="EA",'DADOS BASE PROPOSTA'!$H$29,IF(D590="EC",'DADOS BASE PROPOSTA'!$H$30,IF(D590="ECA",'DADOS BASE PROPOSTA'!$H$31,0))))*'AJUSTE CONIF-SETEC (1) '!$Q$14</f>
        <v>499965.73525072273</v>
      </c>
      <c r="N590" s="123">
        <f>IF(OR(D590="E",D590="EA",D590="EC",D590="ECA",D590="ECR"),L590*'DADOS BASE PROPOSTA'!$H$33,0)*'AJUSTE CONIF-SETEC (1) '!$Q$14</f>
        <v>10925.211981146505</v>
      </c>
      <c r="O590" s="123">
        <f t="shared" si="256"/>
        <v>510890.94723186921</v>
      </c>
      <c r="R590" s="123"/>
      <c r="T590" s="113">
        <v>0</v>
      </c>
      <c r="U590" s="118">
        <f t="shared" si="258"/>
        <v>0</v>
      </c>
      <c r="V590" s="123">
        <f>'DADOS BASE PROPOSTA'!$H$48*U590*'AJUSTE CONIF-SETEC (1) '!$Q$20</f>
        <v>0</v>
      </c>
      <c r="W590" s="123"/>
      <c r="X590" s="123">
        <f t="shared" si="257"/>
        <v>0</v>
      </c>
      <c r="Z590" s="128">
        <v>80</v>
      </c>
      <c r="AB590" s="54">
        <v>0.77300000000000002</v>
      </c>
      <c r="AC590" s="54">
        <f t="shared" si="259"/>
        <v>61.84</v>
      </c>
      <c r="AD590" s="132">
        <f t="shared" si="260"/>
        <v>7.7918155741728862E-2</v>
      </c>
      <c r="AF590" s="54">
        <f>($AF$11-(AD590*$AF$11))*'AJUSTE CONIF-SETEC (1) '!$Q$18</f>
        <v>519.1091317421093</v>
      </c>
      <c r="AG590" s="123">
        <f t="shared" si="261"/>
        <v>41528.730539368742</v>
      </c>
      <c r="AI590" s="128">
        <v>0</v>
      </c>
      <c r="AJ590" s="123">
        <f>IF($AI$11&gt;0,(AI590/$AI$11)*'DADOS BASE PROPOSTA'!$H$41,0)*'AJUSTE CONIF-SETEC (1) '!$Q$18</f>
        <v>0</v>
      </c>
      <c r="AL590" s="123">
        <v>0</v>
      </c>
      <c r="AM590" s="123">
        <f>(AL590/$AL$11)*'DADOS BASE PROPOSTA'!$H$42*'AJUSTE CONIF-SETEC (1) '!$Q$18</f>
        <v>0</v>
      </c>
      <c r="AO590" s="123"/>
      <c r="AP590" s="123"/>
      <c r="AQ590" s="123"/>
      <c r="AS590" s="123"/>
      <c r="AT590" s="123"/>
      <c r="AU590" s="123"/>
      <c r="AW590" s="123"/>
      <c r="AX590" s="123"/>
      <c r="AY590" s="123"/>
      <c r="AZ590" s="102"/>
    </row>
    <row r="591" spans="1:52" x14ac:dyDescent="0.25">
      <c r="A591" s="102"/>
      <c r="B591" s="103" t="s">
        <v>613</v>
      </c>
      <c r="C591" s="103" t="s">
        <v>617</v>
      </c>
      <c r="D591" s="103" t="s">
        <v>89</v>
      </c>
      <c r="F591" s="113">
        <f>'MATRIZ 2017 COMPLETO PROPOSTA'!F591</f>
        <v>3821.324403563855</v>
      </c>
      <c r="G591" s="118">
        <f t="shared" si="254"/>
        <v>3.3852231792676009E-3</v>
      </c>
      <c r="H591" s="123">
        <f>'DADOS BASE PROPOSTA'!$H$17*G591*'AJUSTE CONIF-SETEC (1) '!$Q$12</f>
        <v>4194942.8969383324</v>
      </c>
      <c r="I591" s="123">
        <f>'MATRIZ 2017 COMPLETO PROPOSTA'!I591*'AJUSTE CONIF-SETEC (1) '!$Q$12</f>
        <v>0</v>
      </c>
      <c r="J591" s="123">
        <f t="shared" si="255"/>
        <v>4194942.8969383324</v>
      </c>
      <c r="L591" s="113">
        <v>0</v>
      </c>
      <c r="M591" s="123">
        <f>IF(D591="E",'DADOS BASE PROPOSTA'!$H$28,IF(D591="EA",'DADOS BASE PROPOSTA'!$H$29,IF(D591="EC",'DADOS BASE PROPOSTA'!$H$30,IF(D591="ECA",'DADOS BASE PROPOSTA'!$H$31,0))))*'AJUSTE CONIF-SETEC (1) '!$Q$14</f>
        <v>0</v>
      </c>
      <c r="N591" s="123">
        <f>IF(OR(D591="E",D591="EA",D591="EC",D591="ECA",D591="ECR"),L591*'DADOS BASE PROPOSTA'!$H$33,0)*'AJUSTE CONIF-SETEC (1) '!$Q$14</f>
        <v>0</v>
      </c>
      <c r="O591" s="123">
        <f t="shared" si="256"/>
        <v>0</v>
      </c>
      <c r="R591" s="123"/>
      <c r="T591" s="113">
        <v>0</v>
      </c>
      <c r="U591" s="118">
        <f t="shared" si="258"/>
        <v>0</v>
      </c>
      <c r="V591" s="123">
        <f>'DADOS BASE PROPOSTA'!$H$48*U591*'AJUSTE CONIF-SETEC (1) '!$Q$20</f>
        <v>0</v>
      </c>
      <c r="W591" s="123"/>
      <c r="X591" s="123">
        <f t="shared" si="257"/>
        <v>0</v>
      </c>
      <c r="Z591" s="128">
        <v>1637</v>
      </c>
      <c r="AB591" s="54">
        <v>0.77800000000000002</v>
      </c>
      <c r="AC591" s="54">
        <f t="shared" si="259"/>
        <v>1273.586</v>
      </c>
      <c r="AD591" s="132">
        <f t="shared" si="260"/>
        <v>8.6668155741728869E-2</v>
      </c>
      <c r="AF591" s="54">
        <f>($AF$11-(AD591*$AF$11))*'AJUSTE CONIF-SETEC (1) '!$Q$18</f>
        <v>514.18309949125501</v>
      </c>
      <c r="AG591" s="123">
        <f t="shared" si="261"/>
        <v>841717.73386718449</v>
      </c>
      <c r="AI591" s="128">
        <v>0</v>
      </c>
      <c r="AJ591" s="123">
        <f>IF($AI$11&gt;0,(AI591/$AI$11)*'DADOS BASE PROPOSTA'!$H$41,0)*'AJUSTE CONIF-SETEC (1) '!$Q$18</f>
        <v>0</v>
      </c>
      <c r="AL591" s="123">
        <v>0</v>
      </c>
      <c r="AM591" s="123">
        <f>(AL591/$AL$11)*'DADOS BASE PROPOSTA'!$H$42*'AJUSTE CONIF-SETEC (1) '!$Q$18</f>
        <v>0</v>
      </c>
      <c r="AO591" s="123"/>
      <c r="AP591" s="123"/>
      <c r="AQ591" s="123"/>
      <c r="AS591" s="123"/>
      <c r="AT591" s="123"/>
      <c r="AU591" s="123"/>
      <c r="AW591" s="123"/>
      <c r="AX591" s="123"/>
      <c r="AY591" s="123"/>
      <c r="AZ591" s="102"/>
    </row>
    <row r="592" spans="1:52" x14ac:dyDescent="0.25">
      <c r="A592" s="102"/>
      <c r="B592" s="103" t="s">
        <v>613</v>
      </c>
      <c r="C592" s="103" t="s">
        <v>618</v>
      </c>
      <c r="D592" s="103" t="s">
        <v>89</v>
      </c>
      <c r="F592" s="113">
        <f>'MATRIZ 2017 COMPLETO PROPOSTA'!F592</f>
        <v>1648.865999527342</v>
      </c>
      <c r="G592" s="118">
        <f t="shared" si="254"/>
        <v>1.4606923703992529E-3</v>
      </c>
      <c r="H592" s="123">
        <f>'DADOS BASE PROPOSTA'!$H$17*G592*'AJUSTE CONIF-SETEC (1) '!$Q$12</f>
        <v>1810078.9104085192</v>
      </c>
      <c r="I592" s="123">
        <f>'MATRIZ 2017 COMPLETO PROPOSTA'!I592*'AJUSTE CONIF-SETEC (1) '!$Q$12</f>
        <v>0</v>
      </c>
      <c r="J592" s="123">
        <f t="shared" si="255"/>
        <v>1810078.9104085192</v>
      </c>
      <c r="L592" s="113">
        <v>0</v>
      </c>
      <c r="M592" s="123">
        <f>IF(D592="E",'DADOS BASE PROPOSTA'!$H$28,IF(D592="EA",'DADOS BASE PROPOSTA'!$H$29,IF(D592="EC",'DADOS BASE PROPOSTA'!$H$30,IF(D592="ECA",'DADOS BASE PROPOSTA'!$H$31,0))))*'AJUSTE CONIF-SETEC (1) '!$Q$14</f>
        <v>0</v>
      </c>
      <c r="N592" s="123">
        <f>IF(OR(D592="E",D592="EA",D592="EC",D592="ECA",D592="ECR"),L592*'DADOS BASE PROPOSTA'!$H$33,0)*'AJUSTE CONIF-SETEC (1) '!$Q$14</f>
        <v>0</v>
      </c>
      <c r="O592" s="123">
        <f t="shared" si="256"/>
        <v>0</v>
      </c>
      <c r="R592" s="123"/>
      <c r="T592" s="113">
        <v>0</v>
      </c>
      <c r="U592" s="118">
        <f t="shared" si="258"/>
        <v>0</v>
      </c>
      <c r="V592" s="123">
        <f>'DADOS BASE PROPOSTA'!$H$48*U592*'AJUSTE CONIF-SETEC (1) '!$Q$20</f>
        <v>0</v>
      </c>
      <c r="W592" s="123"/>
      <c r="X592" s="123">
        <f t="shared" si="257"/>
        <v>0</v>
      </c>
      <c r="Z592" s="128">
        <v>984</v>
      </c>
      <c r="AB592" s="54">
        <v>0.75</v>
      </c>
      <c r="AC592" s="54">
        <f t="shared" si="259"/>
        <v>738</v>
      </c>
      <c r="AD592" s="132">
        <f t="shared" si="260"/>
        <v>3.7668155741728826E-2</v>
      </c>
      <c r="AF592" s="54">
        <f>($AF$11-(AD592*$AF$11))*'AJUSTE CONIF-SETEC (1) '!$Q$18</f>
        <v>541.76888009603908</v>
      </c>
      <c r="AG592" s="123">
        <f t="shared" si="261"/>
        <v>533100.57801450242</v>
      </c>
      <c r="AI592" s="128">
        <v>0</v>
      </c>
      <c r="AJ592" s="123">
        <f>IF($AI$11&gt;0,(AI592/$AI$11)*'DADOS BASE PROPOSTA'!$H$41,0)*'AJUSTE CONIF-SETEC (1) '!$Q$18</f>
        <v>0</v>
      </c>
      <c r="AL592" s="123">
        <v>0</v>
      </c>
      <c r="AM592" s="123">
        <f>(AL592/$AL$11)*'DADOS BASE PROPOSTA'!$H$42*'AJUSTE CONIF-SETEC (1) '!$Q$18</f>
        <v>0</v>
      </c>
      <c r="AO592" s="123"/>
      <c r="AP592" s="123"/>
      <c r="AQ592" s="123"/>
      <c r="AS592" s="123"/>
      <c r="AT592" s="123"/>
      <c r="AU592" s="123"/>
      <c r="AW592" s="123"/>
      <c r="AX592" s="123"/>
      <c r="AY592" s="123"/>
      <c r="AZ592" s="102"/>
    </row>
    <row r="593" spans="1:52" x14ac:dyDescent="0.25">
      <c r="A593" s="102"/>
      <c r="B593" s="103" t="s">
        <v>613</v>
      </c>
      <c r="C593" s="103" t="s">
        <v>619</v>
      </c>
      <c r="D593" s="103" t="s">
        <v>89</v>
      </c>
      <c r="F593" s="113">
        <f>'MATRIZ 2017 COMPLETO PROPOSTA'!F593</f>
        <v>1900.9383280095969</v>
      </c>
      <c r="G593" s="118">
        <f t="shared" si="254"/>
        <v>1.6839974340662526E-3</v>
      </c>
      <c r="H593" s="123">
        <f>'DADOS BASE PROPOSTA'!$H$17*G593*'AJUSTE CONIF-SETEC (1) '!$Q$12</f>
        <v>2086796.8522025105</v>
      </c>
      <c r="I593" s="123">
        <f>'MATRIZ 2017 COMPLETO PROPOSTA'!I593*'AJUSTE CONIF-SETEC (1) '!$Q$12</f>
        <v>0</v>
      </c>
      <c r="J593" s="123">
        <f t="shared" si="255"/>
        <v>2086796.8522025105</v>
      </c>
      <c r="L593" s="113">
        <v>0</v>
      </c>
      <c r="M593" s="123">
        <f>IF(D593="E",'DADOS BASE PROPOSTA'!$H$28,IF(D593="EA",'DADOS BASE PROPOSTA'!$H$29,IF(D593="EC",'DADOS BASE PROPOSTA'!$H$30,IF(D593="ECA",'DADOS BASE PROPOSTA'!$H$31,0))))*'AJUSTE CONIF-SETEC (1) '!$Q$14</f>
        <v>0</v>
      </c>
      <c r="N593" s="123">
        <f>IF(OR(D593="E",D593="EA",D593="EC",D593="ECA",D593="ECR"),L593*'DADOS BASE PROPOSTA'!$H$33,0)*'AJUSTE CONIF-SETEC (1) '!$Q$14</f>
        <v>0</v>
      </c>
      <c r="O593" s="123">
        <f t="shared" si="256"/>
        <v>0</v>
      </c>
      <c r="R593" s="123"/>
      <c r="T593" s="113">
        <v>0</v>
      </c>
      <c r="U593" s="118">
        <f t="shared" si="258"/>
        <v>0</v>
      </c>
      <c r="V593" s="123">
        <f>'DADOS BASE PROPOSTA'!$H$48*U593*'AJUSTE CONIF-SETEC (1) '!$Q$20</f>
        <v>0</v>
      </c>
      <c r="W593" s="123"/>
      <c r="X593" s="123">
        <f t="shared" si="257"/>
        <v>0</v>
      </c>
      <c r="Z593" s="128">
        <v>1112.5</v>
      </c>
      <c r="AB593" s="54">
        <v>0.78200000000000003</v>
      </c>
      <c r="AC593" s="54">
        <f t="shared" si="259"/>
        <v>869.97500000000002</v>
      </c>
      <c r="AD593" s="132">
        <f t="shared" si="260"/>
        <v>9.3668155741728876E-2</v>
      </c>
      <c r="AF593" s="54">
        <f>($AF$11-(AD593*$AF$11))*'AJUSTE CONIF-SETEC (1) '!$Q$18</f>
        <v>510.24227369057149</v>
      </c>
      <c r="AG593" s="123">
        <f t="shared" si="261"/>
        <v>567644.5294807608</v>
      </c>
      <c r="AI593" s="128">
        <v>0</v>
      </c>
      <c r="AJ593" s="123">
        <f>IF($AI$11&gt;0,(AI593/$AI$11)*'DADOS BASE PROPOSTA'!$H$41,0)*'AJUSTE CONIF-SETEC (1) '!$Q$18</f>
        <v>0</v>
      </c>
      <c r="AL593" s="123">
        <v>0</v>
      </c>
      <c r="AM593" s="123">
        <f>(AL593/$AL$11)*'DADOS BASE PROPOSTA'!$H$42*'AJUSTE CONIF-SETEC (1) '!$Q$18</f>
        <v>0</v>
      </c>
      <c r="AO593" s="123"/>
      <c r="AP593" s="123"/>
      <c r="AQ593" s="123"/>
      <c r="AS593" s="123"/>
      <c r="AT593" s="123"/>
      <c r="AU593" s="123"/>
      <c r="AW593" s="123"/>
      <c r="AX593" s="123"/>
      <c r="AY593" s="123"/>
      <c r="AZ593" s="102"/>
    </row>
    <row r="594" spans="1:52" x14ac:dyDescent="0.25">
      <c r="A594" s="102"/>
      <c r="B594" s="103" t="s">
        <v>613</v>
      </c>
      <c r="C594" s="103" t="s">
        <v>620</v>
      </c>
      <c r="D594" s="103" t="s">
        <v>89</v>
      </c>
      <c r="F594" s="113">
        <f>'MATRIZ 2017 COMPLETO PROPOSTA'!F594</f>
        <v>1796.997213467796</v>
      </c>
      <c r="G594" s="118">
        <f t="shared" si="254"/>
        <v>1.591918397306731E-3</v>
      </c>
      <c r="H594" s="123">
        <f>'DADOS BASE PROPOSTA'!$H$17*G594*'AJUSTE CONIF-SETEC (1) '!$Q$12</f>
        <v>1972693.207994672</v>
      </c>
      <c r="I594" s="123">
        <f>'MATRIZ 2017 COMPLETO PROPOSTA'!I594*'AJUSTE CONIF-SETEC (1) '!$Q$12</f>
        <v>0</v>
      </c>
      <c r="J594" s="123">
        <f t="shared" si="255"/>
        <v>1972693.207994672</v>
      </c>
      <c r="L594" s="113">
        <v>0</v>
      </c>
      <c r="M594" s="123">
        <f>IF(D594="E",'DADOS BASE PROPOSTA'!$H$28,IF(D594="EA",'DADOS BASE PROPOSTA'!$H$29,IF(D594="EC",'DADOS BASE PROPOSTA'!$H$30,IF(D594="ECA",'DADOS BASE PROPOSTA'!$H$31,0))))*'AJUSTE CONIF-SETEC (1) '!$Q$14</f>
        <v>0</v>
      </c>
      <c r="N594" s="123">
        <f>IF(OR(D594="E",D594="EA",D594="EC",D594="ECA",D594="ECR"),L594*'DADOS BASE PROPOSTA'!$H$33,0)*'AJUSTE CONIF-SETEC (1) '!$Q$14</f>
        <v>0</v>
      </c>
      <c r="O594" s="123">
        <f t="shared" si="256"/>
        <v>0</v>
      </c>
      <c r="R594" s="123"/>
      <c r="T594" s="113">
        <v>0</v>
      </c>
      <c r="U594" s="118">
        <f t="shared" si="258"/>
        <v>0</v>
      </c>
      <c r="V594" s="123">
        <f>'DADOS BASE PROPOSTA'!$H$48*U594*'AJUSTE CONIF-SETEC (1) '!$Q$20</f>
        <v>0</v>
      </c>
      <c r="W594" s="123"/>
      <c r="X594" s="123">
        <f t="shared" si="257"/>
        <v>0</v>
      </c>
      <c r="Z594" s="128">
        <v>1210.5</v>
      </c>
      <c r="AB594" s="54">
        <v>0.77600000000000002</v>
      </c>
      <c r="AC594" s="54">
        <f t="shared" si="259"/>
        <v>939.34800000000007</v>
      </c>
      <c r="AD594" s="132">
        <f t="shared" si="260"/>
        <v>8.3168155741728866E-2</v>
      </c>
      <c r="AF594" s="54">
        <f>($AF$11-(AD594*$AF$11))*'AJUSTE CONIF-SETEC (1) '!$Q$18</f>
        <v>516.15351239159679</v>
      </c>
      <c r="AG594" s="123">
        <f t="shared" si="261"/>
        <v>624803.82675002795</v>
      </c>
      <c r="AI594" s="128">
        <v>0</v>
      </c>
      <c r="AJ594" s="123">
        <f>IF($AI$11&gt;0,(AI594/$AI$11)*'DADOS BASE PROPOSTA'!$H$41,0)*'AJUSTE CONIF-SETEC (1) '!$Q$18</f>
        <v>0</v>
      </c>
      <c r="AL594" s="123">
        <v>0</v>
      </c>
      <c r="AM594" s="123">
        <f>(AL594/$AL$11)*'DADOS BASE PROPOSTA'!$H$42*'AJUSTE CONIF-SETEC (1) '!$Q$18</f>
        <v>0</v>
      </c>
      <c r="AO594" s="123"/>
      <c r="AP594" s="123"/>
      <c r="AQ594" s="123"/>
      <c r="AS594" s="123"/>
      <c r="AT594" s="123"/>
      <c r="AU594" s="123"/>
      <c r="AW594" s="123"/>
      <c r="AX594" s="123"/>
      <c r="AY594" s="123"/>
      <c r="AZ594" s="102"/>
    </row>
    <row r="595" spans="1:52" x14ac:dyDescent="0.25">
      <c r="A595" s="102"/>
      <c r="B595" s="103" t="s">
        <v>613</v>
      </c>
      <c r="C595" s="103" t="s">
        <v>621</v>
      </c>
      <c r="D595" s="103" t="s">
        <v>89</v>
      </c>
      <c r="F595" s="113">
        <f>'MATRIZ 2017 COMPLETO PROPOSTA'!F595</f>
        <v>1590.7326755630511</v>
      </c>
      <c r="G595" s="118">
        <f t="shared" si="254"/>
        <v>1.4091933991032658E-3</v>
      </c>
      <c r="H595" s="123">
        <f>'DADOS BASE PROPOSTA'!$H$17*G595*'AJUSTE CONIF-SETEC (1) '!$Q$12</f>
        <v>1746261.7756444614</v>
      </c>
      <c r="I595" s="123">
        <f>'MATRIZ 2017 COMPLETO PROPOSTA'!I595*'AJUSTE CONIF-SETEC (1) '!$Q$12</f>
        <v>0</v>
      </c>
      <c r="J595" s="123">
        <f t="shared" si="255"/>
        <v>1746261.7756444614</v>
      </c>
      <c r="L595" s="113">
        <v>0</v>
      </c>
      <c r="M595" s="123">
        <f>IF(D595="E",'DADOS BASE PROPOSTA'!$H$28,IF(D595="EA",'DADOS BASE PROPOSTA'!$H$29,IF(D595="EC",'DADOS BASE PROPOSTA'!$H$30,IF(D595="ECA",'DADOS BASE PROPOSTA'!$H$31,0))))*'AJUSTE CONIF-SETEC (1) '!$Q$14</f>
        <v>0</v>
      </c>
      <c r="N595" s="123">
        <f>IF(OR(D595="E",D595="EA",D595="EC",D595="ECA",D595="ECR"),L595*'DADOS BASE PROPOSTA'!$H$33,0)*'AJUSTE CONIF-SETEC (1) '!$Q$14</f>
        <v>0</v>
      </c>
      <c r="O595" s="123">
        <f t="shared" si="256"/>
        <v>0</v>
      </c>
      <c r="R595" s="123"/>
      <c r="T595" s="113">
        <v>0</v>
      </c>
      <c r="U595" s="118">
        <f t="shared" si="258"/>
        <v>0</v>
      </c>
      <c r="V595" s="123">
        <f>'DADOS BASE PROPOSTA'!$H$48*U595*'AJUSTE CONIF-SETEC (1) '!$Q$20</f>
        <v>0</v>
      </c>
      <c r="W595" s="123"/>
      <c r="X595" s="123">
        <f t="shared" si="257"/>
        <v>0</v>
      </c>
      <c r="Z595" s="128">
        <v>929.5</v>
      </c>
      <c r="AB595" s="54">
        <v>0.77700000000000002</v>
      </c>
      <c r="AC595" s="54">
        <f t="shared" si="259"/>
        <v>722.22149999999999</v>
      </c>
      <c r="AD595" s="132">
        <f t="shared" si="260"/>
        <v>8.4918155741728868E-2</v>
      </c>
      <c r="AF595" s="54">
        <f>($AF$11-(AD595*$AF$11))*'AJUSTE CONIF-SETEC (1) '!$Q$18</f>
        <v>515.16830594142584</v>
      </c>
      <c r="AG595" s="123">
        <f t="shared" si="261"/>
        <v>478848.94037255534</v>
      </c>
      <c r="AI595" s="128">
        <v>0</v>
      </c>
      <c r="AJ595" s="123">
        <f>IF($AI$11&gt;0,(AI595/$AI$11)*'DADOS BASE PROPOSTA'!$H$41,0)*'AJUSTE CONIF-SETEC (1) '!$Q$18</f>
        <v>0</v>
      </c>
      <c r="AL595" s="123">
        <v>0</v>
      </c>
      <c r="AM595" s="123">
        <f>(AL595/$AL$11)*'DADOS BASE PROPOSTA'!$H$42*'AJUSTE CONIF-SETEC (1) '!$Q$18</f>
        <v>0</v>
      </c>
      <c r="AO595" s="123"/>
      <c r="AP595" s="123"/>
      <c r="AQ595" s="123"/>
      <c r="AS595" s="123"/>
      <c r="AT595" s="123"/>
      <c r="AU595" s="123"/>
      <c r="AW595" s="123"/>
      <c r="AX595" s="123"/>
      <c r="AY595" s="123"/>
      <c r="AZ595" s="102"/>
    </row>
    <row r="596" spans="1:52" x14ac:dyDescent="0.25">
      <c r="A596" s="102"/>
      <c r="B596" s="103" t="s">
        <v>613</v>
      </c>
      <c r="C596" s="103" t="s">
        <v>622</v>
      </c>
      <c r="D596" s="103" t="s">
        <v>89</v>
      </c>
      <c r="F596" s="113">
        <f>'MATRIZ 2017 COMPLETO PROPOSTA'!F596</f>
        <v>994.41292379643164</v>
      </c>
      <c r="G596" s="118">
        <f t="shared" si="254"/>
        <v>8.8092748060317747E-4</v>
      </c>
      <c r="H596" s="123">
        <f>'DADOS BASE PROPOSTA'!$H$17*G596*'AJUSTE CONIF-SETEC (1) '!$Q$12</f>
        <v>1091638.6547588261</v>
      </c>
      <c r="I596" s="123">
        <f>'MATRIZ 2017 COMPLETO PROPOSTA'!I596*'AJUSTE CONIF-SETEC (1) '!$Q$12</f>
        <v>628334.74720037635</v>
      </c>
      <c r="J596" s="123">
        <f t="shared" si="255"/>
        <v>1719973.4019592025</v>
      </c>
      <c r="L596" s="113">
        <v>0</v>
      </c>
      <c r="M596" s="123">
        <f>IF(D596="E",'DADOS BASE PROPOSTA'!$H$28,IF(D596="EA",'DADOS BASE PROPOSTA'!$H$29,IF(D596="EC",'DADOS BASE PROPOSTA'!$H$30,IF(D596="ECA",'DADOS BASE PROPOSTA'!$H$31,0))))*'AJUSTE CONIF-SETEC (1) '!$Q$14</f>
        <v>0</v>
      </c>
      <c r="N596" s="123">
        <f>IF(OR(D596="E",D596="EA",D596="EC",D596="ECA",D596="ECR"),L596*'DADOS BASE PROPOSTA'!$H$33,0)*'AJUSTE CONIF-SETEC (1) '!$Q$14</f>
        <v>0</v>
      </c>
      <c r="O596" s="123">
        <f t="shared" si="256"/>
        <v>0</v>
      </c>
      <c r="R596" s="123"/>
      <c r="T596" s="113">
        <v>0</v>
      </c>
      <c r="U596" s="118">
        <f t="shared" si="258"/>
        <v>0</v>
      </c>
      <c r="V596" s="123">
        <f>'DADOS BASE PROPOSTA'!$H$48*U596*'AJUSTE CONIF-SETEC (1) '!$Q$20</f>
        <v>0</v>
      </c>
      <c r="W596" s="123"/>
      <c r="X596" s="123">
        <f t="shared" si="257"/>
        <v>0</v>
      </c>
      <c r="Z596" s="128">
        <v>603</v>
      </c>
      <c r="AB596" s="54">
        <v>0.75</v>
      </c>
      <c r="AC596" s="54">
        <f t="shared" si="259"/>
        <v>452.25</v>
      </c>
      <c r="AD596" s="132">
        <f t="shared" si="260"/>
        <v>3.7668155741728826E-2</v>
      </c>
      <c r="AF596" s="54">
        <f>($AF$11-(AD596*$AF$11))*'AJUSTE CONIF-SETEC (1) '!$Q$18</f>
        <v>541.76888009603908</v>
      </c>
      <c r="AG596" s="123">
        <f t="shared" si="261"/>
        <v>326686.63469791156</v>
      </c>
      <c r="AI596" s="128">
        <v>0</v>
      </c>
      <c r="AJ596" s="123">
        <f>IF($AI$11&gt;0,(AI596/$AI$11)*'DADOS BASE PROPOSTA'!$H$41,0)*'AJUSTE CONIF-SETEC (1) '!$Q$18</f>
        <v>0</v>
      </c>
      <c r="AL596" s="123">
        <v>0</v>
      </c>
      <c r="AM596" s="123">
        <f>(AL596/$AL$11)*'DADOS BASE PROPOSTA'!$H$42*'AJUSTE CONIF-SETEC (1) '!$Q$18</f>
        <v>0</v>
      </c>
      <c r="AO596" s="123"/>
      <c r="AP596" s="123"/>
      <c r="AQ596" s="123"/>
      <c r="AS596" s="123"/>
      <c r="AT596" s="123"/>
      <c r="AU596" s="123"/>
      <c r="AW596" s="123"/>
      <c r="AX596" s="123"/>
      <c r="AY596" s="123"/>
      <c r="AZ596" s="102"/>
    </row>
    <row r="597" spans="1:52" x14ac:dyDescent="0.25">
      <c r="A597" s="102"/>
      <c r="B597" s="103" t="s">
        <v>613</v>
      </c>
      <c r="C597" s="103" t="s">
        <v>623</v>
      </c>
      <c r="D597" s="103" t="s">
        <v>89</v>
      </c>
      <c r="F597" s="113">
        <f>'MATRIZ 2017 COMPLETO PROPOSTA'!F597</f>
        <v>2200.542522073953</v>
      </c>
      <c r="G597" s="118">
        <f t="shared" si="254"/>
        <v>1.949409881490647E-3</v>
      </c>
      <c r="H597" s="123">
        <f>'DADOS BASE PROPOSTA'!$H$17*G597*'AJUSTE CONIF-SETEC (1) '!$Q$12</f>
        <v>2415693.9446898857</v>
      </c>
      <c r="I597" s="123">
        <f>'MATRIZ 2017 COMPLETO PROPOSTA'!I597*'AJUSTE CONIF-SETEC (1) '!$Q$12</f>
        <v>0</v>
      </c>
      <c r="J597" s="123">
        <f t="shared" si="255"/>
        <v>2415693.9446898857</v>
      </c>
      <c r="L597" s="113">
        <v>0</v>
      </c>
      <c r="M597" s="123">
        <f>IF(D597="E",'DADOS BASE PROPOSTA'!$H$28,IF(D597="EA",'DADOS BASE PROPOSTA'!$H$29,IF(D597="EC",'DADOS BASE PROPOSTA'!$H$30,IF(D597="ECA",'DADOS BASE PROPOSTA'!$H$31,0))))*'AJUSTE CONIF-SETEC (1) '!$Q$14</f>
        <v>0</v>
      </c>
      <c r="N597" s="123">
        <f>IF(OR(D597="E",D597="EA",D597="EC",D597="ECA",D597="ECR"),L597*'DADOS BASE PROPOSTA'!$H$33,0)*'AJUSTE CONIF-SETEC (1) '!$Q$14</f>
        <v>0</v>
      </c>
      <c r="O597" s="123">
        <f t="shared" si="256"/>
        <v>0</v>
      </c>
      <c r="R597" s="123"/>
      <c r="T597" s="113">
        <v>0</v>
      </c>
      <c r="U597" s="118">
        <f t="shared" si="258"/>
        <v>0</v>
      </c>
      <c r="V597" s="123">
        <f>'DADOS BASE PROPOSTA'!$H$48*U597*'AJUSTE CONIF-SETEC (1) '!$Q$20</f>
        <v>0</v>
      </c>
      <c r="W597" s="123"/>
      <c r="X597" s="123">
        <f t="shared" si="257"/>
        <v>0</v>
      </c>
      <c r="Z597" s="128">
        <v>852.5</v>
      </c>
      <c r="AB597" s="54">
        <v>0.76500000000000001</v>
      </c>
      <c r="AC597" s="54">
        <f t="shared" si="259"/>
        <v>652.16250000000002</v>
      </c>
      <c r="AD597" s="132">
        <f t="shared" si="260"/>
        <v>6.3918155741728849E-2</v>
      </c>
      <c r="AF597" s="54">
        <f>($AF$11-(AD597*$AF$11))*'AJUSTE CONIF-SETEC (1) '!$Q$18</f>
        <v>526.9907833434761</v>
      </c>
      <c r="AG597" s="123">
        <f t="shared" si="261"/>
        <v>449259.64280031336</v>
      </c>
      <c r="AI597" s="128">
        <v>0</v>
      </c>
      <c r="AJ597" s="123">
        <f>IF($AI$11&gt;0,(AI597/$AI$11)*'DADOS BASE PROPOSTA'!$H$41,0)*'AJUSTE CONIF-SETEC (1) '!$Q$18</f>
        <v>0</v>
      </c>
      <c r="AL597" s="123">
        <v>0</v>
      </c>
      <c r="AM597" s="123">
        <f>(AL597/$AL$11)*'DADOS BASE PROPOSTA'!$H$42*'AJUSTE CONIF-SETEC (1) '!$Q$18</f>
        <v>0</v>
      </c>
      <c r="AO597" s="123"/>
      <c r="AP597" s="123"/>
      <c r="AQ597" s="123"/>
      <c r="AS597" s="123"/>
      <c r="AT597" s="123"/>
      <c r="AU597" s="123"/>
      <c r="AW597" s="123"/>
      <c r="AX597" s="123"/>
      <c r="AY597" s="123"/>
      <c r="AZ597" s="102"/>
    </row>
    <row r="598" spans="1:52" x14ac:dyDescent="0.25">
      <c r="A598" s="102"/>
      <c r="B598" s="103" t="s">
        <v>613</v>
      </c>
      <c r="C598" s="103" t="s">
        <v>624</v>
      </c>
      <c r="D598" s="103" t="s">
        <v>89</v>
      </c>
      <c r="F598" s="113">
        <f>'MATRIZ 2017 COMPLETO PROPOSTA'!F598</f>
        <v>859.63317227037692</v>
      </c>
      <c r="G598" s="118">
        <f t="shared" si="254"/>
        <v>7.6152920639845155E-4</v>
      </c>
      <c r="H598" s="123">
        <f>'DADOS BASE PROPOSTA'!$H$17*G598*'AJUSTE CONIF-SETEC (1) '!$Q$12</f>
        <v>943681.2186437354</v>
      </c>
      <c r="I598" s="123">
        <f>'MATRIZ 2017 COMPLETO PROPOSTA'!I598*'AJUSTE CONIF-SETEC (1) '!$Q$12</f>
        <v>776292.18331546709</v>
      </c>
      <c r="J598" s="123">
        <f t="shared" si="255"/>
        <v>1719973.4019592025</v>
      </c>
      <c r="L598" s="113">
        <v>0</v>
      </c>
      <c r="M598" s="123">
        <f>IF(D598="E",'DADOS BASE PROPOSTA'!$H$28,IF(D598="EA",'DADOS BASE PROPOSTA'!$H$29,IF(D598="EC",'DADOS BASE PROPOSTA'!$H$30,IF(D598="ECA",'DADOS BASE PROPOSTA'!$H$31,0))))*'AJUSTE CONIF-SETEC (1) '!$Q$14</f>
        <v>0</v>
      </c>
      <c r="N598" s="123">
        <f>IF(OR(D598="E",D598="EA",D598="EC",D598="ECA",D598="ECR"),L598*'DADOS BASE PROPOSTA'!$H$33,0)*'AJUSTE CONIF-SETEC (1) '!$Q$14</f>
        <v>0</v>
      </c>
      <c r="O598" s="123">
        <f t="shared" si="256"/>
        <v>0</v>
      </c>
      <c r="R598" s="123"/>
      <c r="T598" s="113">
        <v>249.43943440207369</v>
      </c>
      <c r="U598" s="118">
        <f t="shared" si="258"/>
        <v>1.3085980124782016E-3</v>
      </c>
      <c r="V598" s="123">
        <f>'DADOS BASE PROPOSTA'!$H$48*U598*'AJUSTE CONIF-SETEC (1) '!$Q$20</f>
        <v>64023.735873696402</v>
      </c>
      <c r="W598" s="123"/>
      <c r="X598" s="123">
        <f t="shared" si="257"/>
        <v>64023.735873696402</v>
      </c>
      <c r="Z598" s="128">
        <v>976</v>
      </c>
      <c r="AB598" s="54">
        <v>0.751</v>
      </c>
      <c r="AC598" s="54">
        <f t="shared" si="259"/>
        <v>732.976</v>
      </c>
      <c r="AD598" s="132">
        <f t="shared" si="260"/>
        <v>3.9418155741728828E-2</v>
      </c>
      <c r="AF598" s="54">
        <f>($AF$11-(AD598*$AF$11))*'AJUSTE CONIF-SETEC (1) '!$Q$18</f>
        <v>540.78367364586825</v>
      </c>
      <c r="AG598" s="123">
        <f t="shared" si="261"/>
        <v>527804.86547836743</v>
      </c>
      <c r="AI598" s="128">
        <v>0</v>
      </c>
      <c r="AJ598" s="123">
        <f>IF($AI$11&gt;0,(AI598/$AI$11)*'DADOS BASE PROPOSTA'!$H$41,0)*'AJUSTE CONIF-SETEC (1) '!$Q$18</f>
        <v>0</v>
      </c>
      <c r="AL598" s="123">
        <v>64.5</v>
      </c>
      <c r="AM598" s="123">
        <f>(AL598/$AL$11)*'DADOS BASE PROPOSTA'!$H$42*'AJUSTE CONIF-SETEC (1) '!$Q$18</f>
        <v>34036.581108244623</v>
      </c>
      <c r="AO598" s="123"/>
      <c r="AP598" s="123"/>
      <c r="AQ598" s="123"/>
      <c r="AS598" s="123"/>
      <c r="AT598" s="123"/>
      <c r="AU598" s="123"/>
      <c r="AW598" s="123"/>
      <c r="AX598" s="123"/>
      <c r="AY598" s="123"/>
      <c r="AZ598" s="102"/>
    </row>
    <row r="599" spans="1:52" x14ac:dyDescent="0.25">
      <c r="A599" s="102"/>
      <c r="B599" s="103" t="s">
        <v>613</v>
      </c>
      <c r="C599" s="103" t="s">
        <v>625</v>
      </c>
      <c r="D599" s="103" t="s">
        <v>89</v>
      </c>
      <c r="F599" s="113">
        <f>'MATRIZ 2017 COMPLETO PROPOSTA'!F599</f>
        <v>2687.866109493933</v>
      </c>
      <c r="G599" s="118">
        <f t="shared" si="254"/>
        <v>2.3811186111654713E-3</v>
      </c>
      <c r="H599" s="123">
        <f>'DADOS BASE PROPOSTA'!$H$17*G599*'AJUSTE CONIF-SETEC (1) '!$Q$12</f>
        <v>2950664.129281227</v>
      </c>
      <c r="I599" s="123">
        <f>'MATRIZ 2017 COMPLETO PROPOSTA'!I599*'AJUSTE CONIF-SETEC (1) '!$Q$12</f>
        <v>0</v>
      </c>
      <c r="J599" s="123">
        <f t="shared" si="255"/>
        <v>2950664.129281227</v>
      </c>
      <c r="L599" s="113">
        <v>0</v>
      </c>
      <c r="M599" s="123">
        <f>IF(D599="E",'DADOS BASE PROPOSTA'!$H$28,IF(D599="EA",'DADOS BASE PROPOSTA'!$H$29,IF(D599="EC",'DADOS BASE PROPOSTA'!$H$30,IF(D599="ECA",'DADOS BASE PROPOSTA'!$H$31,0))))*'AJUSTE CONIF-SETEC (1) '!$Q$14</f>
        <v>0</v>
      </c>
      <c r="N599" s="123">
        <f>IF(OR(D599="E",D599="EA",D599="EC",D599="ECA",D599="ECR"),L599*'DADOS BASE PROPOSTA'!$H$33,0)*'AJUSTE CONIF-SETEC (1) '!$Q$14</f>
        <v>0</v>
      </c>
      <c r="O599" s="123">
        <f t="shared" si="256"/>
        <v>0</v>
      </c>
      <c r="R599" s="123"/>
      <c r="T599" s="113">
        <v>682.26817652477075</v>
      </c>
      <c r="U599" s="118">
        <f t="shared" si="258"/>
        <v>3.5792848148392827E-3</v>
      </c>
      <c r="V599" s="123">
        <f>'DADOS BASE PROPOSTA'!$H$48*U599*'AJUSTE CONIF-SETEC (1) '!$Q$20</f>
        <v>175118.09082456469</v>
      </c>
      <c r="W599" s="123"/>
      <c r="X599" s="123">
        <f t="shared" si="257"/>
        <v>175118.09082456469</v>
      </c>
      <c r="Z599" s="128">
        <v>2454</v>
      </c>
      <c r="AB599" s="54">
        <v>0.80500000000000005</v>
      </c>
      <c r="AC599" s="54">
        <f t="shared" si="259"/>
        <v>1975.47</v>
      </c>
      <c r="AD599" s="132">
        <f t="shared" si="260"/>
        <v>0.13391815574172891</v>
      </c>
      <c r="AF599" s="54">
        <f>($AF$11-(AD599*$AF$11))*'AJUSTE CONIF-SETEC (1) '!$Q$18</f>
        <v>487.58252533664165</v>
      </c>
      <c r="AG599" s="123">
        <f t="shared" si="261"/>
        <v>1196527.5171761187</v>
      </c>
      <c r="AI599" s="128">
        <v>0</v>
      </c>
      <c r="AJ599" s="123">
        <f>IF($AI$11&gt;0,(AI599/$AI$11)*'DADOS BASE PROPOSTA'!$H$41,0)*'AJUSTE CONIF-SETEC (1) '!$Q$18</f>
        <v>0</v>
      </c>
      <c r="AL599" s="123">
        <v>191</v>
      </c>
      <c r="AM599" s="123">
        <f>(AL599/$AL$11)*'DADOS BASE PROPOSTA'!$H$42*'AJUSTE CONIF-SETEC (1) '!$Q$18</f>
        <v>100790.49599495695</v>
      </c>
      <c r="AO599" s="123"/>
      <c r="AP599" s="123"/>
      <c r="AQ599" s="123"/>
      <c r="AS599" s="123"/>
      <c r="AT599" s="123"/>
      <c r="AU599" s="123"/>
      <c r="AW599" s="123"/>
      <c r="AX599" s="123"/>
      <c r="AY599" s="123"/>
      <c r="AZ599" s="102"/>
    </row>
    <row r="600" spans="1:52" x14ac:dyDescent="0.25">
      <c r="A600" s="102"/>
      <c r="B600" s="103" t="s">
        <v>613</v>
      </c>
      <c r="C600" s="103" t="s">
        <v>626</v>
      </c>
      <c r="D600" s="103" t="s">
        <v>89</v>
      </c>
      <c r="F600" s="113">
        <f>'MATRIZ 2017 COMPLETO PROPOSTA'!F600</f>
        <v>1448.311698041507</v>
      </c>
      <c r="G600" s="118">
        <f t="shared" si="254"/>
        <v>1.2830259389760288E-3</v>
      </c>
      <c r="H600" s="123">
        <f>'DADOS BASE PROPOSTA'!$H$17*G600*'AJUSTE CONIF-SETEC (1) '!$Q$12</f>
        <v>1589916.0156582587</v>
      </c>
      <c r="I600" s="123">
        <f>'MATRIZ 2017 COMPLETO PROPOSTA'!I600*'AJUSTE CONIF-SETEC (1) '!$Q$12</f>
        <v>130057.38630094392</v>
      </c>
      <c r="J600" s="123">
        <f t="shared" si="255"/>
        <v>1719973.4019592027</v>
      </c>
      <c r="L600" s="113">
        <v>0</v>
      </c>
      <c r="M600" s="123">
        <f>IF(D600="E",'DADOS BASE PROPOSTA'!$H$28,IF(D600="EA",'DADOS BASE PROPOSTA'!$H$29,IF(D600="EC",'DADOS BASE PROPOSTA'!$H$30,IF(D600="ECA",'DADOS BASE PROPOSTA'!$H$31,0))))*'AJUSTE CONIF-SETEC (1) '!$Q$14</f>
        <v>0</v>
      </c>
      <c r="N600" s="123">
        <f>IF(OR(D600="E",D600="EA",D600="EC",D600="ECA",D600="ECR"),L600*'DADOS BASE PROPOSTA'!$H$33,0)*'AJUSTE CONIF-SETEC (1) '!$Q$14</f>
        <v>0</v>
      </c>
      <c r="O600" s="123">
        <f t="shared" si="256"/>
        <v>0</v>
      </c>
      <c r="R600" s="123"/>
      <c r="T600" s="113">
        <v>0</v>
      </c>
      <c r="U600" s="118">
        <f t="shared" si="258"/>
        <v>0</v>
      </c>
      <c r="V600" s="123">
        <f>'DADOS BASE PROPOSTA'!$H$48*U600*'AJUSTE CONIF-SETEC (1) '!$Q$20</f>
        <v>0</v>
      </c>
      <c r="W600" s="123"/>
      <c r="X600" s="123">
        <f t="shared" si="257"/>
        <v>0</v>
      </c>
      <c r="Z600" s="128">
        <v>891.5</v>
      </c>
      <c r="AB600" s="54">
        <v>0.80500000000000005</v>
      </c>
      <c r="AC600" s="54">
        <f t="shared" si="259"/>
        <v>717.65750000000003</v>
      </c>
      <c r="AD600" s="132">
        <f t="shared" si="260"/>
        <v>0.13391815574172891</v>
      </c>
      <c r="AF600" s="54">
        <f>($AF$11-(AD600*$AF$11))*'AJUSTE CONIF-SETEC (1) '!$Q$18</f>
        <v>487.58252533664165</v>
      </c>
      <c r="AG600" s="123">
        <f t="shared" si="261"/>
        <v>434679.82133761601</v>
      </c>
      <c r="AI600" s="128">
        <v>0</v>
      </c>
      <c r="AJ600" s="123">
        <f>IF($AI$11&gt;0,(AI600/$AI$11)*'DADOS BASE PROPOSTA'!$H$41,0)*'AJUSTE CONIF-SETEC (1) '!$Q$18</f>
        <v>0</v>
      </c>
      <c r="AL600" s="123">
        <v>0</v>
      </c>
      <c r="AM600" s="123">
        <f>(AL600/$AL$11)*'DADOS BASE PROPOSTA'!$H$42*'AJUSTE CONIF-SETEC (1) '!$Q$18</f>
        <v>0</v>
      </c>
      <c r="AO600" s="123"/>
      <c r="AP600" s="123"/>
      <c r="AQ600" s="123"/>
      <c r="AS600" s="123"/>
      <c r="AT600" s="123"/>
      <c r="AU600" s="123"/>
      <c r="AW600" s="123"/>
      <c r="AX600" s="123"/>
      <c r="AY600" s="123"/>
      <c r="AZ600" s="102"/>
    </row>
    <row r="601" spans="1:52" x14ac:dyDescent="0.25">
      <c r="A601" s="102"/>
      <c r="B601" s="103" t="s">
        <v>613</v>
      </c>
      <c r="C601" s="103" t="s">
        <v>627</v>
      </c>
      <c r="D601" s="103" t="s">
        <v>89</v>
      </c>
      <c r="F601" s="113">
        <f>'MATRIZ 2017 COMPLETO PROPOSTA'!F601</f>
        <v>3982.4186436040291</v>
      </c>
      <c r="G601" s="118">
        <f t="shared" si="254"/>
        <v>3.5279328521029924E-3</v>
      </c>
      <c r="H601" s="123">
        <f>'DADOS BASE PROPOSTA'!$H$17*G601*'AJUSTE CONIF-SETEC (1) '!$Q$12</f>
        <v>4371787.64148919</v>
      </c>
      <c r="I601" s="123">
        <f>'MATRIZ 2017 COMPLETO PROPOSTA'!I601*'AJUSTE CONIF-SETEC (1) '!$Q$12</f>
        <v>0</v>
      </c>
      <c r="J601" s="123">
        <f t="shared" si="255"/>
        <v>4371787.64148919</v>
      </c>
      <c r="L601" s="113">
        <v>0</v>
      </c>
      <c r="M601" s="123">
        <f>IF(D601="E",'DADOS BASE PROPOSTA'!$H$28,IF(D601="EA",'DADOS BASE PROPOSTA'!$H$29,IF(D601="EC",'DADOS BASE PROPOSTA'!$H$30,IF(D601="ECA",'DADOS BASE PROPOSTA'!$H$31,0))))*'AJUSTE CONIF-SETEC (1) '!$Q$14</f>
        <v>0</v>
      </c>
      <c r="N601" s="123">
        <f>IF(OR(D601="E",D601="EA",D601="EC",D601="ECA",D601="ECR"),L601*'DADOS BASE PROPOSTA'!$H$33,0)*'AJUSTE CONIF-SETEC (1) '!$Q$14</f>
        <v>0</v>
      </c>
      <c r="O601" s="123">
        <f t="shared" si="256"/>
        <v>0</v>
      </c>
      <c r="R601" s="123"/>
      <c r="T601" s="113">
        <v>268.67623109480257</v>
      </c>
      <c r="U601" s="118">
        <f t="shared" si="258"/>
        <v>1.4095172355308616E-3</v>
      </c>
      <c r="V601" s="123">
        <f>'DADOS BASE PROPOSTA'!$H$48*U601*'AJUSTE CONIF-SETEC (1) '!$Q$20</f>
        <v>68961.253445701572</v>
      </c>
      <c r="W601" s="123"/>
      <c r="X601" s="123">
        <f t="shared" si="257"/>
        <v>68961.253445701572</v>
      </c>
      <c r="Z601" s="128">
        <v>2245</v>
      </c>
      <c r="AB601" s="54">
        <v>0.74399999999999999</v>
      </c>
      <c r="AC601" s="54">
        <f t="shared" si="259"/>
        <v>1670.28</v>
      </c>
      <c r="AD601" s="132">
        <f t="shared" si="260"/>
        <v>2.7168155741728817E-2</v>
      </c>
      <c r="AF601" s="54">
        <f>($AF$11-(AD601*$AF$11))*'AJUSTE CONIF-SETEC (1) '!$Q$18</f>
        <v>547.68011879706421</v>
      </c>
      <c r="AG601" s="123">
        <f t="shared" si="261"/>
        <v>1229541.8666994092</v>
      </c>
      <c r="AI601" s="128">
        <v>0</v>
      </c>
      <c r="AJ601" s="123">
        <f>IF($AI$11&gt;0,(AI601/$AI$11)*'DADOS BASE PROPOSTA'!$H$41,0)*'AJUSTE CONIF-SETEC (1) '!$Q$18</f>
        <v>0</v>
      </c>
      <c r="AL601" s="123">
        <v>70</v>
      </c>
      <c r="AM601" s="123">
        <f>(AL601/$AL$11)*'DADOS BASE PROPOSTA'!$H$42*'AJUSTE CONIF-SETEC (1) '!$Q$18</f>
        <v>36938.925233753856</v>
      </c>
      <c r="AO601" s="123"/>
      <c r="AP601" s="123"/>
      <c r="AQ601" s="123"/>
      <c r="AS601" s="123"/>
      <c r="AT601" s="123"/>
      <c r="AU601" s="123"/>
      <c r="AW601" s="123"/>
      <c r="AX601" s="123"/>
      <c r="AY601" s="123"/>
      <c r="AZ601" s="102"/>
    </row>
    <row r="602" spans="1:52" x14ac:dyDescent="0.25">
      <c r="A602" s="102"/>
      <c r="B602" s="103" t="s">
        <v>613</v>
      </c>
      <c r="C602" s="103" t="s">
        <v>628</v>
      </c>
      <c r="D602" s="103" t="s">
        <v>93</v>
      </c>
      <c r="F602" s="113">
        <f>'MATRIZ 2017 COMPLETO PROPOSTA'!F602</f>
        <v>0</v>
      </c>
      <c r="G602" s="118">
        <f t="shared" si="254"/>
        <v>0</v>
      </c>
      <c r="H602" s="123">
        <f>'DADOS BASE PROPOSTA'!$H$17*G602*'AJUSTE CONIF-SETEC (1) '!$Q$12</f>
        <v>0</v>
      </c>
      <c r="I602" s="123">
        <f>'MATRIZ 2017 COMPLETO PROPOSTA'!I602*'AJUSTE CONIF-SETEC (1) '!$Q$12</f>
        <v>0</v>
      </c>
      <c r="J602" s="123">
        <f t="shared" si="255"/>
        <v>0</v>
      </c>
      <c r="L602" s="113">
        <v>9.7667216451431784</v>
      </c>
      <c r="M602" s="123">
        <f>IF(D602="E",'DADOS BASE PROPOSTA'!$H$28,IF(D602="EA",'DADOS BASE PROPOSTA'!$H$29,IF(D602="EC",'DADOS BASE PROPOSTA'!$H$30,IF(D602="ECA",'DADOS BASE PROPOSTA'!$H$31,0))))*'AJUSTE CONIF-SETEC (1) '!$Q$14</f>
        <v>1008808.992033664</v>
      </c>
      <c r="N602" s="123">
        <f>IF(OR(D602="E",D602="EA",D602="EC",D602="ECA",D602="ECR"),L602*'DADOS BASE PROPOSTA'!$H$33,0)*'AJUSTE CONIF-SETEC (1) '!$Q$14</f>
        <v>3276.7371135179774</v>
      </c>
      <c r="O602" s="123">
        <f t="shared" si="256"/>
        <v>1012085.729147182</v>
      </c>
      <c r="R602" s="123"/>
      <c r="T602" s="113">
        <v>0</v>
      </c>
      <c r="U602" s="118">
        <f t="shared" si="258"/>
        <v>0</v>
      </c>
      <c r="V602" s="123">
        <f>'DADOS BASE PROPOSTA'!$H$48*U602*'AJUSTE CONIF-SETEC (1) '!$Q$20</f>
        <v>0</v>
      </c>
      <c r="W602" s="123"/>
      <c r="X602" s="123">
        <f t="shared" si="257"/>
        <v>0</v>
      </c>
      <c r="Z602" s="128">
        <v>17.5</v>
      </c>
      <c r="AB602" s="54">
        <v>0.68799999999999994</v>
      </c>
      <c r="AC602" s="54">
        <f t="shared" si="259"/>
        <v>12.04</v>
      </c>
      <c r="AD602" s="132">
        <f t="shared" si="260"/>
        <v>-7.083184425827127E-2</v>
      </c>
      <c r="AF602" s="54">
        <f>($AF$11-(AD602*$AF$11))*'AJUSTE CONIF-SETEC (1) '!$Q$18</f>
        <v>602.85168000663248</v>
      </c>
      <c r="AG602" s="123">
        <f t="shared" si="261"/>
        <v>10549.904400116069</v>
      </c>
      <c r="AI602" s="128">
        <v>0</v>
      </c>
      <c r="AJ602" s="123">
        <f>IF($AI$11&gt;0,(AI602/$AI$11)*'DADOS BASE PROPOSTA'!$H$41,0)*'AJUSTE CONIF-SETEC (1) '!$Q$18</f>
        <v>0</v>
      </c>
      <c r="AL602" s="123">
        <v>0</v>
      </c>
      <c r="AM602" s="123">
        <f>(AL602/$AL$11)*'DADOS BASE PROPOSTA'!$H$42*'AJUSTE CONIF-SETEC (1) '!$Q$18</f>
        <v>0</v>
      </c>
      <c r="AO602" s="123"/>
      <c r="AP602" s="123"/>
      <c r="AQ602" s="123"/>
      <c r="AS602" s="123"/>
      <c r="AT602" s="123"/>
      <c r="AU602" s="123"/>
      <c r="AW602" s="123"/>
      <c r="AX602" s="123"/>
      <c r="AY602" s="123"/>
      <c r="AZ602" s="102"/>
    </row>
    <row r="603" spans="1:52" x14ac:dyDescent="0.25">
      <c r="A603" s="102"/>
      <c r="B603" s="103" t="s">
        <v>613</v>
      </c>
      <c r="C603" s="103" t="s">
        <v>629</v>
      </c>
      <c r="D603" s="103" t="s">
        <v>89</v>
      </c>
      <c r="F603" s="113">
        <f>'MATRIZ 2017 COMPLETO PROPOSTA'!F603</f>
        <v>5169.2301856280292</v>
      </c>
      <c r="G603" s="118">
        <f t="shared" si="254"/>
        <v>4.5793018323798422E-3</v>
      </c>
      <c r="H603" s="123">
        <f>'DADOS BASE PROPOSTA'!$H$17*G603*'AJUSTE CONIF-SETEC (1) '!$Q$12</f>
        <v>5674636.1103537669</v>
      </c>
      <c r="I603" s="123">
        <f>'MATRIZ 2017 COMPLETO PROPOSTA'!I603*'AJUSTE CONIF-SETEC (1) '!$Q$12</f>
        <v>0</v>
      </c>
      <c r="J603" s="123">
        <f t="shared" si="255"/>
        <v>5674636.1103537669</v>
      </c>
      <c r="L603" s="113">
        <v>0</v>
      </c>
      <c r="M603" s="123">
        <f>IF(D603="E",'DADOS BASE PROPOSTA'!$H$28,IF(D603="EA",'DADOS BASE PROPOSTA'!$H$29,IF(D603="EC",'DADOS BASE PROPOSTA'!$H$30,IF(D603="ECA",'DADOS BASE PROPOSTA'!$H$31,0))))*'AJUSTE CONIF-SETEC (1) '!$Q$14</f>
        <v>0</v>
      </c>
      <c r="N603" s="123">
        <f>IF(OR(D603="E",D603="EA",D603="EC",D603="ECA",D603="ECR"),L603*'DADOS BASE PROPOSTA'!$H$33,0)*'AJUSTE CONIF-SETEC (1) '!$Q$14</f>
        <v>0</v>
      </c>
      <c r="O603" s="123">
        <f t="shared" si="256"/>
        <v>0</v>
      </c>
      <c r="R603" s="123"/>
      <c r="T603" s="113">
        <v>0</v>
      </c>
      <c r="U603" s="118">
        <f t="shared" si="258"/>
        <v>0</v>
      </c>
      <c r="V603" s="123">
        <f>'DADOS BASE PROPOSTA'!$H$48*U603*'AJUSTE CONIF-SETEC (1) '!$Q$20</f>
        <v>0</v>
      </c>
      <c r="W603" s="123"/>
      <c r="X603" s="123">
        <f t="shared" si="257"/>
        <v>0</v>
      </c>
      <c r="Z603" s="128">
        <v>1845</v>
      </c>
      <c r="AB603" s="54">
        <v>0.751</v>
      </c>
      <c r="AC603" s="54">
        <f t="shared" si="259"/>
        <v>1385.595</v>
      </c>
      <c r="AD603" s="132">
        <f t="shared" si="260"/>
        <v>3.9418155741728828E-2</v>
      </c>
      <c r="AF603" s="54">
        <f>($AF$11-(AD603*$AF$11))*'AJUSTE CONIF-SETEC (1) '!$Q$18</f>
        <v>540.78367364586825</v>
      </c>
      <c r="AG603" s="123">
        <f t="shared" si="261"/>
        <v>997745.87787662691</v>
      </c>
      <c r="AI603" s="128">
        <v>265</v>
      </c>
      <c r="AJ603" s="123">
        <f>IF($AI$11&gt;0,(AI603/$AI$11)*'DADOS BASE PROPOSTA'!$H$41,0)*'AJUSTE CONIF-SETEC (1) '!$Q$18</f>
        <v>1511616.7999031071</v>
      </c>
      <c r="AL603" s="123">
        <v>0</v>
      </c>
      <c r="AM603" s="123">
        <f>(AL603/$AL$11)*'DADOS BASE PROPOSTA'!$H$42*'AJUSTE CONIF-SETEC (1) '!$Q$18</f>
        <v>0</v>
      </c>
      <c r="AO603" s="123"/>
      <c r="AP603" s="123"/>
      <c r="AQ603" s="123"/>
      <c r="AS603" s="123"/>
      <c r="AT603" s="123"/>
      <c r="AU603" s="123"/>
      <c r="AW603" s="123"/>
      <c r="AX603" s="123"/>
      <c r="AY603" s="123"/>
      <c r="AZ603" s="102"/>
    </row>
    <row r="604" spans="1:52" x14ac:dyDescent="0.25">
      <c r="A604" s="102"/>
      <c r="B604" s="103" t="s">
        <v>613</v>
      </c>
      <c r="C604" s="103" t="s">
        <v>630</v>
      </c>
      <c r="D604" s="103" t="s">
        <v>93</v>
      </c>
      <c r="F604" s="113">
        <f>'MATRIZ 2017 COMPLETO PROPOSTA'!F604</f>
        <v>0</v>
      </c>
      <c r="G604" s="118">
        <f t="shared" si="254"/>
        <v>0</v>
      </c>
      <c r="H604" s="123">
        <f>'DADOS BASE PROPOSTA'!$H$17*G604*'AJUSTE CONIF-SETEC (1) '!$Q$12</f>
        <v>0</v>
      </c>
      <c r="I604" s="123">
        <f>'MATRIZ 2017 COMPLETO PROPOSTA'!I604*'AJUSTE CONIF-SETEC (1) '!$Q$12</f>
        <v>0</v>
      </c>
      <c r="J604" s="123">
        <f t="shared" si="255"/>
        <v>0</v>
      </c>
      <c r="L604" s="113">
        <v>235.671298064783</v>
      </c>
      <c r="M604" s="123">
        <f>IF(D604="E",'DADOS BASE PROPOSTA'!$H$28,IF(D604="EA",'DADOS BASE PROPOSTA'!$H$29,IF(D604="EC",'DADOS BASE PROPOSTA'!$H$30,IF(D604="ECA",'DADOS BASE PROPOSTA'!$H$31,0))))*'AJUSTE CONIF-SETEC (1) '!$Q$14</f>
        <v>1008808.992033664</v>
      </c>
      <c r="N604" s="123">
        <f>IF(OR(D604="E",D604="EA",D604="EC",D604="ECA",D604="ECR"),L604*'DADOS BASE PROPOSTA'!$H$33,0)*'AJUSTE CONIF-SETEC (1) '!$Q$14</f>
        <v>79067.768798740159</v>
      </c>
      <c r="O604" s="123">
        <f t="shared" si="256"/>
        <v>1087876.7608324043</v>
      </c>
      <c r="R604" s="123"/>
      <c r="T604" s="113">
        <v>0</v>
      </c>
      <c r="U604" s="118">
        <f t="shared" si="258"/>
        <v>0</v>
      </c>
      <c r="V604" s="123">
        <f>'DADOS BASE PROPOSTA'!$H$48*U604*'AJUSTE CONIF-SETEC (1) '!$Q$20</f>
        <v>0</v>
      </c>
      <c r="W604" s="123"/>
      <c r="X604" s="123">
        <f t="shared" si="257"/>
        <v>0</v>
      </c>
      <c r="Z604" s="128">
        <v>113</v>
      </c>
      <c r="AB604" s="54">
        <v>0.72099999999999997</v>
      </c>
      <c r="AC604" s="54">
        <f t="shared" si="259"/>
        <v>81.472999999999999</v>
      </c>
      <c r="AD604" s="132">
        <f t="shared" si="260"/>
        <v>-1.3081844258271219E-2</v>
      </c>
      <c r="AF604" s="54">
        <f>($AF$11-(AD604*$AF$11))*'AJUSTE CONIF-SETEC (1) '!$Q$18</f>
        <v>570.339867150994</v>
      </c>
      <c r="AG604" s="123">
        <f t="shared" si="261"/>
        <v>64448.404988062321</v>
      </c>
      <c r="AI604" s="128">
        <v>0</v>
      </c>
      <c r="AJ604" s="123">
        <f>IF($AI$11&gt;0,(AI604/$AI$11)*'DADOS BASE PROPOSTA'!$H$41,0)*'AJUSTE CONIF-SETEC (1) '!$Q$18</f>
        <v>0</v>
      </c>
      <c r="AL604" s="123">
        <v>0</v>
      </c>
      <c r="AM604" s="123">
        <f>(AL604/$AL$11)*'DADOS BASE PROPOSTA'!$H$42*'AJUSTE CONIF-SETEC (1) '!$Q$18</f>
        <v>0</v>
      </c>
      <c r="AO604" s="123"/>
      <c r="AP604" s="123"/>
      <c r="AQ604" s="123"/>
      <c r="AS604" s="123"/>
      <c r="AT604" s="123"/>
      <c r="AU604" s="123"/>
      <c r="AW604" s="123"/>
      <c r="AX604" s="123"/>
      <c r="AY604" s="123"/>
      <c r="AZ604" s="102"/>
    </row>
    <row r="605" spans="1:52" x14ac:dyDescent="0.25">
      <c r="A605" s="102"/>
      <c r="B605" s="103" t="s">
        <v>613</v>
      </c>
      <c r="C605" s="103" t="s">
        <v>631</v>
      </c>
      <c r="D605" s="103" t="s">
        <v>93</v>
      </c>
      <c r="F605" s="113">
        <f>'MATRIZ 2017 COMPLETO PROPOSTA'!F605</f>
        <v>0</v>
      </c>
      <c r="G605" s="118">
        <f t="shared" si="254"/>
        <v>0</v>
      </c>
      <c r="H605" s="123">
        <f>'DADOS BASE PROPOSTA'!$H$17*G605*'AJUSTE CONIF-SETEC (1) '!$Q$12</f>
        <v>0</v>
      </c>
      <c r="I605" s="123">
        <f>'MATRIZ 2017 COMPLETO PROPOSTA'!I605*'AJUSTE CONIF-SETEC (1) '!$Q$12</f>
        <v>0</v>
      </c>
      <c r="J605" s="123">
        <f t="shared" si="255"/>
        <v>0</v>
      </c>
      <c r="L605" s="113">
        <v>379.56477872127812</v>
      </c>
      <c r="M605" s="123">
        <f>IF(D605="E",'DADOS BASE PROPOSTA'!$H$28,IF(D605="EA",'DADOS BASE PROPOSTA'!$H$29,IF(D605="EC",'DADOS BASE PROPOSTA'!$H$30,IF(D605="ECA",'DADOS BASE PROPOSTA'!$H$31,0))))*'AJUSTE CONIF-SETEC (1) '!$Q$14</f>
        <v>1008808.992033664</v>
      </c>
      <c r="N605" s="123">
        <f>IF(OR(D605="E",D605="EA",D605="EC",D605="ECA",D605="ECR"),L605*'DADOS BASE PROPOSTA'!$H$33,0)*'AJUSTE CONIF-SETEC (1) '!$Q$14</f>
        <v>127344.061048237</v>
      </c>
      <c r="O605" s="123">
        <f t="shared" si="256"/>
        <v>1136153.053081901</v>
      </c>
      <c r="R605" s="123"/>
      <c r="T605" s="113">
        <v>0</v>
      </c>
      <c r="U605" s="118">
        <f t="shared" si="258"/>
        <v>0</v>
      </c>
      <c r="V605" s="123">
        <f>'DADOS BASE PROPOSTA'!$H$48*U605*'AJUSTE CONIF-SETEC (1) '!$Q$20</f>
        <v>0</v>
      </c>
      <c r="W605" s="123"/>
      <c r="X605" s="123">
        <f t="shared" si="257"/>
        <v>0</v>
      </c>
      <c r="Z605" s="128">
        <v>393</v>
      </c>
      <c r="AB605" s="54">
        <v>0.71699999999999997</v>
      </c>
      <c r="AC605" s="54">
        <f t="shared" si="259"/>
        <v>281.78100000000001</v>
      </c>
      <c r="AD605" s="132">
        <f t="shared" si="260"/>
        <v>-2.0081844258271225E-2</v>
      </c>
      <c r="AF605" s="54">
        <f>($AF$11-(AD605*$AF$11))*'AJUSTE CONIF-SETEC (1) '!$Q$18</f>
        <v>574.28069295167757</v>
      </c>
      <c r="AG605" s="123">
        <f t="shared" si="261"/>
        <v>225692.31233000927</v>
      </c>
      <c r="AI605" s="128">
        <v>0</v>
      </c>
      <c r="AJ605" s="123">
        <f>IF($AI$11&gt;0,(AI605/$AI$11)*'DADOS BASE PROPOSTA'!$H$41,0)*'AJUSTE CONIF-SETEC (1) '!$Q$18</f>
        <v>0</v>
      </c>
      <c r="AL605" s="123">
        <v>0</v>
      </c>
      <c r="AM605" s="123">
        <f>(AL605/$AL$11)*'DADOS BASE PROPOSTA'!$H$42*'AJUSTE CONIF-SETEC (1) '!$Q$18</f>
        <v>0</v>
      </c>
      <c r="AO605" s="123"/>
      <c r="AP605" s="123"/>
      <c r="AQ605" s="123"/>
      <c r="AS605" s="123"/>
      <c r="AT605" s="123"/>
      <c r="AU605" s="123"/>
      <c r="AW605" s="123"/>
      <c r="AX605" s="123"/>
      <c r="AY605" s="123"/>
      <c r="AZ605" s="102"/>
    </row>
    <row r="606" spans="1:52" x14ac:dyDescent="0.25">
      <c r="A606" s="102"/>
      <c r="F606" s="113"/>
      <c r="G606" s="118"/>
      <c r="H606" s="123"/>
      <c r="I606" s="123"/>
      <c r="J606" s="123"/>
      <c r="L606" s="113"/>
      <c r="M606" s="123"/>
      <c r="N606" s="123"/>
      <c r="O606" s="123"/>
      <c r="R606" s="123"/>
      <c r="T606" s="113"/>
      <c r="U606" s="118"/>
      <c r="V606" s="123"/>
      <c r="W606" s="123"/>
      <c r="X606" s="123"/>
      <c r="Z606" s="128"/>
      <c r="AD606" s="132"/>
      <c r="AG606" s="123"/>
      <c r="AI606" s="128"/>
      <c r="AJ606" s="123"/>
      <c r="AL606" s="123"/>
      <c r="AM606" s="123"/>
      <c r="AO606" s="123"/>
      <c r="AP606" s="123"/>
      <c r="AQ606" s="123"/>
      <c r="AS606" s="123"/>
      <c r="AT606" s="123"/>
      <c r="AU606" s="123"/>
      <c r="AW606" s="123"/>
      <c r="AX606" s="123"/>
      <c r="AY606" s="123"/>
      <c r="AZ606" s="102"/>
    </row>
    <row r="607" spans="1:52" x14ac:dyDescent="0.25">
      <c r="A607" s="102"/>
      <c r="B607" s="107" t="s">
        <v>613</v>
      </c>
      <c r="C607" s="107" t="s">
        <v>632</v>
      </c>
      <c r="D607" s="107" t="s">
        <v>84</v>
      </c>
      <c r="E607" s="107"/>
      <c r="F607" s="114">
        <f>SUM(F608:F619)</f>
        <v>21414.901247965354</v>
      </c>
      <c r="G607" s="119">
        <f>SUM(G608:G619)</f>
        <v>1.8970967243380123E-2</v>
      </c>
      <c r="H607" s="124">
        <f>SUM(H608:H619)</f>
        <v>23508678.769854389</v>
      </c>
      <c r="I607" s="124">
        <f>SUM(I608:I619)</f>
        <v>0</v>
      </c>
      <c r="J607" s="124">
        <f>SUM(J608:J619)</f>
        <v>23508678.769854389</v>
      </c>
      <c r="K607" s="108"/>
      <c r="L607" s="114">
        <f>SUM(L608:L619)</f>
        <v>1759.2145658444738</v>
      </c>
      <c r="M607" s="124">
        <f>SUM(M608:M619)</f>
        <v>2630360.941220738</v>
      </c>
      <c r="N607" s="124">
        <f>SUM(N608:N619)</f>
        <v>590216.84737074305</v>
      </c>
      <c r="O607" s="124">
        <f>SUM(O608:O619)</f>
        <v>3220577.7885914808</v>
      </c>
      <c r="P607" s="108"/>
      <c r="Q607" s="109"/>
      <c r="R607" s="124">
        <f>SUM(R608:R619)</f>
        <v>3351044.5080670472</v>
      </c>
      <c r="S607" s="108"/>
      <c r="T607" s="114">
        <f>SUM(T608:T620)</f>
        <v>4825.0262214780678</v>
      </c>
      <c r="U607" s="119">
        <f>SUM(U608:U620)</f>
        <v>2.5312836916571019E-2</v>
      </c>
      <c r="V607" s="124">
        <f>SUM(V608:V620)</f>
        <v>1238441.728863233</v>
      </c>
      <c r="W607" s="124">
        <f>SUM(W608:W620)</f>
        <v>244676.20587804879</v>
      </c>
      <c r="X607" s="124">
        <f>SUM(X608:X620)</f>
        <v>1483117.9347412819</v>
      </c>
      <c r="Y607" s="108"/>
      <c r="Z607" s="129">
        <f>SUM(Z608:Z620)</f>
        <v>9784.5</v>
      </c>
      <c r="AA607" s="108"/>
      <c r="AB607" s="108"/>
      <c r="AC607" s="108"/>
      <c r="AD607" s="133"/>
      <c r="AE607" s="108"/>
      <c r="AF607" s="108"/>
      <c r="AG607" s="124">
        <f>SUM(AG608:AG620)</f>
        <v>5466571.993512095</v>
      </c>
      <c r="AH607" s="108"/>
      <c r="AI607" s="129">
        <f>SUM(AI608:AI620)</f>
        <v>989</v>
      </c>
      <c r="AJ607" s="124">
        <f>SUM(AJ608:AJ620)</f>
        <v>5641467.9815251809</v>
      </c>
      <c r="AK607" s="108"/>
      <c r="AL607" s="124">
        <f>SUM(AL608:AL620)</f>
        <v>975</v>
      </c>
      <c r="AM607" s="124">
        <f>SUM(AM608:AM620)</f>
        <v>514506.45861300017</v>
      </c>
      <c r="AN607" s="108"/>
      <c r="AO607" s="124"/>
      <c r="AP607" s="124"/>
      <c r="AQ607" s="124">
        <f>SUM(AQ608:AQ620)</f>
        <v>292129.58793388965</v>
      </c>
      <c r="AR607" s="107"/>
      <c r="AS607" s="124"/>
      <c r="AT607" s="124"/>
      <c r="AU607" s="124">
        <f>SUM(AU608:AU620)</f>
        <v>292129.58793388965</v>
      </c>
      <c r="AV607" s="107"/>
      <c r="AW607" s="124"/>
      <c r="AX607" s="124"/>
      <c r="AY607" s="124">
        <f>SUM(AY608:AY620)</f>
        <v>292129.58793388965</v>
      </c>
      <c r="AZ607" s="102"/>
    </row>
    <row r="608" spans="1:52" x14ac:dyDescent="0.25">
      <c r="A608" s="102"/>
      <c r="B608" s="103" t="s">
        <v>613</v>
      </c>
      <c r="C608" s="103" t="s">
        <v>35</v>
      </c>
      <c r="D608" s="103" t="s">
        <v>85</v>
      </c>
      <c r="F608" s="113">
        <f>'MATRIZ 2017 COMPLETO PROPOSTA'!F608</f>
        <v>0</v>
      </c>
      <c r="G608" s="118">
        <f>F608/$F$11</f>
        <v>0</v>
      </c>
      <c r="H608" s="123">
        <f>'DADOS BASE PROPOSTA'!$H$17*G608*'AJUSTE CONIF-SETEC (1) '!$Q$12</f>
        <v>0</v>
      </c>
      <c r="I608" s="123">
        <f>'MATRIZ 2017 COMPLETO PROPOSTA'!I608*'AJUSTE CONIF-SETEC (1) '!$Q$12</f>
        <v>0</v>
      </c>
      <c r="J608" s="123">
        <f t="shared" ref="J608:J620" si="262">H608+I608</f>
        <v>0</v>
      </c>
      <c r="L608" s="113"/>
      <c r="M608" s="123">
        <f>IF(D608="E",'DADOS BASE PROPOSTA'!$H$28,IF(D608="EA",'DADOS BASE PROPOSTA'!$H$29,IF(D608="EC",'DADOS BASE PROPOSTA'!$H$30,IF(D608="ECA",'DADOS BASE PROPOSTA'!$H$31,0))))*'AJUSTE CONIF-SETEC (1) '!$Q$14</f>
        <v>0</v>
      </c>
      <c r="N608" s="123">
        <f>IF(OR(D608="E",D608="EA",D608="EC",D608="ECA",D608="ECR"),L608*'DADOS BASE PROPOSTA'!$H$33,0)*'AJUSTE CONIF-SETEC (1) '!$Q$14</f>
        <v>0</v>
      </c>
      <c r="O608" s="123">
        <f t="shared" ref="O608:O620" si="263">M608+N608</f>
        <v>0</v>
      </c>
      <c r="Q608" s="77">
        <v>11</v>
      </c>
      <c r="R608" s="123">
        <f>IF(D608="R",('DADOS BASE PROPOSTA'!$H$36+('DADOS BASE PROPOSTA'!$H$37*Q608)),0)*'AJUSTE CONIF-SETEC (1) '!Q16</f>
        <v>3351044.5080670472</v>
      </c>
      <c r="T608" s="113"/>
      <c r="U608" s="118"/>
      <c r="V608" s="123"/>
      <c r="W608" s="123">
        <f>'DADOS BASE PROPOSTA'!$H$47/41</f>
        <v>244676.20587804879</v>
      </c>
      <c r="X608" s="123">
        <f t="shared" ref="X608:X620" si="264">V608+W608</f>
        <v>244676.20587804879</v>
      </c>
      <c r="Z608" s="128"/>
      <c r="AD608" s="132"/>
      <c r="AG608" s="123"/>
      <c r="AI608" s="128"/>
      <c r="AJ608" s="123"/>
      <c r="AL608" s="123"/>
      <c r="AM608" s="123"/>
      <c r="AO608" s="123">
        <f>'DADOS BASE PROPOSTA'!$H$52/41*'AJUSTE CONIF-SETEC (1) '!$Q$22</f>
        <v>167483.94540012974</v>
      </c>
      <c r="AP608" s="123">
        <f>'DADOS BASE PROPOSTA'!$H$53*(Q608/$Q$11)*'AJUSTE CONIF-SETEC (1) '!$Q$22</f>
        <v>124645.64253375992</v>
      </c>
      <c r="AQ608" s="123">
        <f>AO608+AP608</f>
        <v>292129.58793388965</v>
      </c>
      <c r="AS608" s="123">
        <f>'DADOS BASE PROPOSTA'!$H$56/41*'AJUSTE CONIF-SETEC (1) '!$Q$24</f>
        <v>167483.94540012974</v>
      </c>
      <c r="AT608" s="123">
        <f>'DADOS BASE PROPOSTA'!$H$57*(Q608/$Q$11)*'AJUSTE CONIF-SETEC (1) '!$Q$24</f>
        <v>124645.64253375992</v>
      </c>
      <c r="AU608" s="123">
        <f>AS608+AT608</f>
        <v>292129.58793388965</v>
      </c>
      <c r="AW608" s="123">
        <f>'DADOS BASE PROPOSTA'!$H$60/41*'AJUSTE CONIF-SETEC (1) '!$Q$26</f>
        <v>167483.94540012974</v>
      </c>
      <c r="AX608" s="123">
        <f>'DADOS BASE PROPOSTA'!$H$61*(Q608/$Q$11)*'AJUSTE CONIF-SETEC (1) '!$Q$26</f>
        <v>124645.64253375992</v>
      </c>
      <c r="AY608" s="123">
        <f>AW608+AX608</f>
        <v>292129.58793388965</v>
      </c>
      <c r="AZ608" s="102"/>
    </row>
    <row r="609" spans="1:52" x14ac:dyDescent="0.25">
      <c r="A609" s="102"/>
      <c r="B609" s="103" t="s">
        <v>613</v>
      </c>
      <c r="C609" s="103" t="s">
        <v>633</v>
      </c>
      <c r="D609" s="103" t="s">
        <v>89</v>
      </c>
      <c r="F609" s="113">
        <f>'MATRIZ 2017 COMPLETO PROPOSTA'!F609</f>
        <v>4068.1618587374778</v>
      </c>
      <c r="G609" s="118">
        <f>F609/$F$11</f>
        <v>3.6038907893731118E-3</v>
      </c>
      <c r="H609" s="123">
        <f>'DADOS BASE PROPOSTA'!$H$17*G609*'AJUSTE CONIF-SETEC (1) '!$Q$12</f>
        <v>4465914.1414401652</v>
      </c>
      <c r="I609" s="123">
        <f>'MATRIZ 2017 COMPLETO PROPOSTA'!I609*'AJUSTE CONIF-SETEC (1) '!$Q$12</f>
        <v>0</v>
      </c>
      <c r="J609" s="123">
        <f t="shared" si="262"/>
        <v>4465914.1414401652</v>
      </c>
      <c r="L609" s="113">
        <v>0</v>
      </c>
      <c r="M609" s="123">
        <f>IF(D609="E",'DADOS BASE PROPOSTA'!$H$28,IF(D609="EA",'DADOS BASE PROPOSTA'!$H$29,IF(D609="EC",'DADOS BASE PROPOSTA'!$H$30,IF(D609="ECA",'DADOS BASE PROPOSTA'!$H$31,0))))*'AJUSTE CONIF-SETEC (1) '!$Q$14</f>
        <v>0</v>
      </c>
      <c r="N609" s="123">
        <f>IF(OR(D609="E",D609="EA",D609="EC",D609="ECA",D609="ECR"),L609*'DADOS BASE PROPOSTA'!$H$33,0)*'AJUSTE CONIF-SETEC (1) '!$Q$14</f>
        <v>0</v>
      </c>
      <c r="O609" s="123">
        <f t="shared" si="263"/>
        <v>0</v>
      </c>
      <c r="R609" s="123"/>
      <c r="T609" s="113">
        <v>1064.255135488412</v>
      </c>
      <c r="U609" s="118">
        <f t="shared" ref="U609:U620" si="265">T609/$T$11</f>
        <v>5.5832477266805295E-3</v>
      </c>
      <c r="V609" s="123">
        <f>'DADOS BASE PROPOSTA'!$H$48*U609*'AJUSTE CONIF-SETEC (1) '!$Q$20</f>
        <v>273162.86159831274</v>
      </c>
      <c r="W609" s="123"/>
      <c r="X609" s="123">
        <f t="shared" si="264"/>
        <v>273162.86159831274</v>
      </c>
      <c r="Z609" s="128">
        <v>1374.5</v>
      </c>
      <c r="AB609" s="54">
        <v>0.74</v>
      </c>
      <c r="AC609" s="54">
        <f t="shared" ref="AC609:AC620" si="266">Z609*AB609</f>
        <v>1017.13</v>
      </c>
      <c r="AD609" s="132">
        <f t="shared" ref="AD609:AD620" si="267">(AB609-$AC$12)*$AD$12</f>
        <v>2.016815574172881E-2</v>
      </c>
      <c r="AF609" s="54">
        <f>($AF$11-(AD609*$AF$11))*'AJUSTE CONIF-SETEC (1) '!$Q$18</f>
        <v>551.62094459774767</v>
      </c>
      <c r="AG609" s="123">
        <f t="shared" ref="AG609:AG620" si="268">Z609*AF609</f>
        <v>758202.98834960419</v>
      </c>
      <c r="AI609" s="128">
        <v>186</v>
      </c>
      <c r="AJ609" s="123">
        <f>IF($AI$11&gt;0,(AI609/$AI$11)*'DADOS BASE PROPOSTA'!$H$41,0)*'AJUSTE CONIF-SETEC (1) '!$Q$18</f>
        <v>1060983.8671018034</v>
      </c>
      <c r="AL609" s="123">
        <v>130</v>
      </c>
      <c r="AM609" s="123">
        <f>(AL609/$AL$11)*'DADOS BASE PROPOSTA'!$H$42*'AJUSTE CONIF-SETEC (1) '!$Q$18</f>
        <v>68600.861148400014</v>
      </c>
      <c r="AO609" s="123"/>
      <c r="AP609" s="123"/>
      <c r="AQ609" s="123"/>
      <c r="AS609" s="123"/>
      <c r="AT609" s="123"/>
      <c r="AU609" s="123"/>
      <c r="AW609" s="123"/>
      <c r="AX609" s="123"/>
      <c r="AY609" s="123"/>
      <c r="AZ609" s="102"/>
    </row>
    <row r="610" spans="1:52" x14ac:dyDescent="0.25">
      <c r="A610" s="102"/>
      <c r="B610" s="103" t="s">
        <v>613</v>
      </c>
      <c r="C610" s="103" t="s">
        <v>634</v>
      </c>
      <c r="D610" s="103" t="s">
        <v>87</v>
      </c>
      <c r="F610" s="113">
        <f>'MATRIZ 2017 COMPLETO PROPOSTA'!F610</f>
        <v>0</v>
      </c>
      <c r="G610" s="118">
        <f>F610/$F$11</f>
        <v>0</v>
      </c>
      <c r="H610" s="123">
        <f>'DADOS BASE PROPOSTA'!$H$17*G610*'AJUSTE CONIF-SETEC (1) '!$Q$12</f>
        <v>0</v>
      </c>
      <c r="I610" s="123">
        <f>'MATRIZ 2017 COMPLETO PROPOSTA'!I610*'AJUSTE CONIF-SETEC (1) '!$Q$12</f>
        <v>0</v>
      </c>
      <c r="J610" s="123">
        <f t="shared" si="262"/>
        <v>0</v>
      </c>
      <c r="L610" s="113">
        <v>296.70473824668642</v>
      </c>
      <c r="M610" s="123">
        <f>IF(D610="E",'DADOS BASE PROPOSTA'!$H$28,IF(D610="EA",'DADOS BASE PROPOSTA'!$H$29,IF(D610="EC",'DADOS BASE PROPOSTA'!$H$30,IF(D610="ECA",'DADOS BASE PROPOSTA'!$H$31,0))))*'AJUSTE CONIF-SETEC (1) '!$Q$14</f>
        <v>499965.73525072273</v>
      </c>
      <c r="N610" s="123">
        <f>IF(OR(D610="E",D610="EA",D610="EC",D610="ECA",D610="ECR"),L610*'DADOS BASE PROPOSTA'!$H$33,0)*'AJUSTE CONIF-SETEC (1) '!$Q$14</f>
        <v>99544.500487840167</v>
      </c>
      <c r="O610" s="123">
        <f t="shared" si="263"/>
        <v>599510.23573856289</v>
      </c>
      <c r="R610" s="123"/>
      <c r="T610" s="113">
        <v>0</v>
      </c>
      <c r="U610" s="118">
        <f t="shared" si="265"/>
        <v>0</v>
      </c>
      <c r="V610" s="123">
        <f>'DADOS BASE PROPOSTA'!$H$48*U610*'AJUSTE CONIF-SETEC (1) '!$Q$20</f>
        <v>0</v>
      </c>
      <c r="W610" s="123"/>
      <c r="X610" s="123">
        <f t="shared" si="264"/>
        <v>0</v>
      </c>
      <c r="Z610" s="128">
        <v>176.5</v>
      </c>
      <c r="AB610" s="54">
        <v>0.74399999999999999</v>
      </c>
      <c r="AC610" s="54">
        <f t="shared" si="266"/>
        <v>131.316</v>
      </c>
      <c r="AD610" s="132">
        <f t="shared" si="267"/>
        <v>2.7168155741728817E-2</v>
      </c>
      <c r="AF610" s="54">
        <f>($AF$11-(AD610*$AF$11))*'AJUSTE CONIF-SETEC (1) '!$Q$18</f>
        <v>547.68011879706421</v>
      </c>
      <c r="AG610" s="123">
        <f t="shared" si="268"/>
        <v>96665.540967681838</v>
      </c>
      <c r="AI610" s="128">
        <v>0</v>
      </c>
      <c r="AJ610" s="123">
        <f>IF($AI$11&gt;0,(AI610/$AI$11)*'DADOS BASE PROPOSTA'!$H$41,0)*'AJUSTE CONIF-SETEC (1) '!$Q$18</f>
        <v>0</v>
      </c>
      <c r="AL610" s="123">
        <v>0</v>
      </c>
      <c r="AM610" s="123">
        <f>(AL610/$AL$11)*'DADOS BASE PROPOSTA'!$H$42*'AJUSTE CONIF-SETEC (1) '!$Q$18</f>
        <v>0</v>
      </c>
      <c r="AO610" s="123"/>
      <c r="AP610" s="123"/>
      <c r="AQ610" s="123"/>
      <c r="AS610" s="123"/>
      <c r="AT610" s="123"/>
      <c r="AU610" s="123"/>
      <c r="AW610" s="123"/>
      <c r="AX610" s="123"/>
      <c r="AY610" s="123"/>
      <c r="AZ610" s="102"/>
    </row>
    <row r="611" spans="1:52" x14ac:dyDescent="0.25">
      <c r="A611" s="102"/>
      <c r="B611" s="103" t="s">
        <v>613</v>
      </c>
      <c r="C611" s="103" t="s">
        <v>635</v>
      </c>
      <c r="D611" s="103" t="s">
        <v>89</v>
      </c>
      <c r="F611" s="113">
        <f>'MATRIZ 2017 COMPLETO PROPOSTA'!F611</f>
        <v>2360.9551000000001</v>
      </c>
      <c r="G611" s="118">
        <f>F611/$F$11</f>
        <v>2.0915156855764974E-3</v>
      </c>
      <c r="H611" s="123">
        <f>'DADOS BASE PROPOSTA'!$H$17*G611*'AJUSTE CONIF-SETEC (1) '!$Q$12</f>
        <v>2591790.3796648532</v>
      </c>
      <c r="I611" s="123">
        <f>'MATRIZ 2017 COMPLETO PROPOSTA'!I611*'AJUSTE CONIF-SETEC (1) '!$Q$12</f>
        <v>0</v>
      </c>
      <c r="J611" s="123">
        <f t="shared" si="262"/>
        <v>2591790.3796648532</v>
      </c>
      <c r="L611" s="113">
        <v>0</v>
      </c>
      <c r="M611" s="123">
        <f>IF(D611="E",'DADOS BASE PROPOSTA'!$H$28,IF(D611="EA",'DADOS BASE PROPOSTA'!$H$29,IF(D611="EC",'DADOS BASE PROPOSTA'!$H$30,IF(D611="ECA",'DADOS BASE PROPOSTA'!$H$31,0))))*'AJUSTE CONIF-SETEC (1) '!$Q$14</f>
        <v>0</v>
      </c>
      <c r="N611" s="123">
        <f>IF(OR(D611="E",D611="EA",D611="EC",D611="ECA",D611="ECR"),L611*'DADOS BASE PROPOSTA'!$H$33,0)*'AJUSTE CONIF-SETEC (1) '!$Q$14</f>
        <v>0</v>
      </c>
      <c r="O611" s="123">
        <f t="shared" si="263"/>
        <v>0</v>
      </c>
      <c r="R611" s="123"/>
      <c r="T611" s="113">
        <v>0</v>
      </c>
      <c r="U611" s="118">
        <f t="shared" si="265"/>
        <v>0</v>
      </c>
      <c r="V611" s="123">
        <f>'DADOS BASE PROPOSTA'!$H$48*U611*'AJUSTE CONIF-SETEC (1) '!$Q$20</f>
        <v>0</v>
      </c>
      <c r="W611" s="123"/>
      <c r="X611" s="123">
        <f t="shared" si="264"/>
        <v>0</v>
      </c>
      <c r="Z611" s="128">
        <v>593.5</v>
      </c>
      <c r="AB611" s="54">
        <v>0.76</v>
      </c>
      <c r="AC611" s="54">
        <f t="shared" si="266"/>
        <v>451.06</v>
      </c>
      <c r="AD611" s="132">
        <f t="shared" si="267"/>
        <v>5.5168155741728842E-2</v>
      </c>
      <c r="AF611" s="54">
        <f>($AF$11-(AD611*$AF$11))*'AJUSTE CONIF-SETEC (1) '!$Q$18</f>
        <v>531.91681559433039</v>
      </c>
      <c r="AG611" s="123">
        <f t="shared" si="268"/>
        <v>315692.63005523506</v>
      </c>
      <c r="AI611" s="128">
        <v>170</v>
      </c>
      <c r="AJ611" s="123">
        <f>IF($AI$11&gt;0,(AI611/$AI$11)*'DADOS BASE PROPOSTA'!$H$41,0)*'AJUSTE CONIF-SETEC (1) '!$Q$18</f>
        <v>969716.43767369131</v>
      </c>
      <c r="AL611" s="123">
        <v>0</v>
      </c>
      <c r="AM611" s="123">
        <f>(AL611/$AL$11)*'DADOS BASE PROPOSTA'!$H$42*'AJUSTE CONIF-SETEC (1) '!$Q$18</f>
        <v>0</v>
      </c>
      <c r="AO611" s="123"/>
      <c r="AP611" s="123"/>
      <c r="AQ611" s="123"/>
      <c r="AS611" s="123"/>
      <c r="AT611" s="123"/>
      <c r="AU611" s="123"/>
      <c r="AW611" s="123"/>
      <c r="AX611" s="123"/>
      <c r="AY611" s="123"/>
      <c r="AZ611" s="102"/>
    </row>
    <row r="612" spans="1:52" x14ac:dyDescent="0.25">
      <c r="A612" s="102"/>
      <c r="B612" s="103" t="s">
        <v>613</v>
      </c>
      <c r="C612" s="103" t="s">
        <v>636</v>
      </c>
      <c r="D612" s="103" t="s">
        <v>136</v>
      </c>
      <c r="F612" s="113">
        <f>'MATRIZ 2017 COMPLETO PROPOSTA'!F612</f>
        <v>0</v>
      </c>
      <c r="G612" s="118">
        <f>F13/$F$11</f>
        <v>0</v>
      </c>
      <c r="H612" s="123">
        <f>'DADOS BASE PROPOSTA'!$H$17*G612*'AJUSTE CONIF-SETEC (1) '!$Q$12</f>
        <v>0</v>
      </c>
      <c r="I612" s="123">
        <f>'MATRIZ 2017 COMPLETO PROPOSTA'!I612*'AJUSTE CONIF-SETEC (1) '!$Q$12</f>
        <v>0</v>
      </c>
      <c r="J612" s="123">
        <f t="shared" si="262"/>
        <v>0</v>
      </c>
      <c r="L612" s="113">
        <v>750.3216490511594</v>
      </c>
      <c r="M612" s="123">
        <f>IF(D612="E",'DADOS BASE PROPOSTA'!$H$28,IF(D612="EA",'DADOS BASE PROPOSTA'!$H$29,IF(D612="EC",'DADOS BASE PROPOSTA'!$H$30,IF(D612="ECA",'DADOS BASE PROPOSTA'!$H$31,0))))*'AJUSTE CONIF-SETEC (1) '!$Q$14</f>
        <v>1065197.6029850077</v>
      </c>
      <c r="N612" s="123">
        <f>IF(OR(D612="E",D612="EA",D612="EC",D612="ECA",D612="ECR"),L612*'DADOS BASE PROPOSTA'!$H$33,0)*'AJUSTE CONIF-SETEC (1) '!$Q$14</f>
        <v>251733.06702608519</v>
      </c>
      <c r="O612" s="123">
        <f t="shared" si="263"/>
        <v>1316930.6700110929</v>
      </c>
      <c r="R612" s="123"/>
      <c r="T612" s="113">
        <v>508.629288580511</v>
      </c>
      <c r="U612" s="118">
        <f t="shared" si="265"/>
        <v>2.6683482414083162E-3</v>
      </c>
      <c r="V612" s="123">
        <f>'DADOS BASE PROPOSTA'!$H$48*U612*'AJUSTE CONIF-SETEC (1) '!$Q$20</f>
        <v>130550.11653535895</v>
      </c>
      <c r="W612" s="123"/>
      <c r="X612" s="123">
        <f t="shared" si="264"/>
        <v>130550.11653535895</v>
      </c>
      <c r="Z612" s="128">
        <v>367</v>
      </c>
      <c r="AB612" s="54">
        <v>0.71199999999999997</v>
      </c>
      <c r="AC612" s="54">
        <f t="shared" si="266"/>
        <v>261.30399999999997</v>
      </c>
      <c r="AD612" s="132">
        <f t="shared" si="267"/>
        <v>-2.8831844258271233E-2</v>
      </c>
      <c r="AF612" s="54">
        <f>($AF$11-(AD612*$AF$11))*'AJUSTE CONIF-SETEC (1) '!$Q$18</f>
        <v>579.20672520253174</v>
      </c>
      <c r="AG612" s="123">
        <f t="shared" si="268"/>
        <v>212568.86814932915</v>
      </c>
      <c r="AI612" s="128">
        <v>169</v>
      </c>
      <c r="AJ612" s="123">
        <f>IF($AI$11&gt;0,(AI612/$AI$11)*'DADOS BASE PROPOSTA'!$H$41,0)*'AJUSTE CONIF-SETEC (1) '!$Q$18</f>
        <v>964012.22333443444</v>
      </c>
      <c r="AL612" s="123">
        <v>129.75</v>
      </c>
      <c r="AM612" s="123">
        <f>(AL612/$AL$11)*'DADOS BASE PROPOSTA'!$H$42*'AJUSTE CONIF-SETEC (1) '!$Q$18</f>
        <v>68468.936415422329</v>
      </c>
      <c r="AO612" s="123"/>
      <c r="AP612" s="123"/>
      <c r="AQ612" s="123"/>
      <c r="AS612" s="123"/>
      <c r="AT612" s="123"/>
      <c r="AU612" s="123"/>
      <c r="AW612" s="123"/>
      <c r="AX612" s="123"/>
      <c r="AY612" s="123"/>
      <c r="AZ612" s="102"/>
    </row>
    <row r="613" spans="1:52" x14ac:dyDescent="0.25">
      <c r="A613" s="102"/>
      <c r="B613" s="103" t="s">
        <v>613</v>
      </c>
      <c r="C613" s="103" t="s">
        <v>637</v>
      </c>
      <c r="D613" s="103" t="s">
        <v>89</v>
      </c>
      <c r="F613" s="113">
        <f>'MATRIZ 2017 COMPLETO PROPOSTA'!F613</f>
        <v>2964.8995044374692</v>
      </c>
      <c r="G613" s="118">
        <f>F613/$F$11</f>
        <v>2.6265361080729365E-3</v>
      </c>
      <c r="H613" s="123">
        <f>'DADOS BASE PROPOSTA'!$H$17*G613*'AJUSTE CONIF-SETEC (1) '!$Q$12</f>
        <v>3254783.6306900214</v>
      </c>
      <c r="I613" s="123">
        <f>'MATRIZ 2017 COMPLETO PROPOSTA'!I613*'AJUSTE CONIF-SETEC (1) '!$Q$12</f>
        <v>0</v>
      </c>
      <c r="J613" s="123">
        <f t="shared" si="262"/>
        <v>3254783.6306900214</v>
      </c>
      <c r="L613" s="113">
        <v>0</v>
      </c>
      <c r="M613" s="123">
        <f>IF(D613="E",'DADOS BASE PROPOSTA'!$H$28,IF(D613="EA",'DADOS BASE PROPOSTA'!$H$29,IF(D613="EC",'DADOS BASE PROPOSTA'!$H$30,IF(D613="ECA",'DADOS BASE PROPOSTA'!$H$31,0))))*'AJUSTE CONIF-SETEC (1) '!$Q$14</f>
        <v>0</v>
      </c>
      <c r="N613" s="123">
        <f>IF(OR(D613="E",D613="EA",D613="EC",D613="ECA",D613="ECR"),L613*'DADOS BASE PROPOSTA'!$H$33,0)*'AJUSTE CONIF-SETEC (1) '!$Q$14</f>
        <v>0</v>
      </c>
      <c r="O613" s="123">
        <f t="shared" si="263"/>
        <v>0</v>
      </c>
      <c r="R613" s="123"/>
      <c r="T613" s="113">
        <v>13.71401890565364</v>
      </c>
      <c r="U613" s="118">
        <f t="shared" si="265"/>
        <v>7.1945873057502571E-5</v>
      </c>
      <c r="V613" s="123">
        <f>'DADOS BASE PROPOSTA'!$H$48*U613*'AJUSTE CONIF-SETEC (1) '!$Q$20</f>
        <v>3519.9836236284705</v>
      </c>
      <c r="W613" s="123"/>
      <c r="X613" s="123">
        <f t="shared" si="264"/>
        <v>3519.9836236284705</v>
      </c>
      <c r="Z613" s="128">
        <v>1310.5</v>
      </c>
      <c r="AB613" s="54">
        <v>0.71599999999999997</v>
      </c>
      <c r="AC613" s="54">
        <f t="shared" si="266"/>
        <v>938.31799999999998</v>
      </c>
      <c r="AD613" s="132">
        <f t="shared" si="267"/>
        <v>-2.1831844258271227E-2</v>
      </c>
      <c r="AF613" s="54">
        <f>($AF$11-(AD613*$AF$11))*'AJUSTE CONIF-SETEC (1) '!$Q$18</f>
        <v>575.2658994018484</v>
      </c>
      <c r="AG613" s="123">
        <f t="shared" si="268"/>
        <v>753885.96116612235</v>
      </c>
      <c r="AI613" s="128">
        <v>0</v>
      </c>
      <c r="AJ613" s="123">
        <f>IF($AI$11&gt;0,(AI613/$AI$11)*'DADOS BASE PROPOSTA'!$H$41,0)*'AJUSTE CONIF-SETEC (1) '!$Q$18</f>
        <v>0</v>
      </c>
      <c r="AL613" s="123">
        <v>6</v>
      </c>
      <c r="AM613" s="123">
        <f>(AL613/$AL$11)*'DADOS BASE PROPOSTA'!$H$42*'AJUSTE CONIF-SETEC (1) '!$Q$18</f>
        <v>3166.193591464616</v>
      </c>
      <c r="AO613" s="123"/>
      <c r="AP613" s="123"/>
      <c r="AQ613" s="123"/>
      <c r="AS613" s="123"/>
      <c r="AT613" s="123"/>
      <c r="AU613" s="123"/>
      <c r="AW613" s="123"/>
      <c r="AX613" s="123"/>
      <c r="AY613" s="123"/>
      <c r="AZ613" s="102"/>
    </row>
    <row r="614" spans="1:52" x14ac:dyDescent="0.25">
      <c r="A614" s="102"/>
      <c r="B614" s="103" t="s">
        <v>613</v>
      </c>
      <c r="C614" s="103" t="s">
        <v>638</v>
      </c>
      <c r="D614" s="103" t="s">
        <v>89</v>
      </c>
      <c r="F614" s="113">
        <f>'MATRIZ 2017 COMPLETO PROPOSTA'!F614</f>
        <v>1834.067471139851</v>
      </c>
      <c r="G614" s="118">
        <f>F614/$F$11</f>
        <v>1.6247580838342154E-3</v>
      </c>
      <c r="H614" s="123">
        <f>'DADOS BASE PROPOSTA'!$H$17*G614*'AJUSTE CONIF-SETEC (1) '!$Q$12</f>
        <v>2013387.8985485623</v>
      </c>
      <c r="I614" s="123">
        <f>'MATRIZ 2017 COMPLETO PROPOSTA'!I614*'AJUSTE CONIF-SETEC (1) '!$Q$12</f>
        <v>0</v>
      </c>
      <c r="J614" s="123">
        <f t="shared" si="262"/>
        <v>2013387.8985485623</v>
      </c>
      <c r="L614" s="113">
        <v>0</v>
      </c>
      <c r="M614" s="123">
        <f>IF(D614="E",'DADOS BASE PROPOSTA'!$H$28,IF(D614="EA",'DADOS BASE PROPOSTA'!$H$29,IF(D614="EC",'DADOS BASE PROPOSTA'!$H$30,IF(D614="ECA",'DADOS BASE PROPOSTA'!$H$31,0))))*'AJUSTE CONIF-SETEC (1) '!$Q$14</f>
        <v>0</v>
      </c>
      <c r="N614" s="123">
        <f>IF(OR(D614="E",D614="EA",D614="EC",D614="ECA",D614="ECR"),L614*'DADOS BASE PROPOSTA'!$H$33,0)*'AJUSTE CONIF-SETEC (1) '!$Q$14</f>
        <v>0</v>
      </c>
      <c r="O614" s="123">
        <f t="shared" si="263"/>
        <v>0</v>
      </c>
      <c r="R614" s="123"/>
      <c r="T614" s="113">
        <v>756.02362039452169</v>
      </c>
      <c r="U614" s="118">
        <f t="shared" si="265"/>
        <v>3.9662173280914908E-3</v>
      </c>
      <c r="V614" s="123">
        <f>'DADOS BASE PROPOSTA'!$H$48*U614*'AJUSTE CONIF-SETEC (1) '!$Q$20</f>
        <v>194048.93497470251</v>
      </c>
      <c r="W614" s="123"/>
      <c r="X614" s="123">
        <f t="shared" si="264"/>
        <v>194048.93497470251</v>
      </c>
      <c r="Z614" s="128">
        <v>844</v>
      </c>
      <c r="AB614" s="54">
        <v>0.76100000000000001</v>
      </c>
      <c r="AC614" s="54">
        <f t="shared" si="266"/>
        <v>642.28399999999999</v>
      </c>
      <c r="AD614" s="132">
        <f t="shared" si="267"/>
        <v>5.6918155741728843E-2</v>
      </c>
      <c r="AF614" s="54">
        <f>($AF$11-(AD614*$AF$11))*'AJUSTE CONIF-SETEC (1) '!$Q$18</f>
        <v>530.93160914415955</v>
      </c>
      <c r="AG614" s="123">
        <f t="shared" si="268"/>
        <v>448106.27811767068</v>
      </c>
      <c r="AI614" s="128">
        <v>0</v>
      </c>
      <c r="AJ614" s="123">
        <f>IF($AI$11&gt;0,(AI614/$AI$11)*'DADOS BASE PROPOSTA'!$H$41,0)*'AJUSTE CONIF-SETEC (1) '!$Q$18</f>
        <v>0</v>
      </c>
      <c r="AL614" s="123">
        <v>124.25</v>
      </c>
      <c r="AM614" s="123">
        <f>(AL614/$AL$11)*'DADOS BASE PROPOSTA'!$H$42*'AJUSTE CONIF-SETEC (1) '!$Q$18</f>
        <v>65566.592289913096</v>
      </c>
      <c r="AO614" s="123"/>
      <c r="AP614" s="123"/>
      <c r="AQ614" s="123"/>
      <c r="AS614" s="123"/>
      <c r="AT614" s="123"/>
      <c r="AU614" s="123"/>
      <c r="AW614" s="123"/>
      <c r="AX614" s="123"/>
      <c r="AY614" s="123"/>
      <c r="AZ614" s="102"/>
    </row>
    <row r="615" spans="1:52" x14ac:dyDescent="0.25">
      <c r="A615" s="102"/>
      <c r="B615" s="103" t="s">
        <v>613</v>
      </c>
      <c r="C615" s="103" t="s">
        <v>639</v>
      </c>
      <c r="D615" s="103" t="s">
        <v>89</v>
      </c>
      <c r="F615" s="113">
        <f>'MATRIZ 2017 COMPLETO PROPOSTA'!F615</f>
        <v>1883.160481803219</v>
      </c>
      <c r="G615" s="118">
        <f>F615/$F$11</f>
        <v>1.6682484500231396E-3</v>
      </c>
      <c r="H615" s="123">
        <f>'DADOS BASE PROPOSTA'!$H$17*G615*'AJUSTE CONIF-SETEC (1) '!$Q$12</f>
        <v>2067280.8305853051</v>
      </c>
      <c r="I615" s="123">
        <f>'MATRIZ 2017 COMPLETO PROPOSTA'!I615*'AJUSTE CONIF-SETEC (1) '!$Q$12</f>
        <v>0</v>
      </c>
      <c r="J615" s="123">
        <f t="shared" si="262"/>
        <v>2067280.8305853051</v>
      </c>
      <c r="L615" s="113">
        <v>0</v>
      </c>
      <c r="M615" s="123">
        <f>IF(D615="E",'DADOS BASE PROPOSTA'!$H$28,IF(D615="EA",'DADOS BASE PROPOSTA'!$H$29,IF(D615="EC",'DADOS BASE PROPOSTA'!$H$30,IF(D615="ECA",'DADOS BASE PROPOSTA'!$H$31,0))))*'AJUSTE CONIF-SETEC (1) '!$Q$14</f>
        <v>0</v>
      </c>
      <c r="N615" s="123">
        <f>IF(OR(D615="E",D615="EA",D615="EC",D615="ECA",D615="ECR"),L615*'DADOS BASE PROPOSTA'!$H$33,0)*'AJUSTE CONIF-SETEC (1) '!$Q$14</f>
        <v>0</v>
      </c>
      <c r="O615" s="123">
        <f t="shared" si="263"/>
        <v>0</v>
      </c>
      <c r="R615" s="123"/>
      <c r="T615" s="113">
        <v>986.82024939461189</v>
      </c>
      <c r="U615" s="118">
        <f t="shared" si="265"/>
        <v>5.1770122880790848E-3</v>
      </c>
      <c r="V615" s="123">
        <f>'DADOS BASE PROPOSTA'!$H$48*U615*'AJUSTE CONIF-SETEC (1) '!$Q$20</f>
        <v>253287.6132978058</v>
      </c>
      <c r="W615" s="123"/>
      <c r="X615" s="123">
        <f t="shared" si="264"/>
        <v>253287.6132978058</v>
      </c>
      <c r="Z615" s="128">
        <v>1062</v>
      </c>
      <c r="AB615" s="54">
        <v>0.76900000000000002</v>
      </c>
      <c r="AC615" s="54">
        <f t="shared" si="266"/>
        <v>816.678</v>
      </c>
      <c r="AD615" s="132">
        <f t="shared" si="267"/>
        <v>7.0918155741728856E-2</v>
      </c>
      <c r="AF615" s="54">
        <f>($AF$11-(AD615*$AF$11))*'AJUSTE CONIF-SETEC (1) '!$Q$18</f>
        <v>523.04995754279275</v>
      </c>
      <c r="AG615" s="123">
        <f t="shared" si="268"/>
        <v>555479.05491044594</v>
      </c>
      <c r="AI615" s="128">
        <v>0</v>
      </c>
      <c r="AJ615" s="123">
        <f>IF($AI$11&gt;0,(AI615/$AI$11)*'DADOS BASE PROPOSTA'!$H$41,0)*'AJUSTE CONIF-SETEC (1) '!$Q$18</f>
        <v>0</v>
      </c>
      <c r="AL615" s="123">
        <v>204.25</v>
      </c>
      <c r="AM615" s="123">
        <f>(AL615/$AL$11)*'DADOS BASE PROPOSTA'!$H$42*'AJUSTE CONIF-SETEC (1) '!$Q$18</f>
        <v>107782.50684277464</v>
      </c>
      <c r="AO615" s="123"/>
      <c r="AP615" s="123"/>
      <c r="AQ615" s="123"/>
      <c r="AS615" s="123"/>
      <c r="AT615" s="123"/>
      <c r="AU615" s="123"/>
      <c r="AW615" s="123"/>
      <c r="AX615" s="123"/>
      <c r="AY615" s="123"/>
      <c r="AZ615" s="102"/>
    </row>
    <row r="616" spans="1:52" x14ac:dyDescent="0.25">
      <c r="A616" s="102"/>
      <c r="B616" s="103" t="s">
        <v>613</v>
      </c>
      <c r="C616" s="103" t="s">
        <v>640</v>
      </c>
      <c r="D616" s="103" t="s">
        <v>136</v>
      </c>
      <c r="F616" s="113">
        <f>'MATRIZ 2017 COMPLETO PROPOSTA'!F616</f>
        <v>0</v>
      </c>
      <c r="G616" s="118">
        <f>F13/$F$11</f>
        <v>0</v>
      </c>
      <c r="H616" s="123">
        <f>'DADOS BASE PROPOSTA'!$H$17*G616*'AJUSTE CONIF-SETEC (1) '!$Q$12</f>
        <v>0</v>
      </c>
      <c r="I616" s="123">
        <f>'MATRIZ 2017 COMPLETO PROPOSTA'!I616*'AJUSTE CONIF-SETEC (1) '!$Q$12</f>
        <v>0</v>
      </c>
      <c r="J616" s="123">
        <f t="shared" si="262"/>
        <v>0</v>
      </c>
      <c r="L616" s="113">
        <v>712.18817854662814</v>
      </c>
      <c r="M616" s="123">
        <f>IF(D616="E",'DADOS BASE PROPOSTA'!$H$28,IF(D616="EA",'DADOS BASE PROPOSTA'!$H$29,IF(D616="EC",'DADOS BASE PROPOSTA'!$H$30,IF(D616="ECA",'DADOS BASE PROPOSTA'!$H$31,0))))*'AJUSTE CONIF-SETEC (1) '!$Q$14</f>
        <v>1065197.6029850077</v>
      </c>
      <c r="N616" s="123">
        <f>IF(OR(D616="E",D616="EA",D616="EC",D616="ECA",D616="ECR"),L616*'DADOS BASE PROPOSTA'!$H$33,0)*'AJUSTE CONIF-SETEC (1) '!$Q$14</f>
        <v>238939.27985681762</v>
      </c>
      <c r="O616" s="123">
        <f t="shared" si="263"/>
        <v>1304136.8828418253</v>
      </c>
      <c r="R616" s="123"/>
      <c r="T616" s="113">
        <v>0</v>
      </c>
      <c r="U616" s="118">
        <f t="shared" si="265"/>
        <v>0</v>
      </c>
      <c r="V616" s="123">
        <f>'DADOS BASE PROPOSTA'!$H$48*U616*'AJUSTE CONIF-SETEC (1) '!$Q$20</f>
        <v>0</v>
      </c>
      <c r="W616" s="123"/>
      <c r="X616" s="123">
        <f t="shared" si="264"/>
        <v>0</v>
      </c>
      <c r="Z616" s="128">
        <v>378</v>
      </c>
      <c r="AB616" s="54">
        <v>0.77200000000000002</v>
      </c>
      <c r="AC616" s="54">
        <f t="shared" si="266"/>
        <v>291.81600000000003</v>
      </c>
      <c r="AD616" s="132">
        <f t="shared" si="267"/>
        <v>7.616815574172886E-2</v>
      </c>
      <c r="AF616" s="54">
        <f>($AF$11-(AD616*$AF$11))*'AJUSTE CONIF-SETEC (1) '!$Q$18</f>
        <v>520.09433819228013</v>
      </c>
      <c r="AG616" s="123">
        <f t="shared" si="268"/>
        <v>196595.65983668188</v>
      </c>
      <c r="AI616" s="128">
        <v>0</v>
      </c>
      <c r="AJ616" s="123">
        <f>IF($AI$11&gt;0,(AI616/$AI$11)*'DADOS BASE PROPOSTA'!$H$41,0)*'AJUSTE CONIF-SETEC (1) '!$Q$18</f>
        <v>0</v>
      </c>
      <c r="AL616" s="123">
        <v>0</v>
      </c>
      <c r="AM616" s="123">
        <f>(AL616/$AL$11)*'DADOS BASE PROPOSTA'!$H$42*'AJUSTE CONIF-SETEC (1) '!$Q$18</f>
        <v>0</v>
      </c>
      <c r="AO616" s="123"/>
      <c r="AP616" s="123"/>
      <c r="AQ616" s="123"/>
      <c r="AS616" s="123"/>
      <c r="AT616" s="123"/>
      <c r="AU616" s="123"/>
      <c r="AW616" s="123"/>
      <c r="AX616" s="123"/>
      <c r="AY616" s="123"/>
      <c r="AZ616" s="102"/>
    </row>
    <row r="617" spans="1:52" x14ac:dyDescent="0.25">
      <c r="A617" s="102"/>
      <c r="B617" s="103" t="s">
        <v>613</v>
      </c>
      <c r="C617" s="103" t="s">
        <v>641</v>
      </c>
      <c r="D617" s="103" t="s">
        <v>89</v>
      </c>
      <c r="F617" s="113">
        <f>'MATRIZ 2017 COMPLETO PROPOSTA'!F617</f>
        <v>2303.1880673328869</v>
      </c>
      <c r="G617" s="118">
        <f>F617/$F$11</f>
        <v>2.040341203294951E-3</v>
      </c>
      <c r="H617" s="123">
        <f>'DADOS BASE PROPOSTA'!$H$17*G617*'AJUSTE CONIF-SETEC (1) '!$Q$12</f>
        <v>2528375.3492272096</v>
      </c>
      <c r="I617" s="123">
        <f>'MATRIZ 2017 COMPLETO PROPOSTA'!I617*'AJUSTE CONIF-SETEC (1) '!$Q$12</f>
        <v>0</v>
      </c>
      <c r="J617" s="123">
        <f t="shared" si="262"/>
        <v>2528375.3492272096</v>
      </c>
      <c r="L617" s="113">
        <v>0</v>
      </c>
      <c r="M617" s="123">
        <f>IF(D617="E",'DADOS BASE PROPOSTA'!$H$28,IF(D617="EA",'DADOS BASE PROPOSTA'!$H$29,IF(D617="EC",'DADOS BASE PROPOSTA'!$H$30,IF(D617="ECA",'DADOS BASE PROPOSTA'!$H$31,0))))*'AJUSTE CONIF-SETEC (1) '!$Q$14</f>
        <v>0</v>
      </c>
      <c r="N617" s="123">
        <f>IF(OR(D617="E",D617="EA",D617="EC",D617="ECA",D617="ECR"),L617*'DADOS BASE PROPOSTA'!$H$33,0)*'AJUSTE CONIF-SETEC (1) '!$Q$14</f>
        <v>0</v>
      </c>
      <c r="O617" s="123">
        <f t="shared" si="263"/>
        <v>0</v>
      </c>
      <c r="R617" s="123"/>
      <c r="T617" s="113">
        <v>591.9457886789188</v>
      </c>
      <c r="U617" s="118">
        <f t="shared" si="265"/>
        <v>3.1054395405317472E-3</v>
      </c>
      <c r="V617" s="123">
        <f>'DADOS BASE PROPOSTA'!$H$48*U617*'AJUSTE CONIF-SETEC (1) '!$Q$20</f>
        <v>151935.00144342426</v>
      </c>
      <c r="W617" s="123"/>
      <c r="X617" s="123">
        <f t="shared" si="264"/>
        <v>151935.00144342426</v>
      </c>
      <c r="Z617" s="128">
        <v>944.5</v>
      </c>
      <c r="AB617" s="54">
        <v>0.73899999999999999</v>
      </c>
      <c r="AC617" s="54">
        <f t="shared" si="266"/>
        <v>697.9855</v>
      </c>
      <c r="AD617" s="132">
        <f t="shared" si="267"/>
        <v>1.8418155741728809E-2</v>
      </c>
      <c r="AF617" s="54">
        <f>($AF$11-(AD617*$AF$11))*'AJUSTE CONIF-SETEC (1) '!$Q$18</f>
        <v>552.60615104791862</v>
      </c>
      <c r="AG617" s="123">
        <f t="shared" si="268"/>
        <v>521936.50966475916</v>
      </c>
      <c r="AI617" s="128">
        <v>0</v>
      </c>
      <c r="AJ617" s="123">
        <f>IF($AI$11&gt;0,(AI617/$AI$11)*'DADOS BASE PROPOSTA'!$H$41,0)*'AJUSTE CONIF-SETEC (1) '!$Q$18</f>
        <v>0</v>
      </c>
      <c r="AL617" s="123">
        <v>88.5</v>
      </c>
      <c r="AM617" s="123">
        <f>(AL617/$AL$11)*'DADOS BASE PROPOSTA'!$H$42*'AJUSTE CONIF-SETEC (1) '!$Q$18</f>
        <v>46701.355474103089</v>
      </c>
      <c r="AO617" s="123"/>
      <c r="AP617" s="123"/>
      <c r="AQ617" s="123"/>
      <c r="AS617" s="123"/>
      <c r="AT617" s="123"/>
      <c r="AU617" s="123"/>
      <c r="AW617" s="123"/>
      <c r="AX617" s="123"/>
      <c r="AY617" s="123"/>
      <c r="AZ617" s="102"/>
    </row>
    <row r="618" spans="1:52" x14ac:dyDescent="0.25">
      <c r="A618" s="102"/>
      <c r="B618" s="103" t="s">
        <v>613</v>
      </c>
      <c r="C618" s="103" t="s">
        <v>642</v>
      </c>
      <c r="D618" s="103" t="s">
        <v>89</v>
      </c>
      <c r="F618" s="113">
        <f>'MATRIZ 2017 COMPLETO PROPOSTA'!F618</f>
        <v>1643.3913138466071</v>
      </c>
      <c r="G618" s="118">
        <f>F618/$F$11</f>
        <v>1.4558424725867711E-3</v>
      </c>
      <c r="H618" s="123">
        <f>'DADOS BASE PROPOSTA'!$H$17*G618*'AJUSTE CONIF-SETEC (1) '!$Q$12</f>
        <v>1804068.9538112856</v>
      </c>
      <c r="I618" s="123">
        <f>'MATRIZ 2017 COMPLETO PROPOSTA'!I618*'AJUSTE CONIF-SETEC (1) '!$Q$12</f>
        <v>0</v>
      </c>
      <c r="J618" s="123">
        <f t="shared" si="262"/>
        <v>1804068.9538112856</v>
      </c>
      <c r="L618" s="113">
        <v>0</v>
      </c>
      <c r="M618" s="123">
        <f>IF(D618="E",'DADOS BASE PROPOSTA'!$H$28,IF(D618="EA",'DADOS BASE PROPOSTA'!$H$29,IF(D618="EC",'DADOS BASE PROPOSTA'!$H$30,IF(D618="ECA",'DADOS BASE PROPOSTA'!$H$31,0))))*'AJUSTE CONIF-SETEC (1) '!$Q$14</f>
        <v>0</v>
      </c>
      <c r="N618" s="123">
        <f>IF(OR(D618="E",D618="EA",D618="EC",D618="ECA",D618="ECR"),L618*'DADOS BASE PROPOSTA'!$H$33,0)*'AJUSTE CONIF-SETEC (1) '!$Q$14</f>
        <v>0</v>
      </c>
      <c r="O618" s="123">
        <f t="shared" si="263"/>
        <v>0</v>
      </c>
      <c r="R618" s="123"/>
      <c r="T618" s="113">
        <v>569.83771480384257</v>
      </c>
      <c r="U618" s="118">
        <f t="shared" si="265"/>
        <v>2.9894571514520298E-3</v>
      </c>
      <c r="V618" s="123">
        <f>'DADOS BASE PROPOSTA'!$H$48*U618*'AJUSTE CONIF-SETEC (1) '!$Q$20</f>
        <v>146260.51181893097</v>
      </c>
      <c r="W618" s="123"/>
      <c r="X618" s="123">
        <f t="shared" si="264"/>
        <v>146260.51181893097</v>
      </c>
      <c r="Z618" s="128">
        <v>972</v>
      </c>
      <c r="AB618" s="54">
        <v>0.73599999999999999</v>
      </c>
      <c r="AC618" s="54">
        <f t="shared" si="266"/>
        <v>715.39199999999994</v>
      </c>
      <c r="AD618" s="132">
        <f t="shared" si="267"/>
        <v>1.3168155741728804E-2</v>
      </c>
      <c r="AF618" s="54">
        <f>($AF$11-(AD618*$AF$11))*'AJUSTE CONIF-SETEC (1) '!$Q$18</f>
        <v>555.56177039843112</v>
      </c>
      <c r="AG618" s="123">
        <f t="shared" si="268"/>
        <v>540006.04082727502</v>
      </c>
      <c r="AI618" s="128">
        <v>163</v>
      </c>
      <c r="AJ618" s="123">
        <f>IF($AI$11&gt;0,(AI618/$AI$11)*'DADOS BASE PROPOSTA'!$H$41,0)*'AJUSTE CONIF-SETEC (1) '!$Q$18</f>
        <v>929786.9372988923</v>
      </c>
      <c r="AL618" s="123">
        <v>200.375</v>
      </c>
      <c r="AM618" s="123">
        <f>(AL618/$AL$11)*'DADOS BASE PROPOSTA'!$H$42*'AJUSTE CONIF-SETEC (1) '!$Q$18</f>
        <v>105737.67348162043</v>
      </c>
      <c r="AO618" s="123"/>
      <c r="AP618" s="123"/>
      <c r="AQ618" s="123"/>
      <c r="AS618" s="123"/>
      <c r="AT618" s="123"/>
      <c r="AU618" s="123"/>
      <c r="AW618" s="123"/>
      <c r="AX618" s="123"/>
      <c r="AY618" s="123"/>
      <c r="AZ618" s="102"/>
    </row>
    <row r="619" spans="1:52" x14ac:dyDescent="0.25">
      <c r="A619" s="102"/>
      <c r="B619" s="103" t="s">
        <v>613</v>
      </c>
      <c r="C619" s="103" t="s">
        <v>643</v>
      </c>
      <c r="D619" s="103" t="s">
        <v>89</v>
      </c>
      <c r="F619" s="113">
        <f>'MATRIZ 2017 COMPLETO PROPOSTA'!F619</f>
        <v>4357.0774506678408</v>
      </c>
      <c r="G619" s="118">
        <f>F619/$F$11</f>
        <v>3.8598344506185003E-3</v>
      </c>
      <c r="H619" s="123">
        <f>'DADOS BASE PROPOSTA'!$H$17*G619*'AJUSTE CONIF-SETEC (1) '!$Q$12</f>
        <v>4783077.5858869879</v>
      </c>
      <c r="I619" s="123">
        <f>'MATRIZ 2017 COMPLETO PROPOSTA'!I619*'AJUSTE CONIF-SETEC (1) '!$Q$12</f>
        <v>0</v>
      </c>
      <c r="J619" s="123">
        <f t="shared" si="262"/>
        <v>4783077.5858869879</v>
      </c>
      <c r="L619" s="113">
        <v>0</v>
      </c>
      <c r="M619" s="123">
        <f>IF(D619="E",'DADOS BASE PROPOSTA'!$H$28,IF(D619="EA",'DADOS BASE PROPOSTA'!$H$29,IF(D619="EC",'DADOS BASE PROPOSTA'!$H$30,IF(D619="ECA",'DADOS BASE PROPOSTA'!$H$31,0))))*'AJUSTE CONIF-SETEC (1) '!$Q$14</f>
        <v>0</v>
      </c>
      <c r="N619" s="123">
        <f>IF(OR(D619="E",D619="EA",D619="EC",D619="ECA",D619="ECR"),L619*'DADOS BASE PROPOSTA'!$H$33,0)*'AJUSTE CONIF-SETEC (1) '!$Q$14</f>
        <v>0</v>
      </c>
      <c r="O619" s="123">
        <f t="shared" si="263"/>
        <v>0</v>
      </c>
      <c r="R619" s="123"/>
      <c r="T619" s="113">
        <v>143.8163698050657</v>
      </c>
      <c r="U619" s="118">
        <f t="shared" si="265"/>
        <v>7.5448301163713052E-4</v>
      </c>
      <c r="V619" s="123">
        <f>'DADOS BASE PROPOSTA'!$H$48*U619*'AJUSTE CONIF-SETEC (1) '!$Q$20</f>
        <v>36913.414660295697</v>
      </c>
      <c r="W619" s="123"/>
      <c r="X619" s="123">
        <f t="shared" si="264"/>
        <v>36913.414660295697</v>
      </c>
      <c r="Z619" s="128">
        <v>1762</v>
      </c>
      <c r="AB619" s="54">
        <v>0.68500000000000005</v>
      </c>
      <c r="AC619" s="54">
        <f t="shared" si="266"/>
        <v>1206.97</v>
      </c>
      <c r="AD619" s="132">
        <f t="shared" si="267"/>
        <v>-7.6081844258271081E-2</v>
      </c>
      <c r="AF619" s="54">
        <f>($AF$11-(AD619*$AF$11))*'AJUSTE CONIF-SETEC (1) '!$Q$18</f>
        <v>605.80729935714487</v>
      </c>
      <c r="AG619" s="123">
        <f t="shared" si="268"/>
        <v>1067432.4614672894</v>
      </c>
      <c r="AI619" s="128">
        <v>301</v>
      </c>
      <c r="AJ619" s="123">
        <f>IF($AI$11&gt;0,(AI619/$AI$11)*'DADOS BASE PROPOSTA'!$H$41,0)*'AJUSTE CONIF-SETEC (1) '!$Q$18</f>
        <v>1716968.5161163595</v>
      </c>
      <c r="AL619" s="123">
        <v>68</v>
      </c>
      <c r="AM619" s="123">
        <f>(AL619/$AL$11)*'DADOS BASE PROPOSTA'!$H$42*'AJUSTE CONIF-SETEC (1) '!$Q$18</f>
        <v>35883.527369932315</v>
      </c>
      <c r="AO619" s="123"/>
      <c r="AP619" s="123"/>
      <c r="AQ619" s="123"/>
      <c r="AS619" s="123"/>
      <c r="AT619" s="123"/>
      <c r="AU619" s="123"/>
      <c r="AW619" s="123"/>
      <c r="AX619" s="123"/>
      <c r="AY619" s="123"/>
      <c r="AZ619" s="102"/>
    </row>
    <row r="620" spans="1:52" x14ac:dyDescent="0.25">
      <c r="A620" s="102"/>
      <c r="B620" s="103" t="s">
        <v>613</v>
      </c>
      <c r="C620" s="103" t="s">
        <v>644</v>
      </c>
      <c r="D620" s="103" t="s">
        <v>246</v>
      </c>
      <c r="F620" s="113">
        <f>'MATRIZ 2017 COMPLETO PROPOSTA'!F620</f>
        <v>0</v>
      </c>
      <c r="G620" s="118">
        <f>F620/$F$11</f>
        <v>0</v>
      </c>
      <c r="H620" s="123">
        <f>'DADOS BASE PROPOSTA'!$H$17*G620*'AJUSTE CONIF-SETEC (1) '!$Q$12</f>
        <v>0</v>
      </c>
      <c r="I620" s="123">
        <f>'MATRIZ 2017 COMPLETO PROPOSTA'!I620*'AJUSTE CONIF-SETEC (1) '!$Q$12</f>
        <v>0</v>
      </c>
      <c r="J620" s="123">
        <f t="shared" si="262"/>
        <v>0</v>
      </c>
      <c r="L620" s="113">
        <v>0</v>
      </c>
      <c r="M620" s="123">
        <f>IF(D620="E",'DADOS BASE PROPOSTA'!$H$28,IF(D620="EA",'DADOS BASE PROPOSTA'!$H$29,IF(D620="EC",'DADOS BASE PROPOSTA'!$H$30,IF(D620="ECA",'DADOS BASE PROPOSTA'!$H$31,0))))*'AJUSTE CONIF-SETEC (1) '!$Q$14</f>
        <v>0</v>
      </c>
      <c r="N620" s="123">
        <f>IF(OR(D620="E",D620="EA",D620="EC",D620="ECA",D620="ECR"),L620*'DADOS BASE PROPOSTA'!$H$33,0)*'AJUSTE CONIF-SETEC (1) '!$Q$14</f>
        <v>0</v>
      </c>
      <c r="O620" s="123">
        <f t="shared" si="263"/>
        <v>0</v>
      </c>
      <c r="R620" s="123"/>
      <c r="T620" s="113">
        <v>189.98403542653051</v>
      </c>
      <c r="U620" s="118">
        <f t="shared" si="265"/>
        <v>9.9668575563318881E-4</v>
      </c>
      <c r="V620" s="123">
        <f>'DADOS BASE PROPOSTA'!$H$48*U620*'AJUSTE CONIF-SETEC (1) '!$Q$20</f>
        <v>48763.290910773685</v>
      </c>
      <c r="W620" s="123"/>
      <c r="X620" s="123">
        <f t="shared" si="264"/>
        <v>48763.290910773685</v>
      </c>
      <c r="Z620" s="128">
        <v>0</v>
      </c>
      <c r="AB620" s="54">
        <v>0.76</v>
      </c>
      <c r="AC620" s="54">
        <f t="shared" si="266"/>
        <v>0</v>
      </c>
      <c r="AD620" s="132">
        <f t="shared" si="267"/>
        <v>5.5168155741728842E-2</v>
      </c>
      <c r="AF620" s="54">
        <f>($AF$11-(AD620*$AF$11))*'AJUSTE CONIF-SETEC (1) '!$Q$18</f>
        <v>531.91681559433039</v>
      </c>
      <c r="AG620" s="123">
        <f t="shared" si="268"/>
        <v>0</v>
      </c>
      <c r="AI620" s="128">
        <v>0</v>
      </c>
      <c r="AJ620" s="123">
        <f>IF($AI$11&gt;0,(AI620/$AI$11)*'DADOS BASE PROPOSTA'!$H$41,0)*'AJUSTE CONIF-SETEC (1) '!$Q$18</f>
        <v>0</v>
      </c>
      <c r="AL620" s="123">
        <v>23.875</v>
      </c>
      <c r="AM620" s="123">
        <f>(AL620/$AL$11)*'DADOS BASE PROPOSTA'!$H$42*'AJUSTE CONIF-SETEC (1) '!$Q$18</f>
        <v>12598.811999369618</v>
      </c>
      <c r="AO620" s="123"/>
      <c r="AP620" s="123"/>
      <c r="AQ620" s="123"/>
      <c r="AS620" s="123"/>
      <c r="AT620" s="123"/>
      <c r="AU620" s="123"/>
      <c r="AW620" s="123"/>
      <c r="AX620" s="123"/>
      <c r="AY620" s="123"/>
      <c r="AZ620" s="102"/>
    </row>
    <row r="621" spans="1:52" x14ac:dyDescent="0.25">
      <c r="A621" s="102"/>
      <c r="F621" s="113"/>
      <c r="G621" s="118"/>
      <c r="H621" s="123"/>
      <c r="I621" s="123"/>
      <c r="J621" s="123"/>
      <c r="L621" s="113"/>
      <c r="M621" s="123"/>
      <c r="N621" s="123"/>
      <c r="O621" s="123"/>
      <c r="R621" s="123"/>
      <c r="T621" s="113"/>
      <c r="U621" s="118"/>
      <c r="V621" s="123"/>
      <c r="W621" s="123"/>
      <c r="X621" s="123"/>
      <c r="Z621" s="128"/>
      <c r="AD621" s="132"/>
      <c r="AG621" s="123"/>
      <c r="AI621" s="128"/>
      <c r="AJ621" s="123"/>
      <c r="AL621" s="123"/>
      <c r="AM621" s="123"/>
      <c r="AO621" s="123"/>
      <c r="AP621" s="123"/>
      <c r="AQ621" s="123"/>
      <c r="AS621" s="123"/>
      <c r="AT621" s="123"/>
      <c r="AU621" s="123"/>
      <c r="AW621" s="123"/>
      <c r="AX621" s="123"/>
      <c r="AY621" s="123"/>
      <c r="AZ621" s="102"/>
    </row>
    <row r="622" spans="1:52" x14ac:dyDescent="0.25">
      <c r="A622" s="102"/>
      <c r="B622" s="107" t="s">
        <v>613</v>
      </c>
      <c r="C622" s="107" t="s">
        <v>645</v>
      </c>
      <c r="D622" s="107" t="s">
        <v>84</v>
      </c>
      <c r="E622" s="107"/>
      <c r="F622" s="114">
        <f>SUM(F623:F637)</f>
        <v>28496.86817856069</v>
      </c>
      <c r="G622" s="119">
        <f>SUM(G623:G637)</f>
        <v>2.52447184553681E-2</v>
      </c>
      <c r="H622" s="124">
        <f>SUM(H623:H637)</f>
        <v>31283063.704079363</v>
      </c>
      <c r="I622" s="124">
        <f>SUM(I623:I637)</f>
        <v>613691.47861048707</v>
      </c>
      <c r="J622" s="124">
        <f>SUM(J623:J637)</f>
        <v>31896755.182689853</v>
      </c>
      <c r="K622" s="108"/>
      <c r="L622" s="114">
        <f>SUM(L623:L637)</f>
        <v>1433.629763165535</v>
      </c>
      <c r="M622" s="124">
        <f>SUM(M623:M637)</f>
        <v>4026358.4466024376</v>
      </c>
      <c r="N622" s="124">
        <f>SUM(N623:N637)</f>
        <v>480983.07934725931</v>
      </c>
      <c r="O622" s="124">
        <f>SUM(O623:O637)</f>
        <v>4507341.5259496961</v>
      </c>
      <c r="P622" s="108"/>
      <c r="Q622" s="109"/>
      <c r="R622" s="124">
        <f>SUM(R623:R637)</f>
        <v>3626241.1935912869</v>
      </c>
      <c r="S622" s="108"/>
      <c r="T622" s="114">
        <f>SUM(T623:T637)</f>
        <v>6291.3250883797909</v>
      </c>
      <c r="U622" s="119">
        <f>SUM(U623:U637)</f>
        <v>3.3005268498314061E-2</v>
      </c>
      <c r="V622" s="124">
        <f>SUM(V623:V637)</f>
        <v>1614797.3423669643</v>
      </c>
      <c r="W622" s="124">
        <f>SUM(W623:W637)</f>
        <v>244676.20587804879</v>
      </c>
      <c r="X622" s="124">
        <f>SUM(X623:X637)</f>
        <v>1859473.548245013</v>
      </c>
      <c r="Y622" s="108"/>
      <c r="Z622" s="129">
        <f>SUM(Z623:Z637)</f>
        <v>16235</v>
      </c>
      <c r="AA622" s="108"/>
      <c r="AB622" s="108"/>
      <c r="AC622" s="108"/>
      <c r="AD622" s="133"/>
      <c r="AE622" s="108"/>
      <c r="AF622" s="108"/>
      <c r="AG622" s="124">
        <f>SUM(AG623:AG637)</f>
        <v>9001605.2255641446</v>
      </c>
      <c r="AH622" s="108"/>
      <c r="AI622" s="129">
        <f>SUM(AI623:AI637)</f>
        <v>80.5</v>
      </c>
      <c r="AJ622" s="124">
        <f>SUM(AJ623:AJ637)</f>
        <v>459189.25431018916</v>
      </c>
      <c r="AK622" s="108"/>
      <c r="AL622" s="124">
        <f>SUM(AL623:AL637)</f>
        <v>2202.5</v>
      </c>
      <c r="AM622" s="124">
        <f>SUM(AM623:AM637)</f>
        <v>1162256.8975334696</v>
      </c>
      <c r="AN622" s="108"/>
      <c r="AO622" s="124"/>
      <c r="AP622" s="124"/>
      <c r="AQ622" s="124">
        <f>SUM(AQ623:AQ637)</f>
        <v>326123.85407946055</v>
      </c>
      <c r="AR622" s="107"/>
      <c r="AS622" s="124"/>
      <c r="AT622" s="124"/>
      <c r="AU622" s="124">
        <f>SUM(AU623:AU637)</f>
        <v>326123.85407946055</v>
      </c>
      <c r="AV622" s="107"/>
      <c r="AW622" s="124"/>
      <c r="AX622" s="124"/>
      <c r="AY622" s="124">
        <f>SUM(AY623:AY637)</f>
        <v>326123.85407946055</v>
      </c>
      <c r="AZ622" s="102"/>
    </row>
    <row r="623" spans="1:52" x14ac:dyDescent="0.25">
      <c r="A623" s="102"/>
      <c r="B623" s="103" t="s">
        <v>613</v>
      </c>
      <c r="C623" s="103" t="s">
        <v>35</v>
      </c>
      <c r="D623" s="103" t="s">
        <v>85</v>
      </c>
      <c r="F623" s="113">
        <f>'MATRIZ 2017 COMPLETO PROPOSTA'!F623</f>
        <v>0</v>
      </c>
      <c r="G623" s="118">
        <f t="shared" ref="G623:G637" si="269">F623/$F$11</f>
        <v>0</v>
      </c>
      <c r="H623" s="123">
        <f>'DADOS BASE PROPOSTA'!$H$17*G623*'AJUSTE CONIF-SETEC (1) '!$Q$12</f>
        <v>0</v>
      </c>
      <c r="I623" s="123">
        <f>'MATRIZ 2017 COMPLETO PROPOSTA'!I623*'AJUSTE CONIF-SETEC (1) '!$Q$12</f>
        <v>0</v>
      </c>
      <c r="J623" s="123">
        <f t="shared" ref="J623:J637" si="270">H623+I623</f>
        <v>0</v>
      </c>
      <c r="L623" s="113"/>
      <c r="M623" s="123">
        <f>IF(D623="E",'DADOS BASE PROPOSTA'!$H$28,IF(D623="EA",'DADOS BASE PROPOSTA'!$H$29,IF(D623="EC",'DADOS BASE PROPOSTA'!$H$30,IF(D623="ECA",'DADOS BASE PROPOSTA'!$H$31,0))))*'AJUSTE CONIF-SETEC (1) '!$Q$14</f>
        <v>0</v>
      </c>
      <c r="N623" s="123">
        <f>IF(OR(D623="E",D623="EA",D623="EC",D623="ECA",D623="ECR"),L623*'DADOS BASE PROPOSTA'!$H$33,0)*'AJUSTE CONIF-SETEC (1) '!$Q$14</f>
        <v>0</v>
      </c>
      <c r="O623" s="123">
        <f t="shared" ref="O623:O637" si="271">M623+N623</f>
        <v>0</v>
      </c>
      <c r="Q623" s="77">
        <v>14</v>
      </c>
      <c r="R623" s="123">
        <f>IF(D623="R",('DADOS BASE PROPOSTA'!$H$36+('DADOS BASE PROPOSTA'!$H$37*Q623)),0)*'AJUSTE CONIF-SETEC (1) '!Q16</f>
        <v>3626241.1935912869</v>
      </c>
      <c r="T623" s="113"/>
      <c r="U623" s="118"/>
      <c r="V623" s="123"/>
      <c r="W623" s="123">
        <f>'DADOS BASE PROPOSTA'!$H$47/41</f>
        <v>244676.20587804879</v>
      </c>
      <c r="X623" s="123">
        <f t="shared" ref="X623:X637" si="272">V623+W623</f>
        <v>244676.20587804879</v>
      </c>
      <c r="Z623" s="128"/>
      <c r="AD623" s="132"/>
      <c r="AG623" s="123"/>
      <c r="AI623" s="128"/>
      <c r="AJ623" s="123"/>
      <c r="AL623" s="123"/>
      <c r="AM623" s="123"/>
      <c r="AO623" s="123">
        <f>'DADOS BASE PROPOSTA'!$H$52/41*'AJUSTE CONIF-SETEC (1) '!$Q$22</f>
        <v>167483.94540012974</v>
      </c>
      <c r="AP623" s="123">
        <f>'DADOS BASE PROPOSTA'!$H$53*(Q623/$Q$11)*'AJUSTE CONIF-SETEC (1) '!$Q$22</f>
        <v>158639.90867933081</v>
      </c>
      <c r="AQ623" s="123">
        <f>AO623+AP623</f>
        <v>326123.85407946055</v>
      </c>
      <c r="AS623" s="123">
        <f>'DADOS BASE PROPOSTA'!$H$56/41*'AJUSTE CONIF-SETEC (1) '!$Q$24</f>
        <v>167483.94540012974</v>
      </c>
      <c r="AT623" s="123">
        <f>'DADOS BASE PROPOSTA'!$H$57*(Q623/$Q$11)*'AJUSTE CONIF-SETEC (1) '!$Q$24</f>
        <v>158639.90867933081</v>
      </c>
      <c r="AU623" s="123">
        <f>AS623+AT623</f>
        <v>326123.85407946055</v>
      </c>
      <c r="AW623" s="123">
        <f>'DADOS BASE PROPOSTA'!$H$60/41*'AJUSTE CONIF-SETEC (1) '!$Q$26</f>
        <v>167483.94540012974</v>
      </c>
      <c r="AX623" s="123">
        <f>'DADOS BASE PROPOSTA'!$H$61*(Q623/$Q$11)*'AJUSTE CONIF-SETEC (1) '!$Q$26</f>
        <v>158639.90867933081</v>
      </c>
      <c r="AY623" s="123">
        <f>AW623+AX623</f>
        <v>326123.85407946055</v>
      </c>
      <c r="AZ623" s="102"/>
    </row>
    <row r="624" spans="1:52" x14ac:dyDescent="0.25">
      <c r="A624" s="102"/>
      <c r="B624" s="103" t="s">
        <v>613</v>
      </c>
      <c r="C624" s="103" t="s">
        <v>646</v>
      </c>
      <c r="D624" s="103" t="s">
        <v>87</v>
      </c>
      <c r="F624" s="113">
        <f>'MATRIZ 2017 COMPLETO PROPOSTA'!F624</f>
        <v>0</v>
      </c>
      <c r="G624" s="118">
        <f t="shared" si="269"/>
        <v>0</v>
      </c>
      <c r="H624" s="123">
        <f>'DADOS BASE PROPOSTA'!$H$17*G624*'AJUSTE CONIF-SETEC (1) '!$Q$12</f>
        <v>0</v>
      </c>
      <c r="I624" s="123">
        <f>'MATRIZ 2017 COMPLETO PROPOSTA'!I624*'AJUSTE CONIF-SETEC (1) '!$Q$12</f>
        <v>0</v>
      </c>
      <c r="J624" s="123">
        <f t="shared" si="270"/>
        <v>0</v>
      </c>
      <c r="L624" s="113">
        <v>487.8094581791209</v>
      </c>
      <c r="M624" s="123">
        <f>IF(D624="E",'DADOS BASE PROPOSTA'!$H$28,IF(D624="EA",'DADOS BASE PROPOSTA'!$H$29,IF(D624="EC",'DADOS BASE PROPOSTA'!$H$30,IF(D624="ECA",'DADOS BASE PROPOSTA'!$H$31,0))))*'AJUSTE CONIF-SETEC (1) '!$Q$14</f>
        <v>499965.73525072273</v>
      </c>
      <c r="N624" s="123">
        <f>IF(OR(D624="E",D624="EA",D624="EC",D624="ECA",D624="ECR"),L624*'DADOS BASE PROPOSTA'!$H$33,0)*'AJUSTE CONIF-SETEC (1) '!$Q$14</f>
        <v>163660.17318979182</v>
      </c>
      <c r="O624" s="123">
        <f t="shared" si="271"/>
        <v>663625.90844051458</v>
      </c>
      <c r="R624" s="123"/>
      <c r="T624" s="113">
        <v>64.96778745799817</v>
      </c>
      <c r="U624" s="118">
        <f t="shared" ref="U624:U637" si="273">T624/$T$11</f>
        <v>3.4083110293460424E-4</v>
      </c>
      <c r="V624" s="123">
        <f>'DADOS BASE PROPOSTA'!$H$48*U624*'AJUSTE CONIF-SETEC (1) '!$Q$20</f>
        <v>16675.312283640833</v>
      </c>
      <c r="W624" s="123"/>
      <c r="X624" s="123">
        <f t="shared" si="272"/>
        <v>16675.312283640833</v>
      </c>
      <c r="Z624" s="128">
        <v>201.5</v>
      </c>
      <c r="AB624" s="54">
        <v>0.70699999999999996</v>
      </c>
      <c r="AC624" s="54">
        <f t="shared" ref="AC624:AC637" si="274">Z624*AB624</f>
        <v>142.4605</v>
      </c>
      <c r="AD624" s="132">
        <f t="shared" ref="AD624:AD637" si="275">(AB624-$AC$12)*$AD$12</f>
        <v>-3.7581844258271241E-2</v>
      </c>
      <c r="AF624" s="54">
        <f>($AF$11-(AD624*$AF$11))*'AJUSTE CONIF-SETEC (1) '!$Q$18</f>
        <v>584.13275745338603</v>
      </c>
      <c r="AG624" s="123">
        <f t="shared" ref="AG624:AG637" si="276">Z624*AF624</f>
        <v>117702.75062685729</v>
      </c>
      <c r="AI624" s="128">
        <v>0</v>
      </c>
      <c r="AJ624" s="123">
        <f>IF($AI$11&gt;0,(AI624/$AI$11)*'DADOS BASE PROPOSTA'!$H$41,0)*'AJUSTE CONIF-SETEC (1) '!$Q$18</f>
        <v>0</v>
      </c>
      <c r="AL624" s="123">
        <v>22</v>
      </c>
      <c r="AM624" s="123">
        <f>(AL624/$AL$11)*'DADOS BASE PROPOSTA'!$H$42*'AJUSTE CONIF-SETEC (1) '!$Q$18</f>
        <v>11609.376502036928</v>
      </c>
      <c r="AO624" s="123"/>
      <c r="AP624" s="123"/>
      <c r="AQ624" s="123"/>
      <c r="AS624" s="123"/>
      <c r="AT624" s="123"/>
      <c r="AU624" s="123"/>
      <c r="AW624" s="123"/>
      <c r="AX624" s="123"/>
      <c r="AY624" s="123"/>
      <c r="AZ624" s="102"/>
    </row>
    <row r="625" spans="1:52" x14ac:dyDescent="0.25">
      <c r="A625" s="102"/>
      <c r="B625" s="103" t="s">
        <v>613</v>
      </c>
      <c r="C625" s="103" t="s">
        <v>647</v>
      </c>
      <c r="D625" s="103" t="s">
        <v>87</v>
      </c>
      <c r="F625" s="113">
        <f>'MATRIZ 2017 COMPLETO PROPOSTA'!F625</f>
        <v>0</v>
      </c>
      <c r="G625" s="118">
        <f t="shared" si="269"/>
        <v>0</v>
      </c>
      <c r="H625" s="123">
        <f>'DADOS BASE PROPOSTA'!$H$17*G625*'AJUSTE CONIF-SETEC (1) '!$Q$12</f>
        <v>0</v>
      </c>
      <c r="I625" s="123">
        <f>'MATRIZ 2017 COMPLETO PROPOSTA'!I625*'AJUSTE CONIF-SETEC (1) '!$Q$12</f>
        <v>0</v>
      </c>
      <c r="J625" s="123">
        <f t="shared" si="270"/>
        <v>0</v>
      </c>
      <c r="L625" s="113">
        <v>113.0172723366436</v>
      </c>
      <c r="M625" s="123">
        <f>IF(D625="E",'DADOS BASE PROPOSTA'!$H$28,IF(D625="EA",'DADOS BASE PROPOSTA'!$H$29,IF(D625="EC",'DADOS BASE PROPOSTA'!$H$30,IF(D625="ECA",'DADOS BASE PROPOSTA'!$H$31,0))))*'AJUSTE CONIF-SETEC (1) '!$Q$14</f>
        <v>499965.73525072273</v>
      </c>
      <c r="N625" s="123">
        <f>IF(OR(D625="E",D625="EA",D625="EC",D625="ECA",D625="ECR"),L625*'DADOS BASE PROPOSTA'!$H$33,0)*'AJUSTE CONIF-SETEC (1) '!$Q$14</f>
        <v>37917.318030478149</v>
      </c>
      <c r="O625" s="123">
        <f t="shared" si="271"/>
        <v>537883.05328120093</v>
      </c>
      <c r="R625" s="123"/>
      <c r="T625" s="113">
        <v>0</v>
      </c>
      <c r="U625" s="118">
        <f t="shared" si="273"/>
        <v>0</v>
      </c>
      <c r="V625" s="123">
        <f>'DADOS BASE PROPOSTA'!$H$48*U625*'AJUSTE CONIF-SETEC (1) '!$Q$20</f>
        <v>0</v>
      </c>
      <c r="W625" s="123"/>
      <c r="X625" s="123">
        <f t="shared" si="272"/>
        <v>0</v>
      </c>
      <c r="Z625" s="128">
        <v>94.5</v>
      </c>
      <c r="AB625" s="54">
        <v>0.747</v>
      </c>
      <c r="AC625" s="54">
        <f t="shared" si="274"/>
        <v>70.591499999999996</v>
      </c>
      <c r="AD625" s="132">
        <f t="shared" si="275"/>
        <v>3.2418155741728821E-2</v>
      </c>
      <c r="AF625" s="54">
        <f>($AF$11-(AD625*$AF$11))*'AJUSTE CONIF-SETEC (1) '!$Q$18</f>
        <v>544.7244994465517</v>
      </c>
      <c r="AG625" s="123">
        <f t="shared" si="276"/>
        <v>51476.465197699137</v>
      </c>
      <c r="AI625" s="128">
        <v>0</v>
      </c>
      <c r="AJ625" s="123">
        <f>IF($AI$11&gt;0,(AI625/$AI$11)*'DADOS BASE PROPOSTA'!$H$41,0)*'AJUSTE CONIF-SETEC (1) '!$Q$18</f>
        <v>0</v>
      </c>
      <c r="AL625" s="123">
        <v>0</v>
      </c>
      <c r="AM625" s="123">
        <f>(AL625/$AL$11)*'DADOS BASE PROPOSTA'!$H$42*'AJUSTE CONIF-SETEC (1) '!$Q$18</f>
        <v>0</v>
      </c>
      <c r="AO625" s="123"/>
      <c r="AP625" s="123"/>
      <c r="AQ625" s="123"/>
      <c r="AS625" s="123"/>
      <c r="AT625" s="123"/>
      <c r="AU625" s="123"/>
      <c r="AW625" s="123"/>
      <c r="AX625" s="123"/>
      <c r="AY625" s="123"/>
      <c r="AZ625" s="102"/>
    </row>
    <row r="626" spans="1:52" x14ac:dyDescent="0.25">
      <c r="A626" s="102"/>
      <c r="B626" s="103" t="s">
        <v>613</v>
      </c>
      <c r="C626" s="103" t="s">
        <v>648</v>
      </c>
      <c r="D626" s="103" t="s">
        <v>89</v>
      </c>
      <c r="F626" s="113">
        <f>'MATRIZ 2017 COMPLETO PROPOSTA'!F626</f>
        <v>1883.1677128012871</v>
      </c>
      <c r="G626" s="118">
        <f t="shared" si="269"/>
        <v>1.6682548557976002E-3</v>
      </c>
      <c r="H626" s="123">
        <f>'DADOS BASE PROPOSTA'!$H$17*G626*'AJUSTE CONIF-SETEC (1) '!$Q$12</f>
        <v>2067288.7685724478</v>
      </c>
      <c r="I626" s="123">
        <f>'MATRIZ 2017 COMPLETO PROPOSTA'!I626*'AJUSTE CONIF-SETEC (1) '!$Q$12</f>
        <v>0</v>
      </c>
      <c r="J626" s="123">
        <f t="shared" si="270"/>
        <v>2067288.7685724478</v>
      </c>
      <c r="L626" s="113">
        <v>0</v>
      </c>
      <c r="M626" s="123">
        <f>IF(D626="E",'DADOS BASE PROPOSTA'!$H$28,IF(D626="EA",'DADOS BASE PROPOSTA'!$H$29,IF(D626="EC",'DADOS BASE PROPOSTA'!$H$30,IF(D626="ECA",'DADOS BASE PROPOSTA'!$H$31,0))))*'AJUSTE CONIF-SETEC (1) '!$Q$14</f>
        <v>0</v>
      </c>
      <c r="N626" s="123">
        <f>IF(OR(D626="E",D626="EA",D626="EC",D626="ECA",D626="ECR"),L626*'DADOS BASE PROPOSTA'!$H$33,0)*'AJUSTE CONIF-SETEC (1) '!$Q$14</f>
        <v>0</v>
      </c>
      <c r="O626" s="123">
        <f t="shared" si="271"/>
        <v>0</v>
      </c>
      <c r="R626" s="123"/>
      <c r="T626" s="113">
        <v>104.1448416418153</v>
      </c>
      <c r="U626" s="118">
        <f t="shared" si="273"/>
        <v>5.4636001364026336E-4</v>
      </c>
      <c r="V626" s="123">
        <f>'DADOS BASE PROPOSTA'!$H$48*U626*'AJUSTE CONIF-SETEC (1) '!$Q$20</f>
        <v>26730.905038598379</v>
      </c>
      <c r="W626" s="123"/>
      <c r="X626" s="123">
        <f t="shared" si="272"/>
        <v>26730.905038598379</v>
      </c>
      <c r="Z626" s="128">
        <v>705.5</v>
      </c>
      <c r="AB626" s="54">
        <v>0.74</v>
      </c>
      <c r="AC626" s="54">
        <f t="shared" si="274"/>
        <v>522.07000000000005</v>
      </c>
      <c r="AD626" s="132">
        <f t="shared" si="275"/>
        <v>2.016815574172881E-2</v>
      </c>
      <c r="AF626" s="54">
        <f>($AF$11-(AD626*$AF$11))*'AJUSTE CONIF-SETEC (1) '!$Q$18</f>
        <v>551.62094459774767</v>
      </c>
      <c r="AG626" s="123">
        <f t="shared" si="276"/>
        <v>389168.57641371095</v>
      </c>
      <c r="AI626" s="128">
        <v>0</v>
      </c>
      <c r="AJ626" s="123">
        <f>IF($AI$11&gt;0,(AI626/$AI$11)*'DADOS BASE PROPOSTA'!$H$41,0)*'AJUSTE CONIF-SETEC (1) '!$Q$18</f>
        <v>0</v>
      </c>
      <c r="AL626" s="123">
        <v>30</v>
      </c>
      <c r="AM626" s="123">
        <f>(AL626/$AL$11)*'DADOS BASE PROPOSTA'!$H$42*'AJUSTE CONIF-SETEC (1) '!$Q$18</f>
        <v>15830.967957323081</v>
      </c>
      <c r="AO626" s="123"/>
      <c r="AP626" s="123"/>
      <c r="AQ626" s="123"/>
      <c r="AS626" s="123"/>
      <c r="AT626" s="123"/>
      <c r="AU626" s="123"/>
      <c r="AW626" s="123"/>
      <c r="AX626" s="123"/>
      <c r="AY626" s="123"/>
      <c r="AZ626" s="102"/>
    </row>
    <row r="627" spans="1:52" x14ac:dyDescent="0.25">
      <c r="A627" s="102"/>
      <c r="B627" s="103" t="s">
        <v>613</v>
      </c>
      <c r="C627" s="103" t="s">
        <v>649</v>
      </c>
      <c r="D627" s="103" t="s">
        <v>89</v>
      </c>
      <c r="F627" s="113">
        <f>'MATRIZ 2017 COMPLETO PROPOSTA'!F627</f>
        <v>1401.3519687721839</v>
      </c>
      <c r="G627" s="118">
        <f t="shared" si="269"/>
        <v>1.2414253975861415E-3</v>
      </c>
      <c r="H627" s="123">
        <f>'DADOS BASE PROPOSTA'!$H$17*G627*'AJUSTE CONIF-SETEC (1) '!$Q$12</f>
        <v>1538364.9401838041</v>
      </c>
      <c r="I627" s="123">
        <f>'MATRIZ 2017 COMPLETO PROPOSTA'!I627*'AJUSTE CONIF-SETEC (1) '!$Q$12</f>
        <v>181608.46177539841</v>
      </c>
      <c r="J627" s="123">
        <f t="shared" si="270"/>
        <v>1719973.4019592025</v>
      </c>
      <c r="L627" s="113">
        <v>0</v>
      </c>
      <c r="M627" s="123">
        <f>IF(D627="E",'DADOS BASE PROPOSTA'!$H$28,IF(D627="EA",'DADOS BASE PROPOSTA'!$H$29,IF(D627="EC",'DADOS BASE PROPOSTA'!$H$30,IF(D627="ECA",'DADOS BASE PROPOSTA'!$H$31,0))))*'AJUSTE CONIF-SETEC (1) '!$Q$14</f>
        <v>0</v>
      </c>
      <c r="N627" s="123">
        <f>IF(OR(D627="E",D627="EA",D627="EC",D627="ECA",D627="ECR"),L627*'DADOS BASE PROPOSTA'!$H$33,0)*'AJUSTE CONIF-SETEC (1) '!$Q$14</f>
        <v>0</v>
      </c>
      <c r="O627" s="123">
        <f t="shared" si="271"/>
        <v>0</v>
      </c>
      <c r="R627" s="123"/>
      <c r="T627" s="113">
        <v>40.121792979168212</v>
      </c>
      <c r="U627" s="118">
        <f t="shared" si="273"/>
        <v>2.1048515715029582E-4</v>
      </c>
      <c r="V627" s="123">
        <f>'DADOS BASE PROPOSTA'!$H$48*U627*'AJUSTE CONIF-SETEC (1) '!$Q$20</f>
        <v>10298.079301834872</v>
      </c>
      <c r="W627" s="123"/>
      <c r="X627" s="123">
        <f t="shared" si="272"/>
        <v>10298.079301834872</v>
      </c>
      <c r="Z627" s="128">
        <v>707.5</v>
      </c>
      <c r="AB627" s="54">
        <v>0.69699999999999995</v>
      </c>
      <c r="AC627" s="54">
        <f t="shared" si="274"/>
        <v>493.12749999999994</v>
      </c>
      <c r="AD627" s="132">
        <f t="shared" si="275"/>
        <v>-5.5081844258271256E-2</v>
      </c>
      <c r="AF627" s="54">
        <f>($AF$11-(AD627*$AF$11))*'AJUSTE CONIF-SETEC (1) '!$Q$18</f>
        <v>593.98482195509473</v>
      </c>
      <c r="AG627" s="123">
        <f t="shared" si="276"/>
        <v>420244.2615332295</v>
      </c>
      <c r="AI627" s="128">
        <v>0</v>
      </c>
      <c r="AJ627" s="123">
        <f>IF($AI$11&gt;0,(AI627/$AI$11)*'DADOS BASE PROPOSTA'!$H$41,0)*'AJUSTE CONIF-SETEC (1) '!$Q$18</f>
        <v>0</v>
      </c>
      <c r="AL627" s="123">
        <v>32</v>
      </c>
      <c r="AM627" s="123">
        <f>(AL627/$AL$11)*'DADOS BASE PROPOSTA'!$H$42*'AJUSTE CONIF-SETEC (1) '!$Q$18</f>
        <v>16886.36582114462</v>
      </c>
      <c r="AO627" s="123"/>
      <c r="AP627" s="123"/>
      <c r="AQ627" s="123"/>
      <c r="AS627" s="123"/>
      <c r="AT627" s="123"/>
      <c r="AU627" s="123"/>
      <c r="AW627" s="123"/>
      <c r="AX627" s="123"/>
      <c r="AY627" s="123"/>
      <c r="AZ627" s="102"/>
    </row>
    <row r="628" spans="1:52" x14ac:dyDescent="0.25">
      <c r="A628" s="102"/>
      <c r="B628" s="103" t="s">
        <v>613</v>
      </c>
      <c r="C628" s="103" t="s">
        <v>650</v>
      </c>
      <c r="D628" s="103" t="s">
        <v>89</v>
      </c>
      <c r="F628" s="113">
        <f>'MATRIZ 2017 COMPLETO PROPOSTA'!F628</f>
        <v>2479.1435114129131</v>
      </c>
      <c r="G628" s="118">
        <f t="shared" si="269"/>
        <v>2.1962160741283493E-3</v>
      </c>
      <c r="H628" s="123">
        <f>'DADOS BASE PROPOSTA'!$H$17*G628*'AJUSTE CONIF-SETEC (1) '!$Q$12</f>
        <v>2721534.3073184793</v>
      </c>
      <c r="I628" s="123">
        <f>'MATRIZ 2017 COMPLETO PROPOSTA'!I628*'AJUSTE CONIF-SETEC (1) '!$Q$12</f>
        <v>0</v>
      </c>
      <c r="J628" s="123">
        <f t="shared" si="270"/>
        <v>2721534.3073184793</v>
      </c>
      <c r="L628" s="113">
        <v>0</v>
      </c>
      <c r="M628" s="123">
        <f>IF(D628="E",'DADOS BASE PROPOSTA'!$H$28,IF(D628="EA",'DADOS BASE PROPOSTA'!$H$29,IF(D628="EC",'DADOS BASE PROPOSTA'!$H$30,IF(D628="ECA",'DADOS BASE PROPOSTA'!$H$31,0))))*'AJUSTE CONIF-SETEC (1) '!$Q$14</f>
        <v>0</v>
      </c>
      <c r="N628" s="123">
        <f>IF(OR(D628="E",D628="EA",D628="EC",D628="ECA",D628="ECR"),L628*'DADOS BASE PROPOSTA'!$H$33,0)*'AJUSTE CONIF-SETEC (1) '!$Q$14</f>
        <v>0</v>
      </c>
      <c r="O628" s="123">
        <f t="shared" si="271"/>
        <v>0</v>
      </c>
      <c r="R628" s="123"/>
      <c r="T628" s="113">
        <v>148.46841123363509</v>
      </c>
      <c r="U628" s="118">
        <f t="shared" si="273"/>
        <v>7.7888834346441255E-4</v>
      </c>
      <c r="V628" s="123">
        <f>'DADOS BASE PROPOSTA'!$H$48*U628*'AJUSTE CONIF-SETEC (1) '!$Q$20</f>
        <v>38107.456301747334</v>
      </c>
      <c r="W628" s="123"/>
      <c r="X628" s="123">
        <f t="shared" si="272"/>
        <v>38107.456301747334</v>
      </c>
      <c r="Z628" s="128">
        <v>1122.5</v>
      </c>
      <c r="AB628" s="54">
        <v>0.747</v>
      </c>
      <c r="AC628" s="54">
        <f t="shared" si="274"/>
        <v>838.50750000000005</v>
      </c>
      <c r="AD628" s="132">
        <f t="shared" si="275"/>
        <v>3.2418155741728821E-2</v>
      </c>
      <c r="AF628" s="54">
        <f>($AF$11-(AD628*$AF$11))*'AJUSTE CONIF-SETEC (1) '!$Q$18</f>
        <v>544.7244994465517</v>
      </c>
      <c r="AG628" s="123">
        <f t="shared" si="276"/>
        <v>611453.25062875426</v>
      </c>
      <c r="AI628" s="128">
        <v>0</v>
      </c>
      <c r="AJ628" s="123">
        <f>IF($AI$11&gt;0,(AI628/$AI$11)*'DADOS BASE PROPOSTA'!$H$41,0)*'AJUSTE CONIF-SETEC (1) '!$Q$18</f>
        <v>0</v>
      </c>
      <c r="AL628" s="123">
        <v>52.5</v>
      </c>
      <c r="AM628" s="123">
        <f>(AL628/$AL$11)*'DADOS BASE PROPOSTA'!$H$42*'AJUSTE CONIF-SETEC (1) '!$Q$18</f>
        <v>27704.193925315391</v>
      </c>
      <c r="AO628" s="123"/>
      <c r="AP628" s="123"/>
      <c r="AQ628" s="123"/>
      <c r="AS628" s="123"/>
      <c r="AT628" s="123"/>
      <c r="AU628" s="123"/>
      <c r="AW628" s="123"/>
      <c r="AX628" s="123"/>
      <c r="AY628" s="123"/>
      <c r="AZ628" s="102"/>
    </row>
    <row r="629" spans="1:52" x14ac:dyDescent="0.25">
      <c r="A629" s="102"/>
      <c r="B629" s="103" t="s">
        <v>613</v>
      </c>
      <c r="C629" s="103" t="s">
        <v>651</v>
      </c>
      <c r="D629" s="103" t="s">
        <v>93</v>
      </c>
      <c r="F629" s="113">
        <f>'MATRIZ 2017 COMPLETO PROPOSTA'!F629</f>
        <v>0</v>
      </c>
      <c r="G629" s="118">
        <f t="shared" si="269"/>
        <v>0</v>
      </c>
      <c r="H629" s="123">
        <f>'DADOS BASE PROPOSTA'!$H$17*G629*'AJUSTE CONIF-SETEC (1) '!$Q$12</f>
        <v>0</v>
      </c>
      <c r="I629" s="123">
        <f>'MATRIZ 2017 COMPLETO PROPOSTA'!I629*'AJUSTE CONIF-SETEC (1) '!$Q$12</f>
        <v>0</v>
      </c>
      <c r="J629" s="123">
        <f t="shared" si="270"/>
        <v>0</v>
      </c>
      <c r="L629" s="113">
        <v>329.52091818449259</v>
      </c>
      <c r="M629" s="123">
        <f>IF(D629="E",'DADOS BASE PROPOSTA'!$H$28,IF(D629="EA",'DADOS BASE PROPOSTA'!$H$29,IF(D629="EC",'DADOS BASE PROPOSTA'!$H$30,IF(D629="ECA",'DADOS BASE PROPOSTA'!$H$31,0))))*'AJUSTE CONIF-SETEC (1) '!$Q$14</f>
        <v>1008808.992033664</v>
      </c>
      <c r="N629" s="123">
        <f>IF(OR(D629="E",D629="EA",D629="EC",D629="ECA",D629="ECR"),L629*'DADOS BASE PROPOSTA'!$H$33,0)*'AJUSTE CONIF-SETEC (1) '!$Q$14</f>
        <v>110554.33558225655</v>
      </c>
      <c r="O629" s="123">
        <f t="shared" si="271"/>
        <v>1119363.3276159205</v>
      </c>
      <c r="R629" s="123"/>
      <c r="T629" s="113">
        <v>109.7252020297949</v>
      </c>
      <c r="U629" s="118">
        <f t="shared" si="273"/>
        <v>5.7563545090272641E-4</v>
      </c>
      <c r="V629" s="123">
        <f>'DADOS BASE PROPOSTA'!$H$48*U629*'AJUSTE CONIF-SETEC (1) '!$Q$20</f>
        <v>28163.218739984295</v>
      </c>
      <c r="W629" s="123"/>
      <c r="X629" s="123">
        <f t="shared" si="272"/>
        <v>28163.218739984295</v>
      </c>
      <c r="Z629" s="128">
        <v>146.5</v>
      </c>
      <c r="AB629" s="54">
        <v>0.73599999999999999</v>
      </c>
      <c r="AC629" s="54">
        <f t="shared" si="274"/>
        <v>107.824</v>
      </c>
      <c r="AD629" s="132">
        <f t="shared" si="275"/>
        <v>1.3168155741728804E-2</v>
      </c>
      <c r="AF629" s="54">
        <f>($AF$11-(AD629*$AF$11))*'AJUSTE CONIF-SETEC (1) '!$Q$18</f>
        <v>555.56177039843112</v>
      </c>
      <c r="AG629" s="123">
        <f t="shared" si="276"/>
        <v>81389.799363370155</v>
      </c>
      <c r="AI629" s="128">
        <v>0</v>
      </c>
      <c r="AJ629" s="123">
        <f>IF($AI$11&gt;0,(AI629/$AI$11)*'DADOS BASE PROPOSTA'!$H$41,0)*'AJUSTE CONIF-SETEC (1) '!$Q$18</f>
        <v>0</v>
      </c>
      <c r="AL629" s="123">
        <v>25</v>
      </c>
      <c r="AM629" s="123">
        <f>(AL629/$AL$11)*'DADOS BASE PROPOSTA'!$H$42*'AJUSTE CONIF-SETEC (1) '!$Q$18</f>
        <v>13192.473297769235</v>
      </c>
      <c r="AO629" s="123"/>
      <c r="AP629" s="123"/>
      <c r="AQ629" s="123"/>
      <c r="AS629" s="123"/>
      <c r="AT629" s="123"/>
      <c r="AU629" s="123"/>
      <c r="AW629" s="123"/>
      <c r="AX629" s="123"/>
      <c r="AY629" s="123"/>
      <c r="AZ629" s="102"/>
    </row>
    <row r="630" spans="1:52" x14ac:dyDescent="0.25">
      <c r="A630" s="102"/>
      <c r="B630" s="103" t="s">
        <v>613</v>
      </c>
      <c r="C630" s="103" t="s">
        <v>652</v>
      </c>
      <c r="D630" s="103" t="s">
        <v>93</v>
      </c>
      <c r="F630" s="113">
        <f>'MATRIZ 2017 COMPLETO PROPOSTA'!F630</f>
        <v>0</v>
      </c>
      <c r="G630" s="118">
        <f t="shared" si="269"/>
        <v>0</v>
      </c>
      <c r="H630" s="123">
        <f>'DADOS BASE PROPOSTA'!$H$17*G630*'AJUSTE CONIF-SETEC (1) '!$Q$12</f>
        <v>0</v>
      </c>
      <c r="I630" s="123">
        <f>'MATRIZ 2017 COMPLETO PROPOSTA'!I630*'AJUSTE CONIF-SETEC (1) '!$Q$12</f>
        <v>0</v>
      </c>
      <c r="J630" s="123">
        <f t="shared" si="270"/>
        <v>0</v>
      </c>
      <c r="L630" s="113">
        <v>74.372128717478702</v>
      </c>
      <c r="M630" s="123">
        <f>IF(D630="E",'DADOS BASE PROPOSTA'!$H$28,IF(D630="EA",'DADOS BASE PROPOSTA'!$H$29,IF(D630="EC",'DADOS BASE PROPOSTA'!$H$30,IF(D630="ECA",'DADOS BASE PROPOSTA'!$H$31,0))))*'AJUSTE CONIF-SETEC (1) '!$Q$14</f>
        <v>1008808.992033664</v>
      </c>
      <c r="N630" s="123">
        <f>IF(OR(D630="E",D630="EA",D630="EC",D630="ECA",D630="ECR"),L630*'DADOS BASE PROPOSTA'!$H$33,0)*'AJUSTE CONIF-SETEC (1) '!$Q$14</f>
        <v>24951.864426389726</v>
      </c>
      <c r="O630" s="123">
        <f t="shared" si="271"/>
        <v>1033760.8564600537</v>
      </c>
      <c r="R630" s="123"/>
      <c r="T630" s="113">
        <v>64.001772105300262</v>
      </c>
      <c r="U630" s="118">
        <f t="shared" si="273"/>
        <v>3.3576323636573503E-4</v>
      </c>
      <c r="V630" s="123">
        <f>'DADOS BASE PROPOSTA'!$H$48*U630*'AJUSTE CONIF-SETEC (1) '!$Q$20</f>
        <v>16427.364672873828</v>
      </c>
      <c r="W630" s="123"/>
      <c r="X630" s="123">
        <f t="shared" si="272"/>
        <v>16427.364672873828</v>
      </c>
      <c r="Z630" s="128">
        <v>94</v>
      </c>
      <c r="AB630" s="54">
        <v>0.77800000000000002</v>
      </c>
      <c r="AC630" s="54">
        <f t="shared" si="274"/>
        <v>73.132000000000005</v>
      </c>
      <c r="AD630" s="132">
        <f t="shared" si="275"/>
        <v>8.6668155741728869E-2</v>
      </c>
      <c r="AF630" s="54">
        <f>($AF$11-(AD630*$AF$11))*'AJUSTE CONIF-SETEC (1) '!$Q$18</f>
        <v>514.18309949125501</v>
      </c>
      <c r="AG630" s="123">
        <f t="shared" si="276"/>
        <v>48333.211352177968</v>
      </c>
      <c r="AI630" s="128">
        <v>0</v>
      </c>
      <c r="AJ630" s="123">
        <f>IF($AI$11&gt;0,(AI630/$AI$11)*'DADOS BASE PROPOSTA'!$H$41,0)*'AJUSTE CONIF-SETEC (1) '!$Q$18</f>
        <v>0</v>
      </c>
      <c r="AL630" s="123">
        <v>15</v>
      </c>
      <c r="AM630" s="123">
        <f>(AL630/$AL$11)*'DADOS BASE PROPOSTA'!$H$42*'AJUSTE CONIF-SETEC (1) '!$Q$18</f>
        <v>7915.4839786615403</v>
      </c>
      <c r="AO630" s="123"/>
      <c r="AP630" s="123"/>
      <c r="AQ630" s="123"/>
      <c r="AS630" s="123"/>
      <c r="AT630" s="123"/>
      <c r="AU630" s="123"/>
      <c r="AW630" s="123"/>
      <c r="AX630" s="123"/>
      <c r="AY630" s="123"/>
      <c r="AZ630" s="102"/>
    </row>
    <row r="631" spans="1:52" x14ac:dyDescent="0.25">
      <c r="A631" s="102"/>
      <c r="B631" s="103" t="s">
        <v>613</v>
      </c>
      <c r="C631" s="103" t="s">
        <v>653</v>
      </c>
      <c r="D631" s="103" t="s">
        <v>89</v>
      </c>
      <c r="F631" s="113">
        <f>'MATRIZ 2017 COMPLETO PROPOSTA'!F631</f>
        <v>2074.0045015251462</v>
      </c>
      <c r="G631" s="118">
        <f t="shared" si="269"/>
        <v>1.8373127667256814E-3</v>
      </c>
      <c r="H631" s="123">
        <f>'DADOS BASE PROPOSTA'!$H$17*G631*'AJUSTE CONIF-SETEC (1) '!$Q$12</f>
        <v>2276784.0499950517</v>
      </c>
      <c r="I631" s="123">
        <f>'MATRIZ 2017 COMPLETO PROPOSTA'!I631*'AJUSTE CONIF-SETEC (1) '!$Q$12</f>
        <v>0</v>
      </c>
      <c r="J631" s="123">
        <f t="shared" si="270"/>
        <v>2276784.0499950517</v>
      </c>
      <c r="L631" s="113">
        <v>0</v>
      </c>
      <c r="M631" s="123">
        <f>IF(D631="E",'DADOS BASE PROPOSTA'!$H$28,IF(D631="EA",'DADOS BASE PROPOSTA'!$H$29,IF(D631="EC",'DADOS BASE PROPOSTA'!$H$30,IF(D631="ECA",'DADOS BASE PROPOSTA'!$H$31,0))))*'AJUSTE CONIF-SETEC (1) '!$Q$14</f>
        <v>0</v>
      </c>
      <c r="N631" s="123">
        <f>IF(OR(D631="E",D631="EA",D631="EC",D631="ECA",D631="ECR"),L631*'DADOS BASE PROPOSTA'!$H$33,0)*'AJUSTE CONIF-SETEC (1) '!$Q$14</f>
        <v>0</v>
      </c>
      <c r="O631" s="123">
        <f t="shared" si="271"/>
        <v>0</v>
      </c>
      <c r="R631" s="123"/>
      <c r="T631" s="113">
        <v>124.2493997727593</v>
      </c>
      <c r="U631" s="118">
        <f t="shared" si="273"/>
        <v>6.5183164796692888E-4</v>
      </c>
      <c r="V631" s="123">
        <f>'DADOS BASE PROPOSTA'!$H$48*U631*'AJUSTE CONIF-SETEC (1) '!$Q$20</f>
        <v>31891.151343351197</v>
      </c>
      <c r="W631" s="123"/>
      <c r="X631" s="123">
        <f t="shared" si="272"/>
        <v>31891.151343351197</v>
      </c>
      <c r="Z631" s="128">
        <v>1240.5</v>
      </c>
      <c r="AB631" s="54">
        <v>0.77600000000000002</v>
      </c>
      <c r="AC631" s="54">
        <f t="shared" si="274"/>
        <v>962.62800000000004</v>
      </c>
      <c r="AD631" s="132">
        <f t="shared" si="275"/>
        <v>8.3168155741728866E-2</v>
      </c>
      <c r="AF631" s="54">
        <f>($AF$11-(AD631*$AF$11))*'AJUSTE CONIF-SETEC (1) '!$Q$18</f>
        <v>516.15351239159679</v>
      </c>
      <c r="AG631" s="123">
        <f t="shared" si="276"/>
        <v>640288.43212177581</v>
      </c>
      <c r="AI631" s="128">
        <v>0</v>
      </c>
      <c r="AJ631" s="123">
        <f>IF($AI$11&gt;0,(AI631/$AI$11)*'DADOS BASE PROPOSTA'!$H$41,0)*'AJUSTE CONIF-SETEC (1) '!$Q$18</f>
        <v>0</v>
      </c>
      <c r="AL631" s="123">
        <v>50.875</v>
      </c>
      <c r="AM631" s="123">
        <f>(AL631/$AL$11)*'DADOS BASE PROPOSTA'!$H$42*'AJUSTE CONIF-SETEC (1) '!$Q$18</f>
        <v>26846.683160960394</v>
      </c>
      <c r="AO631" s="123"/>
      <c r="AP631" s="123"/>
      <c r="AQ631" s="123"/>
      <c r="AS631" s="123"/>
      <c r="AT631" s="123"/>
      <c r="AU631" s="123"/>
      <c r="AW631" s="123"/>
      <c r="AX631" s="123"/>
      <c r="AY631" s="123"/>
      <c r="AZ631" s="102"/>
    </row>
    <row r="632" spans="1:52" x14ac:dyDescent="0.25">
      <c r="A632" s="102"/>
      <c r="B632" s="103" t="s">
        <v>613</v>
      </c>
      <c r="C632" s="103" t="s">
        <v>654</v>
      </c>
      <c r="D632" s="103" t="s">
        <v>89</v>
      </c>
      <c r="F632" s="113">
        <f>'MATRIZ 2017 COMPLETO PROPOSTA'!F632</f>
        <v>11279.87576947597</v>
      </c>
      <c r="G632" s="118">
        <f t="shared" si="269"/>
        <v>9.9925818594403821E-3</v>
      </c>
      <c r="H632" s="123">
        <f>'DADOS BASE PROPOSTA'!$H$17*G632*'AJUSTE CONIF-SETEC (1) '!$Q$12</f>
        <v>12382731.676321372</v>
      </c>
      <c r="I632" s="123">
        <f>'MATRIZ 2017 COMPLETO PROPOSTA'!I632*'AJUSTE CONIF-SETEC (1) '!$Q$12</f>
        <v>0</v>
      </c>
      <c r="J632" s="123">
        <f t="shared" si="270"/>
        <v>12382731.676321372</v>
      </c>
      <c r="L632" s="113">
        <v>0</v>
      </c>
      <c r="M632" s="123">
        <f>IF(D632="E",'DADOS BASE PROPOSTA'!$H$28,IF(D632="EA",'DADOS BASE PROPOSTA'!$H$29,IF(D632="EC",'DADOS BASE PROPOSTA'!$H$30,IF(D632="ECA",'DADOS BASE PROPOSTA'!$H$31,0))))*'AJUSTE CONIF-SETEC (1) '!$Q$14</f>
        <v>0</v>
      </c>
      <c r="N632" s="123">
        <f>IF(OR(D632="E",D632="EA",D632="EC",D632="ECA",D632="ECR"),L632*'DADOS BASE PROPOSTA'!$H$33,0)*'AJUSTE CONIF-SETEC (1) '!$Q$14</f>
        <v>0</v>
      </c>
      <c r="O632" s="123">
        <f t="shared" si="271"/>
        <v>0</v>
      </c>
      <c r="R632" s="123"/>
      <c r="T632" s="113">
        <v>660.27445277608399</v>
      </c>
      <c r="U632" s="118">
        <f t="shared" si="273"/>
        <v>3.4639023242819403E-3</v>
      </c>
      <c r="V632" s="123">
        <f>'DADOS BASE PROPOSTA'!$H$48*U632*'AJUSTE CONIF-SETEC (1) '!$Q$20</f>
        <v>169472.95150030212</v>
      </c>
      <c r="W632" s="123"/>
      <c r="X632" s="123">
        <f t="shared" si="272"/>
        <v>169472.95150030212</v>
      </c>
      <c r="Z632" s="128">
        <v>6679</v>
      </c>
      <c r="AB632" s="54">
        <v>0.73899999999999999</v>
      </c>
      <c r="AC632" s="54">
        <f t="shared" si="274"/>
        <v>4935.7809999999999</v>
      </c>
      <c r="AD632" s="132">
        <f t="shared" si="275"/>
        <v>1.8418155741728809E-2</v>
      </c>
      <c r="AF632" s="54">
        <f>($AF$11-(AD632*$AF$11))*'AJUSTE CONIF-SETEC (1) '!$Q$18</f>
        <v>552.60615104791862</v>
      </c>
      <c r="AG632" s="123">
        <f t="shared" si="276"/>
        <v>3690856.4828490485</v>
      </c>
      <c r="AI632" s="128">
        <v>0</v>
      </c>
      <c r="AJ632" s="123">
        <f>IF($AI$11&gt;0,(AI632/$AI$11)*'DADOS BASE PROPOSTA'!$H$41,0)*'AJUSTE CONIF-SETEC (1) '!$Q$18</f>
        <v>0</v>
      </c>
      <c r="AL632" s="123">
        <v>318.75</v>
      </c>
      <c r="AM632" s="123">
        <f>(AL632/$AL$11)*'DADOS BASE PROPOSTA'!$H$42*'AJUSTE CONIF-SETEC (1) '!$Q$18</f>
        <v>168204.03454655773</v>
      </c>
      <c r="AO632" s="123"/>
      <c r="AP632" s="123"/>
      <c r="AQ632" s="123"/>
      <c r="AS632" s="123"/>
      <c r="AT632" s="123"/>
      <c r="AU632" s="123"/>
      <c r="AW632" s="123"/>
      <c r="AX632" s="123"/>
      <c r="AY632" s="123"/>
      <c r="AZ632" s="102"/>
    </row>
    <row r="633" spans="1:52" x14ac:dyDescent="0.25">
      <c r="A633" s="102"/>
      <c r="B633" s="103" t="s">
        <v>613</v>
      </c>
      <c r="C633" s="103" t="s">
        <v>655</v>
      </c>
      <c r="D633" s="103" t="s">
        <v>89</v>
      </c>
      <c r="F633" s="113">
        <f>'MATRIZ 2017 COMPLETO PROPOSTA'!F633</f>
        <v>4282.0838227586983</v>
      </c>
      <c r="G633" s="118">
        <f t="shared" si="269"/>
        <v>3.7933993248127369E-3</v>
      </c>
      <c r="H633" s="123">
        <f>'DADOS BASE PROPOSTA'!$H$17*G633*'AJUSTE CONIF-SETEC (1) '!$Q$12</f>
        <v>4700751.68170055</v>
      </c>
      <c r="I633" s="123">
        <f>'MATRIZ 2017 COMPLETO PROPOSTA'!I633*'AJUSTE CONIF-SETEC (1) '!$Q$12</f>
        <v>0</v>
      </c>
      <c r="J633" s="123">
        <f t="shared" si="270"/>
        <v>4700751.68170055</v>
      </c>
      <c r="L633" s="113">
        <v>0</v>
      </c>
      <c r="M633" s="123">
        <f>IF(D633="E",'DADOS BASE PROPOSTA'!$H$28,IF(D633="EA",'DADOS BASE PROPOSTA'!$H$29,IF(D633="EC",'DADOS BASE PROPOSTA'!$H$30,IF(D633="ECA",'DADOS BASE PROPOSTA'!$H$31,0))))*'AJUSTE CONIF-SETEC (1) '!$Q$14</f>
        <v>0</v>
      </c>
      <c r="N633" s="123">
        <f>IF(OR(D633="E",D633="EA",D633="EC",D633="ECA",D633="ECR"),L633*'DADOS BASE PROPOSTA'!$H$33,0)*'AJUSTE CONIF-SETEC (1) '!$Q$14</f>
        <v>0</v>
      </c>
      <c r="O633" s="123">
        <f t="shared" si="271"/>
        <v>0</v>
      </c>
      <c r="R633" s="123"/>
      <c r="T633" s="113">
        <v>4353.5642859407644</v>
      </c>
      <c r="U633" s="118">
        <f t="shared" si="273"/>
        <v>2.2839474381564757E-2</v>
      </c>
      <c r="V633" s="123">
        <f>'DADOS BASE PROPOSTA'!$H$48*U633*'AJUSTE CONIF-SETEC (1) '!$Q$20</f>
        <v>1117431.3741544948</v>
      </c>
      <c r="W633" s="123"/>
      <c r="X633" s="123">
        <f t="shared" si="272"/>
        <v>1117431.3741544948</v>
      </c>
      <c r="Z633" s="128">
        <v>2067</v>
      </c>
      <c r="AB633" s="54">
        <v>0.73899999999999999</v>
      </c>
      <c r="AC633" s="54">
        <f t="shared" si="274"/>
        <v>1527.5129999999999</v>
      </c>
      <c r="AD633" s="132">
        <f t="shared" si="275"/>
        <v>1.8418155741728809E-2</v>
      </c>
      <c r="AF633" s="54">
        <f>($AF$11-(AD633*$AF$11))*'AJUSTE CONIF-SETEC (1) '!$Q$18</f>
        <v>552.60615104791862</v>
      </c>
      <c r="AG633" s="123">
        <f t="shared" si="276"/>
        <v>1142236.9142160479</v>
      </c>
      <c r="AI633" s="128">
        <v>80.5</v>
      </c>
      <c r="AJ633" s="123">
        <f>IF($AI$11&gt;0,(AI633/$AI$11)*'DADOS BASE PROPOSTA'!$H$41,0)*'AJUSTE CONIF-SETEC (1) '!$Q$18</f>
        <v>459189.25431018916</v>
      </c>
      <c r="AL633" s="123">
        <v>1454.875</v>
      </c>
      <c r="AM633" s="123">
        <f>(AL633/$AL$11)*'DADOS BASE PROPOSTA'!$H$42*'AJUSTE CONIF-SETEC (1) '!$Q$18</f>
        <v>767735.98356368055</v>
      </c>
      <c r="AO633" s="123"/>
      <c r="AP633" s="123"/>
      <c r="AQ633" s="123"/>
      <c r="AS633" s="123"/>
      <c r="AT633" s="123"/>
      <c r="AU633" s="123"/>
      <c r="AW633" s="123"/>
      <c r="AX633" s="123"/>
      <c r="AY633" s="123"/>
      <c r="AZ633" s="102"/>
    </row>
    <row r="634" spans="1:52" x14ac:dyDescent="0.25">
      <c r="A634" s="102"/>
      <c r="B634" s="103" t="s">
        <v>613</v>
      </c>
      <c r="C634" s="103" t="s">
        <v>656</v>
      </c>
      <c r="D634" s="103" t="s">
        <v>89</v>
      </c>
      <c r="F634" s="113">
        <f>'MATRIZ 2017 COMPLETO PROPOSTA'!F634</f>
        <v>1356.010114482556</v>
      </c>
      <c r="G634" s="118">
        <f t="shared" si="269"/>
        <v>1.2012580943367571E-3</v>
      </c>
      <c r="H634" s="123">
        <f>'DADOS BASE PROPOSTA'!$H$17*G634*'AJUSTE CONIF-SETEC (1) '!$Q$12</f>
        <v>1488589.9225462289</v>
      </c>
      <c r="I634" s="123">
        <f>'MATRIZ 2017 COMPLETO PROPOSTA'!I634*'AJUSTE CONIF-SETEC (1) '!$Q$12</f>
        <v>231383.47941297357</v>
      </c>
      <c r="J634" s="123">
        <f t="shared" si="270"/>
        <v>1719973.4019592025</v>
      </c>
      <c r="L634" s="113">
        <v>0</v>
      </c>
      <c r="M634" s="123">
        <f>IF(D634="E",'DADOS BASE PROPOSTA'!$H$28,IF(D634="EA",'DADOS BASE PROPOSTA'!$H$29,IF(D634="EC",'DADOS BASE PROPOSTA'!$H$30,IF(D634="ECA",'DADOS BASE PROPOSTA'!$H$31,0))))*'AJUSTE CONIF-SETEC (1) '!$Q$14</f>
        <v>0</v>
      </c>
      <c r="N634" s="123">
        <f>IF(OR(D634="E",D634="EA",D634="EC",D634="ECA",D634="ECR"),L634*'DADOS BASE PROPOSTA'!$H$33,0)*'AJUSTE CONIF-SETEC (1) '!$Q$14</f>
        <v>0</v>
      </c>
      <c r="O634" s="123">
        <f t="shared" si="271"/>
        <v>0</v>
      </c>
      <c r="R634" s="123"/>
      <c r="T634" s="113">
        <v>156.2244520425227</v>
      </c>
      <c r="U634" s="118">
        <f t="shared" si="273"/>
        <v>8.1957773811261404E-4</v>
      </c>
      <c r="V634" s="123">
        <f>'DADOS BASE PROPOSTA'!$H$48*U634*'AJUSTE CONIF-SETEC (1) '!$Q$20</f>
        <v>40098.202910695312</v>
      </c>
      <c r="W634" s="123"/>
      <c r="X634" s="123">
        <f t="shared" si="272"/>
        <v>40098.202910695312</v>
      </c>
      <c r="Z634" s="128">
        <v>848</v>
      </c>
      <c r="AB634" s="54">
        <v>0.72699999999999998</v>
      </c>
      <c r="AC634" s="54">
        <f t="shared" si="274"/>
        <v>616.49599999999998</v>
      </c>
      <c r="AD634" s="132">
        <f t="shared" si="275"/>
        <v>-2.5818442582712098E-3</v>
      </c>
      <c r="AF634" s="54">
        <f>($AF$11-(AD634*$AF$11))*'AJUSTE CONIF-SETEC (1) '!$Q$18</f>
        <v>564.42862844996887</v>
      </c>
      <c r="AG634" s="123">
        <f t="shared" si="276"/>
        <v>478635.4769255736</v>
      </c>
      <c r="AI634" s="128">
        <v>0</v>
      </c>
      <c r="AJ634" s="123">
        <f>IF($AI$11&gt;0,(AI634/$AI$11)*'DADOS BASE PROPOSTA'!$H$41,0)*'AJUSTE CONIF-SETEC (1) '!$Q$18</f>
        <v>0</v>
      </c>
      <c r="AL634" s="123">
        <v>62.375</v>
      </c>
      <c r="AM634" s="123">
        <f>(AL634/$AL$11)*'DADOS BASE PROPOSTA'!$H$42*'AJUSTE CONIF-SETEC (1) '!$Q$18</f>
        <v>32915.220877934247</v>
      </c>
      <c r="AO634" s="123"/>
      <c r="AP634" s="123"/>
      <c r="AQ634" s="123"/>
      <c r="AS634" s="123"/>
      <c r="AT634" s="123"/>
      <c r="AU634" s="123"/>
      <c r="AW634" s="123"/>
      <c r="AX634" s="123"/>
      <c r="AY634" s="123"/>
      <c r="AZ634" s="102"/>
    </row>
    <row r="635" spans="1:52" x14ac:dyDescent="0.25">
      <c r="A635" s="102"/>
      <c r="B635" s="103" t="s">
        <v>613</v>
      </c>
      <c r="C635" s="103" t="s">
        <v>657</v>
      </c>
      <c r="D635" s="103" t="s">
        <v>93</v>
      </c>
      <c r="F635" s="113">
        <f>'MATRIZ 2017 COMPLETO PROPOSTA'!F635</f>
        <v>0</v>
      </c>
      <c r="G635" s="118">
        <f t="shared" si="269"/>
        <v>0</v>
      </c>
      <c r="H635" s="123">
        <f>'DADOS BASE PROPOSTA'!$H$17*G635*'AJUSTE CONIF-SETEC (1) '!$Q$12</f>
        <v>0</v>
      </c>
      <c r="I635" s="123">
        <f>'MATRIZ 2017 COMPLETO PROPOSTA'!I635*'AJUSTE CONIF-SETEC (1) '!$Q$12</f>
        <v>0</v>
      </c>
      <c r="J635" s="123">
        <f t="shared" si="270"/>
        <v>0</v>
      </c>
      <c r="L635" s="113">
        <v>428.90998574779928</v>
      </c>
      <c r="M635" s="123">
        <f>IF(D635="E",'DADOS BASE PROPOSTA'!$H$28,IF(D635="EA",'DADOS BASE PROPOSTA'!$H$29,IF(D635="EC",'DADOS BASE PROPOSTA'!$H$30,IF(D635="ECA",'DADOS BASE PROPOSTA'!$H$31,0))))*'AJUSTE CONIF-SETEC (1) '!$Q$14</f>
        <v>1008808.992033664</v>
      </c>
      <c r="N635" s="123">
        <f>IF(OR(D635="E",D635="EA",D635="EC",D635="ECA",D635="ECR"),L635*'DADOS BASE PROPOSTA'!$H$33,0)*'AJUSTE CONIF-SETEC (1) '!$Q$14</f>
        <v>143899.38811834308</v>
      </c>
      <c r="O635" s="123">
        <f t="shared" si="271"/>
        <v>1152708.3801520071</v>
      </c>
      <c r="R635" s="123"/>
      <c r="T635" s="113">
        <v>288.38505180226048</v>
      </c>
      <c r="U635" s="118">
        <f t="shared" si="273"/>
        <v>1.5129127698732625E-3</v>
      </c>
      <c r="V635" s="123">
        <f>'DADOS BASE PROPOSTA'!$H$48*U635*'AJUSTE CONIF-SETEC (1) '!$Q$20</f>
        <v>74019.925641543567</v>
      </c>
      <c r="W635" s="123"/>
      <c r="X635" s="123">
        <f t="shared" si="272"/>
        <v>74019.925641543567</v>
      </c>
      <c r="Z635" s="128">
        <v>187.5</v>
      </c>
      <c r="AB635" s="54">
        <v>0.71099999999999997</v>
      </c>
      <c r="AC635" s="54">
        <f t="shared" si="274"/>
        <v>133.3125</v>
      </c>
      <c r="AD635" s="132">
        <f t="shared" si="275"/>
        <v>-3.0581844258271235E-2</v>
      </c>
      <c r="AF635" s="54">
        <f>($AF$11-(AD635*$AF$11))*'AJUSTE CONIF-SETEC (1) '!$Q$18</f>
        <v>580.19193165270269</v>
      </c>
      <c r="AG635" s="123">
        <f t="shared" si="276"/>
        <v>108785.98718488176</v>
      </c>
      <c r="AI635" s="128">
        <v>0</v>
      </c>
      <c r="AJ635" s="123">
        <f>IF($AI$11&gt;0,(AI635/$AI$11)*'DADOS BASE PROPOSTA'!$H$41,0)*'AJUSTE CONIF-SETEC (1) '!$Q$18</f>
        <v>0</v>
      </c>
      <c r="AL635" s="123">
        <v>69.875</v>
      </c>
      <c r="AM635" s="123">
        <f>(AL635/$AL$11)*'DADOS BASE PROPOSTA'!$H$42*'AJUSTE CONIF-SETEC (1) '!$Q$18</f>
        <v>36872.962867265007</v>
      </c>
      <c r="AO635" s="123"/>
      <c r="AP635" s="123"/>
      <c r="AQ635" s="123"/>
      <c r="AS635" s="123"/>
      <c r="AT635" s="123"/>
      <c r="AU635" s="123"/>
      <c r="AW635" s="123"/>
      <c r="AX635" s="123"/>
      <c r="AY635" s="123"/>
      <c r="AZ635" s="102"/>
    </row>
    <row r="636" spans="1:52" x14ac:dyDescent="0.25">
      <c r="A636" s="102"/>
      <c r="B636" s="103" t="s">
        <v>613</v>
      </c>
      <c r="C636" s="103" t="s">
        <v>658</v>
      </c>
      <c r="D636" s="103" t="s">
        <v>89</v>
      </c>
      <c r="F636" s="113">
        <f>'MATRIZ 2017 COMPLETO PROPOSTA'!F636</f>
        <v>2357.2695561936061</v>
      </c>
      <c r="G636" s="118">
        <f t="shared" si="269"/>
        <v>2.0882507472975136E-3</v>
      </c>
      <c r="H636" s="123">
        <f>'DADOS BASE PROPOSTA'!$H$17*G636*'AJUSTE CONIF-SETEC (1) '!$Q$12</f>
        <v>2587744.4929043446</v>
      </c>
      <c r="I636" s="123">
        <f>'MATRIZ 2017 COMPLETO PROPOSTA'!I636*'AJUSTE CONIF-SETEC (1) '!$Q$12</f>
        <v>0</v>
      </c>
      <c r="J636" s="123">
        <f t="shared" si="270"/>
        <v>2587744.4929043446</v>
      </c>
      <c r="L636" s="113">
        <v>0</v>
      </c>
      <c r="M636" s="123">
        <f>IF(D636="E",'DADOS BASE PROPOSTA'!$H$28,IF(D636="EA",'DADOS BASE PROPOSTA'!$H$29,IF(D636="EC",'DADOS BASE PROPOSTA'!$H$30,IF(D636="ECA",'DADOS BASE PROPOSTA'!$H$31,0))))*'AJUSTE CONIF-SETEC (1) '!$Q$14</f>
        <v>0</v>
      </c>
      <c r="N636" s="123">
        <f>IF(OR(D636="E",D636="EA",D636="EC",D636="ECA",D636="ECR"),L636*'DADOS BASE PROPOSTA'!$H$33,0)*'AJUSTE CONIF-SETEC (1) '!$Q$14</f>
        <v>0</v>
      </c>
      <c r="O636" s="123">
        <f t="shared" si="271"/>
        <v>0</v>
      </c>
      <c r="R636" s="123"/>
      <c r="T636" s="113">
        <v>127.5808010340607</v>
      </c>
      <c r="U636" s="118">
        <f t="shared" si="273"/>
        <v>6.6930869637251214E-4</v>
      </c>
      <c r="V636" s="123">
        <f>'DADOS BASE PROPOSTA'!$H$48*U636*'AJUSTE CONIF-SETEC (1) '!$Q$20</f>
        <v>32746.223657615094</v>
      </c>
      <c r="W636" s="123"/>
      <c r="X636" s="123">
        <f t="shared" si="272"/>
        <v>32746.223657615094</v>
      </c>
      <c r="Z636" s="128">
        <v>1381</v>
      </c>
      <c r="AB636" s="54">
        <v>0.72599999999999998</v>
      </c>
      <c r="AC636" s="54">
        <f t="shared" si="274"/>
        <v>1002.606</v>
      </c>
      <c r="AD636" s="132">
        <f t="shared" si="275"/>
        <v>-4.3318442582712113E-3</v>
      </c>
      <c r="AF636" s="54">
        <f>($AF$11-(AD636*$AF$11))*'AJUSTE CONIF-SETEC (1) '!$Q$18</f>
        <v>565.4138349001397</v>
      </c>
      <c r="AG636" s="123">
        <f t="shared" si="276"/>
        <v>780836.50599709293</v>
      </c>
      <c r="AI636" s="128">
        <v>0</v>
      </c>
      <c r="AJ636" s="123">
        <f>IF($AI$11&gt;0,(AI636/$AI$11)*'DADOS BASE PROPOSTA'!$H$41,0)*'AJUSTE CONIF-SETEC (1) '!$Q$18</f>
        <v>0</v>
      </c>
      <c r="AL636" s="123">
        <v>55</v>
      </c>
      <c r="AM636" s="123">
        <f>(AL636/$AL$11)*'DADOS BASE PROPOSTA'!$H$42*'AJUSTE CONIF-SETEC (1) '!$Q$18</f>
        <v>29023.441255092315</v>
      </c>
      <c r="AO636" s="123"/>
      <c r="AP636" s="123"/>
      <c r="AQ636" s="123"/>
      <c r="AS636" s="123"/>
      <c r="AT636" s="123"/>
      <c r="AU636" s="123"/>
      <c r="AW636" s="123"/>
      <c r="AX636" s="123"/>
      <c r="AY636" s="123"/>
      <c r="AZ636" s="102"/>
    </row>
    <row r="637" spans="1:52" x14ac:dyDescent="0.25">
      <c r="A637" s="102"/>
      <c r="B637" s="103" t="s">
        <v>613</v>
      </c>
      <c r="C637" s="103" t="s">
        <v>659</v>
      </c>
      <c r="D637" s="103" t="s">
        <v>89</v>
      </c>
      <c r="F637" s="113">
        <f>'MATRIZ 2017 COMPLETO PROPOSTA'!F637</f>
        <v>1383.9612211383301</v>
      </c>
      <c r="G637" s="118">
        <f t="shared" si="269"/>
        <v>1.2260193352429366E-3</v>
      </c>
      <c r="H637" s="123">
        <f>'DADOS BASE PROPOSTA'!$H$17*G637*'AJUSTE CONIF-SETEC (1) '!$Q$12</f>
        <v>1519273.8645370875</v>
      </c>
      <c r="I637" s="123">
        <f>'MATRIZ 2017 COMPLETO PROPOSTA'!I637*'AJUSTE CONIF-SETEC (1) '!$Q$12</f>
        <v>200699.5374221151</v>
      </c>
      <c r="J637" s="123">
        <f t="shared" si="270"/>
        <v>1719973.4019592027</v>
      </c>
      <c r="L637" s="113">
        <v>0</v>
      </c>
      <c r="M637" s="123">
        <f>IF(D637="E",'DADOS BASE PROPOSTA'!$H$28,IF(D637="EA",'DADOS BASE PROPOSTA'!$H$29,IF(D637="EC",'DADOS BASE PROPOSTA'!$H$30,IF(D637="ECA",'DADOS BASE PROPOSTA'!$H$31,0))))*'AJUSTE CONIF-SETEC (1) '!$Q$14</f>
        <v>0</v>
      </c>
      <c r="N637" s="123">
        <f>IF(OR(D637="E",D637="EA",D637="EC",D637="ECA",D637="ECR"),L637*'DADOS BASE PROPOSTA'!$H$33,0)*'AJUSTE CONIF-SETEC (1) '!$Q$14</f>
        <v>0</v>
      </c>
      <c r="O637" s="123">
        <f t="shared" si="271"/>
        <v>0</v>
      </c>
      <c r="R637" s="123"/>
      <c r="T637" s="113">
        <v>49.61683756362725</v>
      </c>
      <c r="U637" s="118">
        <f t="shared" si="273"/>
        <v>2.602976356840096E-4</v>
      </c>
      <c r="V637" s="123">
        <f>'DADOS BASE PROPOSTA'!$H$48*U637*'AJUSTE CONIF-SETEC (1) '!$Q$20</f>
        <v>12735.176820282913</v>
      </c>
      <c r="W637" s="123"/>
      <c r="X637" s="123">
        <f t="shared" si="272"/>
        <v>12735.176820282913</v>
      </c>
      <c r="Z637" s="128">
        <v>760</v>
      </c>
      <c r="AB637" s="54">
        <v>0.71199999999999997</v>
      </c>
      <c r="AC637" s="54">
        <f t="shared" si="274"/>
        <v>541.12</v>
      </c>
      <c r="AD637" s="132">
        <f t="shared" si="275"/>
        <v>-2.8831844258271233E-2</v>
      </c>
      <c r="AF637" s="54">
        <f>($AF$11-(AD637*$AF$11))*'AJUSTE CONIF-SETEC (1) '!$Q$18</f>
        <v>579.20672520253174</v>
      </c>
      <c r="AG637" s="123">
        <f t="shared" si="276"/>
        <v>440197.11115392414</v>
      </c>
      <c r="AI637" s="128">
        <v>0</v>
      </c>
      <c r="AJ637" s="123">
        <f>IF($AI$11&gt;0,(AI637/$AI$11)*'DADOS BASE PROPOSTA'!$H$41,0)*'AJUSTE CONIF-SETEC (1) '!$Q$18</f>
        <v>0</v>
      </c>
      <c r="AL637" s="123">
        <v>14.25</v>
      </c>
      <c r="AM637" s="123">
        <f>(AL637/$AL$11)*'DADOS BASE PROPOSTA'!$H$42*'AJUSTE CONIF-SETEC (1) '!$Q$18</f>
        <v>7519.7097797284632</v>
      </c>
      <c r="AO637" s="123"/>
      <c r="AP637" s="123"/>
      <c r="AQ637" s="123"/>
      <c r="AS637" s="123"/>
      <c r="AT637" s="123"/>
      <c r="AU637" s="123"/>
      <c r="AW637" s="123"/>
      <c r="AX637" s="123"/>
      <c r="AY637" s="123"/>
      <c r="AZ637" s="102"/>
    </row>
    <row r="638" spans="1:52" x14ac:dyDescent="0.25">
      <c r="A638" s="102"/>
      <c r="F638" s="113"/>
      <c r="G638" s="118"/>
      <c r="H638" s="123"/>
      <c r="I638" s="123"/>
      <c r="J638" s="123"/>
      <c r="L638" s="113"/>
      <c r="M638" s="123"/>
      <c r="N638" s="123"/>
      <c r="O638" s="123"/>
      <c r="R638" s="123"/>
      <c r="T638" s="113"/>
      <c r="U638" s="118"/>
      <c r="V638" s="123"/>
      <c r="W638" s="123"/>
      <c r="X638" s="123"/>
      <c r="Z638" s="128"/>
      <c r="AD638" s="132"/>
      <c r="AG638" s="123"/>
      <c r="AI638" s="128"/>
      <c r="AJ638" s="123"/>
      <c r="AL638" s="123"/>
      <c r="AM638" s="123"/>
      <c r="AO638" s="123"/>
      <c r="AP638" s="123"/>
      <c r="AQ638" s="123"/>
      <c r="AS638" s="123"/>
      <c r="AT638" s="123"/>
      <c r="AU638" s="123"/>
      <c r="AW638" s="123"/>
      <c r="AX638" s="123"/>
      <c r="AY638" s="123"/>
      <c r="AZ638" s="102"/>
    </row>
    <row r="639" spans="1:52" x14ac:dyDescent="0.25">
      <c r="A639" s="102"/>
      <c r="B639" s="107" t="s">
        <v>660</v>
      </c>
      <c r="C639" s="107" t="s">
        <v>661</v>
      </c>
      <c r="D639" s="107" t="s">
        <v>84</v>
      </c>
      <c r="E639" s="107"/>
      <c r="F639" s="114">
        <f>SUM(F640:F655)</f>
        <v>27144.349478792734</v>
      </c>
      <c r="G639" s="119">
        <f>SUM(G640:G655)</f>
        <v>2.404655332482402E-2</v>
      </c>
      <c r="H639" s="124">
        <f>SUM(H640:H655)</f>
        <v>29798306.558814131</v>
      </c>
      <c r="I639" s="124">
        <f>SUM(I640:I655)</f>
        <v>1078922.6121946974</v>
      </c>
      <c r="J639" s="124">
        <f>SUM(J640:J655)</f>
        <v>30877229.171008829</v>
      </c>
      <c r="K639" s="108"/>
      <c r="L639" s="114">
        <f>SUM(L640:L655)</f>
        <v>3957.171386693889</v>
      </c>
      <c r="M639" s="124">
        <f>SUM(M640:M655)</f>
        <v>6043976.4306697659</v>
      </c>
      <c r="N639" s="124">
        <f>SUM(N640:N655)</f>
        <v>1327631.8112106053</v>
      </c>
      <c r="O639" s="124">
        <f>SUM(O640:O655)</f>
        <v>7371608.2418803703</v>
      </c>
      <c r="P639" s="108"/>
      <c r="Q639" s="109"/>
      <c r="R639" s="124">
        <f>SUM(R640:R655)</f>
        <v>3717973.4220993668</v>
      </c>
      <c r="S639" s="108"/>
      <c r="T639" s="114">
        <f>SUM(T640:T655)</f>
        <v>1.7178204297539845</v>
      </c>
      <c r="U639" s="119">
        <f>SUM(U640:U655)</f>
        <v>9.0119527634393417E-6</v>
      </c>
      <c r="V639" s="124">
        <f>SUM(V640:V655)</f>
        <v>440.91377025706737</v>
      </c>
      <c r="W639" s="124">
        <f>SUM(W640:W655)</f>
        <v>244676.20587804879</v>
      </c>
      <c r="X639" s="124">
        <f>SUM(X640:X655)</f>
        <v>245117.11964830584</v>
      </c>
      <c r="Y639" s="108"/>
      <c r="Z639" s="129">
        <f>SUM(Z640:Z655)</f>
        <v>11321</v>
      </c>
      <c r="AA639" s="108"/>
      <c r="AB639" s="108"/>
      <c r="AC639" s="108"/>
      <c r="AD639" s="133"/>
      <c r="AE639" s="108"/>
      <c r="AF639" s="108"/>
      <c r="AG639" s="124">
        <f>SUM(AG640:AG655)</f>
        <v>6077041.7314142156</v>
      </c>
      <c r="AH639" s="108"/>
      <c r="AI639" s="129">
        <f>SUM(AI640:AI655)</f>
        <v>815.5</v>
      </c>
      <c r="AJ639" s="124">
        <f>SUM(AJ640:AJ655)</f>
        <v>4651786.7936640903</v>
      </c>
      <c r="AK639" s="108"/>
      <c r="AL639" s="124">
        <f>SUM(AL640:AL655)</f>
        <v>9.375</v>
      </c>
      <c r="AM639" s="124">
        <f>SUM(AM640:AM655)</f>
        <v>4947.1774866634623</v>
      </c>
      <c r="AN639" s="108"/>
      <c r="AO639" s="124"/>
      <c r="AP639" s="124"/>
      <c r="AQ639" s="124">
        <f>SUM(AQ640:AQ655)</f>
        <v>337455.27612798417</v>
      </c>
      <c r="AR639" s="107"/>
      <c r="AS639" s="124"/>
      <c r="AT639" s="124"/>
      <c r="AU639" s="124">
        <f>SUM(AU640:AU655)</f>
        <v>337455.27612798417</v>
      </c>
      <c r="AV639" s="107"/>
      <c r="AW639" s="124"/>
      <c r="AX639" s="124"/>
      <c r="AY639" s="124">
        <f>SUM(AY640:AY655)</f>
        <v>337455.27612798417</v>
      </c>
      <c r="AZ639" s="102"/>
    </row>
    <row r="640" spans="1:52" x14ac:dyDescent="0.25">
      <c r="A640" s="102"/>
      <c r="B640" s="103" t="s">
        <v>660</v>
      </c>
      <c r="C640" s="103" t="s">
        <v>35</v>
      </c>
      <c r="D640" s="103" t="s">
        <v>85</v>
      </c>
      <c r="F640" s="113">
        <f>'MATRIZ 2017 COMPLETO PROPOSTA'!F640</f>
        <v>0</v>
      </c>
      <c r="G640" s="118">
        <f t="shared" ref="G640:G655" si="277">F640/$F$11</f>
        <v>0</v>
      </c>
      <c r="H640" s="123">
        <f>'DADOS BASE PROPOSTA'!$H$17*G640*'AJUSTE CONIF-SETEC (1) '!$Q$12</f>
        <v>0</v>
      </c>
      <c r="I640" s="123">
        <f>'MATRIZ 2017 COMPLETO PROPOSTA'!I640*'AJUSTE CONIF-SETEC (1) '!$Q$12</f>
        <v>0</v>
      </c>
      <c r="J640" s="123">
        <f t="shared" ref="J640:J655" si="278">H640+I640</f>
        <v>0</v>
      </c>
      <c r="L640" s="113"/>
      <c r="M640" s="123">
        <f>IF(D640="E",'DADOS BASE PROPOSTA'!$H$28,IF(D640="EA",'DADOS BASE PROPOSTA'!$H$29,IF(D640="EC",'DADOS BASE PROPOSTA'!$H$30,IF(D640="ECA",'DADOS BASE PROPOSTA'!$H$31,0))))*'AJUSTE CONIF-SETEC (1) '!$Q$14</f>
        <v>0</v>
      </c>
      <c r="N640" s="123">
        <f>IF(OR(D640="E",D640="EA",D640="EC",D640="ECA",D640="ECR"),L640*'DADOS BASE PROPOSTA'!$H$33,0)*'AJUSTE CONIF-SETEC (1) '!$Q$14</f>
        <v>0</v>
      </c>
      <c r="O640" s="123">
        <f t="shared" ref="O640:O655" si="279">M640+N640</f>
        <v>0</v>
      </c>
      <c r="Q640" s="77">
        <v>15</v>
      </c>
      <c r="R640" s="123">
        <f>IF(D640="R",('DADOS BASE PROPOSTA'!$H$36+('DADOS BASE PROPOSTA'!$H$37*Q640)),0)*'AJUSTE CONIF-SETEC (1) '!Q16</f>
        <v>3717973.4220993668</v>
      </c>
      <c r="T640" s="113"/>
      <c r="U640" s="118"/>
      <c r="V640" s="123"/>
      <c r="W640" s="123">
        <f>'DADOS BASE PROPOSTA'!$H$47/41</f>
        <v>244676.20587804879</v>
      </c>
      <c r="X640" s="123">
        <f t="shared" ref="X640:X655" si="280">V640+W640</f>
        <v>244676.20587804879</v>
      </c>
      <c r="Z640" s="128"/>
      <c r="AD640" s="132"/>
      <c r="AG640" s="123"/>
      <c r="AI640" s="128"/>
      <c r="AJ640" s="123"/>
      <c r="AL640" s="123"/>
      <c r="AM640" s="123"/>
      <c r="AO640" s="123">
        <f>'DADOS BASE PROPOSTA'!$H$52/41*'AJUSTE CONIF-SETEC (1) '!$Q$22</f>
        <v>167483.94540012974</v>
      </c>
      <c r="AP640" s="123">
        <f>'DADOS BASE PROPOSTA'!$H$53*(Q640/$Q$11)*'AJUSTE CONIF-SETEC (1) '!$Q$22</f>
        <v>169971.33072785445</v>
      </c>
      <c r="AQ640" s="123">
        <f>AO640+AP640</f>
        <v>337455.27612798417</v>
      </c>
      <c r="AS640" s="123">
        <f>'DADOS BASE PROPOSTA'!$H$56/41*'AJUSTE CONIF-SETEC (1) '!$Q$24</f>
        <v>167483.94540012974</v>
      </c>
      <c r="AT640" s="123">
        <f>'DADOS BASE PROPOSTA'!$H$57*(Q640/$Q$11)*'AJUSTE CONIF-SETEC (1) '!$Q$24</f>
        <v>169971.33072785445</v>
      </c>
      <c r="AU640" s="123">
        <f>AS640+AT640</f>
        <v>337455.27612798417</v>
      </c>
      <c r="AW640" s="123">
        <f>'DADOS BASE PROPOSTA'!$H$60/41*'AJUSTE CONIF-SETEC (1) '!$Q$26</f>
        <v>167483.94540012974</v>
      </c>
      <c r="AX640" s="123">
        <f>'DADOS BASE PROPOSTA'!$H$61*(Q640/$Q$11)*'AJUSTE CONIF-SETEC (1) '!$Q$26</f>
        <v>169971.33072785445</v>
      </c>
      <c r="AY640" s="123">
        <f>AW640+AX640</f>
        <v>337455.27612798417</v>
      </c>
      <c r="AZ640" s="102"/>
    </row>
    <row r="641" spans="1:52" x14ac:dyDescent="0.25">
      <c r="A641" s="102"/>
      <c r="B641" s="103" t="s">
        <v>660</v>
      </c>
      <c r="C641" s="103" t="s">
        <v>662</v>
      </c>
      <c r="D641" s="103" t="s">
        <v>89</v>
      </c>
      <c r="F641" s="113">
        <f>'MATRIZ 2017 COMPLETO PROPOSTA'!F641</f>
        <v>4273.9506436765969</v>
      </c>
      <c r="G641" s="118">
        <f t="shared" si="277"/>
        <v>3.7861943289939611E-3</v>
      </c>
      <c r="H641" s="123">
        <f>'DADOS BASE PROPOSTA'!$H$17*G641*'AJUSTE CONIF-SETEC (1) '!$Q$12</f>
        <v>4691823.3055103039</v>
      </c>
      <c r="I641" s="123">
        <f>'MATRIZ 2017 COMPLETO PROPOSTA'!I641*'AJUSTE CONIF-SETEC (1) '!$Q$12</f>
        <v>0</v>
      </c>
      <c r="J641" s="123">
        <f t="shared" si="278"/>
        <v>4691823.3055103039</v>
      </c>
      <c r="L641" s="113">
        <v>0</v>
      </c>
      <c r="M641" s="123">
        <f>IF(D641="E",'DADOS BASE PROPOSTA'!$H$28,IF(D641="EA",'DADOS BASE PROPOSTA'!$H$29,IF(D641="EC",'DADOS BASE PROPOSTA'!$H$30,IF(D641="ECA",'DADOS BASE PROPOSTA'!$H$31,0))))*'AJUSTE CONIF-SETEC (1) '!$Q$14</f>
        <v>0</v>
      </c>
      <c r="N641" s="123">
        <f>IF(OR(D641="E",D641="EA",D641="EC",D641="ECA",D641="ECR"),L641*'DADOS BASE PROPOSTA'!$H$33,0)*'AJUSTE CONIF-SETEC (1) '!$Q$14</f>
        <v>0</v>
      </c>
      <c r="O641" s="123">
        <f t="shared" si="279"/>
        <v>0</v>
      </c>
      <c r="R641" s="123"/>
      <c r="T641" s="113">
        <v>0</v>
      </c>
      <c r="U641" s="118">
        <f t="shared" ref="U641:U655" si="281">T641/$T$11</f>
        <v>0</v>
      </c>
      <c r="V641" s="123">
        <f>'DADOS BASE PROPOSTA'!$H$48*U641*'AJUSTE CONIF-SETEC (1) '!$Q$20</f>
        <v>0</v>
      </c>
      <c r="W641" s="123"/>
      <c r="X641" s="123">
        <f t="shared" si="280"/>
        <v>0</v>
      </c>
      <c r="Z641" s="128">
        <v>1368</v>
      </c>
      <c r="AB641" s="54">
        <v>0.70299999999999996</v>
      </c>
      <c r="AC641" s="54">
        <f t="shared" ref="AC641:AC655" si="282">Z641*AB641</f>
        <v>961.70399999999995</v>
      </c>
      <c r="AD641" s="132">
        <f t="shared" ref="AD641:AD655" si="283">(AB641-$AC$12)*$AD$12</f>
        <v>-4.4581844258271247E-2</v>
      </c>
      <c r="AF641" s="54">
        <f>($AF$11-(AD641*$AF$11))*'AJUSTE CONIF-SETEC (1) '!$Q$18</f>
        <v>588.0735832540696</v>
      </c>
      <c r="AG641" s="123">
        <f t="shared" ref="AG641:AG655" si="284">Z641*AF641</f>
        <v>804484.66189156717</v>
      </c>
      <c r="AI641" s="128">
        <v>51</v>
      </c>
      <c r="AJ641" s="123">
        <f>IF($AI$11&gt;0,(AI641/$AI$11)*'DADOS BASE PROPOSTA'!$H$41,0)*'AJUSTE CONIF-SETEC (1) '!$Q$18</f>
        <v>290914.9313021074</v>
      </c>
      <c r="AL641" s="123">
        <v>0</v>
      </c>
      <c r="AM641" s="123">
        <f>(AL641/$AL$11)*'DADOS BASE PROPOSTA'!$H$42*'AJUSTE CONIF-SETEC (1) '!$Q$18</f>
        <v>0</v>
      </c>
      <c r="AO641" s="123"/>
      <c r="AP641" s="123"/>
      <c r="AQ641" s="123"/>
      <c r="AS641" s="123"/>
      <c r="AT641" s="123"/>
      <c r="AU641" s="123"/>
      <c r="AW641" s="123"/>
      <c r="AX641" s="123"/>
      <c r="AY641" s="123"/>
      <c r="AZ641" s="102"/>
    </row>
    <row r="642" spans="1:52" x14ac:dyDescent="0.25">
      <c r="A642" s="102"/>
      <c r="B642" s="103" t="s">
        <v>660</v>
      </c>
      <c r="C642" s="103" t="s">
        <v>663</v>
      </c>
      <c r="D642" s="103" t="s">
        <v>87</v>
      </c>
      <c r="F642" s="113">
        <f>'MATRIZ 2017 COMPLETO PROPOSTA'!F642</f>
        <v>0</v>
      </c>
      <c r="G642" s="118">
        <f t="shared" si="277"/>
        <v>0</v>
      </c>
      <c r="H642" s="123">
        <f>'DADOS BASE PROPOSTA'!$H$17*G642*'AJUSTE CONIF-SETEC (1) '!$Q$12</f>
        <v>0</v>
      </c>
      <c r="I642" s="123">
        <f>'MATRIZ 2017 COMPLETO PROPOSTA'!I642*'AJUSTE CONIF-SETEC (1) '!$Q$12</f>
        <v>0</v>
      </c>
      <c r="J642" s="123">
        <f t="shared" si="278"/>
        <v>0</v>
      </c>
      <c r="L642" s="113">
        <v>49.277602704785188</v>
      </c>
      <c r="M642" s="123">
        <f>IF(D642="E",'DADOS BASE PROPOSTA'!$H$28,IF(D642="EA",'DADOS BASE PROPOSTA'!$H$29,IF(D642="EC",'DADOS BASE PROPOSTA'!$H$30,IF(D642="ECA",'DADOS BASE PROPOSTA'!$H$31,0))))*'AJUSTE CONIF-SETEC (1) '!$Q$14</f>
        <v>499965.73525072273</v>
      </c>
      <c r="N642" s="123">
        <f>IF(OR(D642="E",D642="EA",D642="EC",D642="ECA",D642="ECR"),L642*'DADOS BASE PROPOSTA'!$H$33,0)*'AJUSTE CONIF-SETEC (1) '!$Q$14</f>
        <v>16532.645806308978</v>
      </c>
      <c r="O642" s="123">
        <f t="shared" si="279"/>
        <v>516498.38105703169</v>
      </c>
      <c r="R642" s="123"/>
      <c r="T642" s="113">
        <v>0</v>
      </c>
      <c r="U642" s="118">
        <f t="shared" si="281"/>
        <v>0</v>
      </c>
      <c r="V642" s="123">
        <f>'DADOS BASE PROPOSTA'!$H$48*U642*'AJUSTE CONIF-SETEC (1) '!$Q$20</f>
        <v>0</v>
      </c>
      <c r="W642" s="123"/>
      <c r="X642" s="123">
        <f t="shared" si="280"/>
        <v>0</v>
      </c>
      <c r="Z642" s="128">
        <v>51.5</v>
      </c>
      <c r="AB642" s="54">
        <v>0.69599999999999995</v>
      </c>
      <c r="AC642" s="54">
        <f t="shared" si="282"/>
        <v>35.843999999999994</v>
      </c>
      <c r="AD642" s="132">
        <f t="shared" si="283"/>
        <v>-5.6831844258271258E-2</v>
      </c>
      <c r="AF642" s="54">
        <f>($AF$11-(AD642*$AF$11))*'AJUSTE CONIF-SETEC (1) '!$Q$18</f>
        <v>594.97002840526557</v>
      </c>
      <c r="AG642" s="123">
        <f t="shared" si="284"/>
        <v>30640.956462871178</v>
      </c>
      <c r="AI642" s="128">
        <v>7</v>
      </c>
      <c r="AJ642" s="123">
        <f>IF($AI$11&gt;0,(AI642/$AI$11)*'DADOS BASE PROPOSTA'!$H$41,0)*'AJUSTE CONIF-SETEC (1) '!$Q$18</f>
        <v>39929.500374799056</v>
      </c>
      <c r="AL642" s="123">
        <v>0</v>
      </c>
      <c r="AM642" s="123">
        <f>(AL642/$AL$11)*'DADOS BASE PROPOSTA'!$H$42*'AJUSTE CONIF-SETEC (1) '!$Q$18</f>
        <v>0</v>
      </c>
      <c r="AO642" s="123"/>
      <c r="AP642" s="123"/>
      <c r="AQ642" s="123"/>
      <c r="AS642" s="123"/>
      <c r="AT642" s="123"/>
      <c r="AU642" s="123"/>
      <c r="AW642" s="123"/>
      <c r="AX642" s="123"/>
      <c r="AY642" s="123"/>
      <c r="AZ642" s="102"/>
    </row>
    <row r="643" spans="1:52" x14ac:dyDescent="0.25">
      <c r="A643" s="102"/>
      <c r="B643" s="103" t="s">
        <v>660</v>
      </c>
      <c r="C643" s="103" t="s">
        <v>664</v>
      </c>
      <c r="D643" s="103" t="s">
        <v>87</v>
      </c>
      <c r="F643" s="113">
        <f>'MATRIZ 2017 COMPLETO PROPOSTA'!F643</f>
        <v>0</v>
      </c>
      <c r="G643" s="118">
        <f t="shared" si="277"/>
        <v>0</v>
      </c>
      <c r="H643" s="123">
        <f>'DADOS BASE PROPOSTA'!$H$17*G643*'AJUSTE CONIF-SETEC (1) '!$Q$12</f>
        <v>0</v>
      </c>
      <c r="I643" s="123">
        <f>'MATRIZ 2017 COMPLETO PROPOSTA'!I643*'AJUSTE CONIF-SETEC (1) '!$Q$12</f>
        <v>0</v>
      </c>
      <c r="J643" s="123">
        <f t="shared" si="278"/>
        <v>0</v>
      </c>
      <c r="L643" s="113">
        <v>1296.4175491838621</v>
      </c>
      <c r="M643" s="123">
        <f>IF(D643="E",'DADOS BASE PROPOSTA'!$H$28,IF(D643="EA",'DADOS BASE PROPOSTA'!$H$29,IF(D643="EC",'DADOS BASE PROPOSTA'!$H$30,IF(D643="ECA",'DADOS BASE PROPOSTA'!$H$31,0))))*'AJUSTE CONIF-SETEC (1) '!$Q$14</f>
        <v>499965.73525072273</v>
      </c>
      <c r="N643" s="123">
        <f>IF(OR(D643="E",D643="EA",D643="EC",D643="ECA",D643="ECR"),L643*'DADOS BASE PROPOSTA'!$H$33,0)*'AJUSTE CONIF-SETEC (1) '!$Q$14</f>
        <v>434948.35343641072</v>
      </c>
      <c r="O643" s="123">
        <f t="shared" si="279"/>
        <v>934914.08868713351</v>
      </c>
      <c r="R643" s="123"/>
      <c r="T643" s="113">
        <v>0</v>
      </c>
      <c r="U643" s="118">
        <f t="shared" si="281"/>
        <v>0</v>
      </c>
      <c r="V643" s="123">
        <f>'DADOS BASE PROPOSTA'!$H$48*U643*'AJUSTE CONIF-SETEC (1) '!$Q$20</f>
        <v>0</v>
      </c>
      <c r="W643" s="123"/>
      <c r="X643" s="123">
        <f t="shared" si="280"/>
        <v>0</v>
      </c>
      <c r="Z643" s="128">
        <v>650</v>
      </c>
      <c r="AB643" s="54">
        <v>0.72799999999999998</v>
      </c>
      <c r="AC643" s="54">
        <f t="shared" si="282"/>
        <v>473.2</v>
      </c>
      <c r="AD643" s="132">
        <f t="shared" si="283"/>
        <v>-8.3184425827120823E-4</v>
      </c>
      <c r="AF643" s="54">
        <f>($AF$11-(AD643*$AF$11))*'AJUSTE CONIF-SETEC (1) '!$Q$18</f>
        <v>563.44342199979803</v>
      </c>
      <c r="AG643" s="123">
        <f t="shared" si="284"/>
        <v>366238.22429986874</v>
      </c>
      <c r="AI643" s="128">
        <v>0</v>
      </c>
      <c r="AJ643" s="123">
        <f>IF($AI$11&gt;0,(AI643/$AI$11)*'DADOS BASE PROPOSTA'!$H$41,0)*'AJUSTE CONIF-SETEC (1) '!$Q$18</f>
        <v>0</v>
      </c>
      <c r="AL643" s="123">
        <v>0</v>
      </c>
      <c r="AM643" s="123">
        <f>(AL643/$AL$11)*'DADOS BASE PROPOSTA'!$H$42*'AJUSTE CONIF-SETEC (1) '!$Q$18</f>
        <v>0</v>
      </c>
      <c r="AO643" s="123"/>
      <c r="AP643" s="123"/>
      <c r="AQ643" s="123"/>
      <c r="AS643" s="123"/>
      <c r="AT643" s="123"/>
      <c r="AU643" s="123"/>
      <c r="AW643" s="123"/>
      <c r="AX643" s="123"/>
      <c r="AY643" s="123"/>
      <c r="AZ643" s="102"/>
    </row>
    <row r="644" spans="1:52" x14ac:dyDescent="0.25">
      <c r="A644" s="102"/>
      <c r="B644" s="103" t="s">
        <v>660</v>
      </c>
      <c r="C644" s="103" t="s">
        <v>665</v>
      </c>
      <c r="D644" s="103" t="s">
        <v>93</v>
      </c>
      <c r="F644" s="113">
        <f>'MATRIZ 2017 COMPLETO PROPOSTA'!F644</f>
        <v>0</v>
      </c>
      <c r="G644" s="118">
        <f t="shared" si="277"/>
        <v>0</v>
      </c>
      <c r="H644" s="123">
        <f>'DADOS BASE PROPOSTA'!$H$17*G644*'AJUSTE CONIF-SETEC (1) '!$Q$12</f>
        <v>0</v>
      </c>
      <c r="I644" s="123">
        <f>'MATRIZ 2017 COMPLETO PROPOSTA'!I644*'AJUSTE CONIF-SETEC (1) '!$Q$12</f>
        <v>0</v>
      </c>
      <c r="J644" s="123">
        <f t="shared" si="278"/>
        <v>0</v>
      </c>
      <c r="L644" s="113">
        <v>1181.459928661591</v>
      </c>
      <c r="M644" s="123">
        <f>IF(D644="E",'DADOS BASE PROPOSTA'!$H$28,IF(D644="EA",'DADOS BASE PROPOSTA'!$H$29,IF(D644="EC",'DADOS BASE PROPOSTA'!$H$30,IF(D644="ECA",'DADOS BASE PROPOSTA'!$H$31,0))))*'AJUSTE CONIF-SETEC (1) '!$Q$14</f>
        <v>1008808.992033664</v>
      </c>
      <c r="N644" s="123">
        <f>IF(OR(D644="E",D644="EA",D644="EC",D644="ECA",D644="ECR"),L644*'DADOS BASE PROPOSTA'!$H$33,0)*'AJUSTE CONIF-SETEC (1) '!$Q$14</f>
        <v>396380.04819200351</v>
      </c>
      <c r="O644" s="123">
        <f t="shared" si="279"/>
        <v>1405189.0402256674</v>
      </c>
      <c r="R644" s="123"/>
      <c r="T644" s="113">
        <v>0</v>
      </c>
      <c r="U644" s="118">
        <f t="shared" si="281"/>
        <v>0</v>
      </c>
      <c r="V644" s="123">
        <f>'DADOS BASE PROPOSTA'!$H$48*U644*'AJUSTE CONIF-SETEC (1) '!$Q$20</f>
        <v>0</v>
      </c>
      <c r="W644" s="123"/>
      <c r="X644" s="123">
        <f t="shared" si="280"/>
        <v>0</v>
      </c>
      <c r="Z644" s="128">
        <v>531</v>
      </c>
      <c r="AB644" s="54">
        <v>0.80600000000000005</v>
      </c>
      <c r="AC644" s="54">
        <f t="shared" si="282"/>
        <v>427.98600000000005</v>
      </c>
      <c r="AD644" s="132">
        <f t="shared" si="283"/>
        <v>0.13566815574172891</v>
      </c>
      <c r="AF644" s="54">
        <f>($AF$11-(AD644*$AF$11))*'AJUSTE CONIF-SETEC (1) '!$Q$18</f>
        <v>486.59731888647093</v>
      </c>
      <c r="AG644" s="123">
        <f t="shared" si="284"/>
        <v>258383.17632871607</v>
      </c>
      <c r="AI644" s="128">
        <v>0</v>
      </c>
      <c r="AJ644" s="123">
        <f>IF($AI$11&gt;0,(AI644/$AI$11)*'DADOS BASE PROPOSTA'!$H$41,0)*'AJUSTE CONIF-SETEC (1) '!$Q$18</f>
        <v>0</v>
      </c>
      <c r="AL644" s="123">
        <v>0</v>
      </c>
      <c r="AM644" s="123">
        <f>(AL644/$AL$11)*'DADOS BASE PROPOSTA'!$H$42*'AJUSTE CONIF-SETEC (1) '!$Q$18</f>
        <v>0</v>
      </c>
      <c r="AO644" s="123"/>
      <c r="AP644" s="123"/>
      <c r="AQ644" s="123"/>
      <c r="AS644" s="123"/>
      <c r="AT644" s="123"/>
      <c r="AU644" s="123"/>
      <c r="AW644" s="123"/>
      <c r="AX644" s="123"/>
      <c r="AY644" s="123"/>
      <c r="AZ644" s="102"/>
    </row>
    <row r="645" spans="1:52" x14ac:dyDescent="0.25">
      <c r="A645" s="102"/>
      <c r="B645" s="103" t="s">
        <v>660</v>
      </c>
      <c r="C645" s="103" t="s">
        <v>666</v>
      </c>
      <c r="D645" s="103" t="s">
        <v>93</v>
      </c>
      <c r="F645" s="113">
        <f>'MATRIZ 2017 COMPLETO PROPOSTA'!F645</f>
        <v>0</v>
      </c>
      <c r="G645" s="118">
        <f t="shared" si="277"/>
        <v>0</v>
      </c>
      <c r="H645" s="123">
        <f>'DADOS BASE PROPOSTA'!$H$17*G645*'AJUSTE CONIF-SETEC (1) '!$Q$12</f>
        <v>0</v>
      </c>
      <c r="I645" s="123">
        <f>'MATRIZ 2017 COMPLETO PROPOSTA'!I645*'AJUSTE CONIF-SETEC (1) '!$Q$12</f>
        <v>0</v>
      </c>
      <c r="J645" s="123">
        <f t="shared" si="278"/>
        <v>0</v>
      </c>
      <c r="L645" s="113">
        <v>178.49931468671889</v>
      </c>
      <c r="M645" s="123">
        <f>IF(D645="E",'DADOS BASE PROPOSTA'!$H$28,IF(D645="EA",'DADOS BASE PROPOSTA'!$H$29,IF(D645="EC",'DADOS BASE PROPOSTA'!$H$30,IF(D645="ECA",'DADOS BASE PROPOSTA'!$H$31,0))))*'AJUSTE CONIF-SETEC (1) '!$Q$14</f>
        <v>1008808.992033664</v>
      </c>
      <c r="N645" s="123">
        <f>IF(OR(D645="E",D645="EA",D645="EC",D645="ECA",D645="ECR"),L645*'DADOS BASE PROPOSTA'!$H$33,0)*'AJUSTE CONIF-SETEC (1) '!$Q$14</f>
        <v>59886.556658687477</v>
      </c>
      <c r="O645" s="123">
        <f t="shared" si="279"/>
        <v>1068695.5486923514</v>
      </c>
      <c r="R645" s="123"/>
      <c r="T645" s="113">
        <v>0</v>
      </c>
      <c r="U645" s="118">
        <f t="shared" si="281"/>
        <v>0</v>
      </c>
      <c r="V645" s="123">
        <f>'DADOS BASE PROPOSTA'!$H$48*U645*'AJUSTE CONIF-SETEC (1) '!$Q$20</f>
        <v>0</v>
      </c>
      <c r="W645" s="123"/>
      <c r="X645" s="123">
        <f t="shared" si="280"/>
        <v>0</v>
      </c>
      <c r="Z645" s="128">
        <v>225</v>
      </c>
      <c r="AB645" s="54">
        <v>0.79500000000000004</v>
      </c>
      <c r="AC645" s="54">
        <f t="shared" si="282"/>
        <v>178.875</v>
      </c>
      <c r="AD645" s="132">
        <f t="shared" si="283"/>
        <v>0.1164181557417289</v>
      </c>
      <c r="AF645" s="54">
        <f>($AF$11-(AD645*$AF$11))*'AJUSTE CONIF-SETEC (1) '!$Q$18</f>
        <v>497.43458983835035</v>
      </c>
      <c r="AG645" s="123">
        <f t="shared" si="284"/>
        <v>111922.78271362883</v>
      </c>
      <c r="AI645" s="128">
        <v>0</v>
      </c>
      <c r="AJ645" s="123">
        <f>IF($AI$11&gt;0,(AI645/$AI$11)*'DADOS BASE PROPOSTA'!$H$41,0)*'AJUSTE CONIF-SETEC (1) '!$Q$18</f>
        <v>0</v>
      </c>
      <c r="AL645" s="123">
        <v>0</v>
      </c>
      <c r="AM645" s="123">
        <f>(AL645/$AL$11)*'DADOS BASE PROPOSTA'!$H$42*'AJUSTE CONIF-SETEC (1) '!$Q$18</f>
        <v>0</v>
      </c>
      <c r="AO645" s="123"/>
      <c r="AP645" s="123"/>
      <c r="AQ645" s="123"/>
      <c r="AS645" s="123"/>
      <c r="AT645" s="123"/>
      <c r="AU645" s="123"/>
      <c r="AW645" s="123"/>
      <c r="AX645" s="123"/>
      <c r="AY645" s="123"/>
      <c r="AZ645" s="102"/>
    </row>
    <row r="646" spans="1:52" x14ac:dyDescent="0.25">
      <c r="A646" s="102"/>
      <c r="B646" s="103" t="s">
        <v>660</v>
      </c>
      <c r="C646" s="103" t="s">
        <v>667</v>
      </c>
      <c r="D646" s="103" t="s">
        <v>89</v>
      </c>
      <c r="F646" s="113">
        <f>'MATRIZ 2017 COMPLETO PROPOSTA'!F646</f>
        <v>4838.682204902695</v>
      </c>
      <c r="G646" s="118">
        <f t="shared" si="277"/>
        <v>4.2864769978361124E-3</v>
      </c>
      <c r="H646" s="123">
        <f>'DADOS BASE PROPOSTA'!$H$17*G646*'AJUSTE CONIF-SETEC (1) '!$Q$12</f>
        <v>5311769.7955892188</v>
      </c>
      <c r="I646" s="123">
        <f>'MATRIZ 2017 COMPLETO PROPOSTA'!I646*'AJUSTE CONIF-SETEC (1) '!$Q$12</f>
        <v>0</v>
      </c>
      <c r="J646" s="123">
        <f t="shared" si="278"/>
        <v>5311769.7955892188</v>
      </c>
      <c r="L646" s="113">
        <v>0</v>
      </c>
      <c r="M646" s="123">
        <f>IF(D646="E",'DADOS BASE PROPOSTA'!$H$28,IF(D646="EA",'DADOS BASE PROPOSTA'!$H$29,IF(D646="EC",'DADOS BASE PROPOSTA'!$H$30,IF(D646="ECA",'DADOS BASE PROPOSTA'!$H$31,0))))*'AJUSTE CONIF-SETEC (1) '!$Q$14</f>
        <v>0</v>
      </c>
      <c r="N646" s="123">
        <f>IF(OR(D646="E",D646="EA",D646="EC",D646="ECA",D646="ECR"),L646*'DADOS BASE PROPOSTA'!$H$33,0)*'AJUSTE CONIF-SETEC (1) '!$Q$14</f>
        <v>0</v>
      </c>
      <c r="O646" s="123">
        <f t="shared" si="279"/>
        <v>0</v>
      </c>
      <c r="R646" s="123"/>
      <c r="T646" s="113">
        <v>1.576985097864769</v>
      </c>
      <c r="U646" s="118">
        <f t="shared" si="281"/>
        <v>8.2731087396837971E-6</v>
      </c>
      <c r="V646" s="123">
        <f>'DADOS BASE PROPOSTA'!$H$48*U646*'AJUSTE CONIF-SETEC (1) '!$Q$20</f>
        <v>404.76549998787954</v>
      </c>
      <c r="W646" s="123"/>
      <c r="X646" s="123">
        <f t="shared" si="280"/>
        <v>404.76549998787954</v>
      </c>
      <c r="Z646" s="128">
        <v>1974.5</v>
      </c>
      <c r="AB646" s="54">
        <v>0.72599999999999998</v>
      </c>
      <c r="AC646" s="54">
        <f t="shared" si="282"/>
        <v>1433.4869999999999</v>
      </c>
      <c r="AD646" s="132">
        <f t="shared" si="283"/>
        <v>-4.3318442582712113E-3</v>
      </c>
      <c r="AF646" s="54">
        <f>($AF$11-(AD646*$AF$11))*'AJUSTE CONIF-SETEC (1) '!$Q$18</f>
        <v>565.4138349001397</v>
      </c>
      <c r="AG646" s="123">
        <f t="shared" si="284"/>
        <v>1116409.6170103259</v>
      </c>
      <c r="AI646" s="128">
        <v>23</v>
      </c>
      <c r="AJ646" s="123">
        <f>IF($AI$11&gt;0,(AI646/$AI$11)*'DADOS BASE PROPOSTA'!$H$41,0)*'AJUSTE CONIF-SETEC (1) '!$Q$18</f>
        <v>131196.92980291118</v>
      </c>
      <c r="AL646" s="123">
        <v>4.625</v>
      </c>
      <c r="AM646" s="123">
        <f>(AL646/$AL$11)*'DADOS BASE PROPOSTA'!$H$42*'AJUSTE CONIF-SETEC (1) '!$Q$18</f>
        <v>2440.6075600873082</v>
      </c>
      <c r="AO646" s="123"/>
      <c r="AP646" s="123"/>
      <c r="AQ646" s="123"/>
      <c r="AS646" s="123"/>
      <c r="AT646" s="123"/>
      <c r="AU646" s="123"/>
      <c r="AW646" s="123"/>
      <c r="AX646" s="123"/>
      <c r="AY646" s="123"/>
      <c r="AZ646" s="102"/>
    </row>
    <row r="647" spans="1:52" x14ac:dyDescent="0.25">
      <c r="A647" s="102"/>
      <c r="B647" s="103" t="s">
        <v>660</v>
      </c>
      <c r="C647" s="103" t="s">
        <v>668</v>
      </c>
      <c r="D647" s="103" t="s">
        <v>89</v>
      </c>
      <c r="F647" s="113">
        <f>'MATRIZ 2017 COMPLETO PROPOSTA'!F647</f>
        <v>5171.1802937232851</v>
      </c>
      <c r="G647" s="118">
        <f t="shared" si="277"/>
        <v>4.581029388176984E-3</v>
      </c>
      <c r="H647" s="123">
        <f>'DADOS BASE PROPOSTA'!$H$17*G647*'AJUSTE CONIF-SETEC (1) '!$Q$12</f>
        <v>5676776.8843992325</v>
      </c>
      <c r="I647" s="123">
        <f>'MATRIZ 2017 COMPLETO PROPOSTA'!I647*'AJUSTE CONIF-SETEC (1) '!$Q$12</f>
        <v>0</v>
      </c>
      <c r="J647" s="123">
        <f t="shared" si="278"/>
        <v>5676776.8843992325</v>
      </c>
      <c r="L647" s="113">
        <v>0</v>
      </c>
      <c r="M647" s="123">
        <f>IF(D647="E",'DADOS BASE PROPOSTA'!$H$28,IF(D647="EA",'DADOS BASE PROPOSTA'!$H$29,IF(D647="EC",'DADOS BASE PROPOSTA'!$H$30,IF(D647="ECA",'DADOS BASE PROPOSTA'!$H$31,0))))*'AJUSTE CONIF-SETEC (1) '!$Q$14</f>
        <v>0</v>
      </c>
      <c r="N647" s="123">
        <f>IF(OR(D647="E",D647="EA",D647="EC",D647="ECA",D647="ECR"),L647*'DADOS BASE PROPOSTA'!$H$33,0)*'AJUSTE CONIF-SETEC (1) '!$Q$14</f>
        <v>0</v>
      </c>
      <c r="O647" s="123">
        <f t="shared" si="279"/>
        <v>0</v>
      </c>
      <c r="R647" s="123"/>
      <c r="T647" s="113">
        <v>0.14083533188921549</v>
      </c>
      <c r="U647" s="118">
        <f t="shared" si="281"/>
        <v>7.3884402375554434E-7</v>
      </c>
      <c r="V647" s="123">
        <f>'DADOS BASE PROPOSTA'!$H$48*U647*'AJUSTE CONIF-SETEC (1) '!$Q$20</f>
        <v>36.148270269187812</v>
      </c>
      <c r="W647" s="123"/>
      <c r="X647" s="123">
        <f t="shared" si="280"/>
        <v>36.148270269187812</v>
      </c>
      <c r="Z647" s="128">
        <v>1347</v>
      </c>
      <c r="AB647" s="54">
        <v>0.8</v>
      </c>
      <c r="AC647" s="54">
        <f t="shared" si="282"/>
        <v>1077.6000000000001</v>
      </c>
      <c r="AD647" s="132">
        <f t="shared" si="283"/>
        <v>0.1251681557417289</v>
      </c>
      <c r="AF647" s="54">
        <f>($AF$11-(AD647*$AF$11))*'AJUSTE CONIF-SETEC (1) '!$Q$18</f>
        <v>492.50855758749606</v>
      </c>
      <c r="AG647" s="123">
        <f t="shared" si="284"/>
        <v>663409.02707035723</v>
      </c>
      <c r="AI647" s="128">
        <v>238.5</v>
      </c>
      <c r="AJ647" s="123">
        <f>IF($AI$11&gt;0,(AI647/$AI$11)*'DADOS BASE PROPOSTA'!$H$41,0)*'AJUSTE CONIF-SETEC (1) '!$Q$18</f>
        <v>1360455.1199127964</v>
      </c>
      <c r="AL647" s="123">
        <v>4.75</v>
      </c>
      <c r="AM647" s="123">
        <f>(AL647/$AL$11)*'DADOS BASE PROPOSTA'!$H$42*'AJUSTE CONIF-SETEC (1) '!$Q$18</f>
        <v>2506.5699265761541</v>
      </c>
      <c r="AO647" s="123"/>
      <c r="AP647" s="123"/>
      <c r="AQ647" s="123"/>
      <c r="AS647" s="123"/>
      <c r="AT647" s="123"/>
      <c r="AU647" s="123"/>
      <c r="AW647" s="123"/>
      <c r="AX647" s="123"/>
      <c r="AY647" s="123"/>
      <c r="AZ647" s="102"/>
    </row>
    <row r="648" spans="1:52" x14ac:dyDescent="0.25">
      <c r="A648" s="102"/>
      <c r="B648" s="103" t="s">
        <v>660</v>
      </c>
      <c r="C648" s="103" t="s">
        <v>669</v>
      </c>
      <c r="D648" s="103" t="s">
        <v>93</v>
      </c>
      <c r="F648" s="113">
        <f>'MATRIZ 2017 COMPLETO PROPOSTA'!F648</f>
        <v>0</v>
      </c>
      <c r="G648" s="118">
        <f t="shared" si="277"/>
        <v>0</v>
      </c>
      <c r="H648" s="123">
        <f>'DADOS BASE PROPOSTA'!$H$17*G648*'AJUSTE CONIF-SETEC (1) '!$Q$12</f>
        <v>0</v>
      </c>
      <c r="I648" s="123">
        <f>'MATRIZ 2017 COMPLETO PROPOSTA'!I648*'AJUSTE CONIF-SETEC (1) '!$Q$12</f>
        <v>0</v>
      </c>
      <c r="J648" s="123">
        <f t="shared" si="278"/>
        <v>0</v>
      </c>
      <c r="L648" s="113">
        <v>705.31794891090135</v>
      </c>
      <c r="M648" s="123">
        <f>IF(D648="E",'DADOS BASE PROPOSTA'!$H$28,IF(D648="EA",'DADOS BASE PROPOSTA'!$H$29,IF(D648="EC",'DADOS BASE PROPOSTA'!$H$30,IF(D648="ECA",'DADOS BASE PROPOSTA'!$H$31,0))))*'AJUSTE CONIF-SETEC (1) '!$Q$14</f>
        <v>1008808.992033664</v>
      </c>
      <c r="N648" s="123">
        <f>IF(OR(D648="E",D648="EA",D648="EC",D648="ECA",D648="ECR"),L648*'DADOS BASE PROPOSTA'!$H$33,0)*'AJUSTE CONIF-SETEC (1) '!$Q$14</f>
        <v>236634.3164060601</v>
      </c>
      <c r="O648" s="123">
        <f t="shared" si="279"/>
        <v>1245443.3084397241</v>
      </c>
      <c r="R648" s="123"/>
      <c r="T648" s="113">
        <v>0</v>
      </c>
      <c r="U648" s="118">
        <f t="shared" si="281"/>
        <v>0</v>
      </c>
      <c r="V648" s="123">
        <f>'DADOS BASE PROPOSTA'!$H$48*U648*'AJUSTE CONIF-SETEC (1) '!$Q$20</f>
        <v>0</v>
      </c>
      <c r="W648" s="123"/>
      <c r="X648" s="123">
        <f t="shared" si="280"/>
        <v>0</v>
      </c>
      <c r="Z648" s="128">
        <v>397</v>
      </c>
      <c r="AB648" s="54">
        <v>0.73099999999999998</v>
      </c>
      <c r="AC648" s="54">
        <f t="shared" si="282"/>
        <v>290.20699999999999</v>
      </c>
      <c r="AD648" s="132">
        <f t="shared" si="283"/>
        <v>4.4181557417287964E-3</v>
      </c>
      <c r="AF648" s="54">
        <f>($AF$11-(AD648*$AF$11))*'AJUSTE CONIF-SETEC (1) '!$Q$18</f>
        <v>560.48780264928553</v>
      </c>
      <c r="AG648" s="123">
        <f t="shared" si="284"/>
        <v>222513.65765176635</v>
      </c>
      <c r="AI648" s="128">
        <v>0</v>
      </c>
      <c r="AJ648" s="123">
        <f>IF($AI$11&gt;0,(AI648/$AI$11)*'DADOS BASE PROPOSTA'!$H$41,0)*'AJUSTE CONIF-SETEC (1) '!$Q$18</f>
        <v>0</v>
      </c>
      <c r="AL648" s="123">
        <v>0</v>
      </c>
      <c r="AM648" s="123">
        <f>(AL648/$AL$11)*'DADOS BASE PROPOSTA'!$H$42*'AJUSTE CONIF-SETEC (1) '!$Q$18</f>
        <v>0</v>
      </c>
      <c r="AO648" s="123"/>
      <c r="AP648" s="123"/>
      <c r="AQ648" s="123"/>
      <c r="AS648" s="123"/>
      <c r="AT648" s="123"/>
      <c r="AU648" s="123"/>
      <c r="AW648" s="123"/>
      <c r="AX648" s="123"/>
      <c r="AY648" s="123"/>
      <c r="AZ648" s="102"/>
    </row>
    <row r="649" spans="1:52" x14ac:dyDescent="0.25">
      <c r="A649" s="102"/>
      <c r="B649" s="103" t="s">
        <v>660</v>
      </c>
      <c r="C649" s="103" t="s">
        <v>670</v>
      </c>
      <c r="D649" s="103" t="s">
        <v>89</v>
      </c>
      <c r="F649" s="113">
        <f>'MATRIZ 2017 COMPLETO PROPOSTA'!F649</f>
        <v>713.97824707704842</v>
      </c>
      <c r="G649" s="118">
        <f t="shared" si="277"/>
        <v>6.3249686659524313E-4</v>
      </c>
      <c r="H649" s="123">
        <f>'DADOS BASE PROPOSTA'!$H$17*G649*'AJUSTE CONIF-SETEC (1) '!$Q$12</f>
        <v>783785.32148462685</v>
      </c>
      <c r="I649" s="123">
        <f>'MATRIZ 2017 COMPLETO PROPOSTA'!I649*'AJUSTE CONIF-SETEC (1) '!$Q$12</f>
        <v>859986.70097960124</v>
      </c>
      <c r="J649" s="123">
        <f t="shared" si="278"/>
        <v>1643772.0224642281</v>
      </c>
      <c r="L649" s="113">
        <v>0</v>
      </c>
      <c r="M649" s="123">
        <f>IF(D649="E",'DADOS BASE PROPOSTA'!$H$28,IF(D649="EA",'DADOS BASE PROPOSTA'!$H$29,IF(D649="EC",'DADOS BASE PROPOSTA'!$H$30,IF(D649="ECA",'DADOS BASE PROPOSTA'!$H$31,0))))*'AJUSTE CONIF-SETEC (1) '!$Q$14</f>
        <v>0</v>
      </c>
      <c r="N649" s="123">
        <f>IF(OR(D649="E",D649="EA",D649="EC",D649="ECA",D649="ECR"),L649*'DADOS BASE PROPOSTA'!$H$33,0)*'AJUSTE CONIF-SETEC (1) '!$Q$14</f>
        <v>0</v>
      </c>
      <c r="O649" s="123">
        <f t="shared" si="279"/>
        <v>0</v>
      </c>
      <c r="R649" s="123"/>
      <c r="T649" s="113">
        <v>0</v>
      </c>
      <c r="U649" s="118">
        <f t="shared" si="281"/>
        <v>0</v>
      </c>
      <c r="V649" s="123">
        <f>'DADOS BASE PROPOSTA'!$H$48*U649*'AJUSTE CONIF-SETEC (1) '!$Q$20</f>
        <v>0</v>
      </c>
      <c r="W649" s="123"/>
      <c r="X649" s="123">
        <f t="shared" si="280"/>
        <v>0</v>
      </c>
      <c r="Z649" s="128">
        <v>346</v>
      </c>
      <c r="AB649" s="54">
        <v>0.73699999999999999</v>
      </c>
      <c r="AC649" s="54">
        <f t="shared" si="282"/>
        <v>255.00200000000001</v>
      </c>
      <c r="AD649" s="132">
        <f t="shared" si="283"/>
        <v>1.4918155741728806E-2</v>
      </c>
      <c r="AF649" s="54">
        <f>($AF$11-(AD649*$AF$11))*'AJUSTE CONIF-SETEC (1) '!$Q$18</f>
        <v>554.57656394826029</v>
      </c>
      <c r="AG649" s="123">
        <f t="shared" si="284"/>
        <v>191883.49112609806</v>
      </c>
      <c r="AI649" s="128">
        <v>0</v>
      </c>
      <c r="AJ649" s="123">
        <f>IF($AI$11&gt;0,(AI649/$AI$11)*'DADOS BASE PROPOSTA'!$H$41,0)*'AJUSTE CONIF-SETEC (1) '!$Q$18</f>
        <v>0</v>
      </c>
      <c r="AL649" s="123">
        <v>0</v>
      </c>
      <c r="AM649" s="123">
        <f>(AL649/$AL$11)*'DADOS BASE PROPOSTA'!$H$42*'AJUSTE CONIF-SETEC (1) '!$Q$18</f>
        <v>0</v>
      </c>
      <c r="AO649" s="123"/>
      <c r="AP649" s="123"/>
      <c r="AQ649" s="123"/>
      <c r="AS649" s="123"/>
      <c r="AT649" s="123"/>
      <c r="AU649" s="123"/>
      <c r="AW649" s="123"/>
      <c r="AX649" s="123"/>
      <c r="AY649" s="123"/>
      <c r="AZ649" s="102"/>
    </row>
    <row r="650" spans="1:52" x14ac:dyDescent="0.25">
      <c r="A650" s="102"/>
      <c r="B650" s="103" t="s">
        <v>660</v>
      </c>
      <c r="C650" s="103" t="s">
        <v>671</v>
      </c>
      <c r="D650" s="103" t="s">
        <v>89</v>
      </c>
      <c r="F650" s="113">
        <f>'MATRIZ 2017 COMPLETO PROPOSTA'!F650</f>
        <v>1367.3490521720989</v>
      </c>
      <c r="G650" s="118">
        <f t="shared" si="277"/>
        <v>1.2113029977893698E-3</v>
      </c>
      <c r="H650" s="123">
        <f>'DADOS BASE PROPOSTA'!$H$17*G650*'AJUSTE CONIF-SETEC (1) '!$Q$12</f>
        <v>1501037.4907441065</v>
      </c>
      <c r="I650" s="123">
        <f>'MATRIZ 2017 COMPLETO PROPOSTA'!I650*'AJUSTE CONIF-SETEC (1) '!$Q$12</f>
        <v>218935.91121509604</v>
      </c>
      <c r="J650" s="123">
        <f t="shared" si="278"/>
        <v>1719973.4019592025</v>
      </c>
      <c r="L650" s="113">
        <v>0</v>
      </c>
      <c r="M650" s="123">
        <f>IF(D650="E",'DADOS BASE PROPOSTA'!$H$28,IF(D650="EA",'DADOS BASE PROPOSTA'!$H$29,IF(D650="EC",'DADOS BASE PROPOSTA'!$H$30,IF(D650="ECA",'DADOS BASE PROPOSTA'!$H$31,0))))*'AJUSTE CONIF-SETEC (1) '!$Q$14</f>
        <v>0</v>
      </c>
      <c r="N650" s="123">
        <f>IF(OR(D650="E",D650="EA",D650="EC",D650="ECA",D650="ECR"),L650*'DADOS BASE PROPOSTA'!$H$33,0)*'AJUSTE CONIF-SETEC (1) '!$Q$14</f>
        <v>0</v>
      </c>
      <c r="O650" s="123">
        <f t="shared" si="279"/>
        <v>0</v>
      </c>
      <c r="R650" s="123"/>
      <c r="T650" s="113">
        <v>0</v>
      </c>
      <c r="U650" s="118">
        <f t="shared" si="281"/>
        <v>0</v>
      </c>
      <c r="V650" s="123">
        <f>'DADOS BASE PROPOSTA'!$H$48*U650*'AJUSTE CONIF-SETEC (1) '!$Q$20</f>
        <v>0</v>
      </c>
      <c r="W650" s="123"/>
      <c r="X650" s="123">
        <f t="shared" si="280"/>
        <v>0</v>
      </c>
      <c r="Z650" s="128">
        <v>566</v>
      </c>
      <c r="AB650" s="54">
        <v>0.78900000000000003</v>
      </c>
      <c r="AC650" s="54">
        <f t="shared" si="282"/>
        <v>446.57400000000001</v>
      </c>
      <c r="AD650" s="132">
        <f t="shared" si="283"/>
        <v>0.10591815574172889</v>
      </c>
      <c r="AF650" s="54">
        <f>($AF$11-(AD650*$AF$11))*'AJUSTE CONIF-SETEC (1) '!$Q$18</f>
        <v>503.34582853937547</v>
      </c>
      <c r="AG650" s="123">
        <f t="shared" si="284"/>
        <v>284893.73895328649</v>
      </c>
      <c r="AI650" s="128">
        <v>0</v>
      </c>
      <c r="AJ650" s="123">
        <f>IF($AI$11&gt;0,(AI650/$AI$11)*'DADOS BASE PROPOSTA'!$H$41,0)*'AJUSTE CONIF-SETEC (1) '!$Q$18</f>
        <v>0</v>
      </c>
      <c r="AL650" s="123">
        <v>0</v>
      </c>
      <c r="AM650" s="123">
        <f>(AL650/$AL$11)*'DADOS BASE PROPOSTA'!$H$42*'AJUSTE CONIF-SETEC (1) '!$Q$18</f>
        <v>0</v>
      </c>
      <c r="AO650" s="123"/>
      <c r="AP650" s="123"/>
      <c r="AQ650" s="123"/>
      <c r="AS650" s="123"/>
      <c r="AT650" s="123"/>
      <c r="AU650" s="123"/>
      <c r="AW650" s="123"/>
      <c r="AX650" s="123"/>
      <c r="AY650" s="123"/>
      <c r="AZ650" s="102"/>
    </row>
    <row r="651" spans="1:52" x14ac:dyDescent="0.25">
      <c r="A651" s="102"/>
      <c r="B651" s="103" t="s">
        <v>660</v>
      </c>
      <c r="C651" s="103" t="s">
        <v>672</v>
      </c>
      <c r="D651" s="103" t="s">
        <v>89</v>
      </c>
      <c r="F651" s="113">
        <f>'MATRIZ 2017 COMPLETO PROPOSTA'!F651</f>
        <v>4410.925063079133</v>
      </c>
      <c r="G651" s="118">
        <f t="shared" si="277"/>
        <v>3.9075368088671014E-3</v>
      </c>
      <c r="H651" s="123">
        <f>'DADOS BASE PROPOSTA'!$H$17*G651*'AJUSTE CONIF-SETEC (1) '!$Q$12</f>
        <v>4842189.9865486985</v>
      </c>
      <c r="I651" s="123">
        <f>'MATRIZ 2017 COMPLETO PROPOSTA'!I651*'AJUSTE CONIF-SETEC (1) '!$Q$12</f>
        <v>0</v>
      </c>
      <c r="J651" s="123">
        <f t="shared" si="278"/>
        <v>4842189.9865486985</v>
      </c>
      <c r="L651" s="113">
        <v>0</v>
      </c>
      <c r="M651" s="123">
        <f>IF(D651="E",'DADOS BASE PROPOSTA'!$H$28,IF(D651="EA",'DADOS BASE PROPOSTA'!$H$29,IF(D651="EC",'DADOS BASE PROPOSTA'!$H$30,IF(D651="ECA",'DADOS BASE PROPOSTA'!$H$31,0))))*'AJUSTE CONIF-SETEC (1) '!$Q$14</f>
        <v>0</v>
      </c>
      <c r="N651" s="123">
        <f>IF(OR(D651="E",D651="EA",D651="EC",D651="ECA",D651="ECR"),L651*'DADOS BASE PROPOSTA'!$H$33,0)*'AJUSTE CONIF-SETEC (1) '!$Q$14</f>
        <v>0</v>
      </c>
      <c r="O651" s="123">
        <f t="shared" si="279"/>
        <v>0</v>
      </c>
      <c r="R651" s="123"/>
      <c r="T651" s="113">
        <v>0</v>
      </c>
      <c r="U651" s="118">
        <f t="shared" si="281"/>
        <v>0</v>
      </c>
      <c r="V651" s="123">
        <f>'DADOS BASE PROPOSTA'!$H$48*U651*'AJUSTE CONIF-SETEC (1) '!$Q$20</f>
        <v>0</v>
      </c>
      <c r="W651" s="123"/>
      <c r="X651" s="123">
        <f t="shared" si="280"/>
        <v>0</v>
      </c>
      <c r="Z651" s="128">
        <v>1555</v>
      </c>
      <c r="AB651" s="54">
        <v>0.80200000000000005</v>
      </c>
      <c r="AC651" s="54">
        <f t="shared" si="282"/>
        <v>1247.1100000000001</v>
      </c>
      <c r="AD651" s="132">
        <f t="shared" si="283"/>
        <v>0.12866815574172891</v>
      </c>
      <c r="AF651" s="54">
        <f>($AF$11-(AD651*$AF$11))*'AJUSTE CONIF-SETEC (1) '!$Q$18</f>
        <v>490.53814468715433</v>
      </c>
      <c r="AG651" s="123">
        <f t="shared" si="284"/>
        <v>762786.814988525</v>
      </c>
      <c r="AI651" s="128">
        <v>269.5</v>
      </c>
      <c r="AJ651" s="123">
        <f>IF($AI$11&gt;0,(AI651/$AI$11)*'DADOS BASE PROPOSTA'!$H$41,0)*'AJUSTE CONIF-SETEC (1) '!$Q$18</f>
        <v>1537285.7644297637</v>
      </c>
      <c r="AL651" s="123">
        <v>0</v>
      </c>
      <c r="AM651" s="123">
        <f>(AL651/$AL$11)*'DADOS BASE PROPOSTA'!$H$42*'AJUSTE CONIF-SETEC (1) '!$Q$18</f>
        <v>0</v>
      </c>
      <c r="AO651" s="123"/>
      <c r="AP651" s="123"/>
      <c r="AQ651" s="123"/>
      <c r="AS651" s="123"/>
      <c r="AT651" s="123"/>
      <c r="AU651" s="123"/>
      <c r="AW651" s="123"/>
      <c r="AX651" s="123"/>
      <c r="AY651" s="123"/>
      <c r="AZ651" s="102"/>
    </row>
    <row r="652" spans="1:52" x14ac:dyDescent="0.25">
      <c r="A652" s="102"/>
      <c r="B652" s="103" t="s">
        <v>660</v>
      </c>
      <c r="C652" s="103" t="s">
        <v>673</v>
      </c>
      <c r="D652" s="103" t="s">
        <v>89</v>
      </c>
      <c r="F652" s="113">
        <f>'MATRIZ 2017 COMPLETO PROPOSTA'!F652</f>
        <v>3704.4759204127358</v>
      </c>
      <c r="G652" s="118">
        <f t="shared" si="277"/>
        <v>3.2817098022675946E-3</v>
      </c>
      <c r="H652" s="123">
        <f>'DADOS BASE PROPOSTA'!$H$17*G652*'AJUSTE CONIF-SETEC (1) '!$Q$12</f>
        <v>4066669.9049998154</v>
      </c>
      <c r="I652" s="123">
        <f>'MATRIZ 2017 COMPLETO PROPOSTA'!I652*'AJUSTE CONIF-SETEC (1) '!$Q$12</f>
        <v>0</v>
      </c>
      <c r="J652" s="123">
        <f t="shared" si="278"/>
        <v>4066669.9049998154</v>
      </c>
      <c r="L652" s="113">
        <v>0</v>
      </c>
      <c r="M652" s="123">
        <f>IF(D652="E",'DADOS BASE PROPOSTA'!$H$28,IF(D652="EA",'DADOS BASE PROPOSTA'!$H$29,IF(D652="EC",'DADOS BASE PROPOSTA'!$H$30,IF(D652="ECA",'DADOS BASE PROPOSTA'!$H$31,0))))*'AJUSTE CONIF-SETEC (1) '!$Q$14</f>
        <v>0</v>
      </c>
      <c r="N652" s="123">
        <f>IF(OR(D652="E",D652="EA",D652="EC",D652="ECA",D652="ECR"),L652*'DADOS BASE PROPOSTA'!$H$33,0)*'AJUSTE CONIF-SETEC (1) '!$Q$14</f>
        <v>0</v>
      </c>
      <c r="O652" s="123">
        <f t="shared" si="279"/>
        <v>0</v>
      </c>
      <c r="R652" s="123"/>
      <c r="T652" s="113">
        <v>0</v>
      </c>
      <c r="U652" s="118">
        <f t="shared" si="281"/>
        <v>0</v>
      </c>
      <c r="V652" s="123">
        <f>'DADOS BASE PROPOSTA'!$H$48*U652*'AJUSTE CONIF-SETEC (1) '!$Q$20</f>
        <v>0</v>
      </c>
      <c r="W652" s="123"/>
      <c r="X652" s="123">
        <f t="shared" si="280"/>
        <v>0</v>
      </c>
      <c r="Z652" s="128">
        <v>738.5</v>
      </c>
      <c r="AB652" s="54">
        <v>0.70499999999999996</v>
      </c>
      <c r="AC652" s="54">
        <f t="shared" si="282"/>
        <v>520.64249999999993</v>
      </c>
      <c r="AD652" s="132">
        <f t="shared" si="283"/>
        <v>-4.1081844258271244E-2</v>
      </c>
      <c r="AF652" s="54">
        <f>($AF$11-(AD652*$AF$11))*'AJUSTE CONIF-SETEC (1) '!$Q$18</f>
        <v>586.10317035372782</v>
      </c>
      <c r="AG652" s="123">
        <f t="shared" si="284"/>
        <v>432837.19130622799</v>
      </c>
      <c r="AI652" s="128">
        <v>226.5</v>
      </c>
      <c r="AJ652" s="123">
        <f>IF($AI$11&gt;0,(AI652/$AI$11)*'DADOS BASE PROPOSTA'!$H$41,0)*'AJUSTE CONIF-SETEC (1) '!$Q$18</f>
        <v>1292004.5478417124</v>
      </c>
      <c r="AL652" s="123">
        <v>0</v>
      </c>
      <c r="AM652" s="123">
        <f>(AL652/$AL$11)*'DADOS BASE PROPOSTA'!$H$42*'AJUSTE CONIF-SETEC (1) '!$Q$18</f>
        <v>0</v>
      </c>
      <c r="AO652" s="123"/>
      <c r="AP652" s="123"/>
      <c r="AQ652" s="123"/>
      <c r="AS652" s="123"/>
      <c r="AT652" s="123"/>
      <c r="AU652" s="123"/>
      <c r="AW652" s="123"/>
      <c r="AX652" s="123"/>
      <c r="AY652" s="123"/>
      <c r="AZ652" s="102"/>
    </row>
    <row r="653" spans="1:52" x14ac:dyDescent="0.25">
      <c r="A653" s="102"/>
      <c r="B653" s="103" t="s">
        <v>660</v>
      </c>
      <c r="C653" s="103" t="s">
        <v>674</v>
      </c>
      <c r="D653" s="103" t="s">
        <v>93</v>
      </c>
      <c r="F653" s="113">
        <f>'MATRIZ 2017 COMPLETO PROPOSTA'!F653</f>
        <v>0</v>
      </c>
      <c r="G653" s="118">
        <f t="shared" si="277"/>
        <v>0</v>
      </c>
      <c r="H653" s="123">
        <f>'DADOS BASE PROPOSTA'!$H$17*G653*'AJUSTE CONIF-SETEC (1) '!$Q$12</f>
        <v>0</v>
      </c>
      <c r="I653" s="123">
        <f>'MATRIZ 2017 COMPLETO PROPOSTA'!I653*'AJUSTE CONIF-SETEC (1) '!$Q$12</f>
        <v>0</v>
      </c>
      <c r="J653" s="123">
        <f t="shared" si="278"/>
        <v>0</v>
      </c>
      <c r="L653" s="113">
        <v>0</v>
      </c>
      <c r="M653" s="123">
        <f>IF(D653="E",'DADOS BASE PROPOSTA'!$H$28,IF(D653="EA",'DADOS BASE PROPOSTA'!$H$29,IF(D653="EC",'DADOS BASE PROPOSTA'!$H$30,IF(D653="ECA",'DADOS BASE PROPOSTA'!$H$31,0))))*'AJUSTE CONIF-SETEC (1) '!$Q$14</f>
        <v>1008808.992033664</v>
      </c>
      <c r="N653" s="123">
        <f>IF(OR(D653="E",D653="EA",D653="EC",D653="ECA",D653="ECR"),L653*'DADOS BASE PROPOSTA'!$H$33,0)*'AJUSTE CONIF-SETEC (1) '!$Q$14</f>
        <v>0</v>
      </c>
      <c r="O653" s="123">
        <f t="shared" si="279"/>
        <v>1008808.992033664</v>
      </c>
      <c r="R653" s="123"/>
      <c r="T653" s="113">
        <v>0</v>
      </c>
      <c r="U653" s="118">
        <f t="shared" si="281"/>
        <v>0</v>
      </c>
      <c r="V653" s="123">
        <f>'DADOS BASE PROPOSTA'!$H$48*U653*'AJUSTE CONIF-SETEC (1) '!$Q$20</f>
        <v>0</v>
      </c>
      <c r="W653" s="123"/>
      <c r="X653" s="123">
        <f t="shared" si="280"/>
        <v>0</v>
      </c>
      <c r="Z653" s="128">
        <v>0</v>
      </c>
      <c r="AB653" s="54">
        <v>0.78200000000000003</v>
      </c>
      <c r="AC653" s="54">
        <f t="shared" si="282"/>
        <v>0</v>
      </c>
      <c r="AD653" s="132">
        <f t="shared" si="283"/>
        <v>9.3668155741728876E-2</v>
      </c>
      <c r="AF653" s="54">
        <f>($AF$11-(AD653*$AF$11))*'AJUSTE CONIF-SETEC (1) '!$Q$18</f>
        <v>510.24227369057149</v>
      </c>
      <c r="AG653" s="123">
        <f t="shared" si="284"/>
        <v>0</v>
      </c>
      <c r="AI653" s="128">
        <v>0</v>
      </c>
      <c r="AJ653" s="123">
        <f>IF($AI$11&gt;0,(AI653/$AI$11)*'DADOS BASE PROPOSTA'!$H$41,0)*'AJUSTE CONIF-SETEC (1) '!$Q$18</f>
        <v>0</v>
      </c>
      <c r="AL653" s="123">
        <v>0</v>
      </c>
      <c r="AM653" s="123">
        <f>(AL653/$AL$11)*'DADOS BASE PROPOSTA'!$H$42*'AJUSTE CONIF-SETEC (1) '!$Q$18</f>
        <v>0</v>
      </c>
      <c r="AO653" s="123"/>
      <c r="AP653" s="123"/>
      <c r="AQ653" s="123"/>
      <c r="AS653" s="123"/>
      <c r="AT653" s="123"/>
      <c r="AU653" s="123"/>
      <c r="AW653" s="123"/>
      <c r="AX653" s="123"/>
      <c r="AY653" s="123"/>
      <c r="AZ653" s="102"/>
    </row>
    <row r="654" spans="1:52" x14ac:dyDescent="0.25">
      <c r="A654" s="102"/>
      <c r="B654" s="103" t="s">
        <v>660</v>
      </c>
      <c r="C654" s="103" t="s">
        <v>675</v>
      </c>
      <c r="D654" s="103" t="s">
        <v>93</v>
      </c>
      <c r="F654" s="113">
        <f>'MATRIZ 2017 COMPLETO PROPOSTA'!F654</f>
        <v>0</v>
      </c>
      <c r="G654" s="118">
        <f t="shared" si="277"/>
        <v>0</v>
      </c>
      <c r="H654" s="123">
        <f>'DADOS BASE PROPOSTA'!$H$17*G654*'AJUSTE CONIF-SETEC (1) '!$Q$12</f>
        <v>0</v>
      </c>
      <c r="I654" s="123">
        <f>'MATRIZ 2017 COMPLETO PROPOSTA'!I654*'AJUSTE CONIF-SETEC (1) '!$Q$12</f>
        <v>0</v>
      </c>
      <c r="J654" s="123">
        <f t="shared" si="278"/>
        <v>0</v>
      </c>
      <c r="L654" s="113">
        <v>546.19904254602977</v>
      </c>
      <c r="M654" s="123">
        <f>IF(D654="E",'DADOS BASE PROPOSTA'!$H$28,IF(D654="EA",'DADOS BASE PROPOSTA'!$H$29,IF(D654="EC",'DADOS BASE PROPOSTA'!$H$30,IF(D654="ECA",'DADOS BASE PROPOSTA'!$H$31,0))))*'AJUSTE CONIF-SETEC (1) '!$Q$14</f>
        <v>1008808.992033664</v>
      </c>
      <c r="N654" s="123">
        <f>IF(OR(D654="E",D654="EA",D654="EC",D654="ECA",D654="ECR"),L654*'DADOS BASE PROPOSTA'!$H$33,0)*'AJUSTE CONIF-SETEC (1) '!$Q$14</f>
        <v>183249.89071113459</v>
      </c>
      <c r="O654" s="123">
        <f t="shared" si="279"/>
        <v>1192058.8827447987</v>
      </c>
      <c r="R654" s="123"/>
      <c r="T654" s="113">
        <v>0</v>
      </c>
      <c r="U654" s="118">
        <f t="shared" si="281"/>
        <v>0</v>
      </c>
      <c r="V654" s="123">
        <f>'DADOS BASE PROPOSTA'!$H$48*U654*'AJUSTE CONIF-SETEC (1) '!$Q$20</f>
        <v>0</v>
      </c>
      <c r="W654" s="123"/>
      <c r="X654" s="123">
        <f t="shared" si="280"/>
        <v>0</v>
      </c>
      <c r="Z654" s="128">
        <v>469</v>
      </c>
      <c r="AB654" s="54">
        <v>0.76200000000000001</v>
      </c>
      <c r="AC654" s="54">
        <f t="shared" si="282"/>
        <v>357.37799999999999</v>
      </c>
      <c r="AD654" s="132">
        <f t="shared" si="283"/>
        <v>5.8668155741728845E-2</v>
      </c>
      <c r="AF654" s="54">
        <f>($AF$11-(AD654*$AF$11))*'AJUSTE CONIF-SETEC (1) '!$Q$18</f>
        <v>529.94640269398883</v>
      </c>
      <c r="AG654" s="123">
        <f t="shared" si="284"/>
        <v>248544.86286348075</v>
      </c>
      <c r="AI654" s="128">
        <v>0</v>
      </c>
      <c r="AJ654" s="123">
        <f>IF($AI$11&gt;0,(AI654/$AI$11)*'DADOS BASE PROPOSTA'!$H$41,0)*'AJUSTE CONIF-SETEC (1) '!$Q$18</f>
        <v>0</v>
      </c>
      <c r="AL654" s="123">
        <v>0</v>
      </c>
      <c r="AM654" s="123">
        <f>(AL654/$AL$11)*'DADOS BASE PROPOSTA'!$H$42*'AJUSTE CONIF-SETEC (1) '!$Q$18</f>
        <v>0</v>
      </c>
      <c r="AO654" s="123"/>
      <c r="AP654" s="123"/>
      <c r="AQ654" s="123"/>
      <c r="AS654" s="123"/>
      <c r="AT654" s="123"/>
      <c r="AU654" s="123"/>
      <c r="AW654" s="123"/>
      <c r="AX654" s="123"/>
      <c r="AY654" s="123"/>
      <c r="AZ654" s="102"/>
    </row>
    <row r="655" spans="1:52" x14ac:dyDescent="0.25">
      <c r="A655" s="102"/>
      <c r="B655" s="103" t="s">
        <v>660</v>
      </c>
      <c r="C655" s="103" t="s">
        <v>676</v>
      </c>
      <c r="D655" s="103" t="s">
        <v>89</v>
      </c>
      <c r="F655" s="113">
        <f>'MATRIZ 2017 COMPLETO PROPOSTA'!F655</f>
        <v>2663.8080537491419</v>
      </c>
      <c r="G655" s="118">
        <f t="shared" si="277"/>
        <v>2.3598061342976545E-3</v>
      </c>
      <c r="H655" s="123">
        <f>'DADOS BASE PROPOSTA'!$H$17*G655*'AJUSTE CONIF-SETEC (1) '!$Q$12</f>
        <v>2924253.8695381298</v>
      </c>
      <c r="I655" s="123">
        <f>'MATRIZ 2017 COMPLETO PROPOSTA'!I655*'AJUSTE CONIF-SETEC (1) '!$Q$12</f>
        <v>0</v>
      </c>
      <c r="J655" s="123">
        <f t="shared" si="278"/>
        <v>2924253.8695381298</v>
      </c>
      <c r="L655" s="113">
        <v>0</v>
      </c>
      <c r="M655" s="123">
        <f>IF(D655="E",'DADOS BASE PROPOSTA'!$H$28,IF(D655="EA",'DADOS BASE PROPOSTA'!$H$29,IF(D655="EC",'DADOS BASE PROPOSTA'!$H$30,IF(D655="ECA",'DADOS BASE PROPOSTA'!$H$31,0))))*'AJUSTE CONIF-SETEC (1) '!$Q$14</f>
        <v>0</v>
      </c>
      <c r="N655" s="123">
        <f>IF(OR(D655="E",D655="EA",D655="EC",D655="ECA",D655="ECR"),L655*'DADOS BASE PROPOSTA'!$H$33,0)*'AJUSTE CONIF-SETEC (1) '!$Q$14</f>
        <v>0</v>
      </c>
      <c r="O655" s="123">
        <f t="shared" si="279"/>
        <v>0</v>
      </c>
      <c r="R655" s="123"/>
      <c r="T655" s="113">
        <v>0</v>
      </c>
      <c r="U655" s="118">
        <f t="shared" si="281"/>
        <v>0</v>
      </c>
      <c r="V655" s="123">
        <f>'DADOS BASE PROPOSTA'!$H$48*U655*'AJUSTE CONIF-SETEC (1) '!$Q$20</f>
        <v>0</v>
      </c>
      <c r="W655" s="123"/>
      <c r="X655" s="123">
        <f t="shared" si="280"/>
        <v>0</v>
      </c>
      <c r="Z655" s="128">
        <v>1102.5</v>
      </c>
      <c r="AB655" s="54">
        <v>0.76400000000000001</v>
      </c>
      <c r="AC655" s="54">
        <f t="shared" si="282"/>
        <v>842.31000000000006</v>
      </c>
      <c r="AD655" s="132">
        <f t="shared" si="283"/>
        <v>6.2168155741728848E-2</v>
      </c>
      <c r="AF655" s="54">
        <f>($AF$11-(AD655*$AF$11))*'AJUSTE CONIF-SETEC (1) '!$Q$18</f>
        <v>527.97598979364705</v>
      </c>
      <c r="AG655" s="123">
        <f t="shared" si="284"/>
        <v>582093.52874749585</v>
      </c>
      <c r="AI655" s="128">
        <v>0</v>
      </c>
      <c r="AJ655" s="123">
        <f>IF($AI$11&gt;0,(AI655/$AI$11)*'DADOS BASE PROPOSTA'!$H$41,0)*'AJUSTE CONIF-SETEC (1) '!$Q$18</f>
        <v>0</v>
      </c>
      <c r="AL655" s="123">
        <v>0</v>
      </c>
      <c r="AM655" s="123">
        <f>(AL655/$AL$11)*'DADOS BASE PROPOSTA'!$H$42*'AJUSTE CONIF-SETEC (1) '!$Q$18</f>
        <v>0</v>
      </c>
      <c r="AO655" s="123"/>
      <c r="AP655" s="123"/>
      <c r="AQ655" s="123"/>
      <c r="AS655" s="123"/>
      <c r="AT655" s="123"/>
      <c r="AU655" s="123"/>
      <c r="AW655" s="123"/>
      <c r="AX655" s="123"/>
      <c r="AY655" s="123"/>
      <c r="AZ655" s="102"/>
    </row>
    <row r="656" spans="1:52" x14ac:dyDescent="0.25">
      <c r="A656" s="102"/>
      <c r="F656" s="113"/>
      <c r="G656" s="118"/>
      <c r="H656" s="123"/>
      <c r="I656" s="123"/>
      <c r="J656" s="123"/>
      <c r="L656" s="113"/>
      <c r="M656" s="123"/>
      <c r="N656" s="123"/>
      <c r="O656" s="123"/>
      <c r="R656" s="123"/>
      <c r="T656" s="113"/>
      <c r="U656" s="118"/>
      <c r="V656" s="123"/>
      <c r="W656" s="123"/>
      <c r="X656" s="123"/>
      <c r="Z656" s="128"/>
      <c r="AD656" s="132"/>
      <c r="AG656" s="123"/>
      <c r="AI656" s="128"/>
      <c r="AJ656" s="123"/>
      <c r="AL656" s="123"/>
      <c r="AM656" s="123"/>
      <c r="AO656" s="123"/>
      <c r="AP656" s="123"/>
      <c r="AQ656" s="123"/>
      <c r="AS656" s="123"/>
      <c r="AT656" s="123"/>
      <c r="AU656" s="123"/>
      <c r="AW656" s="123"/>
      <c r="AX656" s="123"/>
      <c r="AY656" s="123"/>
      <c r="AZ656" s="102"/>
    </row>
    <row r="657" spans="1:52" x14ac:dyDescent="0.25">
      <c r="A657" s="102"/>
      <c r="B657" s="107" t="s">
        <v>660</v>
      </c>
      <c r="C657" s="107" t="s">
        <v>677</v>
      </c>
      <c r="D657" s="107" t="s">
        <v>84</v>
      </c>
      <c r="E657" s="107"/>
      <c r="F657" s="114">
        <f>SUM(F658:F681)</f>
        <v>34856.734762848209</v>
      </c>
      <c r="G657" s="119">
        <f>SUM(G658:G681)</f>
        <v>3.0878777620326873E-2</v>
      </c>
      <c r="H657" s="124">
        <f>SUM(H658:H681)</f>
        <v>38264747.103779927</v>
      </c>
      <c r="I657" s="124">
        <f>SUM(I658:I681)</f>
        <v>3582398.7000415698</v>
      </c>
      <c r="J657" s="124">
        <f>SUM(J658:J681)</f>
        <v>41847145.803821504</v>
      </c>
      <c r="K657" s="108"/>
      <c r="L657" s="114">
        <f>SUM(L658:L681)</f>
        <v>987.96862659176497</v>
      </c>
      <c r="M657" s="124">
        <f>SUM(M658:M681)</f>
        <v>5544010.6954190433</v>
      </c>
      <c r="N657" s="124">
        <f>SUM(N658:N681)</f>
        <v>331463.67669385561</v>
      </c>
      <c r="O657" s="124">
        <f>SUM(O658:O681)</f>
        <v>5875474.3721128991</v>
      </c>
      <c r="P657" s="108"/>
      <c r="Q657" s="109"/>
      <c r="R657" s="124">
        <f>SUM(R658:R681)</f>
        <v>4360099.0216559265</v>
      </c>
      <c r="S657" s="108"/>
      <c r="T657" s="114">
        <f>SUM(T658:T681)</f>
        <v>1702.6666788110751</v>
      </c>
      <c r="U657" s="119">
        <f>SUM(U658:U681)</f>
        <v>8.9324538325144202E-3</v>
      </c>
      <c r="V657" s="124">
        <f>SUM(V658:V681)</f>
        <v>437024.24994048121</v>
      </c>
      <c r="W657" s="124">
        <f>SUM(W658:W681)</f>
        <v>244676.20587804879</v>
      </c>
      <c r="X657" s="124">
        <f>SUM(X658:X681)</f>
        <v>681700.45581853017</v>
      </c>
      <c r="Y657" s="108"/>
      <c r="Z657" s="129">
        <f>SUM(Z658:Z681)</f>
        <v>23631.5</v>
      </c>
      <c r="AA657" s="108"/>
      <c r="AB657" s="108"/>
      <c r="AC657" s="108"/>
      <c r="AD657" s="133"/>
      <c r="AE657" s="108"/>
      <c r="AF657" s="108"/>
      <c r="AG657" s="124">
        <f>SUM(AG658:AG681)</f>
        <v>11578708.531558676</v>
      </c>
      <c r="AH657" s="108"/>
      <c r="AI657" s="129">
        <f>SUM(AI658:AI681)</f>
        <v>0</v>
      </c>
      <c r="AJ657" s="124">
        <f>SUM(AJ658:AJ681)</f>
        <v>0</v>
      </c>
      <c r="AK657" s="108"/>
      <c r="AL657" s="124">
        <f>SUM(AL658:AL681)</f>
        <v>1164.25</v>
      </c>
      <c r="AM657" s="124">
        <f>SUM(AM658:AM681)</f>
        <v>614373.48147711309</v>
      </c>
      <c r="AN657" s="108"/>
      <c r="AO657" s="124"/>
      <c r="AP657" s="124"/>
      <c r="AQ657" s="124">
        <f>SUM(AQ658:AQ681)</f>
        <v>416775.23046764958</v>
      </c>
      <c r="AR657" s="107"/>
      <c r="AS657" s="124"/>
      <c r="AT657" s="124"/>
      <c r="AU657" s="124">
        <f>SUM(AU658:AU681)</f>
        <v>416775.23046764958</v>
      </c>
      <c r="AV657" s="107"/>
      <c r="AW657" s="124"/>
      <c r="AX657" s="124"/>
      <c r="AY657" s="124">
        <f>SUM(AY658:AY681)</f>
        <v>416775.23046764958</v>
      </c>
      <c r="AZ657" s="102"/>
    </row>
    <row r="658" spans="1:52" x14ac:dyDescent="0.25">
      <c r="A658" s="102"/>
      <c r="B658" s="103" t="s">
        <v>660</v>
      </c>
      <c r="C658" s="103" t="s">
        <v>35</v>
      </c>
      <c r="D658" s="103" t="s">
        <v>85</v>
      </c>
      <c r="F658" s="113">
        <f>'MATRIZ 2017 COMPLETO PROPOSTA'!F658</f>
        <v>0</v>
      </c>
      <c r="G658" s="118">
        <f t="shared" ref="G658:G681" si="285">F658/$F$11</f>
        <v>0</v>
      </c>
      <c r="H658" s="123">
        <f>'DADOS BASE PROPOSTA'!$H$17*G658*'AJUSTE CONIF-SETEC (1) '!$Q$12</f>
        <v>0</v>
      </c>
      <c r="I658" s="123">
        <f>'MATRIZ 2017 COMPLETO PROPOSTA'!I658*'AJUSTE CONIF-SETEC (1) '!$Q$12</f>
        <v>0</v>
      </c>
      <c r="J658" s="123">
        <f t="shared" ref="J658:J681" si="286">H658+I658</f>
        <v>0</v>
      </c>
      <c r="L658" s="113"/>
      <c r="M658" s="123">
        <f>IF(D658="E",'DADOS BASE PROPOSTA'!$H$28,IF(D658="EA",'DADOS BASE PROPOSTA'!$H$29,IF(D658="EC",'DADOS BASE PROPOSTA'!$H$30,IF(D658="ECA",'DADOS BASE PROPOSTA'!$H$31,0))))*'AJUSTE CONIF-SETEC (1) '!$Q$14</f>
        <v>0</v>
      </c>
      <c r="N658" s="123">
        <f>IF(OR(D658="E",D658="EA",D658="EC",D658="ECA",D658="ECR"),L658*'DADOS BASE PROPOSTA'!$H$33,0)*'AJUSTE CONIF-SETEC (1) '!$Q$14</f>
        <v>0</v>
      </c>
      <c r="O658" s="123">
        <f t="shared" ref="O658:O681" si="287">M658+N658</f>
        <v>0</v>
      </c>
      <c r="Q658" s="77">
        <v>22</v>
      </c>
      <c r="R658" s="123">
        <f>IF(D658="R",('DADOS BASE PROPOSTA'!$H$36+('DADOS BASE PROPOSTA'!$H$37*Q658)),0)*'AJUSTE CONIF-SETEC (1) '!Q16</f>
        <v>4360099.0216559265</v>
      </c>
      <c r="T658" s="113"/>
      <c r="U658" s="118"/>
      <c r="V658" s="123"/>
      <c r="W658" s="123">
        <f>'DADOS BASE PROPOSTA'!$H$47/41</f>
        <v>244676.20587804879</v>
      </c>
      <c r="X658" s="123">
        <f t="shared" ref="X658:X681" si="288">V658+W658</f>
        <v>244676.20587804879</v>
      </c>
      <c r="Z658" s="128"/>
      <c r="AD658" s="132"/>
      <c r="AG658" s="123"/>
      <c r="AI658" s="128"/>
      <c r="AJ658" s="123"/>
      <c r="AL658" s="123"/>
      <c r="AM658" s="123"/>
      <c r="AO658" s="123">
        <f>'DADOS BASE PROPOSTA'!$H$52/41*'AJUSTE CONIF-SETEC (1) '!$Q$22</f>
        <v>167483.94540012974</v>
      </c>
      <c r="AP658" s="123">
        <f>'DADOS BASE PROPOSTA'!$H$53*(Q658/$Q$11)*'AJUSTE CONIF-SETEC (1) '!$Q$22</f>
        <v>249291.28506751984</v>
      </c>
      <c r="AQ658" s="123">
        <f>AO658+AP658</f>
        <v>416775.23046764958</v>
      </c>
      <c r="AS658" s="123">
        <f>'DADOS BASE PROPOSTA'!$H$56/41*'AJUSTE CONIF-SETEC (1) '!$Q$24</f>
        <v>167483.94540012974</v>
      </c>
      <c r="AT658" s="123">
        <f>'DADOS BASE PROPOSTA'!$H$57*(Q658/$Q$11)*'AJUSTE CONIF-SETEC (1) '!$Q$24</f>
        <v>249291.28506751984</v>
      </c>
      <c r="AU658" s="123">
        <f>AS658+AT658</f>
        <v>416775.23046764958</v>
      </c>
      <c r="AW658" s="123">
        <f>'DADOS BASE PROPOSTA'!$H$60/41*'AJUSTE CONIF-SETEC (1) '!$Q$26</f>
        <v>167483.94540012974</v>
      </c>
      <c r="AX658" s="123">
        <f>'DADOS BASE PROPOSTA'!$H$61*(Q658/$Q$11)*'AJUSTE CONIF-SETEC (1) '!$Q$26</f>
        <v>249291.28506751984</v>
      </c>
      <c r="AY658" s="123">
        <f>AW658+AX658</f>
        <v>416775.23046764958</v>
      </c>
      <c r="AZ658" s="102"/>
    </row>
    <row r="659" spans="1:52" x14ac:dyDescent="0.25">
      <c r="A659" s="102"/>
      <c r="B659" s="103" t="s">
        <v>660</v>
      </c>
      <c r="C659" s="103" t="s">
        <v>678</v>
      </c>
      <c r="D659" s="103" t="s">
        <v>89</v>
      </c>
      <c r="F659" s="113">
        <f>'MATRIZ 2017 COMPLETO PROPOSTA'!F659</f>
        <v>1847.4358766085729</v>
      </c>
      <c r="G659" s="118">
        <f t="shared" si="285"/>
        <v>1.6366008459981287E-3</v>
      </c>
      <c r="H659" s="123">
        <f>'DADOS BASE PROPOSTA'!$H$17*G659*'AJUSTE CONIF-SETEC (1) '!$Q$12</f>
        <v>2028063.3596300934</v>
      </c>
      <c r="I659" s="123">
        <f>'MATRIZ 2017 COMPLETO PROPOSTA'!I659*'AJUSTE CONIF-SETEC (1) '!$Q$12</f>
        <v>0</v>
      </c>
      <c r="J659" s="123">
        <f t="shared" si="286"/>
        <v>2028063.3596300934</v>
      </c>
      <c r="L659" s="113">
        <v>0</v>
      </c>
      <c r="M659" s="123">
        <f>IF(D659="E",'DADOS BASE PROPOSTA'!$H$28,IF(D659="EA",'DADOS BASE PROPOSTA'!$H$29,IF(D659="EC",'DADOS BASE PROPOSTA'!$H$30,IF(D659="ECA",'DADOS BASE PROPOSTA'!$H$31,0))))*'AJUSTE CONIF-SETEC (1) '!$Q$14</f>
        <v>0</v>
      </c>
      <c r="N659" s="123">
        <f>IF(OR(D659="E",D659="EA",D659="EC",D659="ECA",D659="ECR"),L659*'DADOS BASE PROPOSTA'!$H$33,0)*'AJUSTE CONIF-SETEC (1) '!$Q$14</f>
        <v>0</v>
      </c>
      <c r="O659" s="123">
        <f t="shared" si="287"/>
        <v>0</v>
      </c>
      <c r="R659" s="123"/>
      <c r="T659" s="113">
        <v>9.9916893348675089</v>
      </c>
      <c r="U659" s="118">
        <f t="shared" ref="U659:U681" si="289">T659/$T$11</f>
        <v>5.2417954026593026E-5</v>
      </c>
      <c r="V659" s="123">
        <f>'DADOS BASE PROPOSTA'!$H$48*U659*'AJUSTE CONIF-SETEC (1) '!$Q$20</f>
        <v>2564.5715579856546</v>
      </c>
      <c r="W659" s="123"/>
      <c r="X659" s="123">
        <f t="shared" si="288"/>
        <v>2564.5715579856546</v>
      </c>
      <c r="Z659" s="128">
        <v>1249.5</v>
      </c>
      <c r="AB659" s="54">
        <v>0.76</v>
      </c>
      <c r="AC659" s="54">
        <f t="shared" ref="AC659:AC681" si="290">Z659*AB659</f>
        <v>949.62</v>
      </c>
      <c r="AD659" s="132">
        <f t="shared" ref="AD659:AD681" si="291">(AB659-$AC$12)*$AD$12</f>
        <v>5.5168155741728842E-2</v>
      </c>
      <c r="AF659" s="54">
        <f>($AF$11-(AD659*$AF$11))*'AJUSTE CONIF-SETEC (1) '!$Q$18</f>
        <v>531.91681559433039</v>
      </c>
      <c r="AG659" s="123">
        <f t="shared" ref="AG659:AG681" si="292">Z659*AF659</f>
        <v>664630.06108511577</v>
      </c>
      <c r="AI659" s="128">
        <v>0</v>
      </c>
      <c r="AJ659" s="123">
        <f>IF($AI$11&gt;0,(AI659/$AI$11)*'DADOS BASE PROPOSTA'!$H$41,0)*'AJUSTE CONIF-SETEC (1) '!$Q$18</f>
        <v>0</v>
      </c>
      <c r="AL659" s="123">
        <v>22.75</v>
      </c>
      <c r="AM659" s="123">
        <f>(AL659/$AL$11)*'DADOS BASE PROPOSTA'!$H$42*'AJUSTE CONIF-SETEC (1) '!$Q$18</f>
        <v>12005.150700970004</v>
      </c>
      <c r="AO659" s="123"/>
      <c r="AP659" s="123"/>
      <c r="AQ659" s="123"/>
      <c r="AS659" s="123"/>
      <c r="AT659" s="123"/>
      <c r="AU659" s="123"/>
      <c r="AW659" s="123"/>
      <c r="AX659" s="123"/>
      <c r="AY659" s="123"/>
      <c r="AZ659" s="102"/>
    </row>
    <row r="660" spans="1:52" x14ac:dyDescent="0.25">
      <c r="A660" s="102"/>
      <c r="B660" s="103" t="s">
        <v>660</v>
      </c>
      <c r="C660" s="103" t="s">
        <v>679</v>
      </c>
      <c r="D660" s="103" t="s">
        <v>87</v>
      </c>
      <c r="F660" s="113">
        <f>'MATRIZ 2017 COMPLETO PROPOSTA'!F660</f>
        <v>0</v>
      </c>
      <c r="G660" s="118">
        <f t="shared" si="285"/>
        <v>0</v>
      </c>
      <c r="H660" s="123">
        <f>'DADOS BASE PROPOSTA'!$H$17*G660*'AJUSTE CONIF-SETEC (1) '!$Q$12</f>
        <v>0</v>
      </c>
      <c r="I660" s="123">
        <f>'MATRIZ 2017 COMPLETO PROPOSTA'!I660*'AJUSTE CONIF-SETEC (1) '!$Q$12</f>
        <v>0</v>
      </c>
      <c r="J660" s="123">
        <f t="shared" si="286"/>
        <v>0</v>
      </c>
      <c r="L660" s="113">
        <v>4.5708485129001426</v>
      </c>
      <c r="M660" s="123">
        <f>IF(D660="E",'DADOS BASE PROPOSTA'!$H$28,IF(D660="EA",'DADOS BASE PROPOSTA'!$H$29,IF(D660="EC",'DADOS BASE PROPOSTA'!$H$30,IF(D660="ECA",'DADOS BASE PROPOSTA'!$H$31,0))))*'AJUSTE CONIF-SETEC (1) '!$Q$14</f>
        <v>499965.73525072273</v>
      </c>
      <c r="N660" s="123">
        <f>IF(OR(D660="E",D660="EA",D660="EC",D660="ECA",D660="ECR"),L660*'DADOS BASE PROPOSTA'!$H$33,0)*'AJUSTE CONIF-SETEC (1) '!$Q$14</f>
        <v>1533.5206128185691</v>
      </c>
      <c r="O660" s="123">
        <f t="shared" si="287"/>
        <v>501499.25586354133</v>
      </c>
      <c r="R660" s="123"/>
      <c r="T660" s="113">
        <v>0</v>
      </c>
      <c r="U660" s="118">
        <f t="shared" si="289"/>
        <v>0</v>
      </c>
      <c r="V660" s="123">
        <f>'DADOS BASE PROPOSTA'!$H$48*U660*'AJUSTE CONIF-SETEC (1) '!$Q$20</f>
        <v>0</v>
      </c>
      <c r="W660" s="123"/>
      <c r="X660" s="123">
        <f t="shared" si="288"/>
        <v>0</v>
      </c>
      <c r="Z660" s="128">
        <v>77</v>
      </c>
      <c r="AB660" s="54">
        <v>0.749</v>
      </c>
      <c r="AC660" s="54">
        <f t="shared" si="290"/>
        <v>57.673000000000002</v>
      </c>
      <c r="AD660" s="132">
        <f t="shared" si="291"/>
        <v>3.5918155741728824E-2</v>
      </c>
      <c r="AF660" s="54">
        <f>($AF$11-(AD660*$AF$11))*'AJUSTE CONIF-SETEC (1) '!$Q$18</f>
        <v>542.75408654620992</v>
      </c>
      <c r="AG660" s="123">
        <f t="shared" si="292"/>
        <v>41792.064664058162</v>
      </c>
      <c r="AI660" s="128">
        <v>0</v>
      </c>
      <c r="AJ660" s="123">
        <f>IF($AI$11&gt;0,(AI660/$AI$11)*'DADOS BASE PROPOSTA'!$H$41,0)*'AJUSTE CONIF-SETEC (1) '!$Q$18</f>
        <v>0</v>
      </c>
      <c r="AL660" s="123">
        <v>0</v>
      </c>
      <c r="AM660" s="123">
        <f>(AL660/$AL$11)*'DADOS BASE PROPOSTA'!$H$42*'AJUSTE CONIF-SETEC (1) '!$Q$18</f>
        <v>0</v>
      </c>
      <c r="AO660" s="123"/>
      <c r="AP660" s="123"/>
      <c r="AQ660" s="123"/>
      <c r="AS660" s="123"/>
      <c r="AT660" s="123"/>
      <c r="AU660" s="123"/>
      <c r="AW660" s="123"/>
      <c r="AX660" s="123"/>
      <c r="AY660" s="123"/>
      <c r="AZ660" s="102"/>
    </row>
    <row r="661" spans="1:52" x14ac:dyDescent="0.25">
      <c r="A661" s="102"/>
      <c r="B661" s="103" t="s">
        <v>660</v>
      </c>
      <c r="C661" s="103" t="s">
        <v>680</v>
      </c>
      <c r="D661" s="103" t="s">
        <v>89</v>
      </c>
      <c r="F661" s="113">
        <f>'MATRIZ 2017 COMPLETO PROPOSTA'!F661</f>
        <v>291.36636398004669</v>
      </c>
      <c r="G661" s="118">
        <f t="shared" si="285"/>
        <v>2.5811474369574359E-4</v>
      </c>
      <c r="H661" s="123">
        <f>'DADOS BASE PROPOSTA'!$H$17*G661*'AJUSTE CONIF-SETEC (1) '!$Q$12</f>
        <v>319853.83335812396</v>
      </c>
      <c r="I661" s="123">
        <f>'MATRIZ 2017 COMPLETO PROPOSTA'!I661*'AJUSTE CONIF-SETEC (1) '!$Q$12</f>
        <v>859986.70097960124</v>
      </c>
      <c r="J661" s="123">
        <f t="shared" si="286"/>
        <v>1179840.5343377253</v>
      </c>
      <c r="L661" s="113">
        <v>0</v>
      </c>
      <c r="M661" s="123">
        <f>IF(D661="E",'DADOS BASE PROPOSTA'!$H$28,IF(D661="EA",'DADOS BASE PROPOSTA'!$H$29,IF(D661="EC",'DADOS BASE PROPOSTA'!$H$30,IF(D661="ECA",'DADOS BASE PROPOSTA'!$H$31,0))))*'AJUSTE CONIF-SETEC (1) '!$Q$14</f>
        <v>0</v>
      </c>
      <c r="N661" s="123">
        <f>IF(OR(D661="E",D661="EA",D661="EC",D661="ECA",D661="ECR"),L661*'DADOS BASE PROPOSTA'!$H$33,0)*'AJUSTE CONIF-SETEC (1) '!$Q$14</f>
        <v>0</v>
      </c>
      <c r="O661" s="123">
        <f t="shared" si="287"/>
        <v>0</v>
      </c>
      <c r="R661" s="123"/>
      <c r="T661" s="113">
        <v>5.9151785714285712</v>
      </c>
      <c r="U661" s="118">
        <f t="shared" si="289"/>
        <v>3.1031945452329512E-5</v>
      </c>
      <c r="V661" s="123">
        <f>'DADOS BASE PROPOSTA'!$H$48*U661*'AJUSTE CONIF-SETEC (1) '!$Q$20</f>
        <v>1518.2516405663532</v>
      </c>
      <c r="W661" s="123"/>
      <c r="X661" s="123">
        <f t="shared" si="288"/>
        <v>1518.2516405663532</v>
      </c>
      <c r="Z661" s="128">
        <v>500.5</v>
      </c>
      <c r="AB661" s="54">
        <v>0.73499999999999999</v>
      </c>
      <c r="AC661" s="54">
        <f t="shared" si="290"/>
        <v>367.86750000000001</v>
      </c>
      <c r="AD661" s="132">
        <f t="shared" si="291"/>
        <v>1.1418155741728803E-2</v>
      </c>
      <c r="AF661" s="54">
        <f>($AF$11-(AD661*$AF$11))*'AJUSTE CONIF-SETEC (1) '!$Q$18</f>
        <v>556.54697684860196</v>
      </c>
      <c r="AG661" s="123">
        <f t="shared" si="292"/>
        <v>278551.76191272528</v>
      </c>
      <c r="AI661" s="128">
        <v>0</v>
      </c>
      <c r="AJ661" s="123">
        <f>IF($AI$11&gt;0,(AI661/$AI$11)*'DADOS BASE PROPOSTA'!$H$41,0)*'AJUSTE CONIF-SETEC (1) '!$Q$18</f>
        <v>0</v>
      </c>
      <c r="AL661" s="123">
        <v>13.125</v>
      </c>
      <c r="AM661" s="123">
        <f>(AL661/$AL$11)*'DADOS BASE PROPOSTA'!$H$42*'AJUSTE CONIF-SETEC (1) '!$Q$18</f>
        <v>6926.0484813288476</v>
      </c>
      <c r="AO661" s="123"/>
      <c r="AP661" s="123"/>
      <c r="AQ661" s="123"/>
      <c r="AS661" s="123"/>
      <c r="AT661" s="123"/>
      <c r="AU661" s="123"/>
      <c r="AW661" s="123"/>
      <c r="AX661" s="123"/>
      <c r="AY661" s="123"/>
      <c r="AZ661" s="102"/>
    </row>
    <row r="662" spans="1:52" x14ac:dyDescent="0.25">
      <c r="A662" s="102"/>
      <c r="B662" s="103" t="s">
        <v>660</v>
      </c>
      <c r="C662" s="103" t="s">
        <v>681</v>
      </c>
      <c r="D662" s="103" t="s">
        <v>89</v>
      </c>
      <c r="F662" s="113">
        <f>'MATRIZ 2017 COMPLETO PROPOSTA'!F662</f>
        <v>1386.3190318700781</v>
      </c>
      <c r="G662" s="118">
        <f t="shared" si="285"/>
        <v>1.2281080654051796E-3</v>
      </c>
      <c r="H662" s="123">
        <f>'DADOS BASE PROPOSTA'!$H$17*G662*'AJUSTE CONIF-SETEC (1) '!$Q$12</f>
        <v>1521862.2031173573</v>
      </c>
      <c r="I662" s="123">
        <f>'MATRIZ 2017 COMPLETO PROPOSTA'!I662*'AJUSTE CONIF-SETEC (1) '!$Q$12</f>
        <v>198111.19884184509</v>
      </c>
      <c r="J662" s="123">
        <f t="shared" si="286"/>
        <v>1719973.4019592025</v>
      </c>
      <c r="L662" s="113">
        <v>0</v>
      </c>
      <c r="M662" s="123">
        <f>IF(D662="E",'DADOS BASE PROPOSTA'!$H$28,IF(D662="EA",'DADOS BASE PROPOSTA'!$H$29,IF(D662="EC",'DADOS BASE PROPOSTA'!$H$30,IF(D662="ECA",'DADOS BASE PROPOSTA'!$H$31,0))))*'AJUSTE CONIF-SETEC (1) '!$Q$14</f>
        <v>0</v>
      </c>
      <c r="N662" s="123">
        <f>IF(OR(D662="E",D662="EA",D662="EC",D662="ECA",D662="ECR"),L662*'DADOS BASE PROPOSTA'!$H$33,0)*'AJUSTE CONIF-SETEC (1) '!$Q$14</f>
        <v>0</v>
      </c>
      <c r="O662" s="123">
        <f t="shared" si="287"/>
        <v>0</v>
      </c>
      <c r="R662" s="123"/>
      <c r="T662" s="113">
        <v>16.228880806744922</v>
      </c>
      <c r="U662" s="118">
        <f t="shared" si="289"/>
        <v>8.5139229165424551E-5</v>
      </c>
      <c r="V662" s="123">
        <f>'DADOS BASE PROPOSTA'!$H$48*U662*'AJUSTE CONIF-SETEC (1) '!$Q$20</f>
        <v>4165.474399777182</v>
      </c>
      <c r="W662" s="123"/>
      <c r="X662" s="123">
        <f t="shared" si="288"/>
        <v>4165.474399777182</v>
      </c>
      <c r="Z662" s="128">
        <v>769</v>
      </c>
      <c r="AB662" s="54">
        <v>0.75700000000000001</v>
      </c>
      <c r="AC662" s="54">
        <f t="shared" si="290"/>
        <v>582.13300000000004</v>
      </c>
      <c r="AD662" s="132">
        <f t="shared" si="291"/>
        <v>4.9918155741728837E-2</v>
      </c>
      <c r="AF662" s="54">
        <f>($AF$11-(AD662*$AF$11))*'AJUSTE CONIF-SETEC (1) '!$Q$18</f>
        <v>534.87243494484301</v>
      </c>
      <c r="AG662" s="123">
        <f t="shared" si="292"/>
        <v>411316.90247258428</v>
      </c>
      <c r="AI662" s="128">
        <v>0</v>
      </c>
      <c r="AJ662" s="123">
        <f>IF($AI$11&gt;0,(AI662/$AI$11)*'DADOS BASE PROPOSTA'!$H$41,0)*'AJUSTE CONIF-SETEC (1) '!$Q$18</f>
        <v>0</v>
      </c>
      <c r="AL662" s="123">
        <v>20.5</v>
      </c>
      <c r="AM662" s="123">
        <f>(AL662/$AL$11)*'DADOS BASE PROPOSTA'!$H$42*'AJUSTE CONIF-SETEC (1) '!$Q$18</f>
        <v>10817.828104170771</v>
      </c>
      <c r="AO662" s="123"/>
      <c r="AP662" s="123"/>
      <c r="AQ662" s="123"/>
      <c r="AS662" s="123"/>
      <c r="AT662" s="123"/>
      <c r="AU662" s="123"/>
      <c r="AW662" s="123"/>
      <c r="AX662" s="123"/>
      <c r="AY662" s="123"/>
      <c r="AZ662" s="102"/>
    </row>
    <row r="663" spans="1:52" x14ac:dyDescent="0.25">
      <c r="A663" s="102"/>
      <c r="B663" s="103" t="s">
        <v>660</v>
      </c>
      <c r="C663" s="103" t="s">
        <v>682</v>
      </c>
      <c r="D663" s="103" t="s">
        <v>89</v>
      </c>
      <c r="F663" s="113">
        <f>'MATRIZ 2017 COMPLETO PROPOSTA'!F663</f>
        <v>2075.1647749865701</v>
      </c>
      <c r="G663" s="118">
        <f t="shared" si="285"/>
        <v>1.8383406262322541E-3</v>
      </c>
      <c r="H663" s="123">
        <f>'DADOS BASE PROPOSTA'!$H$17*G663*'AJUSTE CONIF-SETEC (1) '!$Q$12</f>
        <v>2278057.7657023515</v>
      </c>
      <c r="I663" s="123">
        <f>'MATRIZ 2017 COMPLETO PROPOSTA'!I663*'AJUSTE CONIF-SETEC (1) '!$Q$12</f>
        <v>0</v>
      </c>
      <c r="J663" s="123">
        <f t="shared" si="286"/>
        <v>2278057.7657023515</v>
      </c>
      <c r="L663" s="113">
        <v>0</v>
      </c>
      <c r="M663" s="123">
        <f>IF(D663="E",'DADOS BASE PROPOSTA'!$H$28,IF(D663="EA",'DADOS BASE PROPOSTA'!$H$29,IF(D663="EC",'DADOS BASE PROPOSTA'!$H$30,IF(D663="ECA",'DADOS BASE PROPOSTA'!$H$31,0))))*'AJUSTE CONIF-SETEC (1) '!$Q$14</f>
        <v>0</v>
      </c>
      <c r="N663" s="123">
        <f>IF(OR(D663="E",D663="EA",D663="EC",D663="ECA",D663="ECR"),L663*'DADOS BASE PROPOSTA'!$H$33,0)*'AJUSTE CONIF-SETEC (1) '!$Q$14</f>
        <v>0</v>
      </c>
      <c r="O663" s="123">
        <f t="shared" si="287"/>
        <v>0</v>
      </c>
      <c r="R663" s="123"/>
      <c r="T663" s="113">
        <v>16.477245580506452</v>
      </c>
      <c r="U663" s="118">
        <f t="shared" si="289"/>
        <v>8.6442189341280512E-5</v>
      </c>
      <c r="V663" s="123">
        <f>'DADOS BASE PROPOSTA'!$H$48*U663*'AJUSTE CONIF-SETEC (1) '!$Q$20</f>
        <v>4229.2223020034489</v>
      </c>
      <c r="W663" s="123"/>
      <c r="X663" s="123">
        <f t="shared" si="288"/>
        <v>4229.2223020034489</v>
      </c>
      <c r="Z663" s="128">
        <v>1074</v>
      </c>
      <c r="AB663" s="54">
        <v>0.79</v>
      </c>
      <c r="AC663" s="54">
        <f t="shared" si="290"/>
        <v>848.46</v>
      </c>
      <c r="AD663" s="132">
        <f t="shared" si="291"/>
        <v>0.10766815574172889</v>
      </c>
      <c r="AF663" s="54">
        <f>($AF$11-(AD663*$AF$11))*'AJUSTE CONIF-SETEC (1) '!$Q$18</f>
        <v>502.36062208920458</v>
      </c>
      <c r="AG663" s="123">
        <f t="shared" si="292"/>
        <v>539535.30812380568</v>
      </c>
      <c r="AI663" s="128">
        <v>0</v>
      </c>
      <c r="AJ663" s="123">
        <f>IF($AI$11&gt;0,(AI663/$AI$11)*'DADOS BASE PROPOSTA'!$H$41,0)*'AJUSTE CONIF-SETEC (1) '!$Q$18</f>
        <v>0</v>
      </c>
      <c r="AL663" s="123">
        <v>34</v>
      </c>
      <c r="AM663" s="123">
        <f>(AL663/$AL$11)*'DADOS BASE PROPOSTA'!$H$42*'AJUSTE CONIF-SETEC (1) '!$Q$18</f>
        <v>17941.763684966158</v>
      </c>
      <c r="AO663" s="123"/>
      <c r="AP663" s="123"/>
      <c r="AQ663" s="123"/>
      <c r="AS663" s="123"/>
      <c r="AT663" s="123"/>
      <c r="AU663" s="123"/>
      <c r="AW663" s="123"/>
      <c r="AX663" s="123"/>
      <c r="AY663" s="123"/>
      <c r="AZ663" s="102"/>
    </row>
    <row r="664" spans="1:52" x14ac:dyDescent="0.25">
      <c r="A664" s="102"/>
      <c r="B664" s="103" t="s">
        <v>660</v>
      </c>
      <c r="C664" s="103" t="s">
        <v>683</v>
      </c>
      <c r="D664" s="103" t="s">
        <v>89</v>
      </c>
      <c r="F664" s="113">
        <f>'MATRIZ 2017 COMPLETO PROPOSTA'!F664</f>
        <v>2097.4180697503989</v>
      </c>
      <c r="G664" s="118">
        <f t="shared" si="285"/>
        <v>1.8580543069601533E-3</v>
      </c>
      <c r="H664" s="123">
        <f>'DADOS BASE PROPOSTA'!$H$17*G664*'AJUSTE CONIF-SETEC (1) '!$Q$12</f>
        <v>2302486.8093909579</v>
      </c>
      <c r="I664" s="123">
        <f>'MATRIZ 2017 COMPLETO PROPOSTA'!I664*'AJUSTE CONIF-SETEC (1) '!$Q$12</f>
        <v>0</v>
      </c>
      <c r="J664" s="123">
        <f t="shared" si="286"/>
        <v>2302486.8093909579</v>
      </c>
      <c r="L664" s="113">
        <v>0</v>
      </c>
      <c r="M664" s="123">
        <f>IF(D664="E",'DADOS BASE PROPOSTA'!$H$28,IF(D664="EA",'DADOS BASE PROPOSTA'!$H$29,IF(D664="EC",'DADOS BASE PROPOSTA'!$H$30,IF(D664="ECA",'DADOS BASE PROPOSTA'!$H$31,0))))*'AJUSTE CONIF-SETEC (1) '!$Q$14</f>
        <v>0</v>
      </c>
      <c r="N664" s="123">
        <f>IF(OR(D664="E",D664="EA",D664="EC",D664="ECA",D664="ECR"),L664*'DADOS BASE PROPOSTA'!$H$33,0)*'AJUSTE CONIF-SETEC (1) '!$Q$14</f>
        <v>0</v>
      </c>
      <c r="O664" s="123">
        <f t="shared" si="287"/>
        <v>0</v>
      </c>
      <c r="R664" s="123"/>
      <c r="T664" s="113">
        <v>8.1277472527472536</v>
      </c>
      <c r="U664" s="118">
        <f t="shared" si="289"/>
        <v>4.2639424381174743E-5</v>
      </c>
      <c r="V664" s="123">
        <f>'DADOS BASE PROPOSTA'!$H$48*U664*'AJUSTE CONIF-SETEC (1) '!$Q$20</f>
        <v>2086.1526751189813</v>
      </c>
      <c r="W664" s="123"/>
      <c r="X664" s="123">
        <f t="shared" si="288"/>
        <v>2086.1526751189813</v>
      </c>
      <c r="Z664" s="128">
        <v>926.5</v>
      </c>
      <c r="AB664" s="54">
        <v>0.78800000000000003</v>
      </c>
      <c r="AC664" s="54">
        <f t="shared" si="290"/>
        <v>730.08199999999999</v>
      </c>
      <c r="AD664" s="132">
        <f t="shared" si="291"/>
        <v>0.10416815574172889</v>
      </c>
      <c r="AF664" s="54">
        <f>($AF$11-(AD664*$AF$11))*'AJUSTE CONIF-SETEC (1) '!$Q$18</f>
        <v>504.33103498954637</v>
      </c>
      <c r="AG664" s="123">
        <f t="shared" si="292"/>
        <v>467262.70391781471</v>
      </c>
      <c r="AI664" s="128">
        <v>0</v>
      </c>
      <c r="AJ664" s="123">
        <f>IF($AI$11&gt;0,(AI664/$AI$11)*'DADOS BASE PROPOSTA'!$H$41,0)*'AJUSTE CONIF-SETEC (1) '!$Q$18</f>
        <v>0</v>
      </c>
      <c r="AL664" s="123">
        <v>12.125</v>
      </c>
      <c r="AM664" s="123">
        <f>(AL664/$AL$11)*'DADOS BASE PROPOSTA'!$H$42*'AJUSTE CONIF-SETEC (1) '!$Q$18</f>
        <v>6398.3495494180788</v>
      </c>
      <c r="AO664" s="123"/>
      <c r="AP664" s="123"/>
      <c r="AQ664" s="123"/>
      <c r="AS664" s="123"/>
      <c r="AT664" s="123"/>
      <c r="AU664" s="123"/>
      <c r="AW664" s="123"/>
      <c r="AX664" s="123"/>
      <c r="AY664" s="123"/>
      <c r="AZ664" s="102"/>
    </row>
    <row r="665" spans="1:52" x14ac:dyDescent="0.25">
      <c r="A665" s="102"/>
      <c r="B665" s="103" t="s">
        <v>660</v>
      </c>
      <c r="C665" s="103" t="s">
        <v>684</v>
      </c>
      <c r="D665" s="103" t="s">
        <v>89</v>
      </c>
      <c r="F665" s="113">
        <f>'MATRIZ 2017 COMPLETO PROPOSTA'!F665</f>
        <v>10668.400819570041</v>
      </c>
      <c r="G665" s="118">
        <f t="shared" si="285"/>
        <v>9.4508903003483209E-3</v>
      </c>
      <c r="H665" s="123">
        <f>'DADOS BASE PROPOSTA'!$H$17*G665*'AJUSTE CONIF-SETEC (1) '!$Q$12</f>
        <v>11711471.603407562</v>
      </c>
      <c r="I665" s="123">
        <f>'MATRIZ 2017 COMPLETO PROPOSTA'!I665*'AJUSTE CONIF-SETEC (1) '!$Q$12</f>
        <v>0</v>
      </c>
      <c r="J665" s="123">
        <f t="shared" si="286"/>
        <v>11711471.603407562</v>
      </c>
      <c r="L665" s="113">
        <v>0</v>
      </c>
      <c r="M665" s="123">
        <f>IF(D665="E",'DADOS BASE PROPOSTA'!$H$28,IF(D665="EA",'DADOS BASE PROPOSTA'!$H$29,IF(D665="EC",'DADOS BASE PROPOSTA'!$H$30,IF(D665="ECA",'DADOS BASE PROPOSTA'!$H$31,0))))*'AJUSTE CONIF-SETEC (1) '!$Q$14</f>
        <v>0</v>
      </c>
      <c r="N665" s="123">
        <f>IF(OR(D665="E",D665="EA",D665="EC",D665="ECA",D665="ECR"),L665*'DADOS BASE PROPOSTA'!$H$33,0)*'AJUSTE CONIF-SETEC (1) '!$Q$14</f>
        <v>0</v>
      </c>
      <c r="O665" s="123">
        <f t="shared" si="287"/>
        <v>0</v>
      </c>
      <c r="R665" s="123"/>
      <c r="T665" s="113">
        <v>1277.876492077399</v>
      </c>
      <c r="U665" s="118">
        <f t="shared" si="289"/>
        <v>6.7039385401653183E-3</v>
      </c>
      <c r="V665" s="123">
        <f>'DADOS BASE PROPOSTA'!$H$48*U665*'AJUSTE CONIF-SETEC (1) '!$Q$20</f>
        <v>327993.1547475034</v>
      </c>
      <c r="W665" s="123"/>
      <c r="X665" s="123">
        <f t="shared" si="288"/>
        <v>327993.1547475034</v>
      </c>
      <c r="Z665" s="128">
        <v>5793</v>
      </c>
      <c r="AB665" s="54">
        <v>0.84699999999999998</v>
      </c>
      <c r="AC665" s="54">
        <f t="shared" si="290"/>
        <v>4906.6710000000003</v>
      </c>
      <c r="AD665" s="132">
        <f t="shared" si="291"/>
        <v>0.20741815574172878</v>
      </c>
      <c r="AF665" s="54">
        <f>($AF$11-(AD665*$AF$11))*'AJUSTE CONIF-SETEC (1) '!$Q$18</f>
        <v>446.20385442946565</v>
      </c>
      <c r="AG665" s="123">
        <f t="shared" si="292"/>
        <v>2584858.9287098944</v>
      </c>
      <c r="AI665" s="128">
        <v>0</v>
      </c>
      <c r="AJ665" s="123">
        <f>IF($AI$11&gt;0,(AI665/$AI$11)*'DADOS BASE PROPOSTA'!$H$41,0)*'AJUSTE CONIF-SETEC (1) '!$Q$18</f>
        <v>0</v>
      </c>
      <c r="AL665" s="123">
        <v>557.75</v>
      </c>
      <c r="AM665" s="123">
        <f>(AL665/$AL$11)*'DADOS BASE PROPOSTA'!$H$42*'AJUSTE CONIF-SETEC (1) '!$Q$18</f>
        <v>294324.07927323156</v>
      </c>
      <c r="AO665" s="123"/>
      <c r="AP665" s="123"/>
      <c r="AQ665" s="123"/>
      <c r="AS665" s="123"/>
      <c r="AT665" s="123"/>
      <c r="AU665" s="123"/>
      <c r="AW665" s="123"/>
      <c r="AX665" s="123"/>
      <c r="AY665" s="123"/>
      <c r="AZ665" s="102"/>
    </row>
    <row r="666" spans="1:52" x14ac:dyDescent="0.25">
      <c r="A666" s="102"/>
      <c r="B666" s="103" t="s">
        <v>660</v>
      </c>
      <c r="C666" s="103" t="s">
        <v>685</v>
      </c>
      <c r="D666" s="103" t="s">
        <v>89</v>
      </c>
      <c r="F666" s="113">
        <f>'MATRIZ 2017 COMPLETO PROPOSTA'!F666</f>
        <v>1359.794935788791</v>
      </c>
      <c r="G666" s="118">
        <f t="shared" si="285"/>
        <v>1.204610980263768E-3</v>
      </c>
      <c r="H666" s="123">
        <f>'DADOS BASE PROPOSTA'!$H$17*G666*'AJUSTE CONIF-SETEC (1) '!$Q$12</f>
        <v>1492744.7933653523</v>
      </c>
      <c r="I666" s="123">
        <f>'MATRIZ 2017 COMPLETO PROPOSTA'!I666*'AJUSTE CONIF-SETEC (1) '!$Q$12</f>
        <v>227228.60859385025</v>
      </c>
      <c r="J666" s="123">
        <f t="shared" si="286"/>
        <v>1719973.4019592025</v>
      </c>
      <c r="L666" s="113">
        <v>0</v>
      </c>
      <c r="M666" s="123">
        <f>IF(D666="E",'DADOS BASE PROPOSTA'!$H$28,IF(D666="EA",'DADOS BASE PROPOSTA'!$H$29,IF(D666="EC",'DADOS BASE PROPOSTA'!$H$30,IF(D666="ECA",'DADOS BASE PROPOSTA'!$H$31,0))))*'AJUSTE CONIF-SETEC (1) '!$Q$14</f>
        <v>0</v>
      </c>
      <c r="N666" s="123">
        <f>IF(OR(D666="E",D666="EA",D666="EC",D666="ECA",D666="ECR"),L666*'DADOS BASE PROPOSTA'!$H$33,0)*'AJUSTE CONIF-SETEC (1) '!$Q$14</f>
        <v>0</v>
      </c>
      <c r="O666" s="123">
        <f t="shared" si="287"/>
        <v>0</v>
      </c>
      <c r="R666" s="123"/>
      <c r="T666" s="113">
        <v>15.783758472862051</v>
      </c>
      <c r="U666" s="118">
        <f t="shared" si="289"/>
        <v>8.2804048271412951E-5</v>
      </c>
      <c r="V666" s="123">
        <f>'DADOS BASE PROPOSTA'!$H$48*U666*'AJUSTE CONIF-SETEC (1) '!$Q$20</f>
        <v>4051.2246429000747</v>
      </c>
      <c r="W666" s="123"/>
      <c r="X666" s="123">
        <f t="shared" si="288"/>
        <v>4051.2246429000747</v>
      </c>
      <c r="Z666" s="128">
        <v>1408</v>
      </c>
      <c r="AB666" s="54">
        <v>0.84699999999999998</v>
      </c>
      <c r="AC666" s="54">
        <f t="shared" si="290"/>
        <v>1192.576</v>
      </c>
      <c r="AD666" s="132">
        <f t="shared" si="291"/>
        <v>0.20741815574172878</v>
      </c>
      <c r="AF666" s="54">
        <f>($AF$11-(AD666*$AF$11))*'AJUSTE CONIF-SETEC (1) '!$Q$18</f>
        <v>446.20385442946565</v>
      </c>
      <c r="AG666" s="123">
        <f t="shared" si="292"/>
        <v>628255.02703668759</v>
      </c>
      <c r="AI666" s="128">
        <v>0</v>
      </c>
      <c r="AJ666" s="123">
        <f>IF($AI$11&gt;0,(AI666/$AI$11)*'DADOS BASE PROPOSTA'!$H$41,0)*'AJUSTE CONIF-SETEC (1) '!$Q$18</f>
        <v>0</v>
      </c>
      <c r="AL666" s="123">
        <v>23</v>
      </c>
      <c r="AM666" s="123">
        <f>(AL666/$AL$11)*'DADOS BASE PROPOSTA'!$H$42*'AJUSTE CONIF-SETEC (1) '!$Q$18</f>
        <v>12137.075433947695</v>
      </c>
      <c r="AO666" s="123"/>
      <c r="AP666" s="123"/>
      <c r="AQ666" s="123"/>
      <c r="AS666" s="123"/>
      <c r="AT666" s="123"/>
      <c r="AU666" s="123"/>
      <c r="AW666" s="123"/>
      <c r="AX666" s="123"/>
      <c r="AY666" s="123"/>
      <c r="AZ666" s="102"/>
    </row>
    <row r="667" spans="1:52" x14ac:dyDescent="0.25">
      <c r="A667" s="102"/>
      <c r="B667" s="103" t="s">
        <v>660</v>
      </c>
      <c r="C667" s="103" t="s">
        <v>686</v>
      </c>
      <c r="D667" s="103" t="s">
        <v>93</v>
      </c>
      <c r="F667" s="113">
        <f>'MATRIZ 2017 COMPLETO PROPOSTA'!F667</f>
        <v>0</v>
      </c>
      <c r="G667" s="118">
        <f t="shared" si="285"/>
        <v>0</v>
      </c>
      <c r="H667" s="123">
        <f>'DADOS BASE PROPOSTA'!$H$17*G667*'AJUSTE CONIF-SETEC (1) '!$Q$12</f>
        <v>0</v>
      </c>
      <c r="I667" s="123">
        <f>'MATRIZ 2017 COMPLETO PROPOSTA'!I667*'AJUSTE CONIF-SETEC (1) '!$Q$12</f>
        <v>0</v>
      </c>
      <c r="J667" s="123">
        <f t="shared" si="286"/>
        <v>0</v>
      </c>
      <c r="L667" s="113">
        <v>160.78154228492491</v>
      </c>
      <c r="M667" s="123">
        <f>IF(D667="E",'DADOS BASE PROPOSTA'!$H$28,IF(D667="EA",'DADOS BASE PROPOSTA'!$H$29,IF(D667="EC",'DADOS BASE PROPOSTA'!$H$30,IF(D667="ECA",'DADOS BASE PROPOSTA'!$H$31,0))))*'AJUSTE CONIF-SETEC (1) '!$Q$14</f>
        <v>1008808.992033664</v>
      </c>
      <c r="N667" s="123">
        <f>IF(OR(D667="E",D667="EA",D667="EC",D667="ECA",D667="ECR"),L667*'DADOS BASE PROPOSTA'!$H$33,0)*'AJUSTE CONIF-SETEC (1) '!$Q$14</f>
        <v>53942.240386840684</v>
      </c>
      <c r="O667" s="123">
        <f t="shared" si="287"/>
        <v>1062751.2324205048</v>
      </c>
      <c r="R667" s="123"/>
      <c r="T667" s="113">
        <v>9.78125</v>
      </c>
      <c r="U667" s="118">
        <f t="shared" si="289"/>
        <v>5.1313956593248273E-5</v>
      </c>
      <c r="V667" s="123">
        <f>'DADOS BASE PROPOSTA'!$H$48*U667*'AJUSTE CONIF-SETEC (1) '!$Q$20</f>
        <v>2510.5579958346266</v>
      </c>
      <c r="W667" s="123"/>
      <c r="X667" s="123">
        <f t="shared" si="288"/>
        <v>2510.5579958346266</v>
      </c>
      <c r="Z667" s="128">
        <v>451</v>
      </c>
      <c r="AB667" s="54">
        <v>0.753</v>
      </c>
      <c r="AC667" s="54">
        <f t="shared" si="290"/>
        <v>339.60300000000001</v>
      </c>
      <c r="AD667" s="132">
        <f t="shared" si="291"/>
        <v>4.2918155741728831E-2</v>
      </c>
      <c r="AF667" s="54">
        <f>($AF$11-(AD667*$AF$11))*'AJUSTE CONIF-SETEC (1) '!$Q$18</f>
        <v>538.81326074552646</v>
      </c>
      <c r="AG667" s="123">
        <f t="shared" si="292"/>
        <v>243004.78059623245</v>
      </c>
      <c r="AI667" s="128">
        <v>0</v>
      </c>
      <c r="AJ667" s="123">
        <f>IF($AI$11&gt;0,(AI667/$AI$11)*'DADOS BASE PROPOSTA'!$H$41,0)*'AJUSTE CONIF-SETEC (1) '!$Q$18</f>
        <v>0</v>
      </c>
      <c r="AL667" s="123">
        <v>17.25</v>
      </c>
      <c r="AM667" s="123">
        <f>(AL667/$AL$11)*'DADOS BASE PROPOSTA'!$H$42*'AJUSTE CONIF-SETEC (1) '!$Q$18</f>
        <v>9102.8065754607724</v>
      </c>
      <c r="AO667" s="123"/>
      <c r="AP667" s="123"/>
      <c r="AQ667" s="123"/>
      <c r="AS667" s="123"/>
      <c r="AT667" s="123"/>
      <c r="AU667" s="123"/>
      <c r="AW667" s="123"/>
      <c r="AX667" s="123"/>
      <c r="AY667" s="123"/>
      <c r="AZ667" s="102"/>
    </row>
    <row r="668" spans="1:52" x14ac:dyDescent="0.25">
      <c r="A668" s="102"/>
      <c r="B668" s="103" t="s">
        <v>660</v>
      </c>
      <c r="C668" s="103" t="s">
        <v>687</v>
      </c>
      <c r="D668" s="103" t="s">
        <v>89</v>
      </c>
      <c r="F668" s="113">
        <f>'MATRIZ 2017 COMPLETO PROPOSTA'!F668</f>
        <v>1342.6859006518589</v>
      </c>
      <c r="G668" s="118">
        <f t="shared" si="285"/>
        <v>1.1894544805260252E-3</v>
      </c>
      <c r="H668" s="123">
        <f>'DADOS BASE PROPOSTA'!$H$17*G668*'AJUSTE CONIF-SETEC (1) '!$Q$12</f>
        <v>1473962.973807137</v>
      </c>
      <c r="I668" s="123">
        <f>'MATRIZ 2017 COMPLETO PROPOSTA'!I668*'AJUSTE CONIF-SETEC (1) '!$Q$12</f>
        <v>246010.4281520654</v>
      </c>
      <c r="J668" s="123">
        <f t="shared" si="286"/>
        <v>1719973.4019592025</v>
      </c>
      <c r="L668" s="113">
        <v>0</v>
      </c>
      <c r="M668" s="123">
        <f>IF(D668="E",'DADOS BASE PROPOSTA'!$H$28,IF(D668="EA",'DADOS BASE PROPOSTA'!$H$29,IF(D668="EC",'DADOS BASE PROPOSTA'!$H$30,IF(D668="ECA",'DADOS BASE PROPOSTA'!$H$31,0))))*'AJUSTE CONIF-SETEC (1) '!$Q$14</f>
        <v>0</v>
      </c>
      <c r="N668" s="123">
        <f>IF(OR(D668="E",D668="EA",D668="EC",D668="ECA",D668="ECR"),L668*'DADOS BASE PROPOSTA'!$H$33,0)*'AJUSTE CONIF-SETEC (1) '!$Q$14</f>
        <v>0</v>
      </c>
      <c r="O668" s="123">
        <f t="shared" si="287"/>
        <v>0</v>
      </c>
      <c r="R668" s="123"/>
      <c r="T668" s="113">
        <v>11.35734442188247</v>
      </c>
      <c r="U668" s="118">
        <f t="shared" si="289"/>
        <v>5.9582392708401015E-5</v>
      </c>
      <c r="V668" s="123">
        <f>'DADOS BASE PROPOSTA'!$H$48*U668*'AJUSTE CONIF-SETEC (1) '!$Q$20</f>
        <v>2915.0948856030491</v>
      </c>
      <c r="W668" s="123"/>
      <c r="X668" s="123">
        <f t="shared" si="288"/>
        <v>2915.0948856030491</v>
      </c>
      <c r="Z668" s="128">
        <v>911.5</v>
      </c>
      <c r="AB668" s="54">
        <v>0.76500000000000001</v>
      </c>
      <c r="AC668" s="54">
        <f t="shared" si="290"/>
        <v>697.29750000000001</v>
      </c>
      <c r="AD668" s="132">
        <f t="shared" si="291"/>
        <v>6.3918155741728849E-2</v>
      </c>
      <c r="AF668" s="54">
        <f>($AF$11-(AD668*$AF$11))*'AJUSTE CONIF-SETEC (1) '!$Q$18</f>
        <v>526.9907833434761</v>
      </c>
      <c r="AG668" s="123">
        <f t="shared" si="292"/>
        <v>480352.09901757847</v>
      </c>
      <c r="AI668" s="128">
        <v>0</v>
      </c>
      <c r="AJ668" s="123">
        <f>IF($AI$11&gt;0,(AI668/$AI$11)*'DADOS BASE PROPOSTA'!$H$41,0)*'AJUSTE CONIF-SETEC (1) '!$Q$18</f>
        <v>0</v>
      </c>
      <c r="AL668" s="123">
        <v>24.125</v>
      </c>
      <c r="AM668" s="123">
        <f>(AL668/$AL$11)*'DADOS BASE PROPOSTA'!$H$42*'AJUSTE CONIF-SETEC (1) '!$Q$18</f>
        <v>12730.736732347312</v>
      </c>
      <c r="AO668" s="123"/>
      <c r="AP668" s="123"/>
      <c r="AQ668" s="123"/>
      <c r="AS668" s="123"/>
      <c r="AT668" s="123"/>
      <c r="AU668" s="123"/>
      <c r="AW668" s="123"/>
      <c r="AX668" s="123"/>
      <c r="AY668" s="123"/>
      <c r="AZ668" s="102"/>
    </row>
    <row r="669" spans="1:52" x14ac:dyDescent="0.25">
      <c r="A669" s="102"/>
      <c r="B669" s="103" t="s">
        <v>660</v>
      </c>
      <c r="C669" s="103" t="s">
        <v>688</v>
      </c>
      <c r="D669" s="103" t="s">
        <v>89</v>
      </c>
      <c r="F669" s="113">
        <f>'MATRIZ 2017 COMPLETO PROPOSTA'!F669</f>
        <v>819.04306035028321</v>
      </c>
      <c r="G669" s="118">
        <f t="shared" si="285"/>
        <v>7.2557136215135778E-4</v>
      </c>
      <c r="H669" s="123">
        <f>'DADOS BASE PROPOSTA'!$H$17*G669*'AJUSTE CONIF-SETEC (1) '!$Q$12</f>
        <v>899122.53068562108</v>
      </c>
      <c r="I669" s="123">
        <f>'MATRIZ 2017 COMPLETO PROPOSTA'!I669*'AJUSTE CONIF-SETEC (1) '!$Q$12</f>
        <v>820850.8712735814</v>
      </c>
      <c r="J669" s="123">
        <f t="shared" si="286"/>
        <v>1719973.4019592025</v>
      </c>
      <c r="L669" s="113">
        <v>0</v>
      </c>
      <c r="M669" s="123">
        <f>IF(D669="E",'DADOS BASE PROPOSTA'!$H$28,IF(D669="EA",'DADOS BASE PROPOSTA'!$H$29,IF(D669="EC",'DADOS BASE PROPOSTA'!$H$30,IF(D669="ECA",'DADOS BASE PROPOSTA'!$H$31,0))))*'AJUSTE CONIF-SETEC (1) '!$Q$14</f>
        <v>0</v>
      </c>
      <c r="N669" s="123">
        <f>IF(OR(D669="E",D669="EA",D669="EC",D669="ECA",D669="ECR"),L669*'DADOS BASE PROPOSTA'!$H$33,0)*'AJUSTE CONIF-SETEC (1) '!$Q$14</f>
        <v>0</v>
      </c>
      <c r="O669" s="123">
        <f t="shared" si="287"/>
        <v>0</v>
      </c>
      <c r="R669" s="123"/>
      <c r="T669" s="113">
        <v>13.79449136318364</v>
      </c>
      <c r="U669" s="118">
        <f t="shared" si="289"/>
        <v>7.2368044067613391E-5</v>
      </c>
      <c r="V669" s="123">
        <f>'DADOS BASE PROPOSTA'!$H$48*U669*'AJUSTE CONIF-SETEC (1) '!$Q$20</f>
        <v>3540.6385268050999</v>
      </c>
      <c r="W669" s="123"/>
      <c r="X669" s="123">
        <f t="shared" si="288"/>
        <v>3540.6385268050999</v>
      </c>
      <c r="Z669" s="128">
        <v>826.5</v>
      </c>
      <c r="AB669" s="54">
        <v>0.79500000000000004</v>
      </c>
      <c r="AC669" s="54">
        <f t="shared" si="290"/>
        <v>657.0675</v>
      </c>
      <c r="AD669" s="132">
        <f t="shared" si="291"/>
        <v>0.1164181557417289</v>
      </c>
      <c r="AF669" s="54">
        <f>($AF$11-(AD669*$AF$11))*'AJUSTE CONIF-SETEC (1) '!$Q$18</f>
        <v>497.43458983835035</v>
      </c>
      <c r="AG669" s="123">
        <f t="shared" si="292"/>
        <v>411129.68850139657</v>
      </c>
      <c r="AI669" s="128">
        <v>0</v>
      </c>
      <c r="AJ669" s="123">
        <f>IF($AI$11&gt;0,(AI669/$AI$11)*'DADOS BASE PROPOSTA'!$H$41,0)*'AJUSTE CONIF-SETEC (1) '!$Q$18</f>
        <v>0</v>
      </c>
      <c r="AL669" s="123">
        <v>25.25</v>
      </c>
      <c r="AM669" s="123">
        <f>(AL669/$AL$11)*'DADOS BASE PROPOSTA'!$H$42*'AJUSTE CONIF-SETEC (1) '!$Q$18</f>
        <v>13324.398030746928</v>
      </c>
      <c r="AO669" s="123"/>
      <c r="AP669" s="123"/>
      <c r="AQ669" s="123"/>
      <c r="AS669" s="123"/>
      <c r="AT669" s="123"/>
      <c r="AU669" s="123"/>
      <c r="AW669" s="123"/>
      <c r="AX669" s="123"/>
      <c r="AY669" s="123"/>
      <c r="AZ669" s="102"/>
    </row>
    <row r="670" spans="1:52" x14ac:dyDescent="0.25">
      <c r="A670" s="102"/>
      <c r="B670" s="103" t="s">
        <v>660</v>
      </c>
      <c r="C670" s="103" t="s">
        <v>689</v>
      </c>
      <c r="D670" s="103" t="s">
        <v>89</v>
      </c>
      <c r="F670" s="113">
        <f>'MATRIZ 2017 COMPLETO PROPOSTA'!F670</f>
        <v>1784.2257671098639</v>
      </c>
      <c r="G670" s="118">
        <f t="shared" si="285"/>
        <v>1.5806044674547344E-3</v>
      </c>
      <c r="H670" s="123">
        <f>'DADOS BASE PROPOSTA'!$H$17*G670*'AJUSTE CONIF-SETEC (1) '!$Q$12</f>
        <v>1958673.0719044541</v>
      </c>
      <c r="I670" s="123">
        <f>'MATRIZ 2017 COMPLETO PROPOSTA'!I670*'AJUSTE CONIF-SETEC (1) '!$Q$12</f>
        <v>0</v>
      </c>
      <c r="J670" s="123">
        <f t="shared" si="286"/>
        <v>1958673.0719044541</v>
      </c>
      <c r="L670" s="113">
        <v>0</v>
      </c>
      <c r="M670" s="123">
        <f>IF(D670="E",'DADOS BASE PROPOSTA'!$H$28,IF(D670="EA",'DADOS BASE PROPOSTA'!$H$29,IF(D670="EC",'DADOS BASE PROPOSTA'!$H$30,IF(D670="ECA",'DADOS BASE PROPOSTA'!$H$31,0))))*'AJUSTE CONIF-SETEC (1) '!$Q$14</f>
        <v>0</v>
      </c>
      <c r="N670" s="123">
        <f>IF(OR(D670="E",D670="EA",D670="EC",D670="ECA",D670="ECR"),L670*'DADOS BASE PROPOSTA'!$H$33,0)*'AJUSTE CONIF-SETEC (1) '!$Q$14</f>
        <v>0</v>
      </c>
      <c r="O670" s="123">
        <f t="shared" si="287"/>
        <v>0</v>
      </c>
      <c r="R670" s="123"/>
      <c r="T670" s="113">
        <v>12.165081521739131</v>
      </c>
      <c r="U670" s="118">
        <f t="shared" si="289"/>
        <v>6.3819906981198553E-5</v>
      </c>
      <c r="V670" s="123">
        <f>'DADOS BASE PROPOSTA'!$H$48*U670*'AJUSTE CONIF-SETEC (1) '!$Q$20</f>
        <v>3122.4171434512195</v>
      </c>
      <c r="W670" s="123"/>
      <c r="X670" s="123">
        <f t="shared" si="288"/>
        <v>3122.4171434512195</v>
      </c>
      <c r="Z670" s="128">
        <v>1257.5</v>
      </c>
      <c r="AB670" s="54">
        <v>0.80300000000000005</v>
      </c>
      <c r="AC670" s="54">
        <f t="shared" si="290"/>
        <v>1009.7725</v>
      </c>
      <c r="AD670" s="132">
        <f t="shared" si="291"/>
        <v>0.13041815574172891</v>
      </c>
      <c r="AF670" s="54">
        <f>($AF$11-(AD670*$AF$11))*'AJUSTE CONIF-SETEC (1) '!$Q$18</f>
        <v>489.55293823698344</v>
      </c>
      <c r="AG670" s="123">
        <f t="shared" si="292"/>
        <v>615612.81983300671</v>
      </c>
      <c r="AI670" s="128">
        <v>0</v>
      </c>
      <c r="AJ670" s="123">
        <f>IF($AI$11&gt;0,(AI670/$AI$11)*'DADOS BASE PROPOSTA'!$H$41,0)*'AJUSTE CONIF-SETEC (1) '!$Q$18</f>
        <v>0</v>
      </c>
      <c r="AL670" s="123">
        <v>26.625</v>
      </c>
      <c r="AM670" s="123">
        <f>(AL670/$AL$11)*'DADOS BASE PROPOSTA'!$H$42*'AJUSTE CONIF-SETEC (1) '!$Q$18</f>
        <v>14049.984062124235</v>
      </c>
      <c r="AO670" s="123"/>
      <c r="AP670" s="123"/>
      <c r="AQ670" s="123"/>
      <c r="AS670" s="123"/>
      <c r="AT670" s="123"/>
      <c r="AU670" s="123"/>
      <c r="AW670" s="123"/>
      <c r="AX670" s="123"/>
      <c r="AY670" s="123"/>
      <c r="AZ670" s="102"/>
    </row>
    <row r="671" spans="1:52" x14ac:dyDescent="0.25">
      <c r="A671" s="102"/>
      <c r="B671" s="103" t="s">
        <v>660</v>
      </c>
      <c r="C671" s="103" t="s">
        <v>690</v>
      </c>
      <c r="D671" s="103" t="s">
        <v>89</v>
      </c>
      <c r="F671" s="113">
        <f>'MATRIZ 2017 COMPLETO PROPOSTA'!F671</f>
        <v>2162.8393173400809</v>
      </c>
      <c r="G671" s="118">
        <f t="shared" si="285"/>
        <v>1.9160094817552197E-3</v>
      </c>
      <c r="H671" s="123">
        <f>'DADOS BASE PROPOSTA'!$H$17*G671*'AJUSTE CONIF-SETEC (1) '!$Q$12</f>
        <v>2374304.4225800475</v>
      </c>
      <c r="I671" s="123">
        <f>'MATRIZ 2017 COMPLETO PROPOSTA'!I671*'AJUSTE CONIF-SETEC (1) '!$Q$12</f>
        <v>0</v>
      </c>
      <c r="J671" s="123">
        <f t="shared" si="286"/>
        <v>2374304.4225800475</v>
      </c>
      <c r="L671" s="113">
        <v>0</v>
      </c>
      <c r="M671" s="123">
        <f>IF(D671="E",'DADOS BASE PROPOSTA'!$H$28,IF(D671="EA",'DADOS BASE PROPOSTA'!$H$29,IF(D671="EC",'DADOS BASE PROPOSTA'!$H$30,IF(D671="ECA",'DADOS BASE PROPOSTA'!$H$31,0))))*'AJUSTE CONIF-SETEC (1) '!$Q$14</f>
        <v>0</v>
      </c>
      <c r="N671" s="123">
        <f>IF(OR(D671="E",D671="EA",D671="EC",D671="ECA",D671="ECR"),L671*'DADOS BASE PROPOSTA'!$H$33,0)*'AJUSTE CONIF-SETEC (1) '!$Q$14</f>
        <v>0</v>
      </c>
      <c r="O671" s="123">
        <f t="shared" si="287"/>
        <v>0</v>
      </c>
      <c r="R671" s="123"/>
      <c r="T671" s="113">
        <v>0</v>
      </c>
      <c r="U671" s="118">
        <f t="shared" si="289"/>
        <v>0</v>
      </c>
      <c r="V671" s="123">
        <f>'DADOS BASE PROPOSTA'!$H$48*U671*'AJUSTE CONIF-SETEC (1) '!$Q$20</f>
        <v>0</v>
      </c>
      <c r="W671" s="123"/>
      <c r="X671" s="123">
        <f t="shared" si="288"/>
        <v>0</v>
      </c>
      <c r="Z671" s="128">
        <v>1457</v>
      </c>
      <c r="AB671" s="54">
        <v>0.80300000000000005</v>
      </c>
      <c r="AC671" s="54">
        <f t="shared" si="290"/>
        <v>1169.971</v>
      </c>
      <c r="AD671" s="132">
        <f t="shared" si="291"/>
        <v>0.13041815574172891</v>
      </c>
      <c r="AF671" s="54">
        <f>($AF$11-(AD671*$AF$11))*'AJUSTE CONIF-SETEC (1) '!$Q$18</f>
        <v>489.55293823698344</v>
      </c>
      <c r="AG671" s="123">
        <f t="shared" si="292"/>
        <v>713278.63101128489</v>
      </c>
      <c r="AI671" s="128">
        <v>0</v>
      </c>
      <c r="AJ671" s="123">
        <f>IF($AI$11&gt;0,(AI671/$AI$11)*'DADOS BASE PROPOSTA'!$H$41,0)*'AJUSTE CONIF-SETEC (1) '!$Q$18</f>
        <v>0</v>
      </c>
      <c r="AL671" s="123">
        <v>0</v>
      </c>
      <c r="AM671" s="123">
        <f>(AL671/$AL$11)*'DADOS BASE PROPOSTA'!$H$42*'AJUSTE CONIF-SETEC (1) '!$Q$18</f>
        <v>0</v>
      </c>
      <c r="AO671" s="123"/>
      <c r="AP671" s="123"/>
      <c r="AQ671" s="123"/>
      <c r="AS671" s="123"/>
      <c r="AT671" s="123"/>
      <c r="AU671" s="123"/>
      <c r="AW671" s="123"/>
      <c r="AX671" s="123"/>
      <c r="AY671" s="123"/>
      <c r="AZ671" s="102"/>
    </row>
    <row r="672" spans="1:52" x14ac:dyDescent="0.25">
      <c r="A672" s="102"/>
      <c r="B672" s="103" t="s">
        <v>660</v>
      </c>
      <c r="C672" s="103" t="s">
        <v>691</v>
      </c>
      <c r="D672" s="103" t="s">
        <v>89</v>
      </c>
      <c r="F672" s="113">
        <f>'MATRIZ 2017 COMPLETO PROPOSTA'!F672</f>
        <v>3138.6120989998271</v>
      </c>
      <c r="G672" s="118">
        <f t="shared" si="285"/>
        <v>2.7804240902329371E-3</v>
      </c>
      <c r="H672" s="123">
        <f>'DADOS BASE PROPOSTA'!$H$17*G672*'AJUSTE CONIF-SETEC (1) '!$Q$12</f>
        <v>3445480.4514018344</v>
      </c>
      <c r="I672" s="123">
        <f>'MATRIZ 2017 COMPLETO PROPOSTA'!I672*'AJUSTE CONIF-SETEC (1) '!$Q$12</f>
        <v>0</v>
      </c>
      <c r="J672" s="123">
        <f t="shared" si="286"/>
        <v>3445480.4514018344</v>
      </c>
      <c r="L672" s="113">
        <v>0</v>
      </c>
      <c r="M672" s="123">
        <f>IF(D672="E",'DADOS BASE PROPOSTA'!$H$28,IF(D672="EA",'DADOS BASE PROPOSTA'!$H$29,IF(D672="EC",'DADOS BASE PROPOSTA'!$H$30,IF(D672="ECA",'DADOS BASE PROPOSTA'!$H$31,0))))*'AJUSTE CONIF-SETEC (1) '!$Q$14</f>
        <v>0</v>
      </c>
      <c r="N672" s="123">
        <f>IF(OR(D672="E",D672="EA",D672="EC",D672="ECA",D672="ECR"),L672*'DADOS BASE PROPOSTA'!$H$33,0)*'AJUSTE CONIF-SETEC (1) '!$Q$14</f>
        <v>0</v>
      </c>
      <c r="O672" s="123">
        <f t="shared" si="287"/>
        <v>0</v>
      </c>
      <c r="R672" s="123"/>
      <c r="T672" s="113">
        <v>68.128121908709787</v>
      </c>
      <c r="U672" s="118">
        <f t="shared" si="289"/>
        <v>3.5741070828401895E-4</v>
      </c>
      <c r="V672" s="123">
        <f>'DADOS BASE PROPOSTA'!$H$48*U672*'AJUSTE CONIF-SETEC (1) '!$Q$20</f>
        <v>17486.47679990876</v>
      </c>
      <c r="W672" s="123"/>
      <c r="X672" s="123">
        <f t="shared" si="288"/>
        <v>17486.47679990876</v>
      </c>
      <c r="Z672" s="128">
        <v>1629</v>
      </c>
      <c r="AB672" s="54">
        <v>0.80900000000000005</v>
      </c>
      <c r="AC672" s="54">
        <f t="shared" si="290"/>
        <v>1317.8610000000001</v>
      </c>
      <c r="AD672" s="132">
        <f t="shared" si="291"/>
        <v>0.14091815574172892</v>
      </c>
      <c r="AF672" s="54">
        <f>($AF$11-(AD672*$AF$11))*'AJUSTE CONIF-SETEC (1) '!$Q$18</f>
        <v>483.64169953595831</v>
      </c>
      <c r="AG672" s="123">
        <f t="shared" si="292"/>
        <v>787852.32854407607</v>
      </c>
      <c r="AI672" s="128">
        <v>0</v>
      </c>
      <c r="AJ672" s="123">
        <f>IF($AI$11&gt;0,(AI672/$AI$11)*'DADOS BASE PROPOSTA'!$H$41,0)*'AJUSTE CONIF-SETEC (1) '!$Q$18</f>
        <v>0</v>
      </c>
      <c r="AL672" s="123">
        <v>35.375</v>
      </c>
      <c r="AM672" s="123">
        <f>(AL672/$AL$11)*'DADOS BASE PROPOSTA'!$H$42*'AJUSTE CONIF-SETEC (1) '!$Q$18</f>
        <v>18667.349716343466</v>
      </c>
      <c r="AO672" s="123"/>
      <c r="AP672" s="123"/>
      <c r="AQ672" s="123"/>
      <c r="AS672" s="123"/>
      <c r="AT672" s="123"/>
      <c r="AU672" s="123"/>
      <c r="AW672" s="123"/>
      <c r="AX672" s="123"/>
      <c r="AY672" s="123"/>
      <c r="AZ672" s="102"/>
    </row>
    <row r="673" spans="1:52" x14ac:dyDescent="0.25">
      <c r="A673" s="102"/>
      <c r="B673" s="103" t="s">
        <v>660</v>
      </c>
      <c r="C673" s="103" t="s">
        <v>692</v>
      </c>
      <c r="D673" s="103" t="s">
        <v>89</v>
      </c>
      <c r="F673" s="113">
        <f>'MATRIZ 2017 COMPLETO PROPOSTA'!F673</f>
        <v>1724.252106129577</v>
      </c>
      <c r="G673" s="118">
        <f t="shared" si="285"/>
        <v>1.5274751840296844E-3</v>
      </c>
      <c r="H673" s="123">
        <f>'DADOS BASE PROPOSTA'!$H$17*G673*'AJUSTE CONIF-SETEC (1) '!$Q$12</f>
        <v>1892835.6667111113</v>
      </c>
      <c r="I673" s="123">
        <f>'MATRIZ 2017 COMPLETO PROPOSTA'!I673*'AJUSTE CONIF-SETEC (1) '!$Q$12</f>
        <v>0</v>
      </c>
      <c r="J673" s="123">
        <f t="shared" si="286"/>
        <v>1892835.6667111113</v>
      </c>
      <c r="L673" s="113">
        <v>0</v>
      </c>
      <c r="M673" s="123">
        <f>IF(D673="E",'DADOS BASE PROPOSTA'!$H$28,IF(D673="EA",'DADOS BASE PROPOSTA'!$H$29,IF(D673="EC",'DADOS BASE PROPOSTA'!$H$30,IF(D673="ECA",'DADOS BASE PROPOSTA'!$H$31,0))))*'AJUSTE CONIF-SETEC (1) '!$Q$14</f>
        <v>0</v>
      </c>
      <c r="N673" s="123">
        <f>IF(OR(D673="E",D673="EA",D673="EC",D673="ECA",D673="ECR"),L673*'DADOS BASE PROPOSTA'!$H$33,0)*'AJUSTE CONIF-SETEC (1) '!$Q$14</f>
        <v>0</v>
      </c>
      <c r="O673" s="123">
        <f t="shared" si="287"/>
        <v>0</v>
      </c>
      <c r="R673" s="123"/>
      <c r="T673" s="113">
        <v>10.57627293767565</v>
      </c>
      <c r="U673" s="118">
        <f t="shared" si="289"/>
        <v>5.5484770396650194E-5</v>
      </c>
      <c r="V673" s="123">
        <f>'DADOS BASE PROPOSTA'!$H$48*U673*'AJUSTE CONIF-SETEC (1) '!$Q$20</f>
        <v>2714.6169037506429</v>
      </c>
      <c r="W673" s="123"/>
      <c r="X673" s="123">
        <f t="shared" si="288"/>
        <v>2714.6169037506429</v>
      </c>
      <c r="Z673" s="128">
        <v>1116</v>
      </c>
      <c r="AB673" s="54">
        <v>0.77</v>
      </c>
      <c r="AC673" s="54">
        <f t="shared" si="290"/>
        <v>859.32</v>
      </c>
      <c r="AD673" s="132">
        <f t="shared" si="291"/>
        <v>7.2668155741728857E-2</v>
      </c>
      <c r="AF673" s="54">
        <f>($AF$11-(AD673*$AF$11))*'AJUSTE CONIF-SETEC (1) '!$Q$18</f>
        <v>522.06475109262192</v>
      </c>
      <c r="AG673" s="123">
        <f t="shared" si="292"/>
        <v>582624.26221936604</v>
      </c>
      <c r="AI673" s="128">
        <v>0</v>
      </c>
      <c r="AJ673" s="123">
        <f>IF($AI$11&gt;0,(AI673/$AI$11)*'DADOS BASE PROPOSTA'!$H$41,0)*'AJUSTE CONIF-SETEC (1) '!$Q$18</f>
        <v>0</v>
      </c>
      <c r="AL673" s="123">
        <v>14.25</v>
      </c>
      <c r="AM673" s="123">
        <f>(AL673/$AL$11)*'DADOS BASE PROPOSTA'!$H$42*'AJUSTE CONIF-SETEC (1) '!$Q$18</f>
        <v>7519.7097797284632</v>
      </c>
      <c r="AO673" s="123"/>
      <c r="AP673" s="123"/>
      <c r="AQ673" s="123"/>
      <c r="AS673" s="123"/>
      <c r="AT673" s="123"/>
      <c r="AU673" s="123"/>
      <c r="AW673" s="123"/>
      <c r="AX673" s="123"/>
      <c r="AY673" s="123"/>
      <c r="AZ673" s="102"/>
    </row>
    <row r="674" spans="1:52" x14ac:dyDescent="0.25">
      <c r="A674" s="102"/>
      <c r="B674" s="103" t="s">
        <v>660</v>
      </c>
      <c r="C674" s="103" t="s">
        <v>693</v>
      </c>
      <c r="D674" s="103" t="s">
        <v>93</v>
      </c>
      <c r="F674" s="113">
        <f>'MATRIZ 2017 COMPLETO PROPOSTA'!F674</f>
        <v>0</v>
      </c>
      <c r="G674" s="118">
        <f t="shared" si="285"/>
        <v>0</v>
      </c>
      <c r="H674" s="123">
        <f>'DADOS BASE PROPOSTA'!$H$17*G674*'AJUSTE CONIF-SETEC (1) '!$Q$12</f>
        <v>0</v>
      </c>
      <c r="I674" s="123">
        <f>'MATRIZ 2017 COMPLETO PROPOSTA'!I674*'AJUSTE CONIF-SETEC (1) '!$Q$12</f>
        <v>0</v>
      </c>
      <c r="J674" s="123">
        <f t="shared" si="286"/>
        <v>0</v>
      </c>
      <c r="L674" s="113">
        <v>325.9450421984543</v>
      </c>
      <c r="M674" s="123">
        <f>IF(D674="E",'DADOS BASE PROPOSTA'!$H$28,IF(D674="EA",'DADOS BASE PROPOSTA'!$H$29,IF(D674="EC",'DADOS BASE PROPOSTA'!$H$30,IF(D674="ECA",'DADOS BASE PROPOSTA'!$H$31,0))))*'AJUSTE CONIF-SETEC (1) '!$Q$14</f>
        <v>1008808.992033664</v>
      </c>
      <c r="N674" s="123">
        <f>IF(OR(D674="E",D674="EA",D674="EC",D674="ECA",D674="ECR"),L674*'DADOS BASE PROPOSTA'!$H$33,0)*'AJUSTE CONIF-SETEC (1) '!$Q$14</f>
        <v>109354.62845610781</v>
      </c>
      <c r="O674" s="123">
        <f t="shared" si="287"/>
        <v>1118163.6204897719</v>
      </c>
      <c r="R674" s="123"/>
      <c r="T674" s="113">
        <v>3.8961873758552201</v>
      </c>
      <c r="U674" s="118">
        <f t="shared" si="289"/>
        <v>2.0440004077576656E-5</v>
      </c>
      <c r="V674" s="123">
        <f>'DADOS BASE PROPOSTA'!$H$48*U674*'AJUSTE CONIF-SETEC (1) '!$Q$20</f>
        <v>1000.0362294924734</v>
      </c>
      <c r="W674" s="123"/>
      <c r="X674" s="123">
        <f t="shared" si="288"/>
        <v>1000.0362294924734</v>
      </c>
      <c r="Z674" s="128">
        <v>666.5</v>
      </c>
      <c r="AB674" s="54">
        <v>0.75700000000000001</v>
      </c>
      <c r="AC674" s="54">
        <f t="shared" si="290"/>
        <v>504.54050000000001</v>
      </c>
      <c r="AD674" s="132">
        <f t="shared" si="291"/>
        <v>4.9918155741728837E-2</v>
      </c>
      <c r="AF674" s="54">
        <f>($AF$11-(AD674*$AF$11))*'AJUSTE CONIF-SETEC (1) '!$Q$18</f>
        <v>534.87243494484301</v>
      </c>
      <c r="AG674" s="123">
        <f t="shared" si="292"/>
        <v>356492.47789073788</v>
      </c>
      <c r="AI674" s="128">
        <v>0</v>
      </c>
      <c r="AJ674" s="123">
        <f>IF($AI$11&gt;0,(AI674/$AI$11)*'DADOS BASE PROPOSTA'!$H$41,0)*'AJUSTE CONIF-SETEC (1) '!$Q$18</f>
        <v>0</v>
      </c>
      <c r="AL674" s="123">
        <v>6.75</v>
      </c>
      <c r="AM674" s="123">
        <f>(AL674/$AL$11)*'DADOS BASE PROPOSTA'!$H$42*'AJUSTE CONIF-SETEC (1) '!$Q$18</f>
        <v>3561.9677903976935</v>
      </c>
      <c r="AO674" s="123"/>
      <c r="AP674" s="123"/>
      <c r="AQ674" s="123"/>
      <c r="AS674" s="123"/>
      <c r="AT674" s="123"/>
      <c r="AU674" s="123"/>
      <c r="AW674" s="123"/>
      <c r="AX674" s="123"/>
      <c r="AY674" s="123"/>
      <c r="AZ674" s="102"/>
    </row>
    <row r="675" spans="1:52" x14ac:dyDescent="0.25">
      <c r="A675" s="102"/>
      <c r="B675" s="103" t="s">
        <v>660</v>
      </c>
      <c r="C675" s="103" t="s">
        <v>694</v>
      </c>
      <c r="D675" s="103" t="s">
        <v>93</v>
      </c>
      <c r="F675" s="113">
        <f>'MATRIZ 2017 COMPLETO PROPOSTA'!F675</f>
        <v>0</v>
      </c>
      <c r="G675" s="118">
        <f t="shared" si="285"/>
        <v>0</v>
      </c>
      <c r="H675" s="123">
        <f>'DADOS BASE PROPOSTA'!$H$17*G675*'AJUSTE CONIF-SETEC (1) '!$Q$12</f>
        <v>0</v>
      </c>
      <c r="I675" s="123">
        <f>'MATRIZ 2017 COMPLETO PROPOSTA'!I675*'AJUSTE CONIF-SETEC (1) '!$Q$12</f>
        <v>0</v>
      </c>
      <c r="J675" s="123">
        <f t="shared" si="286"/>
        <v>0</v>
      </c>
      <c r="L675" s="113">
        <v>134.24825326468789</v>
      </c>
      <c r="M675" s="123">
        <f>IF(D675="E",'DADOS BASE PROPOSTA'!$H$28,IF(D675="EA",'DADOS BASE PROPOSTA'!$H$29,IF(D675="EC",'DADOS BASE PROPOSTA'!$H$30,IF(D675="ECA",'DADOS BASE PROPOSTA'!$H$31,0))))*'AJUSTE CONIF-SETEC (1) '!$Q$14</f>
        <v>1008808.992033664</v>
      </c>
      <c r="N675" s="123">
        <f>IF(OR(D675="E",D675="EA",D675="EC",D675="ECA",D675="ECR"),L675*'DADOS BASE PROPOSTA'!$H$33,0)*'AJUSTE CONIF-SETEC (1) '!$Q$14</f>
        <v>45040.316482871865</v>
      </c>
      <c r="O675" s="123">
        <f t="shared" si="287"/>
        <v>1053849.3085165359</v>
      </c>
      <c r="R675" s="123"/>
      <c r="T675" s="113">
        <v>0</v>
      </c>
      <c r="U675" s="118">
        <f t="shared" si="289"/>
        <v>0</v>
      </c>
      <c r="V675" s="123">
        <f>'DADOS BASE PROPOSTA'!$H$48*U675*'AJUSTE CONIF-SETEC (1) '!$Q$20</f>
        <v>0</v>
      </c>
      <c r="W675" s="123"/>
      <c r="X675" s="123">
        <f t="shared" si="288"/>
        <v>0</v>
      </c>
      <c r="Z675" s="128">
        <v>397</v>
      </c>
      <c r="AB675" s="54">
        <v>0.76900000000000002</v>
      </c>
      <c r="AC675" s="54">
        <f t="shared" si="290"/>
        <v>305.29300000000001</v>
      </c>
      <c r="AD675" s="132">
        <f t="shared" si="291"/>
        <v>7.0918155741728856E-2</v>
      </c>
      <c r="AF675" s="54">
        <f>($AF$11-(AD675*$AF$11))*'AJUSTE CONIF-SETEC (1) '!$Q$18</f>
        <v>523.04995754279275</v>
      </c>
      <c r="AG675" s="123">
        <f t="shared" si="292"/>
        <v>207650.83314448872</v>
      </c>
      <c r="AI675" s="128">
        <v>0</v>
      </c>
      <c r="AJ675" s="123">
        <f>IF($AI$11&gt;0,(AI675/$AI$11)*'DADOS BASE PROPOSTA'!$H$41,0)*'AJUSTE CONIF-SETEC (1) '!$Q$18</f>
        <v>0</v>
      </c>
      <c r="AL675" s="123">
        <v>0</v>
      </c>
      <c r="AM675" s="123">
        <f>(AL675/$AL$11)*'DADOS BASE PROPOSTA'!$H$42*'AJUSTE CONIF-SETEC (1) '!$Q$18</f>
        <v>0</v>
      </c>
      <c r="AO675" s="123"/>
      <c r="AP675" s="123"/>
      <c r="AQ675" s="123"/>
      <c r="AS675" s="123"/>
      <c r="AT675" s="123"/>
      <c r="AU675" s="123"/>
      <c r="AW675" s="123"/>
      <c r="AX675" s="123"/>
      <c r="AY675" s="123"/>
      <c r="AZ675" s="102"/>
    </row>
    <row r="676" spans="1:52" x14ac:dyDescent="0.25">
      <c r="A676" s="102"/>
      <c r="B676" s="103" t="s">
        <v>660</v>
      </c>
      <c r="C676" s="103" t="s">
        <v>695</v>
      </c>
      <c r="D676" s="103" t="s">
        <v>89</v>
      </c>
      <c r="F676" s="113">
        <f>'MATRIZ 2017 COMPLETO PROPOSTA'!F676</f>
        <v>2494.9221324872742</v>
      </c>
      <c r="G676" s="118">
        <f t="shared" si="285"/>
        <v>2.2101939907239652E-3</v>
      </c>
      <c r="H676" s="123">
        <f>'DADOS BASE PROPOSTA'!$H$17*G676*'AJUSTE CONIF-SETEC (1) '!$Q$12</f>
        <v>2738855.6355830044</v>
      </c>
      <c r="I676" s="123">
        <f>'MATRIZ 2017 COMPLETO PROPOSTA'!I676*'AJUSTE CONIF-SETEC (1) '!$Q$12</f>
        <v>0</v>
      </c>
      <c r="J676" s="123">
        <f t="shared" si="286"/>
        <v>2738855.6355830044</v>
      </c>
      <c r="L676" s="113">
        <v>0</v>
      </c>
      <c r="M676" s="123">
        <f>IF(D676="E",'DADOS BASE PROPOSTA'!$H$28,IF(D676="EA",'DADOS BASE PROPOSTA'!$H$29,IF(D676="EC",'DADOS BASE PROPOSTA'!$H$30,IF(D676="ECA",'DADOS BASE PROPOSTA'!$H$31,0))))*'AJUSTE CONIF-SETEC (1) '!$Q$14</f>
        <v>0</v>
      </c>
      <c r="N676" s="123">
        <f>IF(OR(D676="E",D676="EA",D676="EC",D676="ECA",D676="ECR"),L676*'DADOS BASE PROPOSTA'!$H$33,0)*'AJUSTE CONIF-SETEC (1) '!$Q$14</f>
        <v>0</v>
      </c>
      <c r="O676" s="123">
        <f t="shared" si="287"/>
        <v>0</v>
      </c>
      <c r="R676" s="123"/>
      <c r="T676" s="113">
        <v>4.0391304347826091</v>
      </c>
      <c r="U676" s="118">
        <f t="shared" si="289"/>
        <v>2.1189905564718501E-5</v>
      </c>
      <c r="V676" s="123">
        <f>'DADOS BASE PROPOSTA'!$H$48*U676*'AJUSTE CONIF-SETEC (1) '!$Q$20</f>
        <v>1036.7254910428087</v>
      </c>
      <c r="W676" s="123"/>
      <c r="X676" s="123">
        <f t="shared" si="288"/>
        <v>1036.7254910428087</v>
      </c>
      <c r="Z676" s="128">
        <v>1399.5</v>
      </c>
      <c r="AB676" s="54">
        <v>0.80900000000000005</v>
      </c>
      <c r="AC676" s="54">
        <f t="shared" si="290"/>
        <v>1132.1955</v>
      </c>
      <c r="AD676" s="132">
        <f t="shared" si="291"/>
        <v>0.14091815574172892</v>
      </c>
      <c r="AF676" s="54">
        <f>($AF$11-(AD676*$AF$11))*'AJUSTE CONIF-SETEC (1) '!$Q$18</f>
        <v>483.64169953595831</v>
      </c>
      <c r="AG676" s="123">
        <f t="shared" si="292"/>
        <v>676856.55850057362</v>
      </c>
      <c r="AI676" s="128">
        <v>0</v>
      </c>
      <c r="AJ676" s="123">
        <f>IF($AI$11&gt;0,(AI676/$AI$11)*'DADOS BASE PROPOSTA'!$H$41,0)*'AJUSTE CONIF-SETEC (1) '!$Q$18</f>
        <v>0</v>
      </c>
      <c r="AL676" s="123">
        <v>26.375</v>
      </c>
      <c r="AM676" s="123">
        <f>(AL676/$AL$11)*'DADOS BASE PROPOSTA'!$H$42*'AJUSTE CONIF-SETEC (1) '!$Q$18</f>
        <v>13918.059329146543</v>
      </c>
      <c r="AO676" s="123"/>
      <c r="AP676" s="123"/>
      <c r="AQ676" s="123"/>
      <c r="AS676" s="123"/>
      <c r="AT676" s="123"/>
      <c r="AU676" s="123"/>
      <c r="AW676" s="123"/>
      <c r="AX676" s="123"/>
      <c r="AY676" s="123"/>
      <c r="AZ676" s="102"/>
    </row>
    <row r="677" spans="1:52" x14ac:dyDescent="0.25">
      <c r="A677" s="102"/>
      <c r="B677" s="103" t="s">
        <v>660</v>
      </c>
      <c r="C677" s="103" t="s">
        <v>696</v>
      </c>
      <c r="D677" s="103" t="s">
        <v>89</v>
      </c>
      <c r="F677" s="113">
        <f>'MATRIZ 2017 COMPLETO PROPOSTA'!F677</f>
        <v>1229.535115114267</v>
      </c>
      <c r="G677" s="118">
        <f t="shared" si="285"/>
        <v>1.089216808582507E-3</v>
      </c>
      <c r="H677" s="123">
        <f>'DADOS BASE PROPOSTA'!$H$17*G677*'AJUSTE CONIF-SETEC (1) '!$Q$12</f>
        <v>1349749.2107381772</v>
      </c>
      <c r="I677" s="123">
        <f>'MATRIZ 2017 COMPLETO PROPOSTA'!I677*'AJUSTE CONIF-SETEC (1) '!$Q$12</f>
        <v>370224.19122102536</v>
      </c>
      <c r="J677" s="123">
        <f t="shared" si="286"/>
        <v>1719973.4019592025</v>
      </c>
      <c r="L677" s="113">
        <v>0</v>
      </c>
      <c r="M677" s="123">
        <f>IF(D677="E",'DADOS BASE PROPOSTA'!$H$28,IF(D677="EA",'DADOS BASE PROPOSTA'!$H$29,IF(D677="EC",'DADOS BASE PROPOSTA'!$H$30,IF(D677="ECA",'DADOS BASE PROPOSTA'!$H$31,0))))*'AJUSTE CONIF-SETEC (1) '!$Q$14</f>
        <v>0</v>
      </c>
      <c r="N677" s="123">
        <f>IF(OR(D677="E",D677="EA",D677="EC",D677="ECA",D677="ECR"),L677*'DADOS BASE PROPOSTA'!$H$33,0)*'AJUSTE CONIF-SETEC (1) '!$Q$14</f>
        <v>0</v>
      </c>
      <c r="O677" s="123">
        <f t="shared" si="287"/>
        <v>0</v>
      </c>
      <c r="R677" s="123"/>
      <c r="T677" s="113">
        <v>13.799805199057101</v>
      </c>
      <c r="U677" s="118">
        <f t="shared" si="289"/>
        <v>7.2395921275879654E-5</v>
      </c>
      <c r="V677" s="123">
        <f>'DADOS BASE PROPOSTA'!$H$48*U677*'AJUSTE CONIF-SETEC (1) '!$Q$20</f>
        <v>3542.0024315351366</v>
      </c>
      <c r="W677" s="123"/>
      <c r="X677" s="123">
        <f t="shared" si="288"/>
        <v>3542.0024315351366</v>
      </c>
      <c r="Z677" s="128">
        <v>624.5</v>
      </c>
      <c r="AB677" s="54">
        <v>0.80100000000000005</v>
      </c>
      <c r="AC677" s="54">
        <f t="shared" si="290"/>
        <v>500.22450000000003</v>
      </c>
      <c r="AD677" s="132">
        <f t="shared" si="291"/>
        <v>0.12691815574172891</v>
      </c>
      <c r="AF677" s="54">
        <f>($AF$11-(AD677*$AF$11))*'AJUSTE CONIF-SETEC (1) '!$Q$18</f>
        <v>491.52335113732516</v>
      </c>
      <c r="AG677" s="123">
        <f t="shared" si="292"/>
        <v>306956.33278525958</v>
      </c>
      <c r="AI677" s="128">
        <v>0</v>
      </c>
      <c r="AJ677" s="123">
        <f>IF($AI$11&gt;0,(AI677/$AI$11)*'DADOS BASE PROPOSTA'!$H$41,0)*'AJUSTE CONIF-SETEC (1) '!$Q$18</f>
        <v>0</v>
      </c>
      <c r="AL677" s="123">
        <v>29.625</v>
      </c>
      <c r="AM677" s="123">
        <f>(AL677/$AL$11)*'DADOS BASE PROPOSTA'!$H$42*'AJUSTE CONIF-SETEC (1) '!$Q$18</f>
        <v>15633.080857856545</v>
      </c>
      <c r="AO677" s="123"/>
      <c r="AP677" s="123"/>
      <c r="AQ677" s="123"/>
      <c r="AS677" s="123"/>
      <c r="AT677" s="123"/>
      <c r="AU677" s="123"/>
      <c r="AW677" s="123"/>
      <c r="AX677" s="123"/>
      <c r="AY677" s="123"/>
      <c r="AZ677" s="102"/>
    </row>
    <row r="678" spans="1:52" x14ac:dyDescent="0.25">
      <c r="A678" s="102"/>
      <c r="B678" s="103" t="s">
        <v>660</v>
      </c>
      <c r="C678" s="103" t="s">
        <v>697</v>
      </c>
      <c r="D678" s="103" t="s">
        <v>93</v>
      </c>
      <c r="F678" s="113">
        <f>'MATRIZ 2017 COMPLETO PROPOSTA'!F678</f>
        <v>0</v>
      </c>
      <c r="G678" s="118">
        <f t="shared" si="285"/>
        <v>0</v>
      </c>
      <c r="H678" s="123">
        <f>'DADOS BASE PROPOSTA'!$H$17*G678*'AJUSTE CONIF-SETEC (1) '!$Q$12</f>
        <v>0</v>
      </c>
      <c r="I678" s="123">
        <f>'MATRIZ 2017 COMPLETO PROPOSTA'!I678*'AJUSTE CONIF-SETEC (1) '!$Q$12</f>
        <v>0</v>
      </c>
      <c r="J678" s="123">
        <f t="shared" si="286"/>
        <v>0</v>
      </c>
      <c r="L678" s="113">
        <v>134.8867148151121</v>
      </c>
      <c r="M678" s="123">
        <f>IF(D678="E",'DADOS BASE PROPOSTA'!$H$28,IF(D678="EA",'DADOS BASE PROPOSTA'!$H$29,IF(D678="EC",'DADOS BASE PROPOSTA'!$H$30,IF(D678="ECA",'DADOS BASE PROPOSTA'!$H$31,0))))*'AJUSTE CONIF-SETEC (1) '!$Q$14</f>
        <v>1008808.992033664</v>
      </c>
      <c r="N678" s="123">
        <f>IF(OR(D678="E",D678="EA",D678="EC",D678="ECA",D678="ECR"),L678*'DADOS BASE PROPOSTA'!$H$33,0)*'AJUSTE CONIF-SETEC (1) '!$Q$14</f>
        <v>45254.520463884226</v>
      </c>
      <c r="O678" s="123">
        <f t="shared" si="287"/>
        <v>1054063.5124975482</v>
      </c>
      <c r="R678" s="123"/>
      <c r="T678" s="113">
        <v>172.2628564385945</v>
      </c>
      <c r="U678" s="118">
        <f t="shared" si="289"/>
        <v>9.0371769844539262E-4</v>
      </c>
      <c r="V678" s="123">
        <f>'DADOS BASE PROPOSTA'!$H$48*U678*'AJUSTE CONIF-SETEC (1) '!$Q$20</f>
        <v>44214.787641377712</v>
      </c>
      <c r="W678" s="123"/>
      <c r="X678" s="123">
        <f t="shared" si="288"/>
        <v>44214.787641377712</v>
      </c>
      <c r="Z678" s="128">
        <v>114</v>
      </c>
      <c r="AB678" s="54">
        <v>0.79600000000000004</v>
      </c>
      <c r="AC678" s="54">
        <f t="shared" si="290"/>
        <v>90.744</v>
      </c>
      <c r="AD678" s="132">
        <f t="shared" si="291"/>
        <v>0.1181681557417289</v>
      </c>
      <c r="AF678" s="54">
        <f>($AF$11-(AD678*$AF$11))*'AJUSTE CONIF-SETEC (1) '!$Q$18</f>
        <v>496.44938338817946</v>
      </c>
      <c r="AG678" s="123">
        <f t="shared" si="292"/>
        <v>56595.229706252459</v>
      </c>
      <c r="AI678" s="128">
        <v>0</v>
      </c>
      <c r="AJ678" s="123">
        <f>IF($AI$11&gt;0,(AI678/$AI$11)*'DADOS BASE PROPOSTA'!$H$41,0)*'AJUSTE CONIF-SETEC (1) '!$Q$18</f>
        <v>0</v>
      </c>
      <c r="AL678" s="123">
        <v>44.75</v>
      </c>
      <c r="AM678" s="123">
        <f>(AL678/$AL$11)*'DADOS BASE PROPOSTA'!$H$42*'AJUSTE CONIF-SETEC (1) '!$Q$18</f>
        <v>23614.527203006932</v>
      </c>
      <c r="AO678" s="123"/>
      <c r="AP678" s="123"/>
      <c r="AQ678" s="123"/>
      <c r="AS678" s="123"/>
      <c r="AT678" s="123"/>
      <c r="AU678" s="123"/>
      <c r="AW678" s="123"/>
      <c r="AX678" s="123"/>
      <c r="AY678" s="123"/>
      <c r="AZ678" s="102"/>
    </row>
    <row r="679" spans="1:52" x14ac:dyDescent="0.25">
      <c r="A679" s="102"/>
      <c r="B679" s="103" t="s">
        <v>660</v>
      </c>
      <c r="C679" s="103" t="s">
        <v>698</v>
      </c>
      <c r="D679" s="103" t="s">
        <v>93</v>
      </c>
      <c r="F679" s="113">
        <f>'MATRIZ 2017 COMPLETO PROPOSTA'!F679</f>
        <v>0</v>
      </c>
      <c r="G679" s="118">
        <f t="shared" si="285"/>
        <v>0</v>
      </c>
      <c r="H679" s="123">
        <f>'DADOS BASE PROPOSTA'!$H$17*G679*'AJUSTE CONIF-SETEC (1) '!$Q$12</f>
        <v>0</v>
      </c>
      <c r="I679" s="123">
        <f>'MATRIZ 2017 COMPLETO PROPOSTA'!I679*'AJUSTE CONIF-SETEC (1) '!$Q$12</f>
        <v>0</v>
      </c>
      <c r="J679" s="123">
        <f t="shared" si="286"/>
        <v>0</v>
      </c>
      <c r="L679" s="113">
        <v>225.00150203264701</v>
      </c>
      <c r="M679" s="123">
        <f>IF(D679="E",'DADOS BASE PROPOSTA'!$H$28,IF(D679="EA",'DADOS BASE PROPOSTA'!$H$29,IF(D679="EC",'DADOS BASE PROPOSTA'!$H$30,IF(D679="ECA",'DADOS BASE PROPOSTA'!$H$31,0))))*'AJUSTE CONIF-SETEC (1) '!$Q$14</f>
        <v>1008808.992033664</v>
      </c>
      <c r="N679" s="123">
        <f>IF(OR(D679="E",D679="EA",D679="EC",D679="ECA",D679="ECR"),L679*'DADOS BASE PROPOSTA'!$H$33,0)*'AJUSTE CONIF-SETEC (1) '!$Q$14</f>
        <v>75488.050043311829</v>
      </c>
      <c r="O679" s="123">
        <f t="shared" si="287"/>
        <v>1084297.0420769758</v>
      </c>
      <c r="R679" s="123"/>
      <c r="T679" s="113">
        <v>0</v>
      </c>
      <c r="U679" s="118">
        <f t="shared" si="289"/>
        <v>0</v>
      </c>
      <c r="V679" s="123">
        <f>'DADOS BASE PROPOSTA'!$H$48*U679*'AJUSTE CONIF-SETEC (1) '!$Q$20</f>
        <v>0</v>
      </c>
      <c r="W679" s="123"/>
      <c r="X679" s="123">
        <f t="shared" si="288"/>
        <v>0</v>
      </c>
      <c r="Z679" s="128">
        <v>320</v>
      </c>
      <c r="AB679" s="54">
        <v>0.69899999999999995</v>
      </c>
      <c r="AC679" s="54">
        <f t="shared" si="290"/>
        <v>223.67999999999998</v>
      </c>
      <c r="AD679" s="132">
        <f t="shared" si="291"/>
        <v>-5.1581844258271253E-2</v>
      </c>
      <c r="AF679" s="54">
        <f>($AF$11-(AD679*$AF$11))*'AJUSTE CONIF-SETEC (1) '!$Q$18</f>
        <v>592.01440905475295</v>
      </c>
      <c r="AG679" s="123">
        <f t="shared" si="292"/>
        <v>189444.61089752094</v>
      </c>
      <c r="AI679" s="128">
        <v>0</v>
      </c>
      <c r="AJ679" s="123">
        <f>IF($AI$11&gt;0,(AI679/$AI$11)*'DADOS BASE PROPOSTA'!$H$41,0)*'AJUSTE CONIF-SETEC (1) '!$Q$18</f>
        <v>0</v>
      </c>
      <c r="AL679" s="123">
        <v>0</v>
      </c>
      <c r="AM679" s="123">
        <f>(AL679/$AL$11)*'DADOS BASE PROPOSTA'!$H$42*'AJUSTE CONIF-SETEC (1) '!$Q$18</f>
        <v>0</v>
      </c>
      <c r="AO679" s="123"/>
      <c r="AP679" s="123"/>
      <c r="AQ679" s="123"/>
      <c r="AS679" s="123"/>
      <c r="AT679" s="123"/>
      <c r="AU679" s="123"/>
      <c r="AW679" s="123"/>
      <c r="AX679" s="123"/>
      <c r="AY679" s="123"/>
      <c r="AZ679" s="102"/>
    </row>
    <row r="680" spans="1:52" x14ac:dyDescent="0.25">
      <c r="A680" s="102"/>
      <c r="B680" s="103" t="s">
        <v>660</v>
      </c>
      <c r="C680" s="103" t="s">
        <v>699</v>
      </c>
      <c r="D680" s="103" t="s">
        <v>89</v>
      </c>
      <c r="F680" s="113">
        <f>'MATRIZ 2017 COMPLETO PROPOSTA'!F680</f>
        <v>434.71939211068309</v>
      </c>
      <c r="G680" s="118">
        <f t="shared" si="285"/>
        <v>3.8510788596690106E-4</v>
      </c>
      <c r="H680" s="123">
        <f>'DADOS BASE PROPOSTA'!$H$17*G680*'AJUSTE CONIF-SETEC (1) '!$Q$12</f>
        <v>477222.77239673946</v>
      </c>
      <c r="I680" s="123">
        <f>'MATRIZ 2017 COMPLETO PROPOSTA'!I680*'AJUSTE CONIF-SETEC (1) '!$Q$12</f>
        <v>859986.70097960124</v>
      </c>
      <c r="J680" s="123">
        <f t="shared" si="286"/>
        <v>1337209.4733763407</v>
      </c>
      <c r="L680" s="113">
        <v>0</v>
      </c>
      <c r="M680" s="123">
        <f>IF(D680="E",'DADOS BASE PROPOSTA'!$H$28,IF(D680="EA",'DADOS BASE PROPOSTA'!$H$29,IF(D680="EC",'DADOS BASE PROPOSTA'!$H$30,IF(D680="ECA",'DADOS BASE PROPOSTA'!$H$31,0))))*'AJUSTE CONIF-SETEC (1) '!$Q$14</f>
        <v>0</v>
      </c>
      <c r="N680" s="123">
        <f>IF(OR(D680="E",D680="EA",D680="EC",D680="ECA",D680="ECR"),L680*'DADOS BASE PROPOSTA'!$H$33,0)*'AJUSTE CONIF-SETEC (1) '!$Q$14</f>
        <v>0</v>
      </c>
      <c r="O680" s="123">
        <f t="shared" si="287"/>
        <v>0</v>
      </c>
      <c r="R680" s="123"/>
      <c r="T680" s="113">
        <v>7.5574534161490687</v>
      </c>
      <c r="U680" s="118">
        <f t="shared" si="289"/>
        <v>3.9647574343950846E-5</v>
      </c>
      <c r="V680" s="123">
        <f>'DADOS BASE PROPOSTA'!$H$48*U680*'AJUSTE CONIF-SETEC (1) '!$Q$20</f>
        <v>1939.7750903065312</v>
      </c>
      <c r="W680" s="123"/>
      <c r="X680" s="123">
        <f t="shared" si="288"/>
        <v>1939.7750903065312</v>
      </c>
      <c r="Z680" s="128">
        <v>541</v>
      </c>
      <c r="AB680" s="54">
        <v>0.77500000000000002</v>
      </c>
      <c r="AC680" s="54">
        <f t="shared" si="290"/>
        <v>419.27500000000003</v>
      </c>
      <c r="AD680" s="132">
        <f t="shared" si="291"/>
        <v>8.1418155741728865E-2</v>
      </c>
      <c r="AF680" s="54">
        <f>($AF$11-(AD680*$AF$11))*'AJUSTE CONIF-SETEC (1) '!$Q$18</f>
        <v>517.13871884176751</v>
      </c>
      <c r="AG680" s="123">
        <f t="shared" si="292"/>
        <v>279772.04689339624</v>
      </c>
      <c r="AI680" s="128">
        <v>0</v>
      </c>
      <c r="AJ680" s="123">
        <f>IF($AI$11&gt;0,(AI680/$AI$11)*'DADOS BASE PROPOSTA'!$H$41,0)*'AJUSTE CONIF-SETEC (1) '!$Q$18</f>
        <v>0</v>
      </c>
      <c r="AL680" s="123">
        <v>15.75</v>
      </c>
      <c r="AM680" s="123">
        <f>(AL680/$AL$11)*'DADOS BASE PROPOSTA'!$H$42*'AJUSTE CONIF-SETEC (1) '!$Q$18</f>
        <v>8311.2581775946164</v>
      </c>
      <c r="AO680" s="123"/>
      <c r="AP680" s="123"/>
      <c r="AQ680" s="123"/>
      <c r="AS680" s="123"/>
      <c r="AT680" s="123"/>
      <c r="AU680" s="123"/>
      <c r="AW680" s="123"/>
      <c r="AX680" s="123"/>
      <c r="AY680" s="123"/>
      <c r="AZ680" s="102"/>
    </row>
    <row r="681" spans="1:52" x14ac:dyDescent="0.25">
      <c r="A681" s="102"/>
      <c r="B681" s="103" t="s">
        <v>660</v>
      </c>
      <c r="C681" s="103" t="s">
        <v>245</v>
      </c>
      <c r="D681" s="103" t="s">
        <v>246</v>
      </c>
      <c r="F681" s="113">
        <f>'MATRIZ 2017 COMPLETO PROPOSTA'!F681</f>
        <v>0</v>
      </c>
      <c r="G681" s="118">
        <f t="shared" si="285"/>
        <v>0</v>
      </c>
      <c r="H681" s="123">
        <f>'DADOS BASE PROPOSTA'!$H$17*G681*'AJUSTE CONIF-SETEC (1) '!$Q$12</f>
        <v>0</v>
      </c>
      <c r="I681" s="123">
        <f>'MATRIZ 2017 COMPLETO PROPOSTA'!I681*'AJUSTE CONIF-SETEC (1) '!$Q$12</f>
        <v>0</v>
      </c>
      <c r="J681" s="123">
        <f t="shared" si="286"/>
        <v>0</v>
      </c>
      <c r="L681" s="113">
        <v>2.5347234830387002</v>
      </c>
      <c r="M681" s="123">
        <f>IF(D681="E",'DADOS BASE PROPOSTA'!$H$28,IF(D681="EA",'DADOS BASE PROPOSTA'!$H$29,IF(D681="EC",'DADOS BASE PROPOSTA'!$H$30,IF(D681="ECA",'DADOS BASE PROPOSTA'!$H$31,0))))*'AJUSTE CONIF-SETEC (1) '!$Q$14</f>
        <v>0</v>
      </c>
      <c r="N681" s="123">
        <f>IF(OR(D681="E",D681="EA",D681="EC",D681="ECA",D681="ECR"),L681*'DADOS BASE PROPOSTA'!$H$33,0)*'AJUSTE CONIF-SETEC (1) '!$Q$14</f>
        <v>850.40024802065557</v>
      </c>
      <c r="O681" s="123">
        <f t="shared" si="287"/>
        <v>850.40024802065557</v>
      </c>
      <c r="R681" s="123"/>
      <c r="T681" s="113">
        <v>24.907691696890069</v>
      </c>
      <c r="U681" s="118">
        <f t="shared" si="289"/>
        <v>1.3066961897224049E-4</v>
      </c>
      <c r="V681" s="123">
        <f>'DADOS BASE PROPOSTA'!$H$48*U681*'AJUSTE CONIF-SETEC (1) '!$Q$20</f>
        <v>6393.0688355180673</v>
      </c>
      <c r="W681" s="123"/>
      <c r="X681" s="123">
        <f t="shared" si="288"/>
        <v>6393.0688355180673</v>
      </c>
      <c r="Z681" s="128">
        <v>123</v>
      </c>
      <c r="AB681" s="54">
        <v>0.84699999999999998</v>
      </c>
      <c r="AC681" s="54">
        <f t="shared" si="290"/>
        <v>104.181</v>
      </c>
      <c r="AD681" s="132">
        <f t="shared" si="291"/>
        <v>0.20741815574172878</v>
      </c>
      <c r="AF681" s="54">
        <f>($AF$11-(AD681*$AF$11))*'AJUSTE CONIF-SETEC (1) '!$Q$18</f>
        <v>446.20385442946565</v>
      </c>
      <c r="AG681" s="123">
        <f t="shared" si="292"/>
        <v>54883.074094824275</v>
      </c>
      <c r="AI681" s="128">
        <v>0</v>
      </c>
      <c r="AJ681" s="123">
        <f>IF($AI$11&gt;0,(AI681/$AI$11)*'DADOS BASE PROPOSTA'!$H$41,0)*'AJUSTE CONIF-SETEC (1) '!$Q$18</f>
        <v>0</v>
      </c>
      <c r="AL681" s="123">
        <v>214.875</v>
      </c>
      <c r="AM681" s="123">
        <f>(AL681/$AL$11)*'DADOS BASE PROPOSTA'!$H$42*'AJUSTE CONIF-SETEC (1) '!$Q$18</f>
        <v>113389.30799432656</v>
      </c>
      <c r="AO681" s="123"/>
      <c r="AP681" s="123"/>
      <c r="AQ681" s="123"/>
      <c r="AS681" s="123"/>
      <c r="AT681" s="123"/>
      <c r="AU681" s="123"/>
      <c r="AW681" s="123"/>
      <c r="AX681" s="123"/>
      <c r="AY681" s="123"/>
      <c r="AZ681" s="102"/>
    </row>
    <row r="682" spans="1:52" x14ac:dyDescent="0.25">
      <c r="A682" s="102"/>
      <c r="F682" s="113"/>
      <c r="G682" s="118"/>
      <c r="H682" s="123"/>
      <c r="I682" s="123"/>
      <c r="J682" s="123"/>
      <c r="L682" s="113"/>
      <c r="M682" s="123"/>
      <c r="N682" s="123"/>
      <c r="O682" s="123"/>
      <c r="R682" s="123"/>
      <c r="T682" s="113"/>
      <c r="U682" s="118"/>
      <c r="V682" s="123"/>
      <c r="W682" s="123"/>
      <c r="X682" s="123"/>
      <c r="Z682" s="128"/>
      <c r="AD682" s="132"/>
      <c r="AG682" s="123"/>
      <c r="AI682" s="128"/>
      <c r="AJ682" s="123"/>
      <c r="AL682" s="123"/>
      <c r="AM682" s="123"/>
      <c r="AO682" s="123"/>
      <c r="AP682" s="123"/>
      <c r="AQ682" s="123"/>
      <c r="AS682" s="123"/>
      <c r="AT682" s="123"/>
      <c r="AU682" s="123"/>
      <c r="AW682" s="123"/>
      <c r="AX682" s="123"/>
      <c r="AY682" s="123"/>
      <c r="AZ682" s="102"/>
    </row>
    <row r="683" spans="1:52" x14ac:dyDescent="0.25">
      <c r="A683" s="102"/>
      <c r="B683" s="107" t="s">
        <v>700</v>
      </c>
      <c r="C683" s="107" t="s">
        <v>701</v>
      </c>
      <c r="D683" s="107" t="s">
        <v>84</v>
      </c>
      <c r="E683" s="107"/>
      <c r="F683" s="114">
        <f>SUM(F684:F693)</f>
        <v>16264.394778105316</v>
      </c>
      <c r="G683" s="119">
        <f>SUM(G684:G693)</f>
        <v>1.4408252319078725E-2</v>
      </c>
      <c r="H683" s="124">
        <f>SUM(H684:H693)</f>
        <v>17854597.030229259</v>
      </c>
      <c r="I683" s="124">
        <f>SUM(I684:I693)</f>
        <v>1711073.1188077093</v>
      </c>
      <c r="J683" s="124">
        <f>SUM(J684:J693)</f>
        <v>19565670.14903697</v>
      </c>
      <c r="K683" s="108"/>
      <c r="L683" s="114">
        <f>SUM(L684:L693)</f>
        <v>1596.4251494902173</v>
      </c>
      <c r="M683" s="124">
        <f>SUM(M684:M693)</f>
        <v>4035235.9681346561</v>
      </c>
      <c r="N683" s="124">
        <f>SUM(N684:N693)</f>
        <v>535600.96482215181</v>
      </c>
      <c r="O683" s="124">
        <f>SUM(O684:O693)</f>
        <v>4570836.9329568082</v>
      </c>
      <c r="P683" s="108"/>
      <c r="Q683" s="109"/>
      <c r="R683" s="124">
        <f>SUM(R684:R693)</f>
        <v>3167580.0510508874</v>
      </c>
      <c r="S683" s="108"/>
      <c r="T683" s="114">
        <f>SUM(T684:T693)</f>
        <v>1219.3874205012203</v>
      </c>
      <c r="U683" s="119">
        <f>SUM(U684:U693)</f>
        <v>6.3970957869344518E-3</v>
      </c>
      <c r="V683" s="124">
        <f>SUM(V684:V693)</f>
        <v>312980.73748851102</v>
      </c>
      <c r="W683" s="124">
        <f>SUM(W684:W693)</f>
        <v>244676.20587804879</v>
      </c>
      <c r="X683" s="124">
        <f>SUM(X684:X693)</f>
        <v>557656.9433665598</v>
      </c>
      <c r="Y683" s="108"/>
      <c r="Z683" s="129">
        <f>SUM(Z684:Z693)</f>
        <v>8612.5</v>
      </c>
      <c r="AA683" s="108"/>
      <c r="AB683" s="108"/>
      <c r="AC683" s="108"/>
      <c r="AD683" s="133"/>
      <c r="AE683" s="108"/>
      <c r="AF683" s="108"/>
      <c r="AG683" s="124">
        <f>SUM(AG684:AG693)</f>
        <v>5058982.347593843</v>
      </c>
      <c r="AH683" s="108"/>
      <c r="AI683" s="129">
        <f>SUM(AI684:AI693)</f>
        <v>107</v>
      </c>
      <c r="AJ683" s="124">
        <f>SUM(AJ684:AJ693)</f>
        <v>610350.93430049997</v>
      </c>
      <c r="AK683" s="108"/>
      <c r="AL683" s="124">
        <f>SUM(AL684:AL693)</f>
        <v>530.125</v>
      </c>
      <c r="AM683" s="124">
        <f>SUM(AM684:AM693)</f>
        <v>279746.39627919655</v>
      </c>
      <c r="AN683" s="108"/>
      <c r="AO683" s="124"/>
      <c r="AP683" s="124"/>
      <c r="AQ683" s="124">
        <f>SUM(AQ684:AQ693)</f>
        <v>269466.74383684242</v>
      </c>
      <c r="AR683" s="107"/>
      <c r="AS683" s="124"/>
      <c r="AT683" s="124"/>
      <c r="AU683" s="124">
        <f>SUM(AU684:AU693)</f>
        <v>269466.74383684242</v>
      </c>
      <c r="AV683" s="107"/>
      <c r="AW683" s="124"/>
      <c r="AX683" s="124"/>
      <c r="AY683" s="124">
        <f>SUM(AY684:AY693)</f>
        <v>269466.74383684242</v>
      </c>
      <c r="AZ683" s="102"/>
    </row>
    <row r="684" spans="1:52" x14ac:dyDescent="0.25">
      <c r="A684" s="102"/>
      <c r="B684" s="103" t="s">
        <v>700</v>
      </c>
      <c r="C684" s="103" t="s">
        <v>35</v>
      </c>
      <c r="D684" s="103" t="s">
        <v>85</v>
      </c>
      <c r="F684" s="113">
        <f>'MATRIZ 2017 COMPLETO PROPOSTA'!F684</f>
        <v>0</v>
      </c>
      <c r="G684" s="118">
        <f t="shared" ref="G684:G693" si="293">F684/$F$11</f>
        <v>0</v>
      </c>
      <c r="H684" s="123">
        <f>'DADOS BASE PROPOSTA'!$H$17*G684*'AJUSTE CONIF-SETEC (1) '!$Q$12</f>
        <v>0</v>
      </c>
      <c r="I684" s="123">
        <f>'MATRIZ 2017 COMPLETO PROPOSTA'!I684*'AJUSTE CONIF-SETEC (1) '!$Q$12</f>
        <v>0</v>
      </c>
      <c r="J684" s="123">
        <f t="shared" ref="J684:J693" si="294">H684+I684</f>
        <v>0</v>
      </c>
      <c r="L684" s="113"/>
      <c r="M684" s="123">
        <f>IF(D684="E",'DADOS BASE PROPOSTA'!$H$28,IF(D684="EA",'DADOS BASE PROPOSTA'!$H$29,IF(D684="EC",'DADOS BASE PROPOSTA'!$H$30,IF(D684="ECA",'DADOS BASE PROPOSTA'!$H$31,0))))*'AJUSTE CONIF-SETEC (1) '!$Q$14</f>
        <v>0</v>
      </c>
      <c r="N684" s="123">
        <f>IF(OR(D684="E",D684="EA",D684="EC",D684="ECA",D684="ECR"),L684*'DADOS BASE PROPOSTA'!$H$33,0)*'AJUSTE CONIF-SETEC (1) '!$Q$14</f>
        <v>0</v>
      </c>
      <c r="O684" s="123">
        <f t="shared" ref="O684:O693" si="295">M684+N684</f>
        <v>0</v>
      </c>
      <c r="Q684" s="77">
        <v>9</v>
      </c>
      <c r="R684" s="123">
        <f>IF(D684="R",('DADOS BASE PROPOSTA'!$H$36+('DADOS BASE PROPOSTA'!$H$37*Q684)),0)*'AJUSTE CONIF-SETEC (1) '!Q16</f>
        <v>3167580.0510508874</v>
      </c>
      <c r="T684" s="113"/>
      <c r="U684" s="118"/>
      <c r="V684" s="123"/>
      <c r="W684" s="123">
        <f>'DADOS BASE PROPOSTA'!$H$47/41</f>
        <v>244676.20587804879</v>
      </c>
      <c r="X684" s="123">
        <f t="shared" ref="X684:X693" si="296">V684+W684</f>
        <v>244676.20587804879</v>
      </c>
      <c r="Z684" s="128"/>
      <c r="AD684" s="132"/>
      <c r="AG684" s="123"/>
      <c r="AI684" s="128"/>
      <c r="AJ684" s="123"/>
      <c r="AL684" s="123"/>
      <c r="AM684" s="123"/>
      <c r="AO684" s="123">
        <f>'DADOS BASE PROPOSTA'!$H$52/41*'AJUSTE CONIF-SETEC (1) '!$Q$22</f>
        <v>167483.94540012974</v>
      </c>
      <c r="AP684" s="123">
        <f>'DADOS BASE PROPOSTA'!$H$53*(Q684/$Q$11)*'AJUSTE CONIF-SETEC (1) '!$Q$22</f>
        <v>101982.79843671266</v>
      </c>
      <c r="AQ684" s="123">
        <f>AO684+AP684</f>
        <v>269466.74383684242</v>
      </c>
      <c r="AS684" s="123">
        <f>'DADOS BASE PROPOSTA'!$H$56/41*'AJUSTE CONIF-SETEC (1) '!$Q$24</f>
        <v>167483.94540012974</v>
      </c>
      <c r="AT684" s="123">
        <f>'DADOS BASE PROPOSTA'!$H$57*(Q684/$Q$11)*'AJUSTE CONIF-SETEC (1) '!$Q$24</f>
        <v>101982.79843671266</v>
      </c>
      <c r="AU684" s="123">
        <f>AS684+AT684</f>
        <v>269466.74383684242</v>
      </c>
      <c r="AW684" s="123">
        <f>'DADOS BASE PROPOSTA'!$H$60/41*'AJUSTE CONIF-SETEC (1) '!$Q$26</f>
        <v>167483.94540012974</v>
      </c>
      <c r="AX684" s="123">
        <f>'DADOS BASE PROPOSTA'!$H$61*(Q684/$Q$11)*'AJUSTE CONIF-SETEC (1) '!$Q$26</f>
        <v>101982.79843671266</v>
      </c>
      <c r="AY684" s="123">
        <f>AW684+AX684</f>
        <v>269466.74383684242</v>
      </c>
      <c r="AZ684" s="102"/>
    </row>
    <row r="685" spans="1:52" x14ac:dyDescent="0.25">
      <c r="A685" s="102"/>
      <c r="B685" s="103" t="s">
        <v>700</v>
      </c>
      <c r="C685" s="103" t="s">
        <v>702</v>
      </c>
      <c r="D685" s="103" t="s">
        <v>89</v>
      </c>
      <c r="F685" s="113">
        <f>'MATRIZ 2017 COMPLETO PROPOSTA'!F685</f>
        <v>7715.9476407597986</v>
      </c>
      <c r="G685" s="118">
        <f t="shared" si="293"/>
        <v>6.8353801051684922E-3</v>
      </c>
      <c r="H685" s="123">
        <f>'DADOS BASE PROPOSTA'!$H$17*G685*'AJUSTE CONIF-SETEC (1) '!$Q$12</f>
        <v>8470351.2003760524</v>
      </c>
      <c r="I685" s="123">
        <f>'MATRIZ 2017 COMPLETO PROPOSTA'!I685*'AJUSTE CONIF-SETEC (1) '!$Q$12</f>
        <v>0</v>
      </c>
      <c r="J685" s="123">
        <f t="shared" si="294"/>
        <v>8470351.2003760524</v>
      </c>
      <c r="L685" s="113">
        <v>0</v>
      </c>
      <c r="M685" s="123">
        <f>IF(D685="E",'DADOS BASE PROPOSTA'!$H$28,IF(D685="EA",'DADOS BASE PROPOSTA'!$H$29,IF(D685="EC",'DADOS BASE PROPOSTA'!$H$30,IF(D685="ECA",'DADOS BASE PROPOSTA'!$H$31,0))))*'AJUSTE CONIF-SETEC (1) '!$Q$14</f>
        <v>0</v>
      </c>
      <c r="N685" s="123">
        <f>IF(OR(D685="E",D685="EA",D685="EC",D685="ECA",D685="ECR"),L685*'DADOS BASE PROPOSTA'!$H$33,0)*'AJUSTE CONIF-SETEC (1) '!$Q$14</f>
        <v>0</v>
      </c>
      <c r="O685" s="123">
        <f t="shared" si="295"/>
        <v>0</v>
      </c>
      <c r="R685" s="123"/>
      <c r="T685" s="113">
        <v>552.06239935682322</v>
      </c>
      <c r="U685" s="118">
        <f t="shared" ref="U685:U693" si="297">T685/$T$11</f>
        <v>2.8962050859921299E-3</v>
      </c>
      <c r="V685" s="123">
        <f>'DADOS BASE PROPOSTA'!$H$48*U685*'AJUSTE CONIF-SETEC (1) '!$Q$20</f>
        <v>141698.11331935297</v>
      </c>
      <c r="W685" s="123"/>
      <c r="X685" s="123">
        <f t="shared" si="296"/>
        <v>141698.11331935297</v>
      </c>
      <c r="Z685" s="128">
        <v>4268.5</v>
      </c>
      <c r="AB685" s="54">
        <v>0.77</v>
      </c>
      <c r="AC685" s="54">
        <f t="shared" ref="AC685:AC693" si="298">Z685*AB685</f>
        <v>3286.7449999999999</v>
      </c>
      <c r="AD685" s="132">
        <f t="shared" ref="AD685:AD693" si="299">(AB685-$AC$12)*$AD$12</f>
        <v>7.2668155741728857E-2</v>
      </c>
      <c r="AF685" s="54">
        <f>($AF$11-(AD685*$AF$11))*'AJUSTE CONIF-SETEC (1) '!$Q$18</f>
        <v>522.06475109262192</v>
      </c>
      <c r="AG685" s="123">
        <f t="shared" ref="AG685:AG693" si="300">Z685*AF685</f>
        <v>2228433.3900388568</v>
      </c>
      <c r="AI685" s="128">
        <v>0</v>
      </c>
      <c r="AJ685" s="123">
        <f>IF($AI$11&gt;0,(AI685/$AI$11)*'DADOS BASE PROPOSTA'!$H$41,0)*'AJUSTE CONIF-SETEC (1) '!$Q$18</f>
        <v>0</v>
      </c>
      <c r="AL685" s="123">
        <v>244.25</v>
      </c>
      <c r="AM685" s="123">
        <f>(AL685/$AL$11)*'DADOS BASE PROPOSTA'!$H$42*'AJUSTE CONIF-SETEC (1) '!$Q$18</f>
        <v>128890.46411920541</v>
      </c>
      <c r="AO685" s="123"/>
      <c r="AP685" s="123"/>
      <c r="AQ685" s="123"/>
      <c r="AS685" s="123"/>
      <c r="AT685" s="123"/>
      <c r="AU685" s="123"/>
      <c r="AW685" s="123"/>
      <c r="AX685" s="123"/>
      <c r="AY685" s="123"/>
      <c r="AZ685" s="102"/>
    </row>
    <row r="686" spans="1:52" x14ac:dyDescent="0.25">
      <c r="A686" s="102"/>
      <c r="B686" s="103" t="s">
        <v>700</v>
      </c>
      <c r="C686" s="103" t="s">
        <v>703</v>
      </c>
      <c r="D686" s="103" t="s">
        <v>89</v>
      </c>
      <c r="F686" s="113">
        <f>'MATRIZ 2017 COMPLETO PROPOSTA'!F686</f>
        <v>791.5004132290959</v>
      </c>
      <c r="G686" s="118">
        <f t="shared" si="293"/>
        <v>7.0117196612884912E-4</v>
      </c>
      <c r="H686" s="123">
        <f>'DADOS BASE PROPOSTA'!$H$17*G686*'AJUSTE CONIF-SETEC (1) '!$Q$12</f>
        <v>868886.98413109442</v>
      </c>
      <c r="I686" s="123">
        <f>'MATRIZ 2017 COMPLETO PROPOSTA'!I686*'AJUSTE CONIF-SETEC (1) '!$Q$12</f>
        <v>851086.41782810807</v>
      </c>
      <c r="J686" s="123">
        <f t="shared" si="294"/>
        <v>1719973.4019592025</v>
      </c>
      <c r="L686" s="113">
        <v>0</v>
      </c>
      <c r="M686" s="123">
        <f>IF(D686="E",'DADOS BASE PROPOSTA'!$H$28,IF(D686="EA",'DADOS BASE PROPOSTA'!$H$29,IF(D686="EC",'DADOS BASE PROPOSTA'!$H$30,IF(D686="ECA",'DADOS BASE PROPOSTA'!$H$31,0))))*'AJUSTE CONIF-SETEC (1) '!$Q$14</f>
        <v>0</v>
      </c>
      <c r="N686" s="123">
        <f>IF(OR(D686="E",D686="EA",D686="EC",D686="ECA",D686="ECR"),L686*'DADOS BASE PROPOSTA'!$H$33,0)*'AJUSTE CONIF-SETEC (1) '!$Q$14</f>
        <v>0</v>
      </c>
      <c r="O686" s="123">
        <f t="shared" si="295"/>
        <v>0</v>
      </c>
      <c r="R686" s="123"/>
      <c r="T686" s="113">
        <v>223.15210516629509</v>
      </c>
      <c r="U686" s="118">
        <f t="shared" si="297"/>
        <v>1.1706906007100564E-3</v>
      </c>
      <c r="V686" s="123">
        <f>'DADOS BASE PROPOSTA'!$H$48*U686*'AJUSTE CONIF-SETEC (1) '!$Q$20</f>
        <v>57276.554828122338</v>
      </c>
      <c r="W686" s="123"/>
      <c r="X686" s="123">
        <f t="shared" si="296"/>
        <v>57276.554828122338</v>
      </c>
      <c r="Z686" s="128">
        <v>454.5</v>
      </c>
      <c r="AB686" s="54">
        <v>0.64700000000000002</v>
      </c>
      <c r="AC686" s="54">
        <f t="shared" si="298"/>
        <v>294.06150000000002</v>
      </c>
      <c r="AD686" s="132">
        <f t="shared" si="299"/>
        <v>-0.14258184425827114</v>
      </c>
      <c r="AF686" s="54">
        <f>($AF$11-(AD686*$AF$11))*'AJUSTE CONIF-SETEC (1) '!$Q$18</f>
        <v>643.24514446363764</v>
      </c>
      <c r="AG686" s="123">
        <f t="shared" si="300"/>
        <v>292354.91815872333</v>
      </c>
      <c r="AI686" s="128">
        <v>0</v>
      </c>
      <c r="AJ686" s="123">
        <f>IF($AI$11&gt;0,(AI686/$AI$11)*'DADOS BASE PROPOSTA'!$H$41,0)*'AJUSTE CONIF-SETEC (1) '!$Q$18</f>
        <v>0</v>
      </c>
      <c r="AL686" s="123">
        <v>100.375</v>
      </c>
      <c r="AM686" s="123">
        <f>(AL686/$AL$11)*'DADOS BASE PROPOSTA'!$H$42*'AJUSTE CONIF-SETEC (1) '!$Q$18</f>
        <v>52967.78029054348</v>
      </c>
      <c r="AO686" s="123"/>
      <c r="AP686" s="123"/>
      <c r="AQ686" s="123"/>
      <c r="AS686" s="123"/>
      <c r="AT686" s="123"/>
      <c r="AU686" s="123"/>
      <c r="AW686" s="123"/>
      <c r="AX686" s="123"/>
      <c r="AY686" s="123"/>
      <c r="AZ686" s="102"/>
    </row>
    <row r="687" spans="1:52" x14ac:dyDescent="0.25">
      <c r="A687" s="102"/>
      <c r="B687" s="103" t="s">
        <v>700</v>
      </c>
      <c r="C687" s="103" t="s">
        <v>442</v>
      </c>
      <c r="D687" s="103" t="s">
        <v>93</v>
      </c>
      <c r="F687" s="113">
        <f>'MATRIZ 2017 COMPLETO PROPOSTA'!F687</f>
        <v>0</v>
      </c>
      <c r="G687" s="118">
        <f t="shared" si="293"/>
        <v>0</v>
      </c>
      <c r="H687" s="123">
        <f>'DADOS BASE PROPOSTA'!$H$17*G687*'AJUSTE CONIF-SETEC (1) '!$Q$12</f>
        <v>0</v>
      </c>
      <c r="I687" s="123">
        <f>'MATRIZ 2017 COMPLETO PROPOSTA'!I687*'AJUSTE CONIF-SETEC (1) '!$Q$12</f>
        <v>0</v>
      </c>
      <c r="J687" s="123">
        <f t="shared" si="294"/>
        <v>0</v>
      </c>
      <c r="L687" s="113">
        <v>1141.3095025341979</v>
      </c>
      <c r="M687" s="123">
        <f>IF(D687="E",'DADOS BASE PROPOSTA'!$H$28,IF(D687="EA",'DADOS BASE PROPOSTA'!$H$29,IF(D687="EC",'DADOS BASE PROPOSTA'!$H$30,IF(D687="ECA",'DADOS BASE PROPOSTA'!$H$31,0))))*'AJUSTE CONIF-SETEC (1) '!$Q$14</f>
        <v>1008808.992033664</v>
      </c>
      <c r="N687" s="123">
        <f>IF(OR(D687="E",D687="EA",D687="EC",D687="ECA",D687="ECR"),L687*'DADOS BASE PROPOSTA'!$H$33,0)*'AJUSTE CONIF-SETEC (1) '!$Q$14</f>
        <v>382909.57199791493</v>
      </c>
      <c r="O687" s="123">
        <f t="shared" si="295"/>
        <v>1391718.5640315791</v>
      </c>
      <c r="R687" s="123"/>
      <c r="T687" s="113">
        <v>133.4430313057251</v>
      </c>
      <c r="U687" s="118">
        <f t="shared" si="297"/>
        <v>7.0006286682105536E-4</v>
      </c>
      <c r="V687" s="123">
        <f>'DADOS BASE PROPOSTA'!$H$48*U687*'AJUSTE CONIF-SETEC (1) '!$Q$20</f>
        <v>34250.885033405597</v>
      </c>
      <c r="W687" s="123"/>
      <c r="X687" s="123">
        <f t="shared" si="296"/>
        <v>34250.885033405597</v>
      </c>
      <c r="Z687" s="128">
        <v>625</v>
      </c>
      <c r="AB687" s="54">
        <v>0.64200000000000002</v>
      </c>
      <c r="AC687" s="54">
        <f t="shared" si="298"/>
        <v>401.25</v>
      </c>
      <c r="AD687" s="132">
        <f t="shared" si="299"/>
        <v>-0.15133184425827115</v>
      </c>
      <c r="AF687" s="54">
        <f>($AF$11-(AD687*$AF$11))*'AJUSTE CONIF-SETEC (1) '!$Q$18</f>
        <v>648.17117671449193</v>
      </c>
      <c r="AG687" s="123">
        <f t="shared" si="300"/>
        <v>405106.98544655746</v>
      </c>
      <c r="AI687" s="128">
        <v>0</v>
      </c>
      <c r="AJ687" s="123">
        <f>IF($AI$11&gt;0,(AI687/$AI$11)*'DADOS BASE PROPOSTA'!$H$41,0)*'AJUSTE CONIF-SETEC (1) '!$Q$18</f>
        <v>0</v>
      </c>
      <c r="AL687" s="123">
        <v>67.5</v>
      </c>
      <c r="AM687" s="123">
        <f>(AL687/$AL$11)*'DADOS BASE PROPOSTA'!$H$42*'AJUSTE CONIF-SETEC (1) '!$Q$18</f>
        <v>35619.677903976932</v>
      </c>
      <c r="AO687" s="123"/>
      <c r="AP687" s="123"/>
      <c r="AQ687" s="123"/>
      <c r="AS687" s="123"/>
      <c r="AT687" s="123"/>
      <c r="AU687" s="123"/>
      <c r="AW687" s="123"/>
      <c r="AX687" s="123"/>
      <c r="AY687" s="123"/>
      <c r="AZ687" s="102"/>
    </row>
    <row r="688" spans="1:52" x14ac:dyDescent="0.25">
      <c r="A688" s="102"/>
      <c r="B688" s="103" t="s">
        <v>700</v>
      </c>
      <c r="C688" s="103" t="s">
        <v>704</v>
      </c>
      <c r="D688" s="103" t="s">
        <v>89</v>
      </c>
      <c r="F688" s="113">
        <f>'MATRIZ 2017 COMPLETO PROPOSTA'!F688</f>
        <v>2921.0318128958402</v>
      </c>
      <c r="G688" s="118">
        <f t="shared" si="293"/>
        <v>2.5876747316116271E-3</v>
      </c>
      <c r="H688" s="123">
        <f>'DADOS BASE PROPOSTA'!$H$17*G688*'AJUSTE CONIF-SETEC (1) '!$Q$12</f>
        <v>3206626.9076266731</v>
      </c>
      <c r="I688" s="123">
        <f>'MATRIZ 2017 COMPLETO PROPOSTA'!I688*'AJUSTE CONIF-SETEC (1) '!$Q$12</f>
        <v>0</v>
      </c>
      <c r="J688" s="123">
        <f t="shared" si="294"/>
        <v>3206626.9076266731</v>
      </c>
      <c r="L688" s="113">
        <v>0</v>
      </c>
      <c r="M688" s="123">
        <f>IF(D688="E",'DADOS BASE PROPOSTA'!$H$28,IF(D688="EA",'DADOS BASE PROPOSTA'!$H$29,IF(D688="EC",'DADOS BASE PROPOSTA'!$H$30,IF(D688="ECA",'DADOS BASE PROPOSTA'!$H$31,0))))*'AJUSTE CONIF-SETEC (1) '!$Q$14</f>
        <v>0</v>
      </c>
      <c r="N688" s="123">
        <f>IF(OR(D688="E",D688="EA",D688="EC",D688="ECA",D688="ECR"),L688*'DADOS BASE PROPOSTA'!$H$33,0)*'AJUSTE CONIF-SETEC (1) '!$Q$14</f>
        <v>0</v>
      </c>
      <c r="O688" s="123">
        <f t="shared" si="295"/>
        <v>0</v>
      </c>
      <c r="R688" s="123"/>
      <c r="T688" s="113">
        <v>183.85696639238449</v>
      </c>
      <c r="U688" s="118">
        <f t="shared" si="297"/>
        <v>9.6454219990544396E-4</v>
      </c>
      <c r="V688" s="123">
        <f>'DADOS BASE PROPOSTA'!$H$48*U688*'AJUSTE CONIF-SETEC (1) '!$Q$20</f>
        <v>47190.653246394795</v>
      </c>
      <c r="W688" s="123"/>
      <c r="X688" s="123">
        <f t="shared" si="296"/>
        <v>47190.653246394795</v>
      </c>
      <c r="Z688" s="128">
        <v>1553</v>
      </c>
      <c r="AB688" s="54">
        <v>0.625</v>
      </c>
      <c r="AC688" s="54">
        <f t="shared" si="298"/>
        <v>970.625</v>
      </c>
      <c r="AD688" s="132">
        <f t="shared" si="299"/>
        <v>-0.18108184425827117</v>
      </c>
      <c r="AF688" s="54">
        <f>($AF$11-(AD688*$AF$11))*'AJUSTE CONIF-SETEC (1) '!$Q$18</f>
        <v>664.91968636739659</v>
      </c>
      <c r="AG688" s="123">
        <f t="shared" si="300"/>
        <v>1032620.2729285669</v>
      </c>
      <c r="AI688" s="128">
        <v>0</v>
      </c>
      <c r="AJ688" s="123">
        <f>IF($AI$11&gt;0,(AI688/$AI$11)*'DADOS BASE PROPOSTA'!$H$41,0)*'AJUSTE CONIF-SETEC (1) '!$Q$18</f>
        <v>0</v>
      </c>
      <c r="AL688" s="123">
        <v>70.25</v>
      </c>
      <c r="AM688" s="123">
        <f>(AL688/$AL$11)*'DADOS BASE PROPOSTA'!$H$42*'AJUSTE CONIF-SETEC (1) '!$Q$18</f>
        <v>37070.849966731548</v>
      </c>
      <c r="AO688" s="123"/>
      <c r="AP688" s="123"/>
      <c r="AQ688" s="123"/>
      <c r="AS688" s="123"/>
      <c r="AT688" s="123"/>
      <c r="AU688" s="123"/>
      <c r="AW688" s="123"/>
      <c r="AX688" s="123"/>
      <c r="AY688" s="123"/>
      <c r="AZ688" s="102"/>
    </row>
    <row r="689" spans="1:52" x14ac:dyDescent="0.25">
      <c r="A689" s="102"/>
      <c r="B689" s="103" t="s">
        <v>700</v>
      </c>
      <c r="C689" s="103" t="s">
        <v>705</v>
      </c>
      <c r="D689" s="103" t="s">
        <v>89</v>
      </c>
      <c r="F689" s="113">
        <f>'MATRIZ 2017 COMPLETO PROPOSTA'!F689</f>
        <v>353.81648700271819</v>
      </c>
      <c r="G689" s="118">
        <f t="shared" si="293"/>
        <v>3.1343786774333743E-4</v>
      </c>
      <c r="H689" s="123">
        <f>'DADOS BASE PROPOSTA'!$H$17*G689*'AJUSTE CONIF-SETEC (1) '!$Q$12</f>
        <v>388409.82921719243</v>
      </c>
      <c r="I689" s="123">
        <f>'MATRIZ 2017 COMPLETO PROPOSTA'!I689*'AJUSTE CONIF-SETEC (1) '!$Q$12</f>
        <v>859986.70097960124</v>
      </c>
      <c r="J689" s="123">
        <f t="shared" si="294"/>
        <v>1248396.5301967936</v>
      </c>
      <c r="L689" s="113">
        <v>0</v>
      </c>
      <c r="M689" s="123">
        <f>IF(D689="E",'DADOS BASE PROPOSTA'!$H$28,IF(D689="EA",'DADOS BASE PROPOSTA'!$H$29,IF(D689="EC",'DADOS BASE PROPOSTA'!$H$30,IF(D689="ECA",'DADOS BASE PROPOSTA'!$H$31,0))))*'AJUSTE CONIF-SETEC (1) '!$Q$14</f>
        <v>0</v>
      </c>
      <c r="N689" s="123">
        <f>IF(OR(D689="E",D689="EA",D689="EC",D689="ECA",D689="ECR"),L689*'DADOS BASE PROPOSTA'!$H$33,0)*'AJUSTE CONIF-SETEC (1) '!$Q$14</f>
        <v>0</v>
      </c>
      <c r="O689" s="123">
        <f t="shared" si="295"/>
        <v>0</v>
      </c>
      <c r="R689" s="123"/>
      <c r="T689" s="113">
        <v>70.73690318302387</v>
      </c>
      <c r="U689" s="118">
        <f t="shared" si="297"/>
        <v>3.7109678001017175E-4</v>
      </c>
      <c r="V689" s="123">
        <f>'DADOS BASE PROPOSTA'!$H$48*U689*'AJUSTE CONIF-SETEC (1) '!$Q$20</f>
        <v>18156.073905351612</v>
      </c>
      <c r="W689" s="123"/>
      <c r="X689" s="123">
        <f t="shared" si="296"/>
        <v>18156.073905351612</v>
      </c>
      <c r="Z689" s="128">
        <v>131</v>
      </c>
      <c r="AB689" s="54">
        <v>0.58699999999999997</v>
      </c>
      <c r="AC689" s="54">
        <f t="shared" si="298"/>
        <v>76.896999999999991</v>
      </c>
      <c r="AD689" s="132">
        <f t="shared" si="299"/>
        <v>-0.24758184425827123</v>
      </c>
      <c r="AF689" s="54">
        <f>($AF$11-(AD689*$AF$11))*'AJUSTE CONIF-SETEC (1) '!$Q$18</f>
        <v>702.35753147388925</v>
      </c>
      <c r="AG689" s="123">
        <f t="shared" si="300"/>
        <v>92008.836623079493</v>
      </c>
      <c r="AI689" s="128">
        <v>0</v>
      </c>
      <c r="AJ689" s="123">
        <f>IF($AI$11&gt;0,(AI689/$AI$11)*'DADOS BASE PROPOSTA'!$H$41,0)*'AJUSTE CONIF-SETEC (1) '!$Q$18</f>
        <v>0</v>
      </c>
      <c r="AL689" s="123">
        <v>19.25</v>
      </c>
      <c r="AM689" s="123">
        <f>(AL689/$AL$11)*'DADOS BASE PROPOSTA'!$H$42*'AJUSTE CONIF-SETEC (1) '!$Q$18</f>
        <v>10158.20443928231</v>
      </c>
      <c r="AO689" s="123"/>
      <c r="AP689" s="123"/>
      <c r="AQ689" s="123"/>
      <c r="AS689" s="123"/>
      <c r="AT689" s="123"/>
      <c r="AU689" s="123"/>
      <c r="AW689" s="123"/>
      <c r="AX689" s="123"/>
      <c r="AY689" s="123"/>
      <c r="AZ689" s="102"/>
    </row>
    <row r="690" spans="1:52" x14ac:dyDescent="0.25">
      <c r="A690" s="102"/>
      <c r="B690" s="103" t="s">
        <v>700</v>
      </c>
      <c r="C690" s="103" t="s">
        <v>706</v>
      </c>
      <c r="D690" s="103" t="s">
        <v>93</v>
      </c>
      <c r="F690" s="113">
        <f>'MATRIZ 2017 COMPLETO PROPOSTA'!F690</f>
        <v>0</v>
      </c>
      <c r="G690" s="118">
        <f t="shared" si="293"/>
        <v>0</v>
      </c>
      <c r="H690" s="123">
        <f>'DADOS BASE PROPOSTA'!$H$17*G690*'AJUSTE CONIF-SETEC (1) '!$Q$12</f>
        <v>0</v>
      </c>
      <c r="I690" s="123">
        <f>'MATRIZ 2017 COMPLETO PROPOSTA'!I690*'AJUSTE CONIF-SETEC (1) '!$Q$12</f>
        <v>0</v>
      </c>
      <c r="J690" s="123">
        <f t="shared" si="294"/>
        <v>0</v>
      </c>
      <c r="L690" s="113">
        <v>0</v>
      </c>
      <c r="M690" s="123">
        <f>IF(D690="E",'DADOS BASE PROPOSTA'!$H$28,IF(D690="EA",'DADOS BASE PROPOSTA'!$H$29,IF(D690="EC",'DADOS BASE PROPOSTA'!$H$30,IF(D690="ECA",'DADOS BASE PROPOSTA'!$H$31,0))))*'AJUSTE CONIF-SETEC (1) '!$Q$14</f>
        <v>1008808.992033664</v>
      </c>
      <c r="N690" s="123">
        <f>IF(OR(D690="E",D690="EA",D690="EC",D690="ECA",D690="ECR"),L690*'DADOS BASE PROPOSTA'!$H$33,0)*'AJUSTE CONIF-SETEC (1) '!$Q$14</f>
        <v>0</v>
      </c>
      <c r="O690" s="123">
        <f t="shared" si="295"/>
        <v>1008808.992033664</v>
      </c>
      <c r="R690" s="123"/>
      <c r="T690" s="113">
        <v>0</v>
      </c>
      <c r="U690" s="118">
        <f t="shared" si="297"/>
        <v>0</v>
      </c>
      <c r="V690" s="123">
        <f>'DADOS BASE PROPOSTA'!$H$48*U690*'AJUSTE CONIF-SETEC (1) '!$Q$20</f>
        <v>0</v>
      </c>
      <c r="W690" s="123"/>
      <c r="X690" s="123">
        <f t="shared" si="296"/>
        <v>0</v>
      </c>
      <c r="Z690" s="128">
        <v>0</v>
      </c>
      <c r="AB690" s="54">
        <v>0.66400000000000003</v>
      </c>
      <c r="AC690" s="54">
        <f t="shared" si="298"/>
        <v>0</v>
      </c>
      <c r="AD690" s="132">
        <f t="shared" si="299"/>
        <v>-0.11283184425827111</v>
      </c>
      <c r="AF690" s="54">
        <f>($AF$11-(AD690*$AF$11))*'AJUSTE CONIF-SETEC (1) '!$Q$18</f>
        <v>626.4966348107331</v>
      </c>
      <c r="AG690" s="123">
        <f t="shared" si="300"/>
        <v>0</v>
      </c>
      <c r="AI690" s="128">
        <v>0</v>
      </c>
      <c r="AJ690" s="123">
        <f>IF($AI$11&gt;0,(AI690/$AI$11)*'DADOS BASE PROPOSTA'!$H$41,0)*'AJUSTE CONIF-SETEC (1) '!$Q$18</f>
        <v>0</v>
      </c>
      <c r="AL690" s="123">
        <v>0</v>
      </c>
      <c r="AM690" s="123">
        <f>(AL690/$AL$11)*'DADOS BASE PROPOSTA'!$H$42*'AJUSTE CONIF-SETEC (1) '!$Q$18</f>
        <v>0</v>
      </c>
      <c r="AO690" s="123"/>
      <c r="AP690" s="123"/>
      <c r="AQ690" s="123"/>
      <c r="AS690" s="123"/>
      <c r="AT690" s="123"/>
      <c r="AU690" s="123"/>
      <c r="AW690" s="123"/>
      <c r="AX690" s="123"/>
      <c r="AY690" s="123"/>
      <c r="AZ690" s="102"/>
    </row>
    <row r="691" spans="1:52" x14ac:dyDescent="0.25">
      <c r="A691" s="102"/>
      <c r="B691" s="103" t="s">
        <v>700</v>
      </c>
      <c r="C691" s="103" t="s">
        <v>707</v>
      </c>
      <c r="D691" s="103" t="s">
        <v>93</v>
      </c>
      <c r="F691" s="113">
        <f>'MATRIZ 2017 COMPLETO PROPOSTA'!F691</f>
        <v>0</v>
      </c>
      <c r="G691" s="118">
        <f t="shared" si="293"/>
        <v>0</v>
      </c>
      <c r="H691" s="123">
        <f>'DADOS BASE PROPOSTA'!$H$17*G691*'AJUSTE CONIF-SETEC (1) '!$Q$12</f>
        <v>0</v>
      </c>
      <c r="I691" s="123">
        <f>'MATRIZ 2017 COMPLETO PROPOSTA'!I691*'AJUSTE CONIF-SETEC (1) '!$Q$12</f>
        <v>0</v>
      </c>
      <c r="J691" s="123">
        <f t="shared" si="294"/>
        <v>0</v>
      </c>
      <c r="L691" s="113">
        <v>195.00860306224899</v>
      </c>
      <c r="M691" s="123">
        <f>IF(D691="E",'DADOS BASE PROPOSTA'!$H$28,IF(D691="EA",'DADOS BASE PROPOSTA'!$H$29,IF(D691="EC",'DADOS BASE PROPOSTA'!$H$30,IF(D691="ECA",'DADOS BASE PROPOSTA'!$H$31,0))))*'AJUSTE CONIF-SETEC (1) '!$Q$14</f>
        <v>1008808.992033664</v>
      </c>
      <c r="N691" s="123">
        <f>IF(OR(D691="E",D691="EA",D691="EC",D691="ECA",D691="ECR"),L691*'DADOS BASE PROPOSTA'!$H$33,0)*'AJUSTE CONIF-SETEC (1) '!$Q$14</f>
        <v>65425.426292058437</v>
      </c>
      <c r="O691" s="123">
        <f t="shared" si="295"/>
        <v>1074234.4183257225</v>
      </c>
      <c r="R691" s="123"/>
      <c r="T691" s="113">
        <v>26.982325819672131</v>
      </c>
      <c r="U691" s="118">
        <f t="shared" si="297"/>
        <v>1.4155347178484732E-4</v>
      </c>
      <c r="V691" s="123">
        <f>'DADOS BASE PROPOSTA'!$H$48*U691*'AJUSTE CONIF-SETEC (1) '!$Q$20</f>
        <v>6925.56614264976</v>
      </c>
      <c r="W691" s="123"/>
      <c r="X691" s="123">
        <f t="shared" si="296"/>
        <v>6925.56614264976</v>
      </c>
      <c r="Z691" s="128">
        <v>116</v>
      </c>
      <c r="AB691" s="54">
        <v>0.66100000000000003</v>
      </c>
      <c r="AC691" s="54">
        <f t="shared" si="298"/>
        <v>76.676000000000002</v>
      </c>
      <c r="AD691" s="132">
        <f t="shared" si="299"/>
        <v>-0.11808184425827112</v>
      </c>
      <c r="AF691" s="54">
        <f>($AF$11-(AD691*$AF$11))*'AJUSTE CONIF-SETEC (1) '!$Q$18</f>
        <v>629.45225416124561</v>
      </c>
      <c r="AG691" s="123">
        <f t="shared" si="300"/>
        <v>73016.461482704486</v>
      </c>
      <c r="AI691" s="128">
        <v>0</v>
      </c>
      <c r="AJ691" s="123">
        <f>IF($AI$11&gt;0,(AI691/$AI$11)*'DADOS BASE PROPOSTA'!$H$41,0)*'AJUSTE CONIF-SETEC (1) '!$Q$18</f>
        <v>0</v>
      </c>
      <c r="AL691" s="123">
        <v>18.5</v>
      </c>
      <c r="AM691" s="123">
        <f>(AL691/$AL$11)*'DADOS BASE PROPOSTA'!$H$42*'AJUSTE CONIF-SETEC (1) '!$Q$18</f>
        <v>9762.4302403492329</v>
      </c>
      <c r="AO691" s="123"/>
      <c r="AP691" s="123"/>
      <c r="AQ691" s="123"/>
      <c r="AS691" s="123"/>
      <c r="AT691" s="123"/>
      <c r="AU691" s="123"/>
      <c r="AW691" s="123"/>
      <c r="AX691" s="123"/>
      <c r="AY691" s="123"/>
      <c r="AZ691" s="102"/>
    </row>
    <row r="692" spans="1:52" x14ac:dyDescent="0.25">
      <c r="A692" s="102"/>
      <c r="B692" s="103" t="s">
        <v>700</v>
      </c>
      <c r="C692" s="103" t="s">
        <v>708</v>
      </c>
      <c r="D692" s="103" t="s">
        <v>89</v>
      </c>
      <c r="F692" s="113">
        <f>'MATRIZ 2017 COMPLETO PROPOSTA'!F692</f>
        <v>4482.0984242178638</v>
      </c>
      <c r="G692" s="118">
        <f t="shared" si="293"/>
        <v>3.9705876484264204E-3</v>
      </c>
      <c r="H692" s="123">
        <f>'DADOS BASE PROPOSTA'!$H$17*G692*'AJUSTE CONIF-SETEC (1) '!$Q$12</f>
        <v>4920322.1088782484</v>
      </c>
      <c r="I692" s="123">
        <f>'MATRIZ 2017 COMPLETO PROPOSTA'!I692*'AJUSTE CONIF-SETEC (1) '!$Q$12</f>
        <v>0</v>
      </c>
      <c r="J692" s="123">
        <f t="shared" si="294"/>
        <v>4920322.1088782484</v>
      </c>
      <c r="L692" s="113">
        <v>0</v>
      </c>
      <c r="M692" s="123">
        <f>IF(D692="E",'DADOS BASE PROPOSTA'!$H$28,IF(D692="EA",'DADOS BASE PROPOSTA'!$H$29,IF(D692="EC",'DADOS BASE PROPOSTA'!$H$30,IF(D692="ECA",'DADOS BASE PROPOSTA'!$H$31,0))))*'AJUSTE CONIF-SETEC (1) '!$Q$14</f>
        <v>0</v>
      </c>
      <c r="N692" s="123">
        <f>IF(OR(D692="E",D692="EA",D692="EC",D692="ECA",D692="ECR"),L692*'DADOS BASE PROPOSTA'!$H$33,0)*'AJUSTE CONIF-SETEC (1) '!$Q$14</f>
        <v>0</v>
      </c>
      <c r="O692" s="123">
        <f t="shared" si="295"/>
        <v>0</v>
      </c>
      <c r="R692" s="123"/>
      <c r="T692" s="113">
        <v>29.153689277296522</v>
      </c>
      <c r="U692" s="118">
        <f t="shared" si="297"/>
        <v>1.5294478171074672E-4</v>
      </c>
      <c r="V692" s="123">
        <f>'DADOS BASE PROPOSTA'!$H$48*U692*'AJUSTE CONIF-SETEC (1) '!$Q$20</f>
        <v>7482.8910132339934</v>
      </c>
      <c r="W692" s="123"/>
      <c r="X692" s="123">
        <f t="shared" si="296"/>
        <v>7482.8910132339934</v>
      </c>
      <c r="Z692" s="128">
        <v>1319</v>
      </c>
      <c r="AB692" s="54">
        <v>0.66200000000000003</v>
      </c>
      <c r="AC692" s="54">
        <f t="shared" si="298"/>
        <v>873.178</v>
      </c>
      <c r="AD692" s="132">
        <f t="shared" si="299"/>
        <v>-0.11633184425827112</v>
      </c>
      <c r="AF692" s="54">
        <f>($AF$11-(AD692*$AF$11))*'AJUSTE CONIF-SETEC (1) '!$Q$18</f>
        <v>628.46704771107466</v>
      </c>
      <c r="AG692" s="123">
        <f t="shared" si="300"/>
        <v>828948.03593090747</v>
      </c>
      <c r="AI692" s="128">
        <v>107</v>
      </c>
      <c r="AJ692" s="123">
        <f>IF($AI$11&gt;0,(AI692/$AI$11)*'DADOS BASE PROPOSTA'!$H$41,0)*'AJUSTE CONIF-SETEC (1) '!$Q$18</f>
        <v>610350.93430049997</v>
      </c>
      <c r="AL692" s="123">
        <v>10</v>
      </c>
      <c r="AM692" s="123">
        <f>(AL692/$AL$11)*'DADOS BASE PROPOSTA'!$H$42*'AJUSTE CONIF-SETEC (1) '!$Q$18</f>
        <v>5276.9893191076944</v>
      </c>
      <c r="AO692" s="123"/>
      <c r="AP692" s="123"/>
      <c r="AQ692" s="123"/>
      <c r="AS692" s="123"/>
      <c r="AT692" s="123"/>
      <c r="AU692" s="123"/>
      <c r="AW692" s="123"/>
      <c r="AX692" s="123"/>
      <c r="AY692" s="123"/>
      <c r="AZ692" s="102"/>
    </row>
    <row r="693" spans="1:52" x14ac:dyDescent="0.25">
      <c r="A693" s="102"/>
      <c r="B693" s="103" t="s">
        <v>700</v>
      </c>
      <c r="C693" s="103" t="s">
        <v>709</v>
      </c>
      <c r="D693" s="103" t="s">
        <v>93</v>
      </c>
      <c r="F693" s="113">
        <f>'MATRIZ 2017 COMPLETO PROPOSTA'!F693</f>
        <v>0</v>
      </c>
      <c r="G693" s="118">
        <f t="shared" si="293"/>
        <v>0</v>
      </c>
      <c r="H693" s="123">
        <f>'DADOS BASE PROPOSTA'!$H$17*G693*'AJUSTE CONIF-SETEC (1) '!$Q$12</f>
        <v>0</v>
      </c>
      <c r="I693" s="123">
        <f>'MATRIZ 2017 COMPLETO PROPOSTA'!I693*'AJUSTE CONIF-SETEC (1) '!$Q$12</f>
        <v>0</v>
      </c>
      <c r="J693" s="123">
        <f t="shared" si="294"/>
        <v>0</v>
      </c>
      <c r="L693" s="113">
        <v>260.10704389377042</v>
      </c>
      <c r="M693" s="123">
        <f>IF(D693="E",'DADOS BASE PROPOSTA'!$H$28,IF(D693="EA",'DADOS BASE PROPOSTA'!$H$29,IF(D693="EC",'DADOS BASE PROPOSTA'!$H$30,IF(D693="ECA",'DADOS BASE PROPOSTA'!$H$31,0))))*'AJUSTE CONIF-SETEC (1) '!$Q$14</f>
        <v>1008808.992033664</v>
      </c>
      <c r="N693" s="123">
        <f>IF(OR(D693="E",D693="EA",D693="EC",D693="ECA",D693="ECR"),L693*'DADOS BASE PROPOSTA'!$H$33,0)*'AJUSTE CONIF-SETEC (1) '!$Q$14</f>
        <v>87265.966532178412</v>
      </c>
      <c r="O693" s="123">
        <f t="shared" si="295"/>
        <v>1096074.9585658424</v>
      </c>
      <c r="R693" s="123"/>
      <c r="T693" s="113">
        <v>0</v>
      </c>
      <c r="U693" s="118">
        <f t="shared" si="297"/>
        <v>0</v>
      </c>
      <c r="V693" s="123">
        <f>'DADOS BASE PROPOSTA'!$H$48*U693*'AJUSTE CONIF-SETEC (1) '!$Q$20</f>
        <v>0</v>
      </c>
      <c r="W693" s="123"/>
      <c r="X693" s="123">
        <f t="shared" si="296"/>
        <v>0</v>
      </c>
      <c r="Z693" s="128">
        <v>145.5</v>
      </c>
      <c r="AB693" s="54">
        <v>0.55700000000000005</v>
      </c>
      <c r="AC693" s="54">
        <f t="shared" si="298"/>
        <v>81.043500000000009</v>
      </c>
      <c r="AD693" s="132">
        <f t="shared" si="299"/>
        <v>-0.30008184425827111</v>
      </c>
      <c r="AF693" s="54">
        <f>($AF$11-(AD693*$AF$11))*'AJUSTE CONIF-SETEC (1) '!$Q$18</f>
        <v>731.91372497901511</v>
      </c>
      <c r="AG693" s="123">
        <f t="shared" si="300"/>
        <v>106493.44698444669</v>
      </c>
      <c r="AI693" s="128">
        <v>0</v>
      </c>
      <c r="AJ693" s="123">
        <f>IF($AI$11&gt;0,(AI693/$AI$11)*'DADOS BASE PROPOSTA'!$H$41,0)*'AJUSTE CONIF-SETEC (1) '!$Q$18</f>
        <v>0</v>
      </c>
      <c r="AL693" s="123">
        <v>0</v>
      </c>
      <c r="AM693" s="123">
        <f>(AL693/$AL$11)*'DADOS BASE PROPOSTA'!$H$42*'AJUSTE CONIF-SETEC (1) '!$Q$18</f>
        <v>0</v>
      </c>
      <c r="AO693" s="123"/>
      <c r="AP693" s="123"/>
      <c r="AQ693" s="123"/>
      <c r="AS693" s="123"/>
      <c r="AT693" s="123"/>
      <c r="AU693" s="123"/>
      <c r="AW693" s="123"/>
      <c r="AX693" s="123"/>
      <c r="AY693" s="123"/>
      <c r="AZ693" s="102"/>
    </row>
    <row r="694" spans="1:52" x14ac:dyDescent="0.25">
      <c r="A694" s="102"/>
      <c r="F694" s="113"/>
      <c r="G694" s="118"/>
      <c r="H694" s="123"/>
      <c r="I694" s="123"/>
      <c r="J694" s="123"/>
      <c r="L694" s="113"/>
      <c r="M694" s="123"/>
      <c r="N694" s="123"/>
      <c r="O694" s="123"/>
      <c r="R694" s="123"/>
      <c r="T694" s="113"/>
      <c r="U694" s="118"/>
      <c r="V694" s="123"/>
      <c r="W694" s="123"/>
      <c r="X694" s="123"/>
      <c r="Z694" s="128"/>
      <c r="AD694" s="132"/>
      <c r="AG694" s="123"/>
      <c r="AI694" s="128"/>
      <c r="AJ694" s="123"/>
      <c r="AL694" s="123"/>
      <c r="AM694" s="123"/>
      <c r="AO694" s="123"/>
      <c r="AP694" s="123"/>
      <c r="AQ694" s="123"/>
      <c r="AS694" s="123"/>
      <c r="AT694" s="123"/>
      <c r="AU694" s="123"/>
      <c r="AW694" s="123"/>
      <c r="AX694" s="123"/>
      <c r="AY694" s="123"/>
      <c r="AZ694" s="102"/>
    </row>
    <row r="695" spans="1:52" x14ac:dyDescent="0.25">
      <c r="A695" s="102"/>
      <c r="B695" s="107" t="s">
        <v>710</v>
      </c>
      <c r="C695" s="107" t="s">
        <v>711</v>
      </c>
      <c r="D695" s="107" t="s">
        <v>84</v>
      </c>
      <c r="E695" s="107"/>
      <c r="F695" s="114">
        <f>SUM(F696:F734)</f>
        <v>50737.662196782185</v>
      </c>
      <c r="G695" s="119">
        <f>SUM(G696:G734)</f>
        <v>4.4947325060968595E-2</v>
      </c>
      <c r="H695" s="124">
        <f>SUM(H696:H734)</f>
        <v>55698384.424297243</v>
      </c>
      <c r="I695" s="124">
        <f>SUM(I696:I734)</f>
        <v>4338301.2290890077</v>
      </c>
      <c r="J695" s="124">
        <f>SUM(J696:J734)</f>
        <v>60036685.653386258</v>
      </c>
      <c r="K695" s="108"/>
      <c r="L695" s="114">
        <f>SUM(L696:L734)</f>
        <v>3186.3564894305896</v>
      </c>
      <c r="M695" s="124">
        <f>SUM(M696:M734)</f>
        <v>10061457.355739985</v>
      </c>
      <c r="N695" s="124">
        <f>SUM(N696:N734)</f>
        <v>1069023.2552095021</v>
      </c>
      <c r="O695" s="124">
        <f>SUM(O696:O734)</f>
        <v>11130480.610949486</v>
      </c>
      <c r="P695" s="108"/>
      <c r="Q695" s="109"/>
      <c r="R695" s="124">
        <f>SUM(R696:R734)</f>
        <v>5827814.6777852047</v>
      </c>
      <c r="S695" s="108"/>
      <c r="T695" s="114">
        <f>SUM(T696:T734)</f>
        <v>1784.8098797318416</v>
      </c>
      <c r="U695" s="119">
        <f>SUM(U696:U734)</f>
        <v>9.3633898219307749E-3</v>
      </c>
      <c r="V695" s="124">
        <f>SUM(V696:V734)</f>
        <v>458107.98360183131</v>
      </c>
      <c r="W695" s="124">
        <f>SUM(W696:W734)</f>
        <v>244676.20587804879</v>
      </c>
      <c r="X695" s="124">
        <f>SUM(X696:X734)</f>
        <v>702784.18947988015</v>
      </c>
      <c r="Y695" s="108"/>
      <c r="Z695" s="129">
        <f>SUM(Z696:Z734)</f>
        <v>35321</v>
      </c>
      <c r="AA695" s="108"/>
      <c r="AB695" s="108"/>
      <c r="AC695" s="108"/>
      <c r="AD695" s="133"/>
      <c r="AE695" s="108"/>
      <c r="AF695" s="108"/>
      <c r="AG695" s="124">
        <f>SUM(AG696:AG734)</f>
        <v>18034800.1602773</v>
      </c>
      <c r="AH695" s="108"/>
      <c r="AI695" s="129">
        <f>SUM(AI696:AI734)</f>
        <v>0</v>
      </c>
      <c r="AJ695" s="124">
        <f>SUM(AJ696:AJ734)</f>
        <v>0</v>
      </c>
      <c r="AK695" s="108"/>
      <c r="AL695" s="124">
        <f>SUM(AL696:AL734)</f>
        <v>813</v>
      </c>
      <c r="AM695" s="124">
        <f>SUM(AM696:AM734)</f>
        <v>429019.23164345545</v>
      </c>
      <c r="AN695" s="108"/>
      <c r="AO695" s="124"/>
      <c r="AP695" s="124"/>
      <c r="AQ695" s="124">
        <f>SUM(AQ696:AQ734)</f>
        <v>598077.98324402759</v>
      </c>
      <c r="AR695" s="107"/>
      <c r="AS695" s="124"/>
      <c r="AT695" s="124"/>
      <c r="AU695" s="124">
        <f>SUM(AU696:AU734)</f>
        <v>598077.98324402759</v>
      </c>
      <c r="AV695" s="107"/>
      <c r="AW695" s="124"/>
      <c r="AX695" s="124"/>
      <c r="AY695" s="124">
        <f>SUM(AY696:AY734)</f>
        <v>598077.98324402759</v>
      </c>
      <c r="AZ695" s="102"/>
    </row>
    <row r="696" spans="1:52" x14ac:dyDescent="0.25">
      <c r="A696" s="102"/>
      <c r="B696" s="103" t="s">
        <v>710</v>
      </c>
      <c r="C696" s="103" t="s">
        <v>35</v>
      </c>
      <c r="D696" s="103" t="s">
        <v>85</v>
      </c>
      <c r="F696" s="113">
        <f>'MATRIZ 2017 COMPLETO PROPOSTA'!F696</f>
        <v>0</v>
      </c>
      <c r="G696" s="118">
        <f t="shared" ref="G696:G734" si="301">F696/$F$11</f>
        <v>0</v>
      </c>
      <c r="H696" s="123">
        <f>'DADOS BASE PROPOSTA'!$H$17*G696*'AJUSTE CONIF-SETEC (1) '!$Q$12</f>
        <v>0</v>
      </c>
      <c r="I696" s="123">
        <f>'MATRIZ 2017 COMPLETO PROPOSTA'!I696*'AJUSTE CONIF-SETEC (1) '!$Q$12</f>
        <v>0</v>
      </c>
      <c r="J696" s="123">
        <f t="shared" ref="J696:J734" si="302">H696+I696</f>
        <v>0</v>
      </c>
      <c r="L696" s="113"/>
      <c r="M696" s="123">
        <f>IF(D696="E",'DADOS BASE PROPOSTA'!$H$28,IF(D696="EA",'DADOS BASE PROPOSTA'!$H$29,IF(D696="EC",'DADOS BASE PROPOSTA'!$H$30,IF(D696="ECA",'DADOS BASE PROPOSTA'!$H$31,0))))*'AJUSTE CONIF-SETEC (1) '!$Q$14</f>
        <v>0</v>
      </c>
      <c r="N696" s="123">
        <f>IF(OR(D696="E",D696="EA",D696="EC",D696="ECA",D696="ECR"),L696*'DADOS BASE PROPOSTA'!$H$33,0)*'AJUSTE CONIF-SETEC (1) '!$Q$14</f>
        <v>0</v>
      </c>
      <c r="O696" s="123">
        <f t="shared" ref="O696:O734" si="303">M696+N696</f>
        <v>0</v>
      </c>
      <c r="Q696" s="77">
        <v>38</v>
      </c>
      <c r="R696" s="123">
        <f>IF(D696="R",('DADOS BASE PROPOSTA'!$H$36+('DADOS BASE PROPOSTA'!$H$37*Q696)),0)*'AJUSTE CONIF-SETEC (1) '!Q16</f>
        <v>5827814.6777852047</v>
      </c>
      <c r="T696" s="113"/>
      <c r="U696" s="118"/>
      <c r="V696" s="123"/>
      <c r="W696" s="123">
        <f>'DADOS BASE PROPOSTA'!$H$47/41</f>
        <v>244676.20587804879</v>
      </c>
      <c r="X696" s="123">
        <f t="shared" ref="X696:X734" si="304">V696+W696</f>
        <v>244676.20587804879</v>
      </c>
      <c r="Z696" s="128"/>
      <c r="AD696" s="132"/>
      <c r="AG696" s="123"/>
      <c r="AI696" s="128"/>
      <c r="AJ696" s="123"/>
      <c r="AL696" s="123"/>
      <c r="AM696" s="123"/>
      <c r="AO696" s="123">
        <f>'DADOS BASE PROPOSTA'!$H$52/41*'AJUSTE CONIF-SETEC (1) '!$Q$22</f>
        <v>167483.94540012974</v>
      </c>
      <c r="AP696" s="123">
        <f>'DADOS BASE PROPOSTA'!$H$53*(Q696/$Q$11)*'AJUSTE CONIF-SETEC (1) '!$Q$22</f>
        <v>430594.03784389788</v>
      </c>
      <c r="AQ696" s="123">
        <f>AO696+AP696</f>
        <v>598077.98324402759</v>
      </c>
      <c r="AS696" s="123">
        <f>'DADOS BASE PROPOSTA'!$H$56/41*'AJUSTE CONIF-SETEC (1) '!$Q$24</f>
        <v>167483.94540012974</v>
      </c>
      <c r="AT696" s="123">
        <f>'DADOS BASE PROPOSTA'!$H$57*(Q696/$Q$11)*'AJUSTE CONIF-SETEC (1) '!$Q$24</f>
        <v>430594.03784389788</v>
      </c>
      <c r="AU696" s="123">
        <f>AS696+AT696</f>
        <v>598077.98324402759</v>
      </c>
      <c r="AW696" s="123">
        <f>'DADOS BASE PROPOSTA'!$H$60/41*'AJUSTE CONIF-SETEC (1) '!$Q$26</f>
        <v>167483.94540012974</v>
      </c>
      <c r="AX696" s="123">
        <f>'DADOS BASE PROPOSTA'!$H$61*(Q696/$Q$11)*'AJUSTE CONIF-SETEC (1) '!$Q$26</f>
        <v>430594.03784389788</v>
      </c>
      <c r="AY696" s="123">
        <f>AW696+AX696</f>
        <v>598077.98324402759</v>
      </c>
      <c r="AZ696" s="102"/>
    </row>
    <row r="697" spans="1:52" x14ac:dyDescent="0.25">
      <c r="A697" s="102"/>
      <c r="B697" s="103" t="s">
        <v>710</v>
      </c>
      <c r="C697" s="103" t="s">
        <v>712</v>
      </c>
      <c r="D697" s="103" t="s">
        <v>89</v>
      </c>
      <c r="F697" s="113">
        <f>'MATRIZ 2017 COMPLETO PROPOSTA'!F697</f>
        <v>1499.460026012373</v>
      </c>
      <c r="G697" s="118">
        <f t="shared" si="301"/>
        <v>1.3283370633773682E-3</v>
      </c>
      <c r="H697" s="123">
        <f>'DADOS BASE PROPOSTA'!$H$17*G697*'AJUSTE CONIF-SETEC (1) '!$Q$12</f>
        <v>1646065.2174668116</v>
      </c>
      <c r="I697" s="123">
        <f>'MATRIZ 2017 COMPLETO PROPOSTA'!I697*'AJUSTE CONIF-SETEC (1) '!$Q$12</f>
        <v>73908.184492390836</v>
      </c>
      <c r="J697" s="123">
        <f t="shared" si="302"/>
        <v>1719973.4019592025</v>
      </c>
      <c r="L697" s="113">
        <v>0</v>
      </c>
      <c r="M697" s="123">
        <f>IF(D697="E",'DADOS BASE PROPOSTA'!$H$28,IF(D697="EA",'DADOS BASE PROPOSTA'!$H$29,IF(D697="EC",'DADOS BASE PROPOSTA'!$H$30,IF(D697="ECA",'DADOS BASE PROPOSTA'!$H$31,0))))*'AJUSTE CONIF-SETEC (1) '!$Q$14</f>
        <v>0</v>
      </c>
      <c r="N697" s="123">
        <f>IF(OR(D697="E",D697="EA",D697="EC",D697="ECA",D697="ECR"),L697*'DADOS BASE PROPOSTA'!$H$33,0)*'AJUSTE CONIF-SETEC (1) '!$Q$14</f>
        <v>0</v>
      </c>
      <c r="O697" s="123">
        <f t="shared" si="303"/>
        <v>0</v>
      </c>
      <c r="R697" s="123"/>
      <c r="T697" s="113">
        <v>0</v>
      </c>
      <c r="U697" s="118">
        <f t="shared" ref="U697:U734" si="305">T697/$T$11</f>
        <v>0</v>
      </c>
      <c r="V697" s="123">
        <f>'DADOS BASE PROPOSTA'!$H$48*U697*'AJUSTE CONIF-SETEC (1) '!$Q$20</f>
        <v>0</v>
      </c>
      <c r="W697" s="123"/>
      <c r="X697" s="123">
        <f t="shared" si="304"/>
        <v>0</v>
      </c>
      <c r="Z697" s="128">
        <v>861</v>
      </c>
      <c r="AB697" s="54">
        <v>0.81499999999999995</v>
      </c>
      <c r="AC697" s="54">
        <f t="shared" ref="AC697:AC734" si="306">Z697*AB697</f>
        <v>701.71499999999992</v>
      </c>
      <c r="AD697" s="132">
        <f t="shared" ref="AD697:AD734" si="307">(AB697-$AC$12)*$AD$12</f>
        <v>0.15141815574172873</v>
      </c>
      <c r="AF697" s="54">
        <f>($AF$11-(AD697*$AF$11))*'AJUSTE CONIF-SETEC (1) '!$Q$18</f>
        <v>477.73046083493324</v>
      </c>
      <c r="AG697" s="123">
        <f t="shared" ref="AG697:AG734" si="308">Z697*AF697</f>
        <v>411325.9267788775</v>
      </c>
      <c r="AI697" s="128">
        <v>0</v>
      </c>
      <c r="AJ697" s="123">
        <f>IF($AI$11&gt;0,(AI697/$AI$11)*'DADOS BASE PROPOSTA'!$H$41,0)*'AJUSTE CONIF-SETEC (1) '!$Q$18</f>
        <v>0</v>
      </c>
      <c r="AL697" s="123">
        <v>0</v>
      </c>
      <c r="AM697" s="123">
        <f>(AL697/$AL$11)*'DADOS BASE PROPOSTA'!$H$42*'AJUSTE CONIF-SETEC (1) '!$Q$18</f>
        <v>0</v>
      </c>
      <c r="AO697" s="123"/>
      <c r="AP697" s="123"/>
      <c r="AQ697" s="123"/>
      <c r="AS697" s="123"/>
      <c r="AT697" s="123"/>
      <c r="AU697" s="123"/>
      <c r="AW697" s="123"/>
      <c r="AX697" s="123"/>
      <c r="AY697" s="123"/>
      <c r="AZ697" s="102"/>
    </row>
    <row r="698" spans="1:52" x14ac:dyDescent="0.25">
      <c r="A698" s="102"/>
      <c r="B698" s="103" t="s">
        <v>710</v>
      </c>
      <c r="C698" s="103" t="s">
        <v>713</v>
      </c>
      <c r="D698" s="103" t="s">
        <v>87</v>
      </c>
      <c r="F698" s="113">
        <f>'MATRIZ 2017 COMPLETO PROPOSTA'!F698</f>
        <v>0</v>
      </c>
      <c r="G698" s="118">
        <f t="shared" si="301"/>
        <v>0</v>
      </c>
      <c r="H698" s="123">
        <f>'DADOS BASE PROPOSTA'!$H$17*G698*'AJUSTE CONIF-SETEC (1) '!$Q$12</f>
        <v>0</v>
      </c>
      <c r="I698" s="123">
        <f>'MATRIZ 2017 COMPLETO PROPOSTA'!I698*'AJUSTE CONIF-SETEC (1) '!$Q$12</f>
        <v>0</v>
      </c>
      <c r="J698" s="123">
        <f t="shared" si="302"/>
        <v>0</v>
      </c>
      <c r="L698" s="113">
        <v>16.06820353559484</v>
      </c>
      <c r="M698" s="123">
        <f>IF(D698="E",'DADOS BASE PROPOSTA'!$H$28,IF(D698="EA",'DADOS BASE PROPOSTA'!$H$29,IF(D698="EC",'DADOS BASE PROPOSTA'!$H$30,IF(D698="ECA",'DADOS BASE PROPOSTA'!$H$31,0))))*'AJUSTE CONIF-SETEC (1) '!$Q$14</f>
        <v>499965.73525072273</v>
      </c>
      <c r="N698" s="123">
        <f>IF(OR(D698="E",D698="EA",D698="EC",D698="ECA",D698="ECR"),L698*'DADOS BASE PROPOSTA'!$H$33,0)*'AJUSTE CONIF-SETEC (1) '!$Q$14</f>
        <v>5390.8855791776314</v>
      </c>
      <c r="O698" s="123">
        <f t="shared" si="303"/>
        <v>505356.62082990038</v>
      </c>
      <c r="R698" s="123"/>
      <c r="T698" s="113">
        <v>0</v>
      </c>
      <c r="U698" s="118">
        <f t="shared" si="305"/>
        <v>0</v>
      </c>
      <c r="V698" s="123">
        <f>'DADOS BASE PROPOSTA'!$H$48*U698*'AJUSTE CONIF-SETEC (1) '!$Q$20</f>
        <v>0</v>
      </c>
      <c r="W698" s="123"/>
      <c r="X698" s="123">
        <f t="shared" si="304"/>
        <v>0</v>
      </c>
      <c r="Z698" s="128">
        <v>201.5</v>
      </c>
      <c r="AB698" s="54">
        <v>0.81200000000000006</v>
      </c>
      <c r="AC698" s="54">
        <f t="shared" si="306"/>
        <v>163.61800000000002</v>
      </c>
      <c r="AD698" s="132">
        <f t="shared" si="307"/>
        <v>0.14616815574172892</v>
      </c>
      <c r="AF698" s="54">
        <f>($AF$11-(AD698*$AF$11))*'AJUSTE CONIF-SETEC (1) '!$Q$18</f>
        <v>480.68608018544563</v>
      </c>
      <c r="AG698" s="123">
        <f t="shared" si="308"/>
        <v>96858.245157367288</v>
      </c>
      <c r="AI698" s="128">
        <v>0</v>
      </c>
      <c r="AJ698" s="123">
        <f>IF($AI$11&gt;0,(AI698/$AI$11)*'DADOS BASE PROPOSTA'!$H$41,0)*'AJUSTE CONIF-SETEC (1) '!$Q$18</f>
        <v>0</v>
      </c>
      <c r="AL698" s="123">
        <v>0</v>
      </c>
      <c r="AM698" s="123">
        <f>(AL698/$AL$11)*'DADOS BASE PROPOSTA'!$H$42*'AJUSTE CONIF-SETEC (1) '!$Q$18</f>
        <v>0</v>
      </c>
      <c r="AO698" s="123"/>
      <c r="AP698" s="123"/>
      <c r="AQ698" s="123"/>
      <c r="AS698" s="123"/>
      <c r="AT698" s="123"/>
      <c r="AU698" s="123"/>
      <c r="AW698" s="123"/>
      <c r="AX698" s="123"/>
      <c r="AY698" s="123"/>
      <c r="AZ698" s="102"/>
    </row>
    <row r="699" spans="1:52" x14ac:dyDescent="0.25">
      <c r="A699" s="102"/>
      <c r="B699" s="103" t="s">
        <v>710</v>
      </c>
      <c r="C699" s="103" t="s">
        <v>714</v>
      </c>
      <c r="D699" s="103" t="s">
        <v>87</v>
      </c>
      <c r="F699" s="113">
        <f>'MATRIZ 2017 COMPLETO PROPOSTA'!F699</f>
        <v>0</v>
      </c>
      <c r="G699" s="118">
        <f t="shared" si="301"/>
        <v>0</v>
      </c>
      <c r="H699" s="123">
        <f>'DADOS BASE PROPOSTA'!$H$17*G699*'AJUSTE CONIF-SETEC (1) '!$Q$12</f>
        <v>0</v>
      </c>
      <c r="I699" s="123">
        <f>'MATRIZ 2017 COMPLETO PROPOSTA'!I699*'AJUSTE CONIF-SETEC (1) '!$Q$12</f>
        <v>0</v>
      </c>
      <c r="J699" s="123">
        <f t="shared" si="302"/>
        <v>0</v>
      </c>
      <c r="L699" s="113">
        <v>75.363359471112844</v>
      </c>
      <c r="M699" s="123">
        <f>IF(D699="E",'DADOS BASE PROPOSTA'!$H$28,IF(D699="EA",'DADOS BASE PROPOSTA'!$H$29,IF(D699="EC",'DADOS BASE PROPOSTA'!$H$30,IF(D699="ECA",'DADOS BASE PROPOSTA'!$H$31,0))))*'AJUSTE CONIF-SETEC (1) '!$Q$14</f>
        <v>499965.73525072273</v>
      </c>
      <c r="N699" s="123">
        <f>IF(OR(D699="E",D699="EA",D699="EC",D699="ECA",D699="ECR"),L699*'DADOS BASE PROPOSTA'!$H$33,0)*'AJUSTE CONIF-SETEC (1) '!$Q$14</f>
        <v>25284.422547374834</v>
      </c>
      <c r="O699" s="123">
        <f t="shared" si="303"/>
        <v>525250.15779809759</v>
      </c>
      <c r="R699" s="123"/>
      <c r="T699" s="113">
        <v>0</v>
      </c>
      <c r="U699" s="118">
        <f t="shared" si="305"/>
        <v>0</v>
      </c>
      <c r="V699" s="123">
        <f>'DADOS BASE PROPOSTA'!$H$48*U699*'AJUSTE CONIF-SETEC (1) '!$Q$20</f>
        <v>0</v>
      </c>
      <c r="W699" s="123"/>
      <c r="X699" s="123">
        <f t="shared" si="304"/>
        <v>0</v>
      </c>
      <c r="Z699" s="128">
        <v>212</v>
      </c>
      <c r="AB699" s="54">
        <v>0.82199999999999995</v>
      </c>
      <c r="AC699" s="54">
        <f t="shared" si="306"/>
        <v>174.26399999999998</v>
      </c>
      <c r="AD699" s="132">
        <f t="shared" si="307"/>
        <v>0.16366815574172874</v>
      </c>
      <c r="AF699" s="54">
        <f>($AF$11-(AD699*$AF$11))*'AJUSTE CONIF-SETEC (1) '!$Q$18</f>
        <v>470.83401568373716</v>
      </c>
      <c r="AG699" s="123">
        <f t="shared" si="308"/>
        <v>99816.811324952272</v>
      </c>
      <c r="AI699" s="128">
        <v>0</v>
      </c>
      <c r="AJ699" s="123">
        <f>IF($AI$11&gt;0,(AI699/$AI$11)*'DADOS BASE PROPOSTA'!$H$41,0)*'AJUSTE CONIF-SETEC (1) '!$Q$18</f>
        <v>0</v>
      </c>
      <c r="AL699" s="123">
        <v>0</v>
      </c>
      <c r="AM699" s="123">
        <f>(AL699/$AL$11)*'DADOS BASE PROPOSTA'!$H$42*'AJUSTE CONIF-SETEC (1) '!$Q$18</f>
        <v>0</v>
      </c>
      <c r="AO699" s="123"/>
      <c r="AP699" s="123"/>
      <c r="AQ699" s="123"/>
      <c r="AS699" s="123"/>
      <c r="AT699" s="123"/>
      <c r="AU699" s="123"/>
      <c r="AW699" s="123"/>
      <c r="AX699" s="123"/>
      <c r="AY699" s="123"/>
      <c r="AZ699" s="102"/>
    </row>
    <row r="700" spans="1:52" x14ac:dyDescent="0.25">
      <c r="A700" s="102"/>
      <c r="B700" s="103" t="s">
        <v>710</v>
      </c>
      <c r="C700" s="103" t="s">
        <v>715</v>
      </c>
      <c r="D700" s="103" t="s">
        <v>87</v>
      </c>
      <c r="F700" s="113">
        <f>'MATRIZ 2017 COMPLETO PROPOSTA'!F700</f>
        <v>0</v>
      </c>
      <c r="G700" s="118">
        <f t="shared" si="301"/>
        <v>0</v>
      </c>
      <c r="H700" s="123">
        <f>'DADOS BASE PROPOSTA'!$H$17*G700*'AJUSTE CONIF-SETEC (1) '!$Q$12</f>
        <v>0</v>
      </c>
      <c r="I700" s="123">
        <f>'MATRIZ 2017 COMPLETO PROPOSTA'!I700*'AJUSTE CONIF-SETEC (1) '!$Q$12</f>
        <v>0</v>
      </c>
      <c r="J700" s="123">
        <f t="shared" si="302"/>
        <v>0</v>
      </c>
      <c r="L700" s="113">
        <v>0</v>
      </c>
      <c r="M700" s="123">
        <f>IF(D700="E",'DADOS BASE PROPOSTA'!$H$28,IF(D700="EA",'DADOS BASE PROPOSTA'!$H$29,IF(D700="EC",'DADOS BASE PROPOSTA'!$H$30,IF(D700="ECA",'DADOS BASE PROPOSTA'!$H$31,0))))*'AJUSTE CONIF-SETEC (1) '!$Q$14</f>
        <v>499965.73525072273</v>
      </c>
      <c r="N700" s="123">
        <f>IF(OR(D700="E",D700="EA",D700="EC",D700="ECA",D700="ECR"),L700*'DADOS BASE PROPOSTA'!$H$33,0)*'AJUSTE CONIF-SETEC (1) '!$Q$14</f>
        <v>0</v>
      </c>
      <c r="O700" s="123">
        <f t="shared" si="303"/>
        <v>499965.73525072273</v>
      </c>
      <c r="R700" s="123"/>
      <c r="T700" s="113">
        <v>0</v>
      </c>
      <c r="U700" s="118">
        <f t="shared" si="305"/>
        <v>0</v>
      </c>
      <c r="V700" s="123">
        <f>'DADOS BASE PROPOSTA'!$H$48*U700*'AJUSTE CONIF-SETEC (1) '!$Q$20</f>
        <v>0</v>
      </c>
      <c r="W700" s="123"/>
      <c r="X700" s="123">
        <f t="shared" si="304"/>
        <v>0</v>
      </c>
      <c r="Z700" s="128">
        <v>0</v>
      </c>
      <c r="AB700" s="54">
        <v>0.77500000000000002</v>
      </c>
      <c r="AC700" s="54">
        <f t="shared" si="306"/>
        <v>0</v>
      </c>
      <c r="AD700" s="132">
        <f t="shared" si="307"/>
        <v>8.1418155741728865E-2</v>
      </c>
      <c r="AF700" s="54">
        <f>($AF$11-(AD700*$AF$11))*'AJUSTE CONIF-SETEC (1) '!$Q$18</f>
        <v>517.13871884176751</v>
      </c>
      <c r="AG700" s="123">
        <f t="shared" si="308"/>
        <v>0</v>
      </c>
      <c r="AI700" s="128">
        <v>0</v>
      </c>
      <c r="AJ700" s="123">
        <f>IF($AI$11&gt;0,(AI700/$AI$11)*'DADOS BASE PROPOSTA'!$H$41,0)*'AJUSTE CONIF-SETEC (1) '!$Q$18</f>
        <v>0</v>
      </c>
      <c r="AL700" s="123">
        <v>0</v>
      </c>
      <c r="AM700" s="123">
        <f>(AL700/$AL$11)*'DADOS BASE PROPOSTA'!$H$42*'AJUSTE CONIF-SETEC (1) '!$Q$18</f>
        <v>0</v>
      </c>
      <c r="AO700" s="123"/>
      <c r="AP700" s="123"/>
      <c r="AQ700" s="123"/>
      <c r="AS700" s="123"/>
      <c r="AT700" s="123"/>
      <c r="AU700" s="123"/>
      <c r="AW700" s="123"/>
      <c r="AX700" s="123"/>
      <c r="AY700" s="123"/>
      <c r="AZ700" s="102"/>
    </row>
    <row r="701" spans="1:52" x14ac:dyDescent="0.25">
      <c r="A701" s="102"/>
      <c r="B701" s="103" t="s">
        <v>710</v>
      </c>
      <c r="C701" s="103" t="s">
        <v>716</v>
      </c>
      <c r="D701" s="103" t="s">
        <v>87</v>
      </c>
      <c r="F701" s="113">
        <f>'MATRIZ 2017 COMPLETO PROPOSTA'!F701</f>
        <v>0</v>
      </c>
      <c r="G701" s="118">
        <f t="shared" si="301"/>
        <v>0</v>
      </c>
      <c r="H701" s="123">
        <f>'DADOS BASE PROPOSTA'!$H$17*G701*'AJUSTE CONIF-SETEC (1) '!$Q$12</f>
        <v>0</v>
      </c>
      <c r="I701" s="123">
        <f>'MATRIZ 2017 COMPLETO PROPOSTA'!I701*'AJUSTE CONIF-SETEC (1) '!$Q$12</f>
        <v>0</v>
      </c>
      <c r="J701" s="123">
        <f t="shared" si="302"/>
        <v>0</v>
      </c>
      <c r="L701" s="113">
        <v>0</v>
      </c>
      <c r="M701" s="123">
        <f>IF(D701="E",'DADOS BASE PROPOSTA'!$H$28,IF(D701="EA",'DADOS BASE PROPOSTA'!$H$29,IF(D701="EC",'DADOS BASE PROPOSTA'!$H$30,IF(D701="ECA",'DADOS BASE PROPOSTA'!$H$31,0))))*'AJUSTE CONIF-SETEC (1) '!$Q$14</f>
        <v>499965.73525072273</v>
      </c>
      <c r="N701" s="123">
        <f>IF(OR(D701="E",D701="EA",D701="EC",D701="ECA",D701="ECR"),L701*'DADOS BASE PROPOSTA'!$H$33,0)*'AJUSTE CONIF-SETEC (1) '!$Q$14</f>
        <v>0</v>
      </c>
      <c r="O701" s="123">
        <f t="shared" si="303"/>
        <v>499965.73525072273</v>
      </c>
      <c r="R701" s="123"/>
      <c r="T701" s="113">
        <v>0</v>
      </c>
      <c r="U701" s="118">
        <f t="shared" si="305"/>
        <v>0</v>
      </c>
      <c r="V701" s="123">
        <f>'DADOS BASE PROPOSTA'!$H$48*U701*'AJUSTE CONIF-SETEC (1) '!$Q$20</f>
        <v>0</v>
      </c>
      <c r="W701" s="123"/>
      <c r="X701" s="123">
        <f t="shared" si="304"/>
        <v>0</v>
      </c>
      <c r="Z701" s="128">
        <v>0</v>
      </c>
      <c r="AB701" s="54">
        <v>0.76200000000000001</v>
      </c>
      <c r="AC701" s="54">
        <f t="shared" si="306"/>
        <v>0</v>
      </c>
      <c r="AD701" s="132">
        <f t="shared" si="307"/>
        <v>5.8668155741728845E-2</v>
      </c>
      <c r="AF701" s="54">
        <f>($AF$11-(AD701*$AF$11))*'AJUSTE CONIF-SETEC (1) '!$Q$18</f>
        <v>529.94640269398883</v>
      </c>
      <c r="AG701" s="123">
        <f t="shared" si="308"/>
        <v>0</v>
      </c>
      <c r="AI701" s="128">
        <v>0</v>
      </c>
      <c r="AJ701" s="123">
        <f>IF($AI$11&gt;0,(AI701/$AI$11)*'DADOS BASE PROPOSTA'!$H$41,0)*'AJUSTE CONIF-SETEC (1) '!$Q$18</f>
        <v>0</v>
      </c>
      <c r="AL701" s="123">
        <v>0</v>
      </c>
      <c r="AM701" s="123">
        <f>(AL701/$AL$11)*'DADOS BASE PROPOSTA'!$H$42*'AJUSTE CONIF-SETEC (1) '!$Q$18</f>
        <v>0</v>
      </c>
      <c r="AO701" s="123"/>
      <c r="AP701" s="123"/>
      <c r="AQ701" s="123"/>
      <c r="AS701" s="123"/>
      <c r="AT701" s="123"/>
      <c r="AU701" s="123"/>
      <c r="AW701" s="123"/>
      <c r="AX701" s="123"/>
      <c r="AY701" s="123"/>
      <c r="AZ701" s="102"/>
    </row>
    <row r="702" spans="1:52" x14ac:dyDescent="0.25">
      <c r="A702" s="102"/>
      <c r="B702" s="103" t="s">
        <v>710</v>
      </c>
      <c r="C702" s="103" t="s">
        <v>717</v>
      </c>
      <c r="D702" s="103" t="s">
        <v>87</v>
      </c>
      <c r="F702" s="113">
        <f>'MATRIZ 2017 COMPLETO PROPOSTA'!F702</f>
        <v>0</v>
      </c>
      <c r="G702" s="118">
        <f t="shared" si="301"/>
        <v>0</v>
      </c>
      <c r="H702" s="123">
        <f>'DADOS BASE PROPOSTA'!$H$17*G702*'AJUSTE CONIF-SETEC (1) '!$Q$12</f>
        <v>0</v>
      </c>
      <c r="I702" s="123">
        <f>'MATRIZ 2017 COMPLETO PROPOSTA'!I702*'AJUSTE CONIF-SETEC (1) '!$Q$12</f>
        <v>0</v>
      </c>
      <c r="J702" s="123">
        <f t="shared" si="302"/>
        <v>0</v>
      </c>
      <c r="L702" s="113">
        <v>8.416895604395605E-2</v>
      </c>
      <c r="M702" s="123">
        <f>IF(D702="E",'DADOS BASE PROPOSTA'!$H$28,IF(D702="EA",'DADOS BASE PROPOSTA'!$H$29,IF(D702="EC",'DADOS BASE PROPOSTA'!$H$30,IF(D702="ECA",'DADOS BASE PROPOSTA'!$H$31,0))))*'AJUSTE CONIF-SETEC (1) '!$Q$14</f>
        <v>499965.73525072273</v>
      </c>
      <c r="N702" s="123">
        <f>IF(OR(D702="E",D702="EA",D702="EC",D702="ECA",D702="ECR"),L702*'DADOS BASE PROPOSTA'!$H$33,0)*'AJUSTE CONIF-SETEC (1) '!$Q$14</f>
        <v>28.238702002165116</v>
      </c>
      <c r="O702" s="123">
        <f t="shared" si="303"/>
        <v>499993.97395272489</v>
      </c>
      <c r="R702" s="123"/>
      <c r="T702" s="113">
        <v>0</v>
      </c>
      <c r="U702" s="118">
        <f t="shared" si="305"/>
        <v>0</v>
      </c>
      <c r="V702" s="123">
        <f>'DADOS BASE PROPOSTA'!$H$48*U702*'AJUSTE CONIF-SETEC (1) '!$Q$20</f>
        <v>0</v>
      </c>
      <c r="W702" s="123"/>
      <c r="X702" s="123">
        <f t="shared" si="304"/>
        <v>0</v>
      </c>
      <c r="Z702" s="128">
        <v>13.5</v>
      </c>
      <c r="AB702" s="54">
        <v>0.80100000000000005</v>
      </c>
      <c r="AC702" s="54">
        <f t="shared" si="306"/>
        <v>10.813500000000001</v>
      </c>
      <c r="AD702" s="132">
        <f t="shared" si="307"/>
        <v>0.12691815574172891</v>
      </c>
      <c r="AF702" s="54">
        <f>($AF$11-(AD702*$AF$11))*'AJUSTE CONIF-SETEC (1) '!$Q$18</f>
        <v>491.52335113732516</v>
      </c>
      <c r="AG702" s="123">
        <f t="shared" si="308"/>
        <v>6635.5652403538897</v>
      </c>
      <c r="AI702" s="128">
        <v>0</v>
      </c>
      <c r="AJ702" s="123">
        <f>IF($AI$11&gt;0,(AI702/$AI$11)*'DADOS BASE PROPOSTA'!$H$41,0)*'AJUSTE CONIF-SETEC (1) '!$Q$18</f>
        <v>0</v>
      </c>
      <c r="AL702" s="123">
        <v>0</v>
      </c>
      <c r="AM702" s="123">
        <f>(AL702/$AL$11)*'DADOS BASE PROPOSTA'!$H$42*'AJUSTE CONIF-SETEC (1) '!$Q$18</f>
        <v>0</v>
      </c>
      <c r="AO702" s="123"/>
      <c r="AP702" s="123"/>
      <c r="AQ702" s="123"/>
      <c r="AS702" s="123"/>
      <c r="AT702" s="123"/>
      <c r="AU702" s="123"/>
      <c r="AW702" s="123"/>
      <c r="AX702" s="123"/>
      <c r="AY702" s="123"/>
      <c r="AZ702" s="102"/>
    </row>
    <row r="703" spans="1:52" x14ac:dyDescent="0.25">
      <c r="A703" s="102"/>
      <c r="B703" s="103" t="s">
        <v>710</v>
      </c>
      <c r="C703" s="103" t="s">
        <v>718</v>
      </c>
      <c r="D703" s="103" t="s">
        <v>87</v>
      </c>
      <c r="F703" s="113">
        <f>'MATRIZ 2017 COMPLETO PROPOSTA'!F703</f>
        <v>0</v>
      </c>
      <c r="G703" s="118">
        <f t="shared" si="301"/>
        <v>0</v>
      </c>
      <c r="H703" s="123">
        <f>'DADOS BASE PROPOSTA'!$H$17*G703*'AJUSTE CONIF-SETEC (1) '!$Q$12</f>
        <v>0</v>
      </c>
      <c r="I703" s="123">
        <f>'MATRIZ 2017 COMPLETO PROPOSTA'!I703*'AJUSTE CONIF-SETEC (1) '!$Q$12</f>
        <v>0</v>
      </c>
      <c r="J703" s="123">
        <f t="shared" si="302"/>
        <v>0</v>
      </c>
      <c r="L703" s="113">
        <v>3.6509772157190641</v>
      </c>
      <c r="M703" s="123">
        <f>IF(D703="E",'DADOS BASE PROPOSTA'!$H$28,IF(D703="EA",'DADOS BASE PROPOSTA'!$H$29,IF(D703="EC",'DADOS BASE PROPOSTA'!$H$30,IF(D703="ECA",'DADOS BASE PROPOSTA'!$H$31,0))))*'AJUSTE CONIF-SETEC (1) '!$Q$14</f>
        <v>499965.73525072273</v>
      </c>
      <c r="N703" s="123">
        <f>IF(OR(D703="E",D703="EA",D703="EC",D703="ECA",D703="ECR"),L703*'DADOS BASE PROPOSTA'!$H$33,0)*'AJUSTE CONIF-SETEC (1) '!$Q$14</f>
        <v>1224.9036040977296</v>
      </c>
      <c r="O703" s="123">
        <f t="shared" si="303"/>
        <v>501190.63885482046</v>
      </c>
      <c r="R703" s="123"/>
      <c r="T703" s="113">
        <v>0</v>
      </c>
      <c r="U703" s="118">
        <f t="shared" si="305"/>
        <v>0</v>
      </c>
      <c r="V703" s="123">
        <f>'DADOS BASE PROPOSTA'!$H$48*U703*'AJUSTE CONIF-SETEC (1) '!$Q$20</f>
        <v>0</v>
      </c>
      <c r="W703" s="123"/>
      <c r="X703" s="123">
        <f t="shared" si="304"/>
        <v>0</v>
      </c>
      <c r="Z703" s="128">
        <v>143.5</v>
      </c>
      <c r="AB703" s="54">
        <v>0.77100000000000002</v>
      </c>
      <c r="AC703" s="54">
        <f t="shared" si="306"/>
        <v>110.63850000000001</v>
      </c>
      <c r="AD703" s="132">
        <f t="shared" si="307"/>
        <v>7.4418155741728859E-2</v>
      </c>
      <c r="AF703" s="54">
        <f>($AF$11-(AD703*$AF$11))*'AJUSTE CONIF-SETEC (1) '!$Q$18</f>
        <v>521.07954464245097</v>
      </c>
      <c r="AG703" s="123">
        <f t="shared" si="308"/>
        <v>74774.914656191715</v>
      </c>
      <c r="AI703" s="128">
        <v>0</v>
      </c>
      <c r="AJ703" s="123">
        <f>IF($AI$11&gt;0,(AI703/$AI$11)*'DADOS BASE PROPOSTA'!$H$41,0)*'AJUSTE CONIF-SETEC (1) '!$Q$18</f>
        <v>0</v>
      </c>
      <c r="AL703" s="123">
        <v>0</v>
      </c>
      <c r="AM703" s="123">
        <f>(AL703/$AL$11)*'DADOS BASE PROPOSTA'!$H$42*'AJUSTE CONIF-SETEC (1) '!$Q$18</f>
        <v>0</v>
      </c>
      <c r="AO703" s="123"/>
      <c r="AP703" s="123"/>
      <c r="AQ703" s="123"/>
      <c r="AS703" s="123"/>
      <c r="AT703" s="123"/>
      <c r="AU703" s="123"/>
      <c r="AW703" s="123"/>
      <c r="AX703" s="123"/>
      <c r="AY703" s="123"/>
      <c r="AZ703" s="102"/>
    </row>
    <row r="704" spans="1:52" x14ac:dyDescent="0.25">
      <c r="A704" s="102"/>
      <c r="B704" s="103" t="s">
        <v>710</v>
      </c>
      <c r="C704" s="103" t="s">
        <v>719</v>
      </c>
      <c r="D704" s="103" t="s">
        <v>89</v>
      </c>
      <c r="F704" s="113">
        <f>'MATRIZ 2017 COMPLETO PROPOSTA'!F704</f>
        <v>1946.7974645340789</v>
      </c>
      <c r="G704" s="118">
        <f t="shared" si="301"/>
        <v>1.724622985720305E-3</v>
      </c>
      <c r="H704" s="123">
        <f>'DADOS BASE PROPOSTA'!$H$17*G704*'AJUSTE CONIF-SETEC (1) '!$Q$12</f>
        <v>2137139.7277887044</v>
      </c>
      <c r="I704" s="123">
        <f>'MATRIZ 2017 COMPLETO PROPOSTA'!I704*'AJUSTE CONIF-SETEC (1) '!$Q$12</f>
        <v>0</v>
      </c>
      <c r="J704" s="123">
        <f t="shared" si="302"/>
        <v>2137139.7277887044</v>
      </c>
      <c r="L704" s="113">
        <v>0</v>
      </c>
      <c r="M704" s="123">
        <f>IF(D704="E",'DADOS BASE PROPOSTA'!$H$28,IF(D704="EA",'DADOS BASE PROPOSTA'!$H$29,IF(D704="EC",'DADOS BASE PROPOSTA'!$H$30,IF(D704="ECA",'DADOS BASE PROPOSTA'!$H$31,0))))*'AJUSTE CONIF-SETEC (1) '!$Q$14</f>
        <v>0</v>
      </c>
      <c r="N704" s="123">
        <f>IF(OR(D704="E",D704="EA",D704="EC",D704="ECA",D704="ECR"),L704*'DADOS BASE PROPOSTA'!$H$33,0)*'AJUSTE CONIF-SETEC (1) '!$Q$14</f>
        <v>0</v>
      </c>
      <c r="O704" s="123">
        <f t="shared" si="303"/>
        <v>0</v>
      </c>
      <c r="R704" s="123"/>
      <c r="T704" s="113">
        <v>0</v>
      </c>
      <c r="U704" s="118">
        <f t="shared" si="305"/>
        <v>0</v>
      </c>
      <c r="V704" s="123">
        <f>'DADOS BASE PROPOSTA'!$H$48*U704*'AJUSTE CONIF-SETEC (1) '!$Q$20</f>
        <v>0</v>
      </c>
      <c r="W704" s="123"/>
      <c r="X704" s="123">
        <f t="shared" si="304"/>
        <v>0</v>
      </c>
      <c r="Z704" s="128">
        <v>720</v>
      </c>
      <c r="AB704" s="54">
        <v>0.76700000000000002</v>
      </c>
      <c r="AC704" s="54">
        <f t="shared" si="306"/>
        <v>552.24</v>
      </c>
      <c r="AD704" s="132">
        <f t="shared" si="307"/>
        <v>6.7418155741728852E-2</v>
      </c>
      <c r="AF704" s="54">
        <f>($AF$11-(AD704*$AF$11))*'AJUSTE CONIF-SETEC (1) '!$Q$18</f>
        <v>525.02037044313442</v>
      </c>
      <c r="AG704" s="123">
        <f t="shared" si="308"/>
        <v>378014.66671905678</v>
      </c>
      <c r="AI704" s="128">
        <v>0</v>
      </c>
      <c r="AJ704" s="123">
        <f>IF($AI$11&gt;0,(AI704/$AI$11)*'DADOS BASE PROPOSTA'!$H$41,0)*'AJUSTE CONIF-SETEC (1) '!$Q$18</f>
        <v>0</v>
      </c>
      <c r="AL704" s="123">
        <v>0</v>
      </c>
      <c r="AM704" s="123">
        <f>(AL704/$AL$11)*'DADOS BASE PROPOSTA'!$H$42*'AJUSTE CONIF-SETEC (1) '!$Q$18</f>
        <v>0</v>
      </c>
      <c r="AO704" s="123"/>
      <c r="AP704" s="123"/>
      <c r="AQ704" s="123"/>
      <c r="AS704" s="123"/>
      <c r="AT704" s="123"/>
      <c r="AU704" s="123"/>
      <c r="AW704" s="123"/>
      <c r="AX704" s="123"/>
      <c r="AY704" s="123"/>
      <c r="AZ704" s="102"/>
    </row>
    <row r="705" spans="1:52" x14ac:dyDescent="0.25">
      <c r="A705" s="102"/>
      <c r="B705" s="103" t="s">
        <v>710</v>
      </c>
      <c r="C705" s="103" t="s">
        <v>720</v>
      </c>
      <c r="D705" s="103" t="s">
        <v>89</v>
      </c>
      <c r="F705" s="113">
        <f>'MATRIZ 2017 COMPLETO PROPOSTA'!F705</f>
        <v>2035.3948433267869</v>
      </c>
      <c r="G705" s="118">
        <f t="shared" si="301"/>
        <v>1.8031093607665358E-3</v>
      </c>
      <c r="H705" s="123">
        <f>'DADOS BASE PROPOSTA'!$H$17*G705*'AJUSTE CONIF-SETEC (1) '!$Q$12</f>
        <v>2234399.4486611867</v>
      </c>
      <c r="I705" s="123">
        <f>'MATRIZ 2017 COMPLETO PROPOSTA'!I705*'AJUSTE CONIF-SETEC (1) '!$Q$12</f>
        <v>0</v>
      </c>
      <c r="J705" s="123">
        <f t="shared" si="302"/>
        <v>2234399.4486611867</v>
      </c>
      <c r="L705" s="113">
        <v>0</v>
      </c>
      <c r="M705" s="123">
        <f>IF(D705="E",'DADOS BASE PROPOSTA'!$H$28,IF(D705="EA",'DADOS BASE PROPOSTA'!$H$29,IF(D705="EC",'DADOS BASE PROPOSTA'!$H$30,IF(D705="ECA",'DADOS BASE PROPOSTA'!$H$31,0))))*'AJUSTE CONIF-SETEC (1) '!$Q$14</f>
        <v>0</v>
      </c>
      <c r="N705" s="123">
        <f>IF(OR(D705="E",D705="EA",D705="EC",D705="ECA",D705="ECR"),L705*'DADOS BASE PROPOSTA'!$H$33,0)*'AJUSTE CONIF-SETEC (1) '!$Q$14</f>
        <v>0</v>
      </c>
      <c r="O705" s="123">
        <f t="shared" si="303"/>
        <v>0</v>
      </c>
      <c r="R705" s="123"/>
      <c r="T705" s="113">
        <v>6.7293597706641188</v>
      </c>
      <c r="U705" s="118">
        <f t="shared" si="305"/>
        <v>3.5303266471280226E-5</v>
      </c>
      <c r="V705" s="123">
        <f>'DADOS BASE PROPOSTA'!$H$48*U705*'AJUSTE CONIF-SETEC (1) '!$Q$20</f>
        <v>1727.2279084052316</v>
      </c>
      <c r="W705" s="123"/>
      <c r="X705" s="123">
        <f t="shared" si="304"/>
        <v>1727.2279084052316</v>
      </c>
      <c r="Z705" s="128">
        <v>1757.5</v>
      </c>
      <c r="AB705" s="54">
        <v>0.78900000000000003</v>
      </c>
      <c r="AC705" s="54">
        <f t="shared" si="306"/>
        <v>1386.6675</v>
      </c>
      <c r="AD705" s="132">
        <f t="shared" si="307"/>
        <v>0.10591815574172889</v>
      </c>
      <c r="AF705" s="54">
        <f>($AF$11-(AD705*$AF$11))*'AJUSTE CONIF-SETEC (1) '!$Q$18</f>
        <v>503.34582853937547</v>
      </c>
      <c r="AG705" s="123">
        <f t="shared" si="308"/>
        <v>884630.29365795245</v>
      </c>
      <c r="AI705" s="128">
        <v>0</v>
      </c>
      <c r="AJ705" s="123">
        <f>IF($AI$11&gt;0,(AI705/$AI$11)*'DADOS BASE PROPOSTA'!$H$41,0)*'AJUSTE CONIF-SETEC (1) '!$Q$18</f>
        <v>0</v>
      </c>
      <c r="AL705" s="123">
        <v>54.5</v>
      </c>
      <c r="AM705" s="123">
        <f>(AL705/$AL$11)*'DADOS BASE PROPOSTA'!$H$42*'AJUSTE CONIF-SETEC (1) '!$Q$18</f>
        <v>28759.591789136928</v>
      </c>
      <c r="AO705" s="123"/>
      <c r="AP705" s="123"/>
      <c r="AQ705" s="123"/>
      <c r="AS705" s="123"/>
      <c r="AT705" s="123"/>
      <c r="AU705" s="123"/>
      <c r="AW705" s="123"/>
      <c r="AX705" s="123"/>
      <c r="AY705" s="123"/>
      <c r="AZ705" s="102"/>
    </row>
    <row r="706" spans="1:52" x14ac:dyDescent="0.25">
      <c r="A706" s="102"/>
      <c r="B706" s="103" t="s">
        <v>710</v>
      </c>
      <c r="C706" s="103" t="s">
        <v>721</v>
      </c>
      <c r="D706" s="103" t="s">
        <v>89</v>
      </c>
      <c r="F706" s="113">
        <f>'MATRIZ 2017 COMPLETO PROPOSTA'!F706</f>
        <v>928.85992280365554</v>
      </c>
      <c r="G706" s="118">
        <f t="shared" si="301"/>
        <v>8.2285558850620248E-4</v>
      </c>
      <c r="H706" s="123">
        <f>'DADOS BASE PROPOSTA'!$H$17*G706*'AJUSTE CONIF-SETEC (1) '!$Q$12</f>
        <v>1019676.4063741629</v>
      </c>
      <c r="I706" s="123">
        <f>'MATRIZ 2017 COMPLETO PROPOSTA'!I706*'AJUSTE CONIF-SETEC (1) '!$Q$12</f>
        <v>700296.99558503972</v>
      </c>
      <c r="J706" s="123">
        <f t="shared" si="302"/>
        <v>1719973.4019592027</v>
      </c>
      <c r="L706" s="113">
        <v>0</v>
      </c>
      <c r="M706" s="123">
        <f>IF(D706="E",'DADOS BASE PROPOSTA'!$H$28,IF(D706="EA",'DADOS BASE PROPOSTA'!$H$29,IF(D706="EC",'DADOS BASE PROPOSTA'!$H$30,IF(D706="ECA",'DADOS BASE PROPOSTA'!$H$31,0))))*'AJUSTE CONIF-SETEC (1) '!$Q$14</f>
        <v>0</v>
      </c>
      <c r="N706" s="123">
        <f>IF(OR(D706="E",D706="EA",D706="EC",D706="ECA",D706="ECR"),L706*'DADOS BASE PROPOSTA'!$H$33,0)*'AJUSTE CONIF-SETEC (1) '!$Q$14</f>
        <v>0</v>
      </c>
      <c r="O706" s="123">
        <f t="shared" si="303"/>
        <v>0</v>
      </c>
      <c r="R706" s="123"/>
      <c r="T706" s="113">
        <v>0</v>
      </c>
      <c r="U706" s="118">
        <f t="shared" si="305"/>
        <v>0</v>
      </c>
      <c r="V706" s="123">
        <f>'DADOS BASE PROPOSTA'!$H$48*U706*'AJUSTE CONIF-SETEC (1) '!$Q$20</f>
        <v>0</v>
      </c>
      <c r="W706" s="123"/>
      <c r="X706" s="123">
        <f t="shared" si="304"/>
        <v>0</v>
      </c>
      <c r="Z706" s="128">
        <v>1108</v>
      </c>
      <c r="AB706" s="54">
        <v>0.78</v>
      </c>
      <c r="AC706" s="54">
        <f t="shared" si="306"/>
        <v>864.24</v>
      </c>
      <c r="AD706" s="132">
        <f t="shared" si="307"/>
        <v>9.0168155741728873E-2</v>
      </c>
      <c r="AF706" s="54">
        <f>($AF$11-(AD706*$AF$11))*'AJUSTE CONIF-SETEC (1) '!$Q$18</f>
        <v>512.21268659091322</v>
      </c>
      <c r="AG706" s="123">
        <f t="shared" si="308"/>
        <v>567531.65674273181</v>
      </c>
      <c r="AI706" s="128">
        <v>0</v>
      </c>
      <c r="AJ706" s="123">
        <f>IF($AI$11&gt;0,(AI706/$AI$11)*'DADOS BASE PROPOSTA'!$H$41,0)*'AJUSTE CONIF-SETEC (1) '!$Q$18</f>
        <v>0</v>
      </c>
      <c r="AL706" s="123">
        <v>0</v>
      </c>
      <c r="AM706" s="123">
        <f>(AL706/$AL$11)*'DADOS BASE PROPOSTA'!$H$42*'AJUSTE CONIF-SETEC (1) '!$Q$18</f>
        <v>0</v>
      </c>
      <c r="AO706" s="123"/>
      <c r="AP706" s="123"/>
      <c r="AQ706" s="123"/>
      <c r="AS706" s="123"/>
      <c r="AT706" s="123"/>
      <c r="AU706" s="123"/>
      <c r="AW706" s="123"/>
      <c r="AX706" s="123"/>
      <c r="AY706" s="123"/>
      <c r="AZ706" s="102"/>
    </row>
    <row r="707" spans="1:52" x14ac:dyDescent="0.25">
      <c r="A707" s="102"/>
      <c r="B707" s="103" t="s">
        <v>710</v>
      </c>
      <c r="C707" s="103" t="s">
        <v>722</v>
      </c>
      <c r="D707" s="103" t="s">
        <v>89</v>
      </c>
      <c r="F707" s="113">
        <f>'MATRIZ 2017 COMPLETO PROPOSTA'!F707</f>
        <v>1040.1603307184521</v>
      </c>
      <c r="G707" s="118">
        <f t="shared" si="301"/>
        <v>9.2145405357860449E-4</v>
      </c>
      <c r="H707" s="123">
        <f>'DADOS BASE PROPOSTA'!$H$17*G707*'AJUSTE CONIF-SETEC (1) '!$Q$12</f>
        <v>1141858.8767169251</v>
      </c>
      <c r="I707" s="123">
        <f>'MATRIZ 2017 COMPLETO PROPOSTA'!I707*'AJUSTE CONIF-SETEC (1) '!$Q$12</f>
        <v>578114.5252422773</v>
      </c>
      <c r="J707" s="123">
        <f t="shared" si="302"/>
        <v>1719973.4019592023</v>
      </c>
      <c r="L707" s="113">
        <v>0</v>
      </c>
      <c r="M707" s="123">
        <f>IF(D707="E",'DADOS BASE PROPOSTA'!$H$28,IF(D707="EA",'DADOS BASE PROPOSTA'!$H$29,IF(D707="EC",'DADOS BASE PROPOSTA'!$H$30,IF(D707="ECA",'DADOS BASE PROPOSTA'!$H$31,0))))*'AJUSTE CONIF-SETEC (1) '!$Q$14</f>
        <v>0</v>
      </c>
      <c r="N707" s="123">
        <f>IF(OR(D707="E",D707="EA",D707="EC",D707="ECA",D707="ECR"),L707*'DADOS BASE PROPOSTA'!$H$33,0)*'AJUSTE CONIF-SETEC (1) '!$Q$14</f>
        <v>0</v>
      </c>
      <c r="O707" s="123">
        <f t="shared" si="303"/>
        <v>0</v>
      </c>
      <c r="R707" s="123"/>
      <c r="T707" s="113">
        <v>82.56573026602905</v>
      </c>
      <c r="U707" s="118">
        <f t="shared" si="305"/>
        <v>4.3315264398321887E-4</v>
      </c>
      <c r="V707" s="123">
        <f>'DADOS BASE PROPOSTA'!$H$48*U707*'AJUSTE CONIF-SETEC (1) '!$Q$20</f>
        <v>21192.184465309059</v>
      </c>
      <c r="W707" s="123"/>
      <c r="X707" s="123">
        <f t="shared" si="304"/>
        <v>21192.184465309059</v>
      </c>
      <c r="Z707" s="128">
        <v>823</v>
      </c>
      <c r="AB707" s="54">
        <v>0.78</v>
      </c>
      <c r="AC707" s="54">
        <f t="shared" si="306"/>
        <v>641.94000000000005</v>
      </c>
      <c r="AD707" s="132">
        <f t="shared" si="307"/>
        <v>9.0168155741728873E-2</v>
      </c>
      <c r="AF707" s="54">
        <f>($AF$11-(AD707*$AF$11))*'AJUSTE CONIF-SETEC (1) '!$Q$18</f>
        <v>512.21268659091322</v>
      </c>
      <c r="AG707" s="123">
        <f t="shared" si="308"/>
        <v>421551.04106432159</v>
      </c>
      <c r="AI707" s="128">
        <v>0</v>
      </c>
      <c r="AJ707" s="123">
        <f>IF($AI$11&gt;0,(AI707/$AI$11)*'DADOS BASE PROPOSTA'!$H$41,0)*'AJUSTE CONIF-SETEC (1) '!$Q$18</f>
        <v>0</v>
      </c>
      <c r="AL707" s="123">
        <v>111.375</v>
      </c>
      <c r="AM707" s="123">
        <f>(AL707/$AL$11)*'DADOS BASE PROPOSTA'!$H$42*'AJUSTE CONIF-SETEC (1) '!$Q$18</f>
        <v>58772.468541561939</v>
      </c>
      <c r="AO707" s="123"/>
      <c r="AP707" s="123"/>
      <c r="AQ707" s="123"/>
      <c r="AS707" s="123"/>
      <c r="AT707" s="123"/>
      <c r="AU707" s="123"/>
      <c r="AW707" s="123"/>
      <c r="AX707" s="123"/>
      <c r="AY707" s="123"/>
      <c r="AZ707" s="102"/>
    </row>
    <row r="708" spans="1:52" x14ac:dyDescent="0.25">
      <c r="A708" s="102"/>
      <c r="B708" s="103" t="s">
        <v>710</v>
      </c>
      <c r="C708" s="103" t="s">
        <v>723</v>
      </c>
      <c r="D708" s="103" t="s">
        <v>89</v>
      </c>
      <c r="F708" s="113">
        <f>'MATRIZ 2017 COMPLETO PROPOSTA'!F708</f>
        <v>2315.4474828935959</v>
      </c>
      <c r="G708" s="118">
        <f t="shared" si="301"/>
        <v>2.0512015368697924E-3</v>
      </c>
      <c r="H708" s="123">
        <f>'DADOS BASE PROPOSTA'!$H$17*G708*'AJUSTE CONIF-SETEC (1) '!$Q$12</f>
        <v>2541833.3922499502</v>
      </c>
      <c r="I708" s="123">
        <f>'MATRIZ 2017 COMPLETO PROPOSTA'!I708*'AJUSTE CONIF-SETEC (1) '!$Q$12</f>
        <v>0</v>
      </c>
      <c r="J708" s="123">
        <f t="shared" si="302"/>
        <v>2541833.3922499502</v>
      </c>
      <c r="L708" s="113">
        <v>0</v>
      </c>
      <c r="M708" s="123">
        <f>IF(D708="E",'DADOS BASE PROPOSTA'!$H$28,IF(D708="EA",'DADOS BASE PROPOSTA'!$H$29,IF(D708="EC",'DADOS BASE PROPOSTA'!$H$30,IF(D708="ECA",'DADOS BASE PROPOSTA'!$H$31,0))))*'AJUSTE CONIF-SETEC (1) '!$Q$14</f>
        <v>0</v>
      </c>
      <c r="N708" s="123">
        <f>IF(OR(D708="E",D708="EA",D708="EC",D708="ECA",D708="ECR"),L708*'DADOS BASE PROPOSTA'!$H$33,0)*'AJUSTE CONIF-SETEC (1) '!$Q$14</f>
        <v>0</v>
      </c>
      <c r="O708" s="123">
        <f t="shared" si="303"/>
        <v>0</v>
      </c>
      <c r="R708" s="123"/>
      <c r="T708" s="113">
        <v>0</v>
      </c>
      <c r="U708" s="118">
        <f t="shared" si="305"/>
        <v>0</v>
      </c>
      <c r="V708" s="123">
        <f>'DADOS BASE PROPOSTA'!$H$48*U708*'AJUSTE CONIF-SETEC (1) '!$Q$20</f>
        <v>0</v>
      </c>
      <c r="W708" s="123"/>
      <c r="X708" s="123">
        <f t="shared" si="304"/>
        <v>0</v>
      </c>
      <c r="Z708" s="128">
        <v>1138.5</v>
      </c>
      <c r="AB708" s="54">
        <v>0.77600000000000002</v>
      </c>
      <c r="AC708" s="54">
        <f t="shared" si="306"/>
        <v>883.476</v>
      </c>
      <c r="AD708" s="132">
        <f t="shared" si="307"/>
        <v>8.3168155741728866E-2</v>
      </c>
      <c r="AF708" s="54">
        <f>($AF$11-(AD708*$AF$11))*'AJUSTE CONIF-SETEC (1) '!$Q$18</f>
        <v>516.15351239159679</v>
      </c>
      <c r="AG708" s="123">
        <f t="shared" si="308"/>
        <v>587640.773857833</v>
      </c>
      <c r="AI708" s="128">
        <v>0</v>
      </c>
      <c r="AJ708" s="123">
        <f>IF($AI$11&gt;0,(AI708/$AI$11)*'DADOS BASE PROPOSTA'!$H$41,0)*'AJUSTE CONIF-SETEC (1) '!$Q$18</f>
        <v>0</v>
      </c>
      <c r="AL708" s="123">
        <v>0</v>
      </c>
      <c r="AM708" s="123">
        <f>(AL708/$AL$11)*'DADOS BASE PROPOSTA'!$H$42*'AJUSTE CONIF-SETEC (1) '!$Q$18</f>
        <v>0</v>
      </c>
      <c r="AO708" s="123"/>
      <c r="AP708" s="123"/>
      <c r="AQ708" s="123"/>
      <c r="AS708" s="123"/>
      <c r="AT708" s="123"/>
      <c r="AU708" s="123"/>
      <c r="AW708" s="123"/>
      <c r="AX708" s="123"/>
      <c r="AY708" s="123"/>
      <c r="AZ708" s="102"/>
    </row>
    <row r="709" spans="1:52" x14ac:dyDescent="0.25">
      <c r="A709" s="102"/>
      <c r="B709" s="103" t="s">
        <v>710</v>
      </c>
      <c r="C709" s="103" t="s">
        <v>724</v>
      </c>
      <c r="D709" s="103" t="s">
        <v>93</v>
      </c>
      <c r="F709" s="113">
        <f>'MATRIZ 2017 COMPLETO PROPOSTA'!F709</f>
        <v>0</v>
      </c>
      <c r="G709" s="118">
        <f t="shared" si="301"/>
        <v>0</v>
      </c>
      <c r="H709" s="123">
        <f>'DADOS BASE PROPOSTA'!$H$17*G709*'AJUSTE CONIF-SETEC (1) '!$Q$12</f>
        <v>0</v>
      </c>
      <c r="I709" s="123">
        <f>'MATRIZ 2017 COMPLETO PROPOSTA'!I709*'AJUSTE CONIF-SETEC (1) '!$Q$12</f>
        <v>0</v>
      </c>
      <c r="J709" s="123">
        <f t="shared" si="302"/>
        <v>0</v>
      </c>
      <c r="L709" s="113">
        <v>534.2889299082758</v>
      </c>
      <c r="M709" s="123">
        <f>IF(D709="E",'DADOS BASE PROPOSTA'!$H$28,IF(D709="EA",'DADOS BASE PROPOSTA'!$H$29,IF(D709="EC",'DADOS BASE PROPOSTA'!$H$30,IF(D709="ECA",'DADOS BASE PROPOSTA'!$H$31,0))))*'AJUSTE CONIF-SETEC (1) '!$Q$14</f>
        <v>1008808.992033664</v>
      </c>
      <c r="N709" s="123">
        <f>IF(OR(D709="E",D709="EA",D709="EC",D709="ECA",D709="ECR"),L709*'DADOS BASE PROPOSTA'!$H$33,0)*'AJUSTE CONIF-SETEC (1) '!$Q$14</f>
        <v>179254.04548033344</v>
      </c>
      <c r="O709" s="123">
        <f t="shared" si="303"/>
        <v>1188063.0375139974</v>
      </c>
      <c r="R709" s="123"/>
      <c r="T709" s="113">
        <v>0</v>
      </c>
      <c r="U709" s="118">
        <f t="shared" si="305"/>
        <v>0</v>
      </c>
      <c r="V709" s="123">
        <f>'DADOS BASE PROPOSTA'!$H$48*U709*'AJUSTE CONIF-SETEC (1) '!$Q$20</f>
        <v>0</v>
      </c>
      <c r="W709" s="123"/>
      <c r="X709" s="123">
        <f t="shared" si="304"/>
        <v>0</v>
      </c>
      <c r="Z709" s="128">
        <v>391.5</v>
      </c>
      <c r="AB709" s="54">
        <v>0.80500000000000005</v>
      </c>
      <c r="AC709" s="54">
        <f t="shared" si="306"/>
        <v>315.15750000000003</v>
      </c>
      <c r="AD709" s="132">
        <f t="shared" si="307"/>
        <v>0.13391815574172891</v>
      </c>
      <c r="AF709" s="54">
        <f>($AF$11-(AD709*$AF$11))*'AJUSTE CONIF-SETEC (1) '!$Q$18</f>
        <v>487.58252533664165</v>
      </c>
      <c r="AG709" s="123">
        <f t="shared" si="308"/>
        <v>190888.55866929522</v>
      </c>
      <c r="AI709" s="128">
        <v>0</v>
      </c>
      <c r="AJ709" s="123">
        <f>IF($AI$11&gt;0,(AI709/$AI$11)*'DADOS BASE PROPOSTA'!$H$41,0)*'AJUSTE CONIF-SETEC (1) '!$Q$18</f>
        <v>0</v>
      </c>
      <c r="AL709" s="123">
        <v>0</v>
      </c>
      <c r="AM709" s="123">
        <f>(AL709/$AL$11)*'DADOS BASE PROPOSTA'!$H$42*'AJUSTE CONIF-SETEC (1) '!$Q$18</f>
        <v>0</v>
      </c>
      <c r="AO709" s="123"/>
      <c r="AP709" s="123"/>
      <c r="AQ709" s="123"/>
      <c r="AS709" s="123"/>
      <c r="AT709" s="123"/>
      <c r="AU709" s="123"/>
      <c r="AW709" s="123"/>
      <c r="AX709" s="123"/>
      <c r="AY709" s="123"/>
      <c r="AZ709" s="102"/>
    </row>
    <row r="710" spans="1:52" x14ac:dyDescent="0.25">
      <c r="A710" s="102"/>
      <c r="B710" s="103" t="s">
        <v>710</v>
      </c>
      <c r="C710" s="103" t="s">
        <v>725</v>
      </c>
      <c r="D710" s="103" t="s">
        <v>89</v>
      </c>
      <c r="F710" s="113">
        <f>'MATRIZ 2017 COMPLETO PROPOSTA'!F710</f>
        <v>888.9669971986574</v>
      </c>
      <c r="G710" s="118">
        <f t="shared" si="301"/>
        <v>7.875153655403401E-4</v>
      </c>
      <c r="H710" s="123">
        <f>'DADOS BASE PROPOSTA'!$H$17*G710*'AJUSTE CONIF-SETEC (1) '!$Q$12</f>
        <v>975883.07002493716</v>
      </c>
      <c r="I710" s="123">
        <f>'MATRIZ 2017 COMPLETO PROPOSTA'!I710*'AJUSTE CONIF-SETEC (1) '!$Q$12</f>
        <v>744090.33193426544</v>
      </c>
      <c r="J710" s="123">
        <f t="shared" si="302"/>
        <v>1719973.4019592027</v>
      </c>
      <c r="L710" s="113">
        <v>0</v>
      </c>
      <c r="M710" s="123">
        <f>IF(D710="E",'DADOS BASE PROPOSTA'!$H$28,IF(D710="EA",'DADOS BASE PROPOSTA'!$H$29,IF(D710="EC",'DADOS BASE PROPOSTA'!$H$30,IF(D710="ECA",'DADOS BASE PROPOSTA'!$H$31,0))))*'AJUSTE CONIF-SETEC (1) '!$Q$14</f>
        <v>0</v>
      </c>
      <c r="N710" s="123">
        <f>IF(OR(D710="E",D710="EA",D710="EC",D710="ECA",D710="ECR"),L710*'DADOS BASE PROPOSTA'!$H$33,0)*'AJUSTE CONIF-SETEC (1) '!$Q$14</f>
        <v>0</v>
      </c>
      <c r="O710" s="123">
        <f t="shared" si="303"/>
        <v>0</v>
      </c>
      <c r="R710" s="123"/>
      <c r="T710" s="113">
        <v>0</v>
      </c>
      <c r="U710" s="118">
        <f t="shared" si="305"/>
        <v>0</v>
      </c>
      <c r="V710" s="123">
        <f>'DADOS BASE PROPOSTA'!$H$48*U710*'AJUSTE CONIF-SETEC (1) '!$Q$20</f>
        <v>0</v>
      </c>
      <c r="W710" s="123"/>
      <c r="X710" s="123">
        <f t="shared" si="304"/>
        <v>0</v>
      </c>
      <c r="Z710" s="128">
        <v>746</v>
      </c>
      <c r="AB710" s="54">
        <v>0.749</v>
      </c>
      <c r="AC710" s="54">
        <f t="shared" si="306"/>
        <v>558.75400000000002</v>
      </c>
      <c r="AD710" s="132">
        <f t="shared" si="307"/>
        <v>3.5918155741728824E-2</v>
      </c>
      <c r="AF710" s="54">
        <f>($AF$11-(AD710*$AF$11))*'AJUSTE CONIF-SETEC (1) '!$Q$18</f>
        <v>542.75408654620992</v>
      </c>
      <c r="AG710" s="123">
        <f t="shared" si="308"/>
        <v>404894.54856347258</v>
      </c>
      <c r="AI710" s="128">
        <v>0</v>
      </c>
      <c r="AJ710" s="123">
        <f>IF($AI$11&gt;0,(AI710/$AI$11)*'DADOS BASE PROPOSTA'!$H$41,0)*'AJUSTE CONIF-SETEC (1) '!$Q$18</f>
        <v>0</v>
      </c>
      <c r="AL710" s="123">
        <v>0</v>
      </c>
      <c r="AM710" s="123">
        <f>(AL710/$AL$11)*'DADOS BASE PROPOSTA'!$H$42*'AJUSTE CONIF-SETEC (1) '!$Q$18</f>
        <v>0</v>
      </c>
      <c r="AO710" s="123"/>
      <c r="AP710" s="123"/>
      <c r="AQ710" s="123"/>
      <c r="AS710" s="123"/>
      <c r="AT710" s="123"/>
      <c r="AU710" s="123"/>
      <c r="AW710" s="123"/>
      <c r="AX710" s="123"/>
      <c r="AY710" s="123"/>
      <c r="AZ710" s="102"/>
    </row>
    <row r="711" spans="1:52" x14ac:dyDescent="0.25">
      <c r="A711" s="102"/>
      <c r="B711" s="103" t="s">
        <v>710</v>
      </c>
      <c r="C711" s="103" t="s">
        <v>726</v>
      </c>
      <c r="D711" s="103" t="s">
        <v>89</v>
      </c>
      <c r="F711" s="113">
        <f>'MATRIZ 2017 COMPLETO PROPOSTA'!F711</f>
        <v>1082.66192349005</v>
      </c>
      <c r="G711" s="118">
        <f t="shared" si="301"/>
        <v>9.5910523463824506E-4</v>
      </c>
      <c r="H711" s="123">
        <f>'DADOS BASE PROPOSTA'!$H$17*G711*'AJUSTE CONIF-SETEC (1) '!$Q$12</f>
        <v>1188515.9348142438</v>
      </c>
      <c r="I711" s="123">
        <f>'MATRIZ 2017 COMPLETO PROPOSTA'!I711*'AJUSTE CONIF-SETEC (1) '!$Q$12</f>
        <v>531457.46714495856</v>
      </c>
      <c r="J711" s="123">
        <f t="shared" si="302"/>
        <v>1719973.4019592023</v>
      </c>
      <c r="L711" s="113">
        <v>0</v>
      </c>
      <c r="M711" s="123">
        <f>IF(D711="E",'DADOS BASE PROPOSTA'!$H$28,IF(D711="EA",'DADOS BASE PROPOSTA'!$H$29,IF(D711="EC",'DADOS BASE PROPOSTA'!$H$30,IF(D711="ECA",'DADOS BASE PROPOSTA'!$H$31,0))))*'AJUSTE CONIF-SETEC (1) '!$Q$14</f>
        <v>0</v>
      </c>
      <c r="N711" s="123">
        <f>IF(OR(D711="E",D711="EA",D711="EC",D711="ECA",D711="ECR"),L711*'DADOS BASE PROPOSTA'!$H$33,0)*'AJUSTE CONIF-SETEC (1) '!$Q$14</f>
        <v>0</v>
      </c>
      <c r="O711" s="123">
        <f t="shared" si="303"/>
        <v>0</v>
      </c>
      <c r="R711" s="123"/>
      <c r="T711" s="113">
        <v>0</v>
      </c>
      <c r="U711" s="118">
        <f t="shared" si="305"/>
        <v>0</v>
      </c>
      <c r="V711" s="123">
        <f>'DADOS BASE PROPOSTA'!$H$48*U711*'AJUSTE CONIF-SETEC (1) '!$Q$20</f>
        <v>0</v>
      </c>
      <c r="W711" s="123"/>
      <c r="X711" s="123">
        <f t="shared" si="304"/>
        <v>0</v>
      </c>
      <c r="Z711" s="128">
        <v>516.5</v>
      </c>
      <c r="AB711" s="54">
        <v>0.75</v>
      </c>
      <c r="AC711" s="54">
        <f t="shared" si="306"/>
        <v>387.375</v>
      </c>
      <c r="AD711" s="132">
        <f t="shared" si="307"/>
        <v>3.7668155741728826E-2</v>
      </c>
      <c r="AF711" s="54">
        <f>($AF$11-(AD711*$AF$11))*'AJUSTE CONIF-SETEC (1) '!$Q$18</f>
        <v>541.76888009603908</v>
      </c>
      <c r="AG711" s="123">
        <f t="shared" si="308"/>
        <v>279823.62656960421</v>
      </c>
      <c r="AI711" s="128">
        <v>0</v>
      </c>
      <c r="AJ711" s="123">
        <f>IF($AI$11&gt;0,(AI711/$AI$11)*'DADOS BASE PROPOSTA'!$H$41,0)*'AJUSTE CONIF-SETEC (1) '!$Q$18</f>
        <v>0</v>
      </c>
      <c r="AL711" s="123">
        <v>0</v>
      </c>
      <c r="AM711" s="123">
        <f>(AL711/$AL$11)*'DADOS BASE PROPOSTA'!$H$42*'AJUSTE CONIF-SETEC (1) '!$Q$18</f>
        <v>0</v>
      </c>
      <c r="AO711" s="123"/>
      <c r="AP711" s="123"/>
      <c r="AQ711" s="123"/>
      <c r="AS711" s="123"/>
      <c r="AT711" s="123"/>
      <c r="AU711" s="123"/>
      <c r="AW711" s="123"/>
      <c r="AX711" s="123"/>
      <c r="AY711" s="123"/>
      <c r="AZ711" s="102"/>
    </row>
    <row r="712" spans="1:52" x14ac:dyDescent="0.25">
      <c r="A712" s="102"/>
      <c r="B712" s="103" t="s">
        <v>710</v>
      </c>
      <c r="C712" s="103" t="s">
        <v>727</v>
      </c>
      <c r="D712" s="103" t="s">
        <v>89</v>
      </c>
      <c r="F712" s="113">
        <f>'MATRIZ 2017 COMPLETO PROPOSTA'!F712</f>
        <v>1321.188177386776</v>
      </c>
      <c r="G712" s="118">
        <f t="shared" si="301"/>
        <v>1.1704101431673419E-3</v>
      </c>
      <c r="H712" s="123">
        <f>'DADOS BASE PROPOSTA'!$H$17*G712*'AJUSTE CONIF-SETEC (1) '!$Q$12</f>
        <v>1450363.3753466923</v>
      </c>
      <c r="I712" s="123">
        <f>'MATRIZ 2017 COMPLETO PROPOSTA'!I712*'AJUSTE CONIF-SETEC (1) '!$Q$12</f>
        <v>269610.02661251026</v>
      </c>
      <c r="J712" s="123">
        <f t="shared" si="302"/>
        <v>1719973.4019592025</v>
      </c>
      <c r="L712" s="113">
        <v>0</v>
      </c>
      <c r="M712" s="123">
        <f>IF(D712="E",'DADOS BASE PROPOSTA'!$H$28,IF(D712="EA",'DADOS BASE PROPOSTA'!$H$29,IF(D712="EC",'DADOS BASE PROPOSTA'!$H$30,IF(D712="ECA",'DADOS BASE PROPOSTA'!$H$31,0))))*'AJUSTE CONIF-SETEC (1) '!$Q$14</f>
        <v>0</v>
      </c>
      <c r="N712" s="123">
        <f>IF(OR(D712="E",D712="EA",D712="EC",D712="ECA",D712="ECR"),L712*'DADOS BASE PROPOSTA'!$H$33,0)*'AJUSTE CONIF-SETEC (1) '!$Q$14</f>
        <v>0</v>
      </c>
      <c r="O712" s="123">
        <f t="shared" si="303"/>
        <v>0</v>
      </c>
      <c r="R712" s="123"/>
      <c r="T712" s="113">
        <v>615.87222595738967</v>
      </c>
      <c r="U712" s="118">
        <f t="shared" si="305"/>
        <v>3.2309613464296164E-3</v>
      </c>
      <c r="V712" s="123">
        <f>'DADOS BASE PROPOSTA'!$H$48*U712*'AJUSTE CONIF-SETEC (1) '!$Q$20</f>
        <v>158076.21125007482</v>
      </c>
      <c r="W712" s="123"/>
      <c r="X712" s="123">
        <f t="shared" si="304"/>
        <v>158076.21125007482</v>
      </c>
      <c r="Z712" s="128">
        <v>1088</v>
      </c>
      <c r="AB712" s="54">
        <v>0.75900000000000001</v>
      </c>
      <c r="AC712" s="54">
        <f t="shared" si="306"/>
        <v>825.79200000000003</v>
      </c>
      <c r="AD712" s="132">
        <f t="shared" si="307"/>
        <v>5.341815574172884E-2</v>
      </c>
      <c r="AF712" s="54">
        <f>($AF$11-(AD712*$AF$11))*'AJUSTE CONIF-SETEC (1) '!$Q$18</f>
        <v>532.90202204450134</v>
      </c>
      <c r="AG712" s="123">
        <f t="shared" si="308"/>
        <v>579797.39998441748</v>
      </c>
      <c r="AI712" s="128">
        <v>0</v>
      </c>
      <c r="AJ712" s="123">
        <f>IF($AI$11&gt;0,(AI712/$AI$11)*'DADOS BASE PROPOSTA'!$H$41,0)*'AJUSTE CONIF-SETEC (1) '!$Q$18</f>
        <v>0</v>
      </c>
      <c r="AL712" s="123">
        <v>280.75</v>
      </c>
      <c r="AM712" s="123">
        <f>(AL712/$AL$11)*'DADOS BASE PROPOSTA'!$H$42*'AJUSTE CONIF-SETEC (1) '!$Q$18</f>
        <v>148151.47513394849</v>
      </c>
      <c r="AO712" s="123"/>
      <c r="AP712" s="123"/>
      <c r="AQ712" s="123"/>
      <c r="AS712" s="123"/>
      <c r="AT712" s="123"/>
      <c r="AU712" s="123"/>
      <c r="AW712" s="123"/>
      <c r="AX712" s="123"/>
      <c r="AY712" s="123"/>
      <c r="AZ712" s="102"/>
    </row>
    <row r="713" spans="1:52" x14ac:dyDescent="0.25">
      <c r="A713" s="102"/>
      <c r="B713" s="103" t="s">
        <v>710</v>
      </c>
      <c r="C713" s="103" t="s">
        <v>728</v>
      </c>
      <c r="D713" s="103" t="s">
        <v>89</v>
      </c>
      <c r="F713" s="113">
        <f>'MATRIZ 2017 COMPLETO PROPOSTA'!F713</f>
        <v>1644.081658837961</v>
      </c>
      <c r="G713" s="118">
        <f t="shared" si="301"/>
        <v>1.4564540332970429E-3</v>
      </c>
      <c r="H713" s="123">
        <f>'DADOS BASE PROPOSTA'!$H$17*G713*'AJUSTE CONIF-SETEC (1) '!$Q$12</f>
        <v>1804826.7952065924</v>
      </c>
      <c r="I713" s="123">
        <f>'MATRIZ 2017 COMPLETO PROPOSTA'!I713*'AJUSTE CONIF-SETEC (1) '!$Q$12</f>
        <v>0</v>
      </c>
      <c r="J713" s="123">
        <f t="shared" si="302"/>
        <v>1804826.7952065924</v>
      </c>
      <c r="L713" s="113">
        <v>0</v>
      </c>
      <c r="M713" s="123">
        <f>IF(D713="E",'DADOS BASE PROPOSTA'!$H$28,IF(D713="EA",'DADOS BASE PROPOSTA'!$H$29,IF(D713="EC",'DADOS BASE PROPOSTA'!$H$30,IF(D713="ECA",'DADOS BASE PROPOSTA'!$H$31,0))))*'AJUSTE CONIF-SETEC (1) '!$Q$14</f>
        <v>0</v>
      </c>
      <c r="N713" s="123">
        <f>IF(OR(D713="E",D713="EA",D713="EC",D713="ECA",D713="ECR"),L713*'DADOS BASE PROPOSTA'!$H$33,0)*'AJUSTE CONIF-SETEC (1) '!$Q$14</f>
        <v>0</v>
      </c>
      <c r="O713" s="123">
        <f t="shared" si="303"/>
        <v>0</v>
      </c>
      <c r="R713" s="123"/>
      <c r="T713" s="113">
        <v>0</v>
      </c>
      <c r="U713" s="118">
        <f t="shared" si="305"/>
        <v>0</v>
      </c>
      <c r="V713" s="123">
        <f>'DADOS BASE PROPOSTA'!$H$48*U713*'AJUSTE CONIF-SETEC (1) '!$Q$20</f>
        <v>0</v>
      </c>
      <c r="W713" s="123"/>
      <c r="X713" s="123">
        <f t="shared" si="304"/>
        <v>0</v>
      </c>
      <c r="Z713" s="128">
        <v>625.5</v>
      </c>
      <c r="AB713" s="54">
        <v>0.78500000000000003</v>
      </c>
      <c r="AC713" s="54">
        <f t="shared" si="306"/>
        <v>491.01750000000004</v>
      </c>
      <c r="AD713" s="132">
        <f t="shared" si="307"/>
        <v>9.891815574172888E-2</v>
      </c>
      <c r="AF713" s="54">
        <f>($AF$11-(AD713*$AF$11))*'AJUSTE CONIF-SETEC (1) '!$Q$18</f>
        <v>507.28665434005899</v>
      </c>
      <c r="AG713" s="123">
        <f t="shared" si="308"/>
        <v>317307.80228970689</v>
      </c>
      <c r="AI713" s="128">
        <v>0</v>
      </c>
      <c r="AJ713" s="123">
        <f>IF($AI$11&gt;0,(AI713/$AI$11)*'DADOS BASE PROPOSTA'!$H$41,0)*'AJUSTE CONIF-SETEC (1) '!$Q$18</f>
        <v>0</v>
      </c>
      <c r="AL713" s="123">
        <v>0</v>
      </c>
      <c r="AM713" s="123">
        <f>(AL713/$AL$11)*'DADOS BASE PROPOSTA'!$H$42*'AJUSTE CONIF-SETEC (1) '!$Q$18</f>
        <v>0</v>
      </c>
      <c r="AO713" s="123"/>
      <c r="AP713" s="123"/>
      <c r="AQ713" s="123"/>
      <c r="AS713" s="123"/>
      <c r="AT713" s="123"/>
      <c r="AU713" s="123"/>
      <c r="AW713" s="123"/>
      <c r="AX713" s="123"/>
      <c r="AY713" s="123"/>
      <c r="AZ713" s="102"/>
    </row>
    <row r="714" spans="1:52" x14ac:dyDescent="0.25">
      <c r="A714" s="102"/>
      <c r="B714" s="103" t="s">
        <v>710</v>
      </c>
      <c r="C714" s="103" t="s">
        <v>729</v>
      </c>
      <c r="D714" s="103" t="s">
        <v>89</v>
      </c>
      <c r="F714" s="113">
        <f>'MATRIZ 2017 COMPLETO PROPOSTA'!F714</f>
        <v>2686.068566391099</v>
      </c>
      <c r="G714" s="118">
        <f t="shared" si="301"/>
        <v>2.3795262091773619E-3</v>
      </c>
      <c r="H714" s="123">
        <f>'DADOS BASE PROPOSTA'!$H$17*G714*'AJUSTE CONIF-SETEC (1) '!$Q$12</f>
        <v>2948690.836811176</v>
      </c>
      <c r="I714" s="123">
        <f>'MATRIZ 2017 COMPLETO PROPOSTA'!I714*'AJUSTE CONIF-SETEC (1) '!$Q$12</f>
        <v>0</v>
      </c>
      <c r="J714" s="123">
        <f t="shared" si="302"/>
        <v>2948690.836811176</v>
      </c>
      <c r="L714" s="113">
        <v>0</v>
      </c>
      <c r="M714" s="123">
        <f>IF(D714="E",'DADOS BASE PROPOSTA'!$H$28,IF(D714="EA",'DADOS BASE PROPOSTA'!$H$29,IF(D714="EC",'DADOS BASE PROPOSTA'!$H$30,IF(D714="ECA",'DADOS BASE PROPOSTA'!$H$31,0))))*'AJUSTE CONIF-SETEC (1) '!$Q$14</f>
        <v>0</v>
      </c>
      <c r="N714" s="123">
        <f>IF(OR(D714="E",D714="EA",D714="EC",D714="ECA",D714="ECR"),L714*'DADOS BASE PROPOSTA'!$H$33,0)*'AJUSTE CONIF-SETEC (1) '!$Q$14</f>
        <v>0</v>
      </c>
      <c r="O714" s="123">
        <f t="shared" si="303"/>
        <v>0</v>
      </c>
      <c r="R714" s="123"/>
      <c r="T714" s="113">
        <v>0</v>
      </c>
      <c r="U714" s="118">
        <f t="shared" si="305"/>
        <v>0</v>
      </c>
      <c r="V714" s="123">
        <f>'DADOS BASE PROPOSTA'!$H$48*U714*'AJUSTE CONIF-SETEC (1) '!$Q$20</f>
        <v>0</v>
      </c>
      <c r="W714" s="123"/>
      <c r="X714" s="123">
        <f t="shared" si="304"/>
        <v>0</v>
      </c>
      <c r="Z714" s="128">
        <v>1348</v>
      </c>
      <c r="AB714" s="54">
        <v>0.73699999999999999</v>
      </c>
      <c r="AC714" s="54">
        <f t="shared" si="306"/>
        <v>993.476</v>
      </c>
      <c r="AD714" s="132">
        <f t="shared" si="307"/>
        <v>1.4918155741728806E-2</v>
      </c>
      <c r="AF714" s="54">
        <f>($AF$11-(AD714*$AF$11))*'AJUSTE CONIF-SETEC (1) '!$Q$18</f>
        <v>554.57656394826029</v>
      </c>
      <c r="AG714" s="123">
        <f t="shared" si="308"/>
        <v>747569.20820225484</v>
      </c>
      <c r="AI714" s="128">
        <v>0</v>
      </c>
      <c r="AJ714" s="123">
        <f>IF($AI$11&gt;0,(AI714/$AI$11)*'DADOS BASE PROPOSTA'!$H$41,0)*'AJUSTE CONIF-SETEC (1) '!$Q$18</f>
        <v>0</v>
      </c>
      <c r="AL714" s="123">
        <v>0</v>
      </c>
      <c r="AM714" s="123">
        <f>(AL714/$AL$11)*'DADOS BASE PROPOSTA'!$H$42*'AJUSTE CONIF-SETEC (1) '!$Q$18</f>
        <v>0</v>
      </c>
      <c r="AO714" s="123"/>
      <c r="AP714" s="123"/>
      <c r="AQ714" s="123"/>
      <c r="AS714" s="123"/>
      <c r="AT714" s="123"/>
      <c r="AU714" s="123"/>
      <c r="AW714" s="123"/>
      <c r="AX714" s="123"/>
      <c r="AY714" s="123"/>
      <c r="AZ714" s="102"/>
    </row>
    <row r="715" spans="1:52" x14ac:dyDescent="0.25">
      <c r="A715" s="102"/>
      <c r="B715" s="103" t="s">
        <v>710</v>
      </c>
      <c r="C715" s="103" t="s">
        <v>730</v>
      </c>
      <c r="D715" s="103" t="s">
        <v>89</v>
      </c>
      <c r="F715" s="113">
        <f>'MATRIZ 2017 COMPLETO PROPOSTA'!F715</f>
        <v>2163.035810045073</v>
      </c>
      <c r="G715" s="118">
        <f t="shared" si="301"/>
        <v>1.9161835501119591E-3</v>
      </c>
      <c r="H715" s="123">
        <f>'DADOS BASE PROPOSTA'!$H$17*G715*'AJUSTE CONIF-SETEC (1) '!$Q$12</f>
        <v>2374520.1267679306</v>
      </c>
      <c r="I715" s="123">
        <f>'MATRIZ 2017 COMPLETO PROPOSTA'!I715*'AJUSTE CONIF-SETEC (1) '!$Q$12</f>
        <v>0</v>
      </c>
      <c r="J715" s="123">
        <f t="shared" si="302"/>
        <v>2374520.1267679306</v>
      </c>
      <c r="L715" s="113">
        <v>0</v>
      </c>
      <c r="M715" s="123">
        <f>IF(D715="E",'DADOS BASE PROPOSTA'!$H$28,IF(D715="EA",'DADOS BASE PROPOSTA'!$H$29,IF(D715="EC",'DADOS BASE PROPOSTA'!$H$30,IF(D715="ECA",'DADOS BASE PROPOSTA'!$H$31,0))))*'AJUSTE CONIF-SETEC (1) '!$Q$14</f>
        <v>0</v>
      </c>
      <c r="N715" s="123">
        <f>IF(OR(D715="E",D715="EA",D715="EC",D715="ECA",D715="ECR"),L715*'DADOS BASE PROPOSTA'!$H$33,0)*'AJUSTE CONIF-SETEC (1) '!$Q$14</f>
        <v>0</v>
      </c>
      <c r="O715" s="123">
        <f t="shared" si="303"/>
        <v>0</v>
      </c>
      <c r="R715" s="123"/>
      <c r="T715" s="113">
        <v>0.6640625</v>
      </c>
      <c r="U715" s="118">
        <f t="shared" si="305"/>
        <v>3.4837750083275582E-6</v>
      </c>
      <c r="V715" s="123">
        <f>'DADOS BASE PROPOSTA'!$H$48*U715*'AJUSTE CONIF-SETEC (1) '!$Q$20</f>
        <v>170.44523134660005</v>
      </c>
      <c r="W715" s="123"/>
      <c r="X715" s="123">
        <f t="shared" si="304"/>
        <v>170.44523134660005</v>
      </c>
      <c r="Z715" s="128">
        <v>1686</v>
      </c>
      <c r="AB715" s="54">
        <v>0.76300000000000001</v>
      </c>
      <c r="AC715" s="54">
        <f t="shared" si="306"/>
        <v>1286.4180000000001</v>
      </c>
      <c r="AD715" s="132">
        <f t="shared" si="307"/>
        <v>6.0418155741728846E-2</v>
      </c>
      <c r="AF715" s="54">
        <f>($AF$11-(AD715*$AF$11))*'AJUSTE CONIF-SETEC (1) '!$Q$18</f>
        <v>528.96119624381788</v>
      </c>
      <c r="AG715" s="123">
        <f t="shared" si="308"/>
        <v>891828.57686707692</v>
      </c>
      <c r="AI715" s="128">
        <v>0</v>
      </c>
      <c r="AJ715" s="123">
        <f>IF($AI$11&gt;0,(AI715/$AI$11)*'DADOS BASE PROPOSTA'!$H$41,0)*'AJUSTE CONIF-SETEC (1) '!$Q$18</f>
        <v>0</v>
      </c>
      <c r="AL715" s="123">
        <v>6.25</v>
      </c>
      <c r="AM715" s="123">
        <f>(AL715/$AL$11)*'DADOS BASE PROPOSTA'!$H$42*'AJUSTE CONIF-SETEC (1) '!$Q$18</f>
        <v>3298.1183244423087</v>
      </c>
      <c r="AO715" s="123"/>
      <c r="AP715" s="123"/>
      <c r="AQ715" s="123"/>
      <c r="AS715" s="123"/>
      <c r="AT715" s="123"/>
      <c r="AU715" s="123"/>
      <c r="AW715" s="123"/>
      <c r="AX715" s="123"/>
      <c r="AY715" s="123"/>
      <c r="AZ715" s="102"/>
    </row>
    <row r="716" spans="1:52" x14ac:dyDescent="0.25">
      <c r="A716" s="102"/>
      <c r="B716" s="103" t="s">
        <v>710</v>
      </c>
      <c r="C716" s="103" t="s">
        <v>731</v>
      </c>
      <c r="D716" s="103" t="s">
        <v>89</v>
      </c>
      <c r="F716" s="113">
        <f>'MATRIZ 2017 COMPLETO PROPOSTA'!F716</f>
        <v>1257.611931692112</v>
      </c>
      <c r="G716" s="118">
        <f t="shared" si="301"/>
        <v>1.1140894130101037E-3</v>
      </c>
      <c r="H716" s="123">
        <f>'DADOS BASE PROPOSTA'!$H$17*G716*'AJUSTE CONIF-SETEC (1) '!$Q$12</f>
        <v>1380571.1535604161</v>
      </c>
      <c r="I716" s="123">
        <f>'MATRIZ 2017 COMPLETO PROPOSTA'!I716*'AJUSTE CONIF-SETEC (1) '!$Q$12</f>
        <v>339402.24839878629</v>
      </c>
      <c r="J716" s="123">
        <f t="shared" si="302"/>
        <v>1719973.4019592023</v>
      </c>
      <c r="L716" s="113">
        <v>0</v>
      </c>
      <c r="M716" s="123">
        <f>IF(D716="E",'DADOS BASE PROPOSTA'!$H$28,IF(D716="EA",'DADOS BASE PROPOSTA'!$H$29,IF(D716="EC",'DADOS BASE PROPOSTA'!$H$30,IF(D716="ECA",'DADOS BASE PROPOSTA'!$H$31,0))))*'AJUSTE CONIF-SETEC (1) '!$Q$14</f>
        <v>0</v>
      </c>
      <c r="N716" s="123">
        <f>IF(OR(D716="E",D716="EA",D716="EC",D716="ECA",D716="ECR"),L716*'DADOS BASE PROPOSTA'!$H$33,0)*'AJUSTE CONIF-SETEC (1) '!$Q$14</f>
        <v>0</v>
      </c>
      <c r="O716" s="123">
        <f t="shared" si="303"/>
        <v>0</v>
      </c>
      <c r="R716" s="123"/>
      <c r="T716" s="113">
        <v>0</v>
      </c>
      <c r="U716" s="118">
        <f t="shared" si="305"/>
        <v>0</v>
      </c>
      <c r="V716" s="123">
        <f>'DADOS BASE PROPOSTA'!$H$48*U716*'AJUSTE CONIF-SETEC (1) '!$Q$20</f>
        <v>0</v>
      </c>
      <c r="W716" s="123"/>
      <c r="X716" s="123">
        <f t="shared" si="304"/>
        <v>0</v>
      </c>
      <c r="Z716" s="128">
        <v>776.5</v>
      </c>
      <c r="AB716" s="54">
        <v>0.75600000000000001</v>
      </c>
      <c r="AC716" s="54">
        <f t="shared" si="306"/>
        <v>587.03399999999999</v>
      </c>
      <c r="AD716" s="132">
        <f t="shared" si="307"/>
        <v>4.8168155741728835E-2</v>
      </c>
      <c r="AF716" s="54">
        <f>($AF$11-(AD716*$AF$11))*'AJUSTE CONIF-SETEC (1) '!$Q$18</f>
        <v>535.85764139501396</v>
      </c>
      <c r="AG716" s="123">
        <f t="shared" si="308"/>
        <v>416093.45854322833</v>
      </c>
      <c r="AI716" s="128">
        <v>0</v>
      </c>
      <c r="AJ716" s="123">
        <f>IF($AI$11&gt;0,(AI716/$AI$11)*'DADOS BASE PROPOSTA'!$H$41,0)*'AJUSTE CONIF-SETEC (1) '!$Q$18</f>
        <v>0</v>
      </c>
      <c r="AL716" s="123">
        <v>0</v>
      </c>
      <c r="AM716" s="123">
        <f>(AL716/$AL$11)*'DADOS BASE PROPOSTA'!$H$42*'AJUSTE CONIF-SETEC (1) '!$Q$18</f>
        <v>0</v>
      </c>
      <c r="AO716" s="123"/>
      <c r="AP716" s="123"/>
      <c r="AQ716" s="123"/>
      <c r="AS716" s="123"/>
      <c r="AT716" s="123"/>
      <c r="AU716" s="123"/>
      <c r="AW716" s="123"/>
      <c r="AX716" s="123"/>
      <c r="AY716" s="123"/>
      <c r="AZ716" s="102"/>
    </row>
    <row r="717" spans="1:52" x14ac:dyDescent="0.25">
      <c r="A717" s="102"/>
      <c r="B717" s="103" t="s">
        <v>710</v>
      </c>
      <c r="C717" s="103" t="s">
        <v>732</v>
      </c>
      <c r="D717" s="103" t="s">
        <v>89</v>
      </c>
      <c r="F717" s="113">
        <f>'MATRIZ 2017 COMPLETO PROPOSTA'!F717</f>
        <v>1435.947085870167</v>
      </c>
      <c r="G717" s="118">
        <f t="shared" si="301"/>
        <v>1.2720724141493907E-3</v>
      </c>
      <c r="H717" s="123">
        <f>'DADOS BASE PROPOSTA'!$H$17*G717*'AJUSTE CONIF-SETEC (1) '!$Q$12</f>
        <v>1576342.490742869</v>
      </c>
      <c r="I717" s="123">
        <f>'MATRIZ 2017 COMPLETO PROPOSTA'!I717*'AJUSTE CONIF-SETEC (1) '!$Q$12</f>
        <v>143630.91121633354</v>
      </c>
      <c r="J717" s="123">
        <f t="shared" si="302"/>
        <v>1719973.4019592025</v>
      </c>
      <c r="L717" s="113">
        <v>0</v>
      </c>
      <c r="M717" s="123">
        <f>IF(D717="E",'DADOS BASE PROPOSTA'!$H$28,IF(D717="EA",'DADOS BASE PROPOSTA'!$H$29,IF(D717="EC",'DADOS BASE PROPOSTA'!$H$30,IF(D717="ECA",'DADOS BASE PROPOSTA'!$H$31,0))))*'AJUSTE CONIF-SETEC (1) '!$Q$14</f>
        <v>0</v>
      </c>
      <c r="N717" s="123">
        <f>IF(OR(D717="E",D717="EA",D717="EC",D717="ECA",D717="ECR"),L717*'DADOS BASE PROPOSTA'!$H$33,0)*'AJUSTE CONIF-SETEC (1) '!$Q$14</f>
        <v>0</v>
      </c>
      <c r="O717" s="123">
        <f t="shared" si="303"/>
        <v>0</v>
      </c>
      <c r="R717" s="123"/>
      <c r="T717" s="113">
        <v>0</v>
      </c>
      <c r="U717" s="118">
        <f t="shared" si="305"/>
        <v>0</v>
      </c>
      <c r="V717" s="123">
        <f>'DADOS BASE PROPOSTA'!$H$48*U717*'AJUSTE CONIF-SETEC (1) '!$Q$20</f>
        <v>0</v>
      </c>
      <c r="W717" s="123"/>
      <c r="X717" s="123">
        <f t="shared" si="304"/>
        <v>0</v>
      </c>
      <c r="Z717" s="128">
        <v>1000</v>
      </c>
      <c r="AB717" s="54">
        <v>0.76300000000000001</v>
      </c>
      <c r="AC717" s="54">
        <f t="shared" si="306"/>
        <v>763</v>
      </c>
      <c r="AD717" s="132">
        <f t="shared" si="307"/>
        <v>6.0418155741728846E-2</v>
      </c>
      <c r="AF717" s="54">
        <f>($AF$11-(AD717*$AF$11))*'AJUSTE CONIF-SETEC (1) '!$Q$18</f>
        <v>528.96119624381788</v>
      </c>
      <c r="AG717" s="123">
        <f t="shared" si="308"/>
        <v>528961.19624381792</v>
      </c>
      <c r="AI717" s="128">
        <v>0</v>
      </c>
      <c r="AJ717" s="123">
        <f>IF($AI$11&gt;0,(AI717/$AI$11)*'DADOS BASE PROPOSTA'!$H$41,0)*'AJUSTE CONIF-SETEC (1) '!$Q$18</f>
        <v>0</v>
      </c>
      <c r="AL717" s="123">
        <v>0</v>
      </c>
      <c r="AM717" s="123">
        <f>(AL717/$AL$11)*'DADOS BASE PROPOSTA'!$H$42*'AJUSTE CONIF-SETEC (1) '!$Q$18</f>
        <v>0</v>
      </c>
      <c r="AO717" s="123"/>
      <c r="AP717" s="123"/>
      <c r="AQ717" s="123"/>
      <c r="AS717" s="123"/>
      <c r="AT717" s="123"/>
      <c r="AU717" s="123"/>
      <c r="AW717" s="123"/>
      <c r="AX717" s="123"/>
      <c r="AY717" s="123"/>
      <c r="AZ717" s="102"/>
    </row>
    <row r="718" spans="1:52" x14ac:dyDescent="0.25">
      <c r="A718" s="102"/>
      <c r="B718" s="103" t="s">
        <v>710</v>
      </c>
      <c r="C718" s="103" t="s">
        <v>733</v>
      </c>
      <c r="D718" s="103" t="s">
        <v>93</v>
      </c>
      <c r="F718" s="113">
        <f>'MATRIZ 2017 COMPLETO PROPOSTA'!F718</f>
        <v>0</v>
      </c>
      <c r="G718" s="118">
        <f t="shared" si="301"/>
        <v>0</v>
      </c>
      <c r="H718" s="123">
        <f>'DADOS BASE PROPOSTA'!$H$17*G718*'AJUSTE CONIF-SETEC (1) '!$Q$12</f>
        <v>0</v>
      </c>
      <c r="I718" s="123">
        <f>'MATRIZ 2017 COMPLETO PROPOSTA'!I718*'AJUSTE CONIF-SETEC (1) '!$Q$12</f>
        <v>0</v>
      </c>
      <c r="J718" s="123">
        <f t="shared" si="302"/>
        <v>0</v>
      </c>
      <c r="L718" s="113">
        <v>0.12839673913043481</v>
      </c>
      <c r="M718" s="123">
        <f>IF(D718="E",'DADOS BASE PROPOSTA'!$H$28,IF(D718="EA",'DADOS BASE PROPOSTA'!$H$29,IF(D718="EC",'DADOS BASE PROPOSTA'!$H$30,IF(D718="ECA",'DADOS BASE PROPOSTA'!$H$31,0))))*'AJUSTE CONIF-SETEC (1) '!$Q$14</f>
        <v>1008808.992033664</v>
      </c>
      <c r="N718" s="123">
        <f>IF(OR(D718="E",D718="EA",D718="EC",D718="ECA",D718="ECR"),L718*'DADOS BASE PROPOSTA'!$H$33,0)*'AJUSTE CONIF-SETEC (1) '!$Q$14</f>
        <v>43.077132291632331</v>
      </c>
      <c r="O718" s="123">
        <f t="shared" si="303"/>
        <v>1008852.0691659556</v>
      </c>
      <c r="R718" s="123"/>
      <c r="T718" s="113">
        <v>0</v>
      </c>
      <c r="U718" s="118">
        <f t="shared" si="305"/>
        <v>0</v>
      </c>
      <c r="V718" s="123">
        <f>'DADOS BASE PROPOSTA'!$H$48*U718*'AJUSTE CONIF-SETEC (1) '!$Q$20</f>
        <v>0</v>
      </c>
      <c r="W718" s="123"/>
      <c r="X718" s="123">
        <f t="shared" si="304"/>
        <v>0</v>
      </c>
      <c r="Z718" s="128">
        <v>10</v>
      </c>
      <c r="AB718" s="54">
        <v>0.71399999999999997</v>
      </c>
      <c r="AC718" s="54">
        <f t="shared" si="306"/>
        <v>7.14</v>
      </c>
      <c r="AD718" s="132">
        <f t="shared" si="307"/>
        <v>-2.533184425827123E-2</v>
      </c>
      <c r="AF718" s="54">
        <f>($AF$11-(AD718*$AF$11))*'AJUSTE CONIF-SETEC (1) '!$Q$18</f>
        <v>577.23631230219007</v>
      </c>
      <c r="AG718" s="123">
        <f t="shared" si="308"/>
        <v>5772.3631230219007</v>
      </c>
      <c r="AI718" s="128">
        <v>0</v>
      </c>
      <c r="AJ718" s="123">
        <f>IF($AI$11&gt;0,(AI718/$AI$11)*'DADOS BASE PROPOSTA'!$H$41,0)*'AJUSTE CONIF-SETEC (1) '!$Q$18</f>
        <v>0</v>
      </c>
      <c r="AL718" s="123">
        <v>0</v>
      </c>
      <c r="AM718" s="123">
        <f>(AL718/$AL$11)*'DADOS BASE PROPOSTA'!$H$42*'AJUSTE CONIF-SETEC (1) '!$Q$18</f>
        <v>0</v>
      </c>
      <c r="AO718" s="123"/>
      <c r="AP718" s="123"/>
      <c r="AQ718" s="123"/>
      <c r="AS718" s="123"/>
      <c r="AT718" s="123"/>
      <c r="AU718" s="123"/>
      <c r="AW718" s="123"/>
      <c r="AX718" s="123"/>
      <c r="AY718" s="123"/>
      <c r="AZ718" s="102"/>
    </row>
    <row r="719" spans="1:52" x14ac:dyDescent="0.25">
      <c r="A719" s="102"/>
      <c r="B719" s="103" t="s">
        <v>710</v>
      </c>
      <c r="C719" s="103" t="s">
        <v>734</v>
      </c>
      <c r="D719" s="103" t="s">
        <v>93</v>
      </c>
      <c r="F719" s="113">
        <f>'MATRIZ 2017 COMPLETO PROPOSTA'!F719</f>
        <v>0</v>
      </c>
      <c r="G719" s="118">
        <f t="shared" si="301"/>
        <v>0</v>
      </c>
      <c r="H719" s="123">
        <f>'DADOS BASE PROPOSTA'!$H$17*G719*'AJUSTE CONIF-SETEC (1) '!$Q$12</f>
        <v>0</v>
      </c>
      <c r="I719" s="123">
        <f>'MATRIZ 2017 COMPLETO PROPOSTA'!I719*'AJUSTE CONIF-SETEC (1) '!$Q$12</f>
        <v>0</v>
      </c>
      <c r="J719" s="123">
        <f t="shared" si="302"/>
        <v>0</v>
      </c>
      <c r="L719" s="113">
        <v>289.95588865635227</v>
      </c>
      <c r="M719" s="123">
        <f>IF(D719="E",'DADOS BASE PROPOSTA'!$H$28,IF(D719="EA",'DADOS BASE PROPOSTA'!$H$29,IF(D719="EC",'DADOS BASE PROPOSTA'!$H$30,IF(D719="ECA",'DADOS BASE PROPOSTA'!$H$31,0))))*'AJUSTE CONIF-SETEC (1) '!$Q$14</f>
        <v>1008808.992033664</v>
      </c>
      <c r="N719" s="123">
        <f>IF(OR(D719="E",D719="EA",D719="EC",D719="ECA",D719="ECR"),L719*'DADOS BASE PROPOSTA'!$H$33,0)*'AJUSTE CONIF-SETEC (1) '!$Q$14</f>
        <v>97280.260067187279</v>
      </c>
      <c r="O719" s="123">
        <f t="shared" si="303"/>
        <v>1106089.2521008514</v>
      </c>
      <c r="R719" s="123"/>
      <c r="T719" s="113">
        <v>0</v>
      </c>
      <c r="U719" s="118">
        <f t="shared" si="305"/>
        <v>0</v>
      </c>
      <c r="V719" s="123">
        <f>'DADOS BASE PROPOSTA'!$H$48*U719*'AJUSTE CONIF-SETEC (1) '!$Q$20</f>
        <v>0</v>
      </c>
      <c r="W719" s="123"/>
      <c r="X719" s="123">
        <f t="shared" si="304"/>
        <v>0</v>
      </c>
      <c r="Z719" s="128">
        <v>489.5</v>
      </c>
      <c r="AB719" s="54">
        <v>0.77700000000000002</v>
      </c>
      <c r="AC719" s="54">
        <f t="shared" si="306"/>
        <v>380.3415</v>
      </c>
      <c r="AD719" s="132">
        <f t="shared" si="307"/>
        <v>8.4918155741728868E-2</v>
      </c>
      <c r="AF719" s="54">
        <f>($AF$11-(AD719*$AF$11))*'AJUSTE CONIF-SETEC (1) '!$Q$18</f>
        <v>515.16830594142584</v>
      </c>
      <c r="AG719" s="123">
        <f t="shared" si="308"/>
        <v>252174.88575832796</v>
      </c>
      <c r="AI719" s="128">
        <v>0</v>
      </c>
      <c r="AJ719" s="123">
        <f>IF($AI$11&gt;0,(AI719/$AI$11)*'DADOS BASE PROPOSTA'!$H$41,0)*'AJUSTE CONIF-SETEC (1) '!$Q$18</f>
        <v>0</v>
      </c>
      <c r="AL719" s="123">
        <v>0</v>
      </c>
      <c r="AM719" s="123">
        <f>(AL719/$AL$11)*'DADOS BASE PROPOSTA'!$H$42*'AJUSTE CONIF-SETEC (1) '!$Q$18</f>
        <v>0</v>
      </c>
      <c r="AO719" s="123"/>
      <c r="AP719" s="123"/>
      <c r="AQ719" s="123"/>
      <c r="AS719" s="123"/>
      <c r="AT719" s="123"/>
      <c r="AU719" s="123"/>
      <c r="AW719" s="123"/>
      <c r="AX719" s="123"/>
      <c r="AY719" s="123"/>
      <c r="AZ719" s="102"/>
    </row>
    <row r="720" spans="1:52" x14ac:dyDescent="0.25">
      <c r="A720" s="102"/>
      <c r="B720" s="103" t="s">
        <v>710</v>
      </c>
      <c r="C720" s="103" t="s">
        <v>735</v>
      </c>
      <c r="D720" s="103" t="s">
        <v>89</v>
      </c>
      <c r="F720" s="113">
        <f>'MATRIZ 2017 COMPLETO PROPOSTA'!F720</f>
        <v>1082.5800218555071</v>
      </c>
      <c r="G720" s="118">
        <f t="shared" si="301"/>
        <v>9.5903267986864322E-4</v>
      </c>
      <c r="H720" s="123">
        <f>'DADOS BASE PROPOSTA'!$H$17*G720*'AJUSTE CONIF-SETEC (1) '!$Q$12</f>
        <v>1188426.0254938644</v>
      </c>
      <c r="I720" s="123">
        <f>'MATRIZ 2017 COMPLETO PROPOSTA'!I720*'AJUSTE CONIF-SETEC (1) '!$Q$12</f>
        <v>531547.37646533805</v>
      </c>
      <c r="J720" s="123">
        <f t="shared" si="302"/>
        <v>1719973.4019592025</v>
      </c>
      <c r="L720" s="113">
        <v>0</v>
      </c>
      <c r="M720" s="123">
        <f>IF(D720="E",'DADOS BASE PROPOSTA'!$H$28,IF(D720="EA",'DADOS BASE PROPOSTA'!$H$29,IF(D720="EC",'DADOS BASE PROPOSTA'!$H$30,IF(D720="ECA",'DADOS BASE PROPOSTA'!$H$31,0))))*'AJUSTE CONIF-SETEC (1) '!$Q$14</f>
        <v>0</v>
      </c>
      <c r="N720" s="123">
        <f>IF(OR(D720="E",D720="EA",D720="EC",D720="ECA",D720="ECR"),L720*'DADOS BASE PROPOSTA'!$H$33,0)*'AJUSTE CONIF-SETEC (1) '!$Q$14</f>
        <v>0</v>
      </c>
      <c r="O720" s="123">
        <f t="shared" si="303"/>
        <v>0</v>
      </c>
      <c r="R720" s="123"/>
      <c r="T720" s="113">
        <v>0</v>
      </c>
      <c r="U720" s="118">
        <f t="shared" si="305"/>
        <v>0</v>
      </c>
      <c r="V720" s="123">
        <f>'DADOS BASE PROPOSTA'!$H$48*U720*'AJUSTE CONIF-SETEC (1) '!$Q$20</f>
        <v>0</v>
      </c>
      <c r="W720" s="123"/>
      <c r="X720" s="123">
        <f t="shared" si="304"/>
        <v>0</v>
      </c>
      <c r="Z720" s="128">
        <v>531.5</v>
      </c>
      <c r="AB720" s="54">
        <v>0.77300000000000002</v>
      </c>
      <c r="AC720" s="54">
        <f t="shared" si="306"/>
        <v>410.84950000000003</v>
      </c>
      <c r="AD720" s="132">
        <f t="shared" si="307"/>
        <v>7.7918155741728862E-2</v>
      </c>
      <c r="AF720" s="54">
        <f>($AF$11-(AD720*$AF$11))*'AJUSTE CONIF-SETEC (1) '!$Q$18</f>
        <v>519.1091317421093</v>
      </c>
      <c r="AG720" s="123">
        <f t="shared" si="308"/>
        <v>275906.50352093112</v>
      </c>
      <c r="AI720" s="128">
        <v>0</v>
      </c>
      <c r="AJ720" s="123">
        <f>IF($AI$11&gt;0,(AI720/$AI$11)*'DADOS BASE PROPOSTA'!$H$41,0)*'AJUSTE CONIF-SETEC (1) '!$Q$18</f>
        <v>0</v>
      </c>
      <c r="AL720" s="123">
        <v>0</v>
      </c>
      <c r="AM720" s="123">
        <f>(AL720/$AL$11)*'DADOS BASE PROPOSTA'!$H$42*'AJUSTE CONIF-SETEC (1) '!$Q$18</f>
        <v>0</v>
      </c>
      <c r="AO720" s="123"/>
      <c r="AP720" s="123"/>
      <c r="AQ720" s="123"/>
      <c r="AS720" s="123"/>
      <c r="AT720" s="123"/>
      <c r="AU720" s="123"/>
      <c r="AW720" s="123"/>
      <c r="AX720" s="123"/>
      <c r="AY720" s="123"/>
      <c r="AZ720" s="102"/>
    </row>
    <row r="721" spans="1:52" x14ac:dyDescent="0.25">
      <c r="A721" s="102"/>
      <c r="B721" s="103" t="s">
        <v>710</v>
      </c>
      <c r="C721" s="103" t="s">
        <v>736</v>
      </c>
      <c r="D721" s="103" t="s">
        <v>89</v>
      </c>
      <c r="F721" s="113">
        <f>'MATRIZ 2017 COMPLETO PROPOSTA'!F721</f>
        <v>1435.2730017819979</v>
      </c>
      <c r="G721" s="118">
        <f t="shared" si="301"/>
        <v>1.2714752585983159E-3</v>
      </c>
      <c r="H721" s="123">
        <f>'DADOS BASE PROPOSTA'!$H$17*G721*'AJUSTE CONIF-SETEC (1) '!$Q$12</f>
        <v>1575602.500111619</v>
      </c>
      <c r="I721" s="123">
        <f>'MATRIZ 2017 COMPLETO PROPOSTA'!I721*'AJUSTE CONIF-SETEC (1) '!$Q$12</f>
        <v>144370.90184758345</v>
      </c>
      <c r="J721" s="123">
        <f t="shared" si="302"/>
        <v>1719973.4019592025</v>
      </c>
      <c r="L721" s="113">
        <v>0</v>
      </c>
      <c r="M721" s="123">
        <f>IF(D721="E",'DADOS BASE PROPOSTA'!$H$28,IF(D721="EA",'DADOS BASE PROPOSTA'!$H$29,IF(D721="EC",'DADOS BASE PROPOSTA'!$H$30,IF(D721="ECA",'DADOS BASE PROPOSTA'!$H$31,0))))*'AJUSTE CONIF-SETEC (1) '!$Q$14</f>
        <v>0</v>
      </c>
      <c r="N721" s="123">
        <f>IF(OR(D721="E",D721="EA",D721="EC",D721="ECA",D721="ECR"),L721*'DADOS BASE PROPOSTA'!$H$33,0)*'AJUSTE CONIF-SETEC (1) '!$Q$14</f>
        <v>0</v>
      </c>
      <c r="O721" s="123">
        <f t="shared" si="303"/>
        <v>0</v>
      </c>
      <c r="R721" s="123"/>
      <c r="T721" s="113">
        <v>0</v>
      </c>
      <c r="U721" s="118">
        <f t="shared" si="305"/>
        <v>0</v>
      </c>
      <c r="V721" s="123">
        <f>'DADOS BASE PROPOSTA'!$H$48*U721*'AJUSTE CONIF-SETEC (1) '!$Q$20</f>
        <v>0</v>
      </c>
      <c r="W721" s="123"/>
      <c r="X721" s="123">
        <f t="shared" si="304"/>
        <v>0</v>
      </c>
      <c r="Z721" s="128">
        <v>807.5</v>
      </c>
      <c r="AB721" s="54">
        <v>0.78500000000000003</v>
      </c>
      <c r="AC721" s="54">
        <f t="shared" si="306"/>
        <v>633.88750000000005</v>
      </c>
      <c r="AD721" s="132">
        <f t="shared" si="307"/>
        <v>9.891815574172888E-2</v>
      </c>
      <c r="AF721" s="54">
        <f>($AF$11-(AD721*$AF$11))*'AJUSTE CONIF-SETEC (1) '!$Q$18</f>
        <v>507.28665434005899</v>
      </c>
      <c r="AG721" s="123">
        <f t="shared" si="308"/>
        <v>409633.97337959765</v>
      </c>
      <c r="AI721" s="128">
        <v>0</v>
      </c>
      <c r="AJ721" s="123">
        <f>IF($AI$11&gt;0,(AI721/$AI$11)*'DADOS BASE PROPOSTA'!$H$41,0)*'AJUSTE CONIF-SETEC (1) '!$Q$18</f>
        <v>0</v>
      </c>
      <c r="AL721" s="123">
        <v>0</v>
      </c>
      <c r="AM721" s="123">
        <f>(AL721/$AL$11)*'DADOS BASE PROPOSTA'!$H$42*'AJUSTE CONIF-SETEC (1) '!$Q$18</f>
        <v>0</v>
      </c>
      <c r="AO721" s="123"/>
      <c r="AP721" s="123"/>
      <c r="AQ721" s="123"/>
      <c r="AS721" s="123"/>
      <c r="AT721" s="123"/>
      <c r="AU721" s="123"/>
      <c r="AW721" s="123"/>
      <c r="AX721" s="123"/>
      <c r="AY721" s="123"/>
      <c r="AZ721" s="102"/>
    </row>
    <row r="722" spans="1:52" x14ac:dyDescent="0.25">
      <c r="A722" s="102"/>
      <c r="B722" s="103" t="s">
        <v>710</v>
      </c>
      <c r="C722" s="103" t="s">
        <v>737</v>
      </c>
      <c r="D722" s="103" t="s">
        <v>89</v>
      </c>
      <c r="F722" s="113">
        <f>'MATRIZ 2017 COMPLETO PROPOSTA'!F722</f>
        <v>1634.4929741438591</v>
      </c>
      <c r="G722" s="118">
        <f t="shared" si="301"/>
        <v>1.4479596386167877E-3</v>
      </c>
      <c r="H722" s="123">
        <f>'DADOS BASE PROPOSTA'!$H$17*G722*'AJUSTE CONIF-SETEC (1) '!$Q$12</f>
        <v>1794300.6057234411</v>
      </c>
      <c r="I722" s="123">
        <f>'MATRIZ 2017 COMPLETO PROPOSTA'!I722*'AJUSTE CONIF-SETEC (1) '!$Q$12</f>
        <v>0</v>
      </c>
      <c r="J722" s="123">
        <f t="shared" si="302"/>
        <v>1794300.6057234411</v>
      </c>
      <c r="L722" s="113">
        <v>0</v>
      </c>
      <c r="M722" s="123">
        <f>IF(D722="E",'DADOS BASE PROPOSTA'!$H$28,IF(D722="EA",'DADOS BASE PROPOSTA'!$H$29,IF(D722="EC",'DADOS BASE PROPOSTA'!$H$30,IF(D722="ECA",'DADOS BASE PROPOSTA'!$H$31,0))))*'AJUSTE CONIF-SETEC (1) '!$Q$14</f>
        <v>0</v>
      </c>
      <c r="N722" s="123">
        <f>IF(OR(D722="E",D722="EA",D722="EC",D722="ECA",D722="ECR"),L722*'DADOS BASE PROPOSTA'!$H$33,0)*'AJUSTE CONIF-SETEC (1) '!$Q$14</f>
        <v>0</v>
      </c>
      <c r="O722" s="123">
        <f t="shared" si="303"/>
        <v>0</v>
      </c>
      <c r="R722" s="123"/>
      <c r="T722" s="113">
        <v>0</v>
      </c>
      <c r="U722" s="118">
        <f t="shared" si="305"/>
        <v>0</v>
      </c>
      <c r="V722" s="123">
        <f>'DADOS BASE PROPOSTA'!$H$48*U722*'AJUSTE CONIF-SETEC (1) '!$Q$20</f>
        <v>0</v>
      </c>
      <c r="W722" s="123"/>
      <c r="X722" s="123">
        <f t="shared" si="304"/>
        <v>0</v>
      </c>
      <c r="Z722" s="128">
        <v>1172.5</v>
      </c>
      <c r="AB722" s="54">
        <v>0.75</v>
      </c>
      <c r="AC722" s="54">
        <f t="shared" si="306"/>
        <v>879.375</v>
      </c>
      <c r="AD722" s="132">
        <f t="shared" si="307"/>
        <v>3.7668155741728826E-2</v>
      </c>
      <c r="AF722" s="54">
        <f>($AF$11-(AD722*$AF$11))*'AJUSTE CONIF-SETEC (1) '!$Q$18</f>
        <v>541.76888009603908</v>
      </c>
      <c r="AG722" s="123">
        <f t="shared" si="308"/>
        <v>635224.01191260584</v>
      </c>
      <c r="AI722" s="128">
        <v>0</v>
      </c>
      <c r="AJ722" s="123">
        <f>IF($AI$11&gt;0,(AI722/$AI$11)*'DADOS BASE PROPOSTA'!$H$41,0)*'AJUSTE CONIF-SETEC (1) '!$Q$18</f>
        <v>0</v>
      </c>
      <c r="AL722" s="123">
        <v>0</v>
      </c>
      <c r="AM722" s="123">
        <f>(AL722/$AL$11)*'DADOS BASE PROPOSTA'!$H$42*'AJUSTE CONIF-SETEC (1) '!$Q$18</f>
        <v>0</v>
      </c>
      <c r="AO722" s="123"/>
      <c r="AP722" s="123"/>
      <c r="AQ722" s="123"/>
      <c r="AS722" s="123"/>
      <c r="AT722" s="123"/>
      <c r="AU722" s="123"/>
      <c r="AW722" s="123"/>
      <c r="AX722" s="123"/>
      <c r="AY722" s="123"/>
      <c r="AZ722" s="102"/>
    </row>
    <row r="723" spans="1:52" x14ac:dyDescent="0.25">
      <c r="A723" s="102"/>
      <c r="B723" s="103" t="s">
        <v>710</v>
      </c>
      <c r="C723" s="103" t="s">
        <v>738</v>
      </c>
      <c r="D723" s="103" t="s">
        <v>93</v>
      </c>
      <c r="F723" s="113">
        <f>'MATRIZ 2017 COMPLETO PROPOSTA'!F723</f>
        <v>0</v>
      </c>
      <c r="G723" s="118">
        <f t="shared" si="301"/>
        <v>0</v>
      </c>
      <c r="H723" s="123">
        <f>'DADOS BASE PROPOSTA'!$H$17*G723*'AJUSTE CONIF-SETEC (1) '!$Q$12</f>
        <v>0</v>
      </c>
      <c r="I723" s="123">
        <f>'MATRIZ 2017 COMPLETO PROPOSTA'!I723*'AJUSTE CONIF-SETEC (1) '!$Q$12</f>
        <v>0</v>
      </c>
      <c r="J723" s="123">
        <f t="shared" si="302"/>
        <v>0</v>
      </c>
      <c r="L723" s="113">
        <v>982.21766903710932</v>
      </c>
      <c r="M723" s="123">
        <f>IF(D723="E",'DADOS BASE PROPOSTA'!$H$28,IF(D723="EA",'DADOS BASE PROPOSTA'!$H$29,IF(D723="EC",'DADOS BASE PROPOSTA'!$H$30,IF(D723="ECA",'DADOS BASE PROPOSTA'!$H$31,0))))*'AJUSTE CONIF-SETEC (1) '!$Q$14</f>
        <v>1008808.992033664</v>
      </c>
      <c r="N723" s="123">
        <f>IF(OR(D723="E",D723="EA",D723="EC",D723="ECA",D723="ECR"),L723*'DADOS BASE PROPOSTA'!$H$33,0)*'AJUSTE CONIF-SETEC (1) '!$Q$14</f>
        <v>329534.22925567889</v>
      </c>
      <c r="O723" s="123">
        <f t="shared" si="303"/>
        <v>1338343.221289343</v>
      </c>
      <c r="R723" s="123"/>
      <c r="T723" s="113">
        <v>0</v>
      </c>
      <c r="U723" s="118">
        <f t="shared" si="305"/>
        <v>0</v>
      </c>
      <c r="V723" s="123">
        <f>'DADOS BASE PROPOSTA'!$H$48*U723*'AJUSTE CONIF-SETEC (1) '!$Q$20</f>
        <v>0</v>
      </c>
      <c r="W723" s="123"/>
      <c r="X723" s="123">
        <f t="shared" si="304"/>
        <v>0</v>
      </c>
      <c r="Z723" s="128">
        <v>585.5</v>
      </c>
      <c r="AB723" s="54">
        <v>0.754</v>
      </c>
      <c r="AC723" s="54">
        <f t="shared" si="306"/>
        <v>441.46699999999998</v>
      </c>
      <c r="AD723" s="132">
        <f t="shared" si="307"/>
        <v>4.4668155741728832E-2</v>
      </c>
      <c r="AF723" s="54">
        <f>($AF$11-(AD723*$AF$11))*'AJUSTE CONIF-SETEC (1) '!$Q$18</f>
        <v>537.82805429535563</v>
      </c>
      <c r="AG723" s="123">
        <f t="shared" si="308"/>
        <v>314898.32578993071</v>
      </c>
      <c r="AI723" s="128">
        <v>0</v>
      </c>
      <c r="AJ723" s="123">
        <f>IF($AI$11&gt;0,(AI723/$AI$11)*'DADOS BASE PROPOSTA'!$H$41,0)*'AJUSTE CONIF-SETEC (1) '!$Q$18</f>
        <v>0</v>
      </c>
      <c r="AL723" s="123">
        <v>0</v>
      </c>
      <c r="AM723" s="123">
        <f>(AL723/$AL$11)*'DADOS BASE PROPOSTA'!$H$42*'AJUSTE CONIF-SETEC (1) '!$Q$18</f>
        <v>0</v>
      </c>
      <c r="AO723" s="123"/>
      <c r="AP723" s="123"/>
      <c r="AQ723" s="123"/>
      <c r="AS723" s="123"/>
      <c r="AT723" s="123"/>
      <c r="AU723" s="123"/>
      <c r="AW723" s="123"/>
      <c r="AX723" s="123"/>
      <c r="AY723" s="123"/>
      <c r="AZ723" s="102"/>
    </row>
    <row r="724" spans="1:52" x14ac:dyDescent="0.25">
      <c r="A724" s="102"/>
      <c r="B724" s="103" t="s">
        <v>710</v>
      </c>
      <c r="C724" s="103" t="s">
        <v>739</v>
      </c>
      <c r="D724" s="103" t="s">
        <v>89</v>
      </c>
      <c r="F724" s="113">
        <f>'MATRIZ 2017 COMPLETO PROPOSTA'!F724</f>
        <v>1725.6901767013101</v>
      </c>
      <c r="G724" s="118">
        <f t="shared" si="301"/>
        <v>1.5287491375909977E-3</v>
      </c>
      <c r="H724" s="123">
        <f>'DADOS BASE PROPOSTA'!$H$17*G724*'AJUSTE CONIF-SETEC (1) '!$Q$12</f>
        <v>1894414.340305157</v>
      </c>
      <c r="I724" s="123">
        <f>'MATRIZ 2017 COMPLETO PROPOSTA'!I724*'AJUSTE CONIF-SETEC (1) '!$Q$12</f>
        <v>0</v>
      </c>
      <c r="J724" s="123">
        <f t="shared" si="302"/>
        <v>1894414.340305157</v>
      </c>
      <c r="L724" s="113">
        <v>0</v>
      </c>
      <c r="M724" s="123">
        <f>IF(D724="E",'DADOS BASE PROPOSTA'!$H$28,IF(D724="EA",'DADOS BASE PROPOSTA'!$H$29,IF(D724="EC",'DADOS BASE PROPOSTA'!$H$30,IF(D724="ECA",'DADOS BASE PROPOSTA'!$H$31,0))))*'AJUSTE CONIF-SETEC (1) '!$Q$14</f>
        <v>0</v>
      </c>
      <c r="N724" s="123">
        <f>IF(OR(D724="E",D724="EA",D724="EC",D724="ECA",D724="ECR"),L724*'DADOS BASE PROPOSTA'!$H$33,0)*'AJUSTE CONIF-SETEC (1) '!$Q$14</f>
        <v>0</v>
      </c>
      <c r="O724" s="123">
        <f t="shared" si="303"/>
        <v>0</v>
      </c>
      <c r="R724" s="123"/>
      <c r="T724" s="113">
        <v>0</v>
      </c>
      <c r="U724" s="118">
        <f t="shared" si="305"/>
        <v>0</v>
      </c>
      <c r="V724" s="123">
        <f>'DADOS BASE PROPOSTA'!$H$48*U724*'AJUSTE CONIF-SETEC (1) '!$Q$20</f>
        <v>0</v>
      </c>
      <c r="W724" s="123"/>
      <c r="X724" s="123">
        <f t="shared" si="304"/>
        <v>0</v>
      </c>
      <c r="Z724" s="128">
        <v>815</v>
      </c>
      <c r="AB724" s="54">
        <v>0.78</v>
      </c>
      <c r="AC724" s="54">
        <f t="shared" si="306"/>
        <v>635.70000000000005</v>
      </c>
      <c r="AD724" s="132">
        <f t="shared" si="307"/>
        <v>9.0168155741728873E-2</v>
      </c>
      <c r="AF724" s="54">
        <f>($AF$11-(AD724*$AF$11))*'AJUSTE CONIF-SETEC (1) '!$Q$18</f>
        <v>512.21268659091322</v>
      </c>
      <c r="AG724" s="123">
        <f t="shared" si="308"/>
        <v>417453.33957159426</v>
      </c>
      <c r="AI724" s="128">
        <v>0</v>
      </c>
      <c r="AJ724" s="123">
        <f>IF($AI$11&gt;0,(AI724/$AI$11)*'DADOS BASE PROPOSTA'!$H$41,0)*'AJUSTE CONIF-SETEC (1) '!$Q$18</f>
        <v>0</v>
      </c>
      <c r="AL724" s="123">
        <v>0</v>
      </c>
      <c r="AM724" s="123">
        <f>(AL724/$AL$11)*'DADOS BASE PROPOSTA'!$H$42*'AJUSTE CONIF-SETEC (1) '!$Q$18</f>
        <v>0</v>
      </c>
      <c r="AO724" s="123"/>
      <c r="AP724" s="123"/>
      <c r="AQ724" s="123"/>
      <c r="AS724" s="123"/>
      <c r="AT724" s="123"/>
      <c r="AU724" s="123"/>
      <c r="AW724" s="123"/>
      <c r="AX724" s="123"/>
      <c r="AY724" s="123"/>
      <c r="AZ724" s="102"/>
    </row>
    <row r="725" spans="1:52" x14ac:dyDescent="0.25">
      <c r="A725" s="102"/>
      <c r="B725" s="103" t="s">
        <v>710</v>
      </c>
      <c r="C725" s="103" t="s">
        <v>694</v>
      </c>
      <c r="D725" s="103" t="s">
        <v>89</v>
      </c>
      <c r="F725" s="113">
        <f>'MATRIZ 2017 COMPLETO PROPOSTA'!F725</f>
        <v>1798.528429605816</v>
      </c>
      <c r="G725" s="118">
        <f t="shared" si="301"/>
        <v>1.5932748663775222E-3</v>
      </c>
      <c r="H725" s="123">
        <f>'DADOS BASE PROPOSTA'!$H$17*G725*'AJUSTE CONIF-SETEC (1) '!$Q$12</f>
        <v>1974374.1341824287</v>
      </c>
      <c r="I725" s="123">
        <f>'MATRIZ 2017 COMPLETO PROPOSTA'!I725*'AJUSTE CONIF-SETEC (1) '!$Q$12</f>
        <v>0</v>
      </c>
      <c r="J725" s="123">
        <f t="shared" si="302"/>
        <v>1974374.1341824287</v>
      </c>
      <c r="L725" s="113">
        <v>0</v>
      </c>
      <c r="M725" s="123">
        <f>IF(D725="E",'DADOS BASE PROPOSTA'!$H$28,IF(D725="EA",'DADOS BASE PROPOSTA'!$H$29,IF(D725="EC",'DADOS BASE PROPOSTA'!$H$30,IF(D725="ECA",'DADOS BASE PROPOSTA'!$H$31,0))))*'AJUSTE CONIF-SETEC (1) '!$Q$14</f>
        <v>0</v>
      </c>
      <c r="N725" s="123">
        <f>IF(OR(D725="E",D725="EA",D725="EC",D725="ECA",D725="ECR"),L725*'DADOS BASE PROPOSTA'!$H$33,0)*'AJUSTE CONIF-SETEC (1) '!$Q$14</f>
        <v>0</v>
      </c>
      <c r="O725" s="123">
        <f t="shared" si="303"/>
        <v>0</v>
      </c>
      <c r="R725" s="123"/>
      <c r="T725" s="113">
        <v>0</v>
      </c>
      <c r="U725" s="118">
        <f t="shared" si="305"/>
        <v>0</v>
      </c>
      <c r="V725" s="123">
        <f>'DADOS BASE PROPOSTA'!$H$48*U725*'AJUSTE CONIF-SETEC (1) '!$Q$20</f>
        <v>0</v>
      </c>
      <c r="W725" s="123"/>
      <c r="X725" s="123">
        <f t="shared" si="304"/>
        <v>0</v>
      </c>
      <c r="Z725" s="128">
        <v>1086</v>
      </c>
      <c r="AB725" s="54">
        <v>0.80500000000000005</v>
      </c>
      <c r="AC725" s="54">
        <f t="shared" si="306"/>
        <v>874.23</v>
      </c>
      <c r="AD725" s="132">
        <f t="shared" si="307"/>
        <v>0.13391815574172891</v>
      </c>
      <c r="AF725" s="54">
        <f>($AF$11-(AD725*$AF$11))*'AJUSTE CONIF-SETEC (1) '!$Q$18</f>
        <v>487.58252533664165</v>
      </c>
      <c r="AG725" s="123">
        <f t="shared" si="308"/>
        <v>529514.62251559284</v>
      </c>
      <c r="AI725" s="128">
        <v>0</v>
      </c>
      <c r="AJ725" s="123">
        <f>IF($AI$11&gt;0,(AI725/$AI$11)*'DADOS BASE PROPOSTA'!$H$41,0)*'AJUSTE CONIF-SETEC (1) '!$Q$18</f>
        <v>0</v>
      </c>
      <c r="AL725" s="123">
        <v>0</v>
      </c>
      <c r="AM725" s="123">
        <f>(AL725/$AL$11)*'DADOS BASE PROPOSTA'!$H$42*'AJUSTE CONIF-SETEC (1) '!$Q$18</f>
        <v>0</v>
      </c>
      <c r="AO725" s="123"/>
      <c r="AP725" s="123"/>
      <c r="AQ725" s="123"/>
      <c r="AS725" s="123"/>
      <c r="AT725" s="123"/>
      <c r="AU725" s="123"/>
      <c r="AW725" s="123"/>
      <c r="AX725" s="123"/>
      <c r="AY725" s="123"/>
      <c r="AZ725" s="102"/>
    </row>
    <row r="726" spans="1:52" x14ac:dyDescent="0.25">
      <c r="A726" s="102"/>
      <c r="B726" s="103" t="s">
        <v>710</v>
      </c>
      <c r="C726" s="103" t="s">
        <v>740</v>
      </c>
      <c r="D726" s="103" t="s">
        <v>89</v>
      </c>
      <c r="F726" s="113">
        <f>'MATRIZ 2017 COMPLETO PROPOSTA'!F726</f>
        <v>1860.9366745915379</v>
      </c>
      <c r="G726" s="118">
        <f t="shared" si="301"/>
        <v>1.6485608916377815E-3</v>
      </c>
      <c r="H726" s="123">
        <f>'DADOS BASE PROPOSTA'!$H$17*G726*'AJUSTE CONIF-SETEC (1) '!$Q$12</f>
        <v>2042884.1575055157</v>
      </c>
      <c r="I726" s="123">
        <f>'MATRIZ 2017 COMPLETO PROPOSTA'!I726*'AJUSTE CONIF-SETEC (1) '!$Q$12</f>
        <v>0</v>
      </c>
      <c r="J726" s="123">
        <f t="shared" si="302"/>
        <v>2042884.1575055157</v>
      </c>
      <c r="L726" s="113">
        <v>0</v>
      </c>
      <c r="M726" s="123">
        <f>IF(D726="E",'DADOS BASE PROPOSTA'!$H$28,IF(D726="EA",'DADOS BASE PROPOSTA'!$H$29,IF(D726="EC",'DADOS BASE PROPOSTA'!$H$30,IF(D726="ECA",'DADOS BASE PROPOSTA'!$H$31,0))))*'AJUSTE CONIF-SETEC (1) '!$Q$14</f>
        <v>0</v>
      </c>
      <c r="N726" s="123">
        <f>IF(OR(D726="E",D726="EA",D726="EC",D726="ECA",D726="ECR"),L726*'DADOS BASE PROPOSTA'!$H$33,0)*'AJUSTE CONIF-SETEC (1) '!$Q$14</f>
        <v>0</v>
      </c>
      <c r="O726" s="123">
        <f t="shared" si="303"/>
        <v>0</v>
      </c>
      <c r="R726" s="123"/>
      <c r="T726" s="113">
        <v>752.2564384834626</v>
      </c>
      <c r="U726" s="118">
        <f t="shared" si="305"/>
        <v>3.9464541067176419E-3</v>
      </c>
      <c r="V726" s="123">
        <f>'DADOS BASE PROPOSTA'!$H$48*U726*'AJUSTE CONIF-SETEC (1) '!$Q$20</f>
        <v>193082.01063797937</v>
      </c>
      <c r="W726" s="123"/>
      <c r="X726" s="123">
        <f t="shared" si="304"/>
        <v>193082.01063797937</v>
      </c>
      <c r="Z726" s="128">
        <v>1128</v>
      </c>
      <c r="AB726" s="54">
        <v>0.79700000000000004</v>
      </c>
      <c r="AC726" s="54">
        <f t="shared" si="306"/>
        <v>899.01600000000008</v>
      </c>
      <c r="AD726" s="132">
        <f t="shared" si="307"/>
        <v>0.1199181557417289</v>
      </c>
      <c r="AF726" s="54">
        <f>($AF$11-(AD726*$AF$11))*'AJUSTE CONIF-SETEC (1) '!$Q$18</f>
        <v>495.46417693800856</v>
      </c>
      <c r="AG726" s="123">
        <f t="shared" si="308"/>
        <v>558883.59158607363</v>
      </c>
      <c r="AI726" s="128">
        <v>0</v>
      </c>
      <c r="AJ726" s="123">
        <f>IF($AI$11&gt;0,(AI726/$AI$11)*'DADOS BASE PROPOSTA'!$H$41,0)*'AJUSTE CONIF-SETEC (1) '!$Q$18</f>
        <v>0</v>
      </c>
      <c r="AL726" s="123">
        <v>121.5</v>
      </c>
      <c r="AM726" s="123">
        <f>(AL726/$AL$11)*'DADOS BASE PROPOSTA'!$H$42*'AJUSTE CONIF-SETEC (1) '!$Q$18</f>
        <v>64115.42022715848</v>
      </c>
      <c r="AO726" s="123"/>
      <c r="AP726" s="123"/>
      <c r="AQ726" s="123"/>
      <c r="AS726" s="123"/>
      <c r="AT726" s="123"/>
      <c r="AU726" s="123"/>
      <c r="AW726" s="123"/>
      <c r="AX726" s="123"/>
      <c r="AY726" s="123"/>
      <c r="AZ726" s="102"/>
    </row>
    <row r="727" spans="1:52" x14ac:dyDescent="0.25">
      <c r="A727" s="102"/>
      <c r="B727" s="103" t="s">
        <v>710</v>
      </c>
      <c r="C727" s="103" t="s">
        <v>741</v>
      </c>
      <c r="D727" s="103" t="s">
        <v>93</v>
      </c>
      <c r="F727" s="113">
        <f>'MATRIZ 2017 COMPLETO PROPOSTA'!F727</f>
        <v>0</v>
      </c>
      <c r="G727" s="118">
        <f t="shared" si="301"/>
        <v>0</v>
      </c>
      <c r="H727" s="123">
        <f>'DADOS BASE PROPOSTA'!$H$17*G727*'AJUSTE CONIF-SETEC (1) '!$Q$12</f>
        <v>0</v>
      </c>
      <c r="I727" s="123">
        <f>'MATRIZ 2017 COMPLETO PROPOSTA'!I727*'AJUSTE CONIF-SETEC (1) '!$Q$12</f>
        <v>0</v>
      </c>
      <c r="J727" s="123">
        <f t="shared" si="302"/>
        <v>0</v>
      </c>
      <c r="L727" s="113">
        <v>1146.21509010051</v>
      </c>
      <c r="M727" s="123">
        <f>IF(D727="E",'DADOS BASE PROPOSTA'!$H$28,IF(D727="EA",'DADOS BASE PROPOSTA'!$H$29,IF(D727="EC",'DADOS BASE PROPOSTA'!$H$30,IF(D727="ECA",'DADOS BASE PROPOSTA'!$H$31,0))))*'AJUSTE CONIF-SETEC (1) '!$Q$14</f>
        <v>1008808.992033664</v>
      </c>
      <c r="N727" s="123">
        <f>IF(OR(D727="E",D727="EA",D727="EC",D727="ECA",D727="ECR"),L727*'DADOS BASE PROPOSTA'!$H$33,0)*'AJUSTE CONIF-SETEC (1) '!$Q$14</f>
        <v>384555.39763175393</v>
      </c>
      <c r="O727" s="123">
        <f t="shared" si="303"/>
        <v>1393364.3896654178</v>
      </c>
      <c r="R727" s="123"/>
      <c r="T727" s="113">
        <v>0</v>
      </c>
      <c r="U727" s="118">
        <f t="shared" si="305"/>
        <v>0</v>
      </c>
      <c r="V727" s="123">
        <f>'DADOS BASE PROPOSTA'!$H$48*U727*'AJUSTE CONIF-SETEC (1) '!$Q$20</f>
        <v>0</v>
      </c>
      <c r="W727" s="123"/>
      <c r="X727" s="123">
        <f t="shared" si="304"/>
        <v>0</v>
      </c>
      <c r="Z727" s="128">
        <v>769</v>
      </c>
      <c r="AB727" s="54">
        <v>0.80700000000000005</v>
      </c>
      <c r="AC727" s="54">
        <f t="shared" si="306"/>
        <v>620.58300000000008</v>
      </c>
      <c r="AD727" s="132">
        <f t="shared" si="307"/>
        <v>0.13741815574172891</v>
      </c>
      <c r="AF727" s="54">
        <f>($AF$11-(AD727*$AF$11))*'AJUSTE CONIF-SETEC (1) '!$Q$18</f>
        <v>485.61211243630004</v>
      </c>
      <c r="AG727" s="123">
        <f t="shared" si="308"/>
        <v>373435.71446351474</v>
      </c>
      <c r="AI727" s="128">
        <v>0</v>
      </c>
      <c r="AJ727" s="123">
        <f>IF($AI$11&gt;0,(AI727/$AI$11)*'DADOS BASE PROPOSTA'!$H$41,0)*'AJUSTE CONIF-SETEC (1) '!$Q$18</f>
        <v>0</v>
      </c>
      <c r="AL727" s="123">
        <v>0</v>
      </c>
      <c r="AM727" s="123">
        <f>(AL727/$AL$11)*'DADOS BASE PROPOSTA'!$H$42*'AJUSTE CONIF-SETEC (1) '!$Q$18</f>
        <v>0</v>
      </c>
      <c r="AO727" s="123"/>
      <c r="AP727" s="123"/>
      <c r="AQ727" s="123"/>
      <c r="AS727" s="123"/>
      <c r="AT727" s="123"/>
      <c r="AU727" s="123"/>
      <c r="AW727" s="123"/>
      <c r="AX727" s="123"/>
      <c r="AY727" s="123"/>
      <c r="AZ727" s="102"/>
    </row>
    <row r="728" spans="1:52" x14ac:dyDescent="0.25">
      <c r="A728" s="102"/>
      <c r="B728" s="103" t="s">
        <v>710</v>
      </c>
      <c r="C728" s="103" t="s">
        <v>742</v>
      </c>
      <c r="D728" s="103" t="s">
        <v>89</v>
      </c>
      <c r="F728" s="113">
        <f>'MATRIZ 2017 COMPLETO PROPOSTA'!F728</f>
        <v>11884.831013609641</v>
      </c>
      <c r="G728" s="118">
        <f t="shared" si="301"/>
        <v>1.0528497761516339E-2</v>
      </c>
      <c r="H728" s="123">
        <f>'DADOS BASE PROPOSTA'!$H$17*G728*'AJUSTE CONIF-SETEC (1) '!$Q$12</f>
        <v>13046834.598851942</v>
      </c>
      <c r="I728" s="123">
        <f>'MATRIZ 2017 COMPLETO PROPOSTA'!I728*'AJUSTE CONIF-SETEC (1) '!$Q$12</f>
        <v>0</v>
      </c>
      <c r="J728" s="123">
        <f t="shared" si="302"/>
        <v>13046834.598851942</v>
      </c>
      <c r="L728" s="113">
        <v>0</v>
      </c>
      <c r="M728" s="123">
        <f>IF(D728="E",'DADOS BASE PROPOSTA'!$H$28,IF(D728="EA",'DADOS BASE PROPOSTA'!$H$29,IF(D728="EC",'DADOS BASE PROPOSTA'!$H$30,IF(D728="ECA",'DADOS BASE PROPOSTA'!$H$31,0))))*'AJUSTE CONIF-SETEC (1) '!$Q$14</f>
        <v>0</v>
      </c>
      <c r="N728" s="123">
        <f>IF(OR(D728="E",D728="EA",D728="EC",D728="ECA",D728="ECR"),L728*'DADOS BASE PROPOSTA'!$H$33,0)*'AJUSTE CONIF-SETEC (1) '!$Q$14</f>
        <v>0</v>
      </c>
      <c r="O728" s="123">
        <f t="shared" si="303"/>
        <v>0</v>
      </c>
      <c r="R728" s="123"/>
      <c r="T728" s="113">
        <v>36.178806446705607</v>
      </c>
      <c r="U728" s="118">
        <f t="shared" si="305"/>
        <v>1.897996374289362E-4</v>
      </c>
      <c r="V728" s="123">
        <f>'DADOS BASE PROPOSTA'!$H$48*U728*'AJUSTE CONIF-SETEC (1) '!$Q$20</f>
        <v>9286.0311110062703</v>
      </c>
      <c r="W728" s="123"/>
      <c r="X728" s="123">
        <f t="shared" si="304"/>
        <v>9286.0311110062703</v>
      </c>
      <c r="Z728" s="128">
        <v>8157.5</v>
      </c>
      <c r="AB728" s="54">
        <v>0.80500000000000005</v>
      </c>
      <c r="AC728" s="54">
        <f t="shared" si="306"/>
        <v>6566.7875000000004</v>
      </c>
      <c r="AD728" s="132">
        <f t="shared" si="307"/>
        <v>0.13391815574172891</v>
      </c>
      <c r="AF728" s="54">
        <f>($AF$11-(AD728*$AF$11))*'AJUSTE CONIF-SETEC (1) '!$Q$18</f>
        <v>487.58252533664165</v>
      </c>
      <c r="AG728" s="123">
        <f t="shared" si="308"/>
        <v>3977454.4504336542</v>
      </c>
      <c r="AI728" s="128">
        <v>0</v>
      </c>
      <c r="AJ728" s="123">
        <f>IF($AI$11&gt;0,(AI728/$AI$11)*'DADOS BASE PROPOSTA'!$H$41,0)*'AJUSTE CONIF-SETEC (1) '!$Q$18</f>
        <v>0</v>
      </c>
      <c r="AL728" s="123">
        <v>33</v>
      </c>
      <c r="AM728" s="123">
        <f>(AL728/$AL$11)*'DADOS BASE PROPOSTA'!$H$42*'AJUSTE CONIF-SETEC (1) '!$Q$18</f>
        <v>17414.064753055391</v>
      </c>
      <c r="AO728" s="123"/>
      <c r="AP728" s="123"/>
      <c r="AQ728" s="123"/>
      <c r="AS728" s="123"/>
      <c r="AT728" s="123"/>
      <c r="AU728" s="123"/>
      <c r="AW728" s="123"/>
      <c r="AX728" s="123"/>
      <c r="AY728" s="123"/>
      <c r="AZ728" s="102"/>
    </row>
    <row r="729" spans="1:52" x14ac:dyDescent="0.25">
      <c r="A729" s="102"/>
      <c r="B729" s="103" t="s">
        <v>710</v>
      </c>
      <c r="C729" s="103" t="s">
        <v>743</v>
      </c>
      <c r="D729" s="103" t="s">
        <v>93</v>
      </c>
      <c r="F729" s="113">
        <f>'MATRIZ 2017 COMPLETO PROPOSTA'!F729</f>
        <v>0</v>
      </c>
      <c r="G729" s="118">
        <f t="shared" si="301"/>
        <v>0</v>
      </c>
      <c r="H729" s="123">
        <f>'DADOS BASE PROPOSTA'!$H$17*G729*'AJUSTE CONIF-SETEC (1) '!$Q$12</f>
        <v>0</v>
      </c>
      <c r="I729" s="123">
        <f>'MATRIZ 2017 COMPLETO PROPOSTA'!I729*'AJUSTE CONIF-SETEC (1) '!$Q$12</f>
        <v>0</v>
      </c>
      <c r="J729" s="123">
        <f t="shared" si="302"/>
        <v>0</v>
      </c>
      <c r="L729" s="113">
        <v>7.7038043478260876E-2</v>
      </c>
      <c r="M729" s="123">
        <f>IF(D729="E",'DADOS BASE PROPOSTA'!$H$28,IF(D729="EA",'DADOS BASE PROPOSTA'!$H$29,IF(D729="EC",'DADOS BASE PROPOSTA'!$H$30,IF(D729="ECA",'DADOS BASE PROPOSTA'!$H$31,0))))*'AJUSTE CONIF-SETEC (1) '!$Q$14</f>
        <v>1008808.992033664</v>
      </c>
      <c r="N729" s="123">
        <f>IF(OR(D729="E",D729="EA",D729="EC",D729="ECA",D729="ECR"),L729*'DADOS BASE PROPOSTA'!$H$33,0)*'AJUSTE CONIF-SETEC (1) '!$Q$14</f>
        <v>25.846279374979396</v>
      </c>
      <c r="O729" s="123">
        <f t="shared" si="303"/>
        <v>1008834.838313039</v>
      </c>
      <c r="R729" s="123"/>
      <c r="T729" s="113">
        <v>0</v>
      </c>
      <c r="U729" s="118">
        <f t="shared" si="305"/>
        <v>0</v>
      </c>
      <c r="V729" s="123">
        <f>'DADOS BASE PROPOSTA'!$H$48*U729*'AJUSTE CONIF-SETEC (1) '!$Q$20</f>
        <v>0</v>
      </c>
      <c r="W729" s="123"/>
      <c r="X729" s="123">
        <f t="shared" si="304"/>
        <v>0</v>
      </c>
      <c r="Z729" s="128">
        <v>6</v>
      </c>
      <c r="AB729" s="54">
        <v>0.80500000000000005</v>
      </c>
      <c r="AC729" s="54">
        <f t="shared" si="306"/>
        <v>4.83</v>
      </c>
      <c r="AD729" s="132">
        <f t="shared" si="307"/>
        <v>0.13391815574172891</v>
      </c>
      <c r="AF729" s="54">
        <f>($AF$11-(AD729*$AF$11))*'AJUSTE CONIF-SETEC (1) '!$Q$18</f>
        <v>487.58252533664165</v>
      </c>
      <c r="AG729" s="123">
        <f t="shared" si="308"/>
        <v>2925.4951520198501</v>
      </c>
      <c r="AI729" s="128">
        <v>0</v>
      </c>
      <c r="AJ729" s="123">
        <f>IF($AI$11&gt;0,(AI729/$AI$11)*'DADOS BASE PROPOSTA'!$H$41,0)*'AJUSTE CONIF-SETEC (1) '!$Q$18</f>
        <v>0</v>
      </c>
      <c r="AL729" s="123">
        <v>0</v>
      </c>
      <c r="AM729" s="123">
        <f>(AL729/$AL$11)*'DADOS BASE PROPOSTA'!$H$42*'AJUSTE CONIF-SETEC (1) '!$Q$18</f>
        <v>0</v>
      </c>
      <c r="AO729" s="123"/>
      <c r="AP729" s="123"/>
      <c r="AQ729" s="123"/>
      <c r="AS729" s="123"/>
      <c r="AT729" s="123"/>
      <c r="AU729" s="123"/>
      <c r="AW729" s="123"/>
      <c r="AX729" s="123"/>
      <c r="AY729" s="123"/>
      <c r="AZ729" s="102"/>
    </row>
    <row r="730" spans="1:52" x14ac:dyDescent="0.25">
      <c r="A730" s="102"/>
      <c r="B730" s="103" t="s">
        <v>710</v>
      </c>
      <c r="C730" s="103" t="s">
        <v>744</v>
      </c>
      <c r="D730" s="103" t="s">
        <v>89</v>
      </c>
      <c r="F730" s="113">
        <f>'MATRIZ 2017 COMPLETO PROPOSTA'!F730</f>
        <v>1448.5076761105311</v>
      </c>
      <c r="G730" s="118">
        <f t="shared" si="301"/>
        <v>1.28319955142863E-3</v>
      </c>
      <c r="H730" s="123">
        <f>'DADOS BASE PROPOSTA'!$H$17*G730*'AJUSTE CONIF-SETEC (1) '!$Q$12</f>
        <v>1590131.1548931899</v>
      </c>
      <c r="I730" s="123">
        <f>'MATRIZ 2017 COMPLETO PROPOSTA'!I730*'AJUSTE CONIF-SETEC (1) '!$Q$12</f>
        <v>129842.2470660125</v>
      </c>
      <c r="J730" s="123">
        <f t="shared" si="302"/>
        <v>1719973.4019592025</v>
      </c>
      <c r="L730" s="113">
        <v>0</v>
      </c>
      <c r="M730" s="123">
        <f>IF(D730="E",'DADOS BASE PROPOSTA'!$H$28,IF(D730="EA",'DADOS BASE PROPOSTA'!$H$29,IF(D730="EC",'DADOS BASE PROPOSTA'!$H$30,IF(D730="ECA",'DADOS BASE PROPOSTA'!$H$31,0))))*'AJUSTE CONIF-SETEC (1) '!$Q$14</f>
        <v>0</v>
      </c>
      <c r="N730" s="123">
        <f>IF(OR(D730="E",D730="EA",D730="EC",D730="ECA",D730="ECR"),L730*'DADOS BASE PROPOSTA'!$H$33,0)*'AJUSTE CONIF-SETEC (1) '!$Q$14</f>
        <v>0</v>
      </c>
      <c r="O730" s="123">
        <f t="shared" si="303"/>
        <v>0</v>
      </c>
      <c r="R730" s="123"/>
      <c r="T730" s="113">
        <v>290.54325630759053</v>
      </c>
      <c r="U730" s="118">
        <f t="shared" si="305"/>
        <v>1.5242350458917527E-3</v>
      </c>
      <c r="V730" s="123">
        <f>'DADOS BASE PROPOSTA'!$H$48*U730*'AJUSTE CONIF-SETEC (1) '!$Q$20</f>
        <v>74573.872997709972</v>
      </c>
      <c r="W730" s="123"/>
      <c r="X730" s="123">
        <f t="shared" si="304"/>
        <v>74573.872997709972</v>
      </c>
      <c r="Z730" s="128">
        <v>669</v>
      </c>
      <c r="AB730" s="54">
        <v>0.76800000000000002</v>
      </c>
      <c r="AC730" s="54">
        <f t="shared" si="306"/>
        <v>513.79200000000003</v>
      </c>
      <c r="AD730" s="132">
        <f t="shared" si="307"/>
        <v>6.9168155741728854E-2</v>
      </c>
      <c r="AF730" s="54">
        <f>($AF$11-(AD730*$AF$11))*'AJUSTE CONIF-SETEC (1) '!$Q$18</f>
        <v>524.03516399296348</v>
      </c>
      <c r="AG730" s="123">
        <f t="shared" si="308"/>
        <v>350579.52471129259</v>
      </c>
      <c r="AI730" s="128">
        <v>0</v>
      </c>
      <c r="AJ730" s="123">
        <f>IF($AI$11&gt;0,(AI730/$AI$11)*'DADOS BASE PROPOSTA'!$H$41,0)*'AJUSTE CONIF-SETEC (1) '!$Q$18</f>
        <v>0</v>
      </c>
      <c r="AL730" s="123">
        <v>205.625</v>
      </c>
      <c r="AM730" s="123">
        <f>(AL730/$AL$11)*'DADOS BASE PROPOSTA'!$H$42*'AJUSTE CONIF-SETEC (1) '!$Q$18</f>
        <v>108508.09287415195</v>
      </c>
      <c r="AO730" s="123"/>
      <c r="AP730" s="123"/>
      <c r="AQ730" s="123"/>
      <c r="AS730" s="123"/>
      <c r="AT730" s="123"/>
      <c r="AU730" s="123"/>
      <c r="AW730" s="123"/>
      <c r="AX730" s="123"/>
      <c r="AY730" s="123"/>
      <c r="AZ730" s="102"/>
    </row>
    <row r="731" spans="1:52" x14ac:dyDescent="0.25">
      <c r="A731" s="102"/>
      <c r="B731" s="103" t="s">
        <v>710</v>
      </c>
      <c r="C731" s="103" t="s">
        <v>745</v>
      </c>
      <c r="D731" s="103" t="s">
        <v>89</v>
      </c>
      <c r="F731" s="113">
        <f>'MATRIZ 2017 COMPLETO PROPOSTA'!F731</f>
        <v>1987.210786784744</v>
      </c>
      <c r="G731" s="118">
        <f t="shared" si="301"/>
        <v>1.7604242160755639E-3</v>
      </c>
      <c r="H731" s="123">
        <f>'DADOS BASE PROPOSTA'!$H$17*G731*'AJUSTE CONIF-SETEC (1) '!$Q$12</f>
        <v>2181504.3409995059</v>
      </c>
      <c r="I731" s="123">
        <f>'MATRIZ 2017 COMPLETO PROPOSTA'!I731*'AJUSTE CONIF-SETEC (1) '!$Q$12</f>
        <v>0</v>
      </c>
      <c r="J731" s="123">
        <f t="shared" si="302"/>
        <v>2181504.3409995059</v>
      </c>
      <c r="L731" s="113">
        <v>0</v>
      </c>
      <c r="M731" s="123">
        <f>IF(D731="E",'DADOS BASE PROPOSTA'!$H$28,IF(D731="EA",'DADOS BASE PROPOSTA'!$H$29,IF(D731="EC",'DADOS BASE PROPOSTA'!$H$30,IF(D731="ECA",'DADOS BASE PROPOSTA'!$H$31,0))))*'AJUSTE CONIF-SETEC (1) '!$Q$14</f>
        <v>0</v>
      </c>
      <c r="N731" s="123">
        <f>IF(OR(D731="E",D731="EA",D731="EC",D731="ECA",D731="ECR"),L731*'DADOS BASE PROPOSTA'!$H$33,0)*'AJUSTE CONIF-SETEC (1) '!$Q$14</f>
        <v>0</v>
      </c>
      <c r="O731" s="123">
        <f t="shared" si="303"/>
        <v>0</v>
      </c>
      <c r="R731" s="123"/>
      <c r="T731" s="113">
        <v>0</v>
      </c>
      <c r="U731" s="118">
        <f t="shared" si="305"/>
        <v>0</v>
      </c>
      <c r="V731" s="123">
        <f>'DADOS BASE PROPOSTA'!$H$48*U731*'AJUSTE CONIF-SETEC (1) '!$Q$20</f>
        <v>0</v>
      </c>
      <c r="W731" s="123"/>
      <c r="X731" s="123">
        <f t="shared" si="304"/>
        <v>0</v>
      </c>
      <c r="Z731" s="128">
        <v>1281</v>
      </c>
      <c r="AB731" s="54">
        <v>0.76100000000000001</v>
      </c>
      <c r="AC731" s="54">
        <f t="shared" si="306"/>
        <v>974.84100000000001</v>
      </c>
      <c r="AD731" s="132">
        <f t="shared" si="307"/>
        <v>5.6918155741728843E-2</v>
      </c>
      <c r="AF731" s="54">
        <f>($AF$11-(AD731*$AF$11))*'AJUSTE CONIF-SETEC (1) '!$Q$18</f>
        <v>530.93160914415955</v>
      </c>
      <c r="AG731" s="123">
        <f t="shared" si="308"/>
        <v>680123.39131366834</v>
      </c>
      <c r="AI731" s="128">
        <v>0</v>
      </c>
      <c r="AJ731" s="123">
        <f>IF($AI$11&gt;0,(AI731/$AI$11)*'DADOS BASE PROPOSTA'!$H$41,0)*'AJUSTE CONIF-SETEC (1) '!$Q$18</f>
        <v>0</v>
      </c>
      <c r="AL731" s="123">
        <v>0</v>
      </c>
      <c r="AM731" s="123">
        <f>(AL731/$AL$11)*'DADOS BASE PROPOSTA'!$H$42*'AJUSTE CONIF-SETEC (1) '!$Q$18</f>
        <v>0</v>
      </c>
      <c r="AO731" s="123"/>
      <c r="AP731" s="123"/>
      <c r="AQ731" s="123"/>
      <c r="AS731" s="123"/>
      <c r="AT731" s="123"/>
      <c r="AU731" s="123"/>
      <c r="AW731" s="123"/>
      <c r="AX731" s="123"/>
      <c r="AY731" s="123"/>
      <c r="AZ731" s="102"/>
    </row>
    <row r="732" spans="1:52" x14ac:dyDescent="0.25">
      <c r="A732" s="102"/>
      <c r="B732" s="103" t="s">
        <v>710</v>
      </c>
      <c r="C732" s="103" t="s">
        <v>746</v>
      </c>
      <c r="D732" s="103" t="s">
        <v>93</v>
      </c>
      <c r="F732" s="113">
        <f>'MATRIZ 2017 COMPLETO PROPOSTA'!F732</f>
        <v>0</v>
      </c>
      <c r="G732" s="118">
        <f t="shared" si="301"/>
        <v>0</v>
      </c>
      <c r="H732" s="123">
        <f>'DADOS BASE PROPOSTA'!$H$17*G732*'AJUSTE CONIF-SETEC (1) '!$Q$12</f>
        <v>0</v>
      </c>
      <c r="I732" s="123">
        <f>'MATRIZ 2017 COMPLETO PROPOSTA'!I732*'AJUSTE CONIF-SETEC (1) '!$Q$12</f>
        <v>0</v>
      </c>
      <c r="J732" s="123">
        <f t="shared" si="302"/>
        <v>0</v>
      </c>
      <c r="L732" s="113">
        <v>138.3067677672623</v>
      </c>
      <c r="M732" s="123">
        <f>IF(D732="E",'DADOS BASE PROPOSTA'!$H$28,IF(D732="EA",'DADOS BASE PROPOSTA'!$H$29,IF(D732="EC",'DADOS BASE PROPOSTA'!$H$30,IF(D732="ECA",'DADOS BASE PROPOSTA'!$H$31,0))))*'AJUSTE CONIF-SETEC (1) '!$Q$14</f>
        <v>1008808.992033664</v>
      </c>
      <c r="N732" s="123">
        <f>IF(OR(D732="E",D732="EA",D732="EC",D732="ECA",D732="ECR"),L732*'DADOS BASE PROPOSTA'!$H$33,0)*'AJUSTE CONIF-SETEC (1) '!$Q$14</f>
        <v>46401.948930229446</v>
      </c>
      <c r="O732" s="123">
        <f t="shared" si="303"/>
        <v>1055210.9409638934</v>
      </c>
      <c r="R732" s="123"/>
      <c r="T732" s="113">
        <v>0</v>
      </c>
      <c r="U732" s="118">
        <f t="shared" si="305"/>
        <v>0</v>
      </c>
      <c r="V732" s="123">
        <f>'DADOS BASE PROPOSTA'!$H$48*U732*'AJUSTE CONIF-SETEC (1) '!$Q$20</f>
        <v>0</v>
      </c>
      <c r="W732" s="123"/>
      <c r="X732" s="123">
        <f t="shared" si="304"/>
        <v>0</v>
      </c>
      <c r="Z732" s="128">
        <v>231.5</v>
      </c>
      <c r="AB732" s="54">
        <v>0.79800000000000004</v>
      </c>
      <c r="AC732" s="54">
        <f t="shared" si="306"/>
        <v>184.73700000000002</v>
      </c>
      <c r="AD732" s="132">
        <f t="shared" si="307"/>
        <v>0.1216681557417289</v>
      </c>
      <c r="AF732" s="54">
        <f>($AF$11-(AD732*$AF$11))*'AJUSTE CONIF-SETEC (1) '!$Q$18</f>
        <v>494.47897048783767</v>
      </c>
      <c r="AG732" s="123">
        <f t="shared" si="308"/>
        <v>114471.88166793442</v>
      </c>
      <c r="AI732" s="128">
        <v>0</v>
      </c>
      <c r="AJ732" s="123">
        <f>IF($AI$11&gt;0,(AI732/$AI$11)*'DADOS BASE PROPOSTA'!$H$41,0)*'AJUSTE CONIF-SETEC (1) '!$Q$18</f>
        <v>0</v>
      </c>
      <c r="AL732" s="123">
        <v>0</v>
      </c>
      <c r="AM732" s="123">
        <f>(AL732/$AL$11)*'DADOS BASE PROPOSTA'!$H$42*'AJUSTE CONIF-SETEC (1) '!$Q$18</f>
        <v>0</v>
      </c>
      <c r="AO732" s="123"/>
      <c r="AP732" s="123"/>
      <c r="AQ732" s="123"/>
      <c r="AS732" s="123"/>
      <c r="AT732" s="123"/>
      <c r="AU732" s="123"/>
      <c r="AW732" s="123"/>
      <c r="AX732" s="123"/>
      <c r="AY732" s="123"/>
      <c r="AZ732" s="102"/>
    </row>
    <row r="733" spans="1:52" x14ac:dyDescent="0.25">
      <c r="A733" s="102"/>
      <c r="B733" s="103" t="s">
        <v>710</v>
      </c>
      <c r="C733" s="103" t="s">
        <v>747</v>
      </c>
      <c r="D733" s="103" t="s">
        <v>89</v>
      </c>
      <c r="F733" s="113">
        <f>'MATRIZ 2017 COMPLETO PROPOSTA'!F733</f>
        <v>1428.296041810308</v>
      </c>
      <c r="G733" s="118">
        <f t="shared" si="301"/>
        <v>1.2652945306300335E-3</v>
      </c>
      <c r="H733" s="123">
        <f>'DADOS BASE PROPOSTA'!$H$17*G733*'AJUSTE CONIF-SETEC (1) '!$Q$12</f>
        <v>1567943.3888756905</v>
      </c>
      <c r="I733" s="123">
        <f>'MATRIZ 2017 COMPLETO PROPOSTA'!I733*'AJUSTE CONIF-SETEC (1) '!$Q$12</f>
        <v>152030.01308351199</v>
      </c>
      <c r="J733" s="123">
        <f t="shared" si="302"/>
        <v>1719973.4019592025</v>
      </c>
      <c r="L733" s="113">
        <v>0</v>
      </c>
      <c r="M733" s="123">
        <f>IF(D733="E",'DADOS BASE PROPOSTA'!$H$28,IF(D733="EA",'DADOS BASE PROPOSTA'!$H$29,IF(D733="EC",'DADOS BASE PROPOSTA'!$H$30,IF(D733="ECA",'DADOS BASE PROPOSTA'!$H$31,0))))*'AJUSTE CONIF-SETEC (1) '!$Q$14</f>
        <v>0</v>
      </c>
      <c r="N733" s="123">
        <f>IF(OR(D733="E",D733="EA",D733="EC",D733="ECA",D733="ECR"),L733*'DADOS BASE PROPOSTA'!$H$33,0)*'AJUSTE CONIF-SETEC (1) '!$Q$14</f>
        <v>0</v>
      </c>
      <c r="O733" s="123">
        <f t="shared" si="303"/>
        <v>0</v>
      </c>
      <c r="R733" s="123"/>
      <c r="T733" s="113">
        <v>0</v>
      </c>
      <c r="U733" s="118">
        <f t="shared" si="305"/>
        <v>0</v>
      </c>
      <c r="V733" s="123">
        <f>'DADOS BASE PROPOSTA'!$H$48*U733*'AJUSTE CONIF-SETEC (1) '!$Q$20</f>
        <v>0</v>
      </c>
      <c r="W733" s="123"/>
      <c r="X733" s="123">
        <f t="shared" si="304"/>
        <v>0</v>
      </c>
      <c r="Z733" s="128">
        <v>1306.5</v>
      </c>
      <c r="AB733" s="54">
        <v>0.76500000000000001</v>
      </c>
      <c r="AC733" s="54">
        <f t="shared" si="306"/>
        <v>999.47249999999997</v>
      </c>
      <c r="AD733" s="132">
        <f t="shared" si="307"/>
        <v>6.3918155741728849E-2</v>
      </c>
      <c r="AF733" s="54">
        <f>($AF$11-(AD733*$AF$11))*'AJUSTE CONIF-SETEC (1) '!$Q$18</f>
        <v>526.9907833434761</v>
      </c>
      <c r="AG733" s="123">
        <f t="shared" si="308"/>
        <v>688513.45843825152</v>
      </c>
      <c r="AI733" s="128">
        <v>0</v>
      </c>
      <c r="AJ733" s="123">
        <f>IF($AI$11&gt;0,(AI733/$AI$11)*'DADOS BASE PROPOSTA'!$H$41,0)*'AJUSTE CONIF-SETEC (1) '!$Q$18</f>
        <v>0</v>
      </c>
      <c r="AL733" s="123">
        <v>0</v>
      </c>
      <c r="AM733" s="123">
        <f>(AL733/$AL$11)*'DADOS BASE PROPOSTA'!$H$42*'AJUSTE CONIF-SETEC (1) '!$Q$18</f>
        <v>0</v>
      </c>
      <c r="AO733" s="123"/>
      <c r="AP733" s="123"/>
      <c r="AQ733" s="123"/>
      <c r="AS733" s="123"/>
      <c r="AT733" s="123"/>
      <c r="AU733" s="123"/>
      <c r="AW733" s="123"/>
      <c r="AX733" s="123"/>
      <c r="AY733" s="123"/>
      <c r="AZ733" s="102"/>
    </row>
    <row r="734" spans="1:52" x14ac:dyDescent="0.25">
      <c r="A734" s="102"/>
      <c r="B734" s="103" t="s">
        <v>710</v>
      </c>
      <c r="C734" s="103" t="s">
        <v>748</v>
      </c>
      <c r="D734" s="103" t="s">
        <v>89</v>
      </c>
      <c r="F734" s="113">
        <f>'MATRIZ 2017 COMPLETO PROPOSTA'!F734</f>
        <v>2205.6331785860921</v>
      </c>
      <c r="G734" s="118">
        <f t="shared" si="301"/>
        <v>1.9539195767173884E-3</v>
      </c>
      <c r="H734" s="123">
        <f>'DADOS BASE PROPOSTA'!$H$17*G734*'AJUSTE CONIF-SETEC (1) '!$Q$12</f>
        <v>2421282.3248222903</v>
      </c>
      <c r="I734" s="123">
        <f>'MATRIZ 2017 COMPLETO PROPOSTA'!I734*'AJUSTE CONIF-SETEC (1) '!$Q$12</f>
        <v>0</v>
      </c>
      <c r="J734" s="123">
        <f t="shared" si="302"/>
        <v>2421282.3248222903</v>
      </c>
      <c r="L734" s="113">
        <v>0</v>
      </c>
      <c r="M734" s="123">
        <f>IF(D734="E",'DADOS BASE PROPOSTA'!$H$28,IF(D734="EA",'DADOS BASE PROPOSTA'!$H$29,IF(D734="EC",'DADOS BASE PROPOSTA'!$H$30,IF(D734="ECA",'DADOS BASE PROPOSTA'!$H$31,0))))*'AJUSTE CONIF-SETEC (1) '!$Q$14</f>
        <v>0</v>
      </c>
      <c r="N734" s="123">
        <f>IF(OR(D734="E",D734="EA",D734="EC",D734="ECA",D734="ECR"),L734*'DADOS BASE PROPOSTA'!$H$33,0)*'AJUSTE CONIF-SETEC (1) '!$Q$14</f>
        <v>0</v>
      </c>
      <c r="O734" s="123">
        <f t="shared" si="303"/>
        <v>0</v>
      </c>
      <c r="R734" s="123"/>
      <c r="T734" s="113">
        <v>0</v>
      </c>
      <c r="U734" s="118">
        <f t="shared" si="305"/>
        <v>0</v>
      </c>
      <c r="V734" s="123">
        <f>'DADOS BASE PROPOSTA'!$H$48*U734*'AJUSTE CONIF-SETEC (1) '!$Q$20</f>
        <v>0</v>
      </c>
      <c r="W734" s="123"/>
      <c r="X734" s="123">
        <f t="shared" si="304"/>
        <v>0</v>
      </c>
      <c r="Z734" s="128">
        <v>1118.5</v>
      </c>
      <c r="AB734" s="54">
        <v>0.79</v>
      </c>
      <c r="AC734" s="54">
        <f t="shared" si="306"/>
        <v>883.61500000000001</v>
      </c>
      <c r="AD734" s="132">
        <f t="shared" si="307"/>
        <v>0.10766815574172889</v>
      </c>
      <c r="AF734" s="54">
        <f>($AF$11-(AD734*$AF$11))*'AJUSTE CONIF-SETEC (1) '!$Q$18</f>
        <v>502.36062208920458</v>
      </c>
      <c r="AG734" s="123">
        <f t="shared" si="308"/>
        <v>561890.35580677527</v>
      </c>
      <c r="AI734" s="128">
        <v>0</v>
      </c>
      <c r="AJ734" s="123">
        <f>IF($AI$11&gt;0,(AI734/$AI$11)*'DADOS BASE PROPOSTA'!$H$41,0)*'AJUSTE CONIF-SETEC (1) '!$Q$18</f>
        <v>0</v>
      </c>
      <c r="AL734" s="123">
        <v>0</v>
      </c>
      <c r="AM734" s="123">
        <f>(AL734/$AL$11)*'DADOS BASE PROPOSTA'!$H$42*'AJUSTE CONIF-SETEC (1) '!$Q$18</f>
        <v>0</v>
      </c>
      <c r="AO734" s="123"/>
      <c r="AP734" s="123"/>
      <c r="AQ734" s="123"/>
      <c r="AS734" s="123"/>
      <c r="AT734" s="123"/>
      <c r="AU734" s="123"/>
      <c r="AW734" s="123"/>
      <c r="AX734" s="123"/>
      <c r="AY734" s="123"/>
      <c r="AZ734" s="102"/>
    </row>
    <row r="735" spans="1:52" x14ac:dyDescent="0.25">
      <c r="A735" s="102"/>
      <c r="F735" s="113"/>
      <c r="G735" s="118"/>
      <c r="H735" s="123"/>
      <c r="I735" s="123"/>
      <c r="J735" s="123"/>
      <c r="L735" s="113"/>
      <c r="M735" s="123"/>
      <c r="N735" s="123"/>
      <c r="O735" s="123"/>
      <c r="R735" s="123"/>
      <c r="T735" s="113"/>
      <c r="U735" s="118"/>
      <c r="V735" s="123"/>
      <c r="W735" s="123"/>
      <c r="X735" s="123"/>
      <c r="Z735" s="128"/>
      <c r="AD735" s="132"/>
      <c r="AG735" s="123"/>
      <c r="AI735" s="128"/>
      <c r="AJ735" s="123"/>
      <c r="AL735" s="123"/>
      <c r="AM735" s="123"/>
      <c r="AO735" s="123"/>
      <c r="AP735" s="123"/>
      <c r="AQ735" s="123"/>
      <c r="AS735" s="123"/>
      <c r="AT735" s="123"/>
      <c r="AU735" s="123"/>
      <c r="AW735" s="123"/>
      <c r="AX735" s="123"/>
      <c r="AY735" s="123"/>
      <c r="AZ735" s="102"/>
    </row>
    <row r="736" spans="1:52" x14ac:dyDescent="0.25">
      <c r="A736" s="102"/>
      <c r="B736" s="107" t="s">
        <v>749</v>
      </c>
      <c r="C736" s="107" t="s">
        <v>750</v>
      </c>
      <c r="D736" s="107" t="s">
        <v>84</v>
      </c>
      <c r="E736" s="107"/>
      <c r="F736" s="114">
        <f>SUM(F737:F748)</f>
        <v>22452.269852734076</v>
      </c>
      <c r="G736" s="119">
        <f>SUM(G737:G748)</f>
        <v>1.9889948171309835E-2</v>
      </c>
      <c r="H736" s="124">
        <f>SUM(H737:H748)</f>
        <v>24647472.968018483</v>
      </c>
      <c r="I736" s="124">
        <f>SUM(I737:I748)</f>
        <v>223230.8641682711</v>
      </c>
      <c r="J736" s="124">
        <f>SUM(J737:J748)</f>
        <v>24870703.832186755</v>
      </c>
      <c r="K736" s="108"/>
      <c r="L736" s="114">
        <f>SUM(L737:L748)</f>
        <v>4413.4658726905245</v>
      </c>
      <c r="M736" s="124">
        <f>SUM(M737:M748)</f>
        <v>3630292.4117221837</v>
      </c>
      <c r="N736" s="124">
        <f>SUM(N737:N748)</f>
        <v>1480718.7047745581</v>
      </c>
      <c r="O736" s="124">
        <f>SUM(O737:O748)</f>
        <v>5111011.1164967418</v>
      </c>
      <c r="P736" s="108"/>
      <c r="Q736" s="109"/>
      <c r="R736" s="124">
        <f>SUM(R737:R748)</f>
        <v>3351044.5080670472</v>
      </c>
      <c r="S736" s="108"/>
      <c r="T736" s="114">
        <f>SUM(T737:T748)</f>
        <v>455.55554228118103</v>
      </c>
      <c r="U736" s="119">
        <f>SUM(U737:U748)</f>
        <v>2.3899151256158669E-3</v>
      </c>
      <c r="V736" s="124">
        <f>SUM(V737:V748)</f>
        <v>116927.65333886756</v>
      </c>
      <c r="W736" s="124">
        <f>SUM(W737:W748)</f>
        <v>244676.20587804879</v>
      </c>
      <c r="X736" s="124">
        <f>SUM(X737:X748)</f>
        <v>361603.85921691632</v>
      </c>
      <c r="Y736" s="108"/>
      <c r="Z736" s="129">
        <f>SUM(Z737:Z748)</f>
        <v>12425.5</v>
      </c>
      <c r="AA736" s="108"/>
      <c r="AB736" s="108"/>
      <c r="AC736" s="108"/>
      <c r="AD736" s="133"/>
      <c r="AE736" s="108"/>
      <c r="AF736" s="108"/>
      <c r="AG736" s="124">
        <f>SUM(AG737:AG748)</f>
        <v>6829439.8282161504</v>
      </c>
      <c r="AH736" s="108"/>
      <c r="AI736" s="129">
        <f>SUM(AI737:AI748)</f>
        <v>93.5</v>
      </c>
      <c r="AJ736" s="124">
        <f>SUM(AJ737:AJ748)</f>
        <v>533344.0407205302</v>
      </c>
      <c r="AK736" s="108"/>
      <c r="AL736" s="124">
        <f>SUM(AL737:AL748)</f>
        <v>223.625</v>
      </c>
      <c r="AM736" s="124">
        <f>SUM(AM737:AM748)</f>
        <v>118006.67364854581</v>
      </c>
      <c r="AN736" s="108"/>
      <c r="AO736" s="124"/>
      <c r="AP736" s="124"/>
      <c r="AQ736" s="124">
        <f>SUM(AQ737:AQ748)</f>
        <v>292129.58793388965</v>
      </c>
      <c r="AR736" s="107"/>
      <c r="AS736" s="124"/>
      <c r="AT736" s="124"/>
      <c r="AU736" s="124">
        <f>SUM(AU737:AU748)</f>
        <v>292129.58793388965</v>
      </c>
      <c r="AV736" s="107"/>
      <c r="AW736" s="124"/>
      <c r="AX736" s="124"/>
      <c r="AY736" s="124">
        <f>SUM(AY737:AY748)</f>
        <v>292129.58793388965</v>
      </c>
      <c r="AZ736" s="102"/>
    </row>
    <row r="737" spans="1:52" x14ac:dyDescent="0.25">
      <c r="A737" s="102"/>
      <c r="B737" s="103" t="s">
        <v>749</v>
      </c>
      <c r="C737" s="103" t="s">
        <v>35</v>
      </c>
      <c r="D737" s="103" t="s">
        <v>85</v>
      </c>
      <c r="F737" s="113">
        <f>'MATRIZ 2017 COMPLETO PROPOSTA'!F737</f>
        <v>0</v>
      </c>
      <c r="G737" s="118">
        <f t="shared" ref="G737:G748" si="309">F737/$F$11</f>
        <v>0</v>
      </c>
      <c r="H737" s="123">
        <f>'DADOS BASE PROPOSTA'!$H$17*G737*'AJUSTE CONIF-SETEC (1) '!$Q$12</f>
        <v>0</v>
      </c>
      <c r="I737" s="123">
        <f>'MATRIZ 2017 COMPLETO PROPOSTA'!I737*'AJUSTE CONIF-SETEC (1) '!$Q$12</f>
        <v>0</v>
      </c>
      <c r="J737" s="123">
        <f t="shared" ref="J737:J748" si="310">H737+I737</f>
        <v>0</v>
      </c>
      <c r="L737" s="113"/>
      <c r="M737" s="123">
        <f>IF(D737="E",'DADOS BASE PROPOSTA'!$H$28,IF(D737="EA",'DADOS BASE PROPOSTA'!$H$29,IF(D737="EC",'DADOS BASE PROPOSTA'!$H$30,IF(D737="ECA",'DADOS BASE PROPOSTA'!$H$31,0))))*'AJUSTE CONIF-SETEC (1) '!$Q$14</f>
        <v>0</v>
      </c>
      <c r="N737" s="123">
        <f>IF(OR(D737="E",D737="EA",D737="EC",D737="ECA",D737="ECR"),L737*'DADOS BASE PROPOSTA'!$H$33,0)*'AJUSTE CONIF-SETEC (1) '!$Q$14</f>
        <v>0</v>
      </c>
      <c r="O737" s="123">
        <f t="shared" ref="O737:O748" si="311">M737+N737</f>
        <v>0</v>
      </c>
      <c r="Q737" s="77">
        <v>11</v>
      </c>
      <c r="R737" s="123">
        <f>IF(D737="R",('DADOS BASE PROPOSTA'!$H$36+('DADOS BASE PROPOSTA'!$H$37*Q737)),0)*'AJUSTE CONIF-SETEC (1) '!Q16</f>
        <v>3351044.5080670472</v>
      </c>
      <c r="T737" s="113"/>
      <c r="U737" s="118"/>
      <c r="V737" s="123"/>
      <c r="W737" s="123">
        <f>'DADOS BASE PROPOSTA'!$H$47/41</f>
        <v>244676.20587804879</v>
      </c>
      <c r="X737" s="123">
        <f t="shared" ref="X737:X748" si="312">V737+W737</f>
        <v>244676.20587804879</v>
      </c>
      <c r="Z737" s="128"/>
      <c r="AD737" s="132"/>
      <c r="AG737" s="123"/>
      <c r="AI737" s="128"/>
      <c r="AJ737" s="123"/>
      <c r="AL737" s="123"/>
      <c r="AM737" s="123"/>
      <c r="AO737" s="123">
        <f>'DADOS BASE PROPOSTA'!$H$52/41*'AJUSTE CONIF-SETEC (1) '!$Q$22</f>
        <v>167483.94540012974</v>
      </c>
      <c r="AP737" s="123">
        <f>'DADOS BASE PROPOSTA'!$H$53*(Q737/$Q$11)*'AJUSTE CONIF-SETEC (1) '!$Q$22</f>
        <v>124645.64253375992</v>
      </c>
      <c r="AQ737" s="123">
        <f>AO737+AP737</f>
        <v>292129.58793388965</v>
      </c>
      <c r="AS737" s="123">
        <f>'DADOS BASE PROPOSTA'!$H$56/41*'AJUSTE CONIF-SETEC (1) '!$Q$24</f>
        <v>167483.94540012974</v>
      </c>
      <c r="AT737" s="123">
        <f>'DADOS BASE PROPOSTA'!$H$57*(Q737/$Q$11)*'AJUSTE CONIF-SETEC (1) '!$Q$24</f>
        <v>124645.64253375992</v>
      </c>
      <c r="AU737" s="123">
        <f>AS737+AT737</f>
        <v>292129.58793388965</v>
      </c>
      <c r="AW737" s="123">
        <f>'DADOS BASE PROPOSTA'!$H$60/41*'AJUSTE CONIF-SETEC (1) '!$Q$26</f>
        <v>167483.94540012974</v>
      </c>
      <c r="AX737" s="123">
        <f>'DADOS BASE PROPOSTA'!$H$61*(Q737/$Q$11)*'AJUSTE CONIF-SETEC (1) '!$Q$26</f>
        <v>124645.64253375992</v>
      </c>
      <c r="AY737" s="123">
        <f>AW737+AX737</f>
        <v>292129.58793388965</v>
      </c>
      <c r="AZ737" s="102"/>
    </row>
    <row r="738" spans="1:52" x14ac:dyDescent="0.25">
      <c r="A738" s="102"/>
      <c r="B738" s="103" t="s">
        <v>749</v>
      </c>
      <c r="C738" s="103" t="s">
        <v>751</v>
      </c>
      <c r="D738" s="103" t="s">
        <v>89</v>
      </c>
      <c r="F738" s="113">
        <f>'MATRIZ 2017 COMPLETO PROPOSTA'!F738</f>
        <v>2040.0627652418571</v>
      </c>
      <c r="G738" s="118">
        <f t="shared" si="309"/>
        <v>1.8072445651608994E-3</v>
      </c>
      <c r="H738" s="123">
        <f>'DADOS BASE PROPOSTA'!$H$17*G738*'AJUSTE CONIF-SETEC (1) '!$Q$12</f>
        <v>2239523.7625935036</v>
      </c>
      <c r="I738" s="123">
        <f>'MATRIZ 2017 COMPLETO PROPOSTA'!I738*'AJUSTE CONIF-SETEC (1) '!$Q$12</f>
        <v>0</v>
      </c>
      <c r="J738" s="123">
        <f t="shared" si="310"/>
        <v>2239523.7625935036</v>
      </c>
      <c r="L738" s="113">
        <v>0</v>
      </c>
      <c r="M738" s="123">
        <f>IF(D738="E",'DADOS BASE PROPOSTA'!$H$28,IF(D738="EA",'DADOS BASE PROPOSTA'!$H$29,IF(D738="EC",'DADOS BASE PROPOSTA'!$H$30,IF(D738="ECA",'DADOS BASE PROPOSTA'!$H$31,0))))*'AJUSTE CONIF-SETEC (1) '!$Q$14</f>
        <v>0</v>
      </c>
      <c r="N738" s="123">
        <f>IF(OR(D738="E",D738="EA",D738="EC",D738="ECA",D738="ECR"),L738*'DADOS BASE PROPOSTA'!$H$33,0)*'AJUSTE CONIF-SETEC (1) '!$Q$14</f>
        <v>0</v>
      </c>
      <c r="O738" s="123">
        <f t="shared" si="311"/>
        <v>0</v>
      </c>
      <c r="R738" s="123"/>
      <c r="T738" s="113">
        <v>0</v>
      </c>
      <c r="U738" s="118">
        <f t="shared" ref="U738:U748" si="313">T738/$T$11</f>
        <v>0</v>
      </c>
      <c r="V738" s="123">
        <f>'DADOS BASE PROPOSTA'!$H$48*U738*'AJUSTE CONIF-SETEC (1) '!$Q$20</f>
        <v>0</v>
      </c>
      <c r="W738" s="123"/>
      <c r="X738" s="123">
        <f t="shared" si="312"/>
        <v>0</v>
      </c>
      <c r="Z738" s="128">
        <v>993</v>
      </c>
      <c r="AB738" s="54">
        <v>0.752</v>
      </c>
      <c r="AC738" s="54">
        <f t="shared" ref="AC738:AC748" si="314">Z738*AB738</f>
        <v>746.73599999999999</v>
      </c>
      <c r="AD738" s="132">
        <f t="shared" ref="AD738:AD748" si="315">(AB738-$AC$12)*$AD$12</f>
        <v>4.1168155741728829E-2</v>
      </c>
      <c r="AF738" s="54">
        <f>($AF$11-(AD738*$AF$11))*'AJUSTE CONIF-SETEC (1) '!$Q$18</f>
        <v>539.7984671956973</v>
      </c>
      <c r="AG738" s="123">
        <f t="shared" ref="AG738:AG748" si="316">Z738*AF738</f>
        <v>536019.8779253274</v>
      </c>
      <c r="AI738" s="128">
        <v>0</v>
      </c>
      <c r="AJ738" s="123">
        <f>IF($AI$11&gt;0,(AI738/$AI$11)*'DADOS BASE PROPOSTA'!$H$41,0)*'AJUSTE CONIF-SETEC (1) '!$Q$18</f>
        <v>0</v>
      </c>
      <c r="AL738" s="123">
        <v>0</v>
      </c>
      <c r="AM738" s="123">
        <f>(AL738/$AL$11)*'DADOS BASE PROPOSTA'!$H$42*'AJUSTE CONIF-SETEC (1) '!$Q$18</f>
        <v>0</v>
      </c>
      <c r="AO738" s="123"/>
      <c r="AP738" s="123"/>
      <c r="AQ738" s="123"/>
      <c r="AS738" s="123"/>
      <c r="AT738" s="123"/>
      <c r="AU738" s="123"/>
      <c r="AW738" s="123"/>
      <c r="AX738" s="123"/>
      <c r="AY738" s="123"/>
      <c r="AZ738" s="102"/>
    </row>
    <row r="739" spans="1:52" x14ac:dyDescent="0.25">
      <c r="A739" s="102"/>
      <c r="B739" s="103" t="s">
        <v>749</v>
      </c>
      <c r="C739" s="103" t="s">
        <v>752</v>
      </c>
      <c r="D739" s="103" t="s">
        <v>89</v>
      </c>
      <c r="F739" s="113">
        <f>'MATRIZ 2017 COMPLETO PROPOSTA'!F739</f>
        <v>5730.4277158743089</v>
      </c>
      <c r="G739" s="118">
        <f t="shared" si="309"/>
        <v>5.0764537846625787E-3</v>
      </c>
      <c r="H739" s="123">
        <f>'DADOS BASE PROPOSTA'!$H$17*G739*'AJUSTE CONIF-SETEC (1) '!$Q$12</f>
        <v>6290703.0402093921</v>
      </c>
      <c r="I739" s="123">
        <f>'MATRIZ 2017 COMPLETO PROPOSTA'!I739*'AJUSTE CONIF-SETEC (1) '!$Q$12</f>
        <v>0</v>
      </c>
      <c r="J739" s="123">
        <f t="shared" si="310"/>
        <v>6290703.0402093921</v>
      </c>
      <c r="L739" s="113">
        <v>0</v>
      </c>
      <c r="M739" s="123">
        <f>IF(D739="E",'DADOS BASE PROPOSTA'!$H$28,IF(D739="EA",'DADOS BASE PROPOSTA'!$H$29,IF(D739="EC",'DADOS BASE PROPOSTA'!$H$30,IF(D739="ECA",'DADOS BASE PROPOSTA'!$H$31,0))))*'AJUSTE CONIF-SETEC (1) '!$Q$14</f>
        <v>0</v>
      </c>
      <c r="N739" s="123">
        <f>IF(OR(D739="E",D739="EA",D739="EC",D739="ECA",D739="ECR"),L739*'DADOS BASE PROPOSTA'!$H$33,0)*'AJUSTE CONIF-SETEC (1) '!$Q$14</f>
        <v>0</v>
      </c>
      <c r="O739" s="123">
        <f t="shared" si="311"/>
        <v>0</v>
      </c>
      <c r="R739" s="123"/>
      <c r="T739" s="113">
        <v>0</v>
      </c>
      <c r="U739" s="118">
        <f t="shared" si="313"/>
        <v>0</v>
      </c>
      <c r="V739" s="123">
        <f>'DADOS BASE PROPOSTA'!$H$48*U739*'AJUSTE CONIF-SETEC (1) '!$Q$20</f>
        <v>0</v>
      </c>
      <c r="W739" s="123"/>
      <c r="X739" s="123">
        <f t="shared" si="312"/>
        <v>0</v>
      </c>
      <c r="Z739" s="128">
        <v>1532</v>
      </c>
      <c r="AB739" s="54">
        <v>0.63100000000000001</v>
      </c>
      <c r="AC739" s="54">
        <f t="shared" si="314"/>
        <v>966.69200000000001</v>
      </c>
      <c r="AD739" s="132">
        <f t="shared" si="315"/>
        <v>-0.17058184425827116</v>
      </c>
      <c r="AF739" s="54">
        <f>($AF$11-(AD739*$AF$11))*'AJUSTE CONIF-SETEC (1) '!$Q$18</f>
        <v>659.00844766637135</v>
      </c>
      <c r="AG739" s="123">
        <f t="shared" si="316"/>
        <v>1009600.9418248809</v>
      </c>
      <c r="AI739" s="128">
        <v>93.5</v>
      </c>
      <c r="AJ739" s="123">
        <f>IF($AI$11&gt;0,(AI739/$AI$11)*'DADOS BASE PROPOSTA'!$H$41,0)*'AJUSTE CONIF-SETEC (1) '!$Q$18</f>
        <v>533344.0407205302</v>
      </c>
      <c r="AL739" s="123">
        <v>0</v>
      </c>
      <c r="AM739" s="123">
        <f>(AL739/$AL$11)*'DADOS BASE PROPOSTA'!$H$42*'AJUSTE CONIF-SETEC (1) '!$Q$18</f>
        <v>0</v>
      </c>
      <c r="AO739" s="123"/>
      <c r="AP739" s="123"/>
      <c r="AQ739" s="123"/>
      <c r="AS739" s="123"/>
      <c r="AT739" s="123"/>
      <c r="AU739" s="123"/>
      <c r="AW739" s="123"/>
      <c r="AX739" s="123"/>
      <c r="AY739" s="123"/>
      <c r="AZ739" s="102"/>
    </row>
    <row r="740" spans="1:52" x14ac:dyDescent="0.25">
      <c r="A740" s="102"/>
      <c r="B740" s="103" t="s">
        <v>749</v>
      </c>
      <c r="C740" s="103" t="s">
        <v>753</v>
      </c>
      <c r="D740" s="103" t="s">
        <v>87</v>
      </c>
      <c r="F740" s="113">
        <f>'MATRIZ 2017 COMPLETO PROPOSTA'!F740</f>
        <v>0</v>
      </c>
      <c r="G740" s="118">
        <f t="shared" si="309"/>
        <v>0</v>
      </c>
      <c r="H740" s="123">
        <f>'DADOS BASE PROPOSTA'!$H$17*G740*'AJUSTE CONIF-SETEC (1) '!$Q$12</f>
        <v>0</v>
      </c>
      <c r="I740" s="123">
        <f>'MATRIZ 2017 COMPLETO PROPOSTA'!I740*'AJUSTE CONIF-SETEC (1) '!$Q$12</f>
        <v>0</v>
      </c>
      <c r="J740" s="123">
        <f t="shared" si="310"/>
        <v>0</v>
      </c>
      <c r="L740" s="113">
        <v>488.62853432512122</v>
      </c>
      <c r="M740" s="123">
        <f>IF(D740="E",'DADOS BASE PROPOSTA'!$H$28,IF(D740="EA",'DADOS BASE PROPOSTA'!$H$29,IF(D740="EC",'DADOS BASE PROPOSTA'!$H$30,IF(D740="ECA",'DADOS BASE PROPOSTA'!$H$31,0))))*'AJUSTE CONIF-SETEC (1) '!$Q$14</f>
        <v>499965.73525072273</v>
      </c>
      <c r="N740" s="123">
        <f>IF(OR(D740="E",D740="EA",D740="EC",D740="ECA",D740="ECR"),L740*'DADOS BASE PROPOSTA'!$H$33,0)*'AJUSTE CONIF-SETEC (1) '!$Q$14</f>
        <v>163934.97340463477</v>
      </c>
      <c r="O740" s="123">
        <f t="shared" si="311"/>
        <v>663900.70865535748</v>
      </c>
      <c r="R740" s="123"/>
      <c r="T740" s="113">
        <v>0</v>
      </c>
      <c r="U740" s="118">
        <f t="shared" si="313"/>
        <v>0</v>
      </c>
      <c r="V740" s="123">
        <f>'DADOS BASE PROPOSTA'!$H$48*U740*'AJUSTE CONIF-SETEC (1) '!$Q$20</f>
        <v>0</v>
      </c>
      <c r="W740" s="123"/>
      <c r="X740" s="123">
        <f t="shared" si="312"/>
        <v>0</v>
      </c>
      <c r="Z740" s="128">
        <v>254.5</v>
      </c>
      <c r="AB740" s="54">
        <v>0.67</v>
      </c>
      <c r="AC740" s="54">
        <f t="shared" si="314"/>
        <v>170.51500000000001</v>
      </c>
      <c r="AD740" s="132">
        <f t="shared" si="315"/>
        <v>-0.1023318442582711</v>
      </c>
      <c r="AF740" s="54">
        <f>($AF$11-(AD740*$AF$11))*'AJUSTE CONIF-SETEC (1) '!$Q$18</f>
        <v>620.58539610970774</v>
      </c>
      <c r="AG740" s="123">
        <f t="shared" si="316"/>
        <v>157938.98330992062</v>
      </c>
      <c r="AI740" s="128">
        <v>0</v>
      </c>
      <c r="AJ740" s="123">
        <f>IF($AI$11&gt;0,(AI740/$AI$11)*'DADOS BASE PROPOSTA'!$H$41,0)*'AJUSTE CONIF-SETEC (1) '!$Q$18</f>
        <v>0</v>
      </c>
      <c r="AL740" s="123">
        <v>0</v>
      </c>
      <c r="AM740" s="123">
        <f>(AL740/$AL$11)*'DADOS BASE PROPOSTA'!$H$42*'AJUSTE CONIF-SETEC (1) '!$Q$18</f>
        <v>0</v>
      </c>
      <c r="AO740" s="123"/>
      <c r="AP740" s="123"/>
      <c r="AQ740" s="123"/>
      <c r="AS740" s="123"/>
      <c r="AT740" s="123"/>
      <c r="AU740" s="123"/>
      <c r="AW740" s="123"/>
      <c r="AX740" s="123"/>
      <c r="AY740" s="123"/>
      <c r="AZ740" s="102"/>
    </row>
    <row r="741" spans="1:52" x14ac:dyDescent="0.25">
      <c r="A741" s="102"/>
      <c r="B741" s="103" t="s">
        <v>749</v>
      </c>
      <c r="C741" s="103" t="s">
        <v>754</v>
      </c>
      <c r="D741" s="103" t="s">
        <v>87</v>
      </c>
      <c r="F741" s="113">
        <f>'MATRIZ 2017 COMPLETO PROPOSTA'!F741</f>
        <v>0</v>
      </c>
      <c r="G741" s="118">
        <f t="shared" si="309"/>
        <v>0</v>
      </c>
      <c r="H741" s="123">
        <f>'DADOS BASE PROPOSTA'!$H$17*G741*'AJUSTE CONIF-SETEC (1) '!$Q$12</f>
        <v>0</v>
      </c>
      <c r="I741" s="123">
        <f>'MATRIZ 2017 COMPLETO PROPOSTA'!I741*'AJUSTE CONIF-SETEC (1) '!$Q$12</f>
        <v>0</v>
      </c>
      <c r="J741" s="123">
        <f t="shared" si="310"/>
        <v>0</v>
      </c>
      <c r="L741" s="113">
        <v>432.01469595776791</v>
      </c>
      <c r="M741" s="123">
        <f>IF(D741="E",'DADOS BASE PROPOSTA'!$H$28,IF(D741="EA",'DADOS BASE PROPOSTA'!$H$29,IF(D741="EC",'DADOS BASE PROPOSTA'!$H$30,IF(D741="ECA",'DADOS BASE PROPOSTA'!$H$31,0))))*'AJUSTE CONIF-SETEC (1) '!$Q$14</f>
        <v>499965.73525072273</v>
      </c>
      <c r="N741" s="123">
        <f>IF(OR(D741="E",D741="EA",D741="EC",D741="ECA",D741="ECR"),L741*'DADOS BASE PROPOSTA'!$H$33,0)*'AJUSTE CONIF-SETEC (1) '!$Q$14</f>
        <v>144941.01903006068</v>
      </c>
      <c r="O741" s="123">
        <f t="shared" si="311"/>
        <v>644906.75428078347</v>
      </c>
      <c r="R741" s="123"/>
      <c r="T741" s="113">
        <v>0</v>
      </c>
      <c r="U741" s="118">
        <f t="shared" si="313"/>
        <v>0</v>
      </c>
      <c r="V741" s="123">
        <f>'DADOS BASE PROPOSTA'!$H$48*U741*'AJUSTE CONIF-SETEC (1) '!$Q$20</f>
        <v>0</v>
      </c>
      <c r="W741" s="123"/>
      <c r="X741" s="123">
        <f t="shared" si="312"/>
        <v>0</v>
      </c>
      <c r="Z741" s="128">
        <v>202</v>
      </c>
      <c r="AB741" s="54">
        <v>0.627</v>
      </c>
      <c r="AC741" s="54">
        <f t="shared" si="314"/>
        <v>126.654</v>
      </c>
      <c r="AD741" s="132">
        <f t="shared" si="315"/>
        <v>-0.17758184425827117</v>
      </c>
      <c r="AF741" s="54">
        <f>($AF$11-(AD741*$AF$11))*'AJUSTE CONIF-SETEC (1) '!$Q$18</f>
        <v>662.94927346705492</v>
      </c>
      <c r="AG741" s="123">
        <f t="shared" si="316"/>
        <v>133915.7532403451</v>
      </c>
      <c r="AI741" s="128">
        <v>0</v>
      </c>
      <c r="AJ741" s="123">
        <f>IF($AI$11&gt;0,(AI741/$AI$11)*'DADOS BASE PROPOSTA'!$H$41,0)*'AJUSTE CONIF-SETEC (1) '!$Q$18</f>
        <v>0</v>
      </c>
      <c r="AL741" s="123">
        <v>0</v>
      </c>
      <c r="AM741" s="123">
        <f>(AL741/$AL$11)*'DADOS BASE PROPOSTA'!$H$42*'AJUSTE CONIF-SETEC (1) '!$Q$18</f>
        <v>0</v>
      </c>
      <c r="AO741" s="123"/>
      <c r="AP741" s="123"/>
      <c r="AQ741" s="123"/>
      <c r="AS741" s="123"/>
      <c r="AT741" s="123"/>
      <c r="AU741" s="123"/>
      <c r="AW741" s="123"/>
      <c r="AX741" s="123"/>
      <c r="AY741" s="123"/>
      <c r="AZ741" s="102"/>
    </row>
    <row r="742" spans="1:52" x14ac:dyDescent="0.25">
      <c r="A742" s="102"/>
      <c r="B742" s="103" t="s">
        <v>749</v>
      </c>
      <c r="C742" s="103" t="s">
        <v>755</v>
      </c>
      <c r="D742" s="103" t="s">
        <v>87</v>
      </c>
      <c r="F742" s="113">
        <f>'MATRIZ 2017 COMPLETO PROPOSTA'!F742</f>
        <v>0</v>
      </c>
      <c r="G742" s="118">
        <f t="shared" si="309"/>
        <v>0</v>
      </c>
      <c r="H742" s="123">
        <f>'DADOS BASE PROPOSTA'!$H$17*G742*'AJUSTE CONIF-SETEC (1) '!$Q$12</f>
        <v>0</v>
      </c>
      <c r="I742" s="123">
        <f>'MATRIZ 2017 COMPLETO PROPOSTA'!I742*'AJUSTE CONIF-SETEC (1) '!$Q$12</f>
        <v>0</v>
      </c>
      <c r="J742" s="123">
        <f t="shared" si="310"/>
        <v>0</v>
      </c>
      <c r="L742" s="113">
        <v>770.11295941791275</v>
      </c>
      <c r="M742" s="123">
        <f>IF(D742="E",'DADOS BASE PROPOSTA'!$H$28,IF(D742="EA",'DADOS BASE PROPOSTA'!$H$29,IF(D742="EC",'DADOS BASE PROPOSTA'!$H$30,IF(D742="ECA",'DADOS BASE PROPOSTA'!$H$31,0))))*'AJUSTE CONIF-SETEC (1) '!$Q$14</f>
        <v>499965.73525072273</v>
      </c>
      <c r="N742" s="123">
        <f>IF(OR(D742="E",D742="EA",D742="EC",D742="ECA",D742="ECR"),L742*'DADOS BASE PROPOSTA'!$H$33,0)*'AJUSTE CONIF-SETEC (1) '!$Q$14</f>
        <v>258373.05571012257</v>
      </c>
      <c r="O742" s="123">
        <f t="shared" si="311"/>
        <v>758338.7909608453</v>
      </c>
      <c r="R742" s="123"/>
      <c r="T742" s="113">
        <v>0</v>
      </c>
      <c r="U742" s="118">
        <f t="shared" si="313"/>
        <v>0</v>
      </c>
      <c r="V742" s="123">
        <f>'DADOS BASE PROPOSTA'!$H$48*U742*'AJUSTE CONIF-SETEC (1) '!$Q$20</f>
        <v>0</v>
      </c>
      <c r="W742" s="123"/>
      <c r="X742" s="123">
        <f t="shared" si="312"/>
        <v>0</v>
      </c>
      <c r="Z742" s="128">
        <v>395.5</v>
      </c>
      <c r="AB742" s="54">
        <v>0.73199999999999998</v>
      </c>
      <c r="AC742" s="54">
        <f t="shared" si="314"/>
        <v>289.50599999999997</v>
      </c>
      <c r="AD742" s="132">
        <f t="shared" si="315"/>
        <v>6.168155741728798E-3</v>
      </c>
      <c r="AF742" s="54">
        <f>($AF$11-(AD742*$AF$11))*'AJUSTE CONIF-SETEC (1) '!$Q$18</f>
        <v>559.50259619911458</v>
      </c>
      <c r="AG742" s="123">
        <f t="shared" si="316"/>
        <v>221283.27679674982</v>
      </c>
      <c r="AI742" s="128">
        <v>0</v>
      </c>
      <c r="AJ742" s="123">
        <f>IF($AI$11&gt;0,(AI742/$AI$11)*'DADOS BASE PROPOSTA'!$H$41,0)*'AJUSTE CONIF-SETEC (1) '!$Q$18</f>
        <v>0</v>
      </c>
      <c r="AL742" s="123">
        <v>0</v>
      </c>
      <c r="AM742" s="123">
        <f>(AL742/$AL$11)*'DADOS BASE PROPOSTA'!$H$42*'AJUSTE CONIF-SETEC (1) '!$Q$18</f>
        <v>0</v>
      </c>
      <c r="AO742" s="123"/>
      <c r="AP742" s="123"/>
      <c r="AQ742" s="123"/>
      <c r="AS742" s="123"/>
      <c r="AT742" s="123"/>
      <c r="AU742" s="123"/>
      <c r="AW742" s="123"/>
      <c r="AX742" s="123"/>
      <c r="AY742" s="123"/>
      <c r="AZ742" s="102"/>
    </row>
    <row r="743" spans="1:52" x14ac:dyDescent="0.25">
      <c r="A743" s="102"/>
      <c r="B743" s="103" t="s">
        <v>749</v>
      </c>
      <c r="C743" s="103" t="s">
        <v>756</v>
      </c>
      <c r="D743" s="103" t="s">
        <v>136</v>
      </c>
      <c r="F743" s="113">
        <f>'MATRIZ 2017 COMPLETO PROPOSTA'!F743</f>
        <v>0</v>
      </c>
      <c r="G743" s="118">
        <f t="shared" si="309"/>
        <v>0</v>
      </c>
      <c r="H743" s="123">
        <f>'DADOS BASE PROPOSTA'!$H$17*G743*'AJUSTE CONIF-SETEC (1) '!$Q$12</f>
        <v>0</v>
      </c>
      <c r="I743" s="123">
        <f>'MATRIZ 2017 COMPLETO PROPOSTA'!I743*'AJUSTE CONIF-SETEC (1) '!$Q$12</f>
        <v>0</v>
      </c>
      <c r="J743" s="123">
        <f t="shared" si="310"/>
        <v>0</v>
      </c>
      <c r="L743" s="113">
        <v>969.50034127402262</v>
      </c>
      <c r="M743" s="123">
        <f>IF(D743="E",'DADOS BASE PROPOSTA'!$H$28,IF(D743="EA",'DADOS BASE PROPOSTA'!$H$29,IF(D743="EC",'DADOS BASE PROPOSTA'!$H$30,IF(D743="ECA",'DADOS BASE PROPOSTA'!$H$31,0))))*'AJUSTE CONIF-SETEC (1) '!$Q$14</f>
        <v>1065197.6029850077</v>
      </c>
      <c r="N743" s="123">
        <f>IF(OR(D743="E",D743="EA",D743="EC",D743="ECA",D743="ECR"),L743*'DADOS BASE PROPOSTA'!$H$33,0)*'AJUSTE CONIF-SETEC (1) '!$Q$14</f>
        <v>325267.56318489951</v>
      </c>
      <c r="O743" s="123">
        <f t="shared" si="311"/>
        <v>1390465.1661699072</v>
      </c>
      <c r="R743" s="123"/>
      <c r="T743" s="113">
        <v>0</v>
      </c>
      <c r="U743" s="118">
        <f t="shared" si="313"/>
        <v>0</v>
      </c>
      <c r="V743" s="123">
        <f>'DADOS BASE PROPOSTA'!$H$48*U743*'AJUSTE CONIF-SETEC (1) '!$Q$20</f>
        <v>0</v>
      </c>
      <c r="W743" s="123"/>
      <c r="X743" s="123">
        <f t="shared" si="312"/>
        <v>0</v>
      </c>
      <c r="Z743" s="128">
        <v>764.5</v>
      </c>
      <c r="AB743" s="54">
        <v>0.70099999999999996</v>
      </c>
      <c r="AC743" s="54">
        <f t="shared" si="314"/>
        <v>535.91449999999998</v>
      </c>
      <c r="AD743" s="132">
        <f t="shared" si="315"/>
        <v>-4.808184425827125E-2</v>
      </c>
      <c r="AF743" s="54">
        <f>($AF$11-(AD743*$AF$11))*'AJUSTE CONIF-SETEC (1) '!$Q$18</f>
        <v>590.04399615441127</v>
      </c>
      <c r="AG743" s="123">
        <f t="shared" si="316"/>
        <v>451088.63506004744</v>
      </c>
      <c r="AI743" s="128">
        <v>0</v>
      </c>
      <c r="AJ743" s="123">
        <f>IF($AI$11&gt;0,(AI743/$AI$11)*'DADOS BASE PROPOSTA'!$H$41,0)*'AJUSTE CONIF-SETEC (1) '!$Q$18</f>
        <v>0</v>
      </c>
      <c r="AL743" s="123">
        <v>0</v>
      </c>
      <c r="AM743" s="123">
        <f>(AL743/$AL$11)*'DADOS BASE PROPOSTA'!$H$42*'AJUSTE CONIF-SETEC (1) '!$Q$18</f>
        <v>0</v>
      </c>
      <c r="AO743" s="123"/>
      <c r="AP743" s="123"/>
      <c r="AQ743" s="123"/>
      <c r="AS743" s="123"/>
      <c r="AT743" s="123"/>
      <c r="AU743" s="123"/>
      <c r="AW743" s="123"/>
      <c r="AX743" s="123"/>
      <c r="AY743" s="123"/>
      <c r="AZ743" s="102"/>
    </row>
    <row r="744" spans="1:52" x14ac:dyDescent="0.25">
      <c r="A744" s="102"/>
      <c r="B744" s="103" t="s">
        <v>749</v>
      </c>
      <c r="C744" s="103" t="s">
        <v>757</v>
      </c>
      <c r="D744" s="103" t="s">
        <v>136</v>
      </c>
      <c r="F744" s="113">
        <f>'MATRIZ 2017 COMPLETO PROPOSTA'!F744</f>
        <v>0</v>
      </c>
      <c r="G744" s="118">
        <f t="shared" si="309"/>
        <v>0</v>
      </c>
      <c r="H744" s="123">
        <f>'DADOS BASE PROPOSTA'!$H$17*G744*'AJUSTE CONIF-SETEC (1) '!$Q$12</f>
        <v>0</v>
      </c>
      <c r="I744" s="123">
        <f>'MATRIZ 2017 COMPLETO PROPOSTA'!I744*'AJUSTE CONIF-SETEC (1) '!$Q$12</f>
        <v>0</v>
      </c>
      <c r="J744" s="123">
        <f t="shared" si="310"/>
        <v>0</v>
      </c>
      <c r="L744" s="113">
        <v>1753.2093417157</v>
      </c>
      <c r="M744" s="123">
        <f>IF(D744="E",'DADOS BASE PROPOSTA'!$H$28,IF(D744="EA",'DADOS BASE PROPOSTA'!$H$29,IF(D744="EC",'DADOS BASE PROPOSTA'!$H$30,IF(D744="ECA",'DADOS BASE PROPOSTA'!$H$31,0))))*'AJUSTE CONIF-SETEC (1) '!$Q$14</f>
        <v>1065197.6029850077</v>
      </c>
      <c r="N744" s="123">
        <f>IF(OR(D744="E",D744="EA",D744="EC",D744="ECA",D744="ECR"),L744*'DADOS BASE PROPOSTA'!$H$33,0)*'AJUSTE CONIF-SETEC (1) '!$Q$14</f>
        <v>588202.09344484063</v>
      </c>
      <c r="O744" s="123">
        <f t="shared" si="311"/>
        <v>1653399.6964298482</v>
      </c>
      <c r="R744" s="123"/>
      <c r="T744" s="113">
        <v>0</v>
      </c>
      <c r="U744" s="118">
        <f t="shared" si="313"/>
        <v>0</v>
      </c>
      <c r="V744" s="123">
        <f>'DADOS BASE PROPOSTA'!$H$48*U744*'AJUSTE CONIF-SETEC (1) '!$Q$20</f>
        <v>0</v>
      </c>
      <c r="W744" s="123"/>
      <c r="X744" s="123">
        <f t="shared" si="312"/>
        <v>0</v>
      </c>
      <c r="Z744" s="128">
        <v>508.5</v>
      </c>
      <c r="AB744" s="54">
        <v>0.70099999999999996</v>
      </c>
      <c r="AC744" s="54">
        <f t="shared" si="314"/>
        <v>356.45849999999996</v>
      </c>
      <c r="AD744" s="132">
        <f t="shared" si="315"/>
        <v>-4.808184425827125E-2</v>
      </c>
      <c r="AF744" s="54">
        <f>($AF$11-(AD744*$AF$11))*'AJUSTE CONIF-SETEC (1) '!$Q$18</f>
        <v>590.04399615441127</v>
      </c>
      <c r="AG744" s="123">
        <f t="shared" si="316"/>
        <v>300037.37204451812</v>
      </c>
      <c r="AI744" s="128">
        <v>0</v>
      </c>
      <c r="AJ744" s="123">
        <f>IF($AI$11&gt;0,(AI744/$AI$11)*'DADOS BASE PROPOSTA'!$H$41,0)*'AJUSTE CONIF-SETEC (1) '!$Q$18</f>
        <v>0</v>
      </c>
      <c r="AL744" s="123">
        <v>0</v>
      </c>
      <c r="AM744" s="123">
        <f>(AL744/$AL$11)*'DADOS BASE PROPOSTA'!$H$42*'AJUSTE CONIF-SETEC (1) '!$Q$18</f>
        <v>0</v>
      </c>
      <c r="AO744" s="123"/>
      <c r="AP744" s="123"/>
      <c r="AQ744" s="123"/>
      <c r="AS744" s="123"/>
      <c r="AT744" s="123"/>
      <c r="AU744" s="123"/>
      <c r="AW744" s="123"/>
      <c r="AX744" s="123"/>
      <c r="AY744" s="123"/>
      <c r="AZ744" s="102"/>
    </row>
    <row r="745" spans="1:52" x14ac:dyDescent="0.25">
      <c r="A745" s="102"/>
      <c r="B745" s="103" t="s">
        <v>749</v>
      </c>
      <c r="C745" s="103" t="s">
        <v>758</v>
      </c>
      <c r="D745" s="103" t="s">
        <v>89</v>
      </c>
      <c r="F745" s="113">
        <f>'MATRIZ 2017 COMPLETO PROPOSTA'!F745</f>
        <v>1363.4366250103119</v>
      </c>
      <c r="G745" s="118">
        <f t="shared" si="309"/>
        <v>1.2078370687771862E-3</v>
      </c>
      <c r="H745" s="123">
        <f>'DADOS BASE PROPOSTA'!$H$17*G745*'AJUSTE CONIF-SETEC (1) '!$Q$12</f>
        <v>1496742.5377909313</v>
      </c>
      <c r="I745" s="123">
        <f>'MATRIZ 2017 COMPLETO PROPOSTA'!I745*'AJUSTE CONIF-SETEC (1) '!$Q$12</f>
        <v>223230.8641682711</v>
      </c>
      <c r="J745" s="123">
        <f t="shared" si="310"/>
        <v>1719973.4019592025</v>
      </c>
      <c r="L745" s="113">
        <v>0</v>
      </c>
      <c r="M745" s="123">
        <f>IF(D745="E",'DADOS BASE PROPOSTA'!$H$28,IF(D745="EA",'DADOS BASE PROPOSTA'!$H$29,IF(D745="EC",'DADOS BASE PROPOSTA'!$H$30,IF(D745="ECA",'DADOS BASE PROPOSTA'!$H$31,0))))*'AJUSTE CONIF-SETEC (1) '!$Q$14</f>
        <v>0</v>
      </c>
      <c r="N745" s="123">
        <f>IF(OR(D745="E",D745="EA",D745="EC",D745="ECA",D745="ECR"),L745*'DADOS BASE PROPOSTA'!$H$33,0)*'AJUSTE CONIF-SETEC (1) '!$Q$14</f>
        <v>0</v>
      </c>
      <c r="O745" s="123">
        <f t="shared" si="311"/>
        <v>0</v>
      </c>
      <c r="R745" s="123"/>
      <c r="T745" s="113">
        <v>9.4719060649997662</v>
      </c>
      <c r="U745" s="118">
        <f t="shared" si="313"/>
        <v>4.9691090267064334E-5</v>
      </c>
      <c r="V745" s="123">
        <f>'DADOS BASE PROPOSTA'!$H$48*U745*'AJUSTE CONIF-SETEC (1) '!$Q$20</f>
        <v>2431.1585438752363</v>
      </c>
      <c r="W745" s="123"/>
      <c r="X745" s="123">
        <f t="shared" si="312"/>
        <v>2431.1585438752363</v>
      </c>
      <c r="Z745" s="128">
        <v>552.5</v>
      </c>
      <c r="AB745" s="54">
        <v>0.75900000000000001</v>
      </c>
      <c r="AC745" s="54">
        <f t="shared" si="314"/>
        <v>419.34750000000003</v>
      </c>
      <c r="AD745" s="132">
        <f t="shared" si="315"/>
        <v>5.341815574172884E-2</v>
      </c>
      <c r="AF745" s="54">
        <f>($AF$11-(AD745*$AF$11))*'AJUSTE CONIF-SETEC (1) '!$Q$18</f>
        <v>532.90202204450134</v>
      </c>
      <c r="AG745" s="123">
        <f t="shared" si="316"/>
        <v>294428.36717958696</v>
      </c>
      <c r="AI745" s="128">
        <v>0</v>
      </c>
      <c r="AJ745" s="123">
        <f>IF($AI$11&gt;0,(AI745/$AI$11)*'DADOS BASE PROPOSTA'!$H$41,0)*'AJUSTE CONIF-SETEC (1) '!$Q$18</f>
        <v>0</v>
      </c>
      <c r="AL745" s="123">
        <v>22</v>
      </c>
      <c r="AM745" s="123">
        <f>(AL745/$AL$11)*'DADOS BASE PROPOSTA'!$H$42*'AJUSTE CONIF-SETEC (1) '!$Q$18</f>
        <v>11609.376502036928</v>
      </c>
      <c r="AO745" s="123"/>
      <c r="AP745" s="123"/>
      <c r="AQ745" s="123"/>
      <c r="AS745" s="123"/>
      <c r="AT745" s="123"/>
      <c r="AU745" s="123"/>
      <c r="AW745" s="123"/>
      <c r="AX745" s="123"/>
      <c r="AY745" s="123"/>
      <c r="AZ745" s="102"/>
    </row>
    <row r="746" spans="1:52" x14ac:dyDescent="0.25">
      <c r="A746" s="102"/>
      <c r="B746" s="103" t="s">
        <v>749</v>
      </c>
      <c r="C746" s="103" t="s">
        <v>517</v>
      </c>
      <c r="D746" s="103" t="s">
        <v>89</v>
      </c>
      <c r="F746" s="113">
        <f>'MATRIZ 2017 COMPLETO PROPOSTA'!F746</f>
        <v>8793.2825792546282</v>
      </c>
      <c r="G746" s="118">
        <f t="shared" si="309"/>
        <v>7.7897662866259574E-3</v>
      </c>
      <c r="H746" s="123">
        <f>'DADOS BASE PROPOSTA'!$H$17*G746*'AJUSTE CONIF-SETEC (1) '!$Q$12</f>
        <v>9653019.3202686012</v>
      </c>
      <c r="I746" s="123">
        <f>'MATRIZ 2017 COMPLETO PROPOSTA'!I746*'AJUSTE CONIF-SETEC (1) '!$Q$12</f>
        <v>0</v>
      </c>
      <c r="J746" s="123">
        <f t="shared" si="310"/>
        <v>9653019.3202686012</v>
      </c>
      <c r="L746" s="113">
        <v>0</v>
      </c>
      <c r="M746" s="123">
        <f>IF(D746="E",'DADOS BASE PROPOSTA'!$H$28,IF(D746="EA",'DADOS BASE PROPOSTA'!$H$29,IF(D746="EC",'DADOS BASE PROPOSTA'!$H$30,IF(D746="ECA",'DADOS BASE PROPOSTA'!$H$31,0))))*'AJUSTE CONIF-SETEC (1) '!$Q$14</f>
        <v>0</v>
      </c>
      <c r="N746" s="123">
        <f>IF(OR(D746="E",D746="EA",D746="EC",D746="ECA",D746="ECR"),L746*'DADOS BASE PROPOSTA'!$H$33,0)*'AJUSTE CONIF-SETEC (1) '!$Q$14</f>
        <v>0</v>
      </c>
      <c r="O746" s="123">
        <f t="shared" si="311"/>
        <v>0</v>
      </c>
      <c r="R746" s="123"/>
      <c r="T746" s="113">
        <v>367.47692707484282</v>
      </c>
      <c r="U746" s="118">
        <f t="shared" si="313"/>
        <v>1.9278410310480506E-3</v>
      </c>
      <c r="V746" s="123">
        <f>'DADOS BASE PROPOSTA'!$H$48*U746*'AJUSTE CONIF-SETEC (1) '!$Q$20</f>
        <v>94320.474126771587</v>
      </c>
      <c r="W746" s="123"/>
      <c r="X746" s="123">
        <f t="shared" si="312"/>
        <v>94320.474126771587</v>
      </c>
      <c r="Z746" s="128">
        <v>4885</v>
      </c>
      <c r="AB746" s="54">
        <v>0.78800000000000003</v>
      </c>
      <c r="AC746" s="54">
        <f t="shared" si="314"/>
        <v>3849.38</v>
      </c>
      <c r="AD746" s="132">
        <f t="shared" si="315"/>
        <v>0.10416815574172889</v>
      </c>
      <c r="AF746" s="54">
        <f>($AF$11-(AD746*$AF$11))*'AJUSTE CONIF-SETEC (1) '!$Q$18</f>
        <v>504.33103498954637</v>
      </c>
      <c r="AG746" s="123">
        <f t="shared" si="316"/>
        <v>2463657.1059239339</v>
      </c>
      <c r="AI746" s="128">
        <v>0</v>
      </c>
      <c r="AJ746" s="123">
        <f>IF($AI$11&gt;0,(AI746/$AI$11)*'DADOS BASE PROPOSTA'!$H$41,0)*'AJUSTE CONIF-SETEC (1) '!$Q$18</f>
        <v>0</v>
      </c>
      <c r="AL746" s="123">
        <v>131.875</v>
      </c>
      <c r="AM746" s="123">
        <f>(AL746/$AL$11)*'DADOS BASE PROPOSTA'!$H$42*'AJUSTE CONIF-SETEC (1) '!$Q$18</f>
        <v>69590.296645732713</v>
      </c>
      <c r="AO746" s="123"/>
      <c r="AP746" s="123"/>
      <c r="AQ746" s="123"/>
      <c r="AS746" s="123"/>
      <c r="AT746" s="123"/>
      <c r="AU746" s="123"/>
      <c r="AW746" s="123"/>
      <c r="AX746" s="123"/>
      <c r="AY746" s="123"/>
      <c r="AZ746" s="102"/>
    </row>
    <row r="747" spans="1:52" x14ac:dyDescent="0.25">
      <c r="A747" s="102"/>
      <c r="B747" s="103" t="s">
        <v>749</v>
      </c>
      <c r="C747" s="103" t="s">
        <v>759</v>
      </c>
      <c r="D747" s="103" t="s">
        <v>89</v>
      </c>
      <c r="F747" s="113">
        <f>'MATRIZ 2017 COMPLETO PROPOSTA'!F747</f>
        <v>2665.488760228734</v>
      </c>
      <c r="G747" s="118">
        <f t="shared" si="309"/>
        <v>2.361295033415184E-3</v>
      </c>
      <c r="H747" s="123">
        <f>'DADOS BASE PROPOSTA'!$H$17*G747*'AJUSTE CONIF-SETEC (1) '!$Q$12</f>
        <v>2926098.9020357179</v>
      </c>
      <c r="I747" s="123">
        <f>'MATRIZ 2017 COMPLETO PROPOSTA'!I747*'AJUSTE CONIF-SETEC (1) '!$Q$12</f>
        <v>0</v>
      </c>
      <c r="J747" s="123">
        <f t="shared" si="310"/>
        <v>2926098.9020357179</v>
      </c>
      <c r="L747" s="113">
        <v>0</v>
      </c>
      <c r="M747" s="123">
        <f>IF(D747="E",'DADOS BASE PROPOSTA'!$H$28,IF(D747="EA",'DADOS BASE PROPOSTA'!$H$29,IF(D747="EC",'DADOS BASE PROPOSTA'!$H$30,IF(D747="ECA",'DADOS BASE PROPOSTA'!$H$31,0))))*'AJUSTE CONIF-SETEC (1) '!$Q$14</f>
        <v>0</v>
      </c>
      <c r="N747" s="123">
        <f>IF(OR(D747="E",D747="EA",D747="EC",D747="ECA",D747="ECR"),L747*'DADOS BASE PROPOSTA'!$H$33,0)*'AJUSTE CONIF-SETEC (1) '!$Q$14</f>
        <v>0</v>
      </c>
      <c r="O747" s="123">
        <f t="shared" si="311"/>
        <v>0</v>
      </c>
      <c r="R747" s="123"/>
      <c r="T747" s="113">
        <v>38.638900970214358</v>
      </c>
      <c r="U747" s="118">
        <f t="shared" si="313"/>
        <v>2.0270567536832186E-4</v>
      </c>
      <c r="V747" s="123">
        <f>'DADOS BASE PROPOSTA'!$H$48*U747*'AJUSTE CONIF-SETEC (1) '!$Q$20</f>
        <v>9917.464718827754</v>
      </c>
      <c r="W747" s="123"/>
      <c r="X747" s="123">
        <f t="shared" si="312"/>
        <v>9917.464718827754</v>
      </c>
      <c r="Z747" s="128">
        <v>1193.5</v>
      </c>
      <c r="AB747" s="54">
        <v>0.76400000000000001</v>
      </c>
      <c r="AC747" s="54">
        <f t="shared" si="314"/>
        <v>911.83400000000006</v>
      </c>
      <c r="AD747" s="132">
        <f t="shared" si="315"/>
        <v>6.2168155741728848E-2</v>
      </c>
      <c r="AF747" s="54">
        <f>($AF$11-(AD747*$AF$11))*'AJUSTE CONIF-SETEC (1) '!$Q$18</f>
        <v>527.97598979364705</v>
      </c>
      <c r="AG747" s="123">
        <f t="shared" si="316"/>
        <v>630139.34381871775</v>
      </c>
      <c r="AI747" s="128">
        <v>0</v>
      </c>
      <c r="AJ747" s="123">
        <f>IF($AI$11&gt;0,(AI747/$AI$11)*'DADOS BASE PROPOSTA'!$H$41,0)*'AJUSTE CONIF-SETEC (1) '!$Q$18</f>
        <v>0</v>
      </c>
      <c r="AL747" s="123">
        <v>44.5</v>
      </c>
      <c r="AM747" s="123">
        <f>(AL747/$AL$11)*'DADOS BASE PROPOSTA'!$H$42*'AJUSTE CONIF-SETEC (1) '!$Q$18</f>
        <v>23482.602470029236</v>
      </c>
      <c r="AO747" s="123"/>
      <c r="AP747" s="123"/>
      <c r="AQ747" s="123"/>
      <c r="AS747" s="123"/>
      <c r="AT747" s="123"/>
      <c r="AU747" s="123"/>
      <c r="AW747" s="123"/>
      <c r="AX747" s="123"/>
      <c r="AY747" s="123"/>
      <c r="AZ747" s="102"/>
    </row>
    <row r="748" spans="1:52" x14ac:dyDescent="0.25">
      <c r="A748" s="102"/>
      <c r="B748" s="103" t="s">
        <v>749</v>
      </c>
      <c r="C748" s="103" t="s">
        <v>760</v>
      </c>
      <c r="D748" s="103" t="s">
        <v>89</v>
      </c>
      <c r="F748" s="113">
        <f>'MATRIZ 2017 COMPLETO PROPOSTA'!F748</f>
        <v>1859.5714071242351</v>
      </c>
      <c r="G748" s="118">
        <f t="shared" si="309"/>
        <v>1.6473514326680319E-3</v>
      </c>
      <c r="H748" s="123">
        <f>'DADOS BASE PROPOSTA'!$H$17*G748*'AJUSTE CONIF-SETEC (1) '!$Q$12</f>
        <v>2041385.4051203369</v>
      </c>
      <c r="I748" s="123">
        <f>'MATRIZ 2017 COMPLETO PROPOSTA'!I748*'AJUSTE CONIF-SETEC (1) '!$Q$12</f>
        <v>0</v>
      </c>
      <c r="J748" s="123">
        <f t="shared" si="310"/>
        <v>2041385.4051203369</v>
      </c>
      <c r="L748" s="113">
        <v>0</v>
      </c>
      <c r="M748" s="123">
        <f>IF(D748="E",'DADOS BASE PROPOSTA'!$H$28,IF(D748="EA",'DADOS BASE PROPOSTA'!$H$29,IF(D748="EC",'DADOS BASE PROPOSTA'!$H$30,IF(D748="ECA",'DADOS BASE PROPOSTA'!$H$31,0))))*'AJUSTE CONIF-SETEC (1) '!$Q$14</f>
        <v>0</v>
      </c>
      <c r="N748" s="123">
        <f>IF(OR(D748="E",D748="EA",D748="EC",D748="ECA",D748="ECR"),L748*'DADOS BASE PROPOSTA'!$H$33,0)*'AJUSTE CONIF-SETEC (1) '!$Q$14</f>
        <v>0</v>
      </c>
      <c r="O748" s="123">
        <f t="shared" si="311"/>
        <v>0</v>
      </c>
      <c r="R748" s="123"/>
      <c r="T748" s="113">
        <v>39.967808171124098</v>
      </c>
      <c r="U748" s="118">
        <f t="shared" si="313"/>
        <v>2.0967732893243047E-4</v>
      </c>
      <c r="V748" s="123">
        <f>'DADOS BASE PROPOSTA'!$H$48*U748*'AJUSTE CONIF-SETEC (1) '!$Q$20</f>
        <v>10258.555949392983</v>
      </c>
      <c r="W748" s="123"/>
      <c r="X748" s="123">
        <f t="shared" si="312"/>
        <v>10258.555949392983</v>
      </c>
      <c r="Z748" s="128">
        <v>1144.5</v>
      </c>
      <c r="AB748" s="54">
        <v>0.74</v>
      </c>
      <c r="AC748" s="54">
        <f t="shared" si="314"/>
        <v>846.93</v>
      </c>
      <c r="AD748" s="132">
        <f t="shared" si="315"/>
        <v>2.016815574172881E-2</v>
      </c>
      <c r="AF748" s="54">
        <f>($AF$11-(AD748*$AF$11))*'AJUSTE CONIF-SETEC (1) '!$Q$18</f>
        <v>551.62094459774767</v>
      </c>
      <c r="AG748" s="123">
        <f t="shared" si="316"/>
        <v>631330.17109212221</v>
      </c>
      <c r="AI748" s="128">
        <v>0</v>
      </c>
      <c r="AJ748" s="123">
        <f>IF($AI$11&gt;0,(AI748/$AI$11)*'DADOS BASE PROPOSTA'!$H$41,0)*'AJUSTE CONIF-SETEC (1) '!$Q$18</f>
        <v>0</v>
      </c>
      <c r="AL748" s="123">
        <v>25.25</v>
      </c>
      <c r="AM748" s="123">
        <f>(AL748/$AL$11)*'DADOS BASE PROPOSTA'!$H$42*'AJUSTE CONIF-SETEC (1) '!$Q$18</f>
        <v>13324.398030746928</v>
      </c>
      <c r="AO748" s="123"/>
      <c r="AP748" s="123"/>
      <c r="AQ748" s="123"/>
      <c r="AS748" s="123"/>
      <c r="AT748" s="123"/>
      <c r="AU748" s="123"/>
      <c r="AW748" s="123"/>
      <c r="AX748" s="123"/>
      <c r="AY748" s="123"/>
      <c r="AZ748" s="102"/>
    </row>
    <row r="749" spans="1:52" x14ac:dyDescent="0.25">
      <c r="A749" s="102"/>
      <c r="F749" s="113"/>
      <c r="G749" s="118"/>
      <c r="H749" s="123"/>
      <c r="I749" s="123"/>
      <c r="J749" s="123"/>
      <c r="L749" s="113"/>
      <c r="M749" s="123"/>
      <c r="N749" s="123"/>
      <c r="O749" s="123"/>
      <c r="R749" s="123"/>
      <c r="T749" s="113"/>
      <c r="U749" s="118"/>
      <c r="V749" s="123"/>
      <c r="W749" s="123"/>
      <c r="X749" s="123"/>
      <c r="Z749" s="128"/>
      <c r="AD749" s="132"/>
      <c r="AG749" s="123"/>
      <c r="AI749" s="128"/>
      <c r="AJ749" s="123"/>
      <c r="AL749" s="123"/>
      <c r="AM749" s="123"/>
      <c r="AO749" s="123"/>
      <c r="AP749" s="123"/>
      <c r="AQ749" s="123"/>
      <c r="AS749" s="123"/>
      <c r="AT749" s="123"/>
      <c r="AU749" s="123"/>
      <c r="AW749" s="123"/>
      <c r="AX749" s="123"/>
      <c r="AY749" s="123"/>
      <c r="AZ749" s="102"/>
    </row>
    <row r="750" spans="1:52" x14ac:dyDescent="0.25">
      <c r="A750" s="102"/>
      <c r="F750" s="113"/>
      <c r="G750" s="118"/>
      <c r="H750" s="123"/>
      <c r="I750" s="123"/>
      <c r="J750" s="123"/>
      <c r="L750" s="113"/>
      <c r="M750" s="123"/>
      <c r="N750" s="123"/>
      <c r="O750" s="123"/>
      <c r="R750" s="123"/>
      <c r="T750" s="113"/>
      <c r="U750" s="118"/>
      <c r="V750" s="123"/>
      <c r="W750" s="123"/>
      <c r="X750" s="123"/>
      <c r="Z750" s="128"/>
      <c r="AD750" s="132"/>
      <c r="AG750" s="123"/>
      <c r="AI750" s="128"/>
      <c r="AJ750" s="123"/>
      <c r="AL750" s="123"/>
      <c r="AM750" s="123"/>
      <c r="AO750" s="123"/>
      <c r="AP750" s="123"/>
      <c r="AQ750" s="123"/>
      <c r="AS750" s="123"/>
      <c r="AT750" s="123"/>
      <c r="AU750" s="123"/>
      <c r="AW750" s="123"/>
      <c r="AX750" s="123"/>
      <c r="AY750" s="123"/>
      <c r="AZ750" s="102"/>
    </row>
    <row r="751" spans="1:52" x14ac:dyDescent="0.25">
      <c r="A751" s="102"/>
      <c r="F751" s="113"/>
      <c r="G751" s="118"/>
      <c r="H751" s="123"/>
      <c r="I751" s="123"/>
      <c r="J751" s="123"/>
      <c r="L751" s="113"/>
      <c r="M751" s="123"/>
      <c r="N751" s="123"/>
      <c r="O751" s="123"/>
      <c r="R751" s="123"/>
      <c r="T751" s="113"/>
      <c r="U751" s="118"/>
      <c r="V751" s="123"/>
      <c r="W751" s="123"/>
      <c r="X751" s="123"/>
      <c r="Z751" s="128"/>
      <c r="AD751" s="132"/>
      <c r="AG751" s="123"/>
      <c r="AI751" s="128"/>
      <c r="AJ751" s="123"/>
      <c r="AL751" s="123"/>
      <c r="AM751" s="123"/>
      <c r="AO751" s="123"/>
      <c r="AP751" s="123"/>
      <c r="AQ751" s="123"/>
      <c r="AS751" s="123"/>
      <c r="AT751" s="123"/>
      <c r="AU751" s="123"/>
      <c r="AW751" s="123"/>
      <c r="AX751" s="123"/>
      <c r="AY751" s="123"/>
      <c r="AZ751" s="102"/>
    </row>
    <row r="752" spans="1:52" x14ac:dyDescent="0.25">
      <c r="A752" s="102"/>
      <c r="F752" s="113"/>
      <c r="G752" s="118"/>
      <c r="H752" s="123"/>
      <c r="I752" s="123"/>
      <c r="J752" s="123"/>
      <c r="L752" s="113"/>
      <c r="M752" s="123"/>
      <c r="N752" s="123"/>
      <c r="O752" s="123"/>
      <c r="R752" s="123"/>
      <c r="T752" s="113"/>
      <c r="U752" s="118"/>
      <c r="V752" s="123"/>
      <c r="W752" s="123"/>
      <c r="X752" s="123"/>
      <c r="Z752" s="128"/>
      <c r="AD752" s="132"/>
      <c r="AG752" s="123"/>
      <c r="AI752" s="128"/>
      <c r="AJ752" s="123"/>
      <c r="AL752" s="123"/>
      <c r="AM752" s="123"/>
      <c r="AO752" s="123"/>
      <c r="AP752" s="123"/>
      <c r="AQ752" s="123"/>
      <c r="AS752" s="123"/>
      <c r="AT752" s="123"/>
      <c r="AU752" s="123"/>
      <c r="AW752" s="123"/>
      <c r="AX752" s="123"/>
      <c r="AY752" s="123"/>
      <c r="AZ752" s="102"/>
    </row>
    <row r="753" spans="1:52" x14ac:dyDescent="0.25">
      <c r="A753" s="102"/>
      <c r="F753" s="113"/>
      <c r="G753" s="118"/>
      <c r="H753" s="123"/>
      <c r="I753" s="123"/>
      <c r="J753" s="123"/>
      <c r="L753" s="113"/>
      <c r="M753" s="123"/>
      <c r="N753" s="123"/>
      <c r="O753" s="123"/>
      <c r="R753" s="123"/>
      <c r="T753" s="113"/>
      <c r="U753" s="118"/>
      <c r="V753" s="123"/>
      <c r="W753" s="123"/>
      <c r="X753" s="123"/>
      <c r="Z753" s="128"/>
      <c r="AD753" s="132"/>
      <c r="AG753" s="123"/>
      <c r="AI753" s="128"/>
      <c r="AJ753" s="123"/>
      <c r="AL753" s="123"/>
      <c r="AM753" s="123"/>
      <c r="AO753" s="123"/>
      <c r="AP753" s="123"/>
      <c r="AQ753" s="123"/>
      <c r="AS753" s="123"/>
      <c r="AT753" s="123"/>
      <c r="AU753" s="123"/>
      <c r="AW753" s="123"/>
      <c r="AX753" s="123"/>
      <c r="AY753" s="123"/>
      <c r="AZ753" s="102"/>
    </row>
    <row r="754" spans="1:52" x14ac:dyDescent="0.25">
      <c r="A754" s="102"/>
      <c r="F754" s="113"/>
      <c r="G754" s="118"/>
      <c r="H754" s="123"/>
      <c r="I754" s="123"/>
      <c r="J754" s="123"/>
      <c r="L754" s="113"/>
      <c r="M754" s="123"/>
      <c r="N754" s="123"/>
      <c r="O754" s="123"/>
      <c r="R754" s="123"/>
      <c r="T754" s="113"/>
      <c r="U754" s="118"/>
      <c r="V754" s="123"/>
      <c r="W754" s="123"/>
      <c r="X754" s="123"/>
      <c r="Z754" s="128"/>
      <c r="AD754" s="132"/>
      <c r="AG754" s="123"/>
      <c r="AI754" s="128"/>
      <c r="AJ754" s="123"/>
      <c r="AL754" s="123"/>
      <c r="AM754" s="123"/>
      <c r="AO754" s="123"/>
      <c r="AP754" s="123"/>
      <c r="AQ754" s="123"/>
      <c r="AS754" s="123"/>
      <c r="AT754" s="123"/>
      <c r="AU754" s="123"/>
      <c r="AW754" s="123"/>
      <c r="AX754" s="123"/>
      <c r="AY754" s="123"/>
      <c r="AZ754" s="102"/>
    </row>
    <row r="755" spans="1:52" x14ac:dyDescent="0.25">
      <c r="A755" s="102"/>
      <c r="F755" s="113"/>
      <c r="G755" s="118"/>
      <c r="H755" s="123"/>
      <c r="I755" s="123"/>
      <c r="J755" s="123"/>
      <c r="L755" s="113"/>
      <c r="M755" s="123"/>
      <c r="N755" s="123"/>
      <c r="O755" s="123"/>
      <c r="R755" s="123"/>
      <c r="T755" s="113"/>
      <c r="U755" s="118"/>
      <c r="V755" s="123"/>
      <c r="W755" s="123"/>
      <c r="X755" s="123"/>
      <c r="Z755" s="128"/>
      <c r="AD755" s="132"/>
      <c r="AG755" s="123"/>
      <c r="AI755" s="128"/>
      <c r="AJ755" s="123"/>
      <c r="AL755" s="123"/>
      <c r="AM755" s="123"/>
      <c r="AO755" s="123"/>
      <c r="AP755" s="123"/>
      <c r="AQ755" s="123"/>
      <c r="AS755" s="123"/>
      <c r="AT755" s="123"/>
      <c r="AU755" s="123"/>
      <c r="AW755" s="123"/>
      <c r="AX755" s="123"/>
      <c r="AY755" s="123"/>
      <c r="AZ755" s="102"/>
    </row>
    <row r="756" spans="1:52" x14ac:dyDescent="0.25">
      <c r="A756" s="102"/>
      <c r="F756" s="113"/>
      <c r="G756" s="118"/>
      <c r="H756" s="123"/>
      <c r="I756" s="123"/>
      <c r="J756" s="123"/>
      <c r="L756" s="113"/>
      <c r="M756" s="123"/>
      <c r="N756" s="123"/>
      <c r="O756" s="123"/>
      <c r="R756" s="123"/>
      <c r="T756" s="113"/>
      <c r="U756" s="118"/>
      <c r="V756" s="123"/>
      <c r="W756" s="123"/>
      <c r="X756" s="123"/>
      <c r="Z756" s="128"/>
      <c r="AD756" s="132"/>
      <c r="AG756" s="123"/>
      <c r="AI756" s="128"/>
      <c r="AJ756" s="123"/>
      <c r="AL756" s="123"/>
      <c r="AM756" s="123"/>
      <c r="AO756" s="123"/>
      <c r="AP756" s="123"/>
      <c r="AQ756" s="123"/>
      <c r="AS756" s="123"/>
      <c r="AT756" s="123"/>
      <c r="AU756" s="123"/>
      <c r="AW756" s="123"/>
      <c r="AX756" s="123"/>
      <c r="AY756" s="123"/>
      <c r="AZ756" s="102"/>
    </row>
    <row r="757" spans="1:52" x14ac:dyDescent="0.25">
      <c r="A757" s="102"/>
      <c r="F757" s="113"/>
      <c r="G757" s="118"/>
      <c r="H757" s="123"/>
      <c r="I757" s="123"/>
      <c r="J757" s="123"/>
      <c r="L757" s="113"/>
      <c r="M757" s="123"/>
      <c r="N757" s="123"/>
      <c r="O757" s="123"/>
      <c r="R757" s="123"/>
      <c r="T757" s="113"/>
      <c r="U757" s="118"/>
      <c r="V757" s="123"/>
      <c r="W757" s="123"/>
      <c r="X757" s="123"/>
      <c r="Z757" s="128"/>
      <c r="AD757" s="132"/>
      <c r="AG757" s="123"/>
      <c r="AI757" s="128"/>
      <c r="AJ757" s="123"/>
      <c r="AL757" s="123"/>
      <c r="AM757" s="123"/>
      <c r="AO757" s="123"/>
      <c r="AP757" s="123"/>
      <c r="AQ757" s="123"/>
      <c r="AS757" s="123"/>
      <c r="AT757" s="123"/>
      <c r="AU757" s="123"/>
      <c r="AW757" s="123"/>
      <c r="AX757" s="123"/>
      <c r="AY757" s="123"/>
      <c r="AZ757" s="102"/>
    </row>
    <row r="758" spans="1:52" x14ac:dyDescent="0.25">
      <c r="A758" s="102"/>
      <c r="F758" s="113"/>
      <c r="G758" s="118"/>
      <c r="H758" s="123"/>
      <c r="I758" s="123"/>
      <c r="J758" s="123"/>
      <c r="L758" s="113"/>
      <c r="M758" s="123"/>
      <c r="N758" s="123"/>
      <c r="O758" s="123"/>
      <c r="R758" s="123"/>
      <c r="T758" s="113"/>
      <c r="U758" s="118"/>
      <c r="V758" s="123"/>
      <c r="W758" s="123"/>
      <c r="X758" s="123"/>
      <c r="Z758" s="128"/>
      <c r="AD758" s="132"/>
      <c r="AG758" s="123"/>
      <c r="AI758" s="128"/>
      <c r="AJ758" s="123"/>
      <c r="AL758" s="123"/>
      <c r="AM758" s="123"/>
      <c r="AO758" s="123"/>
      <c r="AP758" s="123"/>
      <c r="AQ758" s="123"/>
      <c r="AS758" s="123"/>
      <c r="AT758" s="123"/>
      <c r="AU758" s="123"/>
      <c r="AW758" s="123"/>
      <c r="AX758" s="123"/>
      <c r="AY758" s="123"/>
      <c r="AZ758" s="102"/>
    </row>
    <row r="759" spans="1:52" x14ac:dyDescent="0.25">
      <c r="A759" s="102"/>
      <c r="F759" s="113"/>
      <c r="G759" s="118"/>
      <c r="H759" s="123"/>
      <c r="I759" s="123"/>
      <c r="J759" s="123"/>
      <c r="L759" s="113"/>
      <c r="M759" s="123"/>
      <c r="N759" s="123"/>
      <c r="O759" s="123"/>
      <c r="R759" s="123"/>
      <c r="T759" s="113"/>
      <c r="U759" s="118"/>
      <c r="V759" s="123"/>
      <c r="W759" s="123"/>
      <c r="X759" s="123"/>
      <c r="Z759" s="128"/>
      <c r="AD759" s="132"/>
      <c r="AG759" s="123"/>
      <c r="AI759" s="128"/>
      <c r="AJ759" s="123"/>
      <c r="AL759" s="123"/>
      <c r="AM759" s="123"/>
      <c r="AO759" s="123"/>
      <c r="AP759" s="123"/>
      <c r="AQ759" s="123"/>
      <c r="AS759" s="123"/>
      <c r="AT759" s="123"/>
      <c r="AU759" s="123"/>
      <c r="AW759" s="123"/>
      <c r="AX759" s="123"/>
      <c r="AY759" s="123"/>
      <c r="AZ759" s="102"/>
    </row>
    <row r="760" spans="1:52" x14ac:dyDescent="0.25">
      <c r="A760" s="102"/>
      <c r="F760" s="113"/>
      <c r="G760" s="118"/>
      <c r="H760" s="123"/>
      <c r="I760" s="123"/>
      <c r="J760" s="123"/>
      <c r="L760" s="113"/>
      <c r="M760" s="123"/>
      <c r="N760" s="123"/>
      <c r="O760" s="123"/>
      <c r="R760" s="123"/>
      <c r="T760" s="113"/>
      <c r="U760" s="118"/>
      <c r="V760" s="123"/>
      <c r="W760" s="123"/>
      <c r="X760" s="123"/>
      <c r="Z760" s="128"/>
      <c r="AD760" s="132"/>
      <c r="AG760" s="123"/>
      <c r="AI760" s="128"/>
      <c r="AJ760" s="123"/>
      <c r="AL760" s="123"/>
      <c r="AM760" s="123"/>
      <c r="AO760" s="123"/>
      <c r="AP760" s="123"/>
      <c r="AQ760" s="123"/>
      <c r="AS760" s="123"/>
      <c r="AT760" s="123"/>
      <c r="AU760" s="123"/>
      <c r="AW760" s="123"/>
      <c r="AX760" s="123"/>
      <c r="AY760" s="123"/>
      <c r="AZ760" s="102"/>
    </row>
    <row r="761" spans="1:52" x14ac:dyDescent="0.25">
      <c r="A761" s="102"/>
      <c r="F761" s="113"/>
      <c r="G761" s="118"/>
      <c r="H761" s="123"/>
      <c r="I761" s="123"/>
      <c r="J761" s="123"/>
      <c r="L761" s="113"/>
      <c r="M761" s="123"/>
      <c r="N761" s="123"/>
      <c r="O761" s="123"/>
      <c r="R761" s="123"/>
      <c r="T761" s="113"/>
      <c r="U761" s="118"/>
      <c r="V761" s="123"/>
      <c r="W761" s="123"/>
      <c r="X761" s="123"/>
      <c r="Z761" s="128"/>
      <c r="AD761" s="132"/>
      <c r="AG761" s="123"/>
      <c r="AI761" s="128"/>
      <c r="AJ761" s="123"/>
      <c r="AL761" s="123"/>
      <c r="AM761" s="123"/>
      <c r="AO761" s="123"/>
      <c r="AP761" s="123"/>
      <c r="AQ761" s="123"/>
      <c r="AS761" s="123"/>
      <c r="AT761" s="123"/>
      <c r="AU761" s="123"/>
      <c r="AW761" s="123"/>
      <c r="AX761" s="123"/>
      <c r="AY761" s="123"/>
      <c r="AZ761" s="102"/>
    </row>
    <row r="762" spans="1:52" x14ac:dyDescent="0.25">
      <c r="A762" s="102"/>
      <c r="F762" s="113"/>
      <c r="G762" s="118"/>
      <c r="H762" s="123"/>
      <c r="I762" s="123"/>
      <c r="J762" s="123"/>
      <c r="L762" s="113"/>
      <c r="M762" s="123"/>
      <c r="N762" s="123"/>
      <c r="O762" s="123"/>
      <c r="R762" s="123"/>
      <c r="T762" s="113"/>
      <c r="U762" s="118"/>
      <c r="V762" s="123"/>
      <c r="W762" s="123"/>
      <c r="X762" s="123"/>
      <c r="Z762" s="128"/>
      <c r="AD762" s="132"/>
      <c r="AG762" s="123"/>
      <c r="AI762" s="128"/>
      <c r="AJ762" s="123"/>
      <c r="AL762" s="123"/>
      <c r="AM762" s="123"/>
      <c r="AO762" s="123"/>
      <c r="AP762" s="123"/>
      <c r="AQ762" s="123"/>
      <c r="AS762" s="123"/>
      <c r="AT762" s="123"/>
      <c r="AU762" s="123"/>
      <c r="AW762" s="123"/>
      <c r="AX762" s="123"/>
      <c r="AY762" s="123"/>
      <c r="AZ762" s="102"/>
    </row>
    <row r="763" spans="1:52" x14ac:dyDescent="0.25">
      <c r="A763" s="102"/>
      <c r="F763" s="113"/>
      <c r="G763" s="118"/>
      <c r="H763" s="123"/>
      <c r="I763" s="123"/>
      <c r="J763" s="123"/>
      <c r="L763" s="113"/>
      <c r="M763" s="123"/>
      <c r="N763" s="123"/>
      <c r="O763" s="123"/>
      <c r="R763" s="123"/>
      <c r="T763" s="113"/>
      <c r="U763" s="118"/>
      <c r="V763" s="123"/>
      <c r="W763" s="123"/>
      <c r="X763" s="123"/>
      <c r="Z763" s="128"/>
      <c r="AD763" s="132"/>
      <c r="AG763" s="123"/>
      <c r="AI763" s="128"/>
      <c r="AJ763" s="123"/>
      <c r="AL763" s="123"/>
      <c r="AM763" s="123"/>
      <c r="AO763" s="123"/>
      <c r="AP763" s="123"/>
      <c r="AQ763" s="123"/>
      <c r="AS763" s="123"/>
      <c r="AT763" s="123"/>
      <c r="AU763" s="123"/>
      <c r="AW763" s="123"/>
      <c r="AX763" s="123"/>
      <c r="AY763" s="123"/>
      <c r="AZ763" s="102"/>
    </row>
    <row r="764" spans="1:52" x14ac:dyDescent="0.25">
      <c r="A764" s="102"/>
      <c r="F764" s="113"/>
      <c r="G764" s="118"/>
      <c r="H764" s="123"/>
      <c r="I764" s="123"/>
      <c r="J764" s="123"/>
      <c r="L764" s="113"/>
      <c r="M764" s="123"/>
      <c r="N764" s="123"/>
      <c r="O764" s="123"/>
      <c r="R764" s="123"/>
      <c r="T764" s="113"/>
      <c r="U764" s="118"/>
      <c r="V764" s="123"/>
      <c r="W764" s="123"/>
      <c r="X764" s="123"/>
      <c r="Z764" s="128"/>
      <c r="AD764" s="132"/>
      <c r="AG764" s="123"/>
      <c r="AI764" s="128"/>
      <c r="AJ764" s="123"/>
      <c r="AL764" s="123"/>
      <c r="AM764" s="123"/>
      <c r="AO764" s="123"/>
      <c r="AP764" s="123"/>
      <c r="AQ764" s="123"/>
      <c r="AS764" s="123"/>
      <c r="AT764" s="123"/>
      <c r="AU764" s="123"/>
      <c r="AW764" s="123"/>
      <c r="AX764" s="123"/>
      <c r="AY764" s="123"/>
      <c r="AZ764" s="102"/>
    </row>
    <row r="765" spans="1:52" x14ac:dyDescent="0.25">
      <c r="A765" s="102"/>
      <c r="F765" s="113"/>
      <c r="G765" s="118"/>
      <c r="H765" s="123"/>
      <c r="I765" s="123"/>
      <c r="J765" s="123"/>
      <c r="L765" s="113"/>
      <c r="M765" s="123"/>
      <c r="N765" s="123"/>
      <c r="O765" s="123"/>
      <c r="R765" s="123"/>
      <c r="T765" s="113"/>
      <c r="U765" s="118"/>
      <c r="V765" s="123"/>
      <c r="W765" s="123"/>
      <c r="X765" s="123"/>
      <c r="Z765" s="128"/>
      <c r="AD765" s="132"/>
      <c r="AG765" s="123"/>
      <c r="AI765" s="128"/>
      <c r="AJ765" s="123"/>
      <c r="AL765" s="123"/>
      <c r="AM765" s="123"/>
      <c r="AO765" s="123"/>
      <c r="AP765" s="123"/>
      <c r="AQ765" s="123"/>
      <c r="AS765" s="123"/>
      <c r="AT765" s="123"/>
      <c r="AU765" s="123"/>
      <c r="AW765" s="123"/>
      <c r="AX765" s="123"/>
      <c r="AY765" s="123"/>
      <c r="AZ765" s="102"/>
    </row>
    <row r="766" spans="1:52" x14ac:dyDescent="0.25">
      <c r="A766" s="102"/>
      <c r="F766" s="113"/>
      <c r="G766" s="118"/>
      <c r="H766" s="123"/>
      <c r="I766" s="123"/>
      <c r="J766" s="123"/>
      <c r="L766" s="113"/>
      <c r="M766" s="123"/>
      <c r="N766" s="123"/>
      <c r="O766" s="123"/>
      <c r="R766" s="123"/>
      <c r="T766" s="113"/>
      <c r="U766" s="118"/>
      <c r="V766" s="123"/>
      <c r="W766" s="123"/>
      <c r="X766" s="123"/>
      <c r="Z766" s="128"/>
      <c r="AD766" s="132"/>
      <c r="AG766" s="123"/>
      <c r="AI766" s="128"/>
      <c r="AJ766" s="123"/>
      <c r="AL766" s="123"/>
      <c r="AM766" s="123"/>
      <c r="AO766" s="123"/>
      <c r="AP766" s="123"/>
      <c r="AQ766" s="123"/>
      <c r="AS766" s="123"/>
      <c r="AT766" s="123"/>
      <c r="AU766" s="123"/>
      <c r="AW766" s="123"/>
      <c r="AX766" s="123"/>
      <c r="AY766" s="123"/>
      <c r="AZ766" s="102"/>
    </row>
    <row r="767" spans="1:52" x14ac:dyDescent="0.25">
      <c r="A767" s="102"/>
      <c r="F767" s="113"/>
      <c r="G767" s="118"/>
      <c r="H767" s="123"/>
      <c r="I767" s="123"/>
      <c r="J767" s="123"/>
      <c r="L767" s="113"/>
      <c r="M767" s="123"/>
      <c r="N767" s="123"/>
      <c r="O767" s="123"/>
      <c r="R767" s="123"/>
      <c r="T767" s="113"/>
      <c r="U767" s="118"/>
      <c r="V767" s="123"/>
      <c r="W767" s="123"/>
      <c r="X767" s="123"/>
      <c r="Z767" s="128"/>
      <c r="AD767" s="132"/>
      <c r="AG767" s="123"/>
      <c r="AI767" s="128"/>
      <c r="AJ767" s="123"/>
      <c r="AL767" s="123"/>
      <c r="AM767" s="123"/>
      <c r="AO767" s="123"/>
      <c r="AP767" s="123"/>
      <c r="AQ767" s="123"/>
      <c r="AS767" s="123"/>
      <c r="AT767" s="123"/>
      <c r="AU767" s="123"/>
      <c r="AW767" s="123"/>
      <c r="AX767" s="123"/>
      <c r="AY767" s="123"/>
      <c r="AZ767" s="102"/>
    </row>
    <row r="768" spans="1:52" x14ac:dyDescent="0.25">
      <c r="A768" s="102"/>
      <c r="F768" s="113"/>
      <c r="G768" s="118"/>
      <c r="H768" s="123"/>
      <c r="I768" s="123"/>
      <c r="J768" s="123"/>
      <c r="L768" s="113"/>
      <c r="M768" s="123"/>
      <c r="N768" s="123"/>
      <c r="O768" s="123"/>
      <c r="R768" s="123"/>
      <c r="T768" s="113"/>
      <c r="U768" s="118"/>
      <c r="V768" s="123"/>
      <c r="W768" s="123"/>
      <c r="X768" s="123"/>
      <c r="Z768" s="128"/>
      <c r="AD768" s="132"/>
      <c r="AG768" s="123"/>
      <c r="AI768" s="128"/>
      <c r="AJ768" s="123"/>
      <c r="AL768" s="123"/>
      <c r="AM768" s="123"/>
      <c r="AO768" s="123"/>
      <c r="AP768" s="123"/>
      <c r="AQ768" s="123"/>
      <c r="AS768" s="123"/>
      <c r="AT768" s="123"/>
      <c r="AU768" s="123"/>
      <c r="AW768" s="123"/>
      <c r="AX768" s="123"/>
      <c r="AY768" s="123"/>
      <c r="AZ768" s="102"/>
    </row>
    <row r="769" spans="1:52" x14ac:dyDescent="0.25">
      <c r="A769" s="102"/>
      <c r="F769" s="113"/>
      <c r="G769" s="118"/>
      <c r="H769" s="123"/>
      <c r="I769" s="123"/>
      <c r="J769" s="123"/>
      <c r="L769" s="113"/>
      <c r="M769" s="123"/>
      <c r="N769" s="123"/>
      <c r="O769" s="123"/>
      <c r="R769" s="123"/>
      <c r="T769" s="113"/>
      <c r="U769" s="118"/>
      <c r="V769" s="123"/>
      <c r="W769" s="123"/>
      <c r="X769" s="123"/>
      <c r="Z769" s="128"/>
      <c r="AD769" s="132"/>
      <c r="AG769" s="123"/>
      <c r="AI769" s="128"/>
      <c r="AJ769" s="123"/>
      <c r="AL769" s="123"/>
      <c r="AM769" s="123"/>
      <c r="AO769" s="123"/>
      <c r="AP769" s="123"/>
      <c r="AQ769" s="123"/>
      <c r="AS769" s="123"/>
      <c r="AT769" s="123"/>
      <c r="AU769" s="123"/>
      <c r="AW769" s="123"/>
      <c r="AX769" s="123"/>
      <c r="AY769" s="123"/>
      <c r="AZ769" s="102"/>
    </row>
    <row r="770" spans="1:52" x14ac:dyDescent="0.25">
      <c r="A770" s="102"/>
      <c r="F770" s="113"/>
      <c r="G770" s="118"/>
      <c r="H770" s="123"/>
      <c r="I770" s="123"/>
      <c r="J770" s="123"/>
      <c r="L770" s="113"/>
      <c r="M770" s="123"/>
      <c r="N770" s="123"/>
      <c r="O770" s="123"/>
      <c r="R770" s="123"/>
      <c r="T770" s="113"/>
      <c r="U770" s="118"/>
      <c r="V770" s="123"/>
      <c r="W770" s="123"/>
      <c r="X770" s="123"/>
      <c r="Z770" s="128"/>
      <c r="AD770" s="132"/>
      <c r="AG770" s="123"/>
      <c r="AI770" s="128"/>
      <c r="AJ770" s="123"/>
      <c r="AL770" s="123"/>
      <c r="AM770" s="123"/>
      <c r="AO770" s="123"/>
      <c r="AP770" s="123"/>
      <c r="AQ770" s="123"/>
      <c r="AS770" s="123"/>
      <c r="AT770" s="123"/>
      <c r="AU770" s="123"/>
      <c r="AW770" s="123"/>
      <c r="AX770" s="123"/>
      <c r="AY770" s="123"/>
      <c r="AZ770" s="102"/>
    </row>
    <row r="771" spans="1:52" x14ac:dyDescent="0.25">
      <c r="A771" s="102"/>
      <c r="F771" s="113"/>
      <c r="G771" s="118"/>
      <c r="H771" s="123"/>
      <c r="I771" s="123"/>
      <c r="J771" s="123"/>
      <c r="L771" s="113"/>
      <c r="M771" s="123"/>
      <c r="N771" s="123"/>
      <c r="O771" s="123"/>
      <c r="R771" s="123"/>
      <c r="T771" s="113"/>
      <c r="U771" s="118"/>
      <c r="V771" s="123"/>
      <c r="W771" s="123"/>
      <c r="X771" s="123"/>
      <c r="Z771" s="128"/>
      <c r="AD771" s="132"/>
      <c r="AG771" s="123"/>
      <c r="AI771" s="128"/>
      <c r="AJ771" s="123"/>
      <c r="AL771" s="123"/>
      <c r="AM771" s="123"/>
      <c r="AO771" s="123"/>
      <c r="AP771" s="123"/>
      <c r="AQ771" s="123"/>
      <c r="AS771" s="123"/>
      <c r="AT771" s="123"/>
      <c r="AU771" s="123"/>
      <c r="AW771" s="123"/>
      <c r="AX771" s="123"/>
      <c r="AY771" s="123"/>
      <c r="AZ771" s="102"/>
    </row>
    <row r="772" spans="1:52" x14ac:dyDescent="0.25">
      <c r="A772" s="102"/>
      <c r="F772" s="113"/>
      <c r="G772" s="118"/>
      <c r="H772" s="123"/>
      <c r="I772" s="123"/>
      <c r="J772" s="123"/>
      <c r="L772" s="113"/>
      <c r="M772" s="123"/>
      <c r="N772" s="123"/>
      <c r="O772" s="123"/>
      <c r="R772" s="123"/>
      <c r="T772" s="113"/>
      <c r="U772" s="118"/>
      <c r="V772" s="123"/>
      <c r="W772" s="123"/>
      <c r="X772" s="123"/>
      <c r="Z772" s="128"/>
      <c r="AD772" s="132"/>
      <c r="AG772" s="123"/>
      <c r="AI772" s="128"/>
      <c r="AJ772" s="123"/>
      <c r="AL772" s="123"/>
      <c r="AM772" s="123"/>
      <c r="AO772" s="123"/>
      <c r="AP772" s="123"/>
      <c r="AQ772" s="123"/>
      <c r="AS772" s="123"/>
      <c r="AT772" s="123"/>
      <c r="AU772" s="123"/>
      <c r="AW772" s="123"/>
      <c r="AX772" s="123"/>
      <c r="AY772" s="123"/>
      <c r="AZ772" s="102"/>
    </row>
    <row r="773" spans="1:52" x14ac:dyDescent="0.25">
      <c r="A773" s="102"/>
      <c r="F773" s="113"/>
      <c r="G773" s="118"/>
      <c r="H773" s="123"/>
      <c r="I773" s="123"/>
      <c r="J773" s="123"/>
      <c r="L773" s="113"/>
      <c r="M773" s="123"/>
      <c r="N773" s="123"/>
      <c r="O773" s="123"/>
      <c r="R773" s="123"/>
      <c r="T773" s="113"/>
      <c r="U773" s="118"/>
      <c r="V773" s="123"/>
      <c r="W773" s="123"/>
      <c r="X773" s="123"/>
      <c r="Z773" s="128"/>
      <c r="AD773" s="132"/>
      <c r="AG773" s="123"/>
      <c r="AI773" s="128"/>
      <c r="AJ773" s="123"/>
      <c r="AL773" s="123"/>
      <c r="AM773" s="123"/>
      <c r="AO773" s="123"/>
      <c r="AP773" s="123"/>
      <c r="AQ773" s="123"/>
      <c r="AS773" s="123"/>
      <c r="AT773" s="123"/>
      <c r="AU773" s="123"/>
      <c r="AW773" s="123"/>
      <c r="AX773" s="123"/>
      <c r="AY773" s="123"/>
      <c r="AZ773" s="102"/>
    </row>
    <row r="774" spans="1:52" x14ac:dyDescent="0.25">
      <c r="A774" s="102"/>
      <c r="F774" s="113"/>
      <c r="G774" s="118"/>
      <c r="H774" s="123"/>
      <c r="I774" s="123"/>
      <c r="J774" s="123"/>
      <c r="L774" s="113"/>
      <c r="M774" s="123"/>
      <c r="N774" s="123"/>
      <c r="O774" s="123"/>
      <c r="R774" s="123"/>
      <c r="T774" s="113"/>
      <c r="U774" s="118"/>
      <c r="V774" s="123"/>
      <c r="W774" s="123"/>
      <c r="X774" s="123"/>
      <c r="Z774" s="128"/>
      <c r="AD774" s="132"/>
      <c r="AG774" s="123"/>
      <c r="AI774" s="128"/>
      <c r="AJ774" s="123"/>
      <c r="AL774" s="123"/>
      <c r="AM774" s="123"/>
      <c r="AO774" s="123"/>
      <c r="AP774" s="123"/>
      <c r="AQ774" s="123"/>
      <c r="AS774" s="123"/>
      <c r="AT774" s="123"/>
      <c r="AU774" s="123"/>
      <c r="AW774" s="123"/>
      <c r="AX774" s="123"/>
      <c r="AY774" s="123"/>
      <c r="AZ774" s="102"/>
    </row>
    <row r="775" spans="1:52" x14ac:dyDescent="0.25">
      <c r="A775" s="102"/>
      <c r="F775" s="113"/>
      <c r="G775" s="118"/>
      <c r="H775" s="123"/>
      <c r="I775" s="123"/>
      <c r="J775" s="123"/>
      <c r="L775" s="113"/>
      <c r="M775" s="123"/>
      <c r="N775" s="123"/>
      <c r="O775" s="123"/>
      <c r="R775" s="123"/>
      <c r="T775" s="113"/>
      <c r="U775" s="118"/>
      <c r="V775" s="123"/>
      <c r="W775" s="123"/>
      <c r="X775" s="123"/>
      <c r="Z775" s="128"/>
      <c r="AD775" s="132"/>
      <c r="AG775" s="123"/>
      <c r="AI775" s="128"/>
      <c r="AJ775" s="123"/>
      <c r="AL775" s="123"/>
      <c r="AM775" s="123"/>
      <c r="AO775" s="123"/>
      <c r="AP775" s="123"/>
      <c r="AQ775" s="123"/>
      <c r="AS775" s="123"/>
      <c r="AT775" s="123"/>
      <c r="AU775" s="123"/>
      <c r="AW775" s="123"/>
      <c r="AX775" s="123"/>
      <c r="AY775" s="123"/>
      <c r="AZ775" s="102"/>
    </row>
    <row r="776" spans="1:52" x14ac:dyDescent="0.25">
      <c r="A776" s="102"/>
      <c r="F776" s="113"/>
      <c r="G776" s="118"/>
      <c r="H776" s="123"/>
      <c r="I776" s="123"/>
      <c r="J776" s="123"/>
      <c r="L776" s="113"/>
      <c r="M776" s="123"/>
      <c r="N776" s="123"/>
      <c r="O776" s="123"/>
      <c r="R776" s="123"/>
      <c r="T776" s="113"/>
      <c r="U776" s="118"/>
      <c r="V776" s="123"/>
      <c r="W776" s="123"/>
      <c r="X776" s="123"/>
      <c r="Z776" s="128"/>
      <c r="AD776" s="132"/>
      <c r="AG776" s="123"/>
      <c r="AI776" s="128"/>
      <c r="AJ776" s="123"/>
      <c r="AL776" s="123"/>
      <c r="AM776" s="123"/>
      <c r="AO776" s="123"/>
      <c r="AP776" s="123"/>
      <c r="AQ776" s="123"/>
      <c r="AS776" s="123"/>
      <c r="AT776" s="123"/>
      <c r="AU776" s="123"/>
      <c r="AW776" s="123"/>
      <c r="AX776" s="123"/>
      <c r="AY776" s="123"/>
      <c r="AZ776" s="102"/>
    </row>
    <row r="777" spans="1:52" x14ac:dyDescent="0.25">
      <c r="A777" s="102"/>
      <c r="F777" s="113"/>
      <c r="G777" s="118"/>
      <c r="H777" s="123"/>
      <c r="I777" s="123"/>
      <c r="J777" s="123"/>
      <c r="L777" s="113"/>
      <c r="M777" s="123"/>
      <c r="N777" s="123"/>
      <c r="O777" s="123"/>
      <c r="R777" s="123"/>
      <c r="T777" s="113"/>
      <c r="U777" s="118"/>
      <c r="V777" s="123"/>
      <c r="W777" s="123"/>
      <c r="X777" s="123"/>
      <c r="Z777" s="128"/>
      <c r="AD777" s="132"/>
      <c r="AG777" s="123"/>
      <c r="AI777" s="128"/>
      <c r="AJ777" s="123"/>
      <c r="AL777" s="123"/>
      <c r="AM777" s="123"/>
      <c r="AO777" s="123"/>
      <c r="AP777" s="123"/>
      <c r="AQ777" s="123"/>
      <c r="AS777" s="123"/>
      <c r="AT777" s="123"/>
      <c r="AU777" s="123"/>
      <c r="AW777" s="123"/>
      <c r="AX777" s="123"/>
      <c r="AY777" s="123"/>
      <c r="AZ777" s="102"/>
    </row>
    <row r="778" spans="1:52" x14ac:dyDescent="0.25">
      <c r="A778" s="102"/>
      <c r="F778" s="113"/>
      <c r="G778" s="118"/>
      <c r="H778" s="123"/>
      <c r="I778" s="123"/>
      <c r="J778" s="123"/>
      <c r="L778" s="113"/>
      <c r="M778" s="123"/>
      <c r="N778" s="123"/>
      <c r="O778" s="123"/>
      <c r="R778" s="123"/>
      <c r="T778" s="113"/>
      <c r="U778" s="118"/>
      <c r="V778" s="123"/>
      <c r="W778" s="123"/>
      <c r="X778" s="123"/>
      <c r="Z778" s="128"/>
      <c r="AD778" s="132"/>
      <c r="AG778" s="123"/>
      <c r="AI778" s="128"/>
      <c r="AJ778" s="123"/>
      <c r="AL778" s="123"/>
      <c r="AM778" s="123"/>
      <c r="AO778" s="123"/>
      <c r="AP778" s="123"/>
      <c r="AQ778" s="123"/>
      <c r="AS778" s="123"/>
      <c r="AT778" s="123"/>
      <c r="AU778" s="123"/>
      <c r="AW778" s="123"/>
      <c r="AX778" s="123"/>
      <c r="AY778" s="123"/>
      <c r="AZ778" s="102"/>
    </row>
    <row r="779" spans="1:52" x14ac:dyDescent="0.25">
      <c r="A779" s="102"/>
      <c r="F779" s="113"/>
      <c r="G779" s="118"/>
      <c r="H779" s="123"/>
      <c r="I779" s="123"/>
      <c r="J779" s="123"/>
      <c r="L779" s="113"/>
      <c r="M779" s="123"/>
      <c r="N779" s="123"/>
      <c r="O779" s="123"/>
      <c r="R779" s="123"/>
      <c r="T779" s="113"/>
      <c r="U779" s="118"/>
      <c r="V779" s="123"/>
      <c r="W779" s="123"/>
      <c r="X779" s="123"/>
      <c r="Z779" s="128"/>
      <c r="AD779" s="132"/>
      <c r="AG779" s="123"/>
      <c r="AI779" s="128"/>
      <c r="AJ779" s="123"/>
      <c r="AL779" s="123"/>
      <c r="AM779" s="123"/>
      <c r="AO779" s="123"/>
      <c r="AP779" s="123"/>
      <c r="AQ779" s="123"/>
      <c r="AS779" s="123"/>
      <c r="AT779" s="123"/>
      <c r="AU779" s="123"/>
      <c r="AW779" s="123"/>
      <c r="AX779" s="123"/>
      <c r="AY779" s="123"/>
      <c r="AZ779" s="102"/>
    </row>
    <row r="780" spans="1:52" x14ac:dyDescent="0.25">
      <c r="A780" s="102"/>
      <c r="F780" s="113"/>
      <c r="G780" s="118"/>
      <c r="H780" s="123"/>
      <c r="I780" s="123"/>
      <c r="J780" s="123"/>
      <c r="L780" s="113"/>
      <c r="M780" s="123"/>
      <c r="N780" s="123"/>
      <c r="O780" s="123"/>
      <c r="R780" s="123"/>
      <c r="T780" s="113"/>
      <c r="U780" s="118"/>
      <c r="V780" s="123"/>
      <c r="W780" s="123"/>
      <c r="X780" s="123"/>
      <c r="Z780" s="128"/>
      <c r="AD780" s="132"/>
      <c r="AG780" s="123"/>
      <c r="AI780" s="128"/>
      <c r="AJ780" s="123"/>
      <c r="AL780" s="123"/>
      <c r="AM780" s="123"/>
      <c r="AO780" s="123"/>
      <c r="AP780" s="123"/>
      <c r="AQ780" s="123"/>
      <c r="AS780" s="123"/>
      <c r="AT780" s="123"/>
      <c r="AU780" s="123"/>
      <c r="AW780" s="123"/>
      <c r="AX780" s="123"/>
      <c r="AY780" s="123"/>
      <c r="AZ780" s="102"/>
    </row>
    <row r="781" spans="1:52" x14ac:dyDescent="0.25">
      <c r="A781" s="102"/>
      <c r="F781" s="113"/>
      <c r="G781" s="118"/>
      <c r="H781" s="123"/>
      <c r="I781" s="123"/>
      <c r="J781" s="123"/>
      <c r="L781" s="113"/>
      <c r="M781" s="123"/>
      <c r="N781" s="123"/>
      <c r="O781" s="123"/>
      <c r="R781" s="123"/>
      <c r="T781" s="113"/>
      <c r="U781" s="118"/>
      <c r="V781" s="123"/>
      <c r="W781" s="123"/>
      <c r="X781" s="123"/>
      <c r="Z781" s="128"/>
      <c r="AD781" s="132"/>
      <c r="AG781" s="123"/>
      <c r="AI781" s="128"/>
      <c r="AJ781" s="123"/>
      <c r="AL781" s="123"/>
      <c r="AM781" s="123"/>
      <c r="AO781" s="123"/>
      <c r="AP781" s="123"/>
      <c r="AQ781" s="123"/>
      <c r="AS781" s="123"/>
      <c r="AT781" s="123"/>
      <c r="AU781" s="123"/>
      <c r="AW781" s="123"/>
      <c r="AX781" s="123"/>
      <c r="AY781" s="123"/>
      <c r="AZ781" s="102"/>
    </row>
    <row r="782" spans="1:52" x14ac:dyDescent="0.25">
      <c r="A782" s="102"/>
      <c r="F782" s="113"/>
      <c r="G782" s="118"/>
      <c r="H782" s="123"/>
      <c r="I782" s="123"/>
      <c r="J782" s="123"/>
      <c r="L782" s="113"/>
      <c r="M782" s="123"/>
      <c r="N782" s="123"/>
      <c r="O782" s="123"/>
      <c r="R782" s="123"/>
      <c r="T782" s="113"/>
      <c r="U782" s="118"/>
      <c r="V782" s="123"/>
      <c r="W782" s="123"/>
      <c r="X782" s="123"/>
      <c r="Z782" s="128"/>
      <c r="AD782" s="132"/>
      <c r="AG782" s="123"/>
      <c r="AI782" s="128"/>
      <c r="AJ782" s="123"/>
      <c r="AL782" s="123"/>
      <c r="AM782" s="123"/>
      <c r="AO782" s="123"/>
      <c r="AP782" s="123"/>
      <c r="AQ782" s="123"/>
      <c r="AS782" s="123"/>
      <c r="AT782" s="123"/>
      <c r="AU782" s="123"/>
      <c r="AW782" s="123"/>
      <c r="AX782" s="123"/>
      <c r="AY782" s="123"/>
      <c r="AZ782" s="102"/>
    </row>
    <row r="783" spans="1:52" x14ac:dyDescent="0.25">
      <c r="A783" s="102"/>
      <c r="F783" s="113"/>
      <c r="G783" s="118"/>
      <c r="H783" s="123"/>
      <c r="I783" s="123"/>
      <c r="J783" s="123"/>
      <c r="L783" s="113"/>
      <c r="M783" s="123"/>
      <c r="N783" s="123"/>
      <c r="O783" s="123"/>
      <c r="R783" s="123"/>
      <c r="T783" s="113"/>
      <c r="U783" s="118"/>
      <c r="V783" s="123"/>
      <c r="W783" s="123"/>
      <c r="X783" s="123"/>
      <c r="Z783" s="128"/>
      <c r="AD783" s="132"/>
      <c r="AG783" s="123"/>
      <c r="AI783" s="128"/>
      <c r="AJ783" s="123"/>
      <c r="AL783" s="123"/>
      <c r="AM783" s="123"/>
      <c r="AO783" s="123"/>
      <c r="AP783" s="123"/>
      <c r="AQ783" s="123"/>
      <c r="AS783" s="123"/>
      <c r="AT783" s="123"/>
      <c r="AU783" s="123"/>
      <c r="AW783" s="123"/>
      <c r="AX783" s="123"/>
      <c r="AY783" s="123"/>
      <c r="AZ783" s="102"/>
    </row>
    <row r="784" spans="1:52" x14ac:dyDescent="0.25">
      <c r="A784" s="102"/>
      <c r="F784" s="113"/>
      <c r="G784" s="118"/>
      <c r="H784" s="123"/>
      <c r="I784" s="123"/>
      <c r="J784" s="123"/>
      <c r="L784" s="113"/>
      <c r="M784" s="123"/>
      <c r="N784" s="123"/>
      <c r="O784" s="123"/>
      <c r="R784" s="123"/>
      <c r="T784" s="113"/>
      <c r="U784" s="118"/>
      <c r="V784" s="123"/>
      <c r="W784" s="123"/>
      <c r="X784" s="123"/>
      <c r="Z784" s="128"/>
      <c r="AD784" s="132"/>
      <c r="AG784" s="123"/>
      <c r="AI784" s="128"/>
      <c r="AJ784" s="123"/>
      <c r="AL784" s="123"/>
      <c r="AM784" s="123"/>
      <c r="AO784" s="123"/>
      <c r="AP784" s="123"/>
      <c r="AQ784" s="123"/>
      <c r="AS784" s="123"/>
      <c r="AT784" s="123"/>
      <c r="AU784" s="123"/>
      <c r="AW784" s="123"/>
      <c r="AX784" s="123"/>
      <c r="AY784" s="123"/>
      <c r="AZ784" s="102"/>
    </row>
    <row r="785" spans="1:52" x14ac:dyDescent="0.25">
      <c r="A785" s="102"/>
      <c r="F785" s="113"/>
      <c r="G785" s="118"/>
      <c r="H785" s="123"/>
      <c r="I785" s="123"/>
      <c r="J785" s="123"/>
      <c r="L785" s="113"/>
      <c r="M785" s="123"/>
      <c r="N785" s="123"/>
      <c r="O785" s="123"/>
      <c r="R785" s="123"/>
      <c r="T785" s="113"/>
      <c r="U785" s="118"/>
      <c r="V785" s="123"/>
      <c r="W785" s="123"/>
      <c r="X785" s="123"/>
      <c r="Z785" s="128"/>
      <c r="AD785" s="132"/>
      <c r="AG785" s="123"/>
      <c r="AI785" s="128"/>
      <c r="AJ785" s="123"/>
      <c r="AL785" s="123"/>
      <c r="AM785" s="123"/>
      <c r="AO785" s="123"/>
      <c r="AP785" s="123"/>
      <c r="AQ785" s="123"/>
      <c r="AS785" s="123"/>
      <c r="AT785" s="123"/>
      <c r="AU785" s="123"/>
      <c r="AW785" s="123"/>
      <c r="AX785" s="123"/>
      <c r="AY785" s="123"/>
      <c r="AZ785" s="102"/>
    </row>
    <row r="786" spans="1:52" x14ac:dyDescent="0.25">
      <c r="A786" s="102"/>
      <c r="F786" s="113"/>
      <c r="G786" s="118"/>
      <c r="H786" s="123"/>
      <c r="I786" s="123"/>
      <c r="J786" s="123"/>
      <c r="L786" s="113"/>
      <c r="M786" s="123"/>
      <c r="N786" s="123"/>
      <c r="O786" s="123"/>
      <c r="R786" s="123"/>
      <c r="T786" s="113"/>
      <c r="U786" s="118"/>
      <c r="V786" s="123"/>
      <c r="W786" s="123"/>
      <c r="X786" s="123"/>
      <c r="Z786" s="128"/>
      <c r="AD786" s="132"/>
      <c r="AG786" s="123"/>
      <c r="AI786" s="128"/>
      <c r="AJ786" s="123"/>
      <c r="AL786" s="123"/>
      <c r="AM786" s="123"/>
      <c r="AO786" s="123"/>
      <c r="AP786" s="123"/>
      <c r="AQ786" s="123"/>
      <c r="AS786" s="123"/>
      <c r="AT786" s="123"/>
      <c r="AU786" s="123"/>
      <c r="AW786" s="123"/>
      <c r="AX786" s="123"/>
      <c r="AY786" s="123"/>
      <c r="AZ786" s="102"/>
    </row>
    <row r="787" spans="1:52" x14ac:dyDescent="0.25">
      <c r="A787" s="102"/>
      <c r="F787" s="113"/>
      <c r="G787" s="118"/>
      <c r="H787" s="123"/>
      <c r="I787" s="123"/>
      <c r="J787" s="123"/>
      <c r="L787" s="113"/>
      <c r="M787" s="123"/>
      <c r="N787" s="123"/>
      <c r="O787" s="123"/>
      <c r="R787" s="123"/>
      <c r="T787" s="113"/>
      <c r="U787" s="118"/>
      <c r="V787" s="123"/>
      <c r="W787" s="123"/>
      <c r="X787" s="123"/>
      <c r="Z787" s="128"/>
      <c r="AD787" s="132"/>
      <c r="AG787" s="123"/>
      <c r="AI787" s="128"/>
      <c r="AJ787" s="123"/>
      <c r="AL787" s="123"/>
      <c r="AM787" s="123"/>
      <c r="AO787" s="123"/>
      <c r="AP787" s="123"/>
      <c r="AQ787" s="123"/>
      <c r="AS787" s="123"/>
      <c r="AT787" s="123"/>
      <c r="AU787" s="123"/>
      <c r="AW787" s="123"/>
      <c r="AX787" s="123"/>
      <c r="AY787" s="123"/>
      <c r="AZ787" s="102"/>
    </row>
    <row r="788" spans="1:52" x14ac:dyDescent="0.25">
      <c r="A788" s="102"/>
      <c r="F788" s="113"/>
      <c r="G788" s="118"/>
      <c r="H788" s="123"/>
      <c r="I788" s="123"/>
      <c r="J788" s="123"/>
      <c r="L788" s="113"/>
      <c r="M788" s="123"/>
      <c r="N788" s="123"/>
      <c r="O788" s="123"/>
      <c r="R788" s="123"/>
      <c r="T788" s="113"/>
      <c r="U788" s="118"/>
      <c r="V788" s="123"/>
      <c r="W788" s="123"/>
      <c r="X788" s="123"/>
      <c r="Z788" s="128"/>
      <c r="AD788" s="132"/>
      <c r="AG788" s="123"/>
      <c r="AI788" s="128"/>
      <c r="AJ788" s="123"/>
      <c r="AL788" s="123"/>
      <c r="AM788" s="123"/>
      <c r="AO788" s="123"/>
      <c r="AP788" s="123"/>
      <c r="AQ788" s="123"/>
      <c r="AS788" s="123"/>
      <c r="AT788" s="123"/>
      <c r="AU788" s="123"/>
      <c r="AW788" s="123"/>
      <c r="AX788" s="123"/>
      <c r="AY788" s="123"/>
      <c r="AZ788" s="102"/>
    </row>
    <row r="789" spans="1:52" x14ac:dyDescent="0.25">
      <c r="A789" s="102"/>
      <c r="F789" s="113"/>
      <c r="G789" s="118"/>
      <c r="H789" s="123"/>
      <c r="I789" s="123"/>
      <c r="J789" s="123"/>
      <c r="L789" s="113"/>
      <c r="M789" s="123"/>
      <c r="N789" s="123"/>
      <c r="O789" s="123"/>
      <c r="R789" s="123"/>
      <c r="T789" s="113"/>
      <c r="U789" s="118"/>
      <c r="V789" s="123"/>
      <c r="W789" s="123"/>
      <c r="X789" s="123"/>
      <c r="Z789" s="128"/>
      <c r="AD789" s="132"/>
      <c r="AG789" s="123"/>
      <c r="AI789" s="128"/>
      <c r="AJ789" s="123"/>
      <c r="AL789" s="123"/>
      <c r="AM789" s="123"/>
      <c r="AO789" s="123"/>
      <c r="AP789" s="123"/>
      <c r="AQ789" s="123"/>
      <c r="AS789" s="123"/>
      <c r="AT789" s="123"/>
      <c r="AU789" s="123"/>
      <c r="AW789" s="123"/>
      <c r="AX789" s="123"/>
      <c r="AY789" s="123"/>
      <c r="AZ789" s="102"/>
    </row>
    <row r="790" spans="1:52" x14ac:dyDescent="0.25">
      <c r="A790" s="102"/>
      <c r="F790" s="113"/>
      <c r="G790" s="118"/>
      <c r="H790" s="123"/>
      <c r="I790" s="123"/>
      <c r="J790" s="123"/>
      <c r="L790" s="113"/>
      <c r="M790" s="123"/>
      <c r="N790" s="123"/>
      <c r="O790" s="123"/>
      <c r="R790" s="123"/>
      <c r="T790" s="113"/>
      <c r="U790" s="118"/>
      <c r="V790" s="123"/>
      <c r="W790" s="123"/>
      <c r="X790" s="123"/>
      <c r="Z790" s="128"/>
      <c r="AD790" s="132"/>
      <c r="AG790" s="123"/>
      <c r="AI790" s="128"/>
      <c r="AJ790" s="123"/>
      <c r="AL790" s="123"/>
      <c r="AM790" s="123"/>
      <c r="AO790" s="123"/>
      <c r="AP790" s="123"/>
      <c r="AQ790" s="123"/>
      <c r="AS790" s="123"/>
      <c r="AT790" s="123"/>
      <c r="AU790" s="123"/>
      <c r="AW790" s="123"/>
      <c r="AX790" s="123"/>
      <c r="AY790" s="123"/>
      <c r="AZ790" s="102"/>
    </row>
    <row r="791" spans="1:52" x14ac:dyDescent="0.25">
      <c r="A791" s="102"/>
      <c r="F791" s="113"/>
      <c r="G791" s="118"/>
      <c r="H791" s="123"/>
      <c r="I791" s="123"/>
      <c r="J791" s="123"/>
      <c r="L791" s="113"/>
      <c r="M791" s="123"/>
      <c r="N791" s="123"/>
      <c r="O791" s="123"/>
      <c r="R791" s="123"/>
      <c r="T791" s="113"/>
      <c r="U791" s="118"/>
      <c r="V791" s="123"/>
      <c r="W791" s="123"/>
      <c r="X791" s="123"/>
      <c r="Z791" s="128"/>
      <c r="AD791" s="132"/>
      <c r="AG791" s="123"/>
      <c r="AI791" s="128"/>
      <c r="AJ791" s="123"/>
      <c r="AL791" s="123"/>
      <c r="AM791" s="123"/>
      <c r="AO791" s="123"/>
      <c r="AP791" s="123"/>
      <c r="AQ791" s="123"/>
      <c r="AS791" s="123"/>
      <c r="AT791" s="123"/>
      <c r="AU791" s="123"/>
      <c r="AW791" s="123"/>
      <c r="AX791" s="123"/>
      <c r="AY791" s="123"/>
      <c r="AZ791" s="102"/>
    </row>
    <row r="792" spans="1:52" x14ac:dyDescent="0.25">
      <c r="A792" s="102"/>
      <c r="F792" s="113"/>
      <c r="G792" s="118"/>
      <c r="H792" s="123"/>
      <c r="I792" s="123"/>
      <c r="J792" s="123"/>
      <c r="L792" s="113"/>
      <c r="M792" s="123"/>
      <c r="N792" s="123"/>
      <c r="O792" s="123"/>
      <c r="R792" s="123"/>
      <c r="T792" s="113"/>
      <c r="U792" s="118"/>
      <c r="V792" s="123"/>
      <c r="W792" s="123"/>
      <c r="X792" s="123"/>
      <c r="Z792" s="128"/>
      <c r="AD792" s="132"/>
      <c r="AG792" s="123"/>
      <c r="AI792" s="128"/>
      <c r="AJ792" s="123"/>
      <c r="AL792" s="123"/>
      <c r="AM792" s="123"/>
      <c r="AO792" s="123"/>
      <c r="AP792" s="123"/>
      <c r="AQ792" s="123"/>
      <c r="AS792" s="123"/>
      <c r="AT792" s="123"/>
      <c r="AU792" s="123"/>
      <c r="AW792" s="123"/>
      <c r="AX792" s="123"/>
      <c r="AY792" s="123"/>
      <c r="AZ792" s="102"/>
    </row>
    <row r="793" spans="1:52" x14ac:dyDescent="0.25">
      <c r="A793" s="102"/>
      <c r="F793" s="113"/>
      <c r="G793" s="118"/>
      <c r="H793" s="123"/>
      <c r="I793" s="123"/>
      <c r="J793" s="123"/>
      <c r="L793" s="113"/>
      <c r="M793" s="123"/>
      <c r="N793" s="123"/>
      <c r="O793" s="123"/>
      <c r="R793" s="123"/>
      <c r="T793" s="113"/>
      <c r="U793" s="118"/>
      <c r="V793" s="123"/>
      <c r="W793" s="123"/>
      <c r="X793" s="123"/>
      <c r="Z793" s="128"/>
      <c r="AD793" s="132"/>
      <c r="AG793" s="123"/>
      <c r="AI793" s="128"/>
      <c r="AJ793" s="123"/>
      <c r="AL793" s="123"/>
      <c r="AM793" s="123"/>
      <c r="AO793" s="123"/>
      <c r="AP793" s="123"/>
      <c r="AQ793" s="123"/>
      <c r="AS793" s="123"/>
      <c r="AT793" s="123"/>
      <c r="AU793" s="123"/>
      <c r="AW793" s="123"/>
      <c r="AX793" s="123"/>
      <c r="AY793" s="123"/>
      <c r="AZ793" s="102"/>
    </row>
    <row r="794" spans="1:52" x14ac:dyDescent="0.25">
      <c r="A794" s="102"/>
      <c r="F794" s="113"/>
      <c r="G794" s="118"/>
      <c r="H794" s="123"/>
      <c r="I794" s="123"/>
      <c r="J794" s="123"/>
      <c r="L794" s="113"/>
      <c r="M794" s="123"/>
      <c r="N794" s="123"/>
      <c r="O794" s="123"/>
      <c r="R794" s="123"/>
      <c r="T794" s="113"/>
      <c r="U794" s="118"/>
      <c r="V794" s="123"/>
      <c r="W794" s="123"/>
      <c r="X794" s="123"/>
      <c r="Z794" s="128"/>
      <c r="AD794" s="132"/>
      <c r="AG794" s="123"/>
      <c r="AI794" s="128"/>
      <c r="AJ794" s="123"/>
      <c r="AL794" s="123"/>
      <c r="AM794" s="123"/>
      <c r="AO794" s="123"/>
      <c r="AP794" s="123"/>
      <c r="AQ794" s="123"/>
      <c r="AS794" s="123"/>
      <c r="AT794" s="123"/>
      <c r="AU794" s="123"/>
      <c r="AW794" s="123"/>
      <c r="AX794" s="123"/>
      <c r="AY794" s="123"/>
      <c r="AZ794" s="102"/>
    </row>
    <row r="795" spans="1:52" x14ac:dyDescent="0.25">
      <c r="A795" s="102"/>
      <c r="F795" s="113"/>
      <c r="G795" s="118"/>
      <c r="H795" s="123"/>
      <c r="I795" s="123"/>
      <c r="J795" s="123"/>
      <c r="L795" s="113"/>
      <c r="M795" s="123"/>
      <c r="N795" s="123"/>
      <c r="O795" s="123"/>
      <c r="R795" s="123"/>
      <c r="T795" s="113"/>
      <c r="U795" s="118"/>
      <c r="V795" s="123"/>
      <c r="W795" s="123"/>
      <c r="X795" s="123"/>
      <c r="Z795" s="128"/>
      <c r="AD795" s="132"/>
      <c r="AG795" s="123"/>
      <c r="AI795" s="128"/>
      <c r="AJ795" s="123"/>
      <c r="AL795" s="123"/>
      <c r="AM795" s="123"/>
      <c r="AO795" s="123"/>
      <c r="AP795" s="123"/>
      <c r="AQ795" s="123"/>
      <c r="AS795" s="123"/>
      <c r="AT795" s="123"/>
      <c r="AU795" s="123"/>
      <c r="AW795" s="123"/>
      <c r="AX795" s="123"/>
      <c r="AY795" s="123"/>
      <c r="AZ795" s="102"/>
    </row>
    <row r="796" spans="1:52" x14ac:dyDescent="0.25">
      <c r="A796" s="102"/>
      <c r="F796" s="113"/>
      <c r="G796" s="118"/>
      <c r="H796" s="123"/>
      <c r="I796" s="123"/>
      <c r="J796" s="123"/>
      <c r="L796" s="113"/>
      <c r="M796" s="123"/>
      <c r="N796" s="123"/>
      <c r="O796" s="123"/>
      <c r="R796" s="123"/>
      <c r="T796" s="113"/>
      <c r="U796" s="118"/>
      <c r="V796" s="123"/>
      <c r="W796" s="123"/>
      <c r="X796" s="123"/>
      <c r="Z796" s="128"/>
      <c r="AD796" s="132"/>
      <c r="AG796" s="123"/>
      <c r="AI796" s="128"/>
      <c r="AJ796" s="123"/>
      <c r="AL796" s="123"/>
      <c r="AM796" s="123"/>
      <c r="AO796" s="123"/>
      <c r="AP796" s="123"/>
      <c r="AQ796" s="123"/>
      <c r="AS796" s="123"/>
      <c r="AT796" s="123"/>
      <c r="AU796" s="123"/>
      <c r="AW796" s="123"/>
      <c r="AX796" s="123"/>
      <c r="AY796" s="123"/>
      <c r="AZ796" s="102"/>
    </row>
    <row r="797" spans="1:52" x14ac:dyDescent="0.25">
      <c r="A797" s="102"/>
      <c r="F797" s="113"/>
      <c r="G797" s="118"/>
      <c r="H797" s="123"/>
      <c r="I797" s="123"/>
      <c r="J797" s="123"/>
      <c r="L797" s="113"/>
      <c r="M797" s="123"/>
      <c r="N797" s="123"/>
      <c r="O797" s="123"/>
      <c r="R797" s="123"/>
      <c r="T797" s="113"/>
      <c r="U797" s="118"/>
      <c r="V797" s="123"/>
      <c r="W797" s="123"/>
      <c r="X797" s="123"/>
      <c r="Z797" s="128"/>
      <c r="AD797" s="132"/>
      <c r="AG797" s="123"/>
      <c r="AI797" s="128"/>
      <c r="AJ797" s="123"/>
      <c r="AL797" s="123"/>
      <c r="AM797" s="123"/>
      <c r="AO797" s="123"/>
      <c r="AP797" s="123"/>
      <c r="AQ797" s="123"/>
      <c r="AS797" s="123"/>
      <c r="AT797" s="123"/>
      <c r="AU797" s="123"/>
      <c r="AW797" s="123"/>
      <c r="AX797" s="123"/>
      <c r="AY797" s="123"/>
      <c r="AZ797" s="102"/>
    </row>
    <row r="798" spans="1:52" x14ac:dyDescent="0.25">
      <c r="A798" s="102"/>
      <c r="F798" s="113"/>
      <c r="G798" s="118"/>
      <c r="H798" s="123"/>
      <c r="I798" s="123"/>
      <c r="J798" s="123"/>
      <c r="L798" s="113"/>
      <c r="M798" s="123"/>
      <c r="N798" s="123"/>
      <c r="O798" s="123"/>
      <c r="R798" s="123"/>
      <c r="T798" s="113"/>
      <c r="U798" s="118"/>
      <c r="V798" s="123"/>
      <c r="W798" s="123"/>
      <c r="X798" s="123"/>
      <c r="Z798" s="128"/>
      <c r="AD798" s="132"/>
      <c r="AG798" s="123"/>
      <c r="AI798" s="128"/>
      <c r="AJ798" s="123"/>
      <c r="AL798" s="123"/>
      <c r="AM798" s="123"/>
      <c r="AO798" s="123"/>
      <c r="AP798" s="123"/>
      <c r="AQ798" s="123"/>
      <c r="AS798" s="123"/>
      <c r="AT798" s="123"/>
      <c r="AU798" s="123"/>
      <c r="AW798" s="123"/>
      <c r="AX798" s="123"/>
      <c r="AY798" s="123"/>
      <c r="AZ798" s="102"/>
    </row>
    <row r="799" spans="1:52" x14ac:dyDescent="0.25">
      <c r="A799" s="102"/>
      <c r="F799" s="113"/>
      <c r="G799" s="118"/>
      <c r="H799" s="123"/>
      <c r="I799" s="123"/>
      <c r="J799" s="123"/>
      <c r="L799" s="113"/>
      <c r="M799" s="123"/>
      <c r="N799" s="123"/>
      <c r="O799" s="123"/>
      <c r="R799" s="123"/>
      <c r="T799" s="113"/>
      <c r="U799" s="118"/>
      <c r="V799" s="123"/>
      <c r="W799" s="123"/>
      <c r="X799" s="123"/>
      <c r="Z799" s="128"/>
      <c r="AD799" s="132"/>
      <c r="AG799" s="123"/>
      <c r="AI799" s="128"/>
      <c r="AJ799" s="123"/>
      <c r="AL799" s="123"/>
      <c r="AM799" s="123"/>
      <c r="AO799" s="123"/>
      <c r="AP799" s="123"/>
      <c r="AQ799" s="123"/>
      <c r="AS799" s="123"/>
      <c r="AT799" s="123"/>
      <c r="AU799" s="123"/>
      <c r="AW799" s="123"/>
      <c r="AX799" s="123"/>
      <c r="AY799" s="123"/>
      <c r="AZ799" s="102"/>
    </row>
    <row r="800" spans="1:52" x14ac:dyDescent="0.25">
      <c r="A800" s="102"/>
      <c r="F800" s="113"/>
      <c r="G800" s="118"/>
      <c r="H800" s="123"/>
      <c r="I800" s="123"/>
      <c r="J800" s="123"/>
      <c r="L800" s="113"/>
      <c r="M800" s="123"/>
      <c r="N800" s="123"/>
      <c r="O800" s="123"/>
      <c r="R800" s="123"/>
      <c r="T800" s="113"/>
      <c r="U800" s="118"/>
      <c r="V800" s="123"/>
      <c r="W800" s="123"/>
      <c r="X800" s="123"/>
      <c r="Z800" s="128"/>
      <c r="AD800" s="132"/>
      <c r="AG800" s="123"/>
      <c r="AI800" s="128"/>
      <c r="AJ800" s="123"/>
      <c r="AL800" s="123"/>
      <c r="AM800" s="123"/>
      <c r="AO800" s="123"/>
      <c r="AP800" s="123"/>
      <c r="AQ800" s="123"/>
      <c r="AS800" s="123"/>
      <c r="AT800" s="123"/>
      <c r="AU800" s="123"/>
      <c r="AW800" s="123"/>
      <c r="AX800" s="123"/>
      <c r="AY800" s="123"/>
      <c r="AZ800" s="102"/>
    </row>
    <row r="801" spans="1:52" x14ac:dyDescent="0.25">
      <c r="A801" s="102"/>
      <c r="F801" s="113"/>
      <c r="G801" s="118"/>
      <c r="H801" s="123"/>
      <c r="I801" s="123"/>
      <c r="J801" s="123"/>
      <c r="L801" s="113"/>
      <c r="M801" s="123"/>
      <c r="N801" s="123"/>
      <c r="O801" s="123"/>
      <c r="R801" s="123"/>
      <c r="T801" s="113"/>
      <c r="U801" s="118"/>
      <c r="V801" s="123"/>
      <c r="W801" s="123"/>
      <c r="X801" s="123"/>
      <c r="Z801" s="128"/>
      <c r="AD801" s="132"/>
      <c r="AG801" s="123"/>
      <c r="AI801" s="128"/>
      <c r="AJ801" s="123"/>
      <c r="AL801" s="123"/>
      <c r="AM801" s="123"/>
      <c r="AO801" s="123"/>
      <c r="AP801" s="123"/>
      <c r="AQ801" s="123"/>
      <c r="AS801" s="123"/>
      <c r="AT801" s="123"/>
      <c r="AU801" s="123"/>
      <c r="AW801" s="123"/>
      <c r="AX801" s="123"/>
      <c r="AY801" s="123"/>
      <c r="AZ801" s="102"/>
    </row>
    <row r="802" spans="1:52" x14ac:dyDescent="0.25">
      <c r="A802" s="102"/>
      <c r="F802" s="113"/>
      <c r="G802" s="118"/>
      <c r="H802" s="123"/>
      <c r="I802" s="123"/>
      <c r="J802" s="123"/>
      <c r="L802" s="113"/>
      <c r="M802" s="123"/>
      <c r="N802" s="123"/>
      <c r="O802" s="123"/>
      <c r="R802" s="123"/>
      <c r="T802" s="113"/>
      <c r="U802" s="118"/>
      <c r="V802" s="123"/>
      <c r="W802" s="123"/>
      <c r="X802" s="123"/>
      <c r="Z802" s="128"/>
      <c r="AD802" s="132"/>
      <c r="AG802" s="123"/>
      <c r="AI802" s="128"/>
      <c r="AJ802" s="123"/>
      <c r="AL802" s="123"/>
      <c r="AM802" s="123"/>
      <c r="AO802" s="123"/>
      <c r="AP802" s="123"/>
      <c r="AQ802" s="123"/>
      <c r="AS802" s="123"/>
      <c r="AT802" s="123"/>
      <c r="AU802" s="123"/>
      <c r="AW802" s="123"/>
      <c r="AX802" s="123"/>
      <c r="AY802" s="123"/>
      <c r="AZ802" s="102"/>
    </row>
    <row r="803" spans="1:52" x14ac:dyDescent="0.25">
      <c r="A803" s="102"/>
      <c r="F803" s="113"/>
      <c r="G803" s="118"/>
      <c r="H803" s="123"/>
      <c r="I803" s="123"/>
      <c r="J803" s="123"/>
      <c r="L803" s="113"/>
      <c r="M803" s="123"/>
      <c r="N803" s="123"/>
      <c r="O803" s="123"/>
      <c r="R803" s="123"/>
      <c r="T803" s="113"/>
      <c r="U803" s="118"/>
      <c r="V803" s="123"/>
      <c r="W803" s="123"/>
      <c r="X803" s="123"/>
      <c r="Z803" s="128"/>
      <c r="AD803" s="132"/>
      <c r="AG803" s="123"/>
      <c r="AI803" s="128"/>
      <c r="AJ803" s="123"/>
      <c r="AL803" s="123"/>
      <c r="AM803" s="123"/>
      <c r="AO803" s="123"/>
      <c r="AP803" s="123"/>
      <c r="AQ803" s="123"/>
      <c r="AS803" s="123"/>
      <c r="AT803" s="123"/>
      <c r="AU803" s="123"/>
      <c r="AW803" s="123"/>
      <c r="AX803" s="123"/>
      <c r="AY803" s="123"/>
      <c r="AZ803" s="102"/>
    </row>
    <row r="804" spans="1:52" x14ac:dyDescent="0.25">
      <c r="A804" s="102"/>
      <c r="F804" s="113"/>
      <c r="G804" s="118"/>
      <c r="H804" s="123"/>
      <c r="I804" s="123"/>
      <c r="J804" s="123"/>
      <c r="L804" s="113"/>
      <c r="M804" s="123"/>
      <c r="N804" s="123"/>
      <c r="O804" s="123"/>
      <c r="R804" s="123"/>
      <c r="T804" s="113"/>
      <c r="U804" s="118"/>
      <c r="V804" s="123"/>
      <c r="W804" s="123"/>
      <c r="X804" s="123"/>
      <c r="Z804" s="128"/>
      <c r="AD804" s="132"/>
      <c r="AG804" s="123"/>
      <c r="AI804" s="128"/>
      <c r="AJ804" s="123"/>
      <c r="AL804" s="123"/>
      <c r="AM804" s="123"/>
      <c r="AO804" s="123"/>
      <c r="AP804" s="123"/>
      <c r="AQ804" s="123"/>
      <c r="AS804" s="123"/>
      <c r="AT804" s="123"/>
      <c r="AU804" s="123"/>
      <c r="AW804" s="123"/>
      <c r="AX804" s="123"/>
      <c r="AY804" s="123"/>
      <c r="AZ804" s="102"/>
    </row>
    <row r="805" spans="1:52" x14ac:dyDescent="0.25">
      <c r="A805" s="102"/>
      <c r="F805" s="113"/>
      <c r="G805" s="118"/>
      <c r="H805" s="123"/>
      <c r="I805" s="123"/>
      <c r="J805" s="123"/>
      <c r="L805" s="113"/>
      <c r="M805" s="123"/>
      <c r="N805" s="123"/>
      <c r="O805" s="123"/>
      <c r="R805" s="123"/>
      <c r="T805" s="113"/>
      <c r="U805" s="118"/>
      <c r="V805" s="123"/>
      <c r="W805" s="123"/>
      <c r="X805" s="123"/>
      <c r="Z805" s="128"/>
      <c r="AD805" s="132"/>
      <c r="AG805" s="123"/>
      <c r="AI805" s="128"/>
      <c r="AJ805" s="123"/>
      <c r="AL805" s="123"/>
      <c r="AM805" s="123"/>
      <c r="AO805" s="123"/>
      <c r="AP805" s="123"/>
      <c r="AQ805" s="123"/>
      <c r="AS805" s="123"/>
      <c r="AT805" s="123"/>
      <c r="AU805" s="123"/>
      <c r="AW805" s="123"/>
      <c r="AX805" s="123"/>
      <c r="AY805" s="123"/>
      <c r="AZ805" s="102"/>
    </row>
    <row r="806" spans="1:52" x14ac:dyDescent="0.25">
      <c r="A806" s="102"/>
      <c r="F806" s="113"/>
      <c r="G806" s="118"/>
      <c r="H806" s="123"/>
      <c r="I806" s="123"/>
      <c r="J806" s="123"/>
      <c r="L806" s="113"/>
      <c r="M806" s="123"/>
      <c r="N806" s="123"/>
      <c r="O806" s="123"/>
      <c r="R806" s="123"/>
      <c r="T806" s="113"/>
      <c r="U806" s="118"/>
      <c r="V806" s="123"/>
      <c r="W806" s="123"/>
      <c r="X806" s="123"/>
      <c r="Z806" s="128"/>
      <c r="AD806" s="132"/>
      <c r="AG806" s="123"/>
      <c r="AI806" s="128"/>
      <c r="AJ806" s="123"/>
      <c r="AL806" s="123"/>
      <c r="AM806" s="123"/>
      <c r="AO806" s="123"/>
      <c r="AP806" s="123"/>
      <c r="AQ806" s="123"/>
      <c r="AS806" s="123"/>
      <c r="AT806" s="123"/>
      <c r="AU806" s="123"/>
      <c r="AW806" s="123"/>
      <c r="AX806" s="123"/>
      <c r="AY806" s="123"/>
      <c r="AZ806" s="102"/>
    </row>
    <row r="807" spans="1:52" x14ac:dyDescent="0.25">
      <c r="A807" s="102"/>
      <c r="F807" s="113"/>
      <c r="G807" s="118"/>
      <c r="H807" s="123"/>
      <c r="I807" s="123"/>
      <c r="J807" s="123"/>
      <c r="L807" s="113"/>
      <c r="M807" s="123"/>
      <c r="N807" s="123"/>
      <c r="O807" s="123"/>
      <c r="R807" s="123"/>
      <c r="T807" s="113"/>
      <c r="U807" s="118"/>
      <c r="V807" s="123"/>
      <c r="W807" s="123"/>
      <c r="X807" s="123"/>
      <c r="Z807" s="128"/>
      <c r="AD807" s="132"/>
      <c r="AG807" s="123"/>
      <c r="AI807" s="128"/>
      <c r="AJ807" s="123"/>
      <c r="AL807" s="123"/>
      <c r="AM807" s="123"/>
      <c r="AO807" s="123"/>
      <c r="AP807" s="123"/>
      <c r="AQ807" s="123"/>
      <c r="AS807" s="123"/>
      <c r="AT807" s="123"/>
      <c r="AU807" s="123"/>
      <c r="AW807" s="123"/>
      <c r="AX807" s="123"/>
      <c r="AY807" s="123"/>
      <c r="AZ807" s="102"/>
    </row>
    <row r="808" spans="1:52" x14ac:dyDescent="0.25">
      <c r="A808" s="102"/>
      <c r="F808" s="113"/>
      <c r="G808" s="118"/>
      <c r="H808" s="123"/>
      <c r="I808" s="123"/>
      <c r="J808" s="123"/>
      <c r="L808" s="113"/>
      <c r="M808" s="123"/>
      <c r="N808" s="123"/>
      <c r="O808" s="123"/>
      <c r="R808" s="123"/>
      <c r="T808" s="113"/>
      <c r="U808" s="118"/>
      <c r="V808" s="123"/>
      <c r="W808" s="123"/>
      <c r="X808" s="123"/>
      <c r="Z808" s="128"/>
      <c r="AD808" s="132"/>
      <c r="AG808" s="123"/>
      <c r="AI808" s="128"/>
      <c r="AJ808" s="123"/>
      <c r="AL808" s="123"/>
      <c r="AM808" s="123"/>
      <c r="AO808" s="123"/>
      <c r="AP808" s="123"/>
      <c r="AQ808" s="123"/>
      <c r="AS808" s="123"/>
      <c r="AT808" s="123"/>
      <c r="AU808" s="123"/>
      <c r="AW808" s="123"/>
      <c r="AX808" s="123"/>
      <c r="AY808" s="123"/>
      <c r="AZ808" s="102"/>
    </row>
    <row r="809" spans="1:52" x14ac:dyDescent="0.25">
      <c r="A809" s="102"/>
      <c r="F809" s="113"/>
      <c r="G809" s="118"/>
      <c r="H809" s="123"/>
      <c r="I809" s="123"/>
      <c r="J809" s="123"/>
      <c r="L809" s="113"/>
      <c r="M809" s="123"/>
      <c r="N809" s="123"/>
      <c r="O809" s="123"/>
      <c r="R809" s="123"/>
      <c r="T809" s="113"/>
      <c r="U809" s="118"/>
      <c r="V809" s="123"/>
      <c r="W809" s="123"/>
      <c r="X809" s="123"/>
      <c r="Z809" s="128"/>
      <c r="AD809" s="132"/>
      <c r="AG809" s="123"/>
      <c r="AI809" s="128"/>
      <c r="AJ809" s="123"/>
      <c r="AL809" s="123"/>
      <c r="AM809" s="123"/>
      <c r="AO809" s="123"/>
      <c r="AP809" s="123"/>
      <c r="AQ809" s="123"/>
      <c r="AS809" s="123"/>
      <c r="AT809" s="123"/>
      <c r="AU809" s="123"/>
      <c r="AW809" s="123"/>
      <c r="AX809" s="123"/>
      <c r="AY809" s="123"/>
      <c r="AZ809" s="102"/>
    </row>
    <row r="810" spans="1:52" x14ac:dyDescent="0.25">
      <c r="A810" s="102"/>
      <c r="F810" s="113"/>
      <c r="G810" s="118"/>
      <c r="H810" s="123"/>
      <c r="I810" s="123"/>
      <c r="J810" s="123"/>
      <c r="L810" s="113"/>
      <c r="M810" s="123"/>
      <c r="N810" s="123"/>
      <c r="O810" s="123"/>
      <c r="R810" s="123"/>
      <c r="T810" s="113"/>
      <c r="U810" s="118"/>
      <c r="V810" s="123"/>
      <c r="W810" s="123"/>
      <c r="X810" s="123"/>
      <c r="Z810" s="128"/>
      <c r="AD810" s="132"/>
      <c r="AG810" s="123"/>
      <c r="AI810" s="128"/>
      <c r="AJ810" s="123"/>
      <c r="AL810" s="123"/>
      <c r="AM810" s="123"/>
      <c r="AO810" s="123"/>
      <c r="AP810" s="123"/>
      <c r="AQ810" s="123"/>
      <c r="AS810" s="123"/>
      <c r="AT810" s="123"/>
      <c r="AU810" s="123"/>
      <c r="AW810" s="123"/>
      <c r="AX810" s="123"/>
      <c r="AY810" s="123"/>
      <c r="AZ810" s="102"/>
    </row>
    <row r="811" spans="1:52" x14ac:dyDescent="0.25">
      <c r="A811" s="102"/>
      <c r="F811" s="113"/>
      <c r="G811" s="118"/>
      <c r="H811" s="123"/>
      <c r="I811" s="123"/>
      <c r="J811" s="123"/>
      <c r="L811" s="113"/>
      <c r="M811" s="123"/>
      <c r="N811" s="123"/>
      <c r="O811" s="123"/>
      <c r="R811" s="123"/>
      <c r="T811" s="113"/>
      <c r="U811" s="118"/>
      <c r="V811" s="123"/>
      <c r="W811" s="123"/>
      <c r="X811" s="123"/>
      <c r="Z811" s="128"/>
      <c r="AD811" s="132"/>
      <c r="AG811" s="123"/>
      <c r="AI811" s="128"/>
      <c r="AJ811" s="123"/>
      <c r="AL811" s="123"/>
      <c r="AM811" s="123"/>
      <c r="AO811" s="123"/>
      <c r="AP811" s="123"/>
      <c r="AQ811" s="123"/>
      <c r="AS811" s="123"/>
      <c r="AT811" s="123"/>
      <c r="AU811" s="123"/>
      <c r="AW811" s="123"/>
      <c r="AX811" s="123"/>
      <c r="AY811" s="123"/>
      <c r="AZ811" s="102"/>
    </row>
    <row r="812" spans="1:52" x14ac:dyDescent="0.25">
      <c r="A812" s="102"/>
      <c r="F812" s="113"/>
      <c r="G812" s="118"/>
      <c r="H812" s="123"/>
      <c r="I812" s="123"/>
      <c r="J812" s="123"/>
      <c r="L812" s="113"/>
      <c r="M812" s="123"/>
      <c r="N812" s="123"/>
      <c r="O812" s="123"/>
      <c r="R812" s="123"/>
      <c r="T812" s="113"/>
      <c r="U812" s="118"/>
      <c r="V812" s="123"/>
      <c r="W812" s="123"/>
      <c r="X812" s="123"/>
      <c r="Z812" s="128"/>
      <c r="AD812" s="132"/>
      <c r="AG812" s="123"/>
      <c r="AI812" s="128"/>
      <c r="AJ812" s="123"/>
      <c r="AL812" s="123"/>
      <c r="AM812" s="123"/>
      <c r="AO812" s="123"/>
      <c r="AP812" s="123"/>
      <c r="AQ812" s="123"/>
      <c r="AS812" s="123"/>
      <c r="AT812" s="123"/>
      <c r="AU812" s="123"/>
      <c r="AW812" s="123"/>
      <c r="AX812" s="123"/>
      <c r="AY812" s="123"/>
      <c r="AZ812" s="102"/>
    </row>
    <row r="813" spans="1:52" x14ac:dyDescent="0.25">
      <c r="A813" s="102"/>
      <c r="F813" s="113"/>
      <c r="G813" s="118"/>
      <c r="H813" s="123"/>
      <c r="I813" s="123"/>
      <c r="J813" s="123"/>
      <c r="L813" s="113"/>
      <c r="M813" s="123"/>
      <c r="N813" s="123"/>
      <c r="O813" s="123"/>
      <c r="R813" s="123"/>
      <c r="T813" s="113"/>
      <c r="U813" s="118"/>
      <c r="V813" s="123"/>
      <c r="W813" s="123"/>
      <c r="X813" s="123"/>
      <c r="Z813" s="128"/>
      <c r="AD813" s="132"/>
      <c r="AG813" s="123"/>
      <c r="AI813" s="128"/>
      <c r="AJ813" s="123"/>
      <c r="AL813" s="123"/>
      <c r="AM813" s="123"/>
      <c r="AO813" s="123"/>
      <c r="AP813" s="123"/>
      <c r="AQ813" s="123"/>
      <c r="AS813" s="123"/>
      <c r="AT813" s="123"/>
      <c r="AU813" s="123"/>
      <c r="AW813" s="123"/>
      <c r="AX813" s="123"/>
      <c r="AY813" s="123"/>
      <c r="AZ813" s="102"/>
    </row>
    <row r="814" spans="1:52" x14ac:dyDescent="0.25">
      <c r="A814" s="102"/>
      <c r="F814" s="113"/>
      <c r="G814" s="118"/>
      <c r="H814" s="123"/>
      <c r="I814" s="123"/>
      <c r="J814" s="123"/>
      <c r="L814" s="113"/>
      <c r="M814" s="123"/>
      <c r="N814" s="123"/>
      <c r="O814" s="123"/>
      <c r="R814" s="123"/>
      <c r="T814" s="113"/>
      <c r="U814" s="118"/>
      <c r="V814" s="123"/>
      <c r="W814" s="123"/>
      <c r="X814" s="123"/>
      <c r="Z814" s="128"/>
      <c r="AD814" s="132"/>
      <c r="AG814" s="123"/>
      <c r="AI814" s="128"/>
      <c r="AJ814" s="123"/>
      <c r="AL814" s="123"/>
      <c r="AM814" s="123"/>
      <c r="AO814" s="123"/>
      <c r="AP814" s="123"/>
      <c r="AQ814" s="123"/>
      <c r="AS814" s="123"/>
      <c r="AT814" s="123"/>
      <c r="AU814" s="123"/>
      <c r="AW814" s="123"/>
      <c r="AX814" s="123"/>
      <c r="AY814" s="123"/>
      <c r="AZ814" s="102"/>
    </row>
    <row r="815" spans="1:52" x14ac:dyDescent="0.25">
      <c r="A815" s="102"/>
      <c r="F815" s="113"/>
      <c r="G815" s="118"/>
      <c r="H815" s="123"/>
      <c r="I815" s="123"/>
      <c r="J815" s="123"/>
      <c r="L815" s="113"/>
      <c r="M815" s="123"/>
      <c r="N815" s="123"/>
      <c r="O815" s="123"/>
      <c r="R815" s="123"/>
      <c r="T815" s="113"/>
      <c r="U815" s="118"/>
      <c r="V815" s="123"/>
      <c r="W815" s="123"/>
      <c r="X815" s="123"/>
      <c r="Z815" s="128"/>
      <c r="AD815" s="132"/>
      <c r="AG815" s="123"/>
      <c r="AI815" s="128"/>
      <c r="AJ815" s="123"/>
      <c r="AL815" s="123"/>
      <c r="AM815" s="123"/>
      <c r="AO815" s="123"/>
      <c r="AP815" s="123"/>
      <c r="AQ815" s="123"/>
      <c r="AS815" s="123"/>
      <c r="AT815" s="123"/>
      <c r="AU815" s="123"/>
      <c r="AW815" s="123"/>
      <c r="AX815" s="123"/>
      <c r="AY815" s="123"/>
      <c r="AZ815" s="102"/>
    </row>
    <row r="816" spans="1:52" x14ac:dyDescent="0.25">
      <c r="A816" s="102"/>
      <c r="F816" s="113"/>
      <c r="G816" s="118"/>
      <c r="H816" s="123"/>
      <c r="I816" s="123"/>
      <c r="J816" s="123"/>
      <c r="L816" s="113"/>
      <c r="M816" s="123"/>
      <c r="N816" s="123"/>
      <c r="O816" s="123"/>
      <c r="R816" s="123"/>
      <c r="T816" s="113"/>
      <c r="U816" s="118"/>
      <c r="V816" s="123"/>
      <c r="W816" s="123"/>
      <c r="X816" s="123"/>
      <c r="Z816" s="128"/>
      <c r="AD816" s="132"/>
      <c r="AG816" s="123"/>
      <c r="AI816" s="128"/>
      <c r="AJ816" s="123"/>
      <c r="AL816" s="123"/>
      <c r="AM816" s="123"/>
      <c r="AO816" s="123"/>
      <c r="AP816" s="123"/>
      <c r="AQ816" s="123"/>
      <c r="AS816" s="123"/>
      <c r="AT816" s="123"/>
      <c r="AU816" s="123"/>
      <c r="AW816" s="123"/>
      <c r="AX816" s="123"/>
      <c r="AY816" s="123"/>
      <c r="AZ816" s="102"/>
    </row>
    <row r="817" spans="1:52" x14ac:dyDescent="0.25">
      <c r="A817" s="102"/>
      <c r="F817" s="113"/>
      <c r="G817" s="118"/>
      <c r="H817" s="123"/>
      <c r="I817" s="123"/>
      <c r="J817" s="123"/>
      <c r="L817" s="113"/>
      <c r="M817" s="123"/>
      <c r="N817" s="123"/>
      <c r="O817" s="123"/>
      <c r="R817" s="123"/>
      <c r="T817" s="113"/>
      <c r="U817" s="118"/>
      <c r="V817" s="123"/>
      <c r="W817" s="123"/>
      <c r="X817" s="123"/>
      <c r="Z817" s="128"/>
      <c r="AD817" s="132"/>
      <c r="AG817" s="123"/>
      <c r="AI817" s="128"/>
      <c r="AJ817" s="123"/>
      <c r="AL817" s="123"/>
      <c r="AM817" s="123"/>
      <c r="AO817" s="123"/>
      <c r="AP817" s="123"/>
      <c r="AQ817" s="123"/>
      <c r="AS817" s="123"/>
      <c r="AT817" s="123"/>
      <c r="AU817" s="123"/>
      <c r="AW817" s="123"/>
      <c r="AX817" s="123"/>
      <c r="AY817" s="123"/>
      <c r="AZ817" s="102"/>
    </row>
    <row r="818" spans="1:52" x14ac:dyDescent="0.25">
      <c r="A818" s="102"/>
      <c r="F818" s="113"/>
      <c r="G818" s="118"/>
      <c r="H818" s="123"/>
      <c r="I818" s="123"/>
      <c r="J818" s="123"/>
      <c r="L818" s="113"/>
      <c r="M818" s="123"/>
      <c r="N818" s="123"/>
      <c r="O818" s="123"/>
      <c r="R818" s="123"/>
      <c r="T818" s="113"/>
      <c r="U818" s="118"/>
      <c r="V818" s="123"/>
      <c r="W818" s="123"/>
      <c r="X818" s="123"/>
      <c r="Z818" s="128"/>
      <c r="AD818" s="132"/>
      <c r="AG818" s="123"/>
      <c r="AI818" s="128"/>
      <c r="AJ818" s="123"/>
      <c r="AL818" s="123"/>
      <c r="AM818" s="123"/>
      <c r="AO818" s="123"/>
      <c r="AP818" s="123"/>
      <c r="AQ818" s="123"/>
      <c r="AS818" s="123"/>
      <c r="AT818" s="123"/>
      <c r="AU818" s="123"/>
      <c r="AW818" s="123"/>
      <c r="AX818" s="123"/>
      <c r="AY818" s="123"/>
      <c r="AZ818" s="102"/>
    </row>
    <row r="819" spans="1:52" x14ac:dyDescent="0.25">
      <c r="A819" s="102"/>
      <c r="F819" s="113"/>
      <c r="G819" s="118"/>
      <c r="H819" s="123"/>
      <c r="I819" s="123"/>
      <c r="J819" s="123"/>
      <c r="L819" s="113"/>
      <c r="M819" s="123"/>
      <c r="N819" s="123"/>
      <c r="O819" s="123"/>
      <c r="R819" s="123"/>
      <c r="T819" s="113"/>
      <c r="U819" s="118"/>
      <c r="V819" s="123"/>
      <c r="W819" s="123"/>
      <c r="X819" s="123"/>
      <c r="Z819" s="128"/>
      <c r="AD819" s="132"/>
      <c r="AG819" s="123"/>
      <c r="AI819" s="128"/>
      <c r="AJ819" s="123"/>
      <c r="AL819" s="123"/>
      <c r="AM819" s="123"/>
      <c r="AO819" s="123"/>
      <c r="AP819" s="123"/>
      <c r="AQ819" s="123"/>
      <c r="AS819" s="123"/>
      <c r="AT819" s="123"/>
      <c r="AU819" s="123"/>
      <c r="AW819" s="123"/>
      <c r="AX819" s="123"/>
      <c r="AY819" s="123"/>
      <c r="AZ819" s="102"/>
    </row>
    <row r="820" spans="1:52" x14ac:dyDescent="0.25">
      <c r="A820" s="102"/>
      <c r="F820" s="113"/>
      <c r="G820" s="118"/>
      <c r="H820" s="123"/>
      <c r="I820" s="123"/>
      <c r="J820" s="123"/>
      <c r="L820" s="113"/>
      <c r="M820" s="123"/>
      <c r="N820" s="123"/>
      <c r="O820" s="123"/>
      <c r="R820" s="123"/>
      <c r="T820" s="113"/>
      <c r="U820" s="118"/>
      <c r="V820" s="123"/>
      <c r="W820" s="123"/>
      <c r="X820" s="123"/>
      <c r="Z820" s="128"/>
      <c r="AD820" s="132"/>
      <c r="AG820" s="123"/>
      <c r="AI820" s="128"/>
      <c r="AJ820" s="123"/>
      <c r="AL820" s="123"/>
      <c r="AM820" s="123"/>
      <c r="AO820" s="123"/>
      <c r="AP820" s="123"/>
      <c r="AQ820" s="123"/>
      <c r="AS820" s="123"/>
      <c r="AT820" s="123"/>
      <c r="AU820" s="123"/>
      <c r="AW820" s="123"/>
      <c r="AX820" s="123"/>
      <c r="AY820" s="123"/>
      <c r="AZ820" s="102"/>
    </row>
    <row r="821" spans="1:52" x14ac:dyDescent="0.25">
      <c r="A821" s="102"/>
      <c r="F821" s="113"/>
      <c r="G821" s="118"/>
      <c r="H821" s="123"/>
      <c r="I821" s="123"/>
      <c r="J821" s="123"/>
      <c r="L821" s="113"/>
      <c r="M821" s="123"/>
      <c r="N821" s="123"/>
      <c r="O821" s="123"/>
      <c r="R821" s="123"/>
      <c r="T821" s="113"/>
      <c r="U821" s="118"/>
      <c r="V821" s="123"/>
      <c r="W821" s="123"/>
      <c r="X821" s="123"/>
      <c r="Z821" s="128"/>
      <c r="AD821" s="132"/>
      <c r="AG821" s="123"/>
      <c r="AI821" s="128"/>
      <c r="AJ821" s="123"/>
      <c r="AL821" s="123"/>
      <c r="AM821" s="123"/>
      <c r="AO821" s="123"/>
      <c r="AP821" s="123"/>
      <c r="AQ821" s="123"/>
      <c r="AS821" s="123"/>
      <c r="AT821" s="123"/>
      <c r="AU821" s="123"/>
      <c r="AW821" s="123"/>
      <c r="AX821" s="123"/>
      <c r="AY821" s="123"/>
      <c r="AZ821" s="102"/>
    </row>
    <row r="822" spans="1:52" x14ac:dyDescent="0.25">
      <c r="A822" s="102"/>
      <c r="F822" s="113"/>
      <c r="G822" s="118"/>
      <c r="H822" s="123"/>
      <c r="I822" s="123"/>
      <c r="J822" s="123"/>
      <c r="L822" s="113"/>
      <c r="M822" s="123"/>
      <c r="N822" s="123"/>
      <c r="O822" s="123"/>
      <c r="R822" s="123"/>
      <c r="T822" s="113"/>
      <c r="U822" s="118"/>
      <c r="V822" s="123"/>
      <c r="W822" s="123"/>
      <c r="X822" s="123"/>
      <c r="Z822" s="128"/>
      <c r="AD822" s="132"/>
      <c r="AG822" s="123"/>
      <c r="AI822" s="128"/>
      <c r="AJ822" s="123"/>
      <c r="AL822" s="123"/>
      <c r="AM822" s="123"/>
      <c r="AO822" s="123"/>
      <c r="AP822" s="123"/>
      <c r="AQ822" s="123"/>
      <c r="AS822" s="123"/>
      <c r="AT822" s="123"/>
      <c r="AU822" s="123"/>
      <c r="AW822" s="123"/>
      <c r="AX822" s="123"/>
      <c r="AY822" s="123"/>
      <c r="AZ822" s="102"/>
    </row>
    <row r="823" spans="1:52" x14ac:dyDescent="0.25">
      <c r="A823" s="102"/>
      <c r="F823" s="113"/>
      <c r="G823" s="118"/>
      <c r="H823" s="123"/>
      <c r="I823" s="123"/>
      <c r="J823" s="123"/>
      <c r="L823" s="113"/>
      <c r="M823" s="123"/>
      <c r="N823" s="123"/>
      <c r="O823" s="123"/>
      <c r="R823" s="123"/>
      <c r="T823" s="113"/>
      <c r="U823" s="118"/>
      <c r="V823" s="123"/>
      <c r="W823" s="123"/>
      <c r="X823" s="123"/>
      <c r="Z823" s="128"/>
      <c r="AD823" s="132"/>
      <c r="AG823" s="123"/>
      <c r="AI823" s="128"/>
      <c r="AJ823" s="123"/>
      <c r="AL823" s="123"/>
      <c r="AM823" s="123"/>
      <c r="AO823" s="123"/>
      <c r="AP823" s="123"/>
      <c r="AQ823" s="123"/>
      <c r="AS823" s="123"/>
      <c r="AT823" s="123"/>
      <c r="AU823" s="123"/>
      <c r="AW823" s="123"/>
      <c r="AX823" s="123"/>
      <c r="AY823" s="123"/>
      <c r="AZ823" s="102"/>
    </row>
    <row r="824" spans="1:52" x14ac:dyDescent="0.25">
      <c r="A824" s="102"/>
      <c r="F824" s="113"/>
      <c r="G824" s="118"/>
      <c r="H824" s="123"/>
      <c r="I824" s="123"/>
      <c r="J824" s="123"/>
      <c r="L824" s="113"/>
      <c r="M824" s="123"/>
      <c r="N824" s="123"/>
      <c r="O824" s="123"/>
      <c r="R824" s="123"/>
      <c r="T824" s="113"/>
      <c r="U824" s="118"/>
      <c r="V824" s="123"/>
      <c r="W824" s="123"/>
      <c r="X824" s="123"/>
      <c r="Z824" s="128"/>
      <c r="AD824" s="132"/>
      <c r="AG824" s="123"/>
      <c r="AI824" s="128"/>
      <c r="AJ824" s="123"/>
      <c r="AL824" s="123"/>
      <c r="AM824" s="123"/>
      <c r="AO824" s="123"/>
      <c r="AP824" s="123"/>
      <c r="AQ824" s="123"/>
      <c r="AS824" s="123"/>
      <c r="AT824" s="123"/>
      <c r="AU824" s="123"/>
      <c r="AW824" s="123"/>
      <c r="AX824" s="123"/>
      <c r="AY824" s="123"/>
      <c r="AZ824" s="102"/>
    </row>
    <row r="825" spans="1:52" x14ac:dyDescent="0.25">
      <c r="A825" s="102"/>
      <c r="F825" s="113"/>
      <c r="G825" s="118"/>
      <c r="H825" s="123"/>
      <c r="I825" s="123"/>
      <c r="J825" s="123"/>
      <c r="L825" s="113"/>
      <c r="M825" s="123"/>
      <c r="N825" s="123"/>
      <c r="O825" s="123"/>
      <c r="R825" s="123"/>
      <c r="T825" s="113"/>
      <c r="U825" s="118"/>
      <c r="V825" s="123"/>
      <c r="W825" s="123"/>
      <c r="X825" s="123"/>
      <c r="Z825" s="128"/>
      <c r="AD825" s="132"/>
      <c r="AG825" s="123"/>
      <c r="AI825" s="128"/>
      <c r="AJ825" s="123"/>
      <c r="AL825" s="123"/>
      <c r="AM825" s="123"/>
      <c r="AO825" s="123"/>
      <c r="AP825" s="123"/>
      <c r="AQ825" s="123"/>
      <c r="AS825" s="123"/>
      <c r="AT825" s="123"/>
      <c r="AU825" s="123"/>
      <c r="AW825" s="123"/>
      <c r="AX825" s="123"/>
      <c r="AY825" s="123"/>
      <c r="AZ825" s="102"/>
    </row>
    <row r="826" spans="1:52" x14ac:dyDescent="0.25">
      <c r="A826" s="102"/>
      <c r="F826" s="113"/>
      <c r="G826" s="118"/>
      <c r="H826" s="123"/>
      <c r="I826" s="123"/>
      <c r="J826" s="123"/>
      <c r="L826" s="113"/>
      <c r="M826" s="123"/>
      <c r="N826" s="123"/>
      <c r="O826" s="123"/>
      <c r="R826" s="123"/>
      <c r="T826" s="113"/>
      <c r="U826" s="118"/>
      <c r="V826" s="123"/>
      <c r="W826" s="123"/>
      <c r="X826" s="123"/>
      <c r="Z826" s="128"/>
      <c r="AD826" s="132"/>
      <c r="AG826" s="123"/>
      <c r="AI826" s="128"/>
      <c r="AJ826" s="123"/>
      <c r="AL826" s="123"/>
      <c r="AM826" s="123"/>
      <c r="AO826" s="123"/>
      <c r="AP826" s="123"/>
      <c r="AQ826" s="123"/>
      <c r="AS826" s="123"/>
      <c r="AT826" s="123"/>
      <c r="AU826" s="123"/>
      <c r="AW826" s="123"/>
      <c r="AX826" s="123"/>
      <c r="AY826" s="123"/>
      <c r="AZ826" s="102"/>
    </row>
    <row r="827" spans="1:52" x14ac:dyDescent="0.25">
      <c r="A827" s="102"/>
      <c r="F827" s="113"/>
      <c r="G827" s="118"/>
      <c r="H827" s="123"/>
      <c r="I827" s="123"/>
      <c r="J827" s="123"/>
      <c r="L827" s="113"/>
      <c r="M827" s="123"/>
      <c r="N827" s="123"/>
      <c r="O827" s="123"/>
      <c r="R827" s="123"/>
      <c r="T827" s="113"/>
      <c r="U827" s="118"/>
      <c r="V827" s="123"/>
      <c r="W827" s="123"/>
      <c r="X827" s="123"/>
      <c r="Z827" s="128"/>
      <c r="AD827" s="132"/>
      <c r="AG827" s="123"/>
      <c r="AI827" s="128"/>
      <c r="AJ827" s="123"/>
      <c r="AL827" s="123"/>
      <c r="AM827" s="123"/>
      <c r="AO827" s="123"/>
      <c r="AP827" s="123"/>
      <c r="AQ827" s="123"/>
      <c r="AS827" s="123"/>
      <c r="AT827" s="123"/>
      <c r="AU827" s="123"/>
      <c r="AW827" s="123"/>
      <c r="AX827" s="123"/>
      <c r="AY827" s="123"/>
      <c r="AZ827" s="102"/>
    </row>
    <row r="828" spans="1:52" x14ac:dyDescent="0.25">
      <c r="A828" s="102"/>
      <c r="F828" s="113"/>
      <c r="G828" s="118"/>
      <c r="H828" s="123"/>
      <c r="I828" s="123"/>
      <c r="J828" s="123"/>
      <c r="L828" s="113"/>
      <c r="M828" s="123"/>
      <c r="N828" s="123"/>
      <c r="O828" s="123"/>
      <c r="R828" s="123"/>
      <c r="T828" s="113"/>
      <c r="U828" s="118"/>
      <c r="V828" s="123"/>
      <c r="W828" s="123"/>
      <c r="X828" s="123"/>
      <c r="Z828" s="128"/>
      <c r="AD828" s="132"/>
      <c r="AG828" s="123"/>
      <c r="AI828" s="128"/>
      <c r="AJ828" s="123"/>
      <c r="AL828" s="123"/>
      <c r="AM828" s="123"/>
      <c r="AO828" s="123"/>
      <c r="AP828" s="123"/>
      <c r="AQ828" s="123"/>
      <c r="AS828" s="123"/>
      <c r="AT828" s="123"/>
      <c r="AU828" s="123"/>
      <c r="AW828" s="123"/>
      <c r="AX828" s="123"/>
      <c r="AY828" s="123"/>
      <c r="AZ828" s="102"/>
    </row>
    <row r="829" spans="1:52" x14ac:dyDescent="0.25">
      <c r="A829" s="102"/>
      <c r="F829" s="113"/>
      <c r="G829" s="118"/>
      <c r="H829" s="123"/>
      <c r="I829" s="123"/>
      <c r="J829" s="123"/>
      <c r="L829" s="113"/>
      <c r="M829" s="123"/>
      <c r="N829" s="123"/>
      <c r="O829" s="123"/>
      <c r="R829" s="123"/>
      <c r="T829" s="113"/>
      <c r="U829" s="118"/>
      <c r="V829" s="123"/>
      <c r="W829" s="123"/>
      <c r="X829" s="123"/>
      <c r="Z829" s="128"/>
      <c r="AD829" s="132"/>
      <c r="AG829" s="123"/>
      <c r="AI829" s="128"/>
      <c r="AJ829" s="123"/>
      <c r="AL829" s="123"/>
      <c r="AM829" s="123"/>
      <c r="AO829" s="123"/>
      <c r="AP829" s="123"/>
      <c r="AQ829" s="123"/>
      <c r="AS829" s="123"/>
      <c r="AT829" s="123"/>
      <c r="AU829" s="123"/>
      <c r="AW829" s="123"/>
      <c r="AX829" s="123"/>
      <c r="AY829" s="123"/>
      <c r="AZ829" s="102"/>
    </row>
    <row r="830" spans="1:52" x14ac:dyDescent="0.25">
      <c r="A830" s="102"/>
      <c r="F830" s="113"/>
      <c r="G830" s="118"/>
      <c r="H830" s="123"/>
      <c r="I830" s="123"/>
      <c r="J830" s="123"/>
      <c r="L830" s="113"/>
      <c r="M830" s="123"/>
      <c r="N830" s="123"/>
      <c r="O830" s="123"/>
      <c r="R830" s="123"/>
      <c r="T830" s="113"/>
      <c r="U830" s="118"/>
      <c r="V830" s="123"/>
      <c r="W830" s="123"/>
      <c r="X830" s="123"/>
      <c r="Z830" s="128"/>
      <c r="AD830" s="132"/>
      <c r="AG830" s="123"/>
      <c r="AI830" s="128"/>
      <c r="AJ830" s="123"/>
      <c r="AL830" s="123"/>
      <c r="AM830" s="123"/>
      <c r="AO830" s="123"/>
      <c r="AP830" s="123"/>
      <c r="AQ830" s="123"/>
      <c r="AS830" s="123"/>
      <c r="AT830" s="123"/>
      <c r="AU830" s="123"/>
      <c r="AW830" s="123"/>
      <c r="AX830" s="123"/>
      <c r="AY830" s="123"/>
      <c r="AZ830" s="102"/>
    </row>
    <row r="831" spans="1:52" x14ac:dyDescent="0.25">
      <c r="A831" s="102"/>
      <c r="F831" s="113"/>
      <c r="G831" s="118"/>
      <c r="H831" s="123"/>
      <c r="I831" s="123"/>
      <c r="J831" s="123"/>
      <c r="L831" s="113"/>
      <c r="M831" s="123"/>
      <c r="N831" s="123"/>
      <c r="O831" s="123"/>
      <c r="R831" s="123"/>
      <c r="T831" s="113"/>
      <c r="U831" s="118"/>
      <c r="V831" s="123"/>
      <c r="W831" s="123"/>
      <c r="X831" s="123"/>
      <c r="Z831" s="128"/>
      <c r="AD831" s="132"/>
      <c r="AG831" s="123"/>
      <c r="AI831" s="128"/>
      <c r="AJ831" s="123"/>
      <c r="AL831" s="123"/>
      <c r="AM831" s="123"/>
      <c r="AO831" s="123"/>
      <c r="AP831" s="123"/>
      <c r="AQ831" s="123"/>
      <c r="AS831" s="123"/>
      <c r="AT831" s="123"/>
      <c r="AU831" s="123"/>
      <c r="AW831" s="123"/>
      <c r="AX831" s="123"/>
      <c r="AY831" s="123"/>
      <c r="AZ831" s="102"/>
    </row>
    <row r="832" spans="1:52" x14ac:dyDescent="0.25">
      <c r="A832" s="102"/>
      <c r="F832" s="113"/>
      <c r="G832" s="118"/>
      <c r="H832" s="123"/>
      <c r="I832" s="123"/>
      <c r="J832" s="123"/>
      <c r="L832" s="113"/>
      <c r="M832" s="123"/>
      <c r="N832" s="123"/>
      <c r="O832" s="123"/>
      <c r="R832" s="123"/>
      <c r="T832" s="113"/>
      <c r="U832" s="118"/>
      <c r="V832" s="123"/>
      <c r="W832" s="123"/>
      <c r="X832" s="123"/>
      <c r="Z832" s="128"/>
      <c r="AD832" s="132"/>
      <c r="AG832" s="123"/>
      <c r="AI832" s="128"/>
      <c r="AJ832" s="123"/>
      <c r="AL832" s="123"/>
      <c r="AM832" s="123"/>
      <c r="AO832" s="123"/>
      <c r="AP832" s="123"/>
      <c r="AQ832" s="123"/>
      <c r="AS832" s="123"/>
      <c r="AT832" s="123"/>
      <c r="AU832" s="123"/>
      <c r="AW832" s="123"/>
      <c r="AX832" s="123"/>
      <c r="AY832" s="123"/>
      <c r="AZ832" s="102"/>
    </row>
    <row r="833" spans="1:52" x14ac:dyDescent="0.25">
      <c r="A833" s="102"/>
      <c r="F833" s="113"/>
      <c r="G833" s="118"/>
      <c r="H833" s="123"/>
      <c r="I833" s="123"/>
      <c r="J833" s="123"/>
      <c r="L833" s="113"/>
      <c r="M833" s="123"/>
      <c r="N833" s="123"/>
      <c r="O833" s="123"/>
      <c r="R833" s="123"/>
      <c r="T833" s="113"/>
      <c r="U833" s="118"/>
      <c r="V833" s="123"/>
      <c r="W833" s="123"/>
      <c r="X833" s="123"/>
      <c r="Z833" s="128"/>
      <c r="AD833" s="132"/>
      <c r="AG833" s="123"/>
      <c r="AI833" s="128"/>
      <c r="AJ833" s="123"/>
      <c r="AL833" s="123"/>
      <c r="AM833" s="123"/>
      <c r="AO833" s="123"/>
      <c r="AP833" s="123"/>
      <c r="AQ833" s="123"/>
      <c r="AS833" s="123"/>
      <c r="AT833" s="123"/>
      <c r="AU833" s="123"/>
      <c r="AW833" s="123"/>
      <c r="AX833" s="123"/>
      <c r="AY833" s="123"/>
      <c r="AZ833" s="102"/>
    </row>
    <row r="834" spans="1:52" x14ac:dyDescent="0.25">
      <c r="A834" s="102"/>
      <c r="F834" s="113"/>
      <c r="G834" s="118"/>
      <c r="H834" s="123"/>
      <c r="I834" s="123"/>
      <c r="J834" s="123"/>
      <c r="L834" s="113"/>
      <c r="M834" s="123"/>
      <c r="N834" s="123"/>
      <c r="O834" s="123"/>
      <c r="R834" s="123"/>
      <c r="T834" s="113"/>
      <c r="U834" s="118"/>
      <c r="V834" s="123"/>
      <c r="W834" s="123"/>
      <c r="X834" s="123"/>
      <c r="Z834" s="128"/>
      <c r="AD834" s="132"/>
      <c r="AG834" s="123"/>
      <c r="AI834" s="128"/>
      <c r="AJ834" s="123"/>
      <c r="AL834" s="123"/>
      <c r="AM834" s="123"/>
      <c r="AO834" s="123"/>
      <c r="AP834" s="123"/>
      <c r="AQ834" s="123"/>
      <c r="AS834" s="123"/>
      <c r="AT834" s="123"/>
      <c r="AU834" s="123"/>
      <c r="AW834" s="123"/>
      <c r="AX834" s="123"/>
      <c r="AY834" s="123"/>
      <c r="AZ834" s="102"/>
    </row>
    <row r="835" spans="1:52" x14ac:dyDescent="0.25">
      <c r="A835" s="102"/>
      <c r="F835" s="113"/>
      <c r="G835" s="118"/>
      <c r="H835" s="123"/>
      <c r="I835" s="123"/>
      <c r="J835" s="123"/>
      <c r="L835" s="113"/>
      <c r="M835" s="123"/>
      <c r="N835" s="123"/>
      <c r="O835" s="123"/>
      <c r="R835" s="123"/>
      <c r="T835" s="113"/>
      <c r="U835" s="118"/>
      <c r="V835" s="123"/>
      <c r="W835" s="123"/>
      <c r="X835" s="123"/>
      <c r="Z835" s="128"/>
      <c r="AD835" s="132"/>
      <c r="AG835" s="123"/>
      <c r="AI835" s="128"/>
      <c r="AJ835" s="123"/>
      <c r="AL835" s="123"/>
      <c r="AM835" s="123"/>
      <c r="AO835" s="123"/>
      <c r="AP835" s="123"/>
      <c r="AQ835" s="123"/>
      <c r="AS835" s="123"/>
      <c r="AT835" s="123"/>
      <c r="AU835" s="123"/>
      <c r="AW835" s="123"/>
      <c r="AX835" s="123"/>
      <c r="AY835" s="123"/>
      <c r="AZ835" s="102"/>
    </row>
    <row r="836" spans="1:52" x14ac:dyDescent="0.25">
      <c r="A836" s="102"/>
      <c r="F836" s="113"/>
      <c r="G836" s="118"/>
      <c r="H836" s="123"/>
      <c r="I836" s="123"/>
      <c r="J836" s="123"/>
      <c r="L836" s="113"/>
      <c r="M836" s="123"/>
      <c r="N836" s="123"/>
      <c r="O836" s="123"/>
      <c r="R836" s="123"/>
      <c r="T836" s="113"/>
      <c r="U836" s="118"/>
      <c r="V836" s="123"/>
      <c r="W836" s="123"/>
      <c r="X836" s="123"/>
      <c r="Z836" s="128"/>
      <c r="AD836" s="132"/>
      <c r="AG836" s="123"/>
      <c r="AI836" s="128"/>
      <c r="AJ836" s="123"/>
      <c r="AL836" s="123"/>
      <c r="AM836" s="123"/>
      <c r="AO836" s="123"/>
      <c r="AP836" s="123"/>
      <c r="AQ836" s="123"/>
      <c r="AS836" s="123"/>
      <c r="AT836" s="123"/>
      <c r="AU836" s="123"/>
      <c r="AW836" s="123"/>
      <c r="AX836" s="123"/>
      <c r="AY836" s="123"/>
      <c r="AZ836" s="102"/>
    </row>
    <row r="837" spans="1:52" x14ac:dyDescent="0.25">
      <c r="A837" s="102"/>
      <c r="F837" s="113"/>
      <c r="G837" s="118"/>
      <c r="H837" s="123"/>
      <c r="I837" s="123"/>
      <c r="J837" s="123"/>
      <c r="L837" s="113"/>
      <c r="M837" s="123"/>
      <c r="N837" s="123"/>
      <c r="O837" s="123"/>
      <c r="R837" s="123"/>
      <c r="T837" s="113"/>
      <c r="U837" s="118"/>
      <c r="V837" s="123"/>
      <c r="W837" s="123"/>
      <c r="X837" s="123"/>
      <c r="Z837" s="128"/>
      <c r="AD837" s="132"/>
      <c r="AG837" s="123"/>
      <c r="AI837" s="128"/>
      <c r="AJ837" s="123"/>
      <c r="AL837" s="123"/>
      <c r="AM837" s="123"/>
      <c r="AO837" s="123"/>
      <c r="AP837" s="123"/>
      <c r="AQ837" s="123"/>
      <c r="AS837" s="123"/>
      <c r="AT837" s="123"/>
      <c r="AU837" s="123"/>
      <c r="AW837" s="123"/>
      <c r="AX837" s="123"/>
      <c r="AY837" s="123"/>
      <c r="AZ837" s="102"/>
    </row>
    <row r="838" spans="1:52" x14ac:dyDescent="0.25">
      <c r="A838" s="102"/>
      <c r="F838" s="113"/>
      <c r="G838" s="118"/>
      <c r="H838" s="123"/>
      <c r="I838" s="123"/>
      <c r="J838" s="123"/>
      <c r="L838" s="113"/>
      <c r="M838" s="123"/>
      <c r="N838" s="123"/>
      <c r="O838" s="123"/>
      <c r="R838" s="123"/>
      <c r="T838" s="113"/>
      <c r="U838" s="118"/>
      <c r="V838" s="123"/>
      <c r="W838" s="123"/>
      <c r="X838" s="123"/>
      <c r="Z838" s="128"/>
      <c r="AD838" s="132"/>
      <c r="AG838" s="123"/>
      <c r="AI838" s="128"/>
      <c r="AJ838" s="123"/>
      <c r="AL838" s="123"/>
      <c r="AM838" s="123"/>
      <c r="AO838" s="123"/>
      <c r="AP838" s="123"/>
      <c r="AQ838" s="123"/>
      <c r="AS838" s="123"/>
      <c r="AT838" s="123"/>
      <c r="AU838" s="123"/>
      <c r="AW838" s="123"/>
      <c r="AX838" s="123"/>
      <c r="AY838" s="123"/>
      <c r="AZ838" s="102"/>
    </row>
    <row r="839" spans="1:52" x14ac:dyDescent="0.25">
      <c r="A839" s="102"/>
      <c r="F839" s="113"/>
      <c r="G839" s="118"/>
      <c r="H839" s="123"/>
      <c r="I839" s="123"/>
      <c r="J839" s="123"/>
      <c r="L839" s="113"/>
      <c r="M839" s="123"/>
      <c r="N839" s="123"/>
      <c r="O839" s="123"/>
      <c r="R839" s="123"/>
      <c r="T839" s="113"/>
      <c r="U839" s="118"/>
      <c r="V839" s="123"/>
      <c r="W839" s="123"/>
      <c r="X839" s="123"/>
      <c r="Z839" s="128"/>
      <c r="AD839" s="132"/>
      <c r="AG839" s="123"/>
      <c r="AI839" s="128"/>
      <c r="AJ839" s="123"/>
      <c r="AL839" s="123"/>
      <c r="AM839" s="123"/>
      <c r="AO839" s="123"/>
      <c r="AP839" s="123"/>
      <c r="AQ839" s="123"/>
      <c r="AS839" s="123"/>
      <c r="AT839" s="123"/>
      <c r="AU839" s="123"/>
      <c r="AW839" s="123"/>
      <c r="AX839" s="123"/>
      <c r="AY839" s="123"/>
      <c r="AZ839" s="102"/>
    </row>
    <row r="840" spans="1:52" x14ac:dyDescent="0.25">
      <c r="A840" s="102"/>
      <c r="F840" s="113"/>
      <c r="G840" s="118"/>
      <c r="H840" s="123"/>
      <c r="I840" s="123"/>
      <c r="J840" s="123"/>
      <c r="L840" s="113"/>
      <c r="M840" s="123"/>
      <c r="N840" s="123"/>
      <c r="O840" s="123"/>
      <c r="R840" s="123"/>
      <c r="T840" s="113"/>
      <c r="U840" s="118"/>
      <c r="V840" s="123"/>
      <c r="W840" s="123"/>
      <c r="X840" s="123"/>
      <c r="Z840" s="128"/>
      <c r="AD840" s="132"/>
      <c r="AG840" s="123"/>
      <c r="AI840" s="128"/>
      <c r="AJ840" s="123"/>
      <c r="AL840" s="123"/>
      <c r="AM840" s="123"/>
      <c r="AO840" s="123"/>
      <c r="AP840" s="123"/>
      <c r="AQ840" s="123"/>
      <c r="AS840" s="123"/>
      <c r="AT840" s="123"/>
      <c r="AU840" s="123"/>
      <c r="AW840" s="123"/>
      <c r="AX840" s="123"/>
      <c r="AY840" s="123"/>
      <c r="AZ840" s="102"/>
    </row>
    <row r="841" spans="1:52" x14ac:dyDescent="0.25">
      <c r="A841" s="102"/>
      <c r="F841" s="113"/>
      <c r="G841" s="118"/>
      <c r="H841" s="123"/>
      <c r="I841" s="123"/>
      <c r="J841" s="123"/>
      <c r="L841" s="113"/>
      <c r="M841" s="123"/>
      <c r="N841" s="123"/>
      <c r="O841" s="123"/>
      <c r="R841" s="123"/>
      <c r="T841" s="113"/>
      <c r="U841" s="118"/>
      <c r="V841" s="123"/>
      <c r="W841" s="123"/>
      <c r="X841" s="123"/>
      <c r="Z841" s="128"/>
      <c r="AD841" s="132"/>
      <c r="AG841" s="123"/>
      <c r="AI841" s="128"/>
      <c r="AJ841" s="123"/>
      <c r="AL841" s="123"/>
      <c r="AM841" s="123"/>
      <c r="AO841" s="123"/>
      <c r="AP841" s="123"/>
      <c r="AQ841" s="123"/>
      <c r="AS841" s="123"/>
      <c r="AT841" s="123"/>
      <c r="AU841" s="123"/>
      <c r="AW841" s="123"/>
      <c r="AX841" s="123"/>
      <c r="AY841" s="123"/>
      <c r="AZ841" s="102"/>
    </row>
    <row r="842" spans="1:52" x14ac:dyDescent="0.25">
      <c r="A842" s="102"/>
      <c r="F842" s="113"/>
      <c r="G842" s="118"/>
      <c r="H842" s="123"/>
      <c r="I842" s="123"/>
      <c r="J842" s="123"/>
      <c r="L842" s="113"/>
      <c r="M842" s="123"/>
      <c r="N842" s="123"/>
      <c r="O842" s="123"/>
      <c r="R842" s="123"/>
      <c r="T842" s="113"/>
      <c r="U842" s="118"/>
      <c r="V842" s="123"/>
      <c r="W842" s="123"/>
      <c r="X842" s="123"/>
      <c r="Z842" s="128"/>
      <c r="AD842" s="132"/>
      <c r="AG842" s="123"/>
      <c r="AI842" s="128"/>
      <c r="AJ842" s="123"/>
      <c r="AL842" s="123"/>
      <c r="AM842" s="123"/>
      <c r="AO842" s="123"/>
      <c r="AP842" s="123"/>
      <c r="AQ842" s="123"/>
      <c r="AS842" s="123"/>
      <c r="AT842" s="123"/>
      <c r="AU842" s="123"/>
      <c r="AW842" s="123"/>
      <c r="AX842" s="123"/>
      <c r="AY842" s="123"/>
      <c r="AZ842" s="102"/>
    </row>
    <row r="843" spans="1:52" x14ac:dyDescent="0.25">
      <c r="A843" s="102"/>
      <c r="F843" s="113"/>
      <c r="G843" s="118"/>
      <c r="H843" s="123"/>
      <c r="I843" s="123"/>
      <c r="J843" s="123"/>
      <c r="L843" s="113"/>
      <c r="M843" s="123"/>
      <c r="N843" s="123"/>
      <c r="O843" s="123"/>
      <c r="R843" s="123"/>
      <c r="T843" s="113"/>
      <c r="U843" s="118"/>
      <c r="V843" s="123"/>
      <c r="W843" s="123"/>
      <c r="X843" s="123"/>
      <c r="Z843" s="128"/>
      <c r="AD843" s="132"/>
      <c r="AG843" s="123"/>
      <c r="AI843" s="128"/>
      <c r="AJ843" s="123"/>
      <c r="AL843" s="123"/>
      <c r="AM843" s="123"/>
      <c r="AO843" s="123"/>
      <c r="AP843" s="123"/>
      <c r="AQ843" s="123"/>
      <c r="AS843" s="123"/>
      <c r="AT843" s="123"/>
      <c r="AU843" s="123"/>
      <c r="AW843" s="123"/>
      <c r="AX843" s="123"/>
      <c r="AY843" s="123"/>
      <c r="AZ843" s="102"/>
    </row>
    <row r="844" spans="1:52" x14ac:dyDescent="0.25">
      <c r="A844" s="102"/>
      <c r="F844" s="113"/>
      <c r="G844" s="118"/>
      <c r="H844" s="123"/>
      <c r="I844" s="123"/>
      <c r="J844" s="123"/>
      <c r="L844" s="113"/>
      <c r="M844" s="123"/>
      <c r="N844" s="123"/>
      <c r="O844" s="123"/>
      <c r="R844" s="123"/>
      <c r="T844" s="113"/>
      <c r="U844" s="118"/>
      <c r="V844" s="123"/>
      <c r="W844" s="123"/>
      <c r="X844" s="123"/>
      <c r="Z844" s="128"/>
      <c r="AD844" s="132"/>
      <c r="AG844" s="123"/>
      <c r="AI844" s="128"/>
      <c r="AJ844" s="123"/>
      <c r="AL844" s="123"/>
      <c r="AM844" s="123"/>
      <c r="AO844" s="123"/>
      <c r="AP844" s="123"/>
      <c r="AQ844" s="123"/>
      <c r="AS844" s="123"/>
      <c r="AT844" s="123"/>
      <c r="AU844" s="123"/>
      <c r="AW844" s="123"/>
      <c r="AX844" s="123"/>
      <c r="AY844" s="123"/>
      <c r="AZ844" s="102"/>
    </row>
    <row r="845" spans="1:52" x14ac:dyDescent="0.25">
      <c r="A845" s="102"/>
      <c r="F845" s="113"/>
      <c r="G845" s="118"/>
      <c r="H845" s="123"/>
      <c r="I845" s="123"/>
      <c r="J845" s="123"/>
      <c r="L845" s="113"/>
      <c r="M845" s="123"/>
      <c r="N845" s="123"/>
      <c r="O845" s="123"/>
      <c r="R845" s="123"/>
      <c r="T845" s="113"/>
      <c r="U845" s="118"/>
      <c r="V845" s="123"/>
      <c r="W845" s="123"/>
      <c r="X845" s="123"/>
      <c r="Z845" s="128"/>
      <c r="AD845" s="132"/>
      <c r="AG845" s="123"/>
      <c r="AI845" s="128"/>
      <c r="AJ845" s="123"/>
      <c r="AL845" s="123"/>
      <c r="AM845" s="123"/>
      <c r="AO845" s="123"/>
      <c r="AP845" s="123"/>
      <c r="AQ845" s="123"/>
      <c r="AS845" s="123"/>
      <c r="AT845" s="123"/>
      <c r="AU845" s="123"/>
      <c r="AW845" s="123"/>
      <c r="AX845" s="123"/>
      <c r="AY845" s="123"/>
      <c r="AZ845" s="102"/>
    </row>
    <row r="846" spans="1:52" x14ac:dyDescent="0.25">
      <c r="A846" s="102"/>
      <c r="F846" s="113"/>
      <c r="G846" s="118"/>
      <c r="H846" s="123"/>
      <c r="I846" s="123"/>
      <c r="J846" s="123"/>
      <c r="L846" s="113"/>
      <c r="M846" s="123"/>
      <c r="N846" s="123"/>
      <c r="O846" s="123"/>
      <c r="R846" s="123"/>
      <c r="T846" s="113"/>
      <c r="U846" s="118"/>
      <c r="V846" s="123"/>
      <c r="W846" s="123"/>
      <c r="X846" s="123"/>
      <c r="Z846" s="128"/>
      <c r="AD846" s="132"/>
      <c r="AG846" s="123"/>
      <c r="AI846" s="128"/>
      <c r="AJ846" s="123"/>
      <c r="AL846" s="123"/>
      <c r="AM846" s="123"/>
      <c r="AO846" s="123"/>
      <c r="AP846" s="123"/>
      <c r="AQ846" s="123"/>
      <c r="AS846" s="123"/>
      <c r="AT846" s="123"/>
      <c r="AU846" s="123"/>
      <c r="AW846" s="123"/>
      <c r="AX846" s="123"/>
      <c r="AY846" s="123"/>
      <c r="AZ846" s="102"/>
    </row>
    <row r="847" spans="1:52" x14ac:dyDescent="0.25">
      <c r="A847" s="102"/>
      <c r="F847" s="113"/>
      <c r="G847" s="118"/>
      <c r="H847" s="123"/>
      <c r="I847" s="123"/>
      <c r="J847" s="123"/>
      <c r="L847" s="113"/>
      <c r="M847" s="123"/>
      <c r="N847" s="123"/>
      <c r="O847" s="123"/>
      <c r="R847" s="123"/>
      <c r="T847" s="113"/>
      <c r="U847" s="118"/>
      <c r="V847" s="123"/>
      <c r="W847" s="123"/>
      <c r="X847" s="123"/>
      <c r="Z847" s="128"/>
      <c r="AD847" s="132"/>
      <c r="AG847" s="123"/>
      <c r="AI847" s="128"/>
      <c r="AJ847" s="123"/>
      <c r="AL847" s="123"/>
      <c r="AM847" s="123"/>
      <c r="AO847" s="123"/>
      <c r="AP847" s="123"/>
      <c r="AQ847" s="123"/>
      <c r="AS847" s="123"/>
      <c r="AT847" s="123"/>
      <c r="AU847" s="123"/>
      <c r="AW847" s="123"/>
      <c r="AX847" s="123"/>
      <c r="AY847" s="123"/>
      <c r="AZ847" s="102"/>
    </row>
    <row r="848" spans="1:52" x14ac:dyDescent="0.25">
      <c r="A848" s="102"/>
      <c r="F848" s="113"/>
      <c r="G848" s="118"/>
      <c r="H848" s="123"/>
      <c r="I848" s="123"/>
      <c r="J848" s="123"/>
      <c r="L848" s="113"/>
      <c r="M848" s="123"/>
      <c r="N848" s="123"/>
      <c r="O848" s="123"/>
      <c r="R848" s="123"/>
      <c r="T848" s="113"/>
      <c r="U848" s="118"/>
      <c r="V848" s="123"/>
      <c r="W848" s="123"/>
      <c r="X848" s="123"/>
      <c r="Z848" s="128"/>
      <c r="AD848" s="132"/>
      <c r="AG848" s="123"/>
      <c r="AI848" s="128"/>
      <c r="AJ848" s="123"/>
      <c r="AL848" s="123"/>
      <c r="AM848" s="123"/>
      <c r="AO848" s="123"/>
      <c r="AP848" s="123"/>
      <c r="AQ848" s="123"/>
      <c r="AS848" s="123"/>
      <c r="AT848" s="123"/>
      <c r="AU848" s="123"/>
      <c r="AW848" s="123"/>
      <c r="AX848" s="123"/>
      <c r="AY848" s="123"/>
      <c r="AZ848" s="102"/>
    </row>
    <row r="849" spans="1:52" x14ac:dyDescent="0.25">
      <c r="A849" s="102"/>
      <c r="F849" s="113"/>
      <c r="G849" s="118"/>
      <c r="H849" s="123"/>
      <c r="I849" s="123"/>
      <c r="J849" s="123"/>
      <c r="L849" s="113"/>
      <c r="M849" s="123"/>
      <c r="N849" s="123"/>
      <c r="O849" s="123"/>
      <c r="R849" s="123"/>
      <c r="T849" s="113"/>
      <c r="U849" s="118"/>
      <c r="V849" s="123"/>
      <c r="W849" s="123"/>
      <c r="X849" s="123"/>
      <c r="Z849" s="128"/>
      <c r="AD849" s="132"/>
      <c r="AG849" s="123"/>
      <c r="AI849" s="128"/>
      <c r="AJ849" s="123"/>
      <c r="AL849" s="123"/>
      <c r="AM849" s="123"/>
      <c r="AO849" s="123"/>
      <c r="AP849" s="123"/>
      <c r="AQ849" s="123"/>
      <c r="AS849" s="123"/>
      <c r="AT849" s="123"/>
      <c r="AU849" s="123"/>
      <c r="AW849" s="123"/>
      <c r="AX849" s="123"/>
      <c r="AY849" s="123"/>
      <c r="AZ849" s="102"/>
    </row>
    <row r="850" spans="1:52" x14ac:dyDescent="0.25">
      <c r="A850" s="102"/>
      <c r="F850" s="113"/>
      <c r="G850" s="118"/>
      <c r="H850" s="123"/>
      <c r="I850" s="123"/>
      <c r="J850" s="123"/>
      <c r="L850" s="113"/>
      <c r="M850" s="123"/>
      <c r="N850" s="123"/>
      <c r="O850" s="123"/>
      <c r="R850" s="123"/>
      <c r="T850" s="113"/>
      <c r="U850" s="118"/>
      <c r="V850" s="123"/>
      <c r="W850" s="123"/>
      <c r="X850" s="123"/>
      <c r="Z850" s="128"/>
      <c r="AD850" s="132"/>
      <c r="AG850" s="123"/>
      <c r="AI850" s="128"/>
      <c r="AJ850" s="123"/>
      <c r="AL850" s="123"/>
      <c r="AM850" s="123"/>
      <c r="AO850" s="123"/>
      <c r="AP850" s="123"/>
      <c r="AQ850" s="123"/>
      <c r="AS850" s="123"/>
      <c r="AT850" s="123"/>
      <c r="AU850" s="123"/>
      <c r="AW850" s="123"/>
      <c r="AX850" s="123"/>
      <c r="AY850" s="123"/>
      <c r="AZ850" s="102"/>
    </row>
    <row r="851" spans="1:52" x14ac:dyDescent="0.25">
      <c r="A851" s="102"/>
      <c r="F851" s="113"/>
      <c r="G851" s="118"/>
      <c r="H851" s="123"/>
      <c r="I851" s="123"/>
      <c r="J851" s="123"/>
      <c r="L851" s="113"/>
      <c r="M851" s="123"/>
      <c r="N851" s="123"/>
      <c r="O851" s="123"/>
      <c r="R851" s="123"/>
      <c r="T851" s="113"/>
      <c r="U851" s="118"/>
      <c r="V851" s="123"/>
      <c r="W851" s="123"/>
      <c r="X851" s="123"/>
      <c r="Z851" s="128"/>
      <c r="AD851" s="132"/>
      <c r="AG851" s="123"/>
      <c r="AI851" s="128"/>
      <c r="AJ851" s="123"/>
      <c r="AL851" s="123"/>
      <c r="AM851" s="123"/>
      <c r="AO851" s="123"/>
      <c r="AP851" s="123"/>
      <c r="AQ851" s="123"/>
      <c r="AS851" s="123"/>
      <c r="AT851" s="123"/>
      <c r="AU851" s="123"/>
      <c r="AW851" s="123"/>
      <c r="AX851" s="123"/>
      <c r="AY851" s="123"/>
      <c r="AZ851" s="102"/>
    </row>
    <row r="852" spans="1:52" x14ac:dyDescent="0.25">
      <c r="A852" s="102"/>
      <c r="F852" s="113"/>
      <c r="G852" s="118"/>
      <c r="H852" s="123"/>
      <c r="I852" s="123"/>
      <c r="J852" s="123"/>
      <c r="L852" s="113"/>
      <c r="M852" s="123"/>
      <c r="N852" s="123"/>
      <c r="O852" s="123"/>
      <c r="R852" s="123"/>
      <c r="T852" s="113"/>
      <c r="U852" s="118"/>
      <c r="V852" s="123"/>
      <c r="W852" s="123"/>
      <c r="X852" s="123"/>
      <c r="Z852" s="128"/>
      <c r="AD852" s="132"/>
      <c r="AG852" s="123"/>
      <c r="AI852" s="128"/>
      <c r="AJ852" s="123"/>
      <c r="AL852" s="123"/>
      <c r="AM852" s="123"/>
      <c r="AO852" s="123"/>
      <c r="AP852" s="123"/>
      <c r="AQ852" s="123"/>
      <c r="AS852" s="123"/>
      <c r="AT852" s="123"/>
      <c r="AU852" s="123"/>
      <c r="AW852" s="123"/>
      <c r="AX852" s="123"/>
      <c r="AY852" s="123"/>
      <c r="AZ852" s="102"/>
    </row>
    <row r="853" spans="1:52" x14ac:dyDescent="0.25">
      <c r="A853" s="102"/>
      <c r="F853" s="113"/>
      <c r="G853" s="118"/>
      <c r="H853" s="123"/>
      <c r="I853" s="123"/>
      <c r="J853" s="123"/>
      <c r="L853" s="113"/>
      <c r="M853" s="123"/>
      <c r="N853" s="123"/>
      <c r="O853" s="123"/>
      <c r="R853" s="123"/>
      <c r="T853" s="113"/>
      <c r="U853" s="118"/>
      <c r="V853" s="123"/>
      <c r="W853" s="123"/>
      <c r="X853" s="123"/>
      <c r="Z853" s="128"/>
      <c r="AD853" s="132"/>
      <c r="AG853" s="123"/>
      <c r="AI853" s="128"/>
      <c r="AJ853" s="123"/>
      <c r="AL853" s="123"/>
      <c r="AM853" s="123"/>
      <c r="AO853" s="123"/>
      <c r="AP853" s="123"/>
      <c r="AQ853" s="123"/>
      <c r="AS853" s="123"/>
      <c r="AT853" s="123"/>
      <c r="AU853" s="123"/>
      <c r="AW853" s="123"/>
      <c r="AX853" s="123"/>
      <c r="AY853" s="123"/>
      <c r="AZ853" s="102"/>
    </row>
    <row r="854" spans="1:52" x14ac:dyDescent="0.25">
      <c r="A854" s="102"/>
      <c r="F854" s="113"/>
      <c r="G854" s="118"/>
      <c r="H854" s="123"/>
      <c r="I854" s="123"/>
      <c r="J854" s="123"/>
      <c r="L854" s="113"/>
      <c r="M854" s="123"/>
      <c r="N854" s="123"/>
      <c r="O854" s="123"/>
      <c r="R854" s="123"/>
      <c r="T854" s="113"/>
      <c r="U854" s="118"/>
      <c r="V854" s="123"/>
      <c r="W854" s="123"/>
      <c r="X854" s="123"/>
      <c r="Z854" s="128"/>
      <c r="AD854" s="132"/>
      <c r="AG854" s="123"/>
      <c r="AI854" s="128"/>
      <c r="AJ854" s="123"/>
      <c r="AL854" s="123"/>
      <c r="AM854" s="123"/>
      <c r="AO854" s="123"/>
      <c r="AP854" s="123"/>
      <c r="AQ854" s="123"/>
      <c r="AS854" s="123"/>
      <c r="AT854" s="123"/>
      <c r="AU854" s="123"/>
      <c r="AW854" s="123"/>
      <c r="AX854" s="123"/>
      <c r="AY854" s="123"/>
      <c r="AZ854" s="102"/>
    </row>
    <row r="855" spans="1:52" x14ac:dyDescent="0.25">
      <c r="A855" s="102"/>
      <c r="F855" s="113"/>
      <c r="G855" s="118"/>
      <c r="H855" s="123"/>
      <c r="I855" s="123"/>
      <c r="J855" s="123"/>
      <c r="L855" s="113"/>
      <c r="M855" s="123"/>
      <c r="N855" s="123"/>
      <c r="O855" s="123"/>
      <c r="R855" s="123"/>
      <c r="T855" s="113"/>
      <c r="U855" s="118"/>
      <c r="V855" s="123"/>
      <c r="W855" s="123"/>
      <c r="X855" s="123"/>
      <c r="Z855" s="128"/>
      <c r="AD855" s="132"/>
      <c r="AG855" s="123"/>
      <c r="AI855" s="128"/>
      <c r="AJ855" s="123"/>
      <c r="AL855" s="123"/>
      <c r="AM855" s="123"/>
      <c r="AO855" s="123"/>
      <c r="AP855" s="123"/>
      <c r="AQ855" s="123"/>
      <c r="AS855" s="123"/>
      <c r="AT855" s="123"/>
      <c r="AU855" s="123"/>
      <c r="AW855" s="123"/>
      <c r="AX855" s="123"/>
      <c r="AY855" s="123"/>
      <c r="AZ855" s="102"/>
    </row>
    <row r="856" spans="1:52" x14ac:dyDescent="0.25">
      <c r="A856" s="102"/>
      <c r="F856" s="113"/>
      <c r="G856" s="118"/>
      <c r="H856" s="123"/>
      <c r="I856" s="123"/>
      <c r="J856" s="123"/>
      <c r="L856" s="113"/>
      <c r="M856" s="123"/>
      <c r="N856" s="123"/>
      <c r="O856" s="123"/>
      <c r="R856" s="123"/>
      <c r="T856" s="113"/>
      <c r="U856" s="118"/>
      <c r="V856" s="123"/>
      <c r="W856" s="123"/>
      <c r="X856" s="123"/>
      <c r="Z856" s="128"/>
      <c r="AD856" s="132"/>
      <c r="AG856" s="123"/>
      <c r="AI856" s="128"/>
      <c r="AJ856" s="123"/>
      <c r="AL856" s="123"/>
      <c r="AM856" s="123"/>
      <c r="AO856" s="123"/>
      <c r="AP856" s="123"/>
      <c r="AQ856" s="123"/>
      <c r="AS856" s="123"/>
      <c r="AT856" s="123"/>
      <c r="AU856" s="123"/>
      <c r="AW856" s="123"/>
      <c r="AX856" s="123"/>
      <c r="AY856" s="123"/>
      <c r="AZ856" s="102"/>
    </row>
    <row r="857" spans="1:52" x14ac:dyDescent="0.25">
      <c r="A857" s="102"/>
      <c r="F857" s="113"/>
      <c r="G857" s="118"/>
      <c r="H857" s="123"/>
      <c r="I857" s="123"/>
      <c r="J857" s="123"/>
      <c r="L857" s="113"/>
      <c r="M857" s="123"/>
      <c r="N857" s="123"/>
      <c r="O857" s="123"/>
      <c r="R857" s="123"/>
      <c r="T857" s="113"/>
      <c r="U857" s="118"/>
      <c r="V857" s="123"/>
      <c r="W857" s="123"/>
      <c r="X857" s="123"/>
      <c r="Z857" s="128"/>
      <c r="AD857" s="132"/>
      <c r="AG857" s="123"/>
      <c r="AI857" s="128"/>
      <c r="AJ857" s="123"/>
      <c r="AL857" s="123"/>
      <c r="AM857" s="123"/>
      <c r="AO857" s="123"/>
      <c r="AP857" s="123"/>
      <c r="AQ857" s="123"/>
      <c r="AS857" s="123"/>
      <c r="AT857" s="123"/>
      <c r="AU857" s="123"/>
      <c r="AW857" s="123"/>
      <c r="AX857" s="123"/>
      <c r="AY857" s="123"/>
      <c r="AZ857" s="102"/>
    </row>
    <row r="858" spans="1:52" x14ac:dyDescent="0.25">
      <c r="A858" s="102"/>
      <c r="F858" s="113"/>
      <c r="G858" s="118"/>
      <c r="H858" s="123"/>
      <c r="I858" s="123"/>
      <c r="J858" s="123"/>
      <c r="L858" s="113"/>
      <c r="M858" s="123"/>
      <c r="N858" s="123"/>
      <c r="O858" s="123"/>
      <c r="R858" s="123"/>
      <c r="T858" s="113"/>
      <c r="U858" s="118"/>
      <c r="V858" s="123"/>
      <c r="W858" s="123"/>
      <c r="X858" s="123"/>
      <c r="Z858" s="128"/>
      <c r="AD858" s="132"/>
      <c r="AG858" s="123"/>
      <c r="AI858" s="128"/>
      <c r="AJ858" s="123"/>
      <c r="AL858" s="123"/>
      <c r="AM858" s="123"/>
      <c r="AO858" s="123"/>
      <c r="AP858" s="123"/>
      <c r="AQ858" s="123"/>
      <c r="AS858" s="123"/>
      <c r="AT858" s="123"/>
      <c r="AU858" s="123"/>
      <c r="AW858" s="123"/>
      <c r="AX858" s="123"/>
      <c r="AY858" s="123"/>
      <c r="AZ858" s="102"/>
    </row>
    <row r="859" spans="1:52" x14ac:dyDescent="0.25">
      <c r="A859" s="102"/>
      <c r="F859" s="113"/>
      <c r="G859" s="118"/>
      <c r="H859" s="123"/>
      <c r="I859" s="123"/>
      <c r="J859" s="123"/>
      <c r="L859" s="113"/>
      <c r="M859" s="123"/>
      <c r="N859" s="123"/>
      <c r="O859" s="123"/>
      <c r="R859" s="123"/>
      <c r="T859" s="113"/>
      <c r="U859" s="118"/>
      <c r="V859" s="123"/>
      <c r="W859" s="123"/>
      <c r="X859" s="123"/>
      <c r="Z859" s="128"/>
      <c r="AD859" s="132"/>
      <c r="AG859" s="123"/>
      <c r="AI859" s="128"/>
      <c r="AJ859" s="123"/>
      <c r="AL859" s="123"/>
      <c r="AM859" s="123"/>
      <c r="AO859" s="123"/>
      <c r="AP859" s="123"/>
      <c r="AQ859" s="123"/>
      <c r="AS859" s="123"/>
      <c r="AT859" s="123"/>
      <c r="AU859" s="123"/>
      <c r="AW859" s="123"/>
      <c r="AX859" s="123"/>
      <c r="AY859" s="123"/>
      <c r="AZ859" s="102"/>
    </row>
    <row r="860" spans="1:52" x14ac:dyDescent="0.25">
      <c r="A860" s="102"/>
      <c r="F860" s="113"/>
      <c r="G860" s="118"/>
      <c r="H860" s="123"/>
      <c r="I860" s="123"/>
      <c r="J860" s="123"/>
      <c r="L860" s="113"/>
      <c r="M860" s="123"/>
      <c r="N860" s="123"/>
      <c r="O860" s="123"/>
      <c r="R860" s="123"/>
      <c r="T860" s="113"/>
      <c r="U860" s="118"/>
      <c r="V860" s="123"/>
      <c r="W860" s="123"/>
      <c r="X860" s="123"/>
      <c r="Z860" s="128"/>
      <c r="AD860" s="132"/>
      <c r="AG860" s="123"/>
      <c r="AI860" s="128"/>
      <c r="AJ860" s="123"/>
      <c r="AL860" s="123"/>
      <c r="AM860" s="123"/>
      <c r="AO860" s="123"/>
      <c r="AP860" s="123"/>
      <c r="AQ860" s="123"/>
      <c r="AS860" s="123"/>
      <c r="AT860" s="123"/>
      <c r="AU860" s="123"/>
      <c r="AW860" s="123"/>
      <c r="AX860" s="123"/>
      <c r="AY860" s="123"/>
      <c r="AZ860" s="102"/>
    </row>
    <row r="861" spans="1:52" x14ac:dyDescent="0.25">
      <c r="A861" s="102"/>
      <c r="F861" s="113"/>
      <c r="G861" s="118"/>
      <c r="H861" s="123"/>
      <c r="I861" s="123"/>
      <c r="J861" s="123"/>
      <c r="L861" s="113"/>
      <c r="M861" s="123"/>
      <c r="N861" s="123"/>
      <c r="O861" s="123"/>
      <c r="R861" s="123"/>
      <c r="T861" s="113"/>
      <c r="U861" s="118"/>
      <c r="V861" s="123"/>
      <c r="W861" s="123"/>
      <c r="X861" s="123"/>
      <c r="Z861" s="128"/>
      <c r="AD861" s="132"/>
      <c r="AG861" s="123"/>
      <c r="AI861" s="128"/>
      <c r="AJ861" s="123"/>
      <c r="AL861" s="123"/>
      <c r="AM861" s="123"/>
      <c r="AO861" s="123"/>
      <c r="AP861" s="123"/>
      <c r="AQ861" s="123"/>
      <c r="AS861" s="123"/>
      <c r="AT861" s="123"/>
      <c r="AU861" s="123"/>
      <c r="AW861" s="123"/>
      <c r="AX861" s="123"/>
      <c r="AY861" s="123"/>
      <c r="AZ861" s="102"/>
    </row>
    <row r="862" spans="1:52" x14ac:dyDescent="0.25">
      <c r="A862" s="102"/>
      <c r="F862" s="113"/>
      <c r="G862" s="118"/>
      <c r="H862" s="123"/>
      <c r="I862" s="123"/>
      <c r="J862" s="123"/>
      <c r="L862" s="113"/>
      <c r="M862" s="123"/>
      <c r="N862" s="123"/>
      <c r="O862" s="123"/>
      <c r="R862" s="123"/>
      <c r="T862" s="113"/>
      <c r="U862" s="118"/>
      <c r="V862" s="123"/>
      <c r="W862" s="123"/>
      <c r="X862" s="123"/>
      <c r="Z862" s="128"/>
      <c r="AD862" s="132"/>
      <c r="AG862" s="123"/>
      <c r="AI862" s="128"/>
      <c r="AJ862" s="123"/>
      <c r="AL862" s="123"/>
      <c r="AM862" s="123"/>
      <c r="AO862" s="123"/>
      <c r="AP862" s="123"/>
      <c r="AQ862" s="123"/>
      <c r="AS862" s="123"/>
      <c r="AT862" s="123"/>
      <c r="AU862" s="123"/>
      <c r="AW862" s="123"/>
      <c r="AX862" s="123"/>
      <c r="AY862" s="123"/>
      <c r="AZ862" s="102"/>
    </row>
    <row r="863" spans="1:52" x14ac:dyDescent="0.25">
      <c r="A863" s="102"/>
      <c r="F863" s="113"/>
      <c r="G863" s="118"/>
      <c r="H863" s="123"/>
      <c r="I863" s="123"/>
      <c r="J863" s="123"/>
      <c r="L863" s="113"/>
      <c r="M863" s="123"/>
      <c r="N863" s="123"/>
      <c r="O863" s="123"/>
      <c r="R863" s="123"/>
      <c r="T863" s="113"/>
      <c r="U863" s="118"/>
      <c r="V863" s="123"/>
      <c r="W863" s="123"/>
      <c r="X863" s="123"/>
      <c r="Z863" s="128"/>
      <c r="AD863" s="132"/>
      <c r="AG863" s="123"/>
      <c r="AI863" s="128"/>
      <c r="AJ863" s="123"/>
      <c r="AL863" s="123"/>
      <c r="AM863" s="123"/>
      <c r="AO863" s="123"/>
      <c r="AP863" s="123"/>
      <c r="AQ863" s="123"/>
      <c r="AS863" s="123"/>
      <c r="AT863" s="123"/>
      <c r="AU863" s="123"/>
      <c r="AW863" s="123"/>
      <c r="AX863" s="123"/>
      <c r="AY863" s="123"/>
      <c r="AZ863" s="102"/>
    </row>
    <row r="864" spans="1:52" x14ac:dyDescent="0.25">
      <c r="A864" s="102"/>
      <c r="F864" s="113"/>
      <c r="G864" s="118"/>
      <c r="H864" s="123"/>
      <c r="I864" s="123"/>
      <c r="J864" s="123"/>
      <c r="L864" s="113"/>
      <c r="M864" s="123"/>
      <c r="N864" s="123"/>
      <c r="O864" s="123"/>
      <c r="R864" s="123"/>
      <c r="T864" s="113"/>
      <c r="U864" s="118"/>
      <c r="V864" s="123"/>
      <c r="W864" s="123"/>
      <c r="X864" s="123"/>
      <c r="Z864" s="128"/>
      <c r="AD864" s="132"/>
      <c r="AG864" s="123"/>
      <c r="AI864" s="128"/>
      <c r="AJ864" s="123"/>
      <c r="AL864" s="123"/>
      <c r="AM864" s="123"/>
      <c r="AO864" s="123"/>
      <c r="AP864" s="123"/>
      <c r="AQ864" s="123"/>
      <c r="AS864" s="123"/>
      <c r="AT864" s="123"/>
      <c r="AU864" s="123"/>
      <c r="AW864" s="123"/>
      <c r="AX864" s="123"/>
      <c r="AY864" s="123"/>
      <c r="AZ864" s="102"/>
    </row>
    <row r="865" spans="1:52" x14ac:dyDescent="0.25">
      <c r="A865" s="102"/>
      <c r="F865" s="113"/>
      <c r="G865" s="118"/>
      <c r="H865" s="123"/>
      <c r="I865" s="123"/>
      <c r="J865" s="123"/>
      <c r="L865" s="113"/>
      <c r="M865" s="123"/>
      <c r="N865" s="123"/>
      <c r="O865" s="123"/>
      <c r="R865" s="123"/>
      <c r="T865" s="113"/>
      <c r="U865" s="118"/>
      <c r="V865" s="123"/>
      <c r="W865" s="123"/>
      <c r="X865" s="123"/>
      <c r="Z865" s="128"/>
      <c r="AD865" s="132"/>
      <c r="AG865" s="123"/>
      <c r="AI865" s="128"/>
      <c r="AJ865" s="123"/>
      <c r="AL865" s="123"/>
      <c r="AM865" s="123"/>
      <c r="AO865" s="123"/>
      <c r="AP865" s="123"/>
      <c r="AQ865" s="123"/>
      <c r="AS865" s="123"/>
      <c r="AT865" s="123"/>
      <c r="AU865" s="123"/>
      <c r="AW865" s="123"/>
      <c r="AX865" s="123"/>
      <c r="AY865" s="123"/>
      <c r="AZ865" s="102"/>
    </row>
    <row r="866" spans="1:52" x14ac:dyDescent="0.25">
      <c r="A866" s="102"/>
      <c r="F866" s="113"/>
      <c r="G866" s="118"/>
      <c r="H866" s="123"/>
      <c r="I866" s="123"/>
      <c r="J866" s="123"/>
      <c r="L866" s="113"/>
      <c r="M866" s="123"/>
      <c r="N866" s="123"/>
      <c r="O866" s="123"/>
      <c r="R866" s="123"/>
      <c r="T866" s="113"/>
      <c r="U866" s="118"/>
      <c r="V866" s="123"/>
      <c r="W866" s="123"/>
      <c r="X866" s="123"/>
      <c r="Z866" s="128"/>
      <c r="AD866" s="132"/>
      <c r="AG866" s="123"/>
      <c r="AI866" s="128"/>
      <c r="AJ866" s="123"/>
      <c r="AL866" s="123"/>
      <c r="AM866" s="123"/>
      <c r="AO866" s="123"/>
      <c r="AP866" s="123"/>
      <c r="AQ866" s="123"/>
      <c r="AS866" s="123"/>
      <c r="AT866" s="123"/>
      <c r="AU866" s="123"/>
      <c r="AW866" s="123"/>
      <c r="AX866" s="123"/>
      <c r="AY866" s="123"/>
      <c r="AZ866" s="102"/>
    </row>
    <row r="867" spans="1:52" x14ac:dyDescent="0.25">
      <c r="A867" s="102"/>
      <c r="F867" s="113"/>
      <c r="G867" s="118"/>
      <c r="H867" s="123"/>
      <c r="I867" s="123"/>
      <c r="J867" s="123"/>
      <c r="L867" s="113"/>
      <c r="M867" s="123"/>
      <c r="N867" s="123"/>
      <c r="O867" s="123"/>
      <c r="R867" s="123"/>
      <c r="T867" s="113"/>
      <c r="U867" s="118"/>
      <c r="V867" s="123"/>
      <c r="W867" s="123"/>
      <c r="X867" s="123"/>
      <c r="Z867" s="128"/>
      <c r="AD867" s="132"/>
      <c r="AG867" s="123"/>
      <c r="AI867" s="128"/>
      <c r="AJ867" s="123"/>
      <c r="AL867" s="123"/>
      <c r="AM867" s="123"/>
      <c r="AO867" s="123"/>
      <c r="AP867" s="123"/>
      <c r="AQ867" s="123"/>
      <c r="AS867" s="123"/>
      <c r="AT867" s="123"/>
      <c r="AU867" s="123"/>
      <c r="AW867" s="123"/>
      <c r="AX867" s="123"/>
      <c r="AY867" s="123"/>
      <c r="AZ867" s="102"/>
    </row>
    <row r="868" spans="1:52" x14ac:dyDescent="0.25">
      <c r="A868" s="102"/>
      <c r="F868" s="113"/>
      <c r="G868" s="118"/>
      <c r="H868" s="123"/>
      <c r="I868" s="123"/>
      <c r="J868" s="123"/>
      <c r="L868" s="113"/>
      <c r="M868" s="123"/>
      <c r="N868" s="123"/>
      <c r="O868" s="123"/>
      <c r="R868" s="123"/>
      <c r="T868" s="113"/>
      <c r="U868" s="118"/>
      <c r="V868" s="123"/>
      <c r="W868" s="123"/>
      <c r="X868" s="123"/>
      <c r="Z868" s="128"/>
      <c r="AD868" s="132"/>
      <c r="AG868" s="123"/>
      <c r="AI868" s="128"/>
      <c r="AJ868" s="123"/>
      <c r="AL868" s="123"/>
      <c r="AM868" s="123"/>
      <c r="AO868" s="123"/>
      <c r="AP868" s="123"/>
      <c r="AQ868" s="123"/>
      <c r="AS868" s="123"/>
      <c r="AT868" s="123"/>
      <c r="AU868" s="123"/>
      <c r="AW868" s="123"/>
      <c r="AX868" s="123"/>
      <c r="AY868" s="123"/>
      <c r="AZ868" s="102"/>
    </row>
    <row r="869" spans="1:52" x14ac:dyDescent="0.25">
      <c r="A869" s="102"/>
      <c r="F869" s="113"/>
      <c r="G869" s="118"/>
      <c r="H869" s="123"/>
      <c r="I869" s="123"/>
      <c r="J869" s="123"/>
      <c r="L869" s="113"/>
      <c r="M869" s="123"/>
      <c r="N869" s="123"/>
      <c r="O869" s="123"/>
      <c r="R869" s="123"/>
      <c r="T869" s="113"/>
      <c r="U869" s="118"/>
      <c r="V869" s="123"/>
      <c r="W869" s="123"/>
      <c r="X869" s="123"/>
      <c r="Z869" s="128"/>
      <c r="AD869" s="132"/>
      <c r="AG869" s="123"/>
      <c r="AI869" s="128"/>
      <c r="AJ869" s="123"/>
      <c r="AL869" s="123"/>
      <c r="AM869" s="123"/>
      <c r="AO869" s="123"/>
      <c r="AP869" s="123"/>
      <c r="AQ869" s="123"/>
      <c r="AS869" s="123"/>
      <c r="AT869" s="123"/>
      <c r="AU869" s="123"/>
      <c r="AW869" s="123"/>
      <c r="AX869" s="123"/>
      <c r="AY869" s="123"/>
      <c r="AZ869" s="102"/>
    </row>
    <row r="870" spans="1:52" x14ac:dyDescent="0.25">
      <c r="A870" s="102"/>
      <c r="F870" s="113"/>
      <c r="G870" s="118"/>
      <c r="H870" s="123"/>
      <c r="I870" s="123"/>
      <c r="J870" s="123"/>
      <c r="L870" s="113"/>
      <c r="M870" s="123"/>
      <c r="N870" s="123"/>
      <c r="O870" s="123"/>
      <c r="R870" s="123"/>
      <c r="T870" s="113"/>
      <c r="U870" s="118"/>
      <c r="V870" s="123"/>
      <c r="W870" s="123"/>
      <c r="X870" s="123"/>
      <c r="Z870" s="128"/>
      <c r="AD870" s="132"/>
      <c r="AG870" s="123"/>
      <c r="AI870" s="128"/>
      <c r="AJ870" s="123"/>
      <c r="AL870" s="123"/>
      <c r="AM870" s="123"/>
      <c r="AO870" s="123"/>
      <c r="AP870" s="123"/>
      <c r="AQ870" s="123"/>
      <c r="AS870" s="123"/>
      <c r="AT870" s="123"/>
      <c r="AU870" s="123"/>
      <c r="AW870" s="123"/>
      <c r="AX870" s="123"/>
      <c r="AY870" s="123"/>
      <c r="AZ870" s="102"/>
    </row>
    <row r="871" spans="1:52" x14ac:dyDescent="0.25">
      <c r="A871" s="102"/>
      <c r="F871" s="113"/>
      <c r="G871" s="118"/>
      <c r="H871" s="123"/>
      <c r="I871" s="123"/>
      <c r="J871" s="123"/>
      <c r="L871" s="113"/>
      <c r="M871" s="123"/>
      <c r="N871" s="123"/>
      <c r="O871" s="123"/>
      <c r="R871" s="123"/>
      <c r="T871" s="113"/>
      <c r="U871" s="118"/>
      <c r="V871" s="123"/>
      <c r="W871" s="123"/>
      <c r="X871" s="123"/>
      <c r="Z871" s="128"/>
      <c r="AD871" s="132"/>
      <c r="AG871" s="123"/>
      <c r="AI871" s="128"/>
      <c r="AJ871" s="123"/>
      <c r="AL871" s="123"/>
      <c r="AM871" s="123"/>
      <c r="AO871" s="123"/>
      <c r="AP871" s="123"/>
      <c r="AQ871" s="123"/>
      <c r="AS871" s="123"/>
      <c r="AT871" s="123"/>
      <c r="AU871" s="123"/>
      <c r="AW871" s="123"/>
      <c r="AX871" s="123"/>
      <c r="AY871" s="123"/>
      <c r="AZ871" s="102"/>
    </row>
    <row r="872" spans="1:52" x14ac:dyDescent="0.25">
      <c r="A872" s="102"/>
      <c r="F872" s="113"/>
      <c r="G872" s="118"/>
      <c r="H872" s="123"/>
      <c r="I872" s="123"/>
      <c r="J872" s="123"/>
      <c r="L872" s="113"/>
      <c r="M872" s="123"/>
      <c r="N872" s="123"/>
      <c r="O872" s="123"/>
      <c r="R872" s="123"/>
      <c r="T872" s="113"/>
      <c r="U872" s="118"/>
      <c r="V872" s="123"/>
      <c r="W872" s="123"/>
      <c r="X872" s="123"/>
      <c r="Z872" s="128"/>
      <c r="AD872" s="132"/>
      <c r="AG872" s="123"/>
      <c r="AI872" s="128"/>
      <c r="AJ872" s="123"/>
      <c r="AL872" s="123"/>
      <c r="AM872" s="123"/>
      <c r="AO872" s="123"/>
      <c r="AP872" s="123"/>
      <c r="AQ872" s="123"/>
      <c r="AS872" s="123"/>
      <c r="AT872" s="123"/>
      <c r="AU872" s="123"/>
      <c r="AW872" s="123"/>
      <c r="AX872" s="123"/>
      <c r="AY872" s="123"/>
      <c r="AZ872" s="102"/>
    </row>
    <row r="873" spans="1:52" x14ac:dyDescent="0.25">
      <c r="A873" s="102"/>
      <c r="F873" s="113"/>
      <c r="G873" s="118"/>
      <c r="H873" s="123"/>
      <c r="I873" s="123"/>
      <c r="J873" s="123"/>
      <c r="L873" s="113"/>
      <c r="M873" s="123"/>
      <c r="N873" s="123"/>
      <c r="O873" s="123"/>
      <c r="R873" s="123"/>
      <c r="T873" s="113"/>
      <c r="U873" s="118"/>
      <c r="V873" s="123"/>
      <c r="W873" s="123"/>
      <c r="X873" s="123"/>
      <c r="Z873" s="128"/>
      <c r="AD873" s="132"/>
      <c r="AG873" s="123"/>
      <c r="AI873" s="128"/>
      <c r="AJ873" s="123"/>
      <c r="AL873" s="123"/>
      <c r="AM873" s="123"/>
      <c r="AO873" s="123"/>
      <c r="AP873" s="123"/>
      <c r="AQ873" s="123"/>
      <c r="AS873" s="123"/>
      <c r="AT873" s="123"/>
      <c r="AU873" s="123"/>
      <c r="AW873" s="123"/>
      <c r="AX873" s="123"/>
      <c r="AY873" s="123"/>
      <c r="AZ873" s="102"/>
    </row>
    <row r="874" spans="1:52" x14ac:dyDescent="0.25">
      <c r="A874" s="102"/>
      <c r="F874" s="113"/>
      <c r="G874" s="118"/>
      <c r="H874" s="123"/>
      <c r="I874" s="123"/>
      <c r="J874" s="123"/>
      <c r="L874" s="113"/>
      <c r="M874" s="123"/>
      <c r="N874" s="123"/>
      <c r="O874" s="123"/>
      <c r="R874" s="123"/>
      <c r="T874" s="113"/>
      <c r="U874" s="118"/>
      <c r="V874" s="123"/>
      <c r="W874" s="123"/>
      <c r="X874" s="123"/>
      <c r="Z874" s="128"/>
      <c r="AD874" s="132"/>
      <c r="AG874" s="123"/>
      <c r="AI874" s="128"/>
      <c r="AJ874" s="123"/>
      <c r="AL874" s="123"/>
      <c r="AM874" s="123"/>
      <c r="AO874" s="123"/>
      <c r="AP874" s="123"/>
      <c r="AQ874" s="123"/>
      <c r="AS874" s="123"/>
      <c r="AT874" s="123"/>
      <c r="AU874" s="123"/>
      <c r="AW874" s="123"/>
      <c r="AX874" s="123"/>
      <c r="AY874" s="123"/>
      <c r="AZ874" s="102"/>
    </row>
    <row r="875" spans="1:52" x14ac:dyDescent="0.25">
      <c r="A875" s="102"/>
      <c r="F875" s="113"/>
      <c r="G875" s="118"/>
      <c r="H875" s="123"/>
      <c r="I875" s="123"/>
      <c r="J875" s="123"/>
      <c r="L875" s="113"/>
      <c r="M875" s="123"/>
      <c r="N875" s="123"/>
      <c r="O875" s="123"/>
      <c r="R875" s="123"/>
      <c r="T875" s="113"/>
      <c r="U875" s="118"/>
      <c r="V875" s="123"/>
      <c r="W875" s="123"/>
      <c r="X875" s="123"/>
      <c r="Z875" s="128"/>
      <c r="AD875" s="132"/>
      <c r="AG875" s="123"/>
      <c r="AI875" s="128"/>
      <c r="AJ875" s="123"/>
      <c r="AL875" s="123"/>
      <c r="AM875" s="123"/>
      <c r="AO875" s="123"/>
      <c r="AP875" s="123"/>
      <c r="AQ875" s="123"/>
      <c r="AS875" s="123"/>
      <c r="AT875" s="123"/>
      <c r="AU875" s="123"/>
      <c r="AW875" s="123"/>
      <c r="AX875" s="123"/>
      <c r="AY875" s="123"/>
      <c r="AZ875" s="102"/>
    </row>
    <row r="876" spans="1:52" x14ac:dyDescent="0.25">
      <c r="A876" s="102"/>
      <c r="F876" s="113"/>
      <c r="G876" s="118"/>
      <c r="H876" s="123"/>
      <c r="I876" s="123"/>
      <c r="J876" s="123"/>
      <c r="L876" s="113"/>
      <c r="M876" s="123"/>
      <c r="N876" s="123"/>
      <c r="O876" s="123"/>
      <c r="R876" s="123"/>
      <c r="T876" s="113"/>
      <c r="U876" s="118"/>
      <c r="V876" s="123"/>
      <c r="W876" s="123"/>
      <c r="X876" s="123"/>
      <c r="Z876" s="128"/>
      <c r="AD876" s="132"/>
      <c r="AG876" s="123"/>
      <c r="AI876" s="128"/>
      <c r="AJ876" s="123"/>
      <c r="AL876" s="123"/>
      <c r="AM876" s="123"/>
      <c r="AO876" s="123"/>
      <c r="AP876" s="123"/>
      <c r="AQ876" s="123"/>
      <c r="AS876" s="123"/>
      <c r="AT876" s="123"/>
      <c r="AU876" s="123"/>
      <c r="AW876" s="123"/>
      <c r="AX876" s="123"/>
      <c r="AY876" s="123"/>
      <c r="AZ876" s="102"/>
    </row>
    <row r="877" spans="1:52" x14ac:dyDescent="0.25">
      <c r="A877" s="102"/>
      <c r="F877" s="113"/>
      <c r="G877" s="118"/>
      <c r="H877" s="123"/>
      <c r="I877" s="123"/>
      <c r="J877" s="123"/>
      <c r="L877" s="113"/>
      <c r="M877" s="123"/>
      <c r="N877" s="123"/>
      <c r="O877" s="123"/>
      <c r="R877" s="123"/>
      <c r="T877" s="113"/>
      <c r="U877" s="118"/>
      <c r="V877" s="123"/>
      <c r="W877" s="123"/>
      <c r="X877" s="123"/>
      <c r="Z877" s="128"/>
      <c r="AD877" s="132"/>
      <c r="AG877" s="123"/>
      <c r="AI877" s="128"/>
      <c r="AJ877" s="123"/>
      <c r="AL877" s="123"/>
      <c r="AM877" s="123"/>
      <c r="AO877" s="123"/>
      <c r="AP877" s="123"/>
      <c r="AQ877" s="123"/>
      <c r="AS877" s="123"/>
      <c r="AT877" s="123"/>
      <c r="AU877" s="123"/>
      <c r="AW877" s="123"/>
      <c r="AX877" s="123"/>
      <c r="AY877" s="123"/>
      <c r="AZ877" s="102"/>
    </row>
    <row r="878" spans="1:52" x14ac:dyDescent="0.25">
      <c r="A878" s="102"/>
      <c r="F878" s="113"/>
      <c r="G878" s="118"/>
      <c r="H878" s="123"/>
      <c r="I878" s="123"/>
      <c r="J878" s="123"/>
      <c r="L878" s="113"/>
      <c r="M878" s="123"/>
      <c r="N878" s="123"/>
      <c r="O878" s="123"/>
      <c r="R878" s="123"/>
      <c r="T878" s="113"/>
      <c r="U878" s="118"/>
      <c r="V878" s="123"/>
      <c r="W878" s="123"/>
      <c r="X878" s="123"/>
      <c r="Z878" s="128"/>
      <c r="AD878" s="132"/>
      <c r="AG878" s="123"/>
      <c r="AI878" s="128"/>
      <c r="AJ878" s="123"/>
      <c r="AL878" s="123"/>
      <c r="AM878" s="123"/>
      <c r="AO878" s="123"/>
      <c r="AP878" s="123"/>
      <c r="AQ878" s="123"/>
      <c r="AS878" s="123"/>
      <c r="AT878" s="123"/>
      <c r="AU878" s="123"/>
      <c r="AW878" s="123"/>
      <c r="AX878" s="123"/>
      <c r="AY878" s="123"/>
      <c r="AZ878" s="102"/>
    </row>
    <row r="879" spans="1:52" x14ac:dyDescent="0.25">
      <c r="A879" s="102"/>
      <c r="F879" s="113"/>
      <c r="G879" s="118"/>
      <c r="H879" s="123"/>
      <c r="I879" s="123"/>
      <c r="J879" s="123"/>
      <c r="L879" s="113"/>
      <c r="M879" s="123"/>
      <c r="N879" s="123"/>
      <c r="O879" s="123"/>
      <c r="R879" s="123"/>
      <c r="T879" s="113"/>
      <c r="U879" s="118"/>
      <c r="V879" s="123"/>
      <c r="W879" s="123"/>
      <c r="X879" s="123"/>
      <c r="Z879" s="128"/>
      <c r="AD879" s="132"/>
      <c r="AG879" s="123"/>
      <c r="AI879" s="128"/>
      <c r="AJ879" s="123"/>
      <c r="AL879" s="123"/>
      <c r="AM879" s="123"/>
      <c r="AO879" s="123"/>
      <c r="AP879" s="123"/>
      <c r="AQ879" s="123"/>
      <c r="AS879" s="123"/>
      <c r="AT879" s="123"/>
      <c r="AU879" s="123"/>
      <c r="AW879" s="123"/>
      <c r="AX879" s="123"/>
      <c r="AY879" s="123"/>
      <c r="AZ879" s="102"/>
    </row>
    <row r="880" spans="1:52" x14ac:dyDescent="0.25">
      <c r="A880" s="102"/>
      <c r="F880" s="113"/>
      <c r="G880" s="118"/>
      <c r="H880" s="123"/>
      <c r="I880" s="123"/>
      <c r="J880" s="123"/>
      <c r="L880" s="113"/>
      <c r="M880" s="123"/>
      <c r="N880" s="123"/>
      <c r="O880" s="123"/>
      <c r="R880" s="123"/>
      <c r="T880" s="113"/>
      <c r="U880" s="118"/>
      <c r="V880" s="123"/>
      <c r="W880" s="123"/>
      <c r="X880" s="123"/>
      <c r="Z880" s="128"/>
      <c r="AD880" s="132"/>
      <c r="AG880" s="123"/>
      <c r="AI880" s="128"/>
      <c r="AJ880" s="123"/>
      <c r="AL880" s="123"/>
      <c r="AM880" s="123"/>
      <c r="AO880" s="123"/>
      <c r="AP880" s="123"/>
      <c r="AQ880" s="123"/>
      <c r="AS880" s="123"/>
      <c r="AT880" s="123"/>
      <c r="AU880" s="123"/>
      <c r="AW880" s="123"/>
      <c r="AX880" s="123"/>
      <c r="AY880" s="123"/>
      <c r="AZ880" s="102"/>
    </row>
    <row r="881" spans="1:52" x14ac:dyDescent="0.25">
      <c r="A881" s="102"/>
      <c r="F881" s="113"/>
      <c r="G881" s="118"/>
      <c r="H881" s="123"/>
      <c r="I881" s="123"/>
      <c r="J881" s="123"/>
      <c r="L881" s="113"/>
      <c r="M881" s="123"/>
      <c r="N881" s="123"/>
      <c r="O881" s="123"/>
      <c r="R881" s="123"/>
      <c r="T881" s="113"/>
      <c r="U881" s="118"/>
      <c r="V881" s="123"/>
      <c r="W881" s="123"/>
      <c r="X881" s="123"/>
      <c r="Z881" s="128"/>
      <c r="AD881" s="132"/>
      <c r="AG881" s="123"/>
      <c r="AI881" s="128"/>
      <c r="AJ881" s="123"/>
      <c r="AL881" s="123"/>
      <c r="AM881" s="123"/>
      <c r="AO881" s="123"/>
      <c r="AP881" s="123"/>
      <c r="AQ881" s="123"/>
      <c r="AS881" s="123"/>
      <c r="AT881" s="123"/>
      <c r="AU881" s="123"/>
      <c r="AW881" s="123"/>
      <c r="AX881" s="123"/>
      <c r="AY881" s="123"/>
      <c r="AZ881" s="102"/>
    </row>
    <row r="882" spans="1:52" x14ac:dyDescent="0.25">
      <c r="A882" s="102"/>
      <c r="F882" s="113"/>
      <c r="G882" s="118"/>
      <c r="H882" s="123"/>
      <c r="I882" s="123"/>
      <c r="J882" s="123"/>
      <c r="L882" s="113"/>
      <c r="M882" s="123"/>
      <c r="N882" s="123"/>
      <c r="O882" s="123"/>
      <c r="R882" s="123"/>
      <c r="T882" s="113"/>
      <c r="U882" s="118"/>
      <c r="V882" s="123"/>
      <c r="W882" s="123"/>
      <c r="X882" s="123"/>
      <c r="Z882" s="128"/>
      <c r="AD882" s="132"/>
      <c r="AG882" s="123"/>
      <c r="AI882" s="128"/>
      <c r="AJ882" s="123"/>
      <c r="AL882" s="123"/>
      <c r="AM882" s="123"/>
      <c r="AO882" s="123"/>
      <c r="AP882" s="123"/>
      <c r="AQ882" s="123"/>
      <c r="AS882" s="123"/>
      <c r="AT882" s="123"/>
      <c r="AU882" s="123"/>
      <c r="AW882" s="123"/>
      <c r="AX882" s="123"/>
      <c r="AY882" s="123"/>
      <c r="AZ882" s="102"/>
    </row>
    <row r="883" spans="1:52" x14ac:dyDescent="0.25">
      <c r="A883" s="102"/>
      <c r="F883" s="113"/>
      <c r="G883" s="118"/>
      <c r="H883" s="123"/>
      <c r="I883" s="123"/>
      <c r="J883" s="123"/>
      <c r="L883" s="113"/>
      <c r="M883" s="123"/>
      <c r="N883" s="123"/>
      <c r="O883" s="123"/>
      <c r="R883" s="123"/>
      <c r="T883" s="113"/>
      <c r="U883" s="118"/>
      <c r="V883" s="123"/>
      <c r="W883" s="123"/>
      <c r="X883" s="123"/>
      <c r="Z883" s="128"/>
      <c r="AD883" s="132"/>
      <c r="AG883" s="123"/>
      <c r="AI883" s="128"/>
      <c r="AJ883" s="123"/>
      <c r="AL883" s="123"/>
      <c r="AM883" s="123"/>
      <c r="AO883" s="123"/>
      <c r="AP883" s="123"/>
      <c r="AQ883" s="123"/>
      <c r="AS883" s="123"/>
      <c r="AT883" s="123"/>
      <c r="AU883" s="123"/>
      <c r="AW883" s="123"/>
      <c r="AX883" s="123"/>
      <c r="AY883" s="123"/>
      <c r="AZ883" s="102"/>
    </row>
    <row r="884" spans="1:52" x14ac:dyDescent="0.25">
      <c r="A884" s="102"/>
      <c r="F884" s="113"/>
      <c r="G884" s="118"/>
      <c r="H884" s="123"/>
      <c r="I884" s="123"/>
      <c r="J884" s="123"/>
      <c r="L884" s="113"/>
      <c r="M884" s="123"/>
      <c r="N884" s="123"/>
      <c r="O884" s="123"/>
      <c r="R884" s="123"/>
      <c r="T884" s="113"/>
      <c r="U884" s="118"/>
      <c r="V884" s="123"/>
      <c r="W884" s="123"/>
      <c r="X884" s="123"/>
      <c r="Z884" s="128"/>
      <c r="AD884" s="132"/>
      <c r="AG884" s="123"/>
      <c r="AI884" s="128"/>
      <c r="AJ884" s="123"/>
      <c r="AL884" s="123"/>
      <c r="AM884" s="123"/>
      <c r="AO884" s="123"/>
      <c r="AP884" s="123"/>
      <c r="AQ884" s="123"/>
      <c r="AS884" s="123"/>
      <c r="AT884" s="123"/>
      <c r="AU884" s="123"/>
      <c r="AW884" s="123"/>
      <c r="AX884" s="123"/>
      <c r="AY884" s="123"/>
      <c r="AZ884" s="102"/>
    </row>
    <row r="885" spans="1:52" x14ac:dyDescent="0.25">
      <c r="A885" s="102"/>
      <c r="F885" s="113"/>
      <c r="G885" s="118"/>
      <c r="H885" s="123"/>
      <c r="I885" s="123"/>
      <c r="J885" s="123"/>
      <c r="L885" s="113"/>
      <c r="M885" s="123"/>
      <c r="N885" s="123"/>
      <c r="O885" s="123"/>
      <c r="R885" s="123"/>
      <c r="T885" s="113"/>
      <c r="U885" s="118"/>
      <c r="V885" s="123"/>
      <c r="W885" s="123"/>
      <c r="X885" s="123"/>
      <c r="Z885" s="128"/>
      <c r="AD885" s="132"/>
      <c r="AG885" s="123"/>
      <c r="AI885" s="128"/>
      <c r="AJ885" s="123"/>
      <c r="AL885" s="123"/>
      <c r="AM885" s="123"/>
      <c r="AO885" s="123"/>
      <c r="AP885" s="123"/>
      <c r="AQ885" s="123"/>
      <c r="AS885" s="123"/>
      <c r="AT885" s="123"/>
      <c r="AU885" s="123"/>
      <c r="AW885" s="123"/>
      <c r="AX885" s="123"/>
      <c r="AY885" s="123"/>
      <c r="AZ885" s="102"/>
    </row>
    <row r="886" spans="1:52" x14ac:dyDescent="0.25">
      <c r="A886" s="102"/>
      <c r="F886" s="113"/>
      <c r="G886" s="118"/>
      <c r="H886" s="123"/>
      <c r="I886" s="123"/>
      <c r="J886" s="123"/>
      <c r="L886" s="113"/>
      <c r="M886" s="123"/>
      <c r="N886" s="123"/>
      <c r="O886" s="123"/>
      <c r="R886" s="123"/>
      <c r="T886" s="113"/>
      <c r="U886" s="118"/>
      <c r="V886" s="123"/>
      <c r="W886" s="123"/>
      <c r="X886" s="123"/>
      <c r="Z886" s="128"/>
      <c r="AD886" s="132"/>
      <c r="AG886" s="123"/>
      <c r="AI886" s="128"/>
      <c r="AJ886" s="123"/>
      <c r="AL886" s="123"/>
      <c r="AM886" s="123"/>
      <c r="AO886" s="123"/>
      <c r="AP886" s="123"/>
      <c r="AQ886" s="123"/>
      <c r="AS886" s="123"/>
      <c r="AT886" s="123"/>
      <c r="AU886" s="123"/>
      <c r="AW886" s="123"/>
      <c r="AX886" s="123"/>
      <c r="AY886" s="123"/>
      <c r="AZ886" s="102"/>
    </row>
    <row r="887" spans="1:52" x14ac:dyDescent="0.25">
      <c r="A887" s="102"/>
      <c r="F887" s="113"/>
      <c r="G887" s="118"/>
      <c r="H887" s="123"/>
      <c r="I887" s="123"/>
      <c r="J887" s="123"/>
      <c r="L887" s="113"/>
      <c r="M887" s="123"/>
      <c r="N887" s="123"/>
      <c r="O887" s="123"/>
      <c r="R887" s="123"/>
      <c r="T887" s="113"/>
      <c r="U887" s="118"/>
      <c r="V887" s="123"/>
      <c r="W887" s="123"/>
      <c r="X887" s="123"/>
      <c r="Z887" s="128"/>
      <c r="AD887" s="132"/>
      <c r="AG887" s="123"/>
      <c r="AI887" s="128"/>
      <c r="AJ887" s="123"/>
      <c r="AL887" s="123"/>
      <c r="AM887" s="123"/>
      <c r="AO887" s="123"/>
      <c r="AP887" s="123"/>
      <c r="AQ887" s="123"/>
      <c r="AS887" s="123"/>
      <c r="AT887" s="123"/>
      <c r="AU887" s="123"/>
      <c r="AW887" s="123"/>
      <c r="AX887" s="123"/>
      <c r="AY887" s="123"/>
      <c r="AZ887" s="102"/>
    </row>
    <row r="888" spans="1:52" x14ac:dyDescent="0.25">
      <c r="A888" s="102"/>
      <c r="F888" s="113"/>
      <c r="G888" s="118"/>
      <c r="H888" s="123"/>
      <c r="I888" s="123"/>
      <c r="J888" s="123"/>
      <c r="L888" s="113"/>
      <c r="M888" s="123"/>
      <c r="N888" s="123"/>
      <c r="O888" s="123"/>
      <c r="R888" s="123"/>
      <c r="T888" s="113"/>
      <c r="U888" s="118"/>
      <c r="V888" s="123"/>
      <c r="W888" s="123"/>
      <c r="X888" s="123"/>
      <c r="Z888" s="128"/>
      <c r="AD888" s="132"/>
      <c r="AG888" s="123"/>
      <c r="AI888" s="128"/>
      <c r="AJ888" s="123"/>
      <c r="AL888" s="123"/>
      <c r="AM888" s="123"/>
      <c r="AO888" s="123"/>
      <c r="AP888" s="123"/>
      <c r="AQ888" s="123"/>
      <c r="AS888" s="123"/>
      <c r="AT888" s="123"/>
      <c r="AU888" s="123"/>
      <c r="AW888" s="123"/>
      <c r="AX888" s="123"/>
      <c r="AY888" s="123"/>
      <c r="AZ888" s="102"/>
    </row>
    <row r="889" spans="1:52" x14ac:dyDescent="0.25">
      <c r="A889" s="102"/>
      <c r="F889" s="113"/>
      <c r="G889" s="118"/>
      <c r="H889" s="123"/>
      <c r="I889" s="123"/>
      <c r="J889" s="123"/>
      <c r="L889" s="113"/>
      <c r="M889" s="123"/>
      <c r="N889" s="123"/>
      <c r="O889" s="123"/>
      <c r="R889" s="123"/>
      <c r="T889" s="113"/>
      <c r="U889" s="118"/>
      <c r="V889" s="123"/>
      <c r="W889" s="123"/>
      <c r="X889" s="123"/>
      <c r="Z889" s="128"/>
      <c r="AD889" s="132"/>
      <c r="AG889" s="123"/>
      <c r="AI889" s="128"/>
      <c r="AJ889" s="123"/>
      <c r="AL889" s="123"/>
      <c r="AM889" s="123"/>
      <c r="AO889" s="123"/>
      <c r="AP889" s="123"/>
      <c r="AQ889" s="123"/>
      <c r="AS889" s="123"/>
      <c r="AT889" s="123"/>
      <c r="AU889" s="123"/>
      <c r="AW889" s="123"/>
      <c r="AX889" s="123"/>
      <c r="AY889" s="123"/>
      <c r="AZ889" s="102"/>
    </row>
    <row r="890" spans="1:52" x14ac:dyDescent="0.25">
      <c r="A890" s="102"/>
      <c r="F890" s="113"/>
      <c r="G890" s="118"/>
      <c r="H890" s="123"/>
      <c r="I890" s="123"/>
      <c r="J890" s="123"/>
      <c r="L890" s="113"/>
      <c r="M890" s="123"/>
      <c r="N890" s="123"/>
      <c r="O890" s="123"/>
      <c r="R890" s="123"/>
      <c r="T890" s="113"/>
      <c r="U890" s="118"/>
      <c r="V890" s="123"/>
      <c r="W890" s="123"/>
      <c r="X890" s="123"/>
      <c r="Z890" s="128"/>
      <c r="AD890" s="132"/>
      <c r="AG890" s="123"/>
      <c r="AI890" s="128"/>
      <c r="AJ890" s="123"/>
      <c r="AL890" s="123"/>
      <c r="AM890" s="123"/>
      <c r="AO890" s="123"/>
      <c r="AP890" s="123"/>
      <c r="AQ890" s="123"/>
      <c r="AS890" s="123"/>
      <c r="AT890" s="123"/>
      <c r="AU890" s="123"/>
      <c r="AW890" s="123"/>
      <c r="AX890" s="123"/>
      <c r="AY890" s="123"/>
      <c r="AZ890" s="102"/>
    </row>
    <row r="891" spans="1:52" x14ac:dyDescent="0.25">
      <c r="A891" s="102"/>
      <c r="F891" s="113"/>
      <c r="G891" s="118"/>
      <c r="H891" s="123"/>
      <c r="I891" s="123"/>
      <c r="J891" s="123"/>
      <c r="L891" s="113"/>
      <c r="M891" s="123"/>
      <c r="N891" s="123"/>
      <c r="O891" s="123"/>
      <c r="R891" s="123"/>
      <c r="T891" s="113"/>
      <c r="U891" s="118"/>
      <c r="V891" s="123"/>
      <c r="W891" s="123"/>
      <c r="X891" s="123"/>
      <c r="Z891" s="128"/>
      <c r="AD891" s="132"/>
      <c r="AG891" s="123"/>
      <c r="AI891" s="128"/>
      <c r="AJ891" s="123"/>
      <c r="AL891" s="123"/>
      <c r="AM891" s="123"/>
      <c r="AO891" s="123"/>
      <c r="AP891" s="123"/>
      <c r="AQ891" s="123"/>
      <c r="AS891" s="123"/>
      <c r="AT891" s="123"/>
      <c r="AU891" s="123"/>
      <c r="AW891" s="123"/>
      <c r="AX891" s="123"/>
      <c r="AY891" s="123"/>
      <c r="AZ891" s="102"/>
    </row>
    <row r="892" spans="1:52" x14ac:dyDescent="0.25">
      <c r="A892" s="102"/>
      <c r="F892" s="113"/>
      <c r="G892" s="118"/>
      <c r="H892" s="123"/>
      <c r="I892" s="123"/>
      <c r="J892" s="123"/>
      <c r="L892" s="113"/>
      <c r="M892" s="123"/>
      <c r="N892" s="123"/>
      <c r="O892" s="123"/>
      <c r="R892" s="123"/>
      <c r="T892" s="113"/>
      <c r="U892" s="118"/>
      <c r="V892" s="123"/>
      <c r="W892" s="123"/>
      <c r="X892" s="123"/>
      <c r="Z892" s="128"/>
      <c r="AD892" s="132"/>
      <c r="AG892" s="123"/>
      <c r="AI892" s="128"/>
      <c r="AJ892" s="123"/>
      <c r="AL892" s="123"/>
      <c r="AM892" s="123"/>
      <c r="AO892" s="123"/>
      <c r="AP892" s="123"/>
      <c r="AQ892" s="123"/>
      <c r="AS892" s="123"/>
      <c r="AT892" s="123"/>
      <c r="AU892" s="123"/>
      <c r="AW892" s="123"/>
      <c r="AX892" s="123"/>
      <c r="AY892" s="123"/>
      <c r="AZ892" s="102"/>
    </row>
    <row r="893" spans="1:52" x14ac:dyDescent="0.25">
      <c r="A893" s="102"/>
      <c r="F893" s="113"/>
      <c r="G893" s="118"/>
      <c r="H893" s="123"/>
      <c r="I893" s="123"/>
      <c r="J893" s="123"/>
      <c r="L893" s="113"/>
      <c r="M893" s="123"/>
      <c r="N893" s="123"/>
      <c r="O893" s="123"/>
      <c r="R893" s="123"/>
      <c r="T893" s="113"/>
      <c r="U893" s="118"/>
      <c r="V893" s="123"/>
      <c r="W893" s="123"/>
      <c r="X893" s="123"/>
      <c r="Z893" s="128"/>
      <c r="AD893" s="132"/>
      <c r="AG893" s="123"/>
      <c r="AI893" s="128"/>
      <c r="AJ893" s="123"/>
      <c r="AL893" s="123"/>
      <c r="AM893" s="123"/>
      <c r="AO893" s="123"/>
      <c r="AP893" s="123"/>
      <c r="AQ893" s="123"/>
      <c r="AS893" s="123"/>
      <c r="AT893" s="123"/>
      <c r="AU893" s="123"/>
      <c r="AW893" s="123"/>
      <c r="AX893" s="123"/>
      <c r="AY893" s="123"/>
      <c r="AZ893" s="102"/>
    </row>
    <row r="894" spans="1:52" x14ac:dyDescent="0.25">
      <c r="A894" s="102"/>
      <c r="F894" s="113"/>
      <c r="G894" s="118"/>
      <c r="H894" s="123"/>
      <c r="I894" s="123"/>
      <c r="J894" s="123"/>
      <c r="L894" s="113"/>
      <c r="M894" s="123"/>
      <c r="N894" s="123"/>
      <c r="O894" s="123"/>
      <c r="R894" s="123"/>
      <c r="T894" s="113"/>
      <c r="U894" s="118"/>
      <c r="V894" s="123"/>
      <c r="W894" s="123"/>
      <c r="X894" s="123"/>
      <c r="Z894" s="128"/>
      <c r="AD894" s="132"/>
      <c r="AG894" s="123"/>
      <c r="AI894" s="128"/>
      <c r="AJ894" s="123"/>
      <c r="AL894" s="123"/>
      <c r="AM894" s="123"/>
      <c r="AO894" s="123"/>
      <c r="AP894" s="123"/>
      <c r="AQ894" s="123"/>
      <c r="AS894" s="123"/>
      <c r="AT894" s="123"/>
      <c r="AU894" s="123"/>
      <c r="AW894" s="123"/>
      <c r="AX894" s="123"/>
      <c r="AY894" s="123"/>
      <c r="AZ894" s="102"/>
    </row>
    <row r="895" spans="1:52" x14ac:dyDescent="0.25">
      <c r="A895" s="102"/>
      <c r="F895" s="113"/>
      <c r="G895" s="118"/>
      <c r="H895" s="123"/>
      <c r="I895" s="123"/>
      <c r="J895" s="123"/>
      <c r="L895" s="113"/>
      <c r="M895" s="123"/>
      <c r="N895" s="123"/>
      <c r="O895" s="123"/>
      <c r="R895" s="123"/>
      <c r="T895" s="113"/>
      <c r="U895" s="118"/>
      <c r="V895" s="123"/>
      <c r="W895" s="123"/>
      <c r="X895" s="123"/>
      <c r="Z895" s="128"/>
      <c r="AD895" s="132"/>
      <c r="AG895" s="123"/>
      <c r="AI895" s="128"/>
      <c r="AJ895" s="123"/>
      <c r="AL895" s="123"/>
      <c r="AM895" s="123"/>
      <c r="AO895" s="123"/>
      <c r="AP895" s="123"/>
      <c r="AQ895" s="123"/>
      <c r="AS895" s="123"/>
      <c r="AT895" s="123"/>
      <c r="AU895" s="123"/>
      <c r="AW895" s="123"/>
      <c r="AX895" s="123"/>
      <c r="AY895" s="123"/>
      <c r="AZ895" s="102"/>
    </row>
    <row r="896" spans="1:52" x14ac:dyDescent="0.25">
      <c r="A896" s="102"/>
      <c r="F896" s="113"/>
      <c r="G896" s="118"/>
      <c r="H896" s="123"/>
      <c r="I896" s="123"/>
      <c r="J896" s="123"/>
      <c r="L896" s="113"/>
      <c r="M896" s="123"/>
      <c r="N896" s="123"/>
      <c r="O896" s="123"/>
      <c r="R896" s="123"/>
      <c r="T896" s="113"/>
      <c r="U896" s="118"/>
      <c r="V896" s="123"/>
      <c r="W896" s="123"/>
      <c r="X896" s="123"/>
      <c r="Z896" s="128"/>
      <c r="AD896" s="132"/>
      <c r="AG896" s="123"/>
      <c r="AI896" s="128"/>
      <c r="AJ896" s="123"/>
      <c r="AL896" s="123"/>
      <c r="AM896" s="123"/>
      <c r="AO896" s="123"/>
      <c r="AP896" s="123"/>
      <c r="AQ896" s="123"/>
      <c r="AS896" s="123"/>
      <c r="AT896" s="123"/>
      <c r="AU896" s="123"/>
      <c r="AW896" s="123"/>
      <c r="AX896" s="123"/>
      <c r="AY896" s="123"/>
      <c r="AZ896" s="102"/>
    </row>
    <row r="897" spans="1:52" x14ac:dyDescent="0.25">
      <c r="A897" s="102"/>
      <c r="F897" s="113"/>
      <c r="G897" s="118"/>
      <c r="H897" s="123"/>
      <c r="I897" s="123"/>
      <c r="J897" s="123"/>
      <c r="L897" s="113"/>
      <c r="M897" s="123"/>
      <c r="N897" s="123"/>
      <c r="O897" s="123"/>
      <c r="R897" s="123"/>
      <c r="T897" s="113"/>
      <c r="U897" s="118"/>
      <c r="V897" s="123"/>
      <c r="W897" s="123"/>
      <c r="X897" s="123"/>
      <c r="Z897" s="128"/>
      <c r="AD897" s="132"/>
      <c r="AG897" s="123"/>
      <c r="AI897" s="128"/>
      <c r="AJ897" s="123"/>
      <c r="AL897" s="123"/>
      <c r="AM897" s="123"/>
      <c r="AO897" s="123"/>
      <c r="AP897" s="123"/>
      <c r="AQ897" s="123"/>
      <c r="AS897" s="123"/>
      <c r="AT897" s="123"/>
      <c r="AU897" s="123"/>
      <c r="AW897" s="123"/>
      <c r="AX897" s="123"/>
      <c r="AY897" s="123"/>
      <c r="AZ897" s="102"/>
    </row>
    <row r="898" spans="1:52" x14ac:dyDescent="0.25">
      <c r="A898" s="102"/>
      <c r="F898" s="113"/>
      <c r="G898" s="118"/>
      <c r="H898" s="123"/>
      <c r="I898" s="123"/>
      <c r="J898" s="123"/>
      <c r="L898" s="113"/>
      <c r="M898" s="123"/>
      <c r="N898" s="123"/>
      <c r="O898" s="123"/>
      <c r="R898" s="123"/>
      <c r="T898" s="113"/>
      <c r="U898" s="118"/>
      <c r="V898" s="123"/>
      <c r="W898" s="123"/>
      <c r="X898" s="123"/>
      <c r="Z898" s="128"/>
      <c r="AD898" s="132"/>
      <c r="AG898" s="123"/>
      <c r="AI898" s="128"/>
      <c r="AJ898" s="123"/>
      <c r="AL898" s="123"/>
      <c r="AM898" s="123"/>
      <c r="AO898" s="123"/>
      <c r="AP898" s="123"/>
      <c r="AQ898" s="123"/>
      <c r="AS898" s="123"/>
      <c r="AT898" s="123"/>
      <c r="AU898" s="123"/>
      <c r="AW898" s="123"/>
      <c r="AX898" s="123"/>
      <c r="AY898" s="123"/>
      <c r="AZ898" s="102"/>
    </row>
    <row r="899" spans="1:52" x14ac:dyDescent="0.25">
      <c r="A899" s="102"/>
      <c r="F899" s="113"/>
      <c r="G899" s="118"/>
      <c r="H899" s="123"/>
      <c r="I899" s="123"/>
      <c r="J899" s="123"/>
      <c r="L899" s="113"/>
      <c r="M899" s="123"/>
      <c r="N899" s="123"/>
      <c r="O899" s="123"/>
      <c r="R899" s="123"/>
      <c r="T899" s="113"/>
      <c r="U899" s="118"/>
      <c r="V899" s="123"/>
      <c r="W899" s="123"/>
      <c r="X899" s="123"/>
      <c r="Z899" s="128"/>
      <c r="AD899" s="132"/>
      <c r="AG899" s="123"/>
      <c r="AI899" s="128"/>
      <c r="AJ899" s="123"/>
      <c r="AL899" s="123"/>
      <c r="AM899" s="123"/>
      <c r="AO899" s="123"/>
      <c r="AP899" s="123"/>
      <c r="AQ899" s="123"/>
      <c r="AS899" s="123"/>
      <c r="AT899" s="123"/>
      <c r="AU899" s="123"/>
      <c r="AW899" s="123"/>
      <c r="AX899" s="123"/>
      <c r="AY899" s="123"/>
      <c r="AZ899" s="102"/>
    </row>
    <row r="900" spans="1:52" x14ac:dyDescent="0.25">
      <c r="A900" s="102"/>
      <c r="F900" s="113"/>
      <c r="G900" s="118"/>
      <c r="H900" s="123"/>
      <c r="I900" s="123"/>
      <c r="J900" s="123"/>
      <c r="L900" s="113"/>
      <c r="M900" s="123"/>
      <c r="N900" s="123"/>
      <c r="O900" s="123"/>
      <c r="R900" s="123"/>
      <c r="T900" s="113"/>
      <c r="U900" s="118"/>
      <c r="V900" s="123"/>
      <c r="W900" s="123"/>
      <c r="X900" s="123"/>
      <c r="Z900" s="128"/>
      <c r="AD900" s="132"/>
      <c r="AG900" s="123"/>
      <c r="AI900" s="128"/>
      <c r="AJ900" s="123"/>
      <c r="AL900" s="123"/>
      <c r="AM900" s="123"/>
      <c r="AO900" s="123"/>
      <c r="AP900" s="123"/>
      <c r="AQ900" s="123"/>
      <c r="AS900" s="123"/>
      <c r="AT900" s="123"/>
      <c r="AU900" s="123"/>
      <c r="AW900" s="123"/>
      <c r="AX900" s="123"/>
      <c r="AY900" s="123"/>
      <c r="AZ900" s="102"/>
    </row>
    <row r="901" spans="1:52" x14ac:dyDescent="0.25">
      <c r="A901" s="102"/>
      <c r="F901" s="113"/>
      <c r="G901" s="118"/>
      <c r="H901" s="123"/>
      <c r="I901" s="123"/>
      <c r="J901" s="123"/>
      <c r="L901" s="113"/>
      <c r="M901" s="123"/>
      <c r="N901" s="123"/>
      <c r="O901" s="123"/>
      <c r="R901" s="123"/>
      <c r="T901" s="113"/>
      <c r="U901" s="118"/>
      <c r="V901" s="123"/>
      <c r="W901" s="123"/>
      <c r="X901" s="123"/>
      <c r="Z901" s="128"/>
      <c r="AD901" s="132"/>
      <c r="AG901" s="123"/>
      <c r="AI901" s="128"/>
      <c r="AJ901" s="123"/>
      <c r="AL901" s="123"/>
      <c r="AM901" s="123"/>
      <c r="AO901" s="123"/>
      <c r="AP901" s="123"/>
      <c r="AQ901" s="123"/>
      <c r="AS901" s="123"/>
      <c r="AT901" s="123"/>
      <c r="AU901" s="123"/>
      <c r="AW901" s="123"/>
      <c r="AX901" s="123"/>
      <c r="AY901" s="123"/>
      <c r="AZ901" s="102"/>
    </row>
    <row r="902" spans="1:52" x14ac:dyDescent="0.25">
      <c r="A902" s="102"/>
      <c r="F902" s="113"/>
      <c r="G902" s="118"/>
      <c r="H902" s="123"/>
      <c r="I902" s="123"/>
      <c r="J902" s="123"/>
      <c r="L902" s="113"/>
      <c r="M902" s="123"/>
      <c r="N902" s="123"/>
      <c r="O902" s="123"/>
      <c r="R902" s="123"/>
      <c r="T902" s="113"/>
      <c r="U902" s="118"/>
      <c r="V902" s="123"/>
      <c r="W902" s="123"/>
      <c r="X902" s="123"/>
      <c r="Z902" s="128"/>
      <c r="AD902" s="132"/>
      <c r="AG902" s="123"/>
      <c r="AI902" s="128"/>
      <c r="AJ902" s="123"/>
      <c r="AL902" s="123"/>
      <c r="AM902" s="123"/>
      <c r="AO902" s="123"/>
      <c r="AP902" s="123"/>
      <c r="AQ902" s="123"/>
      <c r="AS902" s="123"/>
      <c r="AT902" s="123"/>
      <c r="AU902" s="123"/>
      <c r="AW902" s="123"/>
      <c r="AX902" s="123"/>
      <c r="AY902" s="123"/>
      <c r="AZ902" s="102"/>
    </row>
    <row r="903" spans="1:52" x14ac:dyDescent="0.25">
      <c r="A903" s="102"/>
      <c r="F903" s="113"/>
      <c r="G903" s="118"/>
      <c r="H903" s="123"/>
      <c r="I903" s="123"/>
      <c r="J903" s="123"/>
      <c r="L903" s="113"/>
      <c r="M903" s="123"/>
      <c r="N903" s="123"/>
      <c r="O903" s="123"/>
      <c r="R903" s="123"/>
      <c r="T903" s="113"/>
      <c r="U903" s="118"/>
      <c r="V903" s="123"/>
      <c r="W903" s="123"/>
      <c r="X903" s="123"/>
      <c r="Z903" s="128"/>
      <c r="AD903" s="132"/>
      <c r="AG903" s="123"/>
      <c r="AI903" s="128"/>
      <c r="AJ903" s="123"/>
      <c r="AL903" s="123"/>
      <c r="AM903" s="123"/>
      <c r="AO903" s="123"/>
      <c r="AP903" s="123"/>
      <c r="AQ903" s="123"/>
      <c r="AS903" s="123"/>
      <c r="AT903" s="123"/>
      <c r="AU903" s="123"/>
      <c r="AW903" s="123"/>
      <c r="AX903" s="123"/>
      <c r="AY903" s="123"/>
      <c r="AZ903" s="102"/>
    </row>
    <row r="904" spans="1:52" x14ac:dyDescent="0.25">
      <c r="A904" s="102"/>
      <c r="F904" s="113"/>
      <c r="G904" s="118"/>
      <c r="H904" s="123"/>
      <c r="I904" s="123"/>
      <c r="J904" s="123"/>
      <c r="L904" s="113"/>
      <c r="M904" s="123"/>
      <c r="N904" s="123"/>
      <c r="O904" s="123"/>
      <c r="R904" s="123"/>
      <c r="T904" s="113"/>
      <c r="U904" s="118"/>
      <c r="V904" s="123"/>
      <c r="W904" s="123"/>
      <c r="X904" s="123"/>
      <c r="Z904" s="128"/>
      <c r="AD904" s="132"/>
      <c r="AG904" s="123"/>
      <c r="AI904" s="128"/>
      <c r="AJ904" s="123"/>
      <c r="AL904" s="123"/>
      <c r="AM904" s="123"/>
      <c r="AO904" s="123"/>
      <c r="AP904" s="123"/>
      <c r="AQ904" s="123"/>
      <c r="AS904" s="123"/>
      <c r="AT904" s="123"/>
      <c r="AU904" s="123"/>
      <c r="AW904" s="123"/>
      <c r="AX904" s="123"/>
      <c r="AY904" s="123"/>
      <c r="AZ904" s="102"/>
    </row>
    <row r="905" spans="1:52" x14ac:dyDescent="0.25">
      <c r="A905" s="102"/>
      <c r="F905" s="113"/>
      <c r="G905" s="118"/>
      <c r="H905" s="123"/>
      <c r="I905" s="123"/>
      <c r="J905" s="123"/>
      <c r="L905" s="113"/>
      <c r="M905" s="123"/>
      <c r="N905" s="123"/>
      <c r="O905" s="123"/>
      <c r="R905" s="123"/>
      <c r="T905" s="113"/>
      <c r="U905" s="118"/>
      <c r="V905" s="123"/>
      <c r="W905" s="123"/>
      <c r="X905" s="123"/>
      <c r="Z905" s="128"/>
      <c r="AD905" s="132"/>
      <c r="AG905" s="123"/>
      <c r="AI905" s="128"/>
      <c r="AJ905" s="123"/>
      <c r="AL905" s="123"/>
      <c r="AM905" s="123"/>
      <c r="AO905" s="123"/>
      <c r="AP905" s="123"/>
      <c r="AQ905" s="123"/>
      <c r="AS905" s="123"/>
      <c r="AT905" s="123"/>
      <c r="AU905" s="123"/>
      <c r="AW905" s="123"/>
      <c r="AX905" s="123"/>
      <c r="AY905" s="123"/>
      <c r="AZ905" s="102"/>
    </row>
    <row r="906" spans="1:52" x14ac:dyDescent="0.25">
      <c r="A906" s="102"/>
      <c r="F906" s="113"/>
      <c r="G906" s="118"/>
      <c r="H906" s="123"/>
      <c r="I906" s="123"/>
      <c r="J906" s="123"/>
      <c r="L906" s="113"/>
      <c r="M906" s="123"/>
      <c r="N906" s="123"/>
      <c r="O906" s="123"/>
      <c r="R906" s="123"/>
      <c r="T906" s="113"/>
      <c r="U906" s="118"/>
      <c r="V906" s="123"/>
      <c r="W906" s="123"/>
      <c r="X906" s="123"/>
      <c r="Z906" s="128"/>
      <c r="AD906" s="132"/>
      <c r="AG906" s="123"/>
      <c r="AI906" s="128"/>
      <c r="AJ906" s="123"/>
      <c r="AL906" s="123"/>
      <c r="AM906" s="123"/>
      <c r="AO906" s="123"/>
      <c r="AP906" s="123"/>
      <c r="AQ906" s="123"/>
      <c r="AS906" s="123"/>
      <c r="AT906" s="123"/>
      <c r="AU906" s="123"/>
      <c r="AW906" s="123"/>
      <c r="AX906" s="123"/>
      <c r="AY906" s="123"/>
      <c r="AZ906" s="102"/>
    </row>
    <row r="907" spans="1:52" x14ac:dyDescent="0.25">
      <c r="A907" s="102"/>
      <c r="F907" s="113"/>
      <c r="G907" s="118"/>
      <c r="H907" s="123"/>
      <c r="I907" s="123"/>
      <c r="J907" s="123"/>
      <c r="L907" s="113"/>
      <c r="M907" s="123"/>
      <c r="N907" s="123"/>
      <c r="O907" s="123"/>
      <c r="R907" s="123"/>
      <c r="T907" s="113"/>
      <c r="U907" s="118"/>
      <c r="V907" s="123"/>
      <c r="W907" s="123"/>
      <c r="X907" s="123"/>
      <c r="Z907" s="128"/>
      <c r="AD907" s="132"/>
      <c r="AG907" s="123"/>
      <c r="AI907" s="128"/>
      <c r="AJ907" s="123"/>
      <c r="AL907" s="123"/>
      <c r="AM907" s="123"/>
      <c r="AO907" s="123"/>
      <c r="AP907" s="123"/>
      <c r="AQ907" s="123"/>
      <c r="AS907" s="123"/>
      <c r="AT907" s="123"/>
      <c r="AU907" s="123"/>
      <c r="AW907" s="123"/>
      <c r="AX907" s="123"/>
      <c r="AY907" s="123"/>
      <c r="AZ907" s="102"/>
    </row>
    <row r="908" spans="1:52" x14ac:dyDescent="0.25">
      <c r="A908" s="102"/>
      <c r="F908" s="113"/>
      <c r="G908" s="118"/>
      <c r="H908" s="123"/>
      <c r="I908" s="123"/>
      <c r="J908" s="123"/>
      <c r="L908" s="113"/>
      <c r="M908" s="123"/>
      <c r="N908" s="123"/>
      <c r="O908" s="123"/>
      <c r="R908" s="123"/>
      <c r="T908" s="113"/>
      <c r="U908" s="118"/>
      <c r="V908" s="123"/>
      <c r="W908" s="123"/>
      <c r="X908" s="123"/>
      <c r="Z908" s="128"/>
      <c r="AD908" s="132"/>
      <c r="AG908" s="123"/>
      <c r="AI908" s="128"/>
      <c r="AJ908" s="123"/>
      <c r="AL908" s="123"/>
      <c r="AM908" s="123"/>
      <c r="AO908" s="123"/>
      <c r="AP908" s="123"/>
      <c r="AQ908" s="123"/>
      <c r="AS908" s="123"/>
      <c r="AT908" s="123"/>
      <c r="AU908" s="123"/>
      <c r="AW908" s="123"/>
      <c r="AX908" s="123"/>
      <c r="AY908" s="123"/>
      <c r="AZ908" s="102"/>
    </row>
    <row r="909" spans="1:52" x14ac:dyDescent="0.25">
      <c r="A909" s="102"/>
      <c r="F909" s="113"/>
      <c r="G909" s="118"/>
      <c r="H909" s="123"/>
      <c r="I909" s="123"/>
      <c r="J909" s="123"/>
      <c r="L909" s="113"/>
      <c r="M909" s="123"/>
      <c r="N909" s="123"/>
      <c r="O909" s="123"/>
      <c r="R909" s="123"/>
      <c r="T909" s="113"/>
      <c r="U909" s="118"/>
      <c r="V909" s="123"/>
      <c r="W909" s="123"/>
      <c r="X909" s="123"/>
      <c r="Z909" s="128"/>
      <c r="AD909" s="132"/>
      <c r="AG909" s="123"/>
      <c r="AI909" s="128"/>
      <c r="AJ909" s="123"/>
      <c r="AL909" s="123"/>
      <c r="AM909" s="123"/>
      <c r="AO909" s="123"/>
      <c r="AP909" s="123"/>
      <c r="AQ909" s="123"/>
      <c r="AS909" s="123"/>
      <c r="AT909" s="123"/>
      <c r="AU909" s="123"/>
      <c r="AW909" s="123"/>
      <c r="AX909" s="123"/>
      <c r="AY909" s="123"/>
      <c r="AZ909" s="102"/>
    </row>
    <row r="910" spans="1:52" x14ac:dyDescent="0.25">
      <c r="A910" s="102"/>
      <c r="F910" s="113"/>
      <c r="G910" s="118"/>
      <c r="H910" s="123"/>
      <c r="I910" s="123"/>
      <c r="J910" s="123"/>
      <c r="L910" s="113"/>
      <c r="M910" s="123"/>
      <c r="N910" s="123"/>
      <c r="O910" s="123"/>
      <c r="R910" s="123"/>
      <c r="T910" s="113"/>
      <c r="U910" s="118"/>
      <c r="V910" s="123"/>
      <c r="W910" s="123"/>
      <c r="X910" s="123"/>
      <c r="Z910" s="128"/>
      <c r="AD910" s="132"/>
      <c r="AG910" s="123"/>
      <c r="AI910" s="128"/>
      <c r="AJ910" s="123"/>
      <c r="AL910" s="123"/>
      <c r="AM910" s="123"/>
      <c r="AO910" s="123"/>
      <c r="AP910" s="123"/>
      <c r="AQ910" s="123"/>
      <c r="AS910" s="123"/>
      <c r="AT910" s="123"/>
      <c r="AU910" s="123"/>
      <c r="AW910" s="123"/>
      <c r="AX910" s="123"/>
      <c r="AY910" s="123"/>
      <c r="AZ910" s="102"/>
    </row>
    <row r="911" spans="1:52" x14ac:dyDescent="0.25">
      <c r="A911" s="102"/>
      <c r="F911" s="113"/>
      <c r="G911" s="118"/>
      <c r="H911" s="123"/>
      <c r="I911" s="123"/>
      <c r="J911" s="123"/>
      <c r="L911" s="113"/>
      <c r="M911" s="123"/>
      <c r="N911" s="123"/>
      <c r="O911" s="123"/>
      <c r="R911" s="123"/>
      <c r="T911" s="113"/>
      <c r="U911" s="118"/>
      <c r="V911" s="123"/>
      <c r="W911" s="123"/>
      <c r="X911" s="123"/>
      <c r="Z911" s="128"/>
      <c r="AD911" s="132"/>
      <c r="AG911" s="123"/>
      <c r="AI911" s="128"/>
      <c r="AJ911" s="123"/>
      <c r="AL911" s="123"/>
      <c r="AM911" s="123"/>
      <c r="AO911" s="123"/>
      <c r="AP911" s="123"/>
      <c r="AQ911" s="123"/>
      <c r="AS911" s="123"/>
      <c r="AT911" s="123"/>
      <c r="AU911" s="123"/>
      <c r="AW911" s="123"/>
      <c r="AX911" s="123"/>
      <c r="AY911" s="123"/>
      <c r="AZ911" s="102"/>
    </row>
    <row r="912" spans="1:52" x14ac:dyDescent="0.25">
      <c r="A912" s="102"/>
      <c r="F912" s="113"/>
      <c r="G912" s="118"/>
      <c r="H912" s="123"/>
      <c r="I912" s="123"/>
      <c r="J912" s="123"/>
      <c r="L912" s="113"/>
      <c r="M912" s="123"/>
      <c r="N912" s="123"/>
      <c r="O912" s="123"/>
      <c r="R912" s="123"/>
      <c r="T912" s="113"/>
      <c r="U912" s="118"/>
      <c r="V912" s="123"/>
      <c r="W912" s="123"/>
      <c r="X912" s="123"/>
      <c r="Z912" s="128"/>
      <c r="AD912" s="132"/>
      <c r="AG912" s="123"/>
      <c r="AI912" s="128"/>
      <c r="AJ912" s="123"/>
      <c r="AL912" s="123"/>
      <c r="AM912" s="123"/>
      <c r="AO912" s="123"/>
      <c r="AP912" s="123"/>
      <c r="AQ912" s="123"/>
      <c r="AS912" s="123"/>
      <c r="AT912" s="123"/>
      <c r="AU912" s="123"/>
      <c r="AW912" s="123"/>
      <c r="AX912" s="123"/>
      <c r="AY912" s="123"/>
      <c r="AZ912" s="102"/>
    </row>
    <row r="913" spans="1:52" x14ac:dyDescent="0.25">
      <c r="A913" s="102"/>
      <c r="F913" s="113"/>
      <c r="G913" s="118"/>
      <c r="H913" s="123"/>
      <c r="I913" s="123"/>
      <c r="J913" s="123"/>
      <c r="L913" s="113"/>
      <c r="M913" s="123"/>
      <c r="N913" s="123"/>
      <c r="O913" s="123"/>
      <c r="R913" s="123"/>
      <c r="T913" s="113"/>
      <c r="U913" s="118"/>
      <c r="V913" s="123"/>
      <c r="W913" s="123"/>
      <c r="X913" s="123"/>
      <c r="Z913" s="128"/>
      <c r="AD913" s="132"/>
      <c r="AG913" s="123"/>
      <c r="AI913" s="128"/>
      <c r="AJ913" s="123"/>
      <c r="AL913" s="123"/>
      <c r="AM913" s="123"/>
      <c r="AO913" s="123"/>
      <c r="AP913" s="123"/>
      <c r="AQ913" s="123"/>
      <c r="AS913" s="123"/>
      <c r="AT913" s="123"/>
      <c r="AU913" s="123"/>
      <c r="AW913" s="123"/>
      <c r="AX913" s="123"/>
      <c r="AY913" s="123"/>
      <c r="AZ913" s="102"/>
    </row>
    <row r="914" spans="1:52" x14ac:dyDescent="0.25">
      <c r="A914" s="102"/>
      <c r="F914" s="113"/>
      <c r="G914" s="118"/>
      <c r="H914" s="123"/>
      <c r="I914" s="123"/>
      <c r="J914" s="123"/>
      <c r="L914" s="113"/>
      <c r="M914" s="123"/>
      <c r="N914" s="123"/>
      <c r="O914" s="123"/>
      <c r="R914" s="123"/>
      <c r="T914" s="113"/>
      <c r="U914" s="118"/>
      <c r="V914" s="123"/>
      <c r="W914" s="123"/>
      <c r="X914" s="123"/>
      <c r="Z914" s="128"/>
      <c r="AD914" s="132"/>
      <c r="AG914" s="123"/>
      <c r="AI914" s="128"/>
      <c r="AJ914" s="123"/>
      <c r="AL914" s="123"/>
      <c r="AM914" s="123"/>
      <c r="AO914" s="123"/>
      <c r="AP914" s="123"/>
      <c r="AQ914" s="123"/>
      <c r="AS914" s="123"/>
      <c r="AT914" s="123"/>
      <c r="AU914" s="123"/>
      <c r="AW914" s="123"/>
      <c r="AX914" s="123"/>
      <c r="AY914" s="123"/>
      <c r="AZ914" s="102"/>
    </row>
    <row r="915" spans="1:52" x14ac:dyDescent="0.25">
      <c r="A915" s="102"/>
      <c r="F915" s="113"/>
      <c r="G915" s="118"/>
      <c r="H915" s="123"/>
      <c r="I915" s="123"/>
      <c r="J915" s="123"/>
      <c r="L915" s="113"/>
      <c r="M915" s="123"/>
      <c r="N915" s="123"/>
      <c r="O915" s="123"/>
      <c r="R915" s="123"/>
      <c r="T915" s="113"/>
      <c r="U915" s="118"/>
      <c r="V915" s="123"/>
      <c r="W915" s="123"/>
      <c r="X915" s="123"/>
      <c r="Z915" s="128"/>
      <c r="AD915" s="132"/>
      <c r="AG915" s="123"/>
      <c r="AI915" s="128"/>
      <c r="AJ915" s="123"/>
      <c r="AL915" s="123"/>
      <c r="AM915" s="123"/>
      <c r="AO915" s="123"/>
      <c r="AP915" s="123"/>
      <c r="AQ915" s="123"/>
      <c r="AS915" s="123"/>
      <c r="AT915" s="123"/>
      <c r="AU915" s="123"/>
      <c r="AW915" s="123"/>
      <c r="AX915" s="123"/>
      <c r="AY915" s="123"/>
      <c r="AZ915" s="102"/>
    </row>
    <row r="916" spans="1:52" x14ac:dyDescent="0.25">
      <c r="A916" s="102"/>
      <c r="F916" s="113"/>
      <c r="G916" s="118"/>
      <c r="H916" s="123"/>
      <c r="I916" s="123"/>
      <c r="J916" s="123"/>
      <c r="L916" s="113"/>
      <c r="M916" s="123"/>
      <c r="N916" s="123"/>
      <c r="O916" s="123"/>
      <c r="R916" s="123"/>
      <c r="T916" s="113"/>
      <c r="U916" s="118"/>
      <c r="V916" s="123"/>
      <c r="W916" s="123"/>
      <c r="X916" s="123"/>
      <c r="Z916" s="128"/>
      <c r="AD916" s="132"/>
      <c r="AG916" s="123"/>
      <c r="AI916" s="128"/>
      <c r="AJ916" s="123"/>
      <c r="AL916" s="123"/>
      <c r="AM916" s="123"/>
      <c r="AO916" s="123"/>
      <c r="AP916" s="123"/>
      <c r="AQ916" s="123"/>
      <c r="AS916" s="123"/>
      <c r="AT916" s="123"/>
      <c r="AU916" s="123"/>
      <c r="AW916" s="123"/>
      <c r="AX916" s="123"/>
      <c r="AY916" s="123"/>
      <c r="AZ916" s="102"/>
    </row>
    <row r="917" spans="1:52" x14ac:dyDescent="0.25">
      <c r="A917" s="102"/>
      <c r="F917" s="113"/>
      <c r="G917" s="118"/>
      <c r="H917" s="123"/>
      <c r="I917" s="123"/>
      <c r="J917" s="123"/>
      <c r="L917" s="113"/>
      <c r="M917" s="123"/>
      <c r="N917" s="123"/>
      <c r="O917" s="123"/>
      <c r="R917" s="123"/>
      <c r="T917" s="113"/>
      <c r="U917" s="118"/>
      <c r="V917" s="123"/>
      <c r="W917" s="123"/>
      <c r="X917" s="123"/>
      <c r="Z917" s="128"/>
      <c r="AD917" s="132"/>
      <c r="AG917" s="123"/>
      <c r="AI917" s="128"/>
      <c r="AJ917" s="123"/>
      <c r="AL917" s="123"/>
      <c r="AM917" s="123"/>
      <c r="AO917" s="123"/>
      <c r="AP917" s="123"/>
      <c r="AQ917" s="123"/>
      <c r="AS917" s="123"/>
      <c r="AT917" s="123"/>
      <c r="AU917" s="123"/>
      <c r="AW917" s="123"/>
      <c r="AX917" s="123"/>
      <c r="AY917" s="123"/>
      <c r="AZ917" s="102"/>
    </row>
    <row r="918" spans="1:52" x14ac:dyDescent="0.25">
      <c r="A918" s="102"/>
      <c r="F918" s="113"/>
      <c r="G918" s="118"/>
      <c r="H918" s="123"/>
      <c r="I918" s="123"/>
      <c r="J918" s="123"/>
      <c r="L918" s="113"/>
      <c r="M918" s="123"/>
      <c r="N918" s="123"/>
      <c r="O918" s="123"/>
      <c r="R918" s="123"/>
      <c r="T918" s="113"/>
      <c r="U918" s="118"/>
      <c r="V918" s="123"/>
      <c r="W918" s="123"/>
      <c r="X918" s="123"/>
      <c r="Z918" s="128"/>
      <c r="AD918" s="132"/>
      <c r="AG918" s="123"/>
      <c r="AI918" s="128"/>
      <c r="AJ918" s="123"/>
      <c r="AL918" s="123"/>
      <c r="AM918" s="123"/>
      <c r="AO918" s="123"/>
      <c r="AP918" s="123"/>
      <c r="AQ918" s="123"/>
      <c r="AS918" s="123"/>
      <c r="AT918" s="123"/>
      <c r="AU918" s="123"/>
      <c r="AW918" s="123"/>
      <c r="AX918" s="123"/>
      <c r="AY918" s="123"/>
      <c r="AZ918" s="102"/>
    </row>
    <row r="919" spans="1:52" x14ac:dyDescent="0.25">
      <c r="A919" s="102"/>
      <c r="F919" s="113"/>
      <c r="G919" s="118"/>
      <c r="H919" s="123"/>
      <c r="I919" s="123"/>
      <c r="J919" s="123"/>
      <c r="L919" s="113"/>
      <c r="M919" s="123"/>
      <c r="N919" s="123"/>
      <c r="O919" s="123"/>
      <c r="R919" s="123"/>
      <c r="T919" s="113"/>
      <c r="U919" s="118"/>
      <c r="V919" s="123"/>
      <c r="W919" s="123"/>
      <c r="X919" s="123"/>
      <c r="Z919" s="128"/>
      <c r="AD919" s="132"/>
      <c r="AG919" s="123"/>
      <c r="AI919" s="128"/>
      <c r="AJ919" s="123"/>
      <c r="AL919" s="123"/>
      <c r="AM919" s="123"/>
      <c r="AO919" s="123"/>
      <c r="AP919" s="123"/>
      <c r="AQ919" s="123"/>
      <c r="AS919" s="123"/>
      <c r="AT919" s="123"/>
      <c r="AU919" s="123"/>
      <c r="AW919" s="123"/>
      <c r="AX919" s="123"/>
      <c r="AY919" s="123"/>
      <c r="AZ919" s="102"/>
    </row>
    <row r="920" spans="1:52" x14ac:dyDescent="0.25">
      <c r="A920" s="102"/>
      <c r="F920" s="113"/>
      <c r="G920" s="118"/>
      <c r="H920" s="123"/>
      <c r="I920" s="123"/>
      <c r="J920" s="123"/>
      <c r="L920" s="113"/>
      <c r="M920" s="123"/>
      <c r="N920" s="123"/>
      <c r="O920" s="123"/>
      <c r="R920" s="123"/>
      <c r="T920" s="113"/>
      <c r="U920" s="118"/>
      <c r="V920" s="123"/>
      <c r="W920" s="123"/>
      <c r="X920" s="123"/>
      <c r="Z920" s="128"/>
      <c r="AD920" s="132"/>
      <c r="AG920" s="123"/>
      <c r="AI920" s="128"/>
      <c r="AJ920" s="123"/>
      <c r="AL920" s="123"/>
      <c r="AM920" s="123"/>
      <c r="AO920" s="123"/>
      <c r="AP920" s="123"/>
      <c r="AQ920" s="123"/>
      <c r="AS920" s="123"/>
      <c r="AT920" s="123"/>
      <c r="AU920" s="123"/>
      <c r="AW920" s="123"/>
      <c r="AX920" s="123"/>
      <c r="AY920" s="123"/>
      <c r="AZ920" s="102"/>
    </row>
    <row r="921" spans="1:52" x14ac:dyDescent="0.25">
      <c r="A921" s="102"/>
      <c r="F921" s="113"/>
      <c r="G921" s="118"/>
      <c r="H921" s="123"/>
      <c r="I921" s="123"/>
      <c r="J921" s="123"/>
      <c r="L921" s="113"/>
      <c r="M921" s="123"/>
      <c r="N921" s="123"/>
      <c r="O921" s="123"/>
      <c r="R921" s="123"/>
      <c r="T921" s="113"/>
      <c r="U921" s="118"/>
      <c r="V921" s="123"/>
      <c r="W921" s="123"/>
      <c r="X921" s="123"/>
      <c r="Z921" s="128"/>
      <c r="AD921" s="132"/>
      <c r="AG921" s="123"/>
      <c r="AI921" s="128"/>
      <c r="AJ921" s="123"/>
      <c r="AL921" s="123"/>
      <c r="AM921" s="123"/>
      <c r="AO921" s="123"/>
      <c r="AP921" s="123"/>
      <c r="AQ921" s="123"/>
      <c r="AS921" s="123"/>
      <c r="AT921" s="123"/>
      <c r="AU921" s="123"/>
      <c r="AW921" s="123"/>
      <c r="AX921" s="123"/>
      <c r="AY921" s="123"/>
      <c r="AZ921" s="102"/>
    </row>
    <row r="922" spans="1:52" x14ac:dyDescent="0.25">
      <c r="A922" s="102"/>
      <c r="F922" s="113"/>
      <c r="G922" s="118"/>
      <c r="H922" s="123"/>
      <c r="I922" s="123"/>
      <c r="J922" s="123"/>
      <c r="L922" s="113"/>
      <c r="M922" s="123"/>
      <c r="N922" s="123"/>
      <c r="O922" s="123"/>
      <c r="R922" s="123"/>
      <c r="T922" s="113"/>
      <c r="U922" s="118"/>
      <c r="V922" s="123"/>
      <c r="W922" s="123"/>
      <c r="X922" s="123"/>
      <c r="Z922" s="128"/>
      <c r="AD922" s="132"/>
      <c r="AG922" s="123"/>
      <c r="AI922" s="128"/>
      <c r="AJ922" s="123"/>
      <c r="AL922" s="123"/>
      <c r="AM922" s="123"/>
      <c r="AO922" s="123"/>
      <c r="AP922" s="123"/>
      <c r="AQ922" s="123"/>
      <c r="AS922" s="123"/>
      <c r="AT922" s="123"/>
      <c r="AU922" s="123"/>
      <c r="AW922" s="123"/>
      <c r="AX922" s="123"/>
      <c r="AY922" s="123"/>
      <c r="AZ922" s="102"/>
    </row>
    <row r="923" spans="1:52" x14ac:dyDescent="0.25">
      <c r="A923" s="102"/>
      <c r="F923" s="113"/>
      <c r="G923" s="118"/>
      <c r="H923" s="123"/>
      <c r="I923" s="123"/>
      <c r="J923" s="123"/>
      <c r="L923" s="113"/>
      <c r="M923" s="123"/>
      <c r="N923" s="123"/>
      <c r="O923" s="123"/>
      <c r="R923" s="123"/>
      <c r="T923" s="113"/>
      <c r="U923" s="118"/>
      <c r="V923" s="123"/>
      <c r="W923" s="123"/>
      <c r="X923" s="123"/>
      <c r="Z923" s="128"/>
      <c r="AD923" s="132"/>
      <c r="AG923" s="123"/>
      <c r="AI923" s="128"/>
      <c r="AJ923" s="123"/>
      <c r="AL923" s="123"/>
      <c r="AM923" s="123"/>
      <c r="AO923" s="123"/>
      <c r="AP923" s="123"/>
      <c r="AQ923" s="123"/>
      <c r="AS923" s="123"/>
      <c r="AT923" s="123"/>
      <c r="AU923" s="123"/>
      <c r="AW923" s="123"/>
      <c r="AX923" s="123"/>
      <c r="AY923" s="123"/>
      <c r="AZ923" s="102"/>
    </row>
    <row r="924" spans="1:52" x14ac:dyDescent="0.25">
      <c r="A924" s="102"/>
      <c r="F924" s="113"/>
      <c r="G924" s="118"/>
      <c r="H924" s="123"/>
      <c r="I924" s="123"/>
      <c r="J924" s="123"/>
      <c r="L924" s="113"/>
      <c r="M924" s="123"/>
      <c r="N924" s="123"/>
      <c r="O924" s="123"/>
      <c r="R924" s="123"/>
      <c r="T924" s="113"/>
      <c r="U924" s="118"/>
      <c r="V924" s="123"/>
      <c r="W924" s="123"/>
      <c r="X924" s="123"/>
      <c r="Z924" s="128"/>
      <c r="AD924" s="132"/>
      <c r="AG924" s="123"/>
      <c r="AI924" s="128"/>
      <c r="AJ924" s="123"/>
      <c r="AL924" s="123"/>
      <c r="AM924" s="123"/>
      <c r="AO924" s="123"/>
      <c r="AP924" s="123"/>
      <c r="AQ924" s="123"/>
      <c r="AS924" s="123"/>
      <c r="AT924" s="123"/>
      <c r="AU924" s="123"/>
      <c r="AW924" s="123"/>
      <c r="AX924" s="123"/>
      <c r="AY924" s="123"/>
      <c r="AZ924" s="102"/>
    </row>
    <row r="925" spans="1:52" x14ac:dyDescent="0.25">
      <c r="A925" s="102"/>
      <c r="F925" s="113"/>
      <c r="G925" s="118"/>
      <c r="H925" s="123"/>
      <c r="I925" s="123"/>
      <c r="J925" s="123"/>
      <c r="L925" s="113"/>
      <c r="M925" s="123"/>
      <c r="N925" s="123"/>
      <c r="O925" s="123"/>
      <c r="R925" s="123"/>
      <c r="T925" s="113"/>
      <c r="U925" s="118"/>
      <c r="V925" s="123"/>
      <c r="W925" s="123"/>
      <c r="X925" s="123"/>
      <c r="Z925" s="128"/>
      <c r="AD925" s="132"/>
      <c r="AG925" s="123"/>
      <c r="AI925" s="128"/>
      <c r="AJ925" s="123"/>
      <c r="AL925" s="123"/>
      <c r="AM925" s="123"/>
      <c r="AO925" s="123"/>
      <c r="AP925" s="123"/>
      <c r="AQ925" s="123"/>
      <c r="AS925" s="123"/>
      <c r="AT925" s="123"/>
      <c r="AU925" s="123"/>
      <c r="AW925" s="123"/>
      <c r="AX925" s="123"/>
      <c r="AY925" s="123"/>
      <c r="AZ925" s="102"/>
    </row>
    <row r="926" spans="1:52" x14ac:dyDescent="0.25">
      <c r="A926" s="102"/>
      <c r="F926" s="113"/>
      <c r="G926" s="118"/>
      <c r="H926" s="123"/>
      <c r="I926" s="123"/>
      <c r="J926" s="123"/>
      <c r="L926" s="113"/>
      <c r="M926" s="123"/>
      <c r="N926" s="123"/>
      <c r="O926" s="123"/>
      <c r="R926" s="123"/>
      <c r="T926" s="113"/>
      <c r="U926" s="118"/>
      <c r="V926" s="123"/>
      <c r="W926" s="123"/>
      <c r="X926" s="123"/>
      <c r="Z926" s="128"/>
      <c r="AD926" s="132"/>
      <c r="AG926" s="123"/>
      <c r="AI926" s="128"/>
      <c r="AJ926" s="123"/>
      <c r="AL926" s="123"/>
      <c r="AM926" s="123"/>
      <c r="AO926" s="123"/>
      <c r="AP926" s="123"/>
      <c r="AQ926" s="123"/>
      <c r="AS926" s="123"/>
      <c r="AT926" s="123"/>
      <c r="AU926" s="123"/>
      <c r="AW926" s="123"/>
      <c r="AX926" s="123"/>
      <c r="AY926" s="123"/>
      <c r="AZ926" s="102"/>
    </row>
    <row r="927" spans="1:52" x14ac:dyDescent="0.25">
      <c r="A927" s="102"/>
      <c r="F927" s="113"/>
      <c r="G927" s="118"/>
      <c r="H927" s="123"/>
      <c r="I927" s="123"/>
      <c r="J927" s="123"/>
      <c r="L927" s="113"/>
      <c r="M927" s="123"/>
      <c r="N927" s="123"/>
      <c r="O927" s="123"/>
      <c r="R927" s="123"/>
      <c r="T927" s="113"/>
      <c r="U927" s="118"/>
      <c r="V927" s="123"/>
      <c r="W927" s="123"/>
      <c r="X927" s="123"/>
      <c r="Z927" s="128"/>
      <c r="AD927" s="132"/>
      <c r="AG927" s="123"/>
      <c r="AI927" s="128"/>
      <c r="AJ927" s="123"/>
      <c r="AL927" s="123"/>
      <c r="AM927" s="123"/>
      <c r="AO927" s="123"/>
      <c r="AP927" s="123"/>
      <c r="AQ927" s="123"/>
      <c r="AS927" s="123"/>
      <c r="AT927" s="123"/>
      <c r="AU927" s="123"/>
      <c r="AW927" s="123"/>
      <c r="AX927" s="123"/>
      <c r="AY927" s="123"/>
      <c r="AZ927" s="102"/>
    </row>
    <row r="928" spans="1:52" x14ac:dyDescent="0.25">
      <c r="A928" s="102"/>
      <c r="F928" s="113"/>
      <c r="G928" s="118"/>
      <c r="H928" s="123"/>
      <c r="I928" s="123"/>
      <c r="J928" s="123"/>
      <c r="L928" s="113"/>
      <c r="M928" s="123"/>
      <c r="N928" s="123"/>
      <c r="O928" s="123"/>
      <c r="R928" s="123"/>
      <c r="T928" s="113"/>
      <c r="U928" s="118"/>
      <c r="V928" s="123"/>
      <c r="W928" s="123"/>
      <c r="X928" s="123"/>
      <c r="Z928" s="128"/>
      <c r="AD928" s="132"/>
      <c r="AG928" s="123"/>
      <c r="AI928" s="128"/>
      <c r="AJ928" s="123"/>
      <c r="AL928" s="123"/>
      <c r="AM928" s="123"/>
      <c r="AO928" s="123"/>
      <c r="AP928" s="123"/>
      <c r="AQ928" s="123"/>
      <c r="AS928" s="123"/>
      <c r="AT928" s="123"/>
      <c r="AU928" s="123"/>
      <c r="AW928" s="123"/>
      <c r="AX928" s="123"/>
      <c r="AY928" s="123"/>
      <c r="AZ928" s="102"/>
    </row>
    <row r="929" spans="1:52" x14ac:dyDescent="0.25">
      <c r="A929" s="102"/>
      <c r="F929" s="113"/>
      <c r="G929" s="118"/>
      <c r="H929" s="123"/>
      <c r="I929" s="123"/>
      <c r="J929" s="123"/>
      <c r="L929" s="113"/>
      <c r="M929" s="123"/>
      <c r="N929" s="123"/>
      <c r="O929" s="123"/>
      <c r="R929" s="123"/>
      <c r="T929" s="113"/>
      <c r="U929" s="118"/>
      <c r="V929" s="123"/>
      <c r="W929" s="123"/>
      <c r="X929" s="123"/>
      <c r="Z929" s="128"/>
      <c r="AD929" s="132"/>
      <c r="AG929" s="123"/>
      <c r="AI929" s="128"/>
      <c r="AJ929" s="123"/>
      <c r="AL929" s="123"/>
      <c r="AM929" s="123"/>
      <c r="AO929" s="123"/>
      <c r="AP929" s="123"/>
      <c r="AQ929" s="123"/>
      <c r="AS929" s="123"/>
      <c r="AT929" s="123"/>
      <c r="AU929" s="123"/>
      <c r="AW929" s="123"/>
      <c r="AX929" s="123"/>
      <c r="AY929" s="123"/>
      <c r="AZ929" s="102"/>
    </row>
    <row r="930" spans="1:52" x14ac:dyDescent="0.25">
      <c r="A930" s="102"/>
      <c r="F930" s="113"/>
      <c r="G930" s="118"/>
      <c r="H930" s="123"/>
      <c r="I930" s="123"/>
      <c r="J930" s="123"/>
      <c r="L930" s="113"/>
      <c r="M930" s="123"/>
      <c r="N930" s="123"/>
      <c r="O930" s="123"/>
      <c r="R930" s="123"/>
      <c r="T930" s="113"/>
      <c r="U930" s="118"/>
      <c r="V930" s="123"/>
      <c r="W930" s="123"/>
      <c r="X930" s="123"/>
      <c r="Z930" s="128"/>
      <c r="AD930" s="132"/>
      <c r="AG930" s="123"/>
      <c r="AI930" s="128"/>
      <c r="AJ930" s="123"/>
      <c r="AL930" s="123"/>
      <c r="AM930" s="123"/>
      <c r="AO930" s="123"/>
      <c r="AP930" s="123"/>
      <c r="AQ930" s="123"/>
      <c r="AS930" s="123"/>
      <c r="AT930" s="123"/>
      <c r="AU930" s="123"/>
      <c r="AW930" s="123"/>
      <c r="AX930" s="123"/>
      <c r="AY930" s="123"/>
      <c r="AZ930" s="102"/>
    </row>
    <row r="931" spans="1:52" x14ac:dyDescent="0.25">
      <c r="A931" s="102"/>
      <c r="F931" s="113"/>
      <c r="G931" s="118"/>
      <c r="H931" s="123"/>
      <c r="I931" s="123"/>
      <c r="J931" s="123"/>
      <c r="L931" s="113"/>
      <c r="M931" s="123"/>
      <c r="N931" s="123"/>
      <c r="O931" s="123"/>
      <c r="R931" s="123"/>
      <c r="T931" s="113"/>
      <c r="U931" s="118"/>
      <c r="V931" s="123"/>
      <c r="W931" s="123"/>
      <c r="X931" s="123"/>
      <c r="Z931" s="128"/>
      <c r="AD931" s="132"/>
      <c r="AG931" s="123"/>
      <c r="AI931" s="128"/>
      <c r="AJ931" s="123"/>
      <c r="AL931" s="123"/>
      <c r="AM931" s="123"/>
      <c r="AO931" s="123"/>
      <c r="AP931" s="123"/>
      <c r="AQ931" s="123"/>
      <c r="AS931" s="123"/>
      <c r="AT931" s="123"/>
      <c r="AU931" s="123"/>
      <c r="AW931" s="123"/>
      <c r="AX931" s="123"/>
      <c r="AY931" s="123"/>
      <c r="AZ931" s="102"/>
    </row>
    <row r="932" spans="1:52" x14ac:dyDescent="0.25">
      <c r="A932" s="102"/>
      <c r="F932" s="113"/>
      <c r="G932" s="118"/>
      <c r="H932" s="123"/>
      <c r="I932" s="123"/>
      <c r="J932" s="123"/>
      <c r="L932" s="113"/>
      <c r="M932" s="123"/>
      <c r="N932" s="123"/>
      <c r="O932" s="123"/>
      <c r="R932" s="123"/>
      <c r="T932" s="113"/>
      <c r="U932" s="118"/>
      <c r="V932" s="123"/>
      <c r="W932" s="123"/>
      <c r="X932" s="123"/>
      <c r="Z932" s="128"/>
      <c r="AD932" s="132"/>
      <c r="AG932" s="123"/>
      <c r="AI932" s="128"/>
      <c r="AJ932" s="123"/>
      <c r="AL932" s="123"/>
      <c r="AM932" s="123"/>
      <c r="AO932" s="123"/>
      <c r="AP932" s="123"/>
      <c r="AQ932" s="123"/>
      <c r="AS932" s="123"/>
      <c r="AT932" s="123"/>
      <c r="AU932" s="123"/>
      <c r="AW932" s="123"/>
      <c r="AX932" s="123"/>
      <c r="AY932" s="123"/>
      <c r="AZ932" s="102"/>
    </row>
    <row r="933" spans="1:52" x14ac:dyDescent="0.25">
      <c r="A933" s="102"/>
      <c r="F933" s="113"/>
      <c r="G933" s="118"/>
      <c r="H933" s="123"/>
      <c r="I933" s="123"/>
      <c r="J933" s="123"/>
      <c r="L933" s="113"/>
      <c r="M933" s="123"/>
      <c r="N933" s="123"/>
      <c r="O933" s="123"/>
      <c r="R933" s="123"/>
      <c r="T933" s="113"/>
      <c r="U933" s="118"/>
      <c r="V933" s="123"/>
      <c r="W933" s="123"/>
      <c r="X933" s="123"/>
      <c r="Z933" s="128"/>
      <c r="AD933" s="132"/>
      <c r="AG933" s="123"/>
      <c r="AI933" s="128"/>
      <c r="AJ933" s="123"/>
      <c r="AL933" s="123"/>
      <c r="AM933" s="123"/>
      <c r="AO933" s="123"/>
      <c r="AP933" s="123"/>
      <c r="AQ933" s="123"/>
      <c r="AS933" s="123"/>
      <c r="AT933" s="123"/>
      <c r="AU933" s="123"/>
      <c r="AW933" s="123"/>
      <c r="AX933" s="123"/>
      <c r="AY933" s="123"/>
      <c r="AZ933" s="102"/>
    </row>
    <row r="934" spans="1:52" x14ac:dyDescent="0.25">
      <c r="A934" s="102"/>
      <c r="F934" s="113"/>
      <c r="G934" s="118"/>
      <c r="H934" s="123"/>
      <c r="I934" s="123"/>
      <c r="J934" s="123"/>
      <c r="L934" s="113"/>
      <c r="M934" s="123"/>
      <c r="N934" s="123"/>
      <c r="O934" s="123"/>
      <c r="R934" s="123"/>
      <c r="T934" s="113"/>
      <c r="U934" s="118"/>
      <c r="V934" s="123"/>
      <c r="W934" s="123"/>
      <c r="X934" s="123"/>
      <c r="Z934" s="128"/>
      <c r="AD934" s="132"/>
      <c r="AG934" s="123"/>
      <c r="AI934" s="128"/>
      <c r="AJ934" s="123"/>
      <c r="AL934" s="123"/>
      <c r="AM934" s="123"/>
      <c r="AO934" s="123"/>
      <c r="AP934" s="123"/>
      <c r="AQ934" s="123"/>
      <c r="AS934" s="123"/>
      <c r="AT934" s="123"/>
      <c r="AU934" s="123"/>
      <c r="AW934" s="123"/>
      <c r="AX934" s="123"/>
      <c r="AY934" s="123"/>
      <c r="AZ934" s="102"/>
    </row>
    <row r="935" spans="1:52" x14ac:dyDescent="0.25">
      <c r="A935" s="102"/>
      <c r="F935" s="113"/>
      <c r="G935" s="118"/>
      <c r="H935" s="123"/>
      <c r="I935" s="123"/>
      <c r="J935" s="123"/>
      <c r="L935" s="113"/>
      <c r="M935" s="123"/>
      <c r="N935" s="123"/>
      <c r="O935" s="123"/>
      <c r="R935" s="123"/>
      <c r="T935" s="113"/>
      <c r="U935" s="118"/>
      <c r="V935" s="123"/>
      <c r="W935" s="123"/>
      <c r="X935" s="123"/>
      <c r="Z935" s="128"/>
      <c r="AD935" s="132"/>
      <c r="AG935" s="123"/>
      <c r="AI935" s="128"/>
      <c r="AJ935" s="123"/>
      <c r="AL935" s="123"/>
      <c r="AM935" s="123"/>
      <c r="AO935" s="123"/>
      <c r="AP935" s="123"/>
      <c r="AQ935" s="123"/>
      <c r="AS935" s="123"/>
      <c r="AT935" s="123"/>
      <c r="AU935" s="123"/>
      <c r="AW935" s="123"/>
      <c r="AX935" s="123"/>
      <c r="AY935" s="123"/>
      <c r="AZ935" s="102"/>
    </row>
    <row r="936" spans="1:52" x14ac:dyDescent="0.25">
      <c r="A936" s="102"/>
      <c r="F936" s="113"/>
      <c r="G936" s="118"/>
      <c r="H936" s="123"/>
      <c r="I936" s="123"/>
      <c r="J936" s="123"/>
      <c r="L936" s="113"/>
      <c r="M936" s="123"/>
      <c r="N936" s="123"/>
      <c r="O936" s="123"/>
      <c r="R936" s="123"/>
      <c r="T936" s="113"/>
      <c r="U936" s="118"/>
      <c r="V936" s="123"/>
      <c r="W936" s="123"/>
      <c r="X936" s="123"/>
      <c r="Z936" s="128"/>
      <c r="AD936" s="132"/>
      <c r="AG936" s="123"/>
      <c r="AI936" s="128"/>
      <c r="AJ936" s="123"/>
      <c r="AL936" s="123"/>
      <c r="AM936" s="123"/>
      <c r="AO936" s="123"/>
      <c r="AP936" s="123"/>
      <c r="AQ936" s="123"/>
      <c r="AS936" s="123"/>
      <c r="AT936" s="123"/>
      <c r="AU936" s="123"/>
      <c r="AW936" s="123"/>
      <c r="AX936" s="123"/>
      <c r="AY936" s="123"/>
      <c r="AZ936" s="102"/>
    </row>
    <row r="937" spans="1:52" x14ac:dyDescent="0.25">
      <c r="A937" s="102"/>
      <c r="F937" s="113"/>
      <c r="G937" s="118"/>
      <c r="H937" s="123"/>
      <c r="I937" s="123"/>
      <c r="J937" s="123"/>
      <c r="L937" s="113"/>
      <c r="M937" s="123"/>
      <c r="N937" s="123"/>
      <c r="O937" s="123"/>
      <c r="R937" s="123"/>
      <c r="T937" s="113"/>
      <c r="U937" s="118"/>
      <c r="V937" s="123"/>
      <c r="W937" s="123"/>
      <c r="X937" s="123"/>
      <c r="Z937" s="128"/>
      <c r="AD937" s="132"/>
      <c r="AG937" s="123"/>
      <c r="AI937" s="128"/>
      <c r="AJ937" s="123"/>
      <c r="AL937" s="123"/>
      <c r="AM937" s="123"/>
      <c r="AO937" s="123"/>
      <c r="AP937" s="123"/>
      <c r="AQ937" s="123"/>
      <c r="AS937" s="123"/>
      <c r="AT937" s="123"/>
      <c r="AU937" s="123"/>
      <c r="AW937" s="123"/>
      <c r="AX937" s="123"/>
      <c r="AY937" s="123"/>
      <c r="AZ937" s="102"/>
    </row>
    <row r="938" spans="1:52" x14ac:dyDescent="0.25">
      <c r="A938" s="102"/>
      <c r="F938" s="113"/>
      <c r="G938" s="118"/>
      <c r="H938" s="123"/>
      <c r="I938" s="123"/>
      <c r="J938" s="123"/>
      <c r="L938" s="113"/>
      <c r="M938" s="123"/>
      <c r="N938" s="123"/>
      <c r="O938" s="123"/>
      <c r="R938" s="123"/>
      <c r="T938" s="113"/>
      <c r="U938" s="118"/>
      <c r="V938" s="123"/>
      <c r="W938" s="123"/>
      <c r="X938" s="123"/>
      <c r="Z938" s="128"/>
      <c r="AD938" s="132"/>
      <c r="AG938" s="123"/>
      <c r="AI938" s="128"/>
      <c r="AJ938" s="123"/>
      <c r="AL938" s="123"/>
      <c r="AM938" s="123"/>
      <c r="AO938" s="123"/>
      <c r="AP938" s="123"/>
      <c r="AQ938" s="123"/>
      <c r="AS938" s="123"/>
      <c r="AT938" s="123"/>
      <c r="AU938" s="123"/>
      <c r="AW938" s="123"/>
      <c r="AX938" s="123"/>
      <c r="AY938" s="123"/>
      <c r="AZ938" s="102"/>
    </row>
    <row r="939" spans="1:52" x14ac:dyDescent="0.25">
      <c r="A939" s="102"/>
      <c r="F939" s="113"/>
      <c r="G939" s="118"/>
      <c r="H939" s="123"/>
      <c r="I939" s="123"/>
      <c r="J939" s="123"/>
      <c r="L939" s="113"/>
      <c r="M939" s="123"/>
      <c r="N939" s="123"/>
      <c r="O939" s="123"/>
      <c r="R939" s="123"/>
      <c r="T939" s="113"/>
      <c r="U939" s="118"/>
      <c r="V939" s="123"/>
      <c r="W939" s="123"/>
      <c r="X939" s="123"/>
      <c r="Z939" s="128"/>
      <c r="AD939" s="132"/>
      <c r="AG939" s="123"/>
      <c r="AI939" s="128"/>
      <c r="AJ939" s="123"/>
      <c r="AL939" s="123"/>
      <c r="AM939" s="123"/>
      <c r="AO939" s="123"/>
      <c r="AP939" s="123"/>
      <c r="AQ939" s="123"/>
      <c r="AS939" s="123"/>
      <c r="AT939" s="123"/>
      <c r="AU939" s="123"/>
      <c r="AW939" s="123"/>
      <c r="AX939" s="123"/>
      <c r="AY939" s="123"/>
      <c r="AZ939" s="102"/>
    </row>
    <row r="940" spans="1:52" x14ac:dyDescent="0.25">
      <c r="A940" s="102"/>
      <c r="F940" s="113"/>
      <c r="G940" s="118"/>
      <c r="H940" s="123"/>
      <c r="I940" s="123"/>
      <c r="J940" s="123"/>
      <c r="L940" s="113"/>
      <c r="M940" s="123"/>
      <c r="N940" s="123"/>
      <c r="O940" s="123"/>
      <c r="R940" s="123"/>
      <c r="T940" s="113"/>
      <c r="U940" s="118"/>
      <c r="V940" s="123"/>
      <c r="W940" s="123"/>
      <c r="X940" s="123"/>
      <c r="Z940" s="128"/>
      <c r="AD940" s="132"/>
      <c r="AG940" s="123"/>
      <c r="AI940" s="128"/>
      <c r="AJ940" s="123"/>
      <c r="AL940" s="123"/>
      <c r="AM940" s="123"/>
      <c r="AO940" s="123"/>
      <c r="AP940" s="123"/>
      <c r="AQ940" s="123"/>
      <c r="AS940" s="123"/>
      <c r="AT940" s="123"/>
      <c r="AU940" s="123"/>
      <c r="AW940" s="123"/>
      <c r="AX940" s="123"/>
      <c r="AY940" s="123"/>
      <c r="AZ940" s="102"/>
    </row>
    <row r="941" spans="1:52" x14ac:dyDescent="0.25">
      <c r="A941" s="102"/>
      <c r="F941" s="113"/>
      <c r="G941" s="118"/>
      <c r="H941" s="123"/>
      <c r="I941" s="123"/>
      <c r="J941" s="123"/>
      <c r="L941" s="113"/>
      <c r="M941" s="123"/>
      <c r="N941" s="123"/>
      <c r="O941" s="123"/>
      <c r="R941" s="123"/>
      <c r="T941" s="113"/>
      <c r="U941" s="118"/>
      <c r="V941" s="123"/>
      <c r="W941" s="123"/>
      <c r="X941" s="123"/>
      <c r="Z941" s="128"/>
      <c r="AD941" s="132"/>
      <c r="AG941" s="123"/>
      <c r="AI941" s="128"/>
      <c r="AJ941" s="123"/>
      <c r="AL941" s="123"/>
      <c r="AM941" s="123"/>
      <c r="AO941" s="123"/>
      <c r="AP941" s="123"/>
      <c r="AQ941" s="123"/>
      <c r="AS941" s="123"/>
      <c r="AT941" s="123"/>
      <c r="AU941" s="123"/>
      <c r="AW941" s="123"/>
      <c r="AX941" s="123"/>
      <c r="AY941" s="123"/>
      <c r="AZ941" s="102"/>
    </row>
    <row r="942" spans="1:52" x14ac:dyDescent="0.25">
      <c r="A942" s="102"/>
      <c r="F942" s="113"/>
      <c r="G942" s="118"/>
      <c r="H942" s="123"/>
      <c r="I942" s="123"/>
      <c r="J942" s="123"/>
      <c r="L942" s="113"/>
      <c r="M942" s="123"/>
      <c r="N942" s="123"/>
      <c r="O942" s="123"/>
      <c r="R942" s="123"/>
      <c r="T942" s="113"/>
      <c r="U942" s="118"/>
      <c r="V942" s="123"/>
      <c r="W942" s="123"/>
      <c r="X942" s="123"/>
      <c r="Z942" s="128"/>
      <c r="AD942" s="132"/>
      <c r="AG942" s="123"/>
      <c r="AI942" s="128"/>
      <c r="AJ942" s="123"/>
      <c r="AL942" s="123"/>
      <c r="AM942" s="123"/>
      <c r="AO942" s="123"/>
      <c r="AP942" s="123"/>
      <c r="AQ942" s="123"/>
      <c r="AS942" s="123"/>
      <c r="AT942" s="123"/>
      <c r="AU942" s="123"/>
      <c r="AW942" s="123"/>
      <c r="AX942" s="123"/>
      <c r="AY942" s="123"/>
      <c r="AZ942" s="102"/>
    </row>
    <row r="943" spans="1:52" x14ac:dyDescent="0.25">
      <c r="A943" s="102"/>
      <c r="F943" s="113"/>
      <c r="G943" s="118"/>
      <c r="H943" s="123"/>
      <c r="I943" s="123"/>
      <c r="J943" s="123"/>
      <c r="L943" s="113"/>
      <c r="M943" s="123"/>
      <c r="N943" s="123"/>
      <c r="O943" s="123"/>
      <c r="R943" s="123"/>
      <c r="T943" s="113"/>
      <c r="U943" s="118"/>
      <c r="V943" s="123"/>
      <c r="W943" s="123"/>
      <c r="X943" s="123"/>
      <c r="Z943" s="128"/>
      <c r="AD943" s="132"/>
      <c r="AG943" s="123"/>
      <c r="AI943" s="128"/>
      <c r="AJ943" s="123"/>
      <c r="AL943" s="123"/>
      <c r="AM943" s="123"/>
      <c r="AO943" s="123"/>
      <c r="AP943" s="123"/>
      <c r="AQ943" s="123"/>
      <c r="AS943" s="123"/>
      <c r="AT943" s="123"/>
      <c r="AU943" s="123"/>
      <c r="AW943" s="123"/>
      <c r="AX943" s="123"/>
      <c r="AY943" s="123"/>
      <c r="AZ943" s="102"/>
    </row>
    <row r="944" spans="1:52" x14ac:dyDescent="0.25">
      <c r="A944" s="102"/>
      <c r="F944" s="113"/>
      <c r="G944" s="118"/>
      <c r="H944" s="123"/>
      <c r="I944" s="123"/>
      <c r="J944" s="123"/>
      <c r="L944" s="113"/>
      <c r="M944" s="123"/>
      <c r="N944" s="123"/>
      <c r="O944" s="123"/>
      <c r="R944" s="123"/>
      <c r="T944" s="113"/>
      <c r="U944" s="118"/>
      <c r="V944" s="123"/>
      <c r="W944" s="123"/>
      <c r="X944" s="123"/>
      <c r="Z944" s="128"/>
      <c r="AD944" s="132"/>
      <c r="AG944" s="123"/>
      <c r="AI944" s="128"/>
      <c r="AJ944" s="123"/>
      <c r="AL944" s="123"/>
      <c r="AM944" s="123"/>
      <c r="AO944" s="123"/>
      <c r="AP944" s="123"/>
      <c r="AQ944" s="123"/>
      <c r="AS944" s="123"/>
      <c r="AT944" s="123"/>
      <c r="AU944" s="123"/>
      <c r="AW944" s="123"/>
      <c r="AX944" s="123"/>
      <c r="AY944" s="123"/>
      <c r="AZ944" s="102"/>
    </row>
    <row r="945" spans="1:52" x14ac:dyDescent="0.25">
      <c r="A945" s="102"/>
      <c r="F945" s="113"/>
      <c r="G945" s="118"/>
      <c r="H945" s="123"/>
      <c r="I945" s="123"/>
      <c r="J945" s="123"/>
      <c r="L945" s="113"/>
      <c r="M945" s="123"/>
      <c r="N945" s="123"/>
      <c r="O945" s="123"/>
      <c r="R945" s="123"/>
      <c r="T945" s="113"/>
      <c r="U945" s="118"/>
      <c r="V945" s="123"/>
      <c r="W945" s="123"/>
      <c r="X945" s="123"/>
      <c r="Z945" s="128"/>
      <c r="AD945" s="132"/>
      <c r="AG945" s="123"/>
      <c r="AI945" s="128"/>
      <c r="AJ945" s="123"/>
      <c r="AL945" s="123"/>
      <c r="AM945" s="123"/>
      <c r="AO945" s="123"/>
      <c r="AP945" s="123"/>
      <c r="AQ945" s="123"/>
      <c r="AS945" s="123"/>
      <c r="AT945" s="123"/>
      <c r="AU945" s="123"/>
      <c r="AW945" s="123"/>
      <c r="AX945" s="123"/>
      <c r="AY945" s="123"/>
      <c r="AZ945" s="102"/>
    </row>
    <row r="946" spans="1:52" x14ac:dyDescent="0.25">
      <c r="A946" s="102"/>
      <c r="F946" s="113"/>
      <c r="G946" s="118"/>
      <c r="H946" s="123"/>
      <c r="I946" s="123"/>
      <c r="J946" s="123"/>
      <c r="L946" s="113"/>
      <c r="M946" s="123"/>
      <c r="N946" s="123"/>
      <c r="O946" s="123"/>
      <c r="R946" s="123"/>
      <c r="T946" s="113"/>
      <c r="U946" s="118"/>
      <c r="V946" s="123"/>
      <c r="W946" s="123"/>
      <c r="X946" s="123"/>
      <c r="Z946" s="128"/>
      <c r="AD946" s="132"/>
      <c r="AG946" s="123"/>
      <c r="AI946" s="128"/>
      <c r="AJ946" s="123"/>
      <c r="AL946" s="123"/>
      <c r="AM946" s="123"/>
      <c r="AO946" s="123"/>
      <c r="AP946" s="123"/>
      <c r="AQ946" s="123"/>
      <c r="AS946" s="123"/>
      <c r="AT946" s="123"/>
      <c r="AU946" s="123"/>
      <c r="AW946" s="123"/>
      <c r="AX946" s="123"/>
      <c r="AY946" s="123"/>
      <c r="AZ946" s="102"/>
    </row>
    <row r="947" spans="1:52" x14ac:dyDescent="0.25">
      <c r="A947" s="102"/>
      <c r="F947" s="113"/>
      <c r="G947" s="118"/>
      <c r="H947" s="123"/>
      <c r="I947" s="123"/>
      <c r="J947" s="123"/>
      <c r="L947" s="113"/>
      <c r="M947" s="123"/>
      <c r="N947" s="123"/>
      <c r="O947" s="123"/>
      <c r="R947" s="123"/>
      <c r="T947" s="113"/>
      <c r="U947" s="118"/>
      <c r="V947" s="123"/>
      <c r="W947" s="123"/>
      <c r="X947" s="123"/>
      <c r="Z947" s="128"/>
      <c r="AD947" s="132"/>
      <c r="AG947" s="123"/>
      <c r="AI947" s="128"/>
      <c r="AJ947" s="123"/>
      <c r="AL947" s="123"/>
      <c r="AM947" s="123"/>
      <c r="AO947" s="123"/>
      <c r="AP947" s="123"/>
      <c r="AQ947" s="123"/>
      <c r="AS947" s="123"/>
      <c r="AT947" s="123"/>
      <c r="AU947" s="123"/>
      <c r="AW947" s="123"/>
      <c r="AX947" s="123"/>
      <c r="AY947" s="123"/>
      <c r="AZ947" s="102"/>
    </row>
    <row r="948" spans="1:52" x14ac:dyDescent="0.25">
      <c r="A948" s="102"/>
      <c r="F948" s="113"/>
      <c r="G948" s="118"/>
      <c r="H948" s="123"/>
      <c r="I948" s="123"/>
      <c r="J948" s="123"/>
      <c r="L948" s="113"/>
      <c r="M948" s="123"/>
      <c r="N948" s="123"/>
      <c r="O948" s="123"/>
      <c r="R948" s="123"/>
      <c r="T948" s="113"/>
      <c r="U948" s="118"/>
      <c r="V948" s="123"/>
      <c r="W948" s="123"/>
      <c r="X948" s="123"/>
      <c r="Z948" s="128"/>
      <c r="AD948" s="132"/>
      <c r="AG948" s="123"/>
      <c r="AI948" s="128"/>
      <c r="AJ948" s="123"/>
      <c r="AL948" s="123"/>
      <c r="AM948" s="123"/>
      <c r="AO948" s="123"/>
      <c r="AP948" s="123"/>
      <c r="AQ948" s="123"/>
      <c r="AS948" s="123"/>
      <c r="AT948" s="123"/>
      <c r="AU948" s="123"/>
      <c r="AW948" s="123"/>
      <c r="AX948" s="123"/>
      <c r="AY948" s="123"/>
      <c r="AZ948" s="102"/>
    </row>
    <row r="949" spans="1:52" x14ac:dyDescent="0.25">
      <c r="A949" s="102"/>
      <c r="F949" s="113"/>
      <c r="G949" s="118"/>
      <c r="H949" s="123"/>
      <c r="I949" s="123"/>
      <c r="J949" s="123"/>
      <c r="L949" s="113"/>
      <c r="M949" s="123"/>
      <c r="N949" s="123"/>
      <c r="O949" s="123"/>
      <c r="R949" s="123"/>
      <c r="T949" s="113"/>
      <c r="U949" s="118"/>
      <c r="V949" s="123"/>
      <c r="W949" s="123"/>
      <c r="X949" s="123"/>
      <c r="Z949" s="128"/>
      <c r="AD949" s="132"/>
      <c r="AG949" s="123"/>
      <c r="AI949" s="128"/>
      <c r="AJ949" s="123"/>
      <c r="AL949" s="123"/>
      <c r="AM949" s="123"/>
      <c r="AO949" s="123"/>
      <c r="AP949" s="123"/>
      <c r="AQ949" s="123"/>
      <c r="AS949" s="123"/>
      <c r="AT949" s="123"/>
      <c r="AU949" s="123"/>
      <c r="AW949" s="123"/>
      <c r="AX949" s="123"/>
      <c r="AY949" s="123"/>
      <c r="AZ949" s="102"/>
    </row>
    <row r="950" spans="1:52" x14ac:dyDescent="0.25">
      <c r="A950" s="102"/>
      <c r="F950" s="113"/>
      <c r="G950" s="118"/>
      <c r="H950" s="123"/>
      <c r="I950" s="123"/>
      <c r="J950" s="123"/>
      <c r="L950" s="113"/>
      <c r="M950" s="123"/>
      <c r="N950" s="123"/>
      <c r="O950" s="123"/>
      <c r="R950" s="123"/>
      <c r="T950" s="113"/>
      <c r="U950" s="118"/>
      <c r="V950" s="123"/>
      <c r="W950" s="123"/>
      <c r="X950" s="123"/>
      <c r="Z950" s="128"/>
      <c r="AD950" s="132"/>
      <c r="AG950" s="123"/>
      <c r="AI950" s="128"/>
      <c r="AJ950" s="123"/>
      <c r="AL950" s="123"/>
      <c r="AM950" s="123"/>
      <c r="AO950" s="123"/>
      <c r="AP950" s="123"/>
      <c r="AQ950" s="123"/>
      <c r="AS950" s="123"/>
      <c r="AT950" s="123"/>
      <c r="AU950" s="123"/>
      <c r="AW950" s="123"/>
      <c r="AX950" s="123"/>
      <c r="AY950" s="123"/>
      <c r="AZ950" s="102"/>
    </row>
    <row r="951" spans="1:52" x14ac:dyDescent="0.25">
      <c r="A951" s="102"/>
      <c r="F951" s="113"/>
      <c r="G951" s="118"/>
      <c r="H951" s="123"/>
      <c r="I951" s="123"/>
      <c r="J951" s="123"/>
      <c r="L951" s="113"/>
      <c r="M951" s="123"/>
      <c r="N951" s="123"/>
      <c r="O951" s="123"/>
      <c r="R951" s="123"/>
      <c r="T951" s="113"/>
      <c r="U951" s="118"/>
      <c r="V951" s="123"/>
      <c r="W951" s="123"/>
      <c r="X951" s="123"/>
      <c r="Z951" s="128"/>
      <c r="AD951" s="132"/>
      <c r="AG951" s="123"/>
      <c r="AI951" s="128"/>
      <c r="AJ951" s="123"/>
      <c r="AL951" s="123"/>
      <c r="AM951" s="123"/>
      <c r="AO951" s="123"/>
      <c r="AP951" s="123"/>
      <c r="AQ951" s="123"/>
      <c r="AS951" s="123"/>
      <c r="AT951" s="123"/>
      <c r="AU951" s="123"/>
      <c r="AW951" s="123"/>
      <c r="AX951" s="123"/>
      <c r="AY951" s="123"/>
      <c r="AZ951" s="102"/>
    </row>
    <row r="952" spans="1:52" x14ac:dyDescent="0.25">
      <c r="A952" s="102"/>
      <c r="F952" s="113"/>
      <c r="G952" s="118"/>
      <c r="H952" s="123"/>
      <c r="I952" s="123"/>
      <c r="J952" s="123"/>
      <c r="L952" s="113"/>
      <c r="M952" s="123"/>
      <c r="N952" s="123"/>
      <c r="O952" s="123"/>
      <c r="R952" s="123"/>
      <c r="T952" s="113"/>
      <c r="U952" s="118"/>
      <c r="V952" s="123"/>
      <c r="W952" s="123"/>
      <c r="X952" s="123"/>
      <c r="Z952" s="128"/>
      <c r="AD952" s="132"/>
      <c r="AG952" s="123"/>
      <c r="AI952" s="128"/>
      <c r="AJ952" s="123"/>
      <c r="AL952" s="123"/>
      <c r="AM952" s="123"/>
      <c r="AO952" s="123"/>
      <c r="AP952" s="123"/>
      <c r="AQ952" s="123"/>
      <c r="AS952" s="123"/>
      <c r="AT952" s="123"/>
      <c r="AU952" s="123"/>
      <c r="AW952" s="123"/>
      <c r="AX952" s="123"/>
      <c r="AY952" s="123"/>
      <c r="AZ952" s="102"/>
    </row>
    <row r="953" spans="1:52" x14ac:dyDescent="0.25">
      <c r="A953" s="102"/>
      <c r="F953" s="113"/>
      <c r="G953" s="118"/>
      <c r="H953" s="123"/>
      <c r="I953" s="123"/>
      <c r="J953" s="123"/>
      <c r="L953" s="113"/>
      <c r="M953" s="123"/>
      <c r="N953" s="123"/>
      <c r="O953" s="123"/>
      <c r="R953" s="123"/>
      <c r="T953" s="113"/>
      <c r="U953" s="118"/>
      <c r="V953" s="123"/>
      <c r="W953" s="123"/>
      <c r="X953" s="123"/>
      <c r="Z953" s="128"/>
      <c r="AD953" s="132"/>
      <c r="AG953" s="123"/>
      <c r="AI953" s="128"/>
      <c r="AJ953" s="123"/>
      <c r="AL953" s="123"/>
      <c r="AM953" s="123"/>
      <c r="AO953" s="123"/>
      <c r="AP953" s="123"/>
      <c r="AQ953" s="123"/>
      <c r="AS953" s="123"/>
      <c r="AT953" s="123"/>
      <c r="AU953" s="123"/>
      <c r="AW953" s="123"/>
      <c r="AX953" s="123"/>
      <c r="AY953" s="123"/>
      <c r="AZ953" s="102"/>
    </row>
    <row r="954" spans="1:52" x14ac:dyDescent="0.25">
      <c r="A954" s="102"/>
      <c r="F954" s="113"/>
      <c r="G954" s="118"/>
      <c r="H954" s="123"/>
      <c r="I954" s="123"/>
      <c r="J954" s="123"/>
      <c r="L954" s="113"/>
      <c r="M954" s="123"/>
      <c r="N954" s="123"/>
      <c r="O954" s="123"/>
      <c r="R954" s="123"/>
      <c r="T954" s="113"/>
      <c r="U954" s="118"/>
      <c r="V954" s="123"/>
      <c r="W954" s="123"/>
      <c r="X954" s="123"/>
      <c r="Z954" s="128"/>
      <c r="AD954" s="132"/>
      <c r="AG954" s="123"/>
      <c r="AI954" s="128"/>
      <c r="AJ954" s="123"/>
      <c r="AL954" s="123"/>
      <c r="AM954" s="123"/>
      <c r="AO954" s="123"/>
      <c r="AP954" s="123"/>
      <c r="AQ954" s="123"/>
      <c r="AS954" s="123"/>
      <c r="AT954" s="123"/>
      <c r="AU954" s="123"/>
      <c r="AW954" s="123"/>
      <c r="AX954" s="123"/>
      <c r="AY954" s="123"/>
      <c r="AZ954" s="102"/>
    </row>
    <row r="955" spans="1:52" x14ac:dyDescent="0.25">
      <c r="A955" s="102"/>
      <c r="F955" s="113"/>
      <c r="G955" s="118"/>
      <c r="H955" s="123"/>
      <c r="I955" s="123"/>
      <c r="J955" s="123"/>
      <c r="L955" s="113"/>
      <c r="M955" s="123"/>
      <c r="N955" s="123"/>
      <c r="O955" s="123"/>
      <c r="R955" s="123"/>
      <c r="T955" s="113"/>
      <c r="U955" s="118"/>
      <c r="V955" s="123"/>
      <c r="W955" s="123"/>
      <c r="X955" s="123"/>
      <c r="Z955" s="128"/>
      <c r="AD955" s="132"/>
      <c r="AG955" s="123"/>
      <c r="AI955" s="128"/>
      <c r="AJ955" s="123"/>
      <c r="AL955" s="123"/>
      <c r="AM955" s="123"/>
      <c r="AO955" s="123"/>
      <c r="AP955" s="123"/>
      <c r="AQ955" s="123"/>
      <c r="AS955" s="123"/>
      <c r="AT955" s="123"/>
      <c r="AU955" s="123"/>
      <c r="AW955" s="123"/>
      <c r="AX955" s="123"/>
      <c r="AY955" s="123"/>
      <c r="AZ955" s="102"/>
    </row>
    <row r="956" spans="1:52" x14ac:dyDescent="0.25">
      <c r="A956" s="102"/>
      <c r="F956" s="113"/>
      <c r="G956" s="118"/>
      <c r="H956" s="123"/>
      <c r="I956" s="123"/>
      <c r="J956" s="123"/>
      <c r="L956" s="113"/>
      <c r="M956" s="123"/>
      <c r="N956" s="123"/>
      <c r="O956" s="123"/>
      <c r="R956" s="123"/>
      <c r="T956" s="113"/>
      <c r="U956" s="118"/>
      <c r="V956" s="123"/>
      <c r="W956" s="123"/>
      <c r="X956" s="123"/>
      <c r="Z956" s="128"/>
      <c r="AD956" s="132"/>
      <c r="AG956" s="123"/>
      <c r="AI956" s="128"/>
      <c r="AJ956" s="123"/>
      <c r="AL956" s="123"/>
      <c r="AM956" s="123"/>
      <c r="AO956" s="123"/>
      <c r="AP956" s="123"/>
      <c r="AQ956" s="123"/>
      <c r="AS956" s="123"/>
      <c r="AT956" s="123"/>
      <c r="AU956" s="123"/>
      <c r="AW956" s="123"/>
      <c r="AX956" s="123"/>
      <c r="AY956" s="123"/>
      <c r="AZ956" s="102"/>
    </row>
    <row r="957" spans="1:52" x14ac:dyDescent="0.25">
      <c r="A957" s="102"/>
      <c r="F957" s="113"/>
      <c r="G957" s="118"/>
      <c r="H957" s="123"/>
      <c r="I957" s="123"/>
      <c r="J957" s="123"/>
      <c r="L957" s="113"/>
      <c r="M957" s="123"/>
      <c r="N957" s="123"/>
      <c r="O957" s="123"/>
      <c r="R957" s="123"/>
      <c r="T957" s="113"/>
      <c r="U957" s="118"/>
      <c r="V957" s="123"/>
      <c r="W957" s="123"/>
      <c r="X957" s="123"/>
      <c r="Z957" s="128"/>
      <c r="AD957" s="132"/>
      <c r="AG957" s="123"/>
      <c r="AI957" s="128"/>
      <c r="AJ957" s="123"/>
      <c r="AL957" s="123"/>
      <c r="AM957" s="123"/>
      <c r="AO957" s="123"/>
      <c r="AP957" s="123"/>
      <c r="AQ957" s="123"/>
      <c r="AS957" s="123"/>
      <c r="AT957" s="123"/>
      <c r="AU957" s="123"/>
      <c r="AW957" s="123"/>
      <c r="AX957" s="123"/>
      <c r="AY957" s="123"/>
      <c r="AZ957" s="102"/>
    </row>
    <row r="958" spans="1:52" x14ac:dyDescent="0.25">
      <c r="A958" s="102"/>
      <c r="F958" s="113"/>
      <c r="G958" s="118"/>
      <c r="H958" s="123"/>
      <c r="I958" s="123"/>
      <c r="J958" s="123"/>
      <c r="L958" s="113"/>
      <c r="M958" s="123"/>
      <c r="N958" s="123"/>
      <c r="O958" s="123"/>
      <c r="R958" s="123"/>
      <c r="T958" s="113"/>
      <c r="U958" s="118"/>
      <c r="V958" s="123"/>
      <c r="W958" s="123"/>
      <c r="X958" s="123"/>
      <c r="Z958" s="128"/>
      <c r="AD958" s="132"/>
      <c r="AG958" s="123"/>
      <c r="AI958" s="128"/>
      <c r="AJ958" s="123"/>
      <c r="AL958" s="123"/>
      <c r="AM958" s="123"/>
      <c r="AO958" s="123"/>
      <c r="AP958" s="123"/>
      <c r="AQ958" s="123"/>
      <c r="AS958" s="123"/>
      <c r="AT958" s="123"/>
      <c r="AU958" s="123"/>
      <c r="AW958" s="123"/>
      <c r="AX958" s="123"/>
      <c r="AY958" s="123"/>
      <c r="AZ958" s="102"/>
    </row>
    <row r="959" spans="1:52" x14ac:dyDescent="0.25">
      <c r="A959" s="102"/>
      <c r="F959" s="113"/>
      <c r="G959" s="118"/>
      <c r="H959" s="123"/>
      <c r="I959" s="123"/>
      <c r="J959" s="123"/>
      <c r="L959" s="113"/>
      <c r="M959" s="123"/>
      <c r="N959" s="123"/>
      <c r="O959" s="123"/>
      <c r="R959" s="123"/>
      <c r="T959" s="113"/>
      <c r="U959" s="118"/>
      <c r="V959" s="123"/>
      <c r="W959" s="123"/>
      <c r="X959" s="123"/>
      <c r="Z959" s="128"/>
      <c r="AD959" s="132"/>
      <c r="AG959" s="123"/>
      <c r="AI959" s="128"/>
      <c r="AJ959" s="123"/>
      <c r="AL959" s="123"/>
      <c r="AM959" s="123"/>
      <c r="AO959" s="123"/>
      <c r="AP959" s="123"/>
      <c r="AQ959" s="123"/>
      <c r="AS959" s="123"/>
      <c r="AT959" s="123"/>
      <c r="AU959" s="123"/>
      <c r="AW959" s="123"/>
      <c r="AX959" s="123"/>
      <c r="AY959" s="123"/>
      <c r="AZ959" s="102"/>
    </row>
    <row r="960" spans="1:52" x14ac:dyDescent="0.25">
      <c r="A960" s="102"/>
      <c r="F960" s="113"/>
      <c r="G960" s="118"/>
      <c r="H960" s="123"/>
      <c r="I960" s="123"/>
      <c r="J960" s="123"/>
      <c r="L960" s="113"/>
      <c r="M960" s="123"/>
      <c r="N960" s="123"/>
      <c r="O960" s="123"/>
      <c r="R960" s="123"/>
      <c r="T960" s="113"/>
      <c r="U960" s="118"/>
      <c r="V960" s="123"/>
      <c r="W960" s="123"/>
      <c r="X960" s="123"/>
      <c r="Z960" s="128"/>
      <c r="AD960" s="132"/>
      <c r="AG960" s="123"/>
      <c r="AI960" s="128"/>
      <c r="AJ960" s="123"/>
      <c r="AL960" s="123"/>
      <c r="AM960" s="123"/>
      <c r="AO960" s="123"/>
      <c r="AP960" s="123"/>
      <c r="AQ960" s="123"/>
      <c r="AS960" s="123"/>
      <c r="AT960" s="123"/>
      <c r="AU960" s="123"/>
      <c r="AW960" s="123"/>
      <c r="AX960" s="123"/>
      <c r="AY960" s="123"/>
      <c r="AZ960" s="102"/>
    </row>
    <row r="961" spans="1:52" x14ac:dyDescent="0.25">
      <c r="A961" s="102"/>
      <c r="F961" s="113"/>
      <c r="G961" s="118"/>
      <c r="H961" s="123"/>
      <c r="I961" s="123"/>
      <c r="J961" s="123"/>
      <c r="L961" s="113"/>
      <c r="M961" s="123"/>
      <c r="N961" s="123"/>
      <c r="O961" s="123"/>
      <c r="R961" s="123"/>
      <c r="T961" s="113"/>
      <c r="U961" s="118"/>
      <c r="V961" s="123"/>
      <c r="W961" s="123"/>
      <c r="X961" s="123"/>
      <c r="Z961" s="128"/>
      <c r="AD961" s="132"/>
      <c r="AG961" s="123"/>
      <c r="AI961" s="128"/>
      <c r="AJ961" s="123"/>
      <c r="AL961" s="123"/>
      <c r="AM961" s="123"/>
      <c r="AO961" s="123"/>
      <c r="AP961" s="123"/>
      <c r="AQ961" s="123"/>
      <c r="AS961" s="123"/>
      <c r="AT961" s="123"/>
      <c r="AU961" s="123"/>
      <c r="AW961" s="123"/>
      <c r="AX961" s="123"/>
      <c r="AY961" s="123"/>
      <c r="AZ961" s="102"/>
    </row>
    <row r="962" spans="1:52" x14ac:dyDescent="0.25">
      <c r="A962" s="102"/>
      <c r="F962" s="113"/>
      <c r="G962" s="118"/>
      <c r="H962" s="123"/>
      <c r="I962" s="123"/>
      <c r="J962" s="123"/>
      <c r="L962" s="113"/>
      <c r="M962" s="123"/>
      <c r="N962" s="123"/>
      <c r="O962" s="123"/>
      <c r="R962" s="123"/>
      <c r="T962" s="113"/>
      <c r="U962" s="118"/>
      <c r="V962" s="123"/>
      <c r="W962" s="123"/>
      <c r="X962" s="123"/>
      <c r="Z962" s="128"/>
      <c r="AD962" s="132"/>
      <c r="AG962" s="123"/>
      <c r="AI962" s="128"/>
      <c r="AJ962" s="123"/>
      <c r="AL962" s="123"/>
      <c r="AM962" s="123"/>
      <c r="AO962" s="123"/>
      <c r="AP962" s="123"/>
      <c r="AQ962" s="123"/>
      <c r="AS962" s="123"/>
      <c r="AT962" s="123"/>
      <c r="AU962" s="123"/>
      <c r="AW962" s="123"/>
      <c r="AX962" s="123"/>
      <c r="AY962" s="123"/>
      <c r="AZ962" s="102"/>
    </row>
    <row r="963" spans="1:52" x14ac:dyDescent="0.25">
      <c r="A963" s="102"/>
      <c r="F963" s="113"/>
      <c r="G963" s="118"/>
      <c r="H963" s="123"/>
      <c r="I963" s="123"/>
      <c r="J963" s="123"/>
      <c r="L963" s="113"/>
      <c r="M963" s="123"/>
      <c r="N963" s="123"/>
      <c r="O963" s="123"/>
      <c r="R963" s="123"/>
      <c r="T963" s="113"/>
      <c r="U963" s="118"/>
      <c r="V963" s="123"/>
      <c r="W963" s="123"/>
      <c r="X963" s="123"/>
      <c r="Z963" s="128"/>
      <c r="AD963" s="132"/>
      <c r="AG963" s="123"/>
      <c r="AI963" s="128"/>
      <c r="AJ963" s="123"/>
      <c r="AL963" s="123"/>
      <c r="AM963" s="123"/>
      <c r="AO963" s="123"/>
      <c r="AP963" s="123"/>
      <c r="AQ963" s="123"/>
      <c r="AS963" s="123"/>
      <c r="AT963" s="123"/>
      <c r="AU963" s="123"/>
      <c r="AW963" s="123"/>
      <c r="AX963" s="123"/>
      <c r="AY963" s="123"/>
      <c r="AZ963" s="102"/>
    </row>
    <row r="964" spans="1:52" x14ac:dyDescent="0.25">
      <c r="A964" s="102"/>
      <c r="F964" s="113"/>
      <c r="G964" s="118"/>
      <c r="H964" s="123"/>
      <c r="I964" s="123"/>
      <c r="J964" s="123"/>
      <c r="L964" s="113"/>
      <c r="M964" s="123"/>
      <c r="N964" s="123"/>
      <c r="O964" s="123"/>
      <c r="R964" s="123"/>
      <c r="T964" s="113"/>
      <c r="U964" s="118"/>
      <c r="V964" s="123"/>
      <c r="W964" s="123"/>
      <c r="X964" s="123"/>
      <c r="Z964" s="128"/>
      <c r="AD964" s="132"/>
      <c r="AG964" s="123"/>
      <c r="AI964" s="128"/>
      <c r="AJ964" s="123"/>
      <c r="AL964" s="123"/>
      <c r="AM964" s="123"/>
      <c r="AO964" s="123"/>
      <c r="AP964" s="123"/>
      <c r="AQ964" s="123"/>
      <c r="AS964" s="123"/>
      <c r="AT964" s="123"/>
      <c r="AU964" s="123"/>
      <c r="AW964" s="123"/>
      <c r="AX964" s="123"/>
      <c r="AY964" s="123"/>
      <c r="AZ964" s="102"/>
    </row>
    <row r="965" spans="1:52" x14ac:dyDescent="0.25">
      <c r="A965" s="102"/>
      <c r="F965" s="113"/>
      <c r="G965" s="118"/>
      <c r="H965" s="123"/>
      <c r="I965" s="123"/>
      <c r="J965" s="123"/>
      <c r="L965" s="113"/>
      <c r="M965" s="123"/>
      <c r="N965" s="123"/>
      <c r="O965" s="123"/>
      <c r="R965" s="123"/>
      <c r="T965" s="113"/>
      <c r="U965" s="118"/>
      <c r="V965" s="123"/>
      <c r="W965" s="123"/>
      <c r="X965" s="123"/>
      <c r="Z965" s="128"/>
      <c r="AD965" s="132"/>
      <c r="AG965" s="123"/>
      <c r="AI965" s="128"/>
      <c r="AJ965" s="123"/>
      <c r="AL965" s="123"/>
      <c r="AM965" s="123"/>
      <c r="AO965" s="123"/>
      <c r="AP965" s="123"/>
      <c r="AQ965" s="123"/>
      <c r="AS965" s="123"/>
      <c r="AT965" s="123"/>
      <c r="AU965" s="123"/>
      <c r="AW965" s="123"/>
      <c r="AX965" s="123"/>
      <c r="AY965" s="123"/>
      <c r="AZ965" s="102"/>
    </row>
    <row r="966" spans="1:52" x14ac:dyDescent="0.25">
      <c r="A966" s="102"/>
      <c r="F966" s="113"/>
      <c r="G966" s="118"/>
      <c r="H966" s="123"/>
      <c r="I966" s="123"/>
      <c r="J966" s="123"/>
      <c r="L966" s="113"/>
      <c r="M966" s="123"/>
      <c r="N966" s="123"/>
      <c r="O966" s="123"/>
      <c r="R966" s="123"/>
      <c r="T966" s="113"/>
      <c r="U966" s="118"/>
      <c r="V966" s="123"/>
      <c r="W966" s="123"/>
      <c r="X966" s="123"/>
      <c r="Z966" s="128"/>
      <c r="AD966" s="132"/>
      <c r="AG966" s="123"/>
      <c r="AI966" s="128"/>
      <c r="AJ966" s="123"/>
      <c r="AL966" s="123"/>
      <c r="AM966" s="123"/>
      <c r="AO966" s="123"/>
      <c r="AP966" s="123"/>
      <c r="AQ966" s="123"/>
      <c r="AS966" s="123"/>
      <c r="AT966" s="123"/>
      <c r="AU966" s="123"/>
      <c r="AW966" s="123"/>
      <c r="AX966" s="123"/>
      <c r="AY966" s="123"/>
      <c r="AZ966" s="102"/>
    </row>
    <row r="967" spans="1:52" x14ac:dyDescent="0.25">
      <c r="A967" s="102"/>
      <c r="F967" s="113"/>
      <c r="G967" s="118"/>
      <c r="H967" s="123"/>
      <c r="I967" s="123"/>
      <c r="J967" s="123"/>
      <c r="L967" s="113"/>
      <c r="M967" s="123"/>
      <c r="N967" s="123"/>
      <c r="O967" s="123"/>
      <c r="R967" s="123"/>
      <c r="T967" s="113"/>
      <c r="U967" s="118"/>
      <c r="V967" s="123"/>
      <c r="W967" s="123"/>
      <c r="X967" s="123"/>
      <c r="Z967" s="128"/>
      <c r="AD967" s="132"/>
      <c r="AG967" s="123"/>
      <c r="AI967" s="128"/>
      <c r="AJ967" s="123"/>
      <c r="AL967" s="123"/>
      <c r="AM967" s="123"/>
      <c r="AO967" s="123"/>
      <c r="AP967" s="123"/>
      <c r="AQ967" s="123"/>
      <c r="AS967" s="123"/>
      <c r="AT967" s="123"/>
      <c r="AU967" s="123"/>
      <c r="AW967" s="123"/>
      <c r="AX967" s="123"/>
      <c r="AY967" s="123"/>
      <c r="AZ967" s="102"/>
    </row>
    <row r="968" spans="1:52" x14ac:dyDescent="0.25">
      <c r="A968" s="102"/>
      <c r="F968" s="113"/>
      <c r="G968" s="118"/>
      <c r="H968" s="123"/>
      <c r="I968" s="123"/>
      <c r="J968" s="123"/>
      <c r="L968" s="113"/>
      <c r="M968" s="123"/>
      <c r="N968" s="123"/>
      <c r="O968" s="123"/>
      <c r="R968" s="123"/>
      <c r="T968" s="113"/>
      <c r="U968" s="118"/>
      <c r="V968" s="123"/>
      <c r="W968" s="123"/>
      <c r="X968" s="123"/>
      <c r="Z968" s="128"/>
      <c r="AD968" s="132"/>
      <c r="AG968" s="123"/>
      <c r="AI968" s="128"/>
      <c r="AJ968" s="123"/>
      <c r="AL968" s="123"/>
      <c r="AM968" s="123"/>
      <c r="AO968" s="123"/>
      <c r="AP968" s="123"/>
      <c r="AQ968" s="123"/>
      <c r="AS968" s="123"/>
      <c r="AT968" s="123"/>
      <c r="AU968" s="123"/>
      <c r="AW968" s="123"/>
      <c r="AX968" s="123"/>
      <c r="AY968" s="123"/>
      <c r="AZ968" s="102"/>
    </row>
    <row r="969" spans="1:52" x14ac:dyDescent="0.25">
      <c r="A969" s="102"/>
      <c r="F969" s="113"/>
      <c r="G969" s="118"/>
      <c r="H969" s="123"/>
      <c r="I969" s="123"/>
      <c r="J969" s="123"/>
      <c r="L969" s="113"/>
      <c r="M969" s="123"/>
      <c r="N969" s="123"/>
      <c r="O969" s="123"/>
      <c r="R969" s="123"/>
      <c r="T969" s="113"/>
      <c r="U969" s="118"/>
      <c r="V969" s="123"/>
      <c r="W969" s="123"/>
      <c r="X969" s="123"/>
      <c r="Z969" s="128"/>
      <c r="AD969" s="132"/>
      <c r="AG969" s="123"/>
      <c r="AI969" s="128"/>
      <c r="AJ969" s="123"/>
      <c r="AL969" s="123"/>
      <c r="AM969" s="123"/>
      <c r="AO969" s="123"/>
      <c r="AP969" s="123"/>
      <c r="AQ969" s="123"/>
      <c r="AS969" s="123"/>
      <c r="AT969" s="123"/>
      <c r="AU969" s="123"/>
      <c r="AW969" s="123"/>
      <c r="AX969" s="123"/>
      <c r="AY969" s="123"/>
      <c r="AZ969" s="102"/>
    </row>
    <row r="970" spans="1:52" x14ac:dyDescent="0.25">
      <c r="A970" s="102"/>
      <c r="F970" s="113"/>
      <c r="G970" s="118"/>
      <c r="H970" s="123"/>
      <c r="I970" s="123"/>
      <c r="J970" s="123"/>
      <c r="L970" s="113"/>
      <c r="M970" s="123"/>
      <c r="N970" s="123"/>
      <c r="O970" s="123"/>
      <c r="R970" s="123"/>
      <c r="T970" s="113"/>
      <c r="U970" s="118"/>
      <c r="V970" s="123"/>
      <c r="W970" s="123"/>
      <c r="X970" s="123"/>
      <c r="Z970" s="128"/>
      <c r="AD970" s="132"/>
      <c r="AG970" s="123"/>
      <c r="AI970" s="128"/>
      <c r="AJ970" s="123"/>
      <c r="AL970" s="123"/>
      <c r="AM970" s="123"/>
      <c r="AO970" s="123"/>
      <c r="AP970" s="123"/>
      <c r="AQ970" s="123"/>
      <c r="AS970" s="123"/>
      <c r="AT970" s="123"/>
      <c r="AU970" s="123"/>
      <c r="AW970" s="123"/>
      <c r="AX970" s="123"/>
      <c r="AY970" s="123"/>
      <c r="AZ970" s="102"/>
    </row>
    <row r="971" spans="1:52" x14ac:dyDescent="0.25">
      <c r="A971" s="102"/>
      <c r="F971" s="113"/>
      <c r="G971" s="118"/>
      <c r="H971" s="123"/>
      <c r="I971" s="123"/>
      <c r="J971" s="123"/>
      <c r="L971" s="113"/>
      <c r="M971" s="123"/>
      <c r="N971" s="123"/>
      <c r="O971" s="123"/>
      <c r="R971" s="123"/>
      <c r="T971" s="113"/>
      <c r="U971" s="118"/>
      <c r="V971" s="123"/>
      <c r="W971" s="123"/>
      <c r="X971" s="123"/>
      <c r="Z971" s="128"/>
      <c r="AD971" s="132"/>
      <c r="AG971" s="123"/>
      <c r="AI971" s="128"/>
      <c r="AJ971" s="123"/>
      <c r="AL971" s="123"/>
      <c r="AM971" s="123"/>
      <c r="AO971" s="123"/>
      <c r="AP971" s="123"/>
      <c r="AQ971" s="123"/>
      <c r="AS971" s="123"/>
      <c r="AT971" s="123"/>
      <c r="AU971" s="123"/>
      <c r="AW971" s="123"/>
      <c r="AX971" s="123"/>
      <c r="AY971" s="123"/>
      <c r="AZ971" s="102"/>
    </row>
    <row r="972" spans="1:52" x14ac:dyDescent="0.25">
      <c r="A972" s="102"/>
      <c r="F972" s="113"/>
      <c r="G972" s="118"/>
      <c r="H972" s="123"/>
      <c r="I972" s="123"/>
      <c r="J972" s="123"/>
      <c r="L972" s="113"/>
      <c r="M972" s="123"/>
      <c r="N972" s="123"/>
      <c r="O972" s="123"/>
      <c r="R972" s="123"/>
      <c r="T972" s="113"/>
      <c r="U972" s="118"/>
      <c r="V972" s="123"/>
      <c r="W972" s="123"/>
      <c r="X972" s="123"/>
      <c r="Z972" s="128"/>
      <c r="AD972" s="132"/>
      <c r="AG972" s="123"/>
      <c r="AI972" s="128"/>
      <c r="AJ972" s="123"/>
      <c r="AL972" s="123"/>
      <c r="AM972" s="123"/>
      <c r="AO972" s="123"/>
      <c r="AP972" s="123"/>
      <c r="AQ972" s="123"/>
      <c r="AS972" s="123"/>
      <c r="AT972" s="123"/>
      <c r="AU972" s="123"/>
      <c r="AW972" s="123"/>
      <c r="AX972" s="123"/>
      <c r="AY972" s="123"/>
      <c r="AZ972" s="102"/>
    </row>
    <row r="973" spans="1:52" x14ac:dyDescent="0.25">
      <c r="A973" s="102"/>
      <c r="F973" s="113"/>
      <c r="G973" s="118"/>
      <c r="H973" s="123"/>
      <c r="I973" s="123"/>
      <c r="J973" s="123"/>
      <c r="L973" s="113"/>
      <c r="M973" s="123"/>
      <c r="N973" s="123"/>
      <c r="O973" s="123"/>
      <c r="R973" s="123"/>
      <c r="T973" s="113"/>
      <c r="U973" s="118"/>
      <c r="V973" s="123"/>
      <c r="W973" s="123"/>
      <c r="X973" s="123"/>
      <c r="Z973" s="128"/>
      <c r="AD973" s="132"/>
      <c r="AG973" s="123"/>
      <c r="AI973" s="128"/>
      <c r="AJ973" s="123"/>
      <c r="AL973" s="123"/>
      <c r="AM973" s="123"/>
      <c r="AO973" s="123"/>
      <c r="AP973" s="123"/>
      <c r="AQ973" s="123"/>
      <c r="AS973" s="123"/>
      <c r="AT973" s="123"/>
      <c r="AU973" s="123"/>
      <c r="AW973" s="123"/>
      <c r="AX973" s="123"/>
      <c r="AY973" s="123"/>
      <c r="AZ973" s="102"/>
    </row>
    <row r="974" spans="1:52" x14ac:dyDescent="0.25">
      <c r="A974" s="102"/>
      <c r="F974" s="113"/>
      <c r="G974" s="118"/>
      <c r="H974" s="123"/>
      <c r="I974" s="123"/>
      <c r="J974" s="123"/>
      <c r="L974" s="113"/>
      <c r="M974" s="123"/>
      <c r="N974" s="123"/>
      <c r="O974" s="123"/>
      <c r="R974" s="123"/>
      <c r="T974" s="113"/>
      <c r="U974" s="118"/>
      <c r="V974" s="123"/>
      <c r="W974" s="123"/>
      <c r="X974" s="123"/>
      <c r="Z974" s="128"/>
      <c r="AD974" s="132"/>
      <c r="AG974" s="123"/>
      <c r="AI974" s="128"/>
      <c r="AJ974" s="123"/>
      <c r="AL974" s="123"/>
      <c r="AM974" s="123"/>
      <c r="AO974" s="123"/>
      <c r="AP974" s="123"/>
      <c r="AQ974" s="123"/>
      <c r="AS974" s="123"/>
      <c r="AT974" s="123"/>
      <c r="AU974" s="123"/>
      <c r="AW974" s="123"/>
      <c r="AX974" s="123"/>
      <c r="AY974" s="123"/>
      <c r="AZ974" s="102"/>
    </row>
    <row r="975" spans="1:52" x14ac:dyDescent="0.25">
      <c r="A975" s="102"/>
      <c r="F975" s="113"/>
      <c r="G975" s="118"/>
      <c r="H975" s="123"/>
      <c r="I975" s="123"/>
      <c r="J975" s="123"/>
      <c r="L975" s="113"/>
      <c r="M975" s="123"/>
      <c r="N975" s="123"/>
      <c r="O975" s="123"/>
      <c r="R975" s="123"/>
      <c r="T975" s="113"/>
      <c r="U975" s="118"/>
      <c r="V975" s="123"/>
      <c r="W975" s="123"/>
      <c r="X975" s="123"/>
      <c r="Z975" s="128"/>
      <c r="AD975" s="132"/>
      <c r="AG975" s="123"/>
      <c r="AI975" s="128"/>
      <c r="AJ975" s="123"/>
      <c r="AL975" s="123"/>
      <c r="AM975" s="123"/>
      <c r="AO975" s="123"/>
      <c r="AP975" s="123"/>
      <c r="AQ975" s="123"/>
      <c r="AS975" s="123"/>
      <c r="AT975" s="123"/>
      <c r="AU975" s="123"/>
      <c r="AW975" s="123"/>
      <c r="AX975" s="123"/>
      <c r="AY975" s="123"/>
      <c r="AZ975" s="102"/>
    </row>
    <row r="976" spans="1:52" x14ac:dyDescent="0.25">
      <c r="A976" s="102"/>
      <c r="F976" s="113"/>
      <c r="G976" s="118"/>
      <c r="H976" s="123"/>
      <c r="I976" s="123"/>
      <c r="J976" s="123"/>
      <c r="L976" s="113"/>
      <c r="M976" s="123"/>
      <c r="N976" s="123"/>
      <c r="O976" s="123"/>
      <c r="R976" s="123"/>
      <c r="T976" s="113"/>
      <c r="U976" s="118"/>
      <c r="V976" s="123"/>
      <c r="W976" s="123"/>
      <c r="X976" s="123"/>
      <c r="Z976" s="128"/>
      <c r="AD976" s="132"/>
      <c r="AG976" s="123"/>
      <c r="AI976" s="128"/>
      <c r="AJ976" s="123"/>
      <c r="AL976" s="123"/>
      <c r="AM976" s="123"/>
      <c r="AO976" s="123"/>
      <c r="AP976" s="123"/>
      <c r="AQ976" s="123"/>
      <c r="AS976" s="123"/>
      <c r="AT976" s="123"/>
      <c r="AU976" s="123"/>
      <c r="AW976" s="123"/>
      <c r="AX976" s="123"/>
      <c r="AY976" s="123"/>
      <c r="AZ976" s="102"/>
    </row>
    <row r="977" spans="1:52" x14ac:dyDescent="0.25">
      <c r="A977" s="102"/>
      <c r="F977" s="113"/>
      <c r="G977" s="118"/>
      <c r="H977" s="123"/>
      <c r="I977" s="123"/>
      <c r="J977" s="123"/>
      <c r="L977" s="113"/>
      <c r="M977" s="123"/>
      <c r="N977" s="123"/>
      <c r="O977" s="123"/>
      <c r="R977" s="123"/>
      <c r="T977" s="113"/>
      <c r="U977" s="118"/>
      <c r="V977" s="123"/>
      <c r="W977" s="123"/>
      <c r="X977" s="123"/>
      <c r="Z977" s="128"/>
      <c r="AD977" s="132"/>
      <c r="AG977" s="123"/>
      <c r="AI977" s="128"/>
      <c r="AJ977" s="123"/>
      <c r="AL977" s="123"/>
      <c r="AM977" s="123"/>
      <c r="AO977" s="123"/>
      <c r="AP977" s="123"/>
      <c r="AQ977" s="123"/>
      <c r="AS977" s="123"/>
      <c r="AT977" s="123"/>
      <c r="AU977" s="123"/>
      <c r="AW977" s="123"/>
      <c r="AX977" s="123"/>
      <c r="AY977" s="123"/>
      <c r="AZ977" s="102"/>
    </row>
    <row r="978" spans="1:52" x14ac:dyDescent="0.25">
      <c r="A978" s="102"/>
      <c r="F978" s="113"/>
      <c r="G978" s="118"/>
      <c r="H978" s="123"/>
      <c r="I978" s="123"/>
      <c r="J978" s="123"/>
      <c r="L978" s="113"/>
      <c r="M978" s="123"/>
      <c r="N978" s="123"/>
      <c r="O978" s="123"/>
      <c r="R978" s="123"/>
      <c r="T978" s="113"/>
      <c r="U978" s="118"/>
      <c r="V978" s="123"/>
      <c r="W978" s="123"/>
      <c r="X978" s="123"/>
      <c r="Z978" s="128"/>
      <c r="AD978" s="132"/>
      <c r="AG978" s="123"/>
      <c r="AI978" s="128"/>
      <c r="AJ978" s="123"/>
      <c r="AL978" s="123"/>
      <c r="AM978" s="123"/>
      <c r="AO978" s="123"/>
      <c r="AP978" s="123"/>
      <c r="AQ978" s="123"/>
      <c r="AS978" s="123"/>
      <c r="AT978" s="123"/>
      <c r="AU978" s="123"/>
      <c r="AW978" s="123"/>
      <c r="AX978" s="123"/>
      <c r="AY978" s="123"/>
      <c r="AZ978" s="102"/>
    </row>
    <row r="979" spans="1:52" x14ac:dyDescent="0.25">
      <c r="A979" s="102"/>
      <c r="F979" s="113"/>
      <c r="G979" s="118"/>
      <c r="H979" s="123"/>
      <c r="I979" s="123"/>
      <c r="J979" s="123"/>
      <c r="L979" s="113"/>
      <c r="M979" s="123"/>
      <c r="N979" s="123"/>
      <c r="O979" s="123"/>
      <c r="R979" s="123"/>
      <c r="T979" s="113"/>
      <c r="U979" s="118"/>
      <c r="V979" s="123"/>
      <c r="W979" s="123"/>
      <c r="X979" s="123"/>
      <c r="Z979" s="128"/>
      <c r="AD979" s="132"/>
      <c r="AG979" s="123"/>
      <c r="AI979" s="128"/>
      <c r="AJ979" s="123"/>
      <c r="AL979" s="123"/>
      <c r="AM979" s="123"/>
      <c r="AO979" s="123"/>
      <c r="AP979" s="123"/>
      <c r="AQ979" s="123"/>
      <c r="AS979" s="123"/>
      <c r="AT979" s="123"/>
      <c r="AU979" s="123"/>
      <c r="AW979" s="123"/>
      <c r="AX979" s="123"/>
      <c r="AY979" s="123"/>
      <c r="AZ979" s="102"/>
    </row>
    <row r="980" spans="1:52" x14ac:dyDescent="0.25">
      <c r="A980" s="102"/>
      <c r="F980" s="113"/>
      <c r="G980" s="118"/>
      <c r="H980" s="123"/>
      <c r="I980" s="123"/>
      <c r="J980" s="123"/>
      <c r="L980" s="113"/>
      <c r="M980" s="123"/>
      <c r="N980" s="123"/>
      <c r="O980" s="123"/>
      <c r="R980" s="123"/>
      <c r="T980" s="113"/>
      <c r="U980" s="118"/>
      <c r="V980" s="123"/>
      <c r="W980" s="123"/>
      <c r="X980" s="123"/>
      <c r="Z980" s="128"/>
      <c r="AD980" s="132"/>
      <c r="AG980" s="123"/>
      <c r="AI980" s="128"/>
      <c r="AJ980" s="123"/>
      <c r="AL980" s="123"/>
      <c r="AM980" s="123"/>
      <c r="AO980" s="123"/>
      <c r="AP980" s="123"/>
      <c r="AQ980" s="123"/>
      <c r="AS980" s="123"/>
      <c r="AT980" s="123"/>
      <c r="AU980" s="123"/>
      <c r="AW980" s="123"/>
      <c r="AX980" s="123"/>
      <c r="AY980" s="123"/>
      <c r="AZ980" s="102"/>
    </row>
    <row r="981" spans="1:52" x14ac:dyDescent="0.25">
      <c r="A981" s="102"/>
      <c r="F981" s="113"/>
      <c r="G981" s="118"/>
      <c r="H981" s="123"/>
      <c r="I981" s="123"/>
      <c r="J981" s="123"/>
      <c r="L981" s="113"/>
      <c r="M981" s="123"/>
      <c r="N981" s="123"/>
      <c r="O981" s="123"/>
      <c r="R981" s="123"/>
      <c r="T981" s="113"/>
      <c r="U981" s="118"/>
      <c r="V981" s="123"/>
      <c r="W981" s="123"/>
      <c r="X981" s="123"/>
      <c r="Z981" s="128"/>
      <c r="AD981" s="132"/>
      <c r="AG981" s="123"/>
      <c r="AI981" s="128"/>
      <c r="AJ981" s="123"/>
      <c r="AL981" s="123"/>
      <c r="AM981" s="123"/>
      <c r="AO981" s="123"/>
      <c r="AP981" s="123"/>
      <c r="AQ981" s="123"/>
      <c r="AS981" s="123"/>
      <c r="AT981" s="123"/>
      <c r="AU981" s="123"/>
      <c r="AW981" s="123"/>
      <c r="AX981" s="123"/>
      <c r="AY981" s="123"/>
      <c r="AZ981" s="102"/>
    </row>
    <row r="982" spans="1:52" x14ac:dyDescent="0.25">
      <c r="A982" s="102"/>
      <c r="F982" s="113"/>
      <c r="G982" s="118"/>
      <c r="H982" s="123"/>
      <c r="I982" s="123"/>
      <c r="J982" s="123"/>
      <c r="L982" s="113"/>
      <c r="M982" s="123"/>
      <c r="N982" s="123"/>
      <c r="O982" s="123"/>
      <c r="R982" s="123"/>
      <c r="T982" s="113"/>
      <c r="U982" s="118"/>
      <c r="V982" s="123"/>
      <c r="W982" s="123"/>
      <c r="X982" s="123"/>
      <c r="Z982" s="128"/>
      <c r="AD982" s="132"/>
      <c r="AG982" s="123"/>
      <c r="AI982" s="128"/>
      <c r="AJ982" s="123"/>
      <c r="AL982" s="123"/>
      <c r="AM982" s="123"/>
      <c r="AO982" s="123"/>
      <c r="AP982" s="123"/>
      <c r="AQ982" s="123"/>
      <c r="AS982" s="123"/>
      <c r="AT982" s="123"/>
      <c r="AU982" s="123"/>
      <c r="AW982" s="123"/>
      <c r="AX982" s="123"/>
      <c r="AY982" s="123"/>
      <c r="AZ982" s="102"/>
    </row>
    <row r="983" spans="1:52" x14ac:dyDescent="0.25">
      <c r="A983" s="102"/>
      <c r="F983" s="113"/>
      <c r="G983" s="118"/>
      <c r="H983" s="123"/>
      <c r="I983" s="123"/>
      <c r="J983" s="123"/>
      <c r="L983" s="113"/>
      <c r="M983" s="123"/>
      <c r="N983" s="123"/>
      <c r="O983" s="123"/>
      <c r="R983" s="123"/>
      <c r="T983" s="113"/>
      <c r="U983" s="118"/>
      <c r="V983" s="123"/>
      <c r="W983" s="123"/>
      <c r="X983" s="123"/>
      <c r="Z983" s="128"/>
      <c r="AD983" s="132"/>
      <c r="AG983" s="123"/>
      <c r="AI983" s="128"/>
      <c r="AJ983" s="123"/>
      <c r="AL983" s="123"/>
      <c r="AM983" s="123"/>
      <c r="AO983" s="123"/>
      <c r="AP983" s="123"/>
      <c r="AQ983" s="123"/>
      <c r="AS983" s="123"/>
      <c r="AT983" s="123"/>
      <c r="AU983" s="123"/>
      <c r="AW983" s="123"/>
      <c r="AX983" s="123"/>
      <c r="AY983" s="123"/>
      <c r="AZ983" s="102"/>
    </row>
    <row r="984" spans="1:52" x14ac:dyDescent="0.25">
      <c r="A984" s="102"/>
      <c r="F984" s="113"/>
      <c r="G984" s="118"/>
      <c r="H984" s="123"/>
      <c r="I984" s="123"/>
      <c r="J984" s="123"/>
      <c r="L984" s="113"/>
      <c r="M984" s="123"/>
      <c r="N984" s="123"/>
      <c r="O984" s="123"/>
      <c r="R984" s="123"/>
      <c r="T984" s="113"/>
      <c r="U984" s="118"/>
      <c r="V984" s="123"/>
      <c r="W984" s="123"/>
      <c r="X984" s="123"/>
      <c r="Z984" s="128"/>
      <c r="AD984" s="132"/>
      <c r="AG984" s="123"/>
      <c r="AI984" s="128"/>
      <c r="AJ984" s="123"/>
      <c r="AL984" s="123"/>
      <c r="AM984" s="123"/>
      <c r="AO984" s="123"/>
      <c r="AP984" s="123"/>
      <c r="AQ984" s="123"/>
      <c r="AS984" s="123"/>
      <c r="AT984" s="123"/>
      <c r="AU984" s="123"/>
      <c r="AW984" s="123"/>
      <c r="AX984" s="123"/>
      <c r="AY984" s="123"/>
      <c r="AZ984" s="102"/>
    </row>
    <row r="985" spans="1:52" x14ac:dyDescent="0.25">
      <c r="A985" s="102"/>
      <c r="F985" s="113"/>
      <c r="G985" s="118"/>
      <c r="H985" s="123"/>
      <c r="I985" s="123"/>
      <c r="J985" s="123"/>
      <c r="L985" s="113"/>
      <c r="M985" s="123"/>
      <c r="N985" s="123"/>
      <c r="O985" s="123"/>
      <c r="R985" s="123"/>
      <c r="T985" s="113"/>
      <c r="U985" s="118"/>
      <c r="V985" s="123"/>
      <c r="W985" s="123"/>
      <c r="X985" s="123"/>
      <c r="Z985" s="128"/>
      <c r="AD985" s="132"/>
      <c r="AG985" s="123"/>
      <c r="AI985" s="128"/>
      <c r="AJ985" s="123"/>
      <c r="AL985" s="123"/>
      <c r="AM985" s="123"/>
      <c r="AO985" s="123"/>
      <c r="AP985" s="123"/>
      <c r="AQ985" s="123"/>
      <c r="AS985" s="123"/>
      <c r="AT985" s="123"/>
      <c r="AU985" s="123"/>
      <c r="AW985" s="123"/>
      <c r="AX985" s="123"/>
      <c r="AY985" s="123"/>
      <c r="AZ985" s="102"/>
    </row>
    <row r="986" spans="1:52" x14ac:dyDescent="0.25">
      <c r="A986" s="102"/>
      <c r="F986" s="113"/>
      <c r="G986" s="118"/>
      <c r="H986" s="123"/>
      <c r="I986" s="123"/>
      <c r="J986" s="123"/>
      <c r="L986" s="113"/>
      <c r="M986" s="123"/>
      <c r="N986" s="123"/>
      <c r="O986" s="123"/>
      <c r="R986" s="123"/>
      <c r="T986" s="113"/>
      <c r="U986" s="118"/>
      <c r="V986" s="123"/>
      <c r="W986" s="123"/>
      <c r="X986" s="123"/>
      <c r="Z986" s="128"/>
      <c r="AD986" s="132"/>
      <c r="AG986" s="123"/>
      <c r="AI986" s="128"/>
      <c r="AJ986" s="123"/>
      <c r="AL986" s="123"/>
      <c r="AM986" s="123"/>
      <c r="AO986" s="123"/>
      <c r="AP986" s="123"/>
      <c r="AQ986" s="123"/>
      <c r="AS986" s="123"/>
      <c r="AT986" s="123"/>
      <c r="AU986" s="123"/>
      <c r="AW986" s="123"/>
      <c r="AX986" s="123"/>
      <c r="AY986" s="123"/>
      <c r="AZ986" s="102"/>
    </row>
    <row r="987" spans="1:52" x14ac:dyDescent="0.25">
      <c r="A987" s="102"/>
      <c r="F987" s="113"/>
      <c r="G987" s="118"/>
      <c r="H987" s="123"/>
      <c r="I987" s="123"/>
      <c r="J987" s="123"/>
      <c r="L987" s="113"/>
      <c r="M987" s="123"/>
      <c r="N987" s="123"/>
      <c r="O987" s="123"/>
      <c r="R987" s="123"/>
      <c r="T987" s="113"/>
      <c r="U987" s="118"/>
      <c r="V987" s="123"/>
      <c r="W987" s="123"/>
      <c r="X987" s="123"/>
      <c r="Z987" s="128"/>
      <c r="AD987" s="132"/>
      <c r="AG987" s="123"/>
      <c r="AI987" s="128"/>
      <c r="AJ987" s="123"/>
      <c r="AL987" s="123"/>
      <c r="AM987" s="123"/>
      <c r="AO987" s="123"/>
      <c r="AP987" s="123"/>
      <c r="AQ987" s="123"/>
      <c r="AS987" s="123"/>
      <c r="AT987" s="123"/>
      <c r="AU987" s="123"/>
      <c r="AW987" s="123"/>
      <c r="AX987" s="123"/>
      <c r="AY987" s="123"/>
      <c r="AZ987" s="102"/>
    </row>
    <row r="988" spans="1:52" x14ac:dyDescent="0.25">
      <c r="A988" s="102"/>
      <c r="F988" s="113"/>
      <c r="G988" s="118"/>
      <c r="H988" s="123"/>
      <c r="I988" s="123"/>
      <c r="J988" s="123"/>
      <c r="L988" s="113"/>
      <c r="M988" s="123"/>
      <c r="N988" s="123"/>
      <c r="O988" s="123"/>
      <c r="R988" s="123"/>
      <c r="T988" s="113"/>
      <c r="U988" s="118"/>
      <c r="V988" s="123"/>
      <c r="W988" s="123"/>
      <c r="X988" s="123"/>
      <c r="Z988" s="128"/>
      <c r="AD988" s="132"/>
      <c r="AG988" s="123"/>
      <c r="AI988" s="128"/>
      <c r="AJ988" s="123"/>
      <c r="AL988" s="123"/>
      <c r="AM988" s="123"/>
      <c r="AO988" s="123"/>
      <c r="AP988" s="123"/>
      <c r="AQ988" s="123"/>
      <c r="AS988" s="123"/>
      <c r="AT988" s="123"/>
      <c r="AU988" s="123"/>
      <c r="AW988" s="123"/>
      <c r="AX988" s="123"/>
      <c r="AY988" s="123"/>
      <c r="AZ988" s="102"/>
    </row>
    <row r="989" spans="1:52" x14ac:dyDescent="0.25">
      <c r="A989" s="102"/>
      <c r="F989" s="113"/>
      <c r="G989" s="118"/>
      <c r="H989" s="123"/>
      <c r="I989" s="123"/>
      <c r="J989" s="123"/>
      <c r="L989" s="113"/>
      <c r="M989" s="123"/>
      <c r="N989" s="123"/>
      <c r="O989" s="123"/>
      <c r="R989" s="123"/>
      <c r="T989" s="113"/>
      <c r="U989" s="118"/>
      <c r="V989" s="123"/>
      <c r="W989" s="123"/>
      <c r="X989" s="123"/>
      <c r="Z989" s="128"/>
      <c r="AD989" s="132"/>
      <c r="AG989" s="123"/>
      <c r="AI989" s="128"/>
      <c r="AJ989" s="123"/>
      <c r="AL989" s="123"/>
      <c r="AM989" s="123"/>
      <c r="AO989" s="123"/>
      <c r="AP989" s="123"/>
      <c r="AQ989" s="123"/>
      <c r="AS989" s="123"/>
      <c r="AT989" s="123"/>
      <c r="AU989" s="123"/>
      <c r="AW989" s="123"/>
      <c r="AX989" s="123"/>
      <c r="AY989" s="123"/>
      <c r="AZ989" s="102"/>
    </row>
    <row r="990" spans="1:52" x14ac:dyDescent="0.25">
      <c r="A990" s="102"/>
      <c r="F990" s="113"/>
      <c r="G990" s="118"/>
      <c r="H990" s="123"/>
      <c r="I990" s="123"/>
      <c r="J990" s="123"/>
      <c r="L990" s="113"/>
      <c r="M990" s="123"/>
      <c r="N990" s="123"/>
      <c r="O990" s="123"/>
      <c r="R990" s="123"/>
      <c r="T990" s="113"/>
      <c r="U990" s="118"/>
      <c r="V990" s="123"/>
      <c r="W990" s="123"/>
      <c r="X990" s="123"/>
      <c r="Z990" s="128"/>
      <c r="AD990" s="132"/>
      <c r="AG990" s="123"/>
      <c r="AI990" s="128"/>
      <c r="AJ990" s="123"/>
      <c r="AL990" s="123"/>
      <c r="AM990" s="123"/>
      <c r="AO990" s="123"/>
      <c r="AP990" s="123"/>
      <c r="AQ990" s="123"/>
      <c r="AS990" s="123"/>
      <c r="AT990" s="123"/>
      <c r="AU990" s="123"/>
      <c r="AW990" s="123"/>
      <c r="AX990" s="123"/>
      <c r="AY990" s="123"/>
      <c r="AZ990" s="102"/>
    </row>
    <row r="991" spans="1:52" x14ac:dyDescent="0.25">
      <c r="A991" s="102"/>
      <c r="F991" s="113"/>
      <c r="G991" s="118"/>
      <c r="H991" s="123"/>
      <c r="I991" s="123"/>
      <c r="J991" s="123"/>
      <c r="L991" s="113"/>
      <c r="M991" s="123"/>
      <c r="N991" s="123"/>
      <c r="O991" s="123"/>
      <c r="R991" s="123"/>
      <c r="T991" s="113"/>
      <c r="U991" s="118"/>
      <c r="V991" s="123"/>
      <c r="W991" s="123"/>
      <c r="X991" s="123"/>
      <c r="Z991" s="128"/>
      <c r="AD991" s="132"/>
      <c r="AG991" s="123"/>
      <c r="AI991" s="128"/>
      <c r="AJ991" s="123"/>
      <c r="AL991" s="123"/>
      <c r="AM991" s="123"/>
      <c r="AO991" s="123"/>
      <c r="AP991" s="123"/>
      <c r="AQ991" s="123"/>
      <c r="AS991" s="123"/>
      <c r="AT991" s="123"/>
      <c r="AU991" s="123"/>
      <c r="AW991" s="123"/>
      <c r="AX991" s="123"/>
      <c r="AY991" s="123"/>
      <c r="AZ991" s="102"/>
    </row>
    <row r="992" spans="1:52" x14ac:dyDescent="0.25">
      <c r="A992" s="102"/>
      <c r="F992" s="113"/>
      <c r="G992" s="118"/>
      <c r="H992" s="123"/>
      <c r="I992" s="123"/>
      <c r="J992" s="123"/>
      <c r="L992" s="113"/>
      <c r="M992" s="123"/>
      <c r="N992" s="123"/>
      <c r="O992" s="123"/>
      <c r="R992" s="123"/>
      <c r="T992" s="113"/>
      <c r="U992" s="118"/>
      <c r="V992" s="123"/>
      <c r="W992" s="123"/>
      <c r="X992" s="123"/>
      <c r="Z992" s="128"/>
      <c r="AD992" s="132"/>
      <c r="AG992" s="123"/>
      <c r="AI992" s="128"/>
      <c r="AJ992" s="123"/>
      <c r="AL992" s="123"/>
      <c r="AM992" s="123"/>
      <c r="AO992" s="123"/>
      <c r="AP992" s="123"/>
      <c r="AQ992" s="123"/>
      <c r="AS992" s="123"/>
      <c r="AT992" s="123"/>
      <c r="AU992" s="123"/>
      <c r="AW992" s="123"/>
      <c r="AX992" s="123"/>
      <c r="AY992" s="123"/>
      <c r="AZ992" s="102"/>
    </row>
    <row r="993" spans="1:52" x14ac:dyDescent="0.25">
      <c r="A993" s="102"/>
      <c r="F993" s="113"/>
      <c r="G993" s="118"/>
      <c r="H993" s="123"/>
      <c r="I993" s="123"/>
      <c r="J993" s="123"/>
      <c r="L993" s="113"/>
      <c r="M993" s="123"/>
      <c r="N993" s="123"/>
      <c r="O993" s="123"/>
      <c r="R993" s="123"/>
      <c r="T993" s="113"/>
      <c r="U993" s="118"/>
      <c r="V993" s="123"/>
      <c r="W993" s="123"/>
      <c r="X993" s="123"/>
      <c r="Z993" s="128"/>
      <c r="AD993" s="132"/>
      <c r="AG993" s="123"/>
      <c r="AI993" s="128"/>
      <c r="AJ993" s="123"/>
      <c r="AL993" s="123"/>
      <c r="AM993" s="123"/>
      <c r="AO993" s="123"/>
      <c r="AP993" s="123"/>
      <c r="AQ993" s="123"/>
      <c r="AS993" s="123"/>
      <c r="AT993" s="123"/>
      <c r="AU993" s="123"/>
      <c r="AW993" s="123"/>
      <c r="AX993" s="123"/>
      <c r="AY993" s="123"/>
      <c r="AZ993" s="102"/>
    </row>
    <row r="994" spans="1:52" x14ac:dyDescent="0.25">
      <c r="A994" s="102"/>
      <c r="F994" s="113"/>
      <c r="G994" s="118"/>
      <c r="H994" s="123"/>
      <c r="I994" s="123"/>
      <c r="J994" s="123"/>
      <c r="L994" s="113"/>
      <c r="M994" s="123"/>
      <c r="N994" s="123"/>
      <c r="O994" s="123"/>
      <c r="R994" s="123"/>
      <c r="T994" s="113"/>
      <c r="U994" s="118"/>
      <c r="V994" s="123"/>
      <c r="W994" s="123"/>
      <c r="X994" s="123"/>
      <c r="Z994" s="128"/>
      <c r="AD994" s="132"/>
      <c r="AG994" s="123"/>
      <c r="AI994" s="128"/>
      <c r="AJ994" s="123"/>
      <c r="AL994" s="123"/>
      <c r="AM994" s="123"/>
      <c r="AO994" s="123"/>
      <c r="AP994" s="123"/>
      <c r="AQ994" s="123"/>
      <c r="AS994" s="123"/>
      <c r="AT994" s="123"/>
      <c r="AU994" s="123"/>
      <c r="AW994" s="123"/>
      <c r="AX994" s="123"/>
      <c r="AY994" s="123"/>
      <c r="AZ994" s="102"/>
    </row>
    <row r="995" spans="1:52" x14ac:dyDescent="0.25">
      <c r="A995" s="102"/>
      <c r="F995" s="113"/>
      <c r="G995" s="118"/>
      <c r="H995" s="123"/>
      <c r="I995" s="123"/>
      <c r="J995" s="123"/>
      <c r="L995" s="113"/>
      <c r="M995" s="123"/>
      <c r="N995" s="123"/>
      <c r="O995" s="123"/>
      <c r="R995" s="123"/>
      <c r="T995" s="113"/>
      <c r="U995" s="118"/>
      <c r="V995" s="123"/>
      <c r="W995" s="123"/>
      <c r="X995" s="123"/>
      <c r="Z995" s="128"/>
      <c r="AD995" s="132"/>
      <c r="AG995" s="123"/>
      <c r="AI995" s="128"/>
      <c r="AJ995" s="123"/>
      <c r="AL995" s="123"/>
      <c r="AM995" s="123"/>
      <c r="AO995" s="123"/>
      <c r="AP995" s="123"/>
      <c r="AQ995" s="123"/>
      <c r="AS995" s="123"/>
      <c r="AT995" s="123"/>
      <c r="AU995" s="123"/>
      <c r="AW995" s="123"/>
      <c r="AX995" s="123"/>
      <c r="AY995" s="123"/>
      <c r="AZ995" s="102"/>
    </row>
    <row r="996" spans="1:52" x14ac:dyDescent="0.25">
      <c r="A996" s="102"/>
      <c r="F996" s="113"/>
      <c r="G996" s="118"/>
      <c r="H996" s="123"/>
      <c r="I996" s="123"/>
      <c r="J996" s="123"/>
      <c r="L996" s="113"/>
      <c r="M996" s="123"/>
      <c r="N996" s="123"/>
      <c r="O996" s="123"/>
      <c r="R996" s="123"/>
      <c r="T996" s="113"/>
      <c r="U996" s="118"/>
      <c r="V996" s="123"/>
      <c r="W996" s="123"/>
      <c r="X996" s="123"/>
      <c r="Z996" s="128"/>
      <c r="AD996" s="132"/>
      <c r="AG996" s="123"/>
      <c r="AI996" s="128"/>
      <c r="AJ996" s="123"/>
      <c r="AL996" s="123"/>
      <c r="AM996" s="123"/>
      <c r="AO996" s="123"/>
      <c r="AP996" s="123"/>
      <c r="AQ996" s="123"/>
      <c r="AS996" s="123"/>
      <c r="AT996" s="123"/>
      <c r="AU996" s="123"/>
      <c r="AW996" s="123"/>
      <c r="AX996" s="123"/>
      <c r="AY996" s="123"/>
      <c r="AZ996" s="102"/>
    </row>
    <row r="997" spans="1:52" x14ac:dyDescent="0.25">
      <c r="A997" s="102"/>
      <c r="F997" s="113"/>
      <c r="G997" s="118"/>
      <c r="H997" s="123"/>
      <c r="I997" s="123"/>
      <c r="J997" s="123"/>
      <c r="L997" s="113"/>
      <c r="M997" s="123"/>
      <c r="N997" s="123"/>
      <c r="O997" s="123"/>
      <c r="R997" s="123"/>
      <c r="T997" s="113"/>
      <c r="U997" s="118"/>
      <c r="V997" s="123"/>
      <c r="W997" s="123"/>
      <c r="X997" s="123"/>
      <c r="Z997" s="128"/>
      <c r="AD997" s="132"/>
      <c r="AG997" s="123"/>
      <c r="AI997" s="128"/>
      <c r="AJ997" s="123"/>
      <c r="AL997" s="123"/>
      <c r="AM997" s="123"/>
      <c r="AO997" s="123"/>
      <c r="AP997" s="123"/>
      <c r="AQ997" s="123"/>
      <c r="AS997" s="123"/>
      <c r="AT997" s="123"/>
      <c r="AU997" s="123"/>
      <c r="AW997" s="123"/>
      <c r="AX997" s="123"/>
      <c r="AY997" s="123"/>
      <c r="AZ997" s="102"/>
    </row>
    <row r="998" spans="1:52" x14ac:dyDescent="0.25">
      <c r="A998" s="102"/>
      <c r="F998" s="113"/>
      <c r="G998" s="118"/>
      <c r="H998" s="123"/>
      <c r="I998" s="123"/>
      <c r="J998" s="123"/>
      <c r="L998" s="113"/>
      <c r="M998" s="123"/>
      <c r="N998" s="123"/>
      <c r="O998" s="123"/>
      <c r="R998" s="123"/>
      <c r="T998" s="113"/>
      <c r="U998" s="118"/>
      <c r="V998" s="123"/>
      <c r="W998" s="123"/>
      <c r="X998" s="123"/>
      <c r="Z998" s="128"/>
      <c r="AD998" s="132"/>
      <c r="AG998" s="123"/>
      <c r="AI998" s="128"/>
      <c r="AJ998" s="123"/>
      <c r="AL998" s="123"/>
      <c r="AM998" s="123"/>
      <c r="AO998" s="123"/>
      <c r="AP998" s="123"/>
      <c r="AQ998" s="123"/>
      <c r="AS998" s="123"/>
      <c r="AT998" s="123"/>
      <c r="AU998" s="123"/>
      <c r="AW998" s="123"/>
      <c r="AX998" s="123"/>
      <c r="AY998" s="123"/>
      <c r="AZ998" s="102"/>
    </row>
    <row r="999" spans="1:52" x14ac:dyDescent="0.25">
      <c r="A999" s="102"/>
      <c r="F999" s="113"/>
      <c r="G999" s="118"/>
      <c r="H999" s="123"/>
      <c r="I999" s="123"/>
      <c r="J999" s="123"/>
      <c r="L999" s="113"/>
      <c r="M999" s="123"/>
      <c r="N999" s="123"/>
      <c r="O999" s="123"/>
      <c r="R999" s="123"/>
      <c r="T999" s="113"/>
      <c r="U999" s="118"/>
      <c r="V999" s="123"/>
      <c r="W999" s="123"/>
      <c r="X999" s="123"/>
      <c r="Z999" s="128"/>
      <c r="AD999" s="132"/>
      <c r="AG999" s="123"/>
      <c r="AI999" s="128"/>
      <c r="AJ999" s="123"/>
      <c r="AL999" s="123"/>
      <c r="AM999" s="123"/>
      <c r="AO999" s="123"/>
      <c r="AP999" s="123"/>
      <c r="AQ999" s="123"/>
      <c r="AS999" s="123"/>
      <c r="AT999" s="123"/>
      <c r="AU999" s="123"/>
      <c r="AW999" s="123"/>
      <c r="AX999" s="123"/>
      <c r="AY999" s="123"/>
      <c r="AZ999" s="102"/>
    </row>
    <row r="1000" spans="1:52" x14ac:dyDescent="0.25">
      <c r="A1000" s="103" t="s">
        <v>761</v>
      </c>
      <c r="B1000" s="103" t="s">
        <v>761</v>
      </c>
      <c r="C1000" s="103" t="s">
        <v>761</v>
      </c>
      <c r="D1000" s="103" t="s">
        <v>761</v>
      </c>
      <c r="E1000" s="103" t="s">
        <v>761</v>
      </c>
      <c r="F1000" s="113" t="s">
        <v>761</v>
      </c>
      <c r="G1000" s="118" t="s">
        <v>761</v>
      </c>
      <c r="H1000" s="123" t="s">
        <v>761</v>
      </c>
      <c r="I1000" s="123" t="s">
        <v>761</v>
      </c>
      <c r="J1000" s="123" t="s">
        <v>761</v>
      </c>
      <c r="K1000" s="103" t="s">
        <v>761</v>
      </c>
      <c r="L1000" s="113" t="s">
        <v>761</v>
      </c>
      <c r="M1000" s="123" t="s">
        <v>761</v>
      </c>
      <c r="N1000" s="123" t="s">
        <v>761</v>
      </c>
      <c r="O1000" s="123" t="s">
        <v>761</v>
      </c>
      <c r="P1000" s="103" t="s">
        <v>761</v>
      </c>
      <c r="Q1000" s="103" t="s">
        <v>761</v>
      </c>
      <c r="R1000" s="123" t="s">
        <v>761</v>
      </c>
      <c r="S1000" s="103" t="s">
        <v>761</v>
      </c>
      <c r="T1000" s="113" t="s">
        <v>761</v>
      </c>
      <c r="U1000" s="118" t="s">
        <v>761</v>
      </c>
      <c r="V1000" s="123" t="s">
        <v>761</v>
      </c>
      <c r="W1000" s="123" t="s">
        <v>761</v>
      </c>
      <c r="X1000" s="123" t="s">
        <v>761</v>
      </c>
      <c r="Y1000" s="103" t="s">
        <v>761</v>
      </c>
      <c r="Z1000" s="128" t="s">
        <v>761</v>
      </c>
      <c r="AA1000" s="103" t="s">
        <v>761</v>
      </c>
      <c r="AB1000" s="103" t="s">
        <v>761</v>
      </c>
      <c r="AC1000" s="103" t="s">
        <v>761</v>
      </c>
      <c r="AD1000" s="132" t="s">
        <v>761</v>
      </c>
      <c r="AE1000" s="103" t="s">
        <v>761</v>
      </c>
      <c r="AF1000" s="54" t="s">
        <v>761</v>
      </c>
      <c r="AG1000" s="123" t="s">
        <v>761</v>
      </c>
      <c r="AH1000" s="103" t="s">
        <v>761</v>
      </c>
      <c r="AI1000" s="128" t="s">
        <v>761</v>
      </c>
      <c r="AJ1000" s="123" t="s">
        <v>761</v>
      </c>
      <c r="AK1000" s="103" t="s">
        <v>761</v>
      </c>
      <c r="AL1000" s="123" t="s">
        <v>761</v>
      </c>
      <c r="AM1000" s="123" t="s">
        <v>761</v>
      </c>
      <c r="AN1000" s="103" t="s">
        <v>761</v>
      </c>
      <c r="AO1000" s="123" t="s">
        <v>761</v>
      </c>
      <c r="AP1000" s="123" t="s">
        <v>761</v>
      </c>
      <c r="AQ1000" s="123" t="s">
        <v>761</v>
      </c>
      <c r="AR1000" s="103" t="s">
        <v>761</v>
      </c>
      <c r="AS1000" s="123" t="s">
        <v>761</v>
      </c>
      <c r="AT1000" s="123" t="s">
        <v>761</v>
      </c>
      <c r="AU1000" s="123" t="s">
        <v>761</v>
      </c>
      <c r="AV1000" s="103" t="s">
        <v>761</v>
      </c>
      <c r="AW1000" s="123" t="s">
        <v>761</v>
      </c>
      <c r="AX1000" s="123" t="s">
        <v>761</v>
      </c>
      <c r="AY1000" s="123" t="s">
        <v>761</v>
      </c>
      <c r="AZ1000" s="103" t="s">
        <v>761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O6:AY6"/>
    <mergeCell ref="AA8:AB8"/>
    <mergeCell ref="AE8:AF8"/>
    <mergeCell ref="F6:J6"/>
    <mergeCell ref="L6:O6"/>
    <mergeCell ref="Q6:R6"/>
    <mergeCell ref="T6:X6"/>
    <mergeCell ref="Z6:AM6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F43" sqref="F43"/>
    </sheetView>
  </sheetViews>
  <sheetFormatPr defaultRowHeight="15" x14ac:dyDescent="0.25"/>
  <cols>
    <col min="1" max="1" width="3.140625" style="4" customWidth="1"/>
    <col min="2" max="2" width="4.85546875" customWidth="1"/>
    <col min="3" max="3" width="39.42578125" customWidth="1"/>
    <col min="4" max="4" width="9.28515625" style="1" customWidth="1"/>
    <col min="5" max="5" width="1.5703125" customWidth="1"/>
    <col min="6" max="6" width="12.85546875" style="41" customWidth="1"/>
    <col min="7" max="7" width="1.5703125" customWidth="1"/>
    <col min="8" max="10" width="20.7109375" style="53" customWidth="1"/>
    <col min="11" max="11" width="1.5703125" style="54" customWidth="1"/>
    <col min="12" max="12" width="20.5703125" style="54" customWidth="1"/>
    <col min="13" max="13" width="1.5703125" style="54" customWidth="1"/>
    <col min="14" max="14" width="17.28515625" style="54" customWidth="1"/>
    <col min="15" max="15" width="1.5703125" style="54" customWidth="1"/>
    <col min="16" max="16" width="16.85546875" style="54" customWidth="1"/>
    <col min="17" max="17" width="4" customWidth="1"/>
  </cols>
  <sheetData>
    <row r="1" spans="1:17" hidden="1" x14ac:dyDescent="0.25"/>
    <row r="2" spans="1:17" hidden="1" x14ac:dyDescent="0.25"/>
    <row r="3" spans="1:17" x14ac:dyDescent="0.25">
      <c r="A3" s="23"/>
      <c r="B3" s="5"/>
      <c r="C3" s="5"/>
      <c r="D3" s="5"/>
      <c r="E3" s="5"/>
      <c r="F3" s="35"/>
      <c r="G3" s="5"/>
      <c r="H3" s="55"/>
      <c r="I3" s="55"/>
      <c r="J3" s="55"/>
      <c r="K3" s="55"/>
      <c r="L3" s="55"/>
      <c r="M3" s="55"/>
      <c r="N3" s="55"/>
      <c r="O3" s="55"/>
      <c r="P3" s="55"/>
      <c r="Q3" s="23"/>
    </row>
    <row r="4" spans="1:17" x14ac:dyDescent="0.25">
      <c r="A4" s="23"/>
      <c r="B4" s="6"/>
      <c r="C4" s="7"/>
      <c r="D4" s="7"/>
      <c r="E4" s="7"/>
      <c r="F4" s="37"/>
      <c r="G4" s="7"/>
      <c r="H4" s="56"/>
      <c r="I4" s="56"/>
      <c r="J4" s="56"/>
      <c r="K4" s="56"/>
      <c r="L4" s="56"/>
      <c r="M4" s="56"/>
      <c r="N4" s="56"/>
      <c r="O4" s="56"/>
      <c r="P4" s="57"/>
      <c r="Q4" s="23"/>
    </row>
    <row r="5" spans="1:17" ht="23.25" customHeight="1" x14ac:dyDescent="0.35">
      <c r="A5" s="23"/>
      <c r="B5" s="9"/>
      <c r="C5" s="10"/>
      <c r="D5" s="11" t="s">
        <v>794</v>
      </c>
      <c r="E5" s="10"/>
      <c r="F5" s="38"/>
      <c r="G5" s="10"/>
      <c r="H5" s="58"/>
      <c r="I5" s="58"/>
      <c r="J5" s="58"/>
      <c r="K5" s="58"/>
      <c r="L5" s="58"/>
      <c r="M5" s="58"/>
      <c r="N5" s="58"/>
      <c r="O5" s="58"/>
      <c r="P5" s="59"/>
      <c r="Q5" s="23"/>
    </row>
    <row r="6" spans="1:17" x14ac:dyDescent="0.25">
      <c r="A6" s="23"/>
      <c r="B6" s="13"/>
      <c r="C6" s="14"/>
      <c r="D6" s="14"/>
      <c r="E6" s="14"/>
      <c r="F6" s="39"/>
      <c r="G6" s="14"/>
      <c r="H6" s="60"/>
      <c r="I6" s="60"/>
      <c r="J6" s="60"/>
      <c r="K6" s="60"/>
      <c r="L6" s="60"/>
      <c r="M6" s="60"/>
      <c r="N6" s="60"/>
      <c r="O6" s="60"/>
      <c r="P6" s="61"/>
      <c r="Q6" s="23"/>
    </row>
    <row r="7" spans="1:17" x14ac:dyDescent="0.25">
      <c r="A7" s="23"/>
      <c r="B7" s="23"/>
      <c r="C7" s="23"/>
      <c r="D7" s="23"/>
      <c r="E7" s="23"/>
      <c r="F7" s="36"/>
      <c r="G7" s="23"/>
      <c r="H7" s="62"/>
      <c r="I7" s="62"/>
      <c r="J7" s="62"/>
      <c r="K7" s="62"/>
      <c r="L7" s="55"/>
      <c r="M7" s="62"/>
      <c r="N7" s="62"/>
      <c r="O7" s="62"/>
      <c r="P7" s="55"/>
      <c r="Q7" s="23"/>
    </row>
    <row r="8" spans="1:17" ht="30" customHeight="1" x14ac:dyDescent="0.25">
      <c r="A8" s="78"/>
      <c r="B8" s="31" t="s">
        <v>39</v>
      </c>
      <c r="C8" s="32" t="s">
        <v>40</v>
      </c>
      <c r="D8" s="33" t="s">
        <v>41</v>
      </c>
      <c r="E8" s="79"/>
      <c r="F8" s="34" t="s">
        <v>762</v>
      </c>
      <c r="G8" s="23"/>
      <c r="H8" s="63" t="s">
        <v>763</v>
      </c>
      <c r="I8" s="63" t="s">
        <v>764</v>
      </c>
      <c r="J8" s="63" t="s">
        <v>805</v>
      </c>
      <c r="K8" s="62"/>
      <c r="L8" s="63" t="s">
        <v>765</v>
      </c>
      <c r="M8" s="62"/>
      <c r="N8" s="63" t="s">
        <v>766</v>
      </c>
      <c r="O8" s="62"/>
      <c r="P8" s="63" t="s">
        <v>767</v>
      </c>
      <c r="Q8" s="23"/>
    </row>
    <row r="9" spans="1:17" ht="16.5" customHeight="1" x14ac:dyDescent="0.25">
      <c r="A9" s="23"/>
      <c r="B9" s="28"/>
      <c r="C9" s="28"/>
      <c r="D9" s="28"/>
      <c r="E9" s="28"/>
      <c r="F9" s="40"/>
      <c r="G9" s="28"/>
      <c r="H9" s="120"/>
      <c r="I9" s="120"/>
      <c r="J9" s="120"/>
      <c r="K9" s="120"/>
      <c r="L9" s="120"/>
      <c r="M9" s="120"/>
      <c r="N9" s="120"/>
      <c r="O9" s="120"/>
      <c r="P9" s="120"/>
      <c r="Q9" s="23"/>
    </row>
    <row r="10" spans="1:17" ht="16.5" customHeight="1" x14ac:dyDescent="0.25">
      <c r="A10" s="23"/>
      <c r="B10" s="30"/>
      <c r="C10" s="30"/>
      <c r="D10" s="30"/>
      <c r="E10" s="30"/>
      <c r="F10" s="30"/>
      <c r="G10" s="30"/>
      <c r="H10" s="121"/>
      <c r="I10" s="121"/>
      <c r="J10" s="121"/>
      <c r="K10" s="121"/>
      <c r="L10" s="121"/>
      <c r="M10" s="121"/>
      <c r="N10" s="121"/>
      <c r="O10" s="121"/>
      <c r="P10" s="121"/>
      <c r="Q10" s="23"/>
    </row>
    <row r="11" spans="1:17" ht="13.5" customHeight="1" x14ac:dyDescent="0.25">
      <c r="A11" s="23"/>
      <c r="B11" s="30"/>
      <c r="C11" s="30" t="s">
        <v>77</v>
      </c>
      <c r="D11" s="30"/>
      <c r="E11" s="30"/>
      <c r="F11" s="64">
        <f>SUMIF($D$14:$D$1500,"R",F14:F1500)</f>
        <v>606</v>
      </c>
      <c r="G11" s="30"/>
      <c r="H11" s="134">
        <f>SUMIF($D$14:$D$1500,"T",H14:H1500)</f>
        <v>2358610436.1402402</v>
      </c>
      <c r="I11" s="134">
        <f>SUMIF($D$14:$D$1500,"T",I14:I1500)</f>
        <v>431507344.71869761</v>
      </c>
      <c r="J11" s="134">
        <f>SUMIF($D$14:$D$1500,"T",J14:J1500)</f>
        <v>456272145.86000007</v>
      </c>
      <c r="K11" s="121"/>
      <c r="L11" s="134">
        <f>SUMIF($D$14:$D$1500,"T",L14:L1500)</f>
        <v>3246389926.7189364</v>
      </c>
      <c r="M11" s="121"/>
      <c r="N11" s="134">
        <f>SUMIF($D$14:$D$1500,"T",N14:N1500)</f>
        <v>469407057.99999976</v>
      </c>
      <c r="O11" s="121"/>
      <c r="P11" s="134">
        <f>SUMIF($D$14:$D$1500,"T",P14:P1500)</f>
        <v>2597111.9413751508</v>
      </c>
      <c r="Q11" s="23"/>
    </row>
    <row r="12" spans="1:17" ht="13.5" customHeight="1" x14ac:dyDescent="0.25">
      <c r="A12" s="23"/>
      <c r="B12" s="30"/>
      <c r="C12" s="30"/>
      <c r="D12" s="30"/>
      <c r="E12" s="30"/>
      <c r="F12" s="64"/>
      <c r="G12" s="30"/>
      <c r="H12" s="121"/>
      <c r="I12" s="121"/>
      <c r="J12" s="121"/>
      <c r="K12" s="121"/>
      <c r="L12" s="121"/>
      <c r="M12" s="121"/>
      <c r="N12" s="121"/>
      <c r="O12" s="121"/>
      <c r="P12" s="121"/>
      <c r="Q12" s="23"/>
    </row>
    <row r="13" spans="1:17" ht="13.5" customHeight="1" x14ac:dyDescent="0.25">
      <c r="A13" s="23"/>
      <c r="B13" s="28"/>
      <c r="C13" s="28"/>
      <c r="D13" s="28"/>
      <c r="E13" s="28"/>
      <c r="F13" s="73"/>
      <c r="G13" s="28"/>
      <c r="H13" s="120"/>
      <c r="I13" s="120"/>
      <c r="J13" s="120"/>
      <c r="K13" s="120"/>
      <c r="L13" s="120"/>
      <c r="M13" s="120"/>
      <c r="N13" s="120"/>
      <c r="O13" s="120"/>
      <c r="P13" s="120"/>
      <c r="Q13" s="23"/>
    </row>
    <row r="14" spans="1:17" s="4" customFormat="1" x14ac:dyDescent="0.25">
      <c r="A14" s="5"/>
      <c r="B14" s="3"/>
      <c r="C14" s="3"/>
      <c r="D14" s="22"/>
      <c r="E14" s="3"/>
      <c r="F14" s="74"/>
      <c r="G14" s="3"/>
      <c r="H14" s="135"/>
      <c r="I14" s="135"/>
      <c r="J14" s="135"/>
      <c r="K14" s="123"/>
      <c r="L14" s="135"/>
      <c r="M14" s="123"/>
      <c r="N14" s="123"/>
      <c r="O14" s="123"/>
      <c r="P14" s="135"/>
      <c r="Q14" s="23"/>
    </row>
    <row r="15" spans="1:17" x14ac:dyDescent="0.25">
      <c r="A15" s="5"/>
      <c r="B15" s="107" t="s">
        <v>82</v>
      </c>
      <c r="C15" s="107" t="s">
        <v>83</v>
      </c>
      <c r="D15" s="107" t="s">
        <v>84</v>
      </c>
      <c r="E15" s="107"/>
      <c r="F15" s="109"/>
      <c r="G15" s="107"/>
      <c r="H15" s="124">
        <f>SUM(H16:H22)</f>
        <v>14340095.692573611</v>
      </c>
      <c r="I15" s="124">
        <f>SUM(I16:I22)</f>
        <v>4410477.8084074389</v>
      </c>
      <c r="J15" s="124">
        <f>SUM(J16:J22)</f>
        <v>7674268.5962498747</v>
      </c>
      <c r="K15" s="124"/>
      <c r="L15" s="124">
        <f>SUM(L16:L22)</f>
        <v>26424842.097230922</v>
      </c>
      <c r="M15" s="124"/>
      <c r="N15" s="124">
        <f>SUM(N16:N22)</f>
        <v>3190794.5767196966</v>
      </c>
      <c r="O15" s="124"/>
      <c r="P15" s="124">
        <f>L15*'DADOS BASE PROPOSTA'!$H$63</f>
        <v>21139.873677784741</v>
      </c>
      <c r="Q15" s="30"/>
    </row>
    <row r="16" spans="1:17" x14ac:dyDescent="0.25">
      <c r="A16" s="5"/>
      <c r="B16" t="s">
        <v>82</v>
      </c>
      <c r="C16" t="s">
        <v>35</v>
      </c>
      <c r="D16" s="103" t="s">
        <v>85</v>
      </c>
      <c r="F16" s="75">
        <f>'MATRIZ 2017 COMPLETO PROPOSTA'!Q16</f>
        <v>6</v>
      </c>
      <c r="H16" s="123">
        <f>'MATRIZ 2017 COMPLETO PROPOSTA'!J16</f>
        <v>0</v>
      </c>
      <c r="I16" s="123">
        <f>SUMIF('MATRIZ 2017 COMPLETO PROPOSTA'!D17:D23,"ECR",'MATRIZ 2017 COMPLETO PROPOSTA'!O17:O23)</f>
        <v>0</v>
      </c>
      <c r="J16" s="123">
        <f>'MATRIZ 2017 COMPLETO PROPOSTA'!R16+'MATRIZ 2017 COMPLETO PROPOSTA'!X16+'MATRIZ 2017 COMPLETO PROPOSTA'!AQ16+'MATRIZ 2017 COMPLETO PROPOSTA'!AU16+'MATRIZ 2017 COMPLETO PROPOSTA'!AY16</f>
        <v>6867061.9331057714</v>
      </c>
      <c r="K16" s="123"/>
      <c r="L16" s="123">
        <f t="shared" ref="L16:L22" si="0">SUM(H16:J16)</f>
        <v>6867061.9331057714</v>
      </c>
      <c r="M16" s="123"/>
      <c r="N16" s="123">
        <f>'MATRIZ 2017 COMPLETO PROPOSTA'!AG16+'MATRIZ 2017 COMPLETO PROPOSTA'!AJ16+'MATRIZ 2017 COMPLETO PROPOSTA'!AM16</f>
        <v>0</v>
      </c>
      <c r="O16" s="123"/>
      <c r="P16" s="123"/>
      <c r="Q16" s="23"/>
    </row>
    <row r="17" spans="1:17" x14ac:dyDescent="0.25">
      <c r="A17" s="5"/>
      <c r="B17" t="s">
        <v>82</v>
      </c>
      <c r="C17" t="s">
        <v>86</v>
      </c>
      <c r="D17" s="103" t="s">
        <v>87</v>
      </c>
      <c r="F17" s="75"/>
      <c r="H17" s="123">
        <f>'MATRIZ 2017 COMPLETO PROPOSTA'!J17</f>
        <v>0</v>
      </c>
      <c r="I17" s="123">
        <f>'MATRIZ 2017 COMPLETO PROPOSTA'!O17</f>
        <v>1435088.4517563656</v>
      </c>
      <c r="J17" s="123">
        <f>'MATRIZ 2017 COMPLETO PROPOSTA'!R17+'MATRIZ 2017 COMPLETO PROPOSTA'!X17+'MATRIZ 2017 COMPLETO PROPOSTA'!AQ17+'MATRIZ 2017 COMPLETO PROPOSTA'!AU17+'MATRIZ 2017 COMPLETO PROPOSTA'!AY17</f>
        <v>82825.580477864598</v>
      </c>
      <c r="K17" s="123"/>
      <c r="L17" s="123">
        <f t="shared" si="0"/>
        <v>1517914.0322342301</v>
      </c>
      <c r="M17" s="123"/>
      <c r="N17" s="123">
        <f>'MATRIZ 2017 COMPLETO PROPOSTA'!AG17+'MATRIZ 2017 COMPLETO PROPOSTA'!AJ17+'MATRIZ 2017 COMPLETO PROPOSTA'!AM17</f>
        <v>227451.81805262124</v>
      </c>
      <c r="O17" s="123"/>
      <c r="P17" s="123"/>
      <c r="Q17" s="23"/>
    </row>
    <row r="18" spans="1:17" x14ac:dyDescent="0.25">
      <c r="A18" s="5"/>
      <c r="B18" t="s">
        <v>82</v>
      </c>
      <c r="C18" t="s">
        <v>88</v>
      </c>
      <c r="D18" s="103" t="s">
        <v>89</v>
      </c>
      <c r="F18" s="75"/>
      <c r="H18" s="123">
        <f>'MATRIZ 2017 COMPLETO PROPOSTA'!J18</f>
        <v>3643192.456052986</v>
      </c>
      <c r="I18" s="123">
        <f>'MATRIZ 2017 COMPLETO PROPOSTA'!O18</f>
        <v>0</v>
      </c>
      <c r="J18" s="123">
        <f>'MATRIZ 2017 COMPLETO PROPOSTA'!R18+'MATRIZ 2017 COMPLETO PROPOSTA'!X18+'MATRIZ 2017 COMPLETO PROPOSTA'!AQ18+'MATRIZ 2017 COMPLETO PROPOSTA'!AU18+'MATRIZ 2017 COMPLETO PROPOSTA'!AY18</f>
        <v>105472.19483637945</v>
      </c>
      <c r="K18" s="123"/>
      <c r="L18" s="123">
        <f t="shared" si="0"/>
        <v>3748664.6508893655</v>
      </c>
      <c r="M18" s="123"/>
      <c r="N18" s="123">
        <f>'MATRIZ 2017 COMPLETO PROPOSTA'!AG18+'MATRIZ 2017 COMPLETO PROPOSTA'!AJ18+'MATRIZ 2017 COMPLETO PROPOSTA'!AM18</f>
        <v>626241.60148334259</v>
      </c>
      <c r="O18" s="123"/>
      <c r="P18" s="123"/>
      <c r="Q18" s="23"/>
    </row>
    <row r="19" spans="1:17" x14ac:dyDescent="0.25">
      <c r="A19" s="5"/>
      <c r="B19" t="s">
        <v>82</v>
      </c>
      <c r="C19" t="s">
        <v>90</v>
      </c>
      <c r="D19" s="103" t="s">
        <v>89</v>
      </c>
      <c r="F19" s="75"/>
      <c r="H19" s="123">
        <f>'MATRIZ 2017 COMPLETO PROPOSTA'!J19</f>
        <v>4389340.4365206249</v>
      </c>
      <c r="I19" s="123">
        <f>'MATRIZ 2017 COMPLETO PROPOSTA'!O19</f>
        <v>0</v>
      </c>
      <c r="J19" s="123">
        <f>'MATRIZ 2017 COMPLETO PROPOSTA'!R19+'MATRIZ 2017 COMPLETO PROPOSTA'!X19+'MATRIZ 2017 COMPLETO PROPOSTA'!AQ19+'MATRIZ 2017 COMPLETO PROPOSTA'!AU19+'MATRIZ 2017 COMPLETO PROPOSTA'!AY19</f>
        <v>345429.73464333231</v>
      </c>
      <c r="K19" s="123"/>
      <c r="L19" s="123">
        <f t="shared" si="0"/>
        <v>4734770.1711639576</v>
      </c>
      <c r="M19" s="123"/>
      <c r="N19" s="123">
        <f>'MATRIZ 2017 COMPLETO PROPOSTA'!AG19+'MATRIZ 2017 COMPLETO PROPOSTA'!AJ19+'MATRIZ 2017 COMPLETO PROPOSTA'!AM19</f>
        <v>1088909.9858941117</v>
      </c>
      <c r="O19" s="123"/>
      <c r="P19" s="123"/>
      <c r="Q19" s="23"/>
    </row>
    <row r="20" spans="1:17" x14ac:dyDescent="0.25">
      <c r="A20" s="5"/>
      <c r="B20" t="s">
        <v>82</v>
      </c>
      <c r="C20" t="s">
        <v>91</v>
      </c>
      <c r="D20" s="103" t="s">
        <v>89</v>
      </c>
      <c r="F20" s="75"/>
      <c r="H20" s="123">
        <f>'MATRIZ 2017 COMPLETO PROPOSTA'!J20</f>
        <v>3153781.4</v>
      </c>
      <c r="I20" s="123">
        <f>'MATRIZ 2017 COMPLETO PROPOSTA'!O20</f>
        <v>0</v>
      </c>
      <c r="J20" s="123">
        <f>'MATRIZ 2017 COMPLETO PROPOSTA'!R20+'MATRIZ 2017 COMPLETO PROPOSTA'!X20+'MATRIZ 2017 COMPLETO PROPOSTA'!AQ20+'MATRIZ 2017 COMPLETO PROPOSTA'!AU20+'MATRIZ 2017 COMPLETO PROPOSTA'!AY20</f>
        <v>71559.534203536736</v>
      </c>
      <c r="K20" s="123"/>
      <c r="L20" s="123">
        <f t="shared" si="0"/>
        <v>3225340.9342035367</v>
      </c>
      <c r="M20" s="123"/>
      <c r="N20" s="123">
        <f>'MATRIZ 2017 COMPLETO PROPOSTA'!AG20+'MATRIZ 2017 COMPLETO PROPOSTA'!AJ20+'MATRIZ 2017 COMPLETO PROPOSTA'!AM20</f>
        <v>376947.28739276534</v>
      </c>
      <c r="O20" s="123"/>
      <c r="P20" s="123"/>
      <c r="Q20" s="23"/>
    </row>
    <row r="21" spans="1:17" x14ac:dyDescent="0.25">
      <c r="A21" s="5"/>
      <c r="B21" t="s">
        <v>82</v>
      </c>
      <c r="C21" t="s">
        <v>92</v>
      </c>
      <c r="D21" s="103" t="s">
        <v>93</v>
      </c>
      <c r="F21" s="75"/>
      <c r="H21" s="123">
        <f>'MATRIZ 2017 COMPLETO PROPOSTA'!J21</f>
        <v>0</v>
      </c>
      <c r="I21" s="123">
        <f>'MATRIZ 2017 COMPLETO PROPOSTA'!O21</f>
        <v>2975389.3566510738</v>
      </c>
      <c r="J21" s="123">
        <f>'MATRIZ 2017 COMPLETO PROPOSTA'!R21+'MATRIZ 2017 COMPLETO PROPOSTA'!X21+'MATRIZ 2017 COMPLETO PROPOSTA'!AQ21+'MATRIZ 2017 COMPLETO PROPOSTA'!AU21+'MATRIZ 2017 COMPLETO PROPOSTA'!AY21</f>
        <v>142786.24087459646</v>
      </c>
      <c r="K21" s="123"/>
      <c r="L21" s="123">
        <f t="shared" si="0"/>
        <v>3118175.5975256702</v>
      </c>
      <c r="M21" s="123"/>
      <c r="N21" s="123">
        <f>'MATRIZ 2017 COMPLETO PROPOSTA'!AG21+'MATRIZ 2017 COMPLETO PROPOSTA'!AJ21+'MATRIZ 2017 COMPLETO PROPOSTA'!AM21</f>
        <v>292247.00098577159</v>
      </c>
      <c r="O21" s="123"/>
      <c r="P21" s="123"/>
      <c r="Q21" s="23"/>
    </row>
    <row r="22" spans="1:17" x14ac:dyDescent="0.25">
      <c r="A22" s="5"/>
      <c r="B22" t="s">
        <v>82</v>
      </c>
      <c r="C22" t="s">
        <v>94</v>
      </c>
      <c r="D22" s="103" t="s">
        <v>89</v>
      </c>
      <c r="F22" s="75"/>
      <c r="H22" s="123">
        <f>'MATRIZ 2017 COMPLETO PROPOSTA'!J22</f>
        <v>3153781.4</v>
      </c>
      <c r="I22" s="123">
        <f>'MATRIZ 2017 COMPLETO PROPOSTA'!O22</f>
        <v>0</v>
      </c>
      <c r="J22" s="123">
        <f>'MATRIZ 2017 COMPLETO PROPOSTA'!R22+'MATRIZ 2017 COMPLETO PROPOSTA'!X22+'MATRIZ 2017 COMPLETO PROPOSTA'!AQ22+'MATRIZ 2017 COMPLETO PROPOSTA'!AU22+'MATRIZ 2017 COMPLETO PROPOSTA'!AY22</f>
        <v>59133.378108393044</v>
      </c>
      <c r="K22" s="123"/>
      <c r="L22" s="123">
        <f t="shared" si="0"/>
        <v>3212914.7781083928</v>
      </c>
      <c r="M22" s="123"/>
      <c r="N22" s="123">
        <f>'MATRIZ 2017 COMPLETO PROPOSTA'!AG22+'MATRIZ 2017 COMPLETO PROPOSTA'!AJ22+'MATRIZ 2017 COMPLETO PROPOSTA'!AM22</f>
        <v>578996.88291108399</v>
      </c>
      <c r="O22" s="123"/>
      <c r="P22" s="123"/>
      <c r="Q22" s="23"/>
    </row>
    <row r="23" spans="1:17" x14ac:dyDescent="0.25">
      <c r="A23" s="5"/>
      <c r="D23" s="103"/>
      <c r="F23" s="75"/>
      <c r="H23" s="123"/>
      <c r="I23" s="123"/>
      <c r="J23" s="123"/>
      <c r="K23" s="123"/>
      <c r="L23" s="123"/>
      <c r="M23" s="123"/>
      <c r="N23" s="123"/>
      <c r="O23" s="123"/>
      <c r="P23" s="123"/>
      <c r="Q23" s="23"/>
    </row>
    <row r="24" spans="1:17" x14ac:dyDescent="0.25">
      <c r="A24" s="5"/>
      <c r="B24" s="107" t="s">
        <v>95</v>
      </c>
      <c r="C24" s="107" t="s">
        <v>96</v>
      </c>
      <c r="D24" s="107" t="s">
        <v>84</v>
      </c>
      <c r="E24" s="107"/>
      <c r="F24" s="109"/>
      <c r="G24" s="107"/>
      <c r="H24" s="124">
        <f>SUM(H25:H41)</f>
        <v>79215089.104267493</v>
      </c>
      <c r="I24" s="124">
        <f>SUM(I25:I41)</f>
        <v>10811442.796213934</v>
      </c>
      <c r="J24" s="124">
        <f>SUM(J25:J41)</f>
        <v>10522442.904518466</v>
      </c>
      <c r="K24" s="124"/>
      <c r="L24" s="124">
        <f>SUM(L25:L41)</f>
        <v>100548974.8049999</v>
      </c>
      <c r="M24" s="124"/>
      <c r="N24" s="124">
        <f>SUM(N25:N41)</f>
        <v>12383239.679093165</v>
      </c>
      <c r="O24" s="124"/>
      <c r="P24" s="124">
        <f>L24*'DADOS BASE PROPOSTA'!$H$63</f>
        <v>80439.179843999926</v>
      </c>
      <c r="Q24" s="30"/>
    </row>
    <row r="25" spans="1:17" x14ac:dyDescent="0.25">
      <c r="A25" s="5"/>
      <c r="B25" t="s">
        <v>95</v>
      </c>
      <c r="C25" t="s">
        <v>35</v>
      </c>
      <c r="D25" s="103" t="s">
        <v>85</v>
      </c>
      <c r="F25" s="75">
        <f>'MATRIZ 2017 COMPLETO PROPOSTA'!Q25</f>
        <v>16</v>
      </c>
      <c r="H25" s="123">
        <f>'MATRIZ 2017 COMPLETO PROPOSTA'!J25</f>
        <v>0</v>
      </c>
      <c r="I25" s="123">
        <f>SUMIF('MATRIZ 2017 COMPLETO PROPOSTA'!D26:D42,"ECR",'MATRIZ 2017 COMPLETO PROPOSTA'!O26:O42)</f>
        <v>0</v>
      </c>
      <c r="J25" s="123">
        <f>'MATRIZ 2017 COMPLETO PROPOSTA'!R25+'MATRIZ 2017 COMPLETO PROPOSTA'!X25+'MATRIZ 2017 COMPLETO PROPOSTA'!AQ25+'MATRIZ 2017 COMPLETO PROPOSTA'!AU25+'MATRIZ 2017 COMPLETO PROPOSTA'!AY25</f>
        <v>9212536.5618186425</v>
      </c>
      <c r="K25" s="123"/>
      <c r="L25" s="123">
        <f t="shared" ref="L25:L41" si="1">SUM(H25:J25)</f>
        <v>9212536.5618186425</v>
      </c>
      <c r="M25" s="123"/>
      <c r="N25" s="123">
        <f>'MATRIZ 2017 COMPLETO PROPOSTA'!AG25+'MATRIZ 2017 COMPLETO PROPOSTA'!AJ25+'MATRIZ 2017 COMPLETO PROPOSTA'!AM25</f>
        <v>0</v>
      </c>
      <c r="O25" s="123"/>
      <c r="P25" s="123"/>
      <c r="Q25" s="23"/>
    </row>
    <row r="26" spans="1:17" x14ac:dyDescent="0.25">
      <c r="A26" s="5"/>
      <c r="B26" t="s">
        <v>95</v>
      </c>
      <c r="C26" t="s">
        <v>97</v>
      </c>
      <c r="D26" s="103" t="s">
        <v>89</v>
      </c>
      <c r="F26" s="75"/>
      <c r="H26" s="123">
        <f>'MATRIZ 2017 COMPLETO PROPOSTA'!J26</f>
        <v>4303603.138012208</v>
      </c>
      <c r="I26" s="123">
        <f>'MATRIZ 2017 COMPLETO PROPOSTA'!O26</f>
        <v>0</v>
      </c>
      <c r="J26" s="123">
        <f>'MATRIZ 2017 COMPLETO PROPOSTA'!R26+'MATRIZ 2017 COMPLETO PROPOSTA'!X26+'MATRIZ 2017 COMPLETO PROPOSTA'!AQ26+'MATRIZ 2017 COMPLETO PROPOSTA'!AU26+'MATRIZ 2017 COMPLETO PROPOSTA'!AY26</f>
        <v>204542.90832607629</v>
      </c>
      <c r="K26" s="123"/>
      <c r="L26" s="123">
        <f t="shared" si="1"/>
        <v>4508146.0463382844</v>
      </c>
      <c r="M26" s="123"/>
      <c r="N26" s="123">
        <f>'MATRIZ 2017 COMPLETO PROPOSTA'!AG26+'MATRIZ 2017 COMPLETO PROPOSTA'!AJ26+'MATRIZ 2017 COMPLETO PROPOSTA'!AM26</f>
        <v>612321.52218815684</v>
      </c>
      <c r="O26" s="123"/>
      <c r="P26" s="123"/>
      <c r="Q26" s="23"/>
    </row>
    <row r="27" spans="1:17" x14ac:dyDescent="0.25">
      <c r="A27" s="5"/>
      <c r="B27" t="s">
        <v>95</v>
      </c>
      <c r="C27" t="s">
        <v>98</v>
      </c>
      <c r="D27" s="103" t="s">
        <v>87</v>
      </c>
      <c r="F27" s="75"/>
      <c r="H27" s="123">
        <f>'MATRIZ 2017 COMPLETO PROPOSTA'!J27</f>
        <v>0</v>
      </c>
      <c r="I27" s="123">
        <f>'MATRIZ 2017 COMPLETO PROPOSTA'!O27</f>
        <v>993970.02</v>
      </c>
      <c r="J27" s="123">
        <f>'MATRIZ 2017 COMPLETO PROPOSTA'!R27+'MATRIZ 2017 COMPLETO PROPOSTA'!X27+'MATRIZ 2017 COMPLETO PROPOSTA'!AQ27+'MATRIZ 2017 COMPLETO PROPOSTA'!AU27+'MATRIZ 2017 COMPLETO PROPOSTA'!AY27</f>
        <v>0</v>
      </c>
      <c r="K27" s="123"/>
      <c r="L27" s="123">
        <f t="shared" si="1"/>
        <v>993970.02</v>
      </c>
      <c r="M27" s="123"/>
      <c r="N27" s="123">
        <f>'MATRIZ 2017 COMPLETO PROPOSTA'!AG27+'MATRIZ 2017 COMPLETO PROPOSTA'!AJ27+'MATRIZ 2017 COMPLETO PROPOSTA'!AM27</f>
        <v>0</v>
      </c>
      <c r="O27" s="123"/>
      <c r="P27" s="123"/>
      <c r="Q27" s="23"/>
    </row>
    <row r="28" spans="1:17" x14ac:dyDescent="0.25">
      <c r="A28" s="5"/>
      <c r="B28" t="s">
        <v>95</v>
      </c>
      <c r="C28" t="s">
        <v>99</v>
      </c>
      <c r="D28" s="103" t="s">
        <v>93</v>
      </c>
      <c r="F28" s="75"/>
      <c r="H28" s="123">
        <f>'MATRIZ 2017 COMPLETO PROPOSTA'!J28</f>
        <v>0</v>
      </c>
      <c r="I28" s="123">
        <f>'MATRIZ 2017 COMPLETO PROPOSTA'!O28</f>
        <v>2793935.0481344513</v>
      </c>
      <c r="J28" s="123">
        <f>'MATRIZ 2017 COMPLETO PROPOSTA'!R28+'MATRIZ 2017 COMPLETO PROPOSTA'!X28+'MATRIZ 2017 COMPLETO PROPOSTA'!AQ28+'MATRIZ 2017 COMPLETO PROPOSTA'!AU28+'MATRIZ 2017 COMPLETO PROPOSTA'!AY28</f>
        <v>0</v>
      </c>
      <c r="K28" s="123"/>
      <c r="L28" s="123">
        <f t="shared" si="1"/>
        <v>2793935.0481344513</v>
      </c>
      <c r="M28" s="123"/>
      <c r="N28" s="123">
        <f>'MATRIZ 2017 COMPLETO PROPOSTA'!AG28+'MATRIZ 2017 COMPLETO PROPOSTA'!AJ28+'MATRIZ 2017 COMPLETO PROPOSTA'!AM28</f>
        <v>200358.00134355921</v>
      </c>
      <c r="O28" s="123"/>
      <c r="P28" s="123"/>
      <c r="Q28" s="23"/>
    </row>
    <row r="29" spans="1:17" x14ac:dyDescent="0.25">
      <c r="A29" s="5"/>
      <c r="B29" t="s">
        <v>95</v>
      </c>
      <c r="C29" t="s">
        <v>100</v>
      </c>
      <c r="D29" s="103" t="s">
        <v>93</v>
      </c>
      <c r="F29" s="75"/>
      <c r="H29" s="123">
        <f>'MATRIZ 2017 COMPLETO PROPOSTA'!J29</f>
        <v>0</v>
      </c>
      <c r="I29" s="123">
        <f>'MATRIZ 2017 COMPLETO PROPOSTA'!O29</f>
        <v>2393918.0261549219</v>
      </c>
      <c r="J29" s="123">
        <f>'MATRIZ 2017 COMPLETO PROPOSTA'!R29+'MATRIZ 2017 COMPLETO PROPOSTA'!X29+'MATRIZ 2017 COMPLETO PROPOSTA'!AQ29+'MATRIZ 2017 COMPLETO PROPOSTA'!AU29+'MATRIZ 2017 COMPLETO PROPOSTA'!AY29</f>
        <v>0</v>
      </c>
      <c r="K29" s="123"/>
      <c r="L29" s="123">
        <f t="shared" si="1"/>
        <v>2393918.0261549219</v>
      </c>
      <c r="M29" s="123"/>
      <c r="N29" s="123">
        <f>'MATRIZ 2017 COMPLETO PROPOSTA'!AG29+'MATRIZ 2017 COMPLETO PROPOSTA'!AJ29+'MATRIZ 2017 COMPLETO PROPOSTA'!AM29</f>
        <v>145254.23796834308</v>
      </c>
      <c r="O29" s="123"/>
      <c r="P29" s="123"/>
      <c r="Q29" s="23"/>
    </row>
    <row r="30" spans="1:17" x14ac:dyDescent="0.25">
      <c r="A30" s="5"/>
      <c r="B30" t="s">
        <v>95</v>
      </c>
      <c r="C30" t="s">
        <v>101</v>
      </c>
      <c r="D30" s="103" t="s">
        <v>89</v>
      </c>
      <c r="F30" s="75"/>
      <c r="H30" s="123">
        <f>'MATRIZ 2017 COMPLETO PROPOSTA'!J30</f>
        <v>24120010.941724606</v>
      </c>
      <c r="I30" s="123">
        <f>'MATRIZ 2017 COMPLETO PROPOSTA'!O30</f>
        <v>0</v>
      </c>
      <c r="J30" s="123">
        <f>'MATRIZ 2017 COMPLETO PROPOSTA'!R30+'MATRIZ 2017 COMPLETO PROPOSTA'!X30+'MATRIZ 2017 COMPLETO PROPOSTA'!AQ30+'MATRIZ 2017 COMPLETO PROPOSTA'!AU30+'MATRIZ 2017 COMPLETO PROPOSTA'!AY30</f>
        <v>342161.72371233517</v>
      </c>
      <c r="K30" s="123"/>
      <c r="L30" s="123">
        <f t="shared" si="1"/>
        <v>24462172.665436942</v>
      </c>
      <c r="M30" s="123"/>
      <c r="N30" s="123">
        <f>'MATRIZ 2017 COMPLETO PROPOSTA'!AG30+'MATRIZ 2017 COMPLETO PROPOSTA'!AJ30+'MATRIZ 2017 COMPLETO PROPOSTA'!AM30</f>
        <v>4157488.3972268323</v>
      </c>
      <c r="O30" s="123"/>
      <c r="P30" s="123"/>
      <c r="Q30" s="23"/>
    </row>
    <row r="31" spans="1:17" x14ac:dyDescent="0.25">
      <c r="A31" s="5"/>
      <c r="B31" t="s">
        <v>95</v>
      </c>
      <c r="C31" t="s">
        <v>102</v>
      </c>
      <c r="D31" s="103" t="s">
        <v>89</v>
      </c>
      <c r="F31" s="75"/>
      <c r="H31" s="123">
        <f>'MATRIZ 2017 COMPLETO PROPOSTA'!J31</f>
        <v>4349273.1871867003</v>
      </c>
      <c r="I31" s="123">
        <f>'MATRIZ 2017 COMPLETO PROPOSTA'!O31</f>
        <v>0</v>
      </c>
      <c r="J31" s="123">
        <f>'MATRIZ 2017 COMPLETO PROPOSTA'!R31+'MATRIZ 2017 COMPLETO PROPOSTA'!X31+'MATRIZ 2017 COMPLETO PROPOSTA'!AQ31+'MATRIZ 2017 COMPLETO PROPOSTA'!AU31+'MATRIZ 2017 COMPLETO PROPOSTA'!AY31</f>
        <v>218799.59595578912</v>
      </c>
      <c r="K31" s="123"/>
      <c r="L31" s="123">
        <f t="shared" si="1"/>
        <v>4568072.7831424894</v>
      </c>
      <c r="M31" s="123"/>
      <c r="N31" s="123">
        <f>'MATRIZ 2017 COMPLETO PROPOSTA'!AG31+'MATRIZ 2017 COMPLETO PROPOSTA'!AJ31+'MATRIZ 2017 COMPLETO PROPOSTA'!AM31</f>
        <v>530428.23868227703</v>
      </c>
      <c r="O31" s="123"/>
      <c r="P31" s="123"/>
      <c r="Q31" s="23"/>
    </row>
    <row r="32" spans="1:17" x14ac:dyDescent="0.25">
      <c r="A32" s="5"/>
      <c r="B32" t="s">
        <v>95</v>
      </c>
      <c r="C32" t="s">
        <v>103</v>
      </c>
      <c r="D32" s="103" t="s">
        <v>89</v>
      </c>
      <c r="F32" s="75"/>
      <c r="H32" s="123">
        <f>'MATRIZ 2017 COMPLETO PROPOSTA'!J32</f>
        <v>5019853.8115729811</v>
      </c>
      <c r="I32" s="123">
        <f>'MATRIZ 2017 COMPLETO PROPOSTA'!O32</f>
        <v>0</v>
      </c>
      <c r="J32" s="123">
        <f>'MATRIZ 2017 COMPLETO PROPOSTA'!R32+'MATRIZ 2017 COMPLETO PROPOSTA'!X32+'MATRIZ 2017 COMPLETO PROPOSTA'!AQ32+'MATRIZ 2017 COMPLETO PROPOSTA'!AU32+'MATRIZ 2017 COMPLETO PROPOSTA'!AY32</f>
        <v>0</v>
      </c>
      <c r="K32" s="123"/>
      <c r="L32" s="123">
        <f t="shared" si="1"/>
        <v>5019853.8115729811</v>
      </c>
      <c r="M32" s="123"/>
      <c r="N32" s="123">
        <f>'MATRIZ 2017 COMPLETO PROPOSTA'!AG32+'MATRIZ 2017 COMPLETO PROPOSTA'!AJ32+'MATRIZ 2017 COMPLETO PROPOSTA'!AM32</f>
        <v>1021070.3370892979</v>
      </c>
      <c r="O32" s="123"/>
      <c r="P32" s="123"/>
      <c r="Q32" s="23"/>
    </row>
    <row r="33" spans="1:17" x14ac:dyDescent="0.25">
      <c r="A33" s="5"/>
      <c r="B33" t="s">
        <v>95</v>
      </c>
      <c r="C33" t="s">
        <v>104</v>
      </c>
      <c r="D33" s="103" t="s">
        <v>89</v>
      </c>
      <c r="F33" s="75"/>
      <c r="H33" s="123">
        <f>'MATRIZ 2017 COMPLETO PROPOSTA'!J33</f>
        <v>5766673.6387868682</v>
      </c>
      <c r="I33" s="123">
        <f>'MATRIZ 2017 COMPLETO PROPOSTA'!O33</f>
        <v>0</v>
      </c>
      <c r="J33" s="123">
        <f>'MATRIZ 2017 COMPLETO PROPOSTA'!R33+'MATRIZ 2017 COMPLETO PROPOSTA'!X33+'MATRIZ 2017 COMPLETO PROPOSTA'!AQ33+'MATRIZ 2017 COMPLETO PROPOSTA'!AU33+'MATRIZ 2017 COMPLETO PROPOSTA'!AY33</f>
        <v>11318.872079617795</v>
      </c>
      <c r="K33" s="123"/>
      <c r="L33" s="123">
        <f t="shared" si="1"/>
        <v>5777992.5108664855</v>
      </c>
      <c r="M33" s="123"/>
      <c r="N33" s="123">
        <f>'MATRIZ 2017 COMPLETO PROPOSTA'!AG33+'MATRIZ 2017 COMPLETO PROPOSTA'!AJ33+'MATRIZ 2017 COMPLETO PROPOSTA'!AM33</f>
        <v>569201.35710786679</v>
      </c>
      <c r="O33" s="123"/>
      <c r="P33" s="123"/>
      <c r="Q33" s="23"/>
    </row>
    <row r="34" spans="1:17" x14ac:dyDescent="0.25">
      <c r="A34" s="5"/>
      <c r="B34" t="s">
        <v>95</v>
      </c>
      <c r="C34" t="s">
        <v>105</v>
      </c>
      <c r="D34" s="103" t="s">
        <v>89</v>
      </c>
      <c r="F34" s="75"/>
      <c r="H34" s="123">
        <f>'MATRIZ 2017 COMPLETO PROPOSTA'!J34</f>
        <v>7845199.7212290894</v>
      </c>
      <c r="I34" s="123">
        <f>'MATRIZ 2017 COMPLETO PROPOSTA'!O34</f>
        <v>0</v>
      </c>
      <c r="J34" s="123">
        <f>'MATRIZ 2017 COMPLETO PROPOSTA'!R34+'MATRIZ 2017 COMPLETO PROPOSTA'!X34+'MATRIZ 2017 COMPLETO PROPOSTA'!AQ34+'MATRIZ 2017 COMPLETO PROPOSTA'!AU34+'MATRIZ 2017 COMPLETO PROPOSTA'!AY34</f>
        <v>185841.32510292646</v>
      </c>
      <c r="K34" s="123"/>
      <c r="L34" s="123">
        <f t="shared" si="1"/>
        <v>8031041.0463320157</v>
      </c>
      <c r="M34" s="123"/>
      <c r="N34" s="123">
        <f>'MATRIZ 2017 COMPLETO PROPOSTA'!AG34+'MATRIZ 2017 COMPLETO PROPOSTA'!AJ34+'MATRIZ 2017 COMPLETO PROPOSTA'!AM34</f>
        <v>1316620.1302976026</v>
      </c>
      <c r="O34" s="123"/>
      <c r="P34" s="123"/>
      <c r="Q34" s="23"/>
    </row>
    <row r="35" spans="1:17" x14ac:dyDescent="0.25">
      <c r="A35" s="5"/>
      <c r="B35" t="s">
        <v>95</v>
      </c>
      <c r="C35" t="s">
        <v>106</v>
      </c>
      <c r="D35" s="103" t="s">
        <v>89</v>
      </c>
      <c r="F35" s="75"/>
      <c r="H35" s="123">
        <f>'MATRIZ 2017 COMPLETO PROPOSTA'!J35</f>
        <v>5219810.3859037664</v>
      </c>
      <c r="I35" s="123">
        <f>'MATRIZ 2017 COMPLETO PROPOSTA'!O35</f>
        <v>0</v>
      </c>
      <c r="J35" s="123">
        <f>'MATRIZ 2017 COMPLETO PROPOSTA'!R35+'MATRIZ 2017 COMPLETO PROPOSTA'!X35+'MATRIZ 2017 COMPLETO PROPOSTA'!AQ35+'MATRIZ 2017 COMPLETO PROPOSTA'!AU35+'MATRIZ 2017 COMPLETO PROPOSTA'!AY35</f>
        <v>98060.13900210493</v>
      </c>
      <c r="K35" s="123"/>
      <c r="L35" s="123">
        <f t="shared" si="1"/>
        <v>5317870.5249058716</v>
      </c>
      <c r="M35" s="123"/>
      <c r="N35" s="123">
        <f>'MATRIZ 2017 COMPLETO PROPOSTA'!AG35+'MATRIZ 2017 COMPLETO PROPOSTA'!AJ35+'MATRIZ 2017 COMPLETO PROPOSTA'!AM35</f>
        <v>543949.27214658086</v>
      </c>
      <c r="O35" s="123"/>
      <c r="P35" s="123"/>
      <c r="Q35" s="23"/>
    </row>
    <row r="36" spans="1:17" x14ac:dyDescent="0.25">
      <c r="A36" s="5"/>
      <c r="B36" t="s">
        <v>95</v>
      </c>
      <c r="C36" t="s">
        <v>107</v>
      </c>
      <c r="D36" s="103" t="s">
        <v>89</v>
      </c>
      <c r="F36" s="75"/>
      <c r="H36" s="123">
        <f>'MATRIZ 2017 COMPLETO PROPOSTA'!J36</f>
        <v>5824197.5954610985</v>
      </c>
      <c r="I36" s="123">
        <f>'MATRIZ 2017 COMPLETO PROPOSTA'!O36</f>
        <v>0</v>
      </c>
      <c r="J36" s="123">
        <f>'MATRIZ 2017 COMPLETO PROPOSTA'!R36+'MATRIZ 2017 COMPLETO PROPOSTA'!X36+'MATRIZ 2017 COMPLETO PROPOSTA'!AQ36+'MATRIZ 2017 COMPLETO PROPOSTA'!AU36+'MATRIZ 2017 COMPLETO PROPOSTA'!AY36</f>
        <v>0</v>
      </c>
      <c r="K36" s="123"/>
      <c r="L36" s="123">
        <f t="shared" si="1"/>
        <v>5824197.5954610985</v>
      </c>
      <c r="M36" s="123"/>
      <c r="N36" s="123">
        <f>'MATRIZ 2017 COMPLETO PROPOSTA'!AG36+'MATRIZ 2017 COMPLETO PROPOSTA'!AJ36+'MATRIZ 2017 COMPLETO PROPOSTA'!AM36</f>
        <v>437689.55494328932</v>
      </c>
      <c r="O36" s="123"/>
      <c r="P36" s="123"/>
      <c r="Q36" s="23"/>
    </row>
    <row r="37" spans="1:17" x14ac:dyDescent="0.25">
      <c r="A37" s="5"/>
      <c r="B37" t="s">
        <v>95</v>
      </c>
      <c r="C37" t="s">
        <v>108</v>
      </c>
      <c r="D37" s="103" t="s">
        <v>93</v>
      </c>
      <c r="F37" s="75"/>
      <c r="H37" s="123">
        <f>'MATRIZ 2017 COMPLETO PROPOSTA'!J37</f>
        <v>0</v>
      </c>
      <c r="I37" s="123">
        <f>'MATRIZ 2017 COMPLETO PROPOSTA'!O37</f>
        <v>2262501.5089071821</v>
      </c>
      <c r="J37" s="123">
        <f>'MATRIZ 2017 COMPLETO PROPOSTA'!R37+'MATRIZ 2017 COMPLETO PROPOSTA'!X37+'MATRIZ 2017 COMPLETO PROPOSTA'!AQ37+'MATRIZ 2017 COMPLETO PROPOSTA'!AU37+'MATRIZ 2017 COMPLETO PROPOSTA'!AY37</f>
        <v>0</v>
      </c>
      <c r="K37" s="123"/>
      <c r="L37" s="123">
        <f t="shared" si="1"/>
        <v>2262501.5089071821</v>
      </c>
      <c r="M37" s="123"/>
      <c r="N37" s="123">
        <f>'MATRIZ 2017 COMPLETO PROPOSTA'!AG37+'MATRIZ 2017 COMPLETO PROPOSTA'!AJ37+'MATRIZ 2017 COMPLETO PROPOSTA'!AM37</f>
        <v>122664.63256676668</v>
      </c>
      <c r="O37" s="123"/>
      <c r="P37" s="123"/>
      <c r="Q37" s="23"/>
    </row>
    <row r="38" spans="1:17" x14ac:dyDescent="0.25">
      <c r="A38" s="5"/>
      <c r="B38" t="s">
        <v>95</v>
      </c>
      <c r="C38" t="s">
        <v>109</v>
      </c>
      <c r="D38" s="103" t="s">
        <v>89</v>
      </c>
      <c r="F38" s="75"/>
      <c r="H38" s="123">
        <f>'MATRIZ 2017 COMPLETO PROPOSTA'!J38</f>
        <v>3924026.9656895897</v>
      </c>
      <c r="I38" s="123">
        <f>'MATRIZ 2017 COMPLETO PROPOSTA'!O38</f>
        <v>0</v>
      </c>
      <c r="J38" s="123">
        <f>'MATRIZ 2017 COMPLETO PROPOSTA'!R38+'MATRIZ 2017 COMPLETO PROPOSTA'!X38+'MATRIZ 2017 COMPLETO PROPOSTA'!AQ38+'MATRIZ 2017 COMPLETO PROPOSTA'!AU38+'MATRIZ 2017 COMPLETO PROPOSTA'!AY38</f>
        <v>183204.16703836308</v>
      </c>
      <c r="K38" s="123"/>
      <c r="L38" s="123">
        <f t="shared" si="1"/>
        <v>4107231.1327279527</v>
      </c>
      <c r="M38" s="123"/>
      <c r="N38" s="123">
        <f>'MATRIZ 2017 COMPLETO PROPOSTA'!AG38+'MATRIZ 2017 COMPLETO PROPOSTA'!AJ38+'MATRIZ 2017 COMPLETO PROPOSTA'!AM38</f>
        <v>446511.1579207927</v>
      </c>
      <c r="O38" s="123"/>
      <c r="P38" s="123"/>
      <c r="Q38" s="23"/>
    </row>
    <row r="39" spans="1:17" x14ac:dyDescent="0.25">
      <c r="A39" s="5"/>
      <c r="B39" t="s">
        <v>95</v>
      </c>
      <c r="C39" t="s">
        <v>110</v>
      </c>
      <c r="D39" s="103" t="s">
        <v>89</v>
      </c>
      <c r="F39" s="75"/>
      <c r="H39" s="123">
        <f>'MATRIZ 2017 COMPLETO PROPOSTA'!J39</f>
        <v>3153781.4</v>
      </c>
      <c r="I39" s="123">
        <f>'MATRIZ 2017 COMPLETO PROPOSTA'!O39</f>
        <v>0</v>
      </c>
      <c r="J39" s="123">
        <f>'MATRIZ 2017 COMPLETO PROPOSTA'!R39+'MATRIZ 2017 COMPLETO PROPOSTA'!X39+'MATRIZ 2017 COMPLETO PROPOSTA'!AQ39+'MATRIZ 2017 COMPLETO PROPOSTA'!AU39+'MATRIZ 2017 COMPLETO PROPOSTA'!AY39</f>
        <v>0</v>
      </c>
      <c r="K39" s="123"/>
      <c r="L39" s="123">
        <f t="shared" si="1"/>
        <v>3153781.4</v>
      </c>
      <c r="M39" s="123"/>
      <c r="N39" s="123">
        <f>'MATRIZ 2017 COMPLETO PROPOSTA'!AG39+'MATRIZ 2017 COMPLETO PROPOSTA'!AJ39+'MATRIZ 2017 COMPLETO PROPOSTA'!AM39</f>
        <v>479233.77318396972</v>
      </c>
      <c r="O39" s="123"/>
      <c r="P39" s="123"/>
      <c r="Q39" s="23"/>
    </row>
    <row r="40" spans="1:17" x14ac:dyDescent="0.25">
      <c r="A40" s="5"/>
      <c r="B40" t="s">
        <v>95</v>
      </c>
      <c r="C40" t="s">
        <v>111</v>
      </c>
      <c r="D40" s="103" t="s">
        <v>89</v>
      </c>
      <c r="F40" s="75"/>
      <c r="H40" s="123">
        <f>'MATRIZ 2017 COMPLETO PROPOSTA'!J40</f>
        <v>9688658.3187005837</v>
      </c>
      <c r="I40" s="123">
        <f>'MATRIZ 2017 COMPLETO PROPOSTA'!O40</f>
        <v>0</v>
      </c>
      <c r="J40" s="123">
        <f>'MATRIZ 2017 COMPLETO PROPOSTA'!R40+'MATRIZ 2017 COMPLETO PROPOSTA'!X40+'MATRIZ 2017 COMPLETO PROPOSTA'!AQ40+'MATRIZ 2017 COMPLETO PROPOSTA'!AU40+'MATRIZ 2017 COMPLETO PROPOSTA'!AY40</f>
        <v>58012.479278436826</v>
      </c>
      <c r="K40" s="123"/>
      <c r="L40" s="123">
        <f t="shared" si="1"/>
        <v>9746670.7979790196</v>
      </c>
      <c r="M40" s="123"/>
      <c r="N40" s="123">
        <f>'MATRIZ 2017 COMPLETO PROPOSTA'!AG40+'MATRIZ 2017 COMPLETO PROPOSTA'!AJ40+'MATRIZ 2017 COMPLETO PROPOSTA'!AM40</f>
        <v>1489601.6283866398</v>
      </c>
      <c r="O40" s="123"/>
      <c r="P40" s="123"/>
      <c r="Q40" s="23"/>
    </row>
    <row r="41" spans="1:17" x14ac:dyDescent="0.25">
      <c r="A41" s="5"/>
      <c r="B41" t="s">
        <v>95</v>
      </c>
      <c r="C41" t="s">
        <v>112</v>
      </c>
      <c r="D41" s="103" t="s">
        <v>93</v>
      </c>
      <c r="F41" s="75"/>
      <c r="H41" s="123">
        <f>'MATRIZ 2017 COMPLETO PROPOSTA'!J41</f>
        <v>0</v>
      </c>
      <c r="I41" s="123">
        <f>'MATRIZ 2017 COMPLETO PROPOSTA'!O41</f>
        <v>2367118.1930173784</v>
      </c>
      <c r="J41" s="123">
        <f>'MATRIZ 2017 COMPLETO PROPOSTA'!R41+'MATRIZ 2017 COMPLETO PROPOSTA'!X41+'MATRIZ 2017 COMPLETO PROPOSTA'!AQ41+'MATRIZ 2017 COMPLETO PROPOSTA'!AU41+'MATRIZ 2017 COMPLETO PROPOSTA'!AY41</f>
        <v>7965.1322041754856</v>
      </c>
      <c r="K41" s="123"/>
      <c r="L41" s="123">
        <f t="shared" si="1"/>
        <v>2375083.3252215539</v>
      </c>
      <c r="M41" s="123"/>
      <c r="N41" s="123">
        <f>'MATRIZ 2017 COMPLETO PROPOSTA'!AG41+'MATRIZ 2017 COMPLETO PROPOSTA'!AJ41+'MATRIZ 2017 COMPLETO PROPOSTA'!AM41</f>
        <v>310847.43804119038</v>
      </c>
      <c r="O41" s="123"/>
      <c r="P41" s="123"/>
      <c r="Q41" s="23"/>
    </row>
    <row r="42" spans="1:17" x14ac:dyDescent="0.25">
      <c r="A42" s="5"/>
      <c r="D42" s="103"/>
      <c r="F42" s="75"/>
      <c r="H42" s="123"/>
      <c r="I42" s="123"/>
      <c r="J42" s="123"/>
      <c r="K42" s="123"/>
      <c r="L42" s="123"/>
      <c r="M42" s="123"/>
      <c r="N42" s="123"/>
      <c r="O42" s="123"/>
      <c r="P42" s="123"/>
      <c r="Q42" s="23"/>
    </row>
    <row r="43" spans="1:17" x14ac:dyDescent="0.25">
      <c r="A43" s="5"/>
      <c r="B43" s="107" t="s">
        <v>113</v>
      </c>
      <c r="C43" s="107" t="s">
        <v>114</v>
      </c>
      <c r="D43" s="107" t="s">
        <v>84</v>
      </c>
      <c r="E43" s="107"/>
      <c r="F43" s="109"/>
      <c r="G43" s="107"/>
      <c r="H43" s="124">
        <f>SUM(H44:H59)</f>
        <v>68347369.048688933</v>
      </c>
      <c r="I43" s="124">
        <f>SUM(I44:I59)</f>
        <v>12039656.610638767</v>
      </c>
      <c r="J43" s="124">
        <f>SUM(J44:J59)</f>
        <v>11567555.09378998</v>
      </c>
      <c r="K43" s="124"/>
      <c r="L43" s="124">
        <f>SUM(L44:L59)</f>
        <v>91954580.753117681</v>
      </c>
      <c r="M43" s="124"/>
      <c r="N43" s="124">
        <f>SUM(N44:N59)</f>
        <v>12998723.62590169</v>
      </c>
      <c r="O43" s="124"/>
      <c r="P43" s="124">
        <f>L43*'DADOS BASE PROPOSTA'!$H$63</f>
        <v>73563.664602494144</v>
      </c>
      <c r="Q43" s="30"/>
    </row>
    <row r="44" spans="1:17" x14ac:dyDescent="0.25">
      <c r="A44" s="5"/>
      <c r="B44" t="s">
        <v>113</v>
      </c>
      <c r="C44" t="s">
        <v>35</v>
      </c>
      <c r="D44" s="103" t="s">
        <v>85</v>
      </c>
      <c r="F44" s="75">
        <f>'MATRIZ 2017 COMPLETO PROPOSTA'!Q44</f>
        <v>15</v>
      </c>
      <c r="H44" s="123">
        <f>'MATRIZ 2017 COMPLETO PROPOSTA'!J44</f>
        <v>0</v>
      </c>
      <c r="I44" s="123">
        <f>SUMIF('MATRIZ 2017 COMPLETO PROPOSTA'!D45:D60,"ECR",'MATRIZ 2017 COMPLETO PROPOSTA'!O45:O60)</f>
        <v>0</v>
      </c>
      <c r="J44" s="123">
        <f>'MATRIZ 2017 COMPLETO PROPOSTA'!R44+'MATRIZ 2017 COMPLETO PROPOSTA'!X44+'MATRIZ 2017 COMPLETO PROPOSTA'!AQ44+'MATRIZ 2017 COMPLETO PROPOSTA'!AU44+'MATRIZ 2017 COMPLETO PROPOSTA'!AY44</f>
        <v>8977989.0989473574</v>
      </c>
      <c r="K44" s="123"/>
      <c r="L44" s="123">
        <f t="shared" ref="L44:L59" si="2">SUM(H44:J44)</f>
        <v>8977989.0989473574</v>
      </c>
      <c r="M44" s="123"/>
      <c r="N44" s="123">
        <f>'MATRIZ 2017 COMPLETO PROPOSTA'!AG44+'MATRIZ 2017 COMPLETO PROPOSTA'!AJ44+'MATRIZ 2017 COMPLETO PROPOSTA'!AM44</f>
        <v>0</v>
      </c>
      <c r="O44" s="123"/>
      <c r="P44" s="123"/>
      <c r="Q44" s="23"/>
    </row>
    <row r="45" spans="1:17" x14ac:dyDescent="0.25">
      <c r="A45" s="5"/>
      <c r="B45" t="s">
        <v>113</v>
      </c>
      <c r="C45" t="s">
        <v>115</v>
      </c>
      <c r="D45" s="103" t="s">
        <v>87</v>
      </c>
      <c r="F45" s="75"/>
      <c r="H45" s="123">
        <f>'MATRIZ 2017 COMPLETO PROPOSTA'!J45</f>
        <v>0</v>
      </c>
      <c r="I45" s="123">
        <f>'MATRIZ 2017 COMPLETO PROPOSTA'!O45</f>
        <v>1203630.6163875018</v>
      </c>
      <c r="J45" s="123">
        <f>'MATRIZ 2017 COMPLETO PROPOSTA'!R45+'MATRIZ 2017 COMPLETO PROPOSTA'!X45+'MATRIZ 2017 COMPLETO PROPOSTA'!AQ45+'MATRIZ 2017 COMPLETO PROPOSTA'!AU45+'MATRIZ 2017 COMPLETO PROPOSTA'!AY45</f>
        <v>0</v>
      </c>
      <c r="K45" s="123"/>
      <c r="L45" s="123">
        <f t="shared" si="2"/>
        <v>1203630.6163875018</v>
      </c>
      <c r="M45" s="123"/>
      <c r="N45" s="123">
        <f>'MATRIZ 2017 COMPLETO PROPOSTA'!AG45+'MATRIZ 2017 COMPLETO PROPOSTA'!AJ45+'MATRIZ 2017 COMPLETO PROPOSTA'!AM45</f>
        <v>131373.32691301443</v>
      </c>
      <c r="O45" s="123"/>
      <c r="P45" s="123"/>
      <c r="Q45" s="23"/>
    </row>
    <row r="46" spans="1:17" x14ac:dyDescent="0.25">
      <c r="A46" s="5"/>
      <c r="B46" t="s">
        <v>113</v>
      </c>
      <c r="C46" t="s">
        <v>116</v>
      </c>
      <c r="D46" s="103" t="s">
        <v>89</v>
      </c>
      <c r="F46" s="75"/>
      <c r="H46" s="123">
        <f>'MATRIZ 2017 COMPLETO PROPOSTA'!J46</f>
        <v>3153781.4</v>
      </c>
      <c r="I46" s="123">
        <f>'MATRIZ 2017 COMPLETO PROPOSTA'!O46</f>
        <v>0</v>
      </c>
      <c r="J46" s="123">
        <f>'MATRIZ 2017 COMPLETO PROPOSTA'!R46+'MATRIZ 2017 COMPLETO PROPOSTA'!X46+'MATRIZ 2017 COMPLETO PROPOSTA'!AQ46+'MATRIZ 2017 COMPLETO PROPOSTA'!AU46+'MATRIZ 2017 COMPLETO PROPOSTA'!AY46</f>
        <v>78627.328869942488</v>
      </c>
      <c r="K46" s="123"/>
      <c r="L46" s="123">
        <f t="shared" si="2"/>
        <v>3232408.7288699425</v>
      </c>
      <c r="M46" s="123"/>
      <c r="N46" s="123">
        <f>'MATRIZ 2017 COMPLETO PROPOSTA'!AG46+'MATRIZ 2017 COMPLETO PROPOSTA'!AJ46+'MATRIZ 2017 COMPLETO PROPOSTA'!AM46</f>
        <v>565172.0720882545</v>
      </c>
      <c r="O46" s="123"/>
      <c r="P46" s="123"/>
      <c r="Q46" s="23"/>
    </row>
    <row r="47" spans="1:17" x14ac:dyDescent="0.25">
      <c r="A47" s="5"/>
      <c r="B47" t="s">
        <v>113</v>
      </c>
      <c r="C47" t="s">
        <v>117</v>
      </c>
      <c r="D47" s="103" t="s">
        <v>93</v>
      </c>
      <c r="F47" s="75"/>
      <c r="H47" s="123">
        <f>'MATRIZ 2017 COMPLETO PROPOSTA'!J47</f>
        <v>0</v>
      </c>
      <c r="I47" s="123">
        <f>'MATRIZ 2017 COMPLETO PROPOSTA'!O47</f>
        <v>2334513.1026476743</v>
      </c>
      <c r="J47" s="123">
        <f>'MATRIZ 2017 COMPLETO PROPOSTA'!R47+'MATRIZ 2017 COMPLETO PROPOSTA'!X47+'MATRIZ 2017 COMPLETO PROPOSTA'!AQ47+'MATRIZ 2017 COMPLETO PROPOSTA'!AU47+'MATRIZ 2017 COMPLETO PROPOSTA'!AY47</f>
        <v>0</v>
      </c>
      <c r="K47" s="123"/>
      <c r="L47" s="123">
        <f t="shared" si="2"/>
        <v>2334513.1026476743</v>
      </c>
      <c r="M47" s="123"/>
      <c r="N47" s="123">
        <f>'MATRIZ 2017 COMPLETO PROPOSTA'!AG47+'MATRIZ 2017 COMPLETO PROPOSTA'!AJ47+'MATRIZ 2017 COMPLETO PROPOSTA'!AM47</f>
        <v>157653.89485178821</v>
      </c>
      <c r="O47" s="123"/>
      <c r="P47" s="123"/>
      <c r="Q47" s="23"/>
    </row>
    <row r="48" spans="1:17" x14ac:dyDescent="0.25">
      <c r="A48" s="5"/>
      <c r="B48" t="s">
        <v>113</v>
      </c>
      <c r="C48" t="s">
        <v>118</v>
      </c>
      <c r="D48" s="103" t="s">
        <v>93</v>
      </c>
      <c r="F48" s="75"/>
      <c r="H48" s="123">
        <f>'MATRIZ 2017 COMPLETO PROPOSTA'!J48</f>
        <v>0</v>
      </c>
      <c r="I48" s="123">
        <f>'MATRIZ 2017 COMPLETO PROPOSTA'!O48</f>
        <v>3260128.4897814179</v>
      </c>
      <c r="J48" s="123">
        <f>'MATRIZ 2017 COMPLETO PROPOSTA'!R48+'MATRIZ 2017 COMPLETO PROPOSTA'!X48+'MATRIZ 2017 COMPLETO PROPOSTA'!AQ48+'MATRIZ 2017 COMPLETO PROPOSTA'!AU48+'MATRIZ 2017 COMPLETO PROPOSTA'!AY48</f>
        <v>153548.4430132854</v>
      </c>
      <c r="K48" s="123"/>
      <c r="L48" s="123">
        <f t="shared" si="2"/>
        <v>3413676.9327947032</v>
      </c>
      <c r="M48" s="123"/>
      <c r="N48" s="123">
        <f>'MATRIZ 2017 COMPLETO PROPOSTA'!AG48+'MATRIZ 2017 COMPLETO PROPOSTA'!AJ48+'MATRIZ 2017 COMPLETO PROPOSTA'!AM48</f>
        <v>615574.73758216691</v>
      </c>
      <c r="O48" s="123"/>
      <c r="P48" s="123"/>
      <c r="Q48" s="23"/>
    </row>
    <row r="49" spans="1:17" x14ac:dyDescent="0.25">
      <c r="A49" s="5"/>
      <c r="B49" t="s">
        <v>113</v>
      </c>
      <c r="C49" t="s">
        <v>119</v>
      </c>
      <c r="D49" s="103" t="s">
        <v>93</v>
      </c>
      <c r="F49" s="75"/>
      <c r="H49" s="123">
        <f>'MATRIZ 2017 COMPLETO PROPOSTA'!J49</f>
        <v>0</v>
      </c>
      <c r="I49" s="123">
        <f>'MATRIZ 2017 COMPLETO PROPOSTA'!O49</f>
        <v>2579668.8864701344</v>
      </c>
      <c r="J49" s="123">
        <f>'MATRIZ 2017 COMPLETO PROPOSTA'!R49+'MATRIZ 2017 COMPLETO PROPOSTA'!X49+'MATRIZ 2017 COMPLETO PROPOSTA'!AQ49+'MATRIZ 2017 COMPLETO PROPOSTA'!AU49+'MATRIZ 2017 COMPLETO PROPOSTA'!AY49</f>
        <v>0</v>
      </c>
      <c r="K49" s="123"/>
      <c r="L49" s="123">
        <f t="shared" si="2"/>
        <v>2579668.8864701344</v>
      </c>
      <c r="M49" s="123"/>
      <c r="N49" s="123">
        <f>'MATRIZ 2017 COMPLETO PROPOSTA'!AG49+'MATRIZ 2017 COMPLETO PROPOSTA'!AJ49+'MATRIZ 2017 COMPLETO PROPOSTA'!AM49</f>
        <v>286248.3517075234</v>
      </c>
      <c r="O49" s="123"/>
      <c r="P49" s="123"/>
      <c r="Q49" s="23"/>
    </row>
    <row r="50" spans="1:17" x14ac:dyDescent="0.25">
      <c r="A50" s="5"/>
      <c r="B50" t="s">
        <v>113</v>
      </c>
      <c r="C50" t="s">
        <v>120</v>
      </c>
      <c r="D50" s="103" t="s">
        <v>89</v>
      </c>
      <c r="F50" s="75"/>
      <c r="H50" s="123">
        <f>'MATRIZ 2017 COMPLETO PROPOSTA'!J50</f>
        <v>4255026.6120639732</v>
      </c>
      <c r="I50" s="123">
        <f>'MATRIZ 2017 COMPLETO PROPOSTA'!O50</f>
        <v>0</v>
      </c>
      <c r="J50" s="123">
        <f>'MATRIZ 2017 COMPLETO PROPOSTA'!R50+'MATRIZ 2017 COMPLETO PROPOSTA'!X50+'MATRIZ 2017 COMPLETO PROPOSTA'!AQ50+'MATRIZ 2017 COMPLETO PROPOSTA'!AU50+'MATRIZ 2017 COMPLETO PROPOSTA'!AY50</f>
        <v>121952.73960560963</v>
      </c>
      <c r="K50" s="123"/>
      <c r="L50" s="123">
        <f t="shared" si="2"/>
        <v>4376979.3516695825</v>
      </c>
      <c r="M50" s="123"/>
      <c r="N50" s="123">
        <f>'MATRIZ 2017 COMPLETO PROPOSTA'!AG50+'MATRIZ 2017 COMPLETO PROPOSTA'!AJ50+'MATRIZ 2017 COMPLETO PROPOSTA'!AM50</f>
        <v>794069.74858971895</v>
      </c>
      <c r="O50" s="123"/>
      <c r="P50" s="123"/>
      <c r="Q50" s="23"/>
    </row>
    <row r="51" spans="1:17" x14ac:dyDescent="0.25">
      <c r="A51" s="5"/>
      <c r="B51" t="s">
        <v>113</v>
      </c>
      <c r="C51" t="s">
        <v>121</v>
      </c>
      <c r="D51" s="103" t="s">
        <v>89</v>
      </c>
      <c r="F51" s="75"/>
      <c r="H51" s="123">
        <f>'MATRIZ 2017 COMPLETO PROPOSTA'!J51</f>
        <v>24329657.818557043</v>
      </c>
      <c r="I51" s="123">
        <f>'MATRIZ 2017 COMPLETO PROPOSTA'!O51</f>
        <v>0</v>
      </c>
      <c r="J51" s="123">
        <f>'MATRIZ 2017 COMPLETO PROPOSTA'!R51+'MATRIZ 2017 COMPLETO PROPOSTA'!X51+'MATRIZ 2017 COMPLETO PROPOSTA'!AQ51+'MATRIZ 2017 COMPLETO PROPOSTA'!AU51+'MATRIZ 2017 COMPLETO PROPOSTA'!AY51</f>
        <v>735707.17709700321</v>
      </c>
      <c r="K51" s="123"/>
      <c r="L51" s="123">
        <f t="shared" si="2"/>
        <v>25065364.995654047</v>
      </c>
      <c r="M51" s="123"/>
      <c r="N51" s="123">
        <f>'MATRIZ 2017 COMPLETO PROPOSTA'!AG51+'MATRIZ 2017 COMPLETO PROPOSTA'!AJ51+'MATRIZ 2017 COMPLETO PROPOSTA'!AM51</f>
        <v>4269371.1274251537</v>
      </c>
      <c r="O51" s="123"/>
      <c r="P51" s="123"/>
      <c r="Q51" s="23"/>
    </row>
    <row r="52" spans="1:17" x14ac:dyDescent="0.25">
      <c r="A52" s="5"/>
      <c r="B52" t="s">
        <v>113</v>
      </c>
      <c r="C52" t="s">
        <v>122</v>
      </c>
      <c r="D52" s="103" t="s">
        <v>89</v>
      </c>
      <c r="F52" s="75"/>
      <c r="H52" s="123">
        <f>'MATRIZ 2017 COMPLETO PROPOSTA'!J52</f>
        <v>7455490.9870716566</v>
      </c>
      <c r="I52" s="123">
        <f>'MATRIZ 2017 COMPLETO PROPOSTA'!O52</f>
        <v>0</v>
      </c>
      <c r="J52" s="123">
        <f>'MATRIZ 2017 COMPLETO PROPOSTA'!R52+'MATRIZ 2017 COMPLETO PROPOSTA'!X52+'MATRIZ 2017 COMPLETO PROPOSTA'!AQ52+'MATRIZ 2017 COMPLETO PROPOSTA'!AU52+'MATRIZ 2017 COMPLETO PROPOSTA'!AY52</f>
        <v>0</v>
      </c>
      <c r="K52" s="123"/>
      <c r="L52" s="123">
        <f t="shared" si="2"/>
        <v>7455490.9870716566</v>
      </c>
      <c r="M52" s="123"/>
      <c r="N52" s="123">
        <f>'MATRIZ 2017 COMPLETO PROPOSTA'!AG52+'MATRIZ 2017 COMPLETO PROPOSTA'!AJ52+'MATRIZ 2017 COMPLETO PROPOSTA'!AM52</f>
        <v>1100070.8459427096</v>
      </c>
      <c r="O52" s="123"/>
      <c r="P52" s="123"/>
      <c r="Q52" s="23"/>
    </row>
    <row r="53" spans="1:17" x14ac:dyDescent="0.25">
      <c r="A53" s="5"/>
      <c r="B53" t="s">
        <v>113</v>
      </c>
      <c r="C53" t="s">
        <v>123</v>
      </c>
      <c r="D53" s="103" t="s">
        <v>89</v>
      </c>
      <c r="F53" s="75"/>
      <c r="H53" s="123">
        <f>'MATRIZ 2017 COMPLETO PROPOSTA'!J53</f>
        <v>9186026.192583669</v>
      </c>
      <c r="I53" s="123">
        <f>'MATRIZ 2017 COMPLETO PROPOSTA'!O53</f>
        <v>0</v>
      </c>
      <c r="J53" s="123">
        <f>'MATRIZ 2017 COMPLETO PROPOSTA'!R53+'MATRIZ 2017 COMPLETO PROPOSTA'!X53+'MATRIZ 2017 COMPLETO PROPOSTA'!AQ53+'MATRIZ 2017 COMPLETO PROPOSTA'!AU53+'MATRIZ 2017 COMPLETO PROPOSTA'!AY53</f>
        <v>1119931.9011784098</v>
      </c>
      <c r="K53" s="123"/>
      <c r="L53" s="123">
        <f t="shared" si="2"/>
        <v>10305958.093762079</v>
      </c>
      <c r="M53" s="123"/>
      <c r="N53" s="123">
        <f>'MATRIZ 2017 COMPLETO PROPOSTA'!AG53+'MATRIZ 2017 COMPLETO PROPOSTA'!AJ53+'MATRIZ 2017 COMPLETO PROPOSTA'!AM53</f>
        <v>1339254.3750482304</v>
      </c>
      <c r="O53" s="123"/>
      <c r="P53" s="123"/>
      <c r="Q53" s="23"/>
    </row>
    <row r="54" spans="1:17" x14ac:dyDescent="0.25">
      <c r="A54" s="5"/>
      <c r="B54" t="s">
        <v>113</v>
      </c>
      <c r="C54" t="s">
        <v>124</v>
      </c>
      <c r="D54" s="103" t="s">
        <v>89</v>
      </c>
      <c r="F54" s="75"/>
      <c r="H54" s="123">
        <f>'MATRIZ 2017 COMPLETO PROPOSTA'!J54</f>
        <v>4444815.2736599296</v>
      </c>
      <c r="I54" s="123">
        <f>'MATRIZ 2017 COMPLETO PROPOSTA'!O54</f>
        <v>0</v>
      </c>
      <c r="J54" s="123">
        <f>'MATRIZ 2017 COMPLETO PROPOSTA'!R54+'MATRIZ 2017 COMPLETO PROPOSTA'!X54+'MATRIZ 2017 COMPLETO PROPOSTA'!AQ54+'MATRIZ 2017 COMPLETO PROPOSTA'!AU54+'MATRIZ 2017 COMPLETO PROPOSTA'!AY54</f>
        <v>108754.92235291078</v>
      </c>
      <c r="K54" s="123"/>
      <c r="L54" s="123">
        <f t="shared" si="2"/>
        <v>4553570.1960128406</v>
      </c>
      <c r="M54" s="123"/>
      <c r="N54" s="123">
        <f>'MATRIZ 2017 COMPLETO PROPOSTA'!AG54+'MATRIZ 2017 COMPLETO PROPOSTA'!AJ54+'MATRIZ 2017 COMPLETO PROPOSTA'!AM54</f>
        <v>618722.23971667769</v>
      </c>
      <c r="O54" s="123"/>
      <c r="P54" s="123"/>
      <c r="Q54" s="23"/>
    </row>
    <row r="55" spans="1:17" x14ac:dyDescent="0.25">
      <c r="A55" s="5"/>
      <c r="B55" t="s">
        <v>113</v>
      </c>
      <c r="C55" t="s">
        <v>125</v>
      </c>
      <c r="D55" s="103" t="s">
        <v>89</v>
      </c>
      <c r="F55" s="75"/>
      <c r="H55" s="123">
        <f>'MATRIZ 2017 COMPLETO PROPOSTA'!J55</f>
        <v>5399577.5810278552</v>
      </c>
      <c r="I55" s="123">
        <f>'MATRIZ 2017 COMPLETO PROPOSTA'!O55</f>
        <v>0</v>
      </c>
      <c r="J55" s="123">
        <f>'MATRIZ 2017 COMPLETO PROPOSTA'!R55+'MATRIZ 2017 COMPLETO PROPOSTA'!X55+'MATRIZ 2017 COMPLETO PROPOSTA'!AQ55+'MATRIZ 2017 COMPLETO PROPOSTA'!AU55+'MATRIZ 2017 COMPLETO PROPOSTA'!AY55</f>
        <v>111215.2722163513</v>
      </c>
      <c r="K55" s="123"/>
      <c r="L55" s="123">
        <f t="shared" si="2"/>
        <v>5510792.8532442069</v>
      </c>
      <c r="M55" s="123"/>
      <c r="N55" s="123">
        <f>'MATRIZ 2017 COMPLETO PROPOSTA'!AG55+'MATRIZ 2017 COMPLETO PROPOSTA'!AJ55+'MATRIZ 2017 COMPLETO PROPOSTA'!AM55</f>
        <v>939209.0612832224</v>
      </c>
      <c r="O55" s="123"/>
      <c r="P55" s="123"/>
      <c r="Q55" s="23"/>
    </row>
    <row r="56" spans="1:17" x14ac:dyDescent="0.25">
      <c r="A56" s="5"/>
      <c r="B56" t="s">
        <v>113</v>
      </c>
      <c r="C56" t="s">
        <v>126</v>
      </c>
      <c r="D56" s="103" t="s">
        <v>89</v>
      </c>
      <c r="F56" s="75"/>
      <c r="H56" s="123">
        <f>'MATRIZ 2017 COMPLETO PROPOSTA'!J56</f>
        <v>3153781.4</v>
      </c>
      <c r="I56" s="123">
        <f>'MATRIZ 2017 COMPLETO PROPOSTA'!O56</f>
        <v>0</v>
      </c>
      <c r="J56" s="123">
        <f>'MATRIZ 2017 COMPLETO PROPOSTA'!R56+'MATRIZ 2017 COMPLETO PROPOSTA'!X56+'MATRIZ 2017 COMPLETO PROPOSTA'!AQ56+'MATRIZ 2017 COMPLETO PROPOSTA'!AU56+'MATRIZ 2017 COMPLETO PROPOSTA'!AY56</f>
        <v>87376.416221042367</v>
      </c>
      <c r="K56" s="123"/>
      <c r="L56" s="123">
        <f t="shared" si="2"/>
        <v>3241157.8162210421</v>
      </c>
      <c r="M56" s="123"/>
      <c r="N56" s="123">
        <f>'MATRIZ 2017 COMPLETO PROPOSTA'!AG56+'MATRIZ 2017 COMPLETO PROPOSTA'!AJ56+'MATRIZ 2017 COMPLETO PROPOSTA'!AM56</f>
        <v>455825.94208073535</v>
      </c>
      <c r="O56" s="123"/>
      <c r="P56" s="123"/>
      <c r="Q56" s="23"/>
    </row>
    <row r="57" spans="1:17" x14ac:dyDescent="0.25">
      <c r="A57" s="5"/>
      <c r="B57" t="s">
        <v>113</v>
      </c>
      <c r="C57" t="s">
        <v>127</v>
      </c>
      <c r="D57" s="103" t="s">
        <v>89</v>
      </c>
      <c r="F57" s="75"/>
      <c r="H57" s="123">
        <f>'MATRIZ 2017 COMPLETO PROPOSTA'!J57</f>
        <v>3153781.4</v>
      </c>
      <c r="I57" s="123">
        <f>'MATRIZ 2017 COMPLETO PROPOSTA'!O57</f>
        <v>0</v>
      </c>
      <c r="J57" s="123">
        <f>'MATRIZ 2017 COMPLETO PROPOSTA'!R57+'MATRIZ 2017 COMPLETO PROPOSTA'!X57+'MATRIZ 2017 COMPLETO PROPOSTA'!AQ57+'MATRIZ 2017 COMPLETO PROPOSTA'!AU57+'MATRIZ 2017 COMPLETO PROPOSTA'!AY57</f>
        <v>1026.0431097325638</v>
      </c>
      <c r="K57" s="123"/>
      <c r="L57" s="123">
        <f t="shared" si="2"/>
        <v>3154807.4431097326</v>
      </c>
      <c r="M57" s="123"/>
      <c r="N57" s="123">
        <f>'MATRIZ 2017 COMPLETO PROPOSTA'!AG57+'MATRIZ 2017 COMPLETO PROPOSTA'!AJ57+'MATRIZ 2017 COMPLETO PROPOSTA'!AM57</f>
        <v>761867.48802235804</v>
      </c>
      <c r="O57" s="123"/>
      <c r="P57" s="123"/>
      <c r="Q57" s="23"/>
    </row>
    <row r="58" spans="1:17" x14ac:dyDescent="0.25">
      <c r="A58" s="5"/>
      <c r="B58" t="s">
        <v>113</v>
      </c>
      <c r="C58" t="s">
        <v>128</v>
      </c>
      <c r="D58" s="103" t="s">
        <v>89</v>
      </c>
      <c r="F58" s="75"/>
      <c r="H58" s="123">
        <f>'MATRIZ 2017 COMPLETO PROPOSTA'!J58</f>
        <v>3815430.3837248012</v>
      </c>
      <c r="I58" s="123">
        <f>'MATRIZ 2017 COMPLETO PROPOSTA'!O58</f>
        <v>0</v>
      </c>
      <c r="J58" s="123">
        <f>'MATRIZ 2017 COMPLETO PROPOSTA'!R58+'MATRIZ 2017 COMPLETO PROPOSTA'!X58+'MATRIZ 2017 COMPLETO PROPOSTA'!AQ58+'MATRIZ 2017 COMPLETO PROPOSTA'!AU58+'MATRIZ 2017 COMPLETO PROPOSTA'!AY58</f>
        <v>19801.780758683315</v>
      </c>
      <c r="K58" s="123"/>
      <c r="L58" s="123">
        <f t="shared" si="2"/>
        <v>3835232.1644834843</v>
      </c>
      <c r="M58" s="123"/>
      <c r="N58" s="123">
        <f>'MATRIZ 2017 COMPLETO PROPOSTA'!AG58+'MATRIZ 2017 COMPLETO PROPOSTA'!AJ58+'MATRIZ 2017 COMPLETO PROPOSTA'!AM58</f>
        <v>614538.90536527324</v>
      </c>
      <c r="O58" s="123"/>
      <c r="P58" s="123"/>
      <c r="Q58" s="23"/>
    </row>
    <row r="59" spans="1:17" x14ac:dyDescent="0.25">
      <c r="A59" s="5"/>
      <c r="B59" t="s">
        <v>113</v>
      </c>
      <c r="C59" t="s">
        <v>129</v>
      </c>
      <c r="D59" s="103" t="s">
        <v>93</v>
      </c>
      <c r="F59" s="75"/>
      <c r="H59" s="123">
        <f>'MATRIZ 2017 COMPLETO PROPOSTA'!J59</f>
        <v>0</v>
      </c>
      <c r="I59" s="123">
        <f>'MATRIZ 2017 COMPLETO PROPOSTA'!O59</f>
        <v>2661715.5153520401</v>
      </c>
      <c r="J59" s="123">
        <f>'MATRIZ 2017 COMPLETO PROPOSTA'!R59+'MATRIZ 2017 COMPLETO PROPOSTA'!X59+'MATRIZ 2017 COMPLETO PROPOSTA'!AQ59+'MATRIZ 2017 COMPLETO PROPOSTA'!AU59+'MATRIZ 2017 COMPLETO PROPOSTA'!AY59</f>
        <v>51623.97041965001</v>
      </c>
      <c r="K59" s="123"/>
      <c r="L59" s="123">
        <f t="shared" si="2"/>
        <v>2713339.48577169</v>
      </c>
      <c r="M59" s="123"/>
      <c r="N59" s="123">
        <f>'MATRIZ 2017 COMPLETO PROPOSTA'!AG59+'MATRIZ 2017 COMPLETO PROPOSTA'!AJ59+'MATRIZ 2017 COMPLETO PROPOSTA'!AM59</f>
        <v>349771.50928486383</v>
      </c>
      <c r="O59" s="123"/>
      <c r="P59" s="123"/>
      <c r="Q59" s="23"/>
    </row>
    <row r="60" spans="1:17" x14ac:dyDescent="0.25">
      <c r="A60" s="5"/>
      <c r="D60" s="103"/>
      <c r="F60" s="75"/>
      <c r="H60" s="123"/>
      <c r="I60" s="123"/>
      <c r="J60" s="123"/>
      <c r="K60" s="123"/>
      <c r="L60" s="123"/>
      <c r="M60" s="123"/>
      <c r="N60" s="123"/>
      <c r="O60" s="123"/>
      <c r="P60" s="123"/>
      <c r="Q60" s="23"/>
    </row>
    <row r="61" spans="1:17" x14ac:dyDescent="0.25">
      <c r="A61" s="5"/>
      <c r="B61" s="107" t="s">
        <v>130</v>
      </c>
      <c r="C61" s="107" t="s">
        <v>131</v>
      </c>
      <c r="D61" s="107" t="s">
        <v>84</v>
      </c>
      <c r="E61" s="107"/>
      <c r="F61" s="109"/>
      <c r="G61" s="107"/>
      <c r="H61" s="124">
        <f>SUM(H62:H67)</f>
        <v>14017828.455853008</v>
      </c>
      <c r="I61" s="124">
        <f>SUM(I62:I67)</f>
        <v>5547764.2671641652</v>
      </c>
      <c r="J61" s="124">
        <f>SUM(J62:J67)</f>
        <v>7778484.1780185373</v>
      </c>
      <c r="K61" s="124"/>
      <c r="L61" s="124">
        <f>SUM(L62:L67)</f>
        <v>27344076.901035711</v>
      </c>
      <c r="M61" s="124"/>
      <c r="N61" s="124">
        <f>SUM(N62:N67)</f>
        <v>3622105.1404002076</v>
      </c>
      <c r="O61" s="124"/>
      <c r="P61" s="124">
        <f>L61*'DADOS BASE PROPOSTA'!$H$63</f>
        <v>21875.261520828572</v>
      </c>
      <c r="Q61" s="30"/>
    </row>
    <row r="62" spans="1:17" x14ac:dyDescent="0.25">
      <c r="A62" s="5"/>
      <c r="B62" t="s">
        <v>130</v>
      </c>
      <c r="C62" t="s">
        <v>35</v>
      </c>
      <c r="D62" s="103" t="s">
        <v>85</v>
      </c>
      <c r="F62" s="75">
        <f>'MATRIZ 2017 COMPLETO PROPOSTA'!Q62</f>
        <v>5</v>
      </c>
      <c r="H62" s="123">
        <f>'MATRIZ 2017 COMPLETO PROPOSTA'!J62</f>
        <v>0</v>
      </c>
      <c r="I62" s="123">
        <f>SUMIF('MATRIZ 2017 COMPLETO PROPOSTA'!D63:D68,"ECR",'MATRIZ 2017 COMPLETO PROPOSTA'!O63:O68)</f>
        <v>0</v>
      </c>
      <c r="J62" s="123">
        <f>'MATRIZ 2017 COMPLETO PROPOSTA'!R62+'MATRIZ 2017 COMPLETO PROPOSTA'!X62+'MATRIZ 2017 COMPLETO PROPOSTA'!AQ62+'MATRIZ 2017 COMPLETO PROPOSTA'!AU62+'MATRIZ 2017 COMPLETO PROPOSTA'!AY62</f>
        <v>6632514.4702344844</v>
      </c>
      <c r="K62" s="123"/>
      <c r="L62" s="123">
        <f t="shared" ref="L62:L67" si="3">SUM(H62:J62)</f>
        <v>6632514.4702344844</v>
      </c>
      <c r="M62" s="123"/>
      <c r="N62" s="123">
        <f>'MATRIZ 2017 COMPLETO PROPOSTA'!AG62+'MATRIZ 2017 COMPLETO PROPOSTA'!AJ62+'MATRIZ 2017 COMPLETO PROPOSTA'!AM62</f>
        <v>0</v>
      </c>
      <c r="O62" s="123"/>
      <c r="P62" s="123"/>
      <c r="Q62" s="23"/>
    </row>
    <row r="63" spans="1:17" x14ac:dyDescent="0.25">
      <c r="A63" s="5"/>
      <c r="B63" t="s">
        <v>130</v>
      </c>
      <c r="C63" t="s">
        <v>132</v>
      </c>
      <c r="D63" s="103" t="s">
        <v>87</v>
      </c>
      <c r="F63" s="75"/>
      <c r="H63" s="123">
        <f>'MATRIZ 2017 COMPLETO PROPOSTA'!J63</f>
        <v>0</v>
      </c>
      <c r="I63" s="123">
        <f>'MATRIZ 2017 COMPLETO PROPOSTA'!O63</f>
        <v>993970.02</v>
      </c>
      <c r="J63" s="123">
        <f>'MATRIZ 2017 COMPLETO PROPOSTA'!R63+'MATRIZ 2017 COMPLETO PROPOSTA'!X63+'MATRIZ 2017 COMPLETO PROPOSTA'!AQ63+'MATRIZ 2017 COMPLETO PROPOSTA'!AU63+'MATRIZ 2017 COMPLETO PROPOSTA'!AY63</f>
        <v>0</v>
      </c>
      <c r="K63" s="123"/>
      <c r="L63" s="123">
        <f t="shared" si="3"/>
        <v>993970.02</v>
      </c>
      <c r="M63" s="123"/>
      <c r="N63" s="123">
        <f>'MATRIZ 2017 COMPLETO PROPOSTA'!AG63+'MATRIZ 2017 COMPLETO PROPOSTA'!AJ63+'MATRIZ 2017 COMPLETO PROPOSTA'!AM63</f>
        <v>0</v>
      </c>
      <c r="O63" s="123"/>
      <c r="P63" s="123"/>
      <c r="Q63" s="23"/>
    </row>
    <row r="64" spans="1:17" x14ac:dyDescent="0.25">
      <c r="A64" s="5"/>
      <c r="B64" t="s">
        <v>130</v>
      </c>
      <c r="C64" t="s">
        <v>133</v>
      </c>
      <c r="D64" s="103" t="s">
        <v>89</v>
      </c>
      <c r="F64" s="75"/>
      <c r="H64" s="123">
        <f>'MATRIZ 2017 COMPLETO PROPOSTA'!J64</f>
        <v>4022472.9591970197</v>
      </c>
      <c r="I64" s="123">
        <f>'MATRIZ 2017 COMPLETO PROPOSTA'!O64</f>
        <v>0</v>
      </c>
      <c r="J64" s="123">
        <f>'MATRIZ 2017 COMPLETO PROPOSTA'!R64+'MATRIZ 2017 COMPLETO PROPOSTA'!X64+'MATRIZ 2017 COMPLETO PROPOSTA'!AQ64+'MATRIZ 2017 COMPLETO PROPOSTA'!AU64+'MATRIZ 2017 COMPLETO PROPOSTA'!AY64</f>
        <v>160343.40738787325</v>
      </c>
      <c r="K64" s="123"/>
      <c r="L64" s="123">
        <f t="shared" si="3"/>
        <v>4182816.3665848929</v>
      </c>
      <c r="M64" s="123"/>
      <c r="N64" s="123">
        <f>'MATRIZ 2017 COMPLETO PROPOSTA'!AG64+'MATRIZ 2017 COMPLETO PROPOSTA'!AJ64+'MATRIZ 2017 COMPLETO PROPOSTA'!AM64</f>
        <v>1347352.5122707605</v>
      </c>
      <c r="O64" s="123"/>
      <c r="P64" s="123"/>
      <c r="Q64" s="23"/>
    </row>
    <row r="65" spans="1:17" x14ac:dyDescent="0.25">
      <c r="A65" s="5"/>
      <c r="B65" t="s">
        <v>130</v>
      </c>
      <c r="C65" t="s">
        <v>134</v>
      </c>
      <c r="D65" s="103" t="s">
        <v>89</v>
      </c>
      <c r="F65" s="75"/>
      <c r="H65" s="123">
        <f>'MATRIZ 2017 COMPLETO PROPOSTA'!J65</f>
        <v>9995355.4966559876</v>
      </c>
      <c r="I65" s="123">
        <f>'MATRIZ 2017 COMPLETO PROPOSTA'!O65</f>
        <v>0</v>
      </c>
      <c r="J65" s="123">
        <f>'MATRIZ 2017 COMPLETO PROPOSTA'!R65+'MATRIZ 2017 COMPLETO PROPOSTA'!X65+'MATRIZ 2017 COMPLETO PROPOSTA'!AQ65+'MATRIZ 2017 COMPLETO PROPOSTA'!AU65+'MATRIZ 2017 COMPLETO PROPOSTA'!AY65</f>
        <v>542001.23606498772</v>
      </c>
      <c r="K65" s="123"/>
      <c r="L65" s="123">
        <f t="shared" si="3"/>
        <v>10537356.732720975</v>
      </c>
      <c r="M65" s="123"/>
      <c r="N65" s="123">
        <f>'MATRIZ 2017 COMPLETO PROPOSTA'!AG65+'MATRIZ 2017 COMPLETO PROPOSTA'!AJ65+'MATRIZ 2017 COMPLETO PROPOSTA'!AM65</f>
        <v>1422074.4275942291</v>
      </c>
      <c r="O65" s="123"/>
      <c r="P65" s="123"/>
      <c r="Q65" s="23"/>
    </row>
    <row r="66" spans="1:17" x14ac:dyDescent="0.25">
      <c r="A66" s="5"/>
      <c r="B66" t="s">
        <v>130</v>
      </c>
      <c r="C66" t="s">
        <v>135</v>
      </c>
      <c r="D66" s="103" t="s">
        <v>136</v>
      </c>
      <c r="F66" s="75"/>
      <c r="H66" s="123">
        <f>'MATRIZ 2017 COMPLETO PROPOSTA'!J66</f>
        <v>0</v>
      </c>
      <c r="I66" s="123">
        <f>'MATRIZ 2017 COMPLETO PROPOSTA'!O66</f>
        <v>2347209.5687439442</v>
      </c>
      <c r="J66" s="123">
        <f>'MATRIZ 2017 COMPLETO PROPOSTA'!R66+'MATRIZ 2017 COMPLETO PROPOSTA'!X66+'MATRIZ 2017 COMPLETO PROPOSTA'!AQ66+'MATRIZ 2017 COMPLETO PROPOSTA'!AU66+'MATRIZ 2017 COMPLETO PROPOSTA'!AY66</f>
        <v>115692.30610852221</v>
      </c>
      <c r="K66" s="123"/>
      <c r="L66" s="123">
        <f t="shared" si="3"/>
        <v>2462901.8748524664</v>
      </c>
      <c r="M66" s="123"/>
      <c r="N66" s="123">
        <f>'MATRIZ 2017 COMPLETO PROPOSTA'!AG66+'MATRIZ 2017 COMPLETO PROPOSTA'!AJ66+'MATRIZ 2017 COMPLETO PROPOSTA'!AM66</f>
        <v>101587.75675052394</v>
      </c>
      <c r="O66" s="123"/>
      <c r="P66" s="123"/>
      <c r="Q66" s="23"/>
    </row>
    <row r="67" spans="1:17" x14ac:dyDescent="0.25">
      <c r="A67" s="5"/>
      <c r="B67" t="s">
        <v>130</v>
      </c>
      <c r="C67" t="s">
        <v>137</v>
      </c>
      <c r="D67" s="103" t="s">
        <v>93</v>
      </c>
      <c r="F67" s="75"/>
      <c r="H67" s="123">
        <f>'MATRIZ 2017 COMPLETO PROPOSTA'!J67</f>
        <v>0</v>
      </c>
      <c r="I67" s="123">
        <f>'MATRIZ 2017 COMPLETO PROPOSTA'!O67</f>
        <v>2206584.678420221</v>
      </c>
      <c r="J67" s="123">
        <f>'MATRIZ 2017 COMPLETO PROPOSTA'!R67+'MATRIZ 2017 COMPLETO PROPOSTA'!X67+'MATRIZ 2017 COMPLETO PROPOSTA'!AQ67+'MATRIZ 2017 COMPLETO PROPOSTA'!AU67+'MATRIZ 2017 COMPLETO PROPOSTA'!AY67</f>
        <v>327932.75822266954</v>
      </c>
      <c r="K67" s="123"/>
      <c r="L67" s="123">
        <f t="shared" si="3"/>
        <v>2534517.4366428903</v>
      </c>
      <c r="M67" s="123"/>
      <c r="N67" s="123">
        <f>'MATRIZ 2017 COMPLETO PROPOSTA'!AG67+'MATRIZ 2017 COMPLETO PROPOSTA'!AJ67+'MATRIZ 2017 COMPLETO PROPOSTA'!AM67</f>
        <v>751090.44378469442</v>
      </c>
      <c r="O67" s="123"/>
      <c r="P67" s="123"/>
      <c r="Q67" s="23"/>
    </row>
    <row r="68" spans="1:17" x14ac:dyDescent="0.25">
      <c r="A68" s="5"/>
      <c r="D68" s="103"/>
      <c r="F68" s="75"/>
      <c r="H68" s="123"/>
      <c r="I68" s="123"/>
      <c r="J68" s="123"/>
      <c r="K68" s="123"/>
      <c r="L68" s="123"/>
      <c r="M68" s="123"/>
      <c r="N68" s="123"/>
      <c r="O68" s="123"/>
      <c r="P68" s="123"/>
      <c r="Q68" s="23"/>
    </row>
    <row r="69" spans="1:17" x14ac:dyDescent="0.25">
      <c r="A69" s="5"/>
      <c r="B69" s="107" t="s">
        <v>138</v>
      </c>
      <c r="C69" s="107" t="s">
        <v>139</v>
      </c>
      <c r="D69" s="107" t="s">
        <v>84</v>
      </c>
      <c r="E69" s="107"/>
      <c r="F69" s="109"/>
      <c r="G69" s="107"/>
      <c r="H69" s="124">
        <f>SUM(H70:H84)</f>
        <v>60831249.210223608</v>
      </c>
      <c r="I69" s="124">
        <f>SUM(I70:I84)</f>
        <v>13119897.928907694</v>
      </c>
      <c r="J69" s="124">
        <f>SUM(J70:J84)</f>
        <v>9148031.3099663332</v>
      </c>
      <c r="K69" s="124"/>
      <c r="L69" s="124">
        <f>SUM(L70:L84)</f>
        <v>83099178.449097618</v>
      </c>
      <c r="M69" s="124"/>
      <c r="N69" s="124">
        <f>SUM(N70:N84)</f>
        <v>11355715.508431053</v>
      </c>
      <c r="O69" s="124"/>
      <c r="P69" s="124">
        <f>L69*'DADOS BASE PROPOSTA'!$H$63</f>
        <v>66479.342759278094</v>
      </c>
      <c r="Q69" s="30"/>
    </row>
    <row r="70" spans="1:17" x14ac:dyDescent="0.25">
      <c r="A70" s="5"/>
      <c r="B70" t="s">
        <v>138</v>
      </c>
      <c r="C70" t="s">
        <v>35</v>
      </c>
      <c r="D70" s="103" t="s">
        <v>85</v>
      </c>
      <c r="F70" s="75">
        <f>'MATRIZ 2017 COMPLETO PROPOSTA'!Q70</f>
        <v>14</v>
      </c>
      <c r="H70" s="123">
        <f>'MATRIZ 2017 COMPLETO PROPOSTA'!J70</f>
        <v>0</v>
      </c>
      <c r="I70" s="123">
        <f>SUMIF('MATRIZ 2017 COMPLETO PROPOSTA'!D71:D85,"ECR",'MATRIZ 2017 COMPLETO PROPOSTA'!O71:O85)</f>
        <v>0</v>
      </c>
      <c r="J70" s="123">
        <f>'MATRIZ 2017 COMPLETO PROPOSTA'!R70+'MATRIZ 2017 COMPLETO PROPOSTA'!X70+'MATRIZ 2017 COMPLETO PROPOSTA'!AQ70+'MATRIZ 2017 COMPLETO PROPOSTA'!AU70+'MATRIZ 2017 COMPLETO PROPOSTA'!AY70</f>
        <v>8743441.6360760685</v>
      </c>
      <c r="K70" s="123"/>
      <c r="L70" s="123">
        <f t="shared" ref="L70:L84" si="4">SUM(H70:J70)</f>
        <v>8743441.6360760685</v>
      </c>
      <c r="M70" s="123"/>
      <c r="N70" s="123">
        <f>'MATRIZ 2017 COMPLETO PROPOSTA'!AG70+'MATRIZ 2017 COMPLETO PROPOSTA'!AJ70+'MATRIZ 2017 COMPLETO PROPOSTA'!AM70</f>
        <v>0</v>
      </c>
      <c r="O70" s="123"/>
      <c r="P70" s="123"/>
      <c r="Q70" s="23"/>
    </row>
    <row r="71" spans="1:17" x14ac:dyDescent="0.25">
      <c r="A71" s="5"/>
      <c r="B71" t="s">
        <v>138</v>
      </c>
      <c r="C71" t="s">
        <v>140</v>
      </c>
      <c r="D71" s="103" t="s">
        <v>136</v>
      </c>
      <c r="F71" s="75"/>
      <c r="H71" s="123">
        <f>'MATRIZ 2017 COMPLETO PROPOSTA'!J71</f>
        <v>0</v>
      </c>
      <c r="I71" s="123">
        <f>'MATRIZ 2017 COMPLETO PROPOSTA'!O71</f>
        <v>2117694.09</v>
      </c>
      <c r="J71" s="123">
        <f>'MATRIZ 2017 COMPLETO PROPOSTA'!R71+'MATRIZ 2017 COMPLETO PROPOSTA'!X71+'MATRIZ 2017 COMPLETO PROPOSTA'!AQ71+'MATRIZ 2017 COMPLETO PROPOSTA'!AU71+'MATRIZ 2017 COMPLETO PROPOSTA'!AY71</f>
        <v>0</v>
      </c>
      <c r="K71" s="123"/>
      <c r="L71" s="123">
        <f t="shared" si="4"/>
        <v>2117694.09</v>
      </c>
      <c r="M71" s="123"/>
      <c r="N71" s="123">
        <f>'MATRIZ 2017 COMPLETO PROPOSTA'!AG71+'MATRIZ 2017 COMPLETO PROPOSTA'!AJ71+'MATRIZ 2017 COMPLETO PROPOSTA'!AM71</f>
        <v>13165.185576016309</v>
      </c>
      <c r="O71" s="123"/>
      <c r="P71" s="123"/>
      <c r="Q71" s="23"/>
    </row>
    <row r="72" spans="1:17" x14ac:dyDescent="0.25">
      <c r="A72" s="5"/>
      <c r="B72" t="s">
        <v>138</v>
      </c>
      <c r="C72" t="s">
        <v>141</v>
      </c>
      <c r="D72" s="103" t="s">
        <v>89</v>
      </c>
      <c r="F72" s="75"/>
      <c r="H72" s="123">
        <f>'MATRIZ 2017 COMPLETO PROPOSTA'!J72</f>
        <v>3153781.4</v>
      </c>
      <c r="I72" s="123">
        <f>'MATRIZ 2017 COMPLETO PROPOSTA'!O72</f>
        <v>0</v>
      </c>
      <c r="J72" s="123">
        <f>'MATRIZ 2017 COMPLETO PROPOSTA'!R72+'MATRIZ 2017 COMPLETO PROPOSTA'!X72+'MATRIZ 2017 COMPLETO PROPOSTA'!AQ72+'MATRIZ 2017 COMPLETO PROPOSTA'!AU72+'MATRIZ 2017 COMPLETO PROPOSTA'!AY72</f>
        <v>11403.52115532127</v>
      </c>
      <c r="K72" s="123"/>
      <c r="L72" s="123">
        <f t="shared" si="4"/>
        <v>3165184.9211553209</v>
      </c>
      <c r="M72" s="123"/>
      <c r="N72" s="123">
        <f>'MATRIZ 2017 COMPLETO PROPOSTA'!AG72+'MATRIZ 2017 COMPLETO PROPOSTA'!AJ72+'MATRIZ 2017 COMPLETO PROPOSTA'!AM72</f>
        <v>461738.94569829403</v>
      </c>
      <c r="O72" s="123"/>
      <c r="P72" s="123"/>
      <c r="Q72" s="23"/>
    </row>
    <row r="73" spans="1:17" x14ac:dyDescent="0.25">
      <c r="A73" s="5"/>
      <c r="B73" t="s">
        <v>138</v>
      </c>
      <c r="C73" t="s">
        <v>142</v>
      </c>
      <c r="D73" s="103" t="s">
        <v>89</v>
      </c>
      <c r="F73" s="75"/>
      <c r="H73" s="123">
        <f>'MATRIZ 2017 COMPLETO PROPOSTA'!J73</f>
        <v>9893331.6278726626</v>
      </c>
      <c r="I73" s="123">
        <f>'MATRIZ 2017 COMPLETO PROPOSTA'!O73</f>
        <v>0</v>
      </c>
      <c r="J73" s="123">
        <f>'MATRIZ 2017 COMPLETO PROPOSTA'!R73+'MATRIZ 2017 COMPLETO PROPOSTA'!X73+'MATRIZ 2017 COMPLETO PROPOSTA'!AQ73+'MATRIZ 2017 COMPLETO PROPOSTA'!AU73+'MATRIZ 2017 COMPLETO PROPOSTA'!AY73</f>
        <v>32359.96582360379</v>
      </c>
      <c r="K73" s="123"/>
      <c r="L73" s="123">
        <f t="shared" si="4"/>
        <v>9925691.5936962664</v>
      </c>
      <c r="M73" s="123"/>
      <c r="N73" s="123">
        <f>'MATRIZ 2017 COMPLETO PROPOSTA'!AG73+'MATRIZ 2017 COMPLETO PROPOSTA'!AJ73+'MATRIZ 2017 COMPLETO PROPOSTA'!AM73</f>
        <v>1743911.9131394427</v>
      </c>
      <c r="O73" s="123"/>
      <c r="P73" s="123"/>
      <c r="Q73" s="23"/>
    </row>
    <row r="74" spans="1:17" x14ac:dyDescent="0.25">
      <c r="A74" s="5"/>
      <c r="B74" t="s">
        <v>138</v>
      </c>
      <c r="C74" t="s">
        <v>143</v>
      </c>
      <c r="D74" s="103" t="s">
        <v>136</v>
      </c>
      <c r="F74" s="75"/>
      <c r="H74" s="123">
        <f>'MATRIZ 2017 COMPLETO PROPOSTA'!J74</f>
        <v>0</v>
      </c>
      <c r="I74" s="123">
        <f>'MATRIZ 2017 COMPLETO PROPOSTA'!O74</f>
        <v>2529606.4076076951</v>
      </c>
      <c r="J74" s="123">
        <f>'MATRIZ 2017 COMPLETO PROPOSTA'!R74+'MATRIZ 2017 COMPLETO PROPOSTA'!X74+'MATRIZ 2017 COMPLETO PROPOSTA'!AQ74+'MATRIZ 2017 COMPLETO PROPOSTA'!AU74+'MATRIZ 2017 COMPLETO PROPOSTA'!AY74</f>
        <v>46499.116361627974</v>
      </c>
      <c r="K74" s="123"/>
      <c r="L74" s="123">
        <f t="shared" si="4"/>
        <v>2576105.5239693229</v>
      </c>
      <c r="M74" s="123"/>
      <c r="N74" s="123">
        <f>'MATRIZ 2017 COMPLETO PROPOSTA'!AG74+'MATRIZ 2017 COMPLETO PROPOSTA'!AJ74+'MATRIZ 2017 COMPLETO PROPOSTA'!AM74</f>
        <v>346369.39104906528</v>
      </c>
      <c r="O74" s="123"/>
      <c r="P74" s="123"/>
      <c r="Q74" s="23"/>
    </row>
    <row r="75" spans="1:17" x14ac:dyDescent="0.25">
      <c r="A75" s="5"/>
      <c r="B75" t="s">
        <v>138</v>
      </c>
      <c r="C75" t="s">
        <v>144</v>
      </c>
      <c r="D75" s="103" t="s">
        <v>89</v>
      </c>
      <c r="F75" s="75"/>
      <c r="H75" s="123">
        <f>'MATRIZ 2017 COMPLETO PROPOSTA'!J75</f>
        <v>10635000.654174129</v>
      </c>
      <c r="I75" s="123">
        <f>'MATRIZ 2017 COMPLETO PROPOSTA'!O75</f>
        <v>0</v>
      </c>
      <c r="J75" s="123">
        <f>'MATRIZ 2017 COMPLETO PROPOSTA'!R75+'MATRIZ 2017 COMPLETO PROPOSTA'!X75+'MATRIZ 2017 COMPLETO PROPOSTA'!AQ75+'MATRIZ 2017 COMPLETO PROPOSTA'!AU75+'MATRIZ 2017 COMPLETO PROPOSTA'!AY75</f>
        <v>35812.784723480421</v>
      </c>
      <c r="K75" s="123"/>
      <c r="L75" s="123">
        <f t="shared" si="4"/>
        <v>10670813.43889761</v>
      </c>
      <c r="M75" s="123"/>
      <c r="N75" s="123">
        <f>'MATRIZ 2017 COMPLETO PROPOSTA'!AG75+'MATRIZ 2017 COMPLETO PROPOSTA'!AJ75+'MATRIZ 2017 COMPLETO PROPOSTA'!AM75</f>
        <v>2403901.4934965824</v>
      </c>
      <c r="O75" s="123"/>
      <c r="P75" s="123"/>
      <c r="Q75" s="23"/>
    </row>
    <row r="76" spans="1:17" x14ac:dyDescent="0.25">
      <c r="A76" s="5"/>
      <c r="B76" t="s">
        <v>138</v>
      </c>
      <c r="C76" t="s">
        <v>145</v>
      </c>
      <c r="D76" s="103" t="s">
        <v>136</v>
      </c>
      <c r="F76" s="75"/>
      <c r="H76" s="123">
        <f>'MATRIZ 2017 COMPLETO PROPOSTA'!J76</f>
        <v>0</v>
      </c>
      <c r="I76" s="123">
        <f>'MATRIZ 2017 COMPLETO PROPOSTA'!O76</f>
        <v>3085644.4899999998</v>
      </c>
      <c r="J76" s="123">
        <f>'MATRIZ 2017 COMPLETO PROPOSTA'!R76+'MATRIZ 2017 COMPLETO PROPOSTA'!X76+'MATRIZ 2017 COMPLETO PROPOSTA'!AQ76+'MATRIZ 2017 COMPLETO PROPOSTA'!AU76+'MATRIZ 2017 COMPLETO PROPOSTA'!AY76</f>
        <v>0</v>
      </c>
      <c r="K76" s="123"/>
      <c r="L76" s="123">
        <f t="shared" si="4"/>
        <v>3085644.4899999998</v>
      </c>
      <c r="M76" s="123"/>
      <c r="N76" s="123">
        <f>'MATRIZ 2017 COMPLETO PROPOSTA'!AG76+'MATRIZ 2017 COMPLETO PROPOSTA'!AJ76+'MATRIZ 2017 COMPLETO PROPOSTA'!AM76</f>
        <v>14509.652155808626</v>
      </c>
      <c r="O76" s="123"/>
      <c r="P76" s="123"/>
      <c r="Q76" s="23"/>
    </row>
    <row r="77" spans="1:17" x14ac:dyDescent="0.25">
      <c r="A77" s="5"/>
      <c r="B77" t="s">
        <v>138</v>
      </c>
      <c r="C77" t="s">
        <v>146</v>
      </c>
      <c r="D77" s="103" t="s">
        <v>89</v>
      </c>
      <c r="F77" s="75"/>
      <c r="H77" s="123">
        <f>'MATRIZ 2017 COMPLETO PROPOSTA'!J77</f>
        <v>4598544.4890661193</v>
      </c>
      <c r="I77" s="123">
        <f>'MATRIZ 2017 COMPLETO PROPOSTA'!O77</f>
        <v>0</v>
      </c>
      <c r="J77" s="123">
        <f>'MATRIZ 2017 COMPLETO PROPOSTA'!R77+'MATRIZ 2017 COMPLETO PROPOSTA'!X77+'MATRIZ 2017 COMPLETO PROPOSTA'!AQ77+'MATRIZ 2017 COMPLETO PROPOSTA'!AU77+'MATRIZ 2017 COMPLETO PROPOSTA'!AY77</f>
        <v>30415.57670768664</v>
      </c>
      <c r="K77" s="123"/>
      <c r="L77" s="123">
        <f t="shared" si="4"/>
        <v>4628960.0657738056</v>
      </c>
      <c r="M77" s="123"/>
      <c r="N77" s="123">
        <f>'MATRIZ 2017 COMPLETO PROPOSTA'!AG77+'MATRIZ 2017 COMPLETO PROPOSTA'!AJ77+'MATRIZ 2017 COMPLETO PROPOSTA'!AM77</f>
        <v>419754.19192073535</v>
      </c>
      <c r="O77" s="123"/>
      <c r="P77" s="123"/>
      <c r="Q77" s="23"/>
    </row>
    <row r="78" spans="1:17" x14ac:dyDescent="0.25">
      <c r="A78" s="5"/>
      <c r="B78" t="s">
        <v>138</v>
      </c>
      <c r="C78" t="s">
        <v>147</v>
      </c>
      <c r="D78" s="103" t="s">
        <v>89</v>
      </c>
      <c r="F78" s="75"/>
      <c r="H78" s="123">
        <f>'MATRIZ 2017 COMPLETO PROPOSTA'!J78</f>
        <v>9645485.6241267845</v>
      </c>
      <c r="I78" s="123">
        <f>'MATRIZ 2017 COMPLETO PROPOSTA'!O78</f>
        <v>0</v>
      </c>
      <c r="J78" s="123">
        <f>'MATRIZ 2017 COMPLETO PROPOSTA'!R78+'MATRIZ 2017 COMPLETO PROPOSTA'!X78+'MATRIZ 2017 COMPLETO PROPOSTA'!AQ78+'MATRIZ 2017 COMPLETO PROPOSTA'!AU78+'MATRIZ 2017 COMPLETO PROPOSTA'!AY78</f>
        <v>14461.076643836961</v>
      </c>
      <c r="K78" s="123"/>
      <c r="L78" s="123">
        <f t="shared" si="4"/>
        <v>9659946.7007706221</v>
      </c>
      <c r="M78" s="123"/>
      <c r="N78" s="123">
        <f>'MATRIZ 2017 COMPLETO PROPOSTA'!AG78+'MATRIZ 2017 COMPLETO PROPOSTA'!AJ78+'MATRIZ 2017 COMPLETO PROPOSTA'!AM78</f>
        <v>2083709.2061761504</v>
      </c>
      <c r="O78" s="123"/>
      <c r="P78" s="123"/>
      <c r="Q78" s="23"/>
    </row>
    <row r="79" spans="1:17" x14ac:dyDescent="0.25">
      <c r="A79" s="5"/>
      <c r="B79" t="s">
        <v>138</v>
      </c>
      <c r="C79" t="s">
        <v>148</v>
      </c>
      <c r="D79" s="103" t="s">
        <v>89</v>
      </c>
      <c r="F79" s="75"/>
      <c r="H79" s="123">
        <f>'MATRIZ 2017 COMPLETO PROPOSTA'!J79</f>
        <v>8362269.2206704319</v>
      </c>
      <c r="I79" s="123">
        <f>'MATRIZ 2017 COMPLETO PROPOSTA'!O79</f>
        <v>0</v>
      </c>
      <c r="J79" s="123">
        <f>'MATRIZ 2017 COMPLETO PROPOSTA'!R79+'MATRIZ 2017 COMPLETO PROPOSTA'!X79+'MATRIZ 2017 COMPLETO PROPOSTA'!AQ79+'MATRIZ 2017 COMPLETO PROPOSTA'!AU79+'MATRIZ 2017 COMPLETO PROPOSTA'!AY79</f>
        <v>77058.747878120834</v>
      </c>
      <c r="K79" s="123"/>
      <c r="L79" s="123">
        <f t="shared" si="4"/>
        <v>8439327.9685485531</v>
      </c>
      <c r="M79" s="123"/>
      <c r="N79" s="123">
        <f>'MATRIZ 2017 COMPLETO PROPOSTA'!AG79+'MATRIZ 2017 COMPLETO PROPOSTA'!AJ79+'MATRIZ 2017 COMPLETO PROPOSTA'!AM79</f>
        <v>869390.72719950275</v>
      </c>
      <c r="O79" s="123"/>
      <c r="P79" s="123"/>
      <c r="Q79" s="23"/>
    </row>
    <row r="80" spans="1:17" x14ac:dyDescent="0.25">
      <c r="A80" s="5"/>
      <c r="B80" t="s">
        <v>138</v>
      </c>
      <c r="C80" t="s">
        <v>149</v>
      </c>
      <c r="D80" s="103" t="s">
        <v>136</v>
      </c>
      <c r="F80" s="75"/>
      <c r="H80" s="123">
        <f>'MATRIZ 2017 COMPLETO PROPOSTA'!J80</f>
        <v>0</v>
      </c>
      <c r="I80" s="123">
        <f>'MATRIZ 2017 COMPLETO PROPOSTA'!O80</f>
        <v>2301308.4512999998</v>
      </c>
      <c r="J80" s="123">
        <f>'MATRIZ 2017 COMPLETO PROPOSTA'!R80+'MATRIZ 2017 COMPLETO PROPOSTA'!X80+'MATRIZ 2017 COMPLETO PROPOSTA'!AQ80+'MATRIZ 2017 COMPLETO PROPOSTA'!AU80+'MATRIZ 2017 COMPLETO PROPOSTA'!AY80</f>
        <v>49661.639646542579</v>
      </c>
      <c r="K80" s="123"/>
      <c r="L80" s="123">
        <f t="shared" si="4"/>
        <v>2350970.0909465426</v>
      </c>
      <c r="M80" s="123"/>
      <c r="N80" s="123">
        <f>'MATRIZ 2017 COMPLETO PROPOSTA'!AG80+'MATRIZ 2017 COMPLETO PROPOSTA'!AJ80+'MATRIZ 2017 COMPLETO PROPOSTA'!AM80</f>
        <v>82386.157176918758</v>
      </c>
      <c r="O80" s="123"/>
      <c r="P80" s="123"/>
      <c r="Q80" s="23"/>
    </row>
    <row r="81" spans="1:17" x14ac:dyDescent="0.25">
      <c r="A81" s="5"/>
      <c r="B81" t="s">
        <v>138</v>
      </c>
      <c r="C81" t="s">
        <v>150</v>
      </c>
      <c r="D81" s="103" t="s">
        <v>89</v>
      </c>
      <c r="F81" s="75"/>
      <c r="H81" s="123">
        <f>'MATRIZ 2017 COMPLETO PROPOSTA'!J81</f>
        <v>4000995.856337185</v>
      </c>
      <c r="I81" s="123">
        <f>'MATRIZ 2017 COMPLETO PROPOSTA'!O81</f>
        <v>0</v>
      </c>
      <c r="J81" s="123">
        <f>'MATRIZ 2017 COMPLETO PROPOSTA'!R81+'MATRIZ 2017 COMPLETO PROPOSTA'!X81+'MATRIZ 2017 COMPLETO PROPOSTA'!AQ81+'MATRIZ 2017 COMPLETO PROPOSTA'!AU81+'MATRIZ 2017 COMPLETO PROPOSTA'!AY81</f>
        <v>40288.18289351862</v>
      </c>
      <c r="K81" s="123"/>
      <c r="L81" s="123">
        <f t="shared" si="4"/>
        <v>4041284.0392307038</v>
      </c>
      <c r="M81" s="123"/>
      <c r="N81" s="123">
        <f>'MATRIZ 2017 COMPLETO PROPOSTA'!AG81+'MATRIZ 2017 COMPLETO PROPOSTA'!AJ81+'MATRIZ 2017 COMPLETO PROPOSTA'!AM81</f>
        <v>415206.23183934449</v>
      </c>
      <c r="O81" s="123"/>
      <c r="P81" s="123"/>
      <c r="Q81" s="23"/>
    </row>
    <row r="82" spans="1:17" x14ac:dyDescent="0.25">
      <c r="A82" s="5"/>
      <c r="B82" t="s">
        <v>138</v>
      </c>
      <c r="C82" t="s">
        <v>151</v>
      </c>
      <c r="D82" s="103" t="s">
        <v>89</v>
      </c>
      <c r="F82" s="75"/>
      <c r="H82" s="123">
        <f>'MATRIZ 2017 COMPLETO PROPOSTA'!J82</f>
        <v>4267512.5461599119</v>
      </c>
      <c r="I82" s="123">
        <f>'MATRIZ 2017 COMPLETO PROPOSTA'!O82</f>
        <v>0</v>
      </c>
      <c r="J82" s="123">
        <f>'MATRIZ 2017 COMPLETO PROPOSTA'!R82+'MATRIZ 2017 COMPLETO PROPOSTA'!X82+'MATRIZ 2017 COMPLETO PROPOSTA'!AQ82+'MATRIZ 2017 COMPLETO PROPOSTA'!AU82+'MATRIZ 2017 COMPLETO PROPOSTA'!AY82</f>
        <v>43898.396998470373</v>
      </c>
      <c r="K82" s="123"/>
      <c r="L82" s="123">
        <f t="shared" si="4"/>
        <v>4311410.9431583825</v>
      </c>
      <c r="M82" s="123"/>
      <c r="N82" s="123">
        <f>'MATRIZ 2017 COMPLETO PROPOSTA'!AG82+'MATRIZ 2017 COMPLETO PROPOSTA'!AJ82+'MATRIZ 2017 COMPLETO PROPOSTA'!AM82</f>
        <v>1956513.0555844263</v>
      </c>
      <c r="O82" s="123"/>
      <c r="P82" s="123"/>
      <c r="Q82" s="23"/>
    </row>
    <row r="83" spans="1:17" x14ac:dyDescent="0.25">
      <c r="A83" s="5"/>
      <c r="B83" t="s">
        <v>138</v>
      </c>
      <c r="C83" t="s">
        <v>152</v>
      </c>
      <c r="D83" s="103" t="s">
        <v>89</v>
      </c>
      <c r="F83" s="75"/>
      <c r="H83" s="123">
        <f>'MATRIZ 2017 COMPLETO PROPOSTA'!J83</f>
        <v>6274327.7918163734</v>
      </c>
      <c r="I83" s="123">
        <f>'MATRIZ 2017 COMPLETO PROPOSTA'!O83</f>
        <v>0</v>
      </c>
      <c r="J83" s="123">
        <f>'MATRIZ 2017 COMPLETO PROPOSTA'!R83+'MATRIZ 2017 COMPLETO PROPOSTA'!X83+'MATRIZ 2017 COMPLETO PROPOSTA'!AQ83+'MATRIZ 2017 COMPLETO PROPOSTA'!AU83+'MATRIZ 2017 COMPLETO PROPOSTA'!AY83</f>
        <v>22730.665058052102</v>
      </c>
      <c r="K83" s="123"/>
      <c r="L83" s="123">
        <f t="shared" si="4"/>
        <v>6297058.4568744255</v>
      </c>
      <c r="M83" s="123"/>
      <c r="N83" s="123">
        <f>'MATRIZ 2017 COMPLETO PROPOSTA'!AG83+'MATRIZ 2017 COMPLETO PROPOSTA'!AJ83+'MATRIZ 2017 COMPLETO PROPOSTA'!AM83</f>
        <v>529902.77938529535</v>
      </c>
      <c r="O83" s="123"/>
      <c r="P83" s="123"/>
      <c r="Q83" s="23"/>
    </row>
    <row r="84" spans="1:17" x14ac:dyDescent="0.25">
      <c r="A84" s="5"/>
      <c r="B84" t="s">
        <v>138</v>
      </c>
      <c r="C84" t="s">
        <v>153</v>
      </c>
      <c r="D84" s="103" t="s">
        <v>136</v>
      </c>
      <c r="F84" s="75"/>
      <c r="H84" s="123">
        <f>'MATRIZ 2017 COMPLETO PROPOSTA'!J84</f>
        <v>0</v>
      </c>
      <c r="I84" s="123">
        <f>'MATRIZ 2017 COMPLETO PROPOSTA'!O84</f>
        <v>3085644.4899999998</v>
      </c>
      <c r="J84" s="123">
        <f>'MATRIZ 2017 COMPLETO PROPOSTA'!R84+'MATRIZ 2017 COMPLETO PROPOSTA'!X84+'MATRIZ 2017 COMPLETO PROPOSTA'!AQ84+'MATRIZ 2017 COMPLETO PROPOSTA'!AU84+'MATRIZ 2017 COMPLETO PROPOSTA'!AY84</f>
        <v>0</v>
      </c>
      <c r="K84" s="123"/>
      <c r="L84" s="123">
        <f t="shared" si="4"/>
        <v>3085644.4899999998</v>
      </c>
      <c r="M84" s="123"/>
      <c r="N84" s="123">
        <f>'MATRIZ 2017 COMPLETO PROPOSTA'!AG84+'MATRIZ 2017 COMPLETO PROPOSTA'!AJ84+'MATRIZ 2017 COMPLETO PROPOSTA'!AM84</f>
        <v>15256.578033471023</v>
      </c>
      <c r="O84" s="123"/>
      <c r="P84" s="123"/>
      <c r="Q84" s="23"/>
    </row>
    <row r="85" spans="1:17" x14ac:dyDescent="0.25">
      <c r="A85" s="5"/>
      <c r="D85" s="103"/>
      <c r="F85" s="75"/>
      <c r="H85" s="123"/>
      <c r="I85" s="123"/>
      <c r="J85" s="123"/>
      <c r="K85" s="123"/>
      <c r="L85" s="123"/>
      <c r="M85" s="123"/>
      <c r="N85" s="123"/>
      <c r="O85" s="123"/>
      <c r="P85" s="123"/>
      <c r="Q85" s="23"/>
    </row>
    <row r="86" spans="1:17" x14ac:dyDescent="0.25">
      <c r="A86" s="5"/>
      <c r="B86" s="107" t="s">
        <v>138</v>
      </c>
      <c r="C86" s="107" t="s">
        <v>154</v>
      </c>
      <c r="D86" s="107" t="s">
        <v>84</v>
      </c>
      <c r="E86" s="107"/>
      <c r="F86" s="109"/>
      <c r="G86" s="107"/>
      <c r="H86" s="124">
        <f>SUM(H87:H109)</f>
        <v>81721034.346292764</v>
      </c>
      <c r="I86" s="124">
        <f>SUM(I87:I109)</f>
        <v>23849683.958875373</v>
      </c>
      <c r="J86" s="124">
        <f>SUM(J87:J109)</f>
        <v>10801794.812129328</v>
      </c>
      <c r="K86" s="124"/>
      <c r="L86" s="124">
        <f>SUM(L87:L109)</f>
        <v>116372513.11729747</v>
      </c>
      <c r="M86" s="124"/>
      <c r="N86" s="124">
        <f>SUM(N87:N109)</f>
        <v>18518695.087629959</v>
      </c>
      <c r="O86" s="124"/>
      <c r="P86" s="124">
        <f>L86*'DADOS BASE PROPOSTA'!$H$63</f>
        <v>93098.010493837981</v>
      </c>
      <c r="Q86" s="30"/>
    </row>
    <row r="87" spans="1:17" x14ac:dyDescent="0.25">
      <c r="A87" s="5"/>
      <c r="B87" t="s">
        <v>138</v>
      </c>
      <c r="C87" t="s">
        <v>35</v>
      </c>
      <c r="D87" s="103" t="s">
        <v>85</v>
      </c>
      <c r="F87" s="75">
        <f>'MATRIZ 2017 COMPLETO PROPOSTA'!Q87</f>
        <v>22</v>
      </c>
      <c r="H87" s="123">
        <f>'MATRIZ 2017 COMPLETO PROPOSTA'!J87</f>
        <v>0</v>
      </c>
      <c r="I87" s="123">
        <f>SUMIF('MATRIZ 2017 COMPLETO PROPOSTA'!D88:D110,"ECR",'MATRIZ 2017 COMPLETO PROPOSTA'!O88:O110)</f>
        <v>0</v>
      </c>
      <c r="J87" s="123">
        <f>'MATRIZ 2017 COMPLETO PROPOSTA'!R87+'MATRIZ 2017 COMPLETO PROPOSTA'!X87+'MATRIZ 2017 COMPLETO PROPOSTA'!AQ87+'MATRIZ 2017 COMPLETO PROPOSTA'!AU87+'MATRIZ 2017 COMPLETO PROPOSTA'!AY87</f>
        <v>10619821.339046365</v>
      </c>
      <c r="K87" s="123"/>
      <c r="L87" s="123">
        <f t="shared" ref="L87:L109" si="5">SUM(H87:J87)</f>
        <v>10619821.339046365</v>
      </c>
      <c r="M87" s="123"/>
      <c r="N87" s="123">
        <f>'MATRIZ 2017 COMPLETO PROPOSTA'!AG87+'MATRIZ 2017 COMPLETO PROPOSTA'!AJ87+'MATRIZ 2017 COMPLETO PROPOSTA'!AM87</f>
        <v>0</v>
      </c>
      <c r="O87" s="123"/>
      <c r="P87" s="123"/>
      <c r="Q87" s="23"/>
    </row>
    <row r="88" spans="1:17" x14ac:dyDescent="0.25">
      <c r="A88" s="5"/>
      <c r="B88" t="s">
        <v>138</v>
      </c>
      <c r="C88" t="s">
        <v>155</v>
      </c>
      <c r="D88" s="103" t="s">
        <v>87</v>
      </c>
      <c r="F88" s="75"/>
      <c r="H88" s="123">
        <f>'MATRIZ 2017 COMPLETO PROPOSTA'!J88</f>
        <v>0</v>
      </c>
      <c r="I88" s="123">
        <f>'MATRIZ 2017 COMPLETO PROPOSTA'!O88</f>
        <v>993970.02</v>
      </c>
      <c r="J88" s="123">
        <f>'MATRIZ 2017 COMPLETO PROPOSTA'!R88+'MATRIZ 2017 COMPLETO PROPOSTA'!X88+'MATRIZ 2017 COMPLETO PROPOSTA'!AQ88+'MATRIZ 2017 COMPLETO PROPOSTA'!AU88+'MATRIZ 2017 COMPLETO PROPOSTA'!AY88</f>
        <v>0</v>
      </c>
      <c r="K88" s="123"/>
      <c r="L88" s="123">
        <f t="shared" si="5"/>
        <v>993970.02</v>
      </c>
      <c r="M88" s="123"/>
      <c r="N88" s="123">
        <f>'MATRIZ 2017 COMPLETO PROPOSTA'!AG88+'MATRIZ 2017 COMPLETO PROPOSTA'!AJ88+'MATRIZ 2017 COMPLETO PROPOSTA'!AM88</f>
        <v>0</v>
      </c>
      <c r="O88" s="123"/>
      <c r="P88" s="123"/>
      <c r="Q88" s="23"/>
    </row>
    <row r="89" spans="1:17" x14ac:dyDescent="0.25">
      <c r="A89" s="5"/>
      <c r="B89" t="s">
        <v>138</v>
      </c>
      <c r="C89" t="s">
        <v>156</v>
      </c>
      <c r="D89" s="103" t="s">
        <v>89</v>
      </c>
      <c r="F89" s="75"/>
      <c r="H89" s="123">
        <f>'MATRIZ 2017 COMPLETO PROPOSTA'!J89</f>
        <v>6440841.0310730794</v>
      </c>
      <c r="I89" s="123">
        <f>'MATRIZ 2017 COMPLETO PROPOSTA'!O89</f>
        <v>0</v>
      </c>
      <c r="J89" s="123">
        <f>'MATRIZ 2017 COMPLETO PROPOSTA'!R89+'MATRIZ 2017 COMPLETO PROPOSTA'!X89+'MATRIZ 2017 COMPLETO PROPOSTA'!AQ89+'MATRIZ 2017 COMPLETO PROPOSTA'!AU89+'MATRIZ 2017 COMPLETO PROPOSTA'!AY89</f>
        <v>931.73832862517213</v>
      </c>
      <c r="K89" s="123"/>
      <c r="L89" s="123">
        <f t="shared" si="5"/>
        <v>6441772.7694017049</v>
      </c>
      <c r="M89" s="123"/>
      <c r="N89" s="123">
        <f>'MATRIZ 2017 COMPLETO PROPOSTA'!AG89+'MATRIZ 2017 COMPLETO PROPOSTA'!AJ89+'MATRIZ 2017 COMPLETO PROPOSTA'!AM89</f>
        <v>834173.70319540158</v>
      </c>
      <c r="O89" s="123"/>
      <c r="P89" s="123"/>
      <c r="Q89" s="23"/>
    </row>
    <row r="90" spans="1:17" x14ac:dyDescent="0.25">
      <c r="A90" s="5"/>
      <c r="B90" t="s">
        <v>138</v>
      </c>
      <c r="C90" t="s">
        <v>157</v>
      </c>
      <c r="D90" s="103" t="s">
        <v>93</v>
      </c>
      <c r="F90" s="75"/>
      <c r="H90" s="123">
        <f>'MATRIZ 2017 COMPLETO PROPOSTA'!J90</f>
        <v>0</v>
      </c>
      <c r="I90" s="123">
        <f>'MATRIZ 2017 COMPLETO PROPOSTA'!O90</f>
        <v>2439685.3430991299</v>
      </c>
      <c r="J90" s="123">
        <f>'MATRIZ 2017 COMPLETO PROPOSTA'!R90+'MATRIZ 2017 COMPLETO PROPOSTA'!X90+'MATRIZ 2017 COMPLETO PROPOSTA'!AQ90+'MATRIZ 2017 COMPLETO PROPOSTA'!AU90+'MATRIZ 2017 COMPLETO PROPOSTA'!AY90</f>
        <v>0</v>
      </c>
      <c r="K90" s="123"/>
      <c r="L90" s="123">
        <f t="shared" si="5"/>
        <v>2439685.3430991299</v>
      </c>
      <c r="M90" s="123"/>
      <c r="N90" s="123">
        <f>'MATRIZ 2017 COMPLETO PROPOSTA'!AG90+'MATRIZ 2017 COMPLETO PROPOSTA'!AJ90+'MATRIZ 2017 COMPLETO PROPOSTA'!AM90</f>
        <v>356588.9547314563</v>
      </c>
      <c r="O90" s="123"/>
      <c r="P90" s="123"/>
      <c r="Q90" s="23"/>
    </row>
    <row r="91" spans="1:17" x14ac:dyDescent="0.25">
      <c r="A91" s="5"/>
      <c r="B91" t="s">
        <v>138</v>
      </c>
      <c r="C91" t="s">
        <v>158</v>
      </c>
      <c r="D91" s="103" t="s">
        <v>89</v>
      </c>
      <c r="F91" s="75"/>
      <c r="H91" s="123">
        <f>'MATRIZ 2017 COMPLETO PROPOSTA'!J91</f>
        <v>3153781.4</v>
      </c>
      <c r="I91" s="123">
        <f>'MATRIZ 2017 COMPLETO PROPOSTA'!O91</f>
        <v>0</v>
      </c>
      <c r="J91" s="123">
        <f>'MATRIZ 2017 COMPLETO PROPOSTA'!R91+'MATRIZ 2017 COMPLETO PROPOSTA'!X91+'MATRIZ 2017 COMPLETO PROPOSTA'!AQ91+'MATRIZ 2017 COMPLETO PROPOSTA'!AU91+'MATRIZ 2017 COMPLETO PROPOSTA'!AY91</f>
        <v>5908.5814087671952</v>
      </c>
      <c r="K91" s="123"/>
      <c r="L91" s="123">
        <f t="shared" si="5"/>
        <v>3159689.9814087669</v>
      </c>
      <c r="M91" s="123"/>
      <c r="N91" s="123">
        <f>'MATRIZ 2017 COMPLETO PROPOSTA'!AG91+'MATRIZ 2017 COMPLETO PROPOSTA'!AJ91+'MATRIZ 2017 COMPLETO PROPOSTA'!AM91</f>
        <v>609079.26845645043</v>
      </c>
      <c r="O91" s="123"/>
      <c r="P91" s="123"/>
      <c r="Q91" s="23"/>
    </row>
    <row r="92" spans="1:17" x14ac:dyDescent="0.25">
      <c r="A92" s="5"/>
      <c r="B92" t="s">
        <v>138</v>
      </c>
      <c r="C92" t="s">
        <v>159</v>
      </c>
      <c r="D92" s="103" t="s">
        <v>93</v>
      </c>
      <c r="F92" s="75"/>
      <c r="H92" s="123">
        <f>'MATRIZ 2017 COMPLETO PROPOSTA'!J92</f>
        <v>0</v>
      </c>
      <c r="I92" s="123">
        <f>'MATRIZ 2017 COMPLETO PROPOSTA'!O92</f>
        <v>2030833.5801876611</v>
      </c>
      <c r="J92" s="123">
        <f>'MATRIZ 2017 COMPLETO PROPOSTA'!R92+'MATRIZ 2017 COMPLETO PROPOSTA'!X92+'MATRIZ 2017 COMPLETO PROPOSTA'!AQ92+'MATRIZ 2017 COMPLETO PROPOSTA'!AU92+'MATRIZ 2017 COMPLETO PROPOSTA'!AY92</f>
        <v>6278.5701736301889</v>
      </c>
      <c r="K92" s="123"/>
      <c r="L92" s="123">
        <f t="shared" si="5"/>
        <v>2037112.1503612914</v>
      </c>
      <c r="M92" s="123"/>
      <c r="N92" s="123">
        <f>'MATRIZ 2017 COMPLETO PROPOSTA'!AG92+'MATRIZ 2017 COMPLETO PROPOSTA'!AJ92+'MATRIZ 2017 COMPLETO PROPOSTA'!AM92</f>
        <v>97337.792182493431</v>
      </c>
      <c r="O92" s="123"/>
      <c r="P92" s="123"/>
      <c r="Q92" s="23"/>
    </row>
    <row r="93" spans="1:17" x14ac:dyDescent="0.25">
      <c r="A93" s="5"/>
      <c r="B93" t="s">
        <v>138</v>
      </c>
      <c r="C93" t="s">
        <v>160</v>
      </c>
      <c r="D93" s="103" t="s">
        <v>89</v>
      </c>
      <c r="F93" s="75"/>
      <c r="H93" s="123">
        <f>'MATRIZ 2017 COMPLETO PROPOSTA'!J93</f>
        <v>5873874.3218751112</v>
      </c>
      <c r="I93" s="123">
        <f>'MATRIZ 2017 COMPLETO PROPOSTA'!O93</f>
        <v>0</v>
      </c>
      <c r="J93" s="123">
        <f>'MATRIZ 2017 COMPLETO PROPOSTA'!R93+'MATRIZ 2017 COMPLETO PROPOSTA'!X93+'MATRIZ 2017 COMPLETO PROPOSTA'!AQ93+'MATRIZ 2017 COMPLETO PROPOSTA'!AU93+'MATRIZ 2017 COMPLETO PROPOSTA'!AY93</f>
        <v>12112.598272127243</v>
      </c>
      <c r="K93" s="123"/>
      <c r="L93" s="123">
        <f t="shared" si="5"/>
        <v>5885986.9201472383</v>
      </c>
      <c r="M93" s="123"/>
      <c r="N93" s="123">
        <f>'MATRIZ 2017 COMPLETO PROPOSTA'!AG93+'MATRIZ 2017 COMPLETO PROPOSTA'!AJ93+'MATRIZ 2017 COMPLETO PROPOSTA'!AM93</f>
        <v>1123974.4362711746</v>
      </c>
      <c r="O93" s="123"/>
      <c r="P93" s="123"/>
      <c r="Q93" s="23"/>
    </row>
    <row r="94" spans="1:17" x14ac:dyDescent="0.25">
      <c r="A94" s="5"/>
      <c r="B94" t="s">
        <v>138</v>
      </c>
      <c r="C94" t="s">
        <v>161</v>
      </c>
      <c r="D94" s="103" t="s">
        <v>93</v>
      </c>
      <c r="F94" s="75"/>
      <c r="H94" s="123">
        <f>'MATRIZ 2017 COMPLETO PROPOSTA'!J94</f>
        <v>0</v>
      </c>
      <c r="I94" s="123">
        <f>'MATRIZ 2017 COMPLETO PROPOSTA'!O94</f>
        <v>3125566.2710771151</v>
      </c>
      <c r="J94" s="123">
        <f>'MATRIZ 2017 COMPLETO PROPOSTA'!R94+'MATRIZ 2017 COMPLETO PROPOSTA'!X94+'MATRIZ 2017 COMPLETO PROPOSTA'!AQ94+'MATRIZ 2017 COMPLETO PROPOSTA'!AU94+'MATRIZ 2017 COMPLETO PROPOSTA'!AY94</f>
        <v>316.04564106965847</v>
      </c>
      <c r="K94" s="123"/>
      <c r="L94" s="123">
        <f t="shared" si="5"/>
        <v>3125882.3167181849</v>
      </c>
      <c r="M94" s="123"/>
      <c r="N94" s="123">
        <f>'MATRIZ 2017 COMPLETO PROPOSTA'!AG94+'MATRIZ 2017 COMPLETO PROPOSTA'!AJ94+'MATRIZ 2017 COMPLETO PROPOSTA'!AM94</f>
        <v>544624.5887457151</v>
      </c>
      <c r="O94" s="123"/>
      <c r="P94" s="123"/>
      <c r="Q94" s="23"/>
    </row>
    <row r="95" spans="1:17" x14ac:dyDescent="0.25">
      <c r="A95" s="5"/>
      <c r="B95" t="s">
        <v>138</v>
      </c>
      <c r="C95" t="s">
        <v>162</v>
      </c>
      <c r="D95" s="103" t="s">
        <v>93</v>
      </c>
      <c r="F95" s="75"/>
      <c r="H95" s="123">
        <f>'MATRIZ 2017 COMPLETO PROPOSTA'!J95</f>
        <v>0</v>
      </c>
      <c r="I95" s="123">
        <f>'MATRIZ 2017 COMPLETO PROPOSTA'!O95</f>
        <v>3290676.9935441324</v>
      </c>
      <c r="J95" s="123">
        <f>'MATRIZ 2017 COMPLETO PROPOSTA'!R95+'MATRIZ 2017 COMPLETO PROPOSTA'!X95+'MATRIZ 2017 COMPLETO PROPOSTA'!AQ95+'MATRIZ 2017 COMPLETO PROPOSTA'!AU95+'MATRIZ 2017 COMPLETO PROPOSTA'!AY95</f>
        <v>0</v>
      </c>
      <c r="K95" s="123"/>
      <c r="L95" s="123">
        <f t="shared" si="5"/>
        <v>3290676.9935441324</v>
      </c>
      <c r="M95" s="123"/>
      <c r="N95" s="123">
        <f>'MATRIZ 2017 COMPLETO PROPOSTA'!AG95+'MATRIZ 2017 COMPLETO PROPOSTA'!AJ95+'MATRIZ 2017 COMPLETO PROPOSTA'!AM95</f>
        <v>681702.54597534065</v>
      </c>
      <c r="O95" s="123"/>
      <c r="P95" s="123"/>
      <c r="Q95" s="23"/>
    </row>
    <row r="96" spans="1:17" x14ac:dyDescent="0.25">
      <c r="A96" s="5"/>
      <c r="B96" t="s">
        <v>138</v>
      </c>
      <c r="C96" t="s">
        <v>163</v>
      </c>
      <c r="D96" s="103" t="s">
        <v>89</v>
      </c>
      <c r="F96" s="75"/>
      <c r="H96" s="123">
        <f>'MATRIZ 2017 COMPLETO PROPOSTA'!J96</f>
        <v>3153781.4</v>
      </c>
      <c r="I96" s="123">
        <f>'MATRIZ 2017 COMPLETO PROPOSTA'!O96</f>
        <v>0</v>
      </c>
      <c r="J96" s="123">
        <f>'MATRIZ 2017 COMPLETO PROPOSTA'!R96+'MATRIZ 2017 COMPLETO PROPOSTA'!X96+'MATRIZ 2017 COMPLETO PROPOSTA'!AQ96+'MATRIZ 2017 COMPLETO PROPOSTA'!AU96+'MATRIZ 2017 COMPLETO PROPOSTA'!AY96</f>
        <v>0</v>
      </c>
      <c r="K96" s="123"/>
      <c r="L96" s="123">
        <f t="shared" si="5"/>
        <v>3153781.4</v>
      </c>
      <c r="M96" s="123"/>
      <c r="N96" s="123">
        <f>'MATRIZ 2017 COMPLETO PROPOSTA'!AG96+'MATRIZ 2017 COMPLETO PROPOSTA'!AJ96+'MATRIZ 2017 COMPLETO PROPOSTA'!AM96</f>
        <v>381062.52956240409</v>
      </c>
      <c r="O96" s="123"/>
      <c r="P96" s="123"/>
      <c r="Q96" s="23"/>
    </row>
    <row r="97" spans="1:17" x14ac:dyDescent="0.25">
      <c r="A97" s="5"/>
      <c r="B97" t="s">
        <v>138</v>
      </c>
      <c r="C97" t="s">
        <v>164</v>
      </c>
      <c r="D97" s="103" t="s">
        <v>93</v>
      </c>
      <c r="F97" s="75"/>
      <c r="H97" s="123">
        <f>'MATRIZ 2017 COMPLETO PROPOSTA'!J97</f>
        <v>0</v>
      </c>
      <c r="I97" s="123">
        <f>'MATRIZ 2017 COMPLETO PROPOSTA'!O97</f>
        <v>3041615.5169202294</v>
      </c>
      <c r="J97" s="123">
        <f>'MATRIZ 2017 COMPLETO PROPOSTA'!R97+'MATRIZ 2017 COMPLETO PROPOSTA'!X97+'MATRIZ 2017 COMPLETO PROPOSTA'!AQ97+'MATRIZ 2017 COMPLETO PROPOSTA'!AU97+'MATRIZ 2017 COMPLETO PROPOSTA'!AY97</f>
        <v>0</v>
      </c>
      <c r="K97" s="123"/>
      <c r="L97" s="123">
        <f t="shared" si="5"/>
        <v>3041615.5169202294</v>
      </c>
      <c r="M97" s="123"/>
      <c r="N97" s="123">
        <f>'MATRIZ 2017 COMPLETO PROPOSTA'!AG97+'MATRIZ 2017 COMPLETO PROPOSTA'!AJ97+'MATRIZ 2017 COMPLETO PROPOSTA'!AM97</f>
        <v>577161.52317986824</v>
      </c>
      <c r="O97" s="123"/>
      <c r="P97" s="123"/>
      <c r="Q97" s="23"/>
    </row>
    <row r="98" spans="1:17" x14ac:dyDescent="0.25">
      <c r="A98" s="5"/>
      <c r="B98" t="s">
        <v>138</v>
      </c>
      <c r="C98" t="s">
        <v>165</v>
      </c>
      <c r="D98" s="103" t="s">
        <v>89</v>
      </c>
      <c r="F98" s="75"/>
      <c r="H98" s="123">
        <f>'MATRIZ 2017 COMPLETO PROPOSTA'!J98</f>
        <v>3153781.4</v>
      </c>
      <c r="I98" s="123">
        <f>'MATRIZ 2017 COMPLETO PROPOSTA'!O98</f>
        <v>0</v>
      </c>
      <c r="J98" s="123">
        <f>'MATRIZ 2017 COMPLETO PROPOSTA'!R98+'MATRIZ 2017 COMPLETO PROPOSTA'!X98+'MATRIZ 2017 COMPLETO PROPOSTA'!AQ98+'MATRIZ 2017 COMPLETO PROPOSTA'!AU98+'MATRIZ 2017 COMPLETO PROPOSTA'!AY98</f>
        <v>10681.448199358976</v>
      </c>
      <c r="K98" s="123"/>
      <c r="L98" s="123">
        <f t="shared" si="5"/>
        <v>3164462.8481993587</v>
      </c>
      <c r="M98" s="123"/>
      <c r="N98" s="123">
        <f>'MATRIZ 2017 COMPLETO PROPOSTA'!AG98+'MATRIZ 2017 COMPLETO PROPOSTA'!AJ98+'MATRIZ 2017 COMPLETO PROPOSTA'!AM98</f>
        <v>395353.02400251583</v>
      </c>
      <c r="O98" s="123"/>
      <c r="P98" s="123"/>
      <c r="Q98" s="23"/>
    </row>
    <row r="99" spans="1:17" x14ac:dyDescent="0.25">
      <c r="A99" s="5"/>
      <c r="B99" t="s">
        <v>138</v>
      </c>
      <c r="C99" t="s">
        <v>166</v>
      </c>
      <c r="D99" s="103" t="s">
        <v>93</v>
      </c>
      <c r="F99" s="75"/>
      <c r="H99" s="123">
        <f>'MATRIZ 2017 COMPLETO PROPOSTA'!J99</f>
        <v>0</v>
      </c>
      <c r="I99" s="123">
        <f>'MATRIZ 2017 COMPLETO PROPOSTA'!O99</f>
        <v>2312518.726780002</v>
      </c>
      <c r="J99" s="123">
        <f>'MATRIZ 2017 COMPLETO PROPOSTA'!R99+'MATRIZ 2017 COMPLETO PROPOSTA'!X99+'MATRIZ 2017 COMPLETO PROPOSTA'!AQ99+'MATRIZ 2017 COMPLETO PROPOSTA'!AU99+'MATRIZ 2017 COMPLETO PROPOSTA'!AY99</f>
        <v>12873.974389257228</v>
      </c>
      <c r="K99" s="123"/>
      <c r="L99" s="123">
        <f t="shared" si="5"/>
        <v>2325392.7011692594</v>
      </c>
      <c r="M99" s="123"/>
      <c r="N99" s="123">
        <f>'MATRIZ 2017 COMPLETO PROPOSTA'!AG99+'MATRIZ 2017 COMPLETO PROPOSTA'!AJ99+'MATRIZ 2017 COMPLETO PROPOSTA'!AM99</f>
        <v>304524.01893579325</v>
      </c>
      <c r="O99" s="123"/>
      <c r="P99" s="123"/>
      <c r="Q99" s="23"/>
    </row>
    <row r="100" spans="1:17" x14ac:dyDescent="0.25">
      <c r="A100" s="5"/>
      <c r="B100" t="s">
        <v>138</v>
      </c>
      <c r="C100" t="s">
        <v>167</v>
      </c>
      <c r="D100" s="103" t="s">
        <v>93</v>
      </c>
      <c r="F100" s="75"/>
      <c r="H100" s="123">
        <f>'MATRIZ 2017 COMPLETO PROPOSTA'!J100</f>
        <v>0</v>
      </c>
      <c r="I100" s="123">
        <f>'MATRIZ 2017 COMPLETO PROPOSTA'!O100</f>
        <v>2005589.23</v>
      </c>
      <c r="J100" s="123">
        <f>'MATRIZ 2017 COMPLETO PROPOSTA'!R100+'MATRIZ 2017 COMPLETO PROPOSTA'!X100+'MATRIZ 2017 COMPLETO PROPOSTA'!AQ100+'MATRIZ 2017 COMPLETO PROPOSTA'!AU100+'MATRIZ 2017 COMPLETO PROPOSTA'!AY100</f>
        <v>0</v>
      </c>
      <c r="K100" s="123"/>
      <c r="L100" s="123">
        <f t="shared" si="5"/>
        <v>2005589.23</v>
      </c>
      <c r="M100" s="123"/>
      <c r="N100" s="123">
        <f>'MATRIZ 2017 COMPLETO PROPOSTA'!AG100+'MATRIZ 2017 COMPLETO PROPOSTA'!AJ100+'MATRIZ 2017 COMPLETO PROPOSTA'!AM100</f>
        <v>0</v>
      </c>
      <c r="O100" s="123"/>
      <c r="P100" s="123"/>
      <c r="Q100" s="23"/>
    </row>
    <row r="101" spans="1:17" x14ac:dyDescent="0.25">
      <c r="A101" s="5"/>
      <c r="B101" t="s">
        <v>138</v>
      </c>
      <c r="C101" t="s">
        <v>168</v>
      </c>
      <c r="D101" s="103" t="s">
        <v>89</v>
      </c>
      <c r="F101" s="75"/>
      <c r="H101" s="123">
        <f>'MATRIZ 2017 COMPLETO PROPOSTA'!J101</f>
        <v>3656796.0734836226</v>
      </c>
      <c r="I101" s="123">
        <f>'MATRIZ 2017 COMPLETO PROPOSTA'!O101</f>
        <v>0</v>
      </c>
      <c r="J101" s="123">
        <f>'MATRIZ 2017 COMPLETO PROPOSTA'!R101+'MATRIZ 2017 COMPLETO PROPOSTA'!X101+'MATRIZ 2017 COMPLETO PROPOSTA'!AQ101+'MATRIZ 2017 COMPLETO PROPOSTA'!AU101+'MATRIZ 2017 COMPLETO PROPOSTA'!AY101</f>
        <v>0</v>
      </c>
      <c r="K101" s="123"/>
      <c r="L101" s="123">
        <f t="shared" si="5"/>
        <v>3656796.0734836226</v>
      </c>
      <c r="M101" s="123"/>
      <c r="N101" s="123">
        <f>'MATRIZ 2017 COMPLETO PROPOSTA'!AG101+'MATRIZ 2017 COMPLETO PROPOSTA'!AJ101+'MATRIZ 2017 COMPLETO PROPOSTA'!AM101</f>
        <v>741327.49878011562</v>
      </c>
      <c r="O101" s="123"/>
      <c r="P101" s="123"/>
      <c r="Q101" s="23"/>
    </row>
    <row r="102" spans="1:17" x14ac:dyDescent="0.25">
      <c r="A102" s="5"/>
      <c r="B102" t="s">
        <v>138</v>
      </c>
      <c r="C102" t="s">
        <v>169</v>
      </c>
      <c r="D102" s="103" t="s">
        <v>89</v>
      </c>
      <c r="F102" s="75"/>
      <c r="H102" s="123">
        <f>'MATRIZ 2017 COMPLETO PROPOSTA'!J102</f>
        <v>3164381.4599278942</v>
      </c>
      <c r="I102" s="123">
        <f>'MATRIZ 2017 COMPLETO PROPOSTA'!O102</f>
        <v>0</v>
      </c>
      <c r="J102" s="123">
        <f>'MATRIZ 2017 COMPLETO PROPOSTA'!R102+'MATRIZ 2017 COMPLETO PROPOSTA'!X102+'MATRIZ 2017 COMPLETO PROPOSTA'!AQ102+'MATRIZ 2017 COMPLETO PROPOSTA'!AU102+'MATRIZ 2017 COMPLETO PROPOSTA'!AY102</f>
        <v>7919.7757933139646</v>
      </c>
      <c r="K102" s="123"/>
      <c r="L102" s="123">
        <f t="shared" si="5"/>
        <v>3172301.2357212082</v>
      </c>
      <c r="M102" s="123"/>
      <c r="N102" s="123">
        <f>'MATRIZ 2017 COMPLETO PROPOSTA'!AG102+'MATRIZ 2017 COMPLETO PROPOSTA'!AJ102+'MATRIZ 2017 COMPLETO PROPOSTA'!AM102</f>
        <v>606061.13405270665</v>
      </c>
      <c r="O102" s="123"/>
      <c r="P102" s="123"/>
      <c r="Q102" s="23"/>
    </row>
    <row r="103" spans="1:17" x14ac:dyDescent="0.25">
      <c r="A103" s="5"/>
      <c r="B103" t="s">
        <v>138</v>
      </c>
      <c r="C103" t="s">
        <v>170</v>
      </c>
      <c r="D103" s="103" t="s">
        <v>89</v>
      </c>
      <c r="F103" s="75"/>
      <c r="H103" s="123">
        <f>'MATRIZ 2017 COMPLETO PROPOSTA'!J103</f>
        <v>28129350.494155698</v>
      </c>
      <c r="I103" s="123">
        <f>'MATRIZ 2017 COMPLETO PROPOSTA'!O103</f>
        <v>0</v>
      </c>
      <c r="J103" s="123">
        <f>'MATRIZ 2017 COMPLETO PROPOSTA'!R103+'MATRIZ 2017 COMPLETO PROPOSTA'!X103+'MATRIZ 2017 COMPLETO PROPOSTA'!AQ103+'MATRIZ 2017 COMPLETO PROPOSTA'!AU103+'MATRIZ 2017 COMPLETO PROPOSTA'!AY103</f>
        <v>0</v>
      </c>
      <c r="K103" s="123"/>
      <c r="L103" s="123">
        <f t="shared" si="5"/>
        <v>28129350.494155698</v>
      </c>
      <c r="M103" s="123"/>
      <c r="N103" s="123">
        <f>'MATRIZ 2017 COMPLETO PROPOSTA'!AG103+'MATRIZ 2017 COMPLETO PROPOSTA'!AJ103+'MATRIZ 2017 COMPLETO PROPOSTA'!AM103</f>
        <v>5726914.4458953906</v>
      </c>
      <c r="O103" s="123"/>
      <c r="P103" s="123"/>
      <c r="Q103" s="23"/>
    </row>
    <row r="104" spans="1:17" x14ac:dyDescent="0.25">
      <c r="A104" s="5"/>
      <c r="B104" t="s">
        <v>138</v>
      </c>
      <c r="C104" t="s">
        <v>171</v>
      </c>
      <c r="D104" s="103" t="s">
        <v>89</v>
      </c>
      <c r="F104" s="75"/>
      <c r="H104" s="123">
        <f>'MATRIZ 2017 COMPLETO PROPOSTA'!J104</f>
        <v>3937347.3342502122</v>
      </c>
      <c r="I104" s="123">
        <f>'MATRIZ 2017 COMPLETO PROPOSTA'!O104</f>
        <v>0</v>
      </c>
      <c r="J104" s="123">
        <f>'MATRIZ 2017 COMPLETO PROPOSTA'!R104+'MATRIZ 2017 COMPLETO PROPOSTA'!X104+'MATRIZ 2017 COMPLETO PROPOSTA'!AQ104+'MATRIZ 2017 COMPLETO PROPOSTA'!AU104+'MATRIZ 2017 COMPLETO PROPOSTA'!AY104</f>
        <v>0</v>
      </c>
      <c r="K104" s="123"/>
      <c r="L104" s="123">
        <f t="shared" si="5"/>
        <v>3937347.3342502122</v>
      </c>
      <c r="M104" s="123"/>
      <c r="N104" s="123">
        <f>'MATRIZ 2017 COMPLETO PROPOSTA'!AG104+'MATRIZ 2017 COMPLETO PROPOSTA'!AJ104+'MATRIZ 2017 COMPLETO PROPOSTA'!AM104</f>
        <v>630407.77072127268</v>
      </c>
      <c r="O104" s="123"/>
      <c r="P104" s="123"/>
      <c r="Q104" s="23"/>
    </row>
    <row r="105" spans="1:17" x14ac:dyDescent="0.25">
      <c r="A105" s="5"/>
      <c r="B105" t="s">
        <v>138</v>
      </c>
      <c r="C105" t="s">
        <v>172</v>
      </c>
      <c r="D105" s="103" t="s">
        <v>93</v>
      </c>
      <c r="F105" s="75"/>
      <c r="H105" s="123">
        <f>'MATRIZ 2017 COMPLETO PROPOSTA'!J105</f>
        <v>0</v>
      </c>
      <c r="I105" s="123">
        <f>'MATRIZ 2017 COMPLETO PROPOSTA'!O105</f>
        <v>2009527.4618681318</v>
      </c>
      <c r="J105" s="123">
        <f>'MATRIZ 2017 COMPLETO PROPOSTA'!R105+'MATRIZ 2017 COMPLETO PROPOSTA'!X105+'MATRIZ 2017 COMPLETO PROPOSTA'!AQ105+'MATRIZ 2017 COMPLETO PROPOSTA'!AU105+'MATRIZ 2017 COMPLETO PROPOSTA'!AY105</f>
        <v>100492.44040870981</v>
      </c>
      <c r="K105" s="123"/>
      <c r="L105" s="123">
        <f t="shared" si="5"/>
        <v>2110019.9022768415</v>
      </c>
      <c r="M105" s="123"/>
      <c r="N105" s="123">
        <f>'MATRIZ 2017 COMPLETO PROPOSTA'!AG105+'MATRIZ 2017 COMPLETO PROPOSTA'!AJ105+'MATRIZ 2017 COMPLETO PROPOSTA'!AM105</f>
        <v>60465.303998471092</v>
      </c>
      <c r="O105" s="123"/>
      <c r="P105" s="123"/>
      <c r="Q105" s="23"/>
    </row>
    <row r="106" spans="1:17" x14ac:dyDescent="0.25">
      <c r="A106" s="5"/>
      <c r="B106" t="s">
        <v>138</v>
      </c>
      <c r="C106" t="s">
        <v>173</v>
      </c>
      <c r="D106" s="103" t="s">
        <v>93</v>
      </c>
      <c r="F106" s="75"/>
      <c r="H106" s="123">
        <f>'MATRIZ 2017 COMPLETO PROPOSTA'!J106</f>
        <v>0</v>
      </c>
      <c r="I106" s="123">
        <f>'MATRIZ 2017 COMPLETO PROPOSTA'!O106</f>
        <v>2599700.8153989688</v>
      </c>
      <c r="J106" s="123">
        <f>'MATRIZ 2017 COMPLETO PROPOSTA'!R106+'MATRIZ 2017 COMPLETO PROPOSTA'!X106+'MATRIZ 2017 COMPLETO PROPOSTA'!AQ106+'MATRIZ 2017 COMPLETO PROPOSTA'!AU106+'MATRIZ 2017 COMPLETO PROPOSTA'!AY106</f>
        <v>3093.3712510355722</v>
      </c>
      <c r="K106" s="123"/>
      <c r="L106" s="123">
        <f t="shared" si="5"/>
        <v>2602794.1866500042</v>
      </c>
      <c r="M106" s="123"/>
      <c r="N106" s="123">
        <f>'MATRIZ 2017 COMPLETO PROPOSTA'!AG106+'MATRIZ 2017 COMPLETO PROPOSTA'!AJ106+'MATRIZ 2017 COMPLETO PROPOSTA'!AM106</f>
        <v>665649.62889601453</v>
      </c>
      <c r="O106" s="123"/>
      <c r="P106" s="123"/>
      <c r="Q106" s="23"/>
    </row>
    <row r="107" spans="1:17" x14ac:dyDescent="0.25">
      <c r="A107" s="5"/>
      <c r="B107" t="s">
        <v>138</v>
      </c>
      <c r="C107" t="s">
        <v>174</v>
      </c>
      <c r="D107" s="103" t="s">
        <v>89</v>
      </c>
      <c r="F107" s="75"/>
      <c r="H107" s="123">
        <f>'MATRIZ 2017 COMPLETO PROPOSTA'!J107</f>
        <v>6357476.40245975</v>
      </c>
      <c r="I107" s="123">
        <f>'MATRIZ 2017 COMPLETO PROPOSTA'!O107</f>
        <v>0</v>
      </c>
      <c r="J107" s="123">
        <f>'MATRIZ 2017 COMPLETO PROPOSTA'!R107+'MATRIZ 2017 COMPLETO PROPOSTA'!X107+'MATRIZ 2017 COMPLETO PROPOSTA'!AQ107+'MATRIZ 2017 COMPLETO PROPOSTA'!AU107+'MATRIZ 2017 COMPLETO PROPOSTA'!AY107</f>
        <v>969.00786177017903</v>
      </c>
      <c r="K107" s="123"/>
      <c r="L107" s="123">
        <f t="shared" si="5"/>
        <v>6358445.4103215197</v>
      </c>
      <c r="M107" s="123"/>
      <c r="N107" s="123">
        <f>'MATRIZ 2017 COMPLETO PROPOSTA'!AG107+'MATRIZ 2017 COMPLETO PROPOSTA'!AJ107+'MATRIZ 2017 COMPLETO PROPOSTA'!AM107</f>
        <v>1453328.5706652843</v>
      </c>
      <c r="O107" s="123"/>
      <c r="P107" s="123"/>
      <c r="Q107" s="23"/>
    </row>
    <row r="108" spans="1:17" x14ac:dyDescent="0.25">
      <c r="A108" s="5"/>
      <c r="B108" t="s">
        <v>138</v>
      </c>
      <c r="C108" t="s">
        <v>175</v>
      </c>
      <c r="D108" s="103" t="s">
        <v>89</v>
      </c>
      <c r="F108" s="75"/>
      <c r="H108" s="123">
        <f>'MATRIZ 2017 COMPLETO PROPOSTA'!J108</f>
        <v>4351624.9719342766</v>
      </c>
      <c r="I108" s="123">
        <f>'MATRIZ 2017 COMPLETO PROPOSTA'!O108</f>
        <v>0</v>
      </c>
      <c r="J108" s="123">
        <f>'MATRIZ 2017 COMPLETO PROPOSTA'!R108+'MATRIZ 2017 COMPLETO PROPOSTA'!X108+'MATRIZ 2017 COMPLETO PROPOSTA'!AQ108+'MATRIZ 2017 COMPLETO PROPOSTA'!AU108+'MATRIZ 2017 COMPLETO PROPOSTA'!AY108</f>
        <v>5776.7776374760679</v>
      </c>
      <c r="K108" s="123"/>
      <c r="L108" s="123">
        <f t="shared" si="5"/>
        <v>4357401.7495717527</v>
      </c>
      <c r="M108" s="123"/>
      <c r="N108" s="123">
        <f>'MATRIZ 2017 COMPLETO PROPOSTA'!AG108+'MATRIZ 2017 COMPLETO PROPOSTA'!AJ108+'MATRIZ 2017 COMPLETO PROPOSTA'!AM108</f>
        <v>711832.63645888411</v>
      </c>
      <c r="O108" s="123"/>
      <c r="P108" s="123"/>
      <c r="Q108" s="23"/>
    </row>
    <row r="109" spans="1:17" x14ac:dyDescent="0.25">
      <c r="A109" s="5"/>
      <c r="B109" t="s">
        <v>138</v>
      </c>
      <c r="C109" t="s">
        <v>176</v>
      </c>
      <c r="D109" s="103" t="s">
        <v>89</v>
      </c>
      <c r="F109" s="75"/>
      <c r="H109" s="123">
        <f>'MATRIZ 2017 COMPLETO PROPOSTA'!J109</f>
        <v>10347998.057133123</v>
      </c>
      <c r="I109" s="123">
        <f>'MATRIZ 2017 COMPLETO PROPOSTA'!O109</f>
        <v>0</v>
      </c>
      <c r="J109" s="123">
        <f>'MATRIZ 2017 COMPLETO PROPOSTA'!R109+'MATRIZ 2017 COMPLETO PROPOSTA'!X109+'MATRIZ 2017 COMPLETO PROPOSTA'!AQ109+'MATRIZ 2017 COMPLETO PROPOSTA'!AU109+'MATRIZ 2017 COMPLETO PROPOSTA'!AY109</f>
        <v>14619.143717819916</v>
      </c>
      <c r="K109" s="123"/>
      <c r="L109" s="123">
        <f t="shared" si="5"/>
        <v>10362617.200850943</v>
      </c>
      <c r="M109" s="123"/>
      <c r="N109" s="123">
        <f>'MATRIZ 2017 COMPLETO PROPOSTA'!AG109+'MATRIZ 2017 COMPLETO PROPOSTA'!AJ109+'MATRIZ 2017 COMPLETO PROPOSTA'!AM109</f>
        <v>2017125.712923202</v>
      </c>
      <c r="O109" s="123"/>
      <c r="P109" s="123"/>
      <c r="Q109" s="23"/>
    </row>
    <row r="110" spans="1:17" x14ac:dyDescent="0.25">
      <c r="A110" s="5"/>
      <c r="D110" s="103"/>
      <c r="F110" s="75"/>
      <c r="H110" s="123"/>
      <c r="I110" s="123"/>
      <c r="J110" s="123"/>
      <c r="K110" s="123"/>
      <c r="L110" s="123"/>
      <c r="M110" s="123"/>
      <c r="N110" s="123"/>
      <c r="O110" s="123"/>
      <c r="P110" s="123"/>
      <c r="Q110" s="23"/>
    </row>
    <row r="111" spans="1:17" x14ac:dyDescent="0.25">
      <c r="A111" s="5"/>
      <c r="B111" s="107" t="s">
        <v>177</v>
      </c>
      <c r="C111" s="107" t="s">
        <v>178</v>
      </c>
      <c r="D111" s="107" t="s">
        <v>84</v>
      </c>
      <c r="E111" s="107"/>
      <c r="F111" s="109"/>
      <c r="G111" s="107"/>
      <c r="H111" s="124">
        <f>SUM(H112:H142)</f>
        <v>97744209.229123086</v>
      </c>
      <c r="I111" s="124">
        <f>SUM(I112:I142)</f>
        <v>29723673.633020576</v>
      </c>
      <c r="J111" s="124">
        <f>SUM(J112:J142)</f>
        <v>14684309.965256156</v>
      </c>
      <c r="K111" s="124"/>
      <c r="L111" s="124">
        <f>SUM(L112:L142)</f>
        <v>142152192.82739979</v>
      </c>
      <c r="M111" s="124"/>
      <c r="N111" s="124">
        <f>SUM(N112:N142)</f>
        <v>20623311.874825738</v>
      </c>
      <c r="O111" s="124"/>
      <c r="P111" s="124">
        <f>L111*'DADOS BASE PROPOSTA'!$H$63</f>
        <v>113721.75426191984</v>
      </c>
      <c r="Q111" s="30"/>
    </row>
    <row r="112" spans="1:17" x14ac:dyDescent="0.25">
      <c r="A112" s="5"/>
      <c r="B112" t="s">
        <v>177</v>
      </c>
      <c r="C112" t="s">
        <v>35</v>
      </c>
      <c r="D112" s="103" t="s">
        <v>85</v>
      </c>
      <c r="F112" s="75">
        <f>'MATRIZ 2017 COMPLETO PROPOSTA'!Q112</f>
        <v>30</v>
      </c>
      <c r="H112" s="123">
        <f>'MATRIZ 2017 COMPLETO PROPOSTA'!J112</f>
        <v>0</v>
      </c>
      <c r="I112" s="123">
        <f>SUMIF('MATRIZ 2017 COMPLETO PROPOSTA'!D113:D143,"ECR",'MATRIZ 2017 COMPLETO PROPOSTA'!O113:O143)</f>
        <v>0</v>
      </c>
      <c r="J112" s="123">
        <f>'MATRIZ 2017 COMPLETO PROPOSTA'!R112+'MATRIZ 2017 COMPLETO PROPOSTA'!X112+'MATRIZ 2017 COMPLETO PROPOSTA'!AQ112+'MATRIZ 2017 COMPLETO PROPOSTA'!AU112+'MATRIZ 2017 COMPLETO PROPOSTA'!AY112</f>
        <v>12496201.042016665</v>
      </c>
      <c r="K112" s="123"/>
      <c r="L112" s="123">
        <f t="shared" ref="L112:L142" si="6">SUM(H112:J112)</f>
        <v>12496201.042016665</v>
      </c>
      <c r="M112" s="123"/>
      <c r="N112" s="123">
        <f>'MATRIZ 2017 COMPLETO PROPOSTA'!AG112+'MATRIZ 2017 COMPLETO PROPOSTA'!AJ112+'MATRIZ 2017 COMPLETO PROPOSTA'!AM112</f>
        <v>0</v>
      </c>
      <c r="O112" s="123"/>
      <c r="P112" s="123"/>
      <c r="Q112" s="23"/>
    </row>
    <row r="113" spans="1:17" x14ac:dyDescent="0.25">
      <c r="A113" s="5"/>
      <c r="B113" t="s">
        <v>177</v>
      </c>
      <c r="C113" t="s">
        <v>179</v>
      </c>
      <c r="D113" s="103" t="s">
        <v>89</v>
      </c>
      <c r="F113" s="75"/>
      <c r="H113" s="123">
        <f>'MATRIZ 2017 COMPLETO PROPOSTA'!J113</f>
        <v>3589510.6096705236</v>
      </c>
      <c r="I113" s="123">
        <f>'MATRIZ 2017 COMPLETO PROPOSTA'!O113</f>
        <v>0</v>
      </c>
      <c r="J113" s="123">
        <f>'MATRIZ 2017 COMPLETO PROPOSTA'!R113+'MATRIZ 2017 COMPLETO PROPOSTA'!X113+'MATRIZ 2017 COMPLETO PROPOSTA'!AQ113+'MATRIZ 2017 COMPLETO PROPOSTA'!AU113+'MATRIZ 2017 COMPLETO PROPOSTA'!AY113</f>
        <v>0</v>
      </c>
      <c r="K113" s="123"/>
      <c r="L113" s="123">
        <f t="shared" si="6"/>
        <v>3589510.6096705236</v>
      </c>
      <c r="M113" s="123"/>
      <c r="N113" s="123">
        <f>'MATRIZ 2017 COMPLETO PROPOSTA'!AG113+'MATRIZ 2017 COMPLETO PROPOSTA'!AJ113+'MATRIZ 2017 COMPLETO PROPOSTA'!AM113</f>
        <v>712197.27622583928</v>
      </c>
      <c r="O113" s="123"/>
      <c r="P113" s="123"/>
      <c r="Q113" s="23"/>
    </row>
    <row r="114" spans="1:17" x14ac:dyDescent="0.25">
      <c r="A114" s="5"/>
      <c r="B114" t="s">
        <v>177</v>
      </c>
      <c r="C114" t="s">
        <v>180</v>
      </c>
      <c r="D114" s="103" t="s">
        <v>89</v>
      </c>
      <c r="F114" s="75"/>
      <c r="H114" s="123">
        <f>'MATRIZ 2017 COMPLETO PROPOSTA'!J114</f>
        <v>3153781.4</v>
      </c>
      <c r="I114" s="123">
        <f>'MATRIZ 2017 COMPLETO PROPOSTA'!O114</f>
        <v>0</v>
      </c>
      <c r="J114" s="123">
        <f>'MATRIZ 2017 COMPLETO PROPOSTA'!R114+'MATRIZ 2017 COMPLETO PROPOSTA'!X114+'MATRIZ 2017 COMPLETO PROPOSTA'!AQ114+'MATRIZ 2017 COMPLETO PROPOSTA'!AU114+'MATRIZ 2017 COMPLETO PROPOSTA'!AY114</f>
        <v>0</v>
      </c>
      <c r="K114" s="123"/>
      <c r="L114" s="123">
        <f t="shared" si="6"/>
        <v>3153781.4</v>
      </c>
      <c r="M114" s="123"/>
      <c r="N114" s="123">
        <f>'MATRIZ 2017 COMPLETO PROPOSTA'!AG114+'MATRIZ 2017 COMPLETO PROPOSTA'!AJ114+'MATRIZ 2017 COMPLETO PROPOSTA'!AM114</f>
        <v>729768.56089870364</v>
      </c>
      <c r="O114" s="123"/>
      <c r="P114" s="123"/>
      <c r="Q114" s="23"/>
    </row>
    <row r="115" spans="1:17" x14ac:dyDescent="0.25">
      <c r="A115" s="5"/>
      <c r="B115" t="s">
        <v>177</v>
      </c>
      <c r="C115" t="s">
        <v>181</v>
      </c>
      <c r="D115" s="103" t="s">
        <v>87</v>
      </c>
      <c r="F115" s="75"/>
      <c r="H115" s="123">
        <f>'MATRIZ 2017 COMPLETO PROPOSTA'!J115</f>
        <v>0</v>
      </c>
      <c r="I115" s="123">
        <f>'MATRIZ 2017 COMPLETO PROPOSTA'!O115</f>
        <v>1056167.1289230043</v>
      </c>
      <c r="J115" s="123">
        <f>'MATRIZ 2017 COMPLETO PROPOSTA'!R115+'MATRIZ 2017 COMPLETO PROPOSTA'!X115+'MATRIZ 2017 COMPLETO PROPOSTA'!AQ115+'MATRIZ 2017 COMPLETO PROPOSTA'!AU115+'MATRIZ 2017 COMPLETO PROPOSTA'!AY115</f>
        <v>0</v>
      </c>
      <c r="K115" s="123"/>
      <c r="L115" s="123">
        <f t="shared" si="6"/>
        <v>1056167.1289230043</v>
      </c>
      <c r="M115" s="123"/>
      <c r="N115" s="123">
        <f>'MATRIZ 2017 COMPLETO PROPOSTA'!AG115+'MATRIZ 2017 COMPLETO PROPOSTA'!AJ115+'MATRIZ 2017 COMPLETO PROPOSTA'!AM115</f>
        <v>26525.361724984345</v>
      </c>
      <c r="O115" s="123"/>
      <c r="P115" s="123"/>
      <c r="Q115" s="23"/>
    </row>
    <row r="116" spans="1:17" x14ac:dyDescent="0.25">
      <c r="A116" s="5"/>
      <c r="B116" t="s">
        <v>177</v>
      </c>
      <c r="C116" t="s">
        <v>182</v>
      </c>
      <c r="D116" s="103" t="s">
        <v>87</v>
      </c>
      <c r="F116" s="75"/>
      <c r="H116" s="123">
        <f>'MATRIZ 2017 COMPLETO PROPOSTA'!J116</f>
        <v>0</v>
      </c>
      <c r="I116" s="123">
        <f>'MATRIZ 2017 COMPLETO PROPOSTA'!O116</f>
        <v>1032332.1827047252</v>
      </c>
      <c r="J116" s="123">
        <f>'MATRIZ 2017 COMPLETO PROPOSTA'!R116+'MATRIZ 2017 COMPLETO PROPOSTA'!X116+'MATRIZ 2017 COMPLETO PROPOSTA'!AQ116+'MATRIZ 2017 COMPLETO PROPOSTA'!AU116+'MATRIZ 2017 COMPLETO PROPOSTA'!AY116</f>
        <v>0</v>
      </c>
      <c r="K116" s="123"/>
      <c r="L116" s="123">
        <f t="shared" si="6"/>
        <v>1032332.1827047252</v>
      </c>
      <c r="M116" s="123"/>
      <c r="N116" s="123">
        <f>'MATRIZ 2017 COMPLETO PROPOSTA'!AG116+'MATRIZ 2017 COMPLETO PROPOSTA'!AJ116+'MATRIZ 2017 COMPLETO PROPOSTA'!AM116</f>
        <v>54091.084493855604</v>
      </c>
      <c r="O116" s="123"/>
      <c r="P116" s="123"/>
      <c r="Q116" s="23"/>
    </row>
    <row r="117" spans="1:17" x14ac:dyDescent="0.25">
      <c r="A117" s="5"/>
      <c r="B117" t="s">
        <v>177</v>
      </c>
      <c r="C117" t="s">
        <v>183</v>
      </c>
      <c r="D117" s="103" t="s">
        <v>87</v>
      </c>
      <c r="F117" s="75"/>
      <c r="H117" s="123">
        <f>'MATRIZ 2017 COMPLETO PROPOSTA'!J117</f>
        <v>0</v>
      </c>
      <c r="I117" s="123">
        <f>'MATRIZ 2017 COMPLETO PROPOSTA'!O117</f>
        <v>993970.02</v>
      </c>
      <c r="J117" s="123">
        <f>'MATRIZ 2017 COMPLETO PROPOSTA'!R117+'MATRIZ 2017 COMPLETO PROPOSTA'!X117+'MATRIZ 2017 COMPLETO PROPOSTA'!AQ117+'MATRIZ 2017 COMPLETO PROPOSTA'!AU117+'MATRIZ 2017 COMPLETO PROPOSTA'!AY117</f>
        <v>0</v>
      </c>
      <c r="K117" s="123"/>
      <c r="L117" s="123">
        <f t="shared" si="6"/>
        <v>993970.02</v>
      </c>
      <c r="M117" s="123"/>
      <c r="N117" s="123">
        <f>'MATRIZ 2017 COMPLETO PROPOSTA'!AG117+'MATRIZ 2017 COMPLETO PROPOSTA'!AJ117+'MATRIZ 2017 COMPLETO PROPOSTA'!AM117</f>
        <v>0</v>
      </c>
      <c r="O117" s="123"/>
      <c r="P117" s="123"/>
      <c r="Q117" s="23"/>
    </row>
    <row r="118" spans="1:17" x14ac:dyDescent="0.25">
      <c r="A118" s="5"/>
      <c r="B118" t="s">
        <v>177</v>
      </c>
      <c r="C118" t="s">
        <v>184</v>
      </c>
      <c r="D118" s="103" t="s">
        <v>89</v>
      </c>
      <c r="F118" s="75"/>
      <c r="H118" s="123">
        <f>'MATRIZ 2017 COMPLETO PROPOSTA'!J118</f>
        <v>3153781.4</v>
      </c>
      <c r="I118" s="123">
        <f>'MATRIZ 2017 COMPLETO PROPOSTA'!O118</f>
        <v>0</v>
      </c>
      <c r="J118" s="123">
        <f>'MATRIZ 2017 COMPLETO PROPOSTA'!R118+'MATRIZ 2017 COMPLETO PROPOSTA'!X118+'MATRIZ 2017 COMPLETO PROPOSTA'!AQ118+'MATRIZ 2017 COMPLETO PROPOSTA'!AU118+'MATRIZ 2017 COMPLETO PROPOSTA'!AY118</f>
        <v>0</v>
      </c>
      <c r="K118" s="123"/>
      <c r="L118" s="123">
        <f t="shared" si="6"/>
        <v>3153781.4</v>
      </c>
      <c r="M118" s="123"/>
      <c r="N118" s="123">
        <f>'MATRIZ 2017 COMPLETO PROPOSTA'!AG118+'MATRIZ 2017 COMPLETO PROPOSTA'!AJ118+'MATRIZ 2017 COMPLETO PROPOSTA'!AM118</f>
        <v>508221.47650858504</v>
      </c>
      <c r="O118" s="123"/>
      <c r="P118" s="123"/>
      <c r="Q118" s="23"/>
    </row>
    <row r="119" spans="1:17" x14ac:dyDescent="0.25">
      <c r="A119" s="5"/>
      <c r="B119" t="s">
        <v>177</v>
      </c>
      <c r="C119" t="s">
        <v>185</v>
      </c>
      <c r="D119" s="103" t="s">
        <v>93</v>
      </c>
      <c r="F119" s="75"/>
      <c r="H119" s="123">
        <f>'MATRIZ 2017 COMPLETO PROPOSTA'!J119</f>
        <v>0</v>
      </c>
      <c r="I119" s="123">
        <f>'MATRIZ 2017 COMPLETO PROPOSTA'!O119</f>
        <v>2005589.23</v>
      </c>
      <c r="J119" s="123">
        <f>'MATRIZ 2017 COMPLETO PROPOSTA'!R119+'MATRIZ 2017 COMPLETO PROPOSTA'!X119+'MATRIZ 2017 COMPLETO PROPOSTA'!AQ119+'MATRIZ 2017 COMPLETO PROPOSTA'!AU119+'MATRIZ 2017 COMPLETO PROPOSTA'!AY119</f>
        <v>0</v>
      </c>
      <c r="K119" s="123"/>
      <c r="L119" s="123">
        <f t="shared" si="6"/>
        <v>2005589.23</v>
      </c>
      <c r="M119" s="123"/>
      <c r="N119" s="123">
        <f>'MATRIZ 2017 COMPLETO PROPOSTA'!AG119+'MATRIZ 2017 COMPLETO PROPOSTA'!AJ119+'MATRIZ 2017 COMPLETO PROPOSTA'!AM119</f>
        <v>0</v>
      </c>
      <c r="O119" s="123"/>
      <c r="P119" s="123"/>
      <c r="Q119" s="23"/>
    </row>
    <row r="120" spans="1:17" x14ac:dyDescent="0.25">
      <c r="A120" s="5"/>
      <c r="B120" t="s">
        <v>177</v>
      </c>
      <c r="C120" t="s">
        <v>186</v>
      </c>
      <c r="D120" s="103" t="s">
        <v>93</v>
      </c>
      <c r="F120" s="75"/>
      <c r="H120" s="123">
        <f>'MATRIZ 2017 COMPLETO PROPOSTA'!J120</f>
        <v>0</v>
      </c>
      <c r="I120" s="123">
        <f>'MATRIZ 2017 COMPLETO PROPOSTA'!O120</f>
        <v>2260813.6778894835</v>
      </c>
      <c r="J120" s="123">
        <f>'MATRIZ 2017 COMPLETO PROPOSTA'!R120+'MATRIZ 2017 COMPLETO PROPOSTA'!X120+'MATRIZ 2017 COMPLETO PROPOSTA'!AQ120+'MATRIZ 2017 COMPLETO PROPOSTA'!AU120+'MATRIZ 2017 COMPLETO PROPOSTA'!AY120</f>
        <v>0</v>
      </c>
      <c r="K120" s="123"/>
      <c r="L120" s="123">
        <f t="shared" si="6"/>
        <v>2260813.6778894835</v>
      </c>
      <c r="M120" s="123"/>
      <c r="N120" s="123">
        <f>'MATRIZ 2017 COMPLETO PROPOSTA'!AG120+'MATRIZ 2017 COMPLETO PROPOSTA'!AJ120+'MATRIZ 2017 COMPLETO PROPOSTA'!AM120</f>
        <v>507475.0841494067</v>
      </c>
      <c r="O120" s="123"/>
      <c r="P120" s="123"/>
      <c r="Q120" s="23"/>
    </row>
    <row r="121" spans="1:17" x14ac:dyDescent="0.25">
      <c r="A121" s="5"/>
      <c r="B121" t="s">
        <v>177</v>
      </c>
      <c r="C121" t="s">
        <v>187</v>
      </c>
      <c r="D121" s="103" t="s">
        <v>89</v>
      </c>
      <c r="F121" s="75"/>
      <c r="H121" s="123">
        <f>'MATRIZ 2017 COMPLETO PROPOSTA'!J121</f>
        <v>3153781.4</v>
      </c>
      <c r="I121" s="123">
        <f>'MATRIZ 2017 COMPLETO PROPOSTA'!O121</f>
        <v>0</v>
      </c>
      <c r="J121" s="123">
        <f>'MATRIZ 2017 COMPLETO PROPOSTA'!R121+'MATRIZ 2017 COMPLETO PROPOSTA'!X121+'MATRIZ 2017 COMPLETO PROPOSTA'!AQ121+'MATRIZ 2017 COMPLETO PROPOSTA'!AU121+'MATRIZ 2017 COMPLETO PROPOSTA'!AY121</f>
        <v>0</v>
      </c>
      <c r="K121" s="123"/>
      <c r="L121" s="123">
        <f t="shared" si="6"/>
        <v>3153781.4</v>
      </c>
      <c r="M121" s="123"/>
      <c r="N121" s="123">
        <f>'MATRIZ 2017 COMPLETO PROPOSTA'!AG121+'MATRIZ 2017 COMPLETO PROPOSTA'!AJ121+'MATRIZ 2017 COMPLETO PROPOSTA'!AM121</f>
        <v>637495.4177202729</v>
      </c>
      <c r="O121" s="123"/>
      <c r="P121" s="123"/>
      <c r="Q121" s="23"/>
    </row>
    <row r="122" spans="1:17" x14ac:dyDescent="0.25">
      <c r="A122" s="5"/>
      <c r="B122" t="s">
        <v>177</v>
      </c>
      <c r="C122" t="s">
        <v>188</v>
      </c>
      <c r="D122" s="103" t="s">
        <v>93</v>
      </c>
      <c r="F122" s="75"/>
      <c r="H122" s="123">
        <f>'MATRIZ 2017 COMPLETO PROPOSTA'!J122</f>
        <v>0</v>
      </c>
      <c r="I122" s="123">
        <f>'MATRIZ 2017 COMPLETO PROPOSTA'!O122</f>
        <v>2797993.9845212195</v>
      </c>
      <c r="J122" s="123">
        <f>'MATRIZ 2017 COMPLETO PROPOSTA'!R122+'MATRIZ 2017 COMPLETO PROPOSTA'!X122+'MATRIZ 2017 COMPLETO PROPOSTA'!AQ122+'MATRIZ 2017 COMPLETO PROPOSTA'!AU122+'MATRIZ 2017 COMPLETO PROPOSTA'!AY122</f>
        <v>0</v>
      </c>
      <c r="K122" s="123"/>
      <c r="L122" s="123">
        <f t="shared" si="6"/>
        <v>2797993.9845212195</v>
      </c>
      <c r="M122" s="123"/>
      <c r="N122" s="123">
        <f>'MATRIZ 2017 COMPLETO PROPOSTA'!AG122+'MATRIZ 2017 COMPLETO PROPOSTA'!AJ122+'MATRIZ 2017 COMPLETO PROPOSTA'!AM122</f>
        <v>392299.15788249823</v>
      </c>
      <c r="O122" s="123"/>
      <c r="P122" s="123"/>
      <c r="Q122" s="23"/>
    </row>
    <row r="123" spans="1:17" x14ac:dyDescent="0.25">
      <c r="A123" s="5"/>
      <c r="B123" t="s">
        <v>177</v>
      </c>
      <c r="C123" t="s">
        <v>189</v>
      </c>
      <c r="D123" s="103" t="s">
        <v>89</v>
      </c>
      <c r="F123" s="75"/>
      <c r="H123" s="123">
        <f>'MATRIZ 2017 COMPLETO PROPOSTA'!J123</f>
        <v>5274030.1948419167</v>
      </c>
      <c r="I123" s="123">
        <f>'MATRIZ 2017 COMPLETO PROPOSTA'!O123</f>
        <v>0</v>
      </c>
      <c r="J123" s="123">
        <f>'MATRIZ 2017 COMPLETO PROPOSTA'!R123+'MATRIZ 2017 COMPLETO PROPOSTA'!X123+'MATRIZ 2017 COMPLETO PROPOSTA'!AQ123+'MATRIZ 2017 COMPLETO PROPOSTA'!AU123+'MATRIZ 2017 COMPLETO PROPOSTA'!AY123</f>
        <v>0</v>
      </c>
      <c r="K123" s="123"/>
      <c r="L123" s="123">
        <f t="shared" si="6"/>
        <v>5274030.1948419167</v>
      </c>
      <c r="M123" s="123"/>
      <c r="N123" s="123">
        <f>'MATRIZ 2017 COMPLETO PROPOSTA'!AG123+'MATRIZ 2017 COMPLETO PROPOSTA'!AJ123+'MATRIZ 2017 COMPLETO PROPOSTA'!AM123</f>
        <v>941315.50055710145</v>
      </c>
      <c r="O123" s="123"/>
      <c r="P123" s="123"/>
      <c r="Q123" s="23"/>
    </row>
    <row r="124" spans="1:17" x14ac:dyDescent="0.25">
      <c r="A124" s="5"/>
      <c r="B124" t="s">
        <v>177</v>
      </c>
      <c r="C124" t="s">
        <v>190</v>
      </c>
      <c r="D124" s="103" t="s">
        <v>89</v>
      </c>
      <c r="F124" s="75"/>
      <c r="H124" s="123">
        <f>'MATRIZ 2017 COMPLETO PROPOSTA'!J124</f>
        <v>3153781.4</v>
      </c>
      <c r="I124" s="123">
        <f>'MATRIZ 2017 COMPLETO PROPOSTA'!O124</f>
        <v>0</v>
      </c>
      <c r="J124" s="123">
        <f>'MATRIZ 2017 COMPLETO PROPOSTA'!R124+'MATRIZ 2017 COMPLETO PROPOSTA'!X124+'MATRIZ 2017 COMPLETO PROPOSTA'!AQ124+'MATRIZ 2017 COMPLETO PROPOSTA'!AU124+'MATRIZ 2017 COMPLETO PROPOSTA'!AY124</f>
        <v>0</v>
      </c>
      <c r="K124" s="123"/>
      <c r="L124" s="123">
        <f t="shared" si="6"/>
        <v>3153781.4</v>
      </c>
      <c r="M124" s="123"/>
      <c r="N124" s="123">
        <f>'MATRIZ 2017 COMPLETO PROPOSTA'!AG124+'MATRIZ 2017 COMPLETO PROPOSTA'!AJ124+'MATRIZ 2017 COMPLETO PROPOSTA'!AM124</f>
        <v>592443.10445090116</v>
      </c>
      <c r="O124" s="123"/>
      <c r="P124" s="123"/>
      <c r="Q124" s="23"/>
    </row>
    <row r="125" spans="1:17" x14ac:dyDescent="0.25">
      <c r="A125" s="5"/>
      <c r="B125" t="s">
        <v>177</v>
      </c>
      <c r="C125" t="s">
        <v>191</v>
      </c>
      <c r="D125" s="103" t="s">
        <v>89</v>
      </c>
      <c r="F125" s="75"/>
      <c r="H125" s="123">
        <f>'MATRIZ 2017 COMPLETO PROPOSTA'!J125</f>
        <v>9201661.8480085544</v>
      </c>
      <c r="I125" s="123">
        <f>'MATRIZ 2017 COMPLETO PROPOSTA'!O125</f>
        <v>0</v>
      </c>
      <c r="J125" s="123">
        <f>'MATRIZ 2017 COMPLETO PROPOSTA'!R125+'MATRIZ 2017 COMPLETO PROPOSTA'!X125+'MATRIZ 2017 COMPLETO PROPOSTA'!AQ125+'MATRIZ 2017 COMPLETO PROPOSTA'!AU125+'MATRIZ 2017 COMPLETO PROPOSTA'!AY125</f>
        <v>30243.210733993066</v>
      </c>
      <c r="K125" s="123"/>
      <c r="L125" s="123">
        <f t="shared" si="6"/>
        <v>9231905.0587425474</v>
      </c>
      <c r="M125" s="123"/>
      <c r="N125" s="123">
        <f>'MATRIZ 2017 COMPLETO PROPOSTA'!AG125+'MATRIZ 2017 COMPLETO PROPOSTA'!AJ125+'MATRIZ 2017 COMPLETO PROPOSTA'!AM125</f>
        <v>1705479.2683796359</v>
      </c>
      <c r="O125" s="123"/>
      <c r="P125" s="123"/>
      <c r="Q125" s="23"/>
    </row>
    <row r="126" spans="1:17" x14ac:dyDescent="0.25">
      <c r="A126" s="5"/>
      <c r="B126" t="s">
        <v>177</v>
      </c>
      <c r="C126" t="s">
        <v>192</v>
      </c>
      <c r="D126" s="103" t="s">
        <v>89</v>
      </c>
      <c r="F126" s="75"/>
      <c r="H126" s="123">
        <f>'MATRIZ 2017 COMPLETO PROPOSTA'!J126</f>
        <v>23996950.11192973</v>
      </c>
      <c r="I126" s="123">
        <f>'MATRIZ 2017 COMPLETO PROPOSTA'!O126</f>
        <v>0</v>
      </c>
      <c r="J126" s="123">
        <f>'MATRIZ 2017 COMPLETO PROPOSTA'!R126+'MATRIZ 2017 COMPLETO PROPOSTA'!X126+'MATRIZ 2017 COMPLETO PROPOSTA'!AQ126+'MATRIZ 2017 COMPLETO PROPOSTA'!AU126+'MATRIZ 2017 COMPLETO PROPOSTA'!AY126</f>
        <v>1002871.7851357412</v>
      </c>
      <c r="K126" s="123"/>
      <c r="L126" s="123">
        <f t="shared" si="6"/>
        <v>24999821.897065472</v>
      </c>
      <c r="M126" s="123"/>
      <c r="N126" s="123">
        <f>'MATRIZ 2017 COMPLETO PROPOSTA'!AG126+'MATRIZ 2017 COMPLETO PROPOSTA'!AJ126+'MATRIZ 2017 COMPLETO PROPOSTA'!AM126</f>
        <v>3837099.1084549366</v>
      </c>
      <c r="O126" s="123"/>
      <c r="P126" s="123"/>
      <c r="Q126" s="23"/>
    </row>
    <row r="127" spans="1:17" x14ac:dyDescent="0.25">
      <c r="A127" s="5"/>
      <c r="B127" t="s">
        <v>177</v>
      </c>
      <c r="C127" t="s">
        <v>193</v>
      </c>
      <c r="D127" s="103" t="s">
        <v>93</v>
      </c>
      <c r="F127" s="75"/>
      <c r="H127" s="123">
        <f>'MATRIZ 2017 COMPLETO PROPOSTA'!J127</f>
        <v>0</v>
      </c>
      <c r="I127" s="123">
        <f>'MATRIZ 2017 COMPLETO PROPOSTA'!O127</f>
        <v>2005589.23</v>
      </c>
      <c r="J127" s="123">
        <f>'MATRIZ 2017 COMPLETO PROPOSTA'!R127+'MATRIZ 2017 COMPLETO PROPOSTA'!X127+'MATRIZ 2017 COMPLETO PROPOSTA'!AQ127+'MATRIZ 2017 COMPLETO PROPOSTA'!AU127+'MATRIZ 2017 COMPLETO PROPOSTA'!AY127</f>
        <v>0</v>
      </c>
      <c r="K127" s="123"/>
      <c r="L127" s="123">
        <f t="shared" si="6"/>
        <v>2005589.23</v>
      </c>
      <c r="M127" s="123"/>
      <c r="N127" s="123">
        <f>'MATRIZ 2017 COMPLETO PROPOSTA'!AG127+'MATRIZ 2017 COMPLETO PROPOSTA'!AJ127+'MATRIZ 2017 COMPLETO PROPOSTA'!AM127</f>
        <v>0</v>
      </c>
      <c r="O127" s="123"/>
      <c r="P127" s="123"/>
      <c r="Q127" s="23"/>
    </row>
    <row r="128" spans="1:17" x14ac:dyDescent="0.25">
      <c r="A128" s="5"/>
      <c r="B128" t="s">
        <v>177</v>
      </c>
      <c r="C128" t="s">
        <v>194</v>
      </c>
      <c r="D128" s="103" t="s">
        <v>89</v>
      </c>
      <c r="F128" s="75"/>
      <c r="H128" s="123">
        <f>'MATRIZ 2017 COMPLETO PROPOSTA'!J128</f>
        <v>6727611.0107792206</v>
      </c>
      <c r="I128" s="123">
        <f>'MATRIZ 2017 COMPLETO PROPOSTA'!O128</f>
        <v>0</v>
      </c>
      <c r="J128" s="123">
        <f>'MATRIZ 2017 COMPLETO PROPOSTA'!R128+'MATRIZ 2017 COMPLETO PROPOSTA'!X128+'MATRIZ 2017 COMPLETO PROPOSTA'!AQ128+'MATRIZ 2017 COMPLETO PROPOSTA'!AU128+'MATRIZ 2017 COMPLETO PROPOSTA'!AY128</f>
        <v>5420.2667503548982</v>
      </c>
      <c r="K128" s="123"/>
      <c r="L128" s="123">
        <f t="shared" si="6"/>
        <v>6733031.2775295759</v>
      </c>
      <c r="M128" s="123"/>
      <c r="N128" s="123">
        <f>'MATRIZ 2017 COMPLETO PROPOSTA'!AG128+'MATRIZ 2017 COMPLETO PROPOSTA'!AJ128+'MATRIZ 2017 COMPLETO PROPOSTA'!AM128</f>
        <v>2128934.5229214835</v>
      </c>
      <c r="O128" s="123"/>
      <c r="P128" s="123"/>
      <c r="Q128" s="23"/>
    </row>
    <row r="129" spans="1:17" x14ac:dyDescent="0.25">
      <c r="A129" s="5"/>
      <c r="B129" t="s">
        <v>177</v>
      </c>
      <c r="C129" t="s">
        <v>195</v>
      </c>
      <c r="D129" s="103" t="s">
        <v>93</v>
      </c>
      <c r="F129" s="75"/>
      <c r="H129" s="123">
        <f>'MATRIZ 2017 COMPLETO PROPOSTA'!J129</f>
        <v>0</v>
      </c>
      <c r="I129" s="123">
        <f>'MATRIZ 2017 COMPLETO PROPOSTA'!O129</f>
        <v>2084403.9354308927</v>
      </c>
      <c r="J129" s="123">
        <f>'MATRIZ 2017 COMPLETO PROPOSTA'!R129+'MATRIZ 2017 COMPLETO PROPOSTA'!X129+'MATRIZ 2017 COMPLETO PROPOSTA'!AQ129+'MATRIZ 2017 COMPLETO PROPOSTA'!AU129+'MATRIZ 2017 COMPLETO PROPOSTA'!AY129</f>
        <v>0</v>
      </c>
      <c r="K129" s="123"/>
      <c r="L129" s="123">
        <f t="shared" si="6"/>
        <v>2084403.9354308927</v>
      </c>
      <c r="M129" s="123"/>
      <c r="N129" s="123">
        <f>'MATRIZ 2017 COMPLETO PROPOSTA'!AG129+'MATRIZ 2017 COMPLETO PROPOSTA'!AJ129+'MATRIZ 2017 COMPLETO PROPOSTA'!AM129</f>
        <v>112662.69894858374</v>
      </c>
      <c r="O129" s="123"/>
      <c r="P129" s="123"/>
      <c r="Q129" s="23"/>
    </row>
    <row r="130" spans="1:17" x14ac:dyDescent="0.25">
      <c r="A130" s="5"/>
      <c r="B130" t="s">
        <v>177</v>
      </c>
      <c r="C130" t="s">
        <v>196</v>
      </c>
      <c r="D130" s="103" t="s">
        <v>93</v>
      </c>
      <c r="F130" s="75"/>
      <c r="H130" s="123">
        <f>'MATRIZ 2017 COMPLETO PROPOSTA'!J130</f>
        <v>0</v>
      </c>
      <c r="I130" s="123">
        <f>'MATRIZ 2017 COMPLETO PROPOSTA'!O130</f>
        <v>2396660.1044516205</v>
      </c>
      <c r="J130" s="123">
        <f>'MATRIZ 2017 COMPLETO PROPOSTA'!R130+'MATRIZ 2017 COMPLETO PROPOSTA'!X130+'MATRIZ 2017 COMPLETO PROPOSTA'!AQ130+'MATRIZ 2017 COMPLETO PROPOSTA'!AU130+'MATRIZ 2017 COMPLETO PROPOSTA'!AY130</f>
        <v>0</v>
      </c>
      <c r="K130" s="123"/>
      <c r="L130" s="123">
        <f t="shared" si="6"/>
        <v>2396660.1044516205</v>
      </c>
      <c r="M130" s="123"/>
      <c r="N130" s="123">
        <f>'MATRIZ 2017 COMPLETO PROPOSTA'!AG130+'MATRIZ 2017 COMPLETO PROPOSTA'!AJ130+'MATRIZ 2017 COMPLETO PROPOSTA'!AM130</f>
        <v>283608.69597694697</v>
      </c>
      <c r="O130" s="123"/>
      <c r="P130" s="123"/>
      <c r="Q130" s="23"/>
    </row>
    <row r="131" spans="1:17" x14ac:dyDescent="0.25">
      <c r="A131" s="5"/>
      <c r="B131" t="s">
        <v>177</v>
      </c>
      <c r="C131" t="s">
        <v>197</v>
      </c>
      <c r="D131" s="103" t="s">
        <v>89</v>
      </c>
      <c r="F131" s="75"/>
      <c r="H131" s="123">
        <f>'MATRIZ 2017 COMPLETO PROPOSTA'!J131</f>
        <v>5724165.4044939382</v>
      </c>
      <c r="I131" s="123">
        <f>'MATRIZ 2017 COMPLETO PROPOSTA'!O131</f>
        <v>0</v>
      </c>
      <c r="J131" s="123">
        <f>'MATRIZ 2017 COMPLETO PROPOSTA'!R131+'MATRIZ 2017 COMPLETO PROPOSTA'!X131+'MATRIZ 2017 COMPLETO PROPOSTA'!AQ131+'MATRIZ 2017 COMPLETO PROPOSTA'!AU131+'MATRIZ 2017 COMPLETO PROPOSTA'!AY131</f>
        <v>292166.8481857013</v>
      </c>
      <c r="K131" s="123"/>
      <c r="L131" s="123">
        <f t="shared" si="6"/>
        <v>6016332.2526796395</v>
      </c>
      <c r="M131" s="123"/>
      <c r="N131" s="123">
        <f>'MATRIZ 2017 COMPLETO PROPOSTA'!AG131+'MATRIZ 2017 COMPLETO PROPOSTA'!AJ131+'MATRIZ 2017 COMPLETO PROPOSTA'!AM131</f>
        <v>964236.97693353391</v>
      </c>
      <c r="O131" s="123"/>
      <c r="P131" s="123"/>
      <c r="Q131" s="23"/>
    </row>
    <row r="132" spans="1:17" x14ac:dyDescent="0.25">
      <c r="A132" s="5"/>
      <c r="B132" t="s">
        <v>177</v>
      </c>
      <c r="C132" t="s">
        <v>198</v>
      </c>
      <c r="D132" s="103" t="s">
        <v>89</v>
      </c>
      <c r="F132" s="75"/>
      <c r="H132" s="123">
        <f>'MATRIZ 2017 COMPLETO PROPOSTA'!J132</f>
        <v>6254237.4660406262</v>
      </c>
      <c r="I132" s="123">
        <f>'MATRIZ 2017 COMPLETO PROPOSTA'!O132</f>
        <v>0</v>
      </c>
      <c r="J132" s="123">
        <f>'MATRIZ 2017 COMPLETO PROPOSTA'!R132+'MATRIZ 2017 COMPLETO PROPOSTA'!X132+'MATRIZ 2017 COMPLETO PROPOSTA'!AQ132+'MATRIZ 2017 COMPLETO PROPOSTA'!AU132+'MATRIZ 2017 COMPLETO PROPOSTA'!AY132</f>
        <v>0</v>
      </c>
      <c r="K132" s="123"/>
      <c r="L132" s="123">
        <f t="shared" si="6"/>
        <v>6254237.4660406262</v>
      </c>
      <c r="M132" s="123"/>
      <c r="N132" s="123">
        <f>'MATRIZ 2017 COMPLETO PROPOSTA'!AG132+'MATRIZ 2017 COMPLETO PROPOSTA'!AJ132+'MATRIZ 2017 COMPLETO PROPOSTA'!AM132</f>
        <v>1008769.263126424</v>
      </c>
      <c r="O132" s="123"/>
      <c r="P132" s="123"/>
      <c r="Q132" s="23"/>
    </row>
    <row r="133" spans="1:17" x14ac:dyDescent="0.25">
      <c r="A133" s="5"/>
      <c r="B133" t="s">
        <v>177</v>
      </c>
      <c r="C133" t="s">
        <v>199</v>
      </c>
      <c r="D133" s="103" t="s">
        <v>89</v>
      </c>
      <c r="F133" s="75"/>
      <c r="H133" s="123">
        <f>'MATRIZ 2017 COMPLETO PROPOSTA'!J133</f>
        <v>6735536.8850510446</v>
      </c>
      <c r="I133" s="123">
        <f>'MATRIZ 2017 COMPLETO PROPOSTA'!O133</f>
        <v>0</v>
      </c>
      <c r="J133" s="123">
        <f>'MATRIZ 2017 COMPLETO PROPOSTA'!R133+'MATRIZ 2017 COMPLETO PROPOSTA'!X133+'MATRIZ 2017 COMPLETO PROPOSTA'!AQ133+'MATRIZ 2017 COMPLETO PROPOSTA'!AU133+'MATRIZ 2017 COMPLETO PROPOSTA'!AY133</f>
        <v>171687.76728866927</v>
      </c>
      <c r="K133" s="123"/>
      <c r="L133" s="123">
        <f t="shared" si="6"/>
        <v>6907224.6523397136</v>
      </c>
      <c r="M133" s="123"/>
      <c r="N133" s="123">
        <f>'MATRIZ 2017 COMPLETO PROPOSTA'!AG133+'MATRIZ 2017 COMPLETO PROPOSTA'!AJ133+'MATRIZ 2017 COMPLETO PROPOSTA'!AM133</f>
        <v>1213884.4553312627</v>
      </c>
      <c r="O133" s="123"/>
      <c r="P133" s="123"/>
      <c r="Q133" s="23"/>
    </row>
    <row r="134" spans="1:17" x14ac:dyDescent="0.25">
      <c r="A134" s="5"/>
      <c r="B134" t="s">
        <v>177</v>
      </c>
      <c r="C134" t="s">
        <v>200</v>
      </c>
      <c r="D134" s="103" t="s">
        <v>93</v>
      </c>
      <c r="F134" s="75"/>
      <c r="H134" s="123">
        <f>'MATRIZ 2017 COMPLETO PROPOSTA'!J134</f>
        <v>0</v>
      </c>
      <c r="I134" s="123">
        <f>'MATRIZ 2017 COMPLETO PROPOSTA'!O134</f>
        <v>2720162.4630211606</v>
      </c>
      <c r="J134" s="123">
        <f>'MATRIZ 2017 COMPLETO PROPOSTA'!R134+'MATRIZ 2017 COMPLETO PROPOSTA'!X134+'MATRIZ 2017 COMPLETO PROPOSTA'!AQ134+'MATRIZ 2017 COMPLETO PROPOSTA'!AU134+'MATRIZ 2017 COMPLETO PROPOSTA'!AY134</f>
        <v>0</v>
      </c>
      <c r="K134" s="123"/>
      <c r="L134" s="123">
        <f t="shared" si="6"/>
        <v>2720162.4630211606</v>
      </c>
      <c r="M134" s="123"/>
      <c r="N134" s="123">
        <f>'MATRIZ 2017 COMPLETO PROPOSTA'!AG134+'MATRIZ 2017 COMPLETO PROPOSTA'!AJ134+'MATRIZ 2017 COMPLETO PROPOSTA'!AM134</f>
        <v>450157.54572371376</v>
      </c>
      <c r="O134" s="123"/>
      <c r="P134" s="123"/>
      <c r="Q134" s="23"/>
    </row>
    <row r="135" spans="1:17" x14ac:dyDescent="0.25">
      <c r="A135" s="5"/>
      <c r="B135" t="s">
        <v>177</v>
      </c>
      <c r="C135" t="s">
        <v>201</v>
      </c>
      <c r="D135" s="103" t="s">
        <v>93</v>
      </c>
      <c r="F135" s="75"/>
      <c r="H135" s="123">
        <f>'MATRIZ 2017 COMPLETO PROPOSTA'!J135</f>
        <v>0</v>
      </c>
      <c r="I135" s="123">
        <f>'MATRIZ 2017 COMPLETO PROPOSTA'!O135</f>
        <v>2005589.23</v>
      </c>
      <c r="J135" s="123">
        <f>'MATRIZ 2017 COMPLETO PROPOSTA'!R135+'MATRIZ 2017 COMPLETO PROPOSTA'!X135+'MATRIZ 2017 COMPLETO PROPOSTA'!AQ135+'MATRIZ 2017 COMPLETO PROPOSTA'!AU135+'MATRIZ 2017 COMPLETO PROPOSTA'!AY135</f>
        <v>0</v>
      </c>
      <c r="K135" s="123"/>
      <c r="L135" s="123">
        <f t="shared" si="6"/>
        <v>2005589.23</v>
      </c>
      <c r="M135" s="123"/>
      <c r="N135" s="123">
        <f>'MATRIZ 2017 COMPLETO PROPOSTA'!AG135+'MATRIZ 2017 COMPLETO PROPOSTA'!AJ135+'MATRIZ 2017 COMPLETO PROPOSTA'!AM135</f>
        <v>0</v>
      </c>
      <c r="O135" s="123"/>
      <c r="P135" s="123"/>
      <c r="Q135" s="23"/>
    </row>
    <row r="136" spans="1:17" x14ac:dyDescent="0.25">
      <c r="A136" s="5"/>
      <c r="B136" t="s">
        <v>177</v>
      </c>
      <c r="C136" t="s">
        <v>202</v>
      </c>
      <c r="D136" s="103" t="s">
        <v>89</v>
      </c>
      <c r="F136" s="75"/>
      <c r="H136" s="123">
        <f>'MATRIZ 2017 COMPLETO PROPOSTA'!J136</f>
        <v>4004318.7881108942</v>
      </c>
      <c r="I136" s="123">
        <f>'MATRIZ 2017 COMPLETO PROPOSTA'!O136</f>
        <v>0</v>
      </c>
      <c r="J136" s="123">
        <f>'MATRIZ 2017 COMPLETO PROPOSTA'!R136+'MATRIZ 2017 COMPLETO PROPOSTA'!X136+'MATRIZ 2017 COMPLETO PROPOSTA'!AQ136+'MATRIZ 2017 COMPLETO PROPOSTA'!AU136+'MATRIZ 2017 COMPLETO PROPOSTA'!AY136</f>
        <v>685719.04514503351</v>
      </c>
      <c r="K136" s="123"/>
      <c r="L136" s="123">
        <f t="shared" si="6"/>
        <v>4690037.833255928</v>
      </c>
      <c r="M136" s="123"/>
      <c r="N136" s="123">
        <f>'MATRIZ 2017 COMPLETO PROPOSTA'!AG136+'MATRIZ 2017 COMPLETO PROPOSTA'!AJ136+'MATRIZ 2017 COMPLETO PROPOSTA'!AM136</f>
        <v>857014.5691537736</v>
      </c>
      <c r="O136" s="123"/>
      <c r="P136" s="123"/>
      <c r="Q136" s="23"/>
    </row>
    <row r="137" spans="1:17" x14ac:dyDescent="0.25">
      <c r="A137" s="5"/>
      <c r="B137" t="s">
        <v>177</v>
      </c>
      <c r="C137" t="s">
        <v>203</v>
      </c>
      <c r="D137" s="103" t="s">
        <v>89</v>
      </c>
      <c r="F137" s="75"/>
      <c r="H137" s="123">
        <f>'MATRIZ 2017 COMPLETO PROPOSTA'!J137</f>
        <v>7602304.0300333565</v>
      </c>
      <c r="I137" s="123">
        <f>'MATRIZ 2017 COMPLETO PROPOSTA'!O137</f>
        <v>0</v>
      </c>
      <c r="J137" s="123">
        <f>'MATRIZ 2017 COMPLETO PROPOSTA'!R137+'MATRIZ 2017 COMPLETO PROPOSTA'!X137+'MATRIZ 2017 COMPLETO PROPOSTA'!AQ137+'MATRIZ 2017 COMPLETO PROPOSTA'!AU137+'MATRIZ 2017 COMPLETO PROPOSTA'!AY137</f>
        <v>0</v>
      </c>
      <c r="K137" s="123"/>
      <c r="L137" s="123">
        <f t="shared" si="6"/>
        <v>7602304.0300333565</v>
      </c>
      <c r="M137" s="123"/>
      <c r="N137" s="123">
        <f>'MATRIZ 2017 COMPLETO PROPOSTA'!AG137+'MATRIZ 2017 COMPLETO PROPOSTA'!AJ137+'MATRIZ 2017 COMPLETO PROPOSTA'!AM137</f>
        <v>1298188.6222385434</v>
      </c>
      <c r="O137" s="123"/>
      <c r="P137" s="123"/>
      <c r="Q137" s="23"/>
    </row>
    <row r="138" spans="1:17" x14ac:dyDescent="0.25">
      <c r="A138" s="5"/>
      <c r="B138" t="s">
        <v>177</v>
      </c>
      <c r="C138" t="s">
        <v>204</v>
      </c>
      <c r="D138" s="103" t="s">
        <v>93</v>
      </c>
      <c r="F138" s="75"/>
      <c r="H138" s="123">
        <f>'MATRIZ 2017 COMPLETO PROPOSTA'!J138</f>
        <v>0</v>
      </c>
      <c r="I138" s="123">
        <f>'MATRIZ 2017 COMPLETO PROPOSTA'!O138</f>
        <v>2436821.5729181389</v>
      </c>
      <c r="J138" s="123">
        <f>'MATRIZ 2017 COMPLETO PROPOSTA'!R138+'MATRIZ 2017 COMPLETO PROPOSTA'!X138+'MATRIZ 2017 COMPLETO PROPOSTA'!AQ138+'MATRIZ 2017 COMPLETO PROPOSTA'!AU138+'MATRIZ 2017 COMPLETO PROPOSTA'!AY138</f>
        <v>0</v>
      </c>
      <c r="K138" s="123"/>
      <c r="L138" s="123">
        <f t="shared" si="6"/>
        <v>2436821.5729181389</v>
      </c>
      <c r="M138" s="123"/>
      <c r="N138" s="123">
        <f>'MATRIZ 2017 COMPLETO PROPOSTA'!AG138+'MATRIZ 2017 COMPLETO PROPOSTA'!AJ138+'MATRIZ 2017 COMPLETO PROPOSTA'!AM138</f>
        <v>303631.50401907408</v>
      </c>
      <c r="O138" s="123"/>
      <c r="P138" s="123"/>
      <c r="Q138" s="23"/>
    </row>
    <row r="139" spans="1:17" x14ac:dyDescent="0.25">
      <c r="A139" s="5"/>
      <c r="B139" t="s">
        <v>177</v>
      </c>
      <c r="C139" t="s">
        <v>205</v>
      </c>
      <c r="D139" s="103" t="s">
        <v>89</v>
      </c>
      <c r="F139" s="75"/>
      <c r="H139" s="123">
        <f>'MATRIZ 2017 COMPLETO PROPOSTA'!J139</f>
        <v>2864975.8801632812</v>
      </c>
      <c r="I139" s="123">
        <f>'MATRIZ 2017 COMPLETO PROPOSTA'!O139</f>
        <v>0</v>
      </c>
      <c r="J139" s="123">
        <f>'MATRIZ 2017 COMPLETO PROPOSTA'!R139+'MATRIZ 2017 COMPLETO PROPOSTA'!X139+'MATRIZ 2017 COMPLETO PROPOSTA'!AQ139+'MATRIZ 2017 COMPLETO PROPOSTA'!AU139+'MATRIZ 2017 COMPLETO PROPOSTA'!AY139</f>
        <v>0</v>
      </c>
      <c r="K139" s="123"/>
      <c r="L139" s="123">
        <f t="shared" si="6"/>
        <v>2864975.8801632812</v>
      </c>
      <c r="M139" s="123"/>
      <c r="N139" s="123">
        <f>'MATRIZ 2017 COMPLETO PROPOSTA'!AG139+'MATRIZ 2017 COMPLETO PROPOSTA'!AJ139+'MATRIZ 2017 COMPLETO PROPOSTA'!AM139</f>
        <v>192135.00434542354</v>
      </c>
      <c r="O139" s="123"/>
      <c r="P139" s="123"/>
      <c r="Q139" s="23"/>
    </row>
    <row r="140" spans="1:17" x14ac:dyDescent="0.25">
      <c r="A140" s="5"/>
      <c r="B140" t="s">
        <v>177</v>
      </c>
      <c r="C140" t="s">
        <v>206</v>
      </c>
      <c r="D140" s="103" t="s">
        <v>89</v>
      </c>
      <c r="F140" s="75"/>
      <c r="H140" s="123">
        <f>'MATRIZ 2017 COMPLETO PROPOSTA'!J140</f>
        <v>3153781.4</v>
      </c>
      <c r="I140" s="123">
        <f>'MATRIZ 2017 COMPLETO PROPOSTA'!O140</f>
        <v>0</v>
      </c>
      <c r="J140" s="123">
        <f>'MATRIZ 2017 COMPLETO PROPOSTA'!R140+'MATRIZ 2017 COMPLETO PROPOSTA'!X140+'MATRIZ 2017 COMPLETO PROPOSTA'!AQ140+'MATRIZ 2017 COMPLETO PROPOSTA'!AU140+'MATRIZ 2017 COMPLETO PROPOSTA'!AY140</f>
        <v>0</v>
      </c>
      <c r="K140" s="123"/>
      <c r="L140" s="123">
        <f t="shared" si="6"/>
        <v>3153781.4</v>
      </c>
      <c r="M140" s="123"/>
      <c r="N140" s="123">
        <f>'MATRIZ 2017 COMPLETO PROPOSTA'!AG140+'MATRIZ 2017 COMPLETO PROPOSTA'!AJ140+'MATRIZ 2017 COMPLETO PROPOSTA'!AM140</f>
        <v>472312.54222012515</v>
      </c>
      <c r="O140" s="123"/>
      <c r="P140" s="123"/>
      <c r="Q140" s="23"/>
    </row>
    <row r="141" spans="1:17" x14ac:dyDescent="0.25">
      <c r="A141" s="5"/>
      <c r="B141" t="s">
        <v>177</v>
      </c>
      <c r="C141" t="s">
        <v>207</v>
      </c>
      <c r="D141" s="103" t="s">
        <v>93</v>
      </c>
      <c r="F141" s="75"/>
      <c r="H141" s="123">
        <f>'MATRIZ 2017 COMPLETO PROPOSTA'!J141</f>
        <v>0</v>
      </c>
      <c r="I141" s="123">
        <f>'MATRIZ 2017 COMPLETO PROPOSTA'!O141</f>
        <v>2611404.576986175</v>
      </c>
      <c r="J141" s="123">
        <f>'MATRIZ 2017 COMPLETO PROPOSTA'!R141+'MATRIZ 2017 COMPLETO PROPOSTA'!X141+'MATRIZ 2017 COMPLETO PROPOSTA'!AQ141+'MATRIZ 2017 COMPLETO PROPOSTA'!AU141+'MATRIZ 2017 COMPLETO PROPOSTA'!AY141</f>
        <v>0</v>
      </c>
      <c r="K141" s="123"/>
      <c r="L141" s="123">
        <f t="shared" si="6"/>
        <v>2611404.576986175</v>
      </c>
      <c r="M141" s="123"/>
      <c r="N141" s="123">
        <f>'MATRIZ 2017 COMPLETO PROPOSTA'!AG141+'MATRIZ 2017 COMPLETO PROPOSTA'!AJ141+'MATRIZ 2017 COMPLETO PROPOSTA'!AM141</f>
        <v>240331.72536229968</v>
      </c>
      <c r="O141" s="123"/>
      <c r="P141" s="123"/>
      <c r="Q141" s="23"/>
    </row>
    <row r="142" spans="1:17" x14ac:dyDescent="0.25">
      <c r="A142" s="5"/>
      <c r="B142" t="s">
        <v>177</v>
      </c>
      <c r="C142" t="s">
        <v>208</v>
      </c>
      <c r="D142" s="103" t="s">
        <v>136</v>
      </c>
      <c r="F142" s="75"/>
      <c r="H142" s="123">
        <f>'MATRIZ 2017 COMPLETO PROPOSTA'!J142</f>
        <v>0</v>
      </c>
      <c r="I142" s="123">
        <f>'MATRIZ 2017 COMPLETO PROPOSTA'!O142</f>
        <v>3316176.2961741528</v>
      </c>
      <c r="J142" s="123">
        <f>'MATRIZ 2017 COMPLETO PROPOSTA'!R142+'MATRIZ 2017 COMPLETO PROPOSTA'!X142+'MATRIZ 2017 COMPLETO PROPOSTA'!AQ142+'MATRIZ 2017 COMPLETO PROPOSTA'!AU142+'MATRIZ 2017 COMPLETO PROPOSTA'!AY142</f>
        <v>0</v>
      </c>
      <c r="K142" s="123"/>
      <c r="L142" s="123">
        <f t="shared" si="6"/>
        <v>3316176.2961741528</v>
      </c>
      <c r="M142" s="123"/>
      <c r="N142" s="123">
        <f>'MATRIZ 2017 COMPLETO PROPOSTA'!AG142+'MATRIZ 2017 COMPLETO PROPOSTA'!AJ142+'MATRIZ 2017 COMPLETO PROPOSTA'!AM142</f>
        <v>453033.34707782726</v>
      </c>
      <c r="O142" s="123"/>
      <c r="P142" s="123"/>
      <c r="Q142" s="23"/>
    </row>
    <row r="143" spans="1:17" x14ac:dyDescent="0.25">
      <c r="A143" s="5"/>
      <c r="D143" s="103"/>
      <c r="F143" s="75"/>
      <c r="H143" s="123"/>
      <c r="I143" s="123"/>
      <c r="J143" s="123"/>
      <c r="K143" s="123"/>
      <c r="L143" s="123"/>
      <c r="M143" s="123"/>
      <c r="N143" s="123"/>
      <c r="O143" s="123"/>
      <c r="P143" s="123"/>
      <c r="Q143" s="23"/>
    </row>
    <row r="144" spans="1:17" x14ac:dyDescent="0.25">
      <c r="A144" s="5"/>
      <c r="B144" s="107" t="s">
        <v>209</v>
      </c>
      <c r="C144" s="107" t="s">
        <v>210</v>
      </c>
      <c r="D144" s="107" t="s">
        <v>84</v>
      </c>
      <c r="E144" s="107"/>
      <c r="F144" s="109"/>
      <c r="G144" s="107"/>
      <c r="H144" s="124">
        <f>SUM(H145:H156)</f>
        <v>23146049.026079841</v>
      </c>
      <c r="I144" s="124">
        <f>SUM(I145:I156)</f>
        <v>12335352.28794976</v>
      </c>
      <c r="J144" s="124">
        <f>SUM(J145:J156)</f>
        <v>9963623.2876701374</v>
      </c>
      <c r="K144" s="124"/>
      <c r="L144" s="124">
        <f>SUM(L145:L156)</f>
        <v>45445024.60169974</v>
      </c>
      <c r="M144" s="124"/>
      <c r="N144" s="124">
        <f>SUM(N145:N156)</f>
        <v>6664774.8966650348</v>
      </c>
      <c r="O144" s="124"/>
      <c r="P144" s="124">
        <f>L144*'DADOS BASE PROPOSTA'!$H$63</f>
        <v>36356.019681359794</v>
      </c>
      <c r="Q144" s="30"/>
    </row>
    <row r="145" spans="1:17" x14ac:dyDescent="0.25">
      <c r="A145" s="5"/>
      <c r="B145" t="s">
        <v>209</v>
      </c>
      <c r="C145" t="s">
        <v>35</v>
      </c>
      <c r="D145" s="103" t="s">
        <v>85</v>
      </c>
      <c r="F145" s="75">
        <f>'MATRIZ 2017 COMPLETO PROPOSTA'!Q145</f>
        <v>11</v>
      </c>
      <c r="H145" s="123">
        <f>'MATRIZ 2017 COMPLETO PROPOSTA'!J145</f>
        <v>0</v>
      </c>
      <c r="I145" s="123">
        <f>SUMIF('MATRIZ 2017 COMPLETO PROPOSTA'!D146:D157,"ECR",'MATRIZ 2017 COMPLETO PROPOSTA'!O146:O157)</f>
        <v>0</v>
      </c>
      <c r="J145" s="123">
        <f>'MATRIZ 2017 COMPLETO PROPOSTA'!R145+'MATRIZ 2017 COMPLETO PROPOSTA'!X145+'MATRIZ 2017 COMPLETO PROPOSTA'!AQ145+'MATRIZ 2017 COMPLETO PROPOSTA'!AU145+'MATRIZ 2017 COMPLETO PROPOSTA'!AY145</f>
        <v>8039799.2474622075</v>
      </c>
      <c r="K145" s="123"/>
      <c r="L145" s="123">
        <f t="shared" ref="L145:L156" si="7">SUM(H145:J145)</f>
        <v>8039799.2474622075</v>
      </c>
      <c r="M145" s="123"/>
      <c r="N145" s="123">
        <f>'MATRIZ 2017 COMPLETO PROPOSTA'!AG145+'MATRIZ 2017 COMPLETO PROPOSTA'!AJ145+'MATRIZ 2017 COMPLETO PROPOSTA'!AM145</f>
        <v>0</v>
      </c>
      <c r="O145" s="123"/>
      <c r="P145" s="123"/>
      <c r="Q145" s="23"/>
    </row>
    <row r="146" spans="1:17" x14ac:dyDescent="0.25">
      <c r="A146" s="5"/>
      <c r="B146" t="s">
        <v>209</v>
      </c>
      <c r="C146" t="s">
        <v>211</v>
      </c>
      <c r="D146" s="103" t="s">
        <v>87</v>
      </c>
      <c r="F146" s="75"/>
      <c r="H146" s="123">
        <f>'MATRIZ 2017 COMPLETO PROPOSTA'!J146</f>
        <v>0</v>
      </c>
      <c r="I146" s="123">
        <f>'MATRIZ 2017 COMPLETO PROPOSTA'!O146</f>
        <v>994139.70186813187</v>
      </c>
      <c r="J146" s="123">
        <f>'MATRIZ 2017 COMPLETO PROPOSTA'!R146+'MATRIZ 2017 COMPLETO PROPOSTA'!X146+'MATRIZ 2017 COMPLETO PROPOSTA'!AQ146+'MATRIZ 2017 COMPLETO PROPOSTA'!AU146+'MATRIZ 2017 COMPLETO PROPOSTA'!AY146</f>
        <v>0</v>
      </c>
      <c r="K146" s="123"/>
      <c r="L146" s="123">
        <f t="shared" si="7"/>
        <v>994139.70186813187</v>
      </c>
      <c r="M146" s="123"/>
      <c r="N146" s="123">
        <f>'MATRIZ 2017 COMPLETO PROPOSTA'!AG146+'MATRIZ 2017 COMPLETO PROPOSTA'!AJ146+'MATRIZ 2017 COMPLETO PROPOSTA'!AM146</f>
        <v>40116.758237719507</v>
      </c>
      <c r="O146" s="123"/>
      <c r="P146" s="123"/>
      <c r="Q146" s="23"/>
    </row>
    <row r="147" spans="1:17" x14ac:dyDescent="0.25">
      <c r="A147" s="5"/>
      <c r="B147" t="s">
        <v>209</v>
      </c>
      <c r="C147" t="s">
        <v>212</v>
      </c>
      <c r="D147" s="103" t="s">
        <v>89</v>
      </c>
      <c r="F147" s="75"/>
      <c r="H147" s="123">
        <f>'MATRIZ 2017 COMPLETO PROPOSTA'!J147</f>
        <v>3362910.3552465905</v>
      </c>
      <c r="I147" s="123">
        <f>'MATRIZ 2017 COMPLETO PROPOSTA'!O147</f>
        <v>0</v>
      </c>
      <c r="J147" s="123">
        <f>'MATRIZ 2017 COMPLETO PROPOSTA'!R147+'MATRIZ 2017 COMPLETO PROPOSTA'!X147+'MATRIZ 2017 COMPLETO PROPOSTA'!AQ147+'MATRIZ 2017 COMPLETO PROPOSTA'!AU147+'MATRIZ 2017 COMPLETO PROPOSTA'!AY147</f>
        <v>70520.949492434156</v>
      </c>
      <c r="K147" s="123"/>
      <c r="L147" s="123">
        <f t="shared" si="7"/>
        <v>3433431.3047390245</v>
      </c>
      <c r="M147" s="123"/>
      <c r="N147" s="123">
        <f>'MATRIZ 2017 COMPLETO PROPOSTA'!AG147+'MATRIZ 2017 COMPLETO PROPOSTA'!AJ147+'MATRIZ 2017 COMPLETO PROPOSTA'!AM147</f>
        <v>840825.5225001392</v>
      </c>
      <c r="O147" s="123"/>
      <c r="P147" s="123"/>
      <c r="Q147" s="23"/>
    </row>
    <row r="148" spans="1:17" x14ac:dyDescent="0.25">
      <c r="A148" s="5"/>
      <c r="B148" t="s">
        <v>209</v>
      </c>
      <c r="C148" t="s">
        <v>213</v>
      </c>
      <c r="D148" s="103" t="s">
        <v>93</v>
      </c>
      <c r="F148" s="75"/>
      <c r="H148" s="123">
        <f>'MATRIZ 2017 COMPLETO PROPOSTA'!J148</f>
        <v>0</v>
      </c>
      <c r="I148" s="123">
        <f>'MATRIZ 2017 COMPLETO PROPOSTA'!O148</f>
        <v>2136017.2058296609</v>
      </c>
      <c r="J148" s="123">
        <f>'MATRIZ 2017 COMPLETO PROPOSTA'!R148+'MATRIZ 2017 COMPLETO PROPOSTA'!X148+'MATRIZ 2017 COMPLETO PROPOSTA'!AQ148+'MATRIZ 2017 COMPLETO PROPOSTA'!AU148+'MATRIZ 2017 COMPLETO PROPOSTA'!AY148</f>
        <v>153451.97418619812</v>
      </c>
      <c r="K148" s="123"/>
      <c r="L148" s="123">
        <f t="shared" si="7"/>
        <v>2289469.1800158592</v>
      </c>
      <c r="M148" s="123"/>
      <c r="N148" s="123">
        <f>'MATRIZ 2017 COMPLETO PROPOSTA'!AG148+'MATRIZ 2017 COMPLETO PROPOSTA'!AJ148+'MATRIZ 2017 COMPLETO PROPOSTA'!AM148</f>
        <v>203114.44539022938</v>
      </c>
      <c r="O148" s="123"/>
      <c r="P148" s="123"/>
      <c r="Q148" s="23"/>
    </row>
    <row r="149" spans="1:17" x14ac:dyDescent="0.25">
      <c r="A149" s="5"/>
      <c r="B149" t="s">
        <v>209</v>
      </c>
      <c r="C149" t="s">
        <v>214</v>
      </c>
      <c r="D149" s="103" t="s">
        <v>93</v>
      </c>
      <c r="F149" s="75"/>
      <c r="H149" s="123">
        <f>'MATRIZ 2017 COMPLETO PROPOSTA'!J149</f>
        <v>0</v>
      </c>
      <c r="I149" s="123">
        <f>'MATRIZ 2017 COMPLETO PROPOSTA'!O149</f>
        <v>2193989.118989218</v>
      </c>
      <c r="J149" s="123">
        <f>'MATRIZ 2017 COMPLETO PROPOSTA'!R149+'MATRIZ 2017 COMPLETO PROPOSTA'!X149+'MATRIZ 2017 COMPLETO PROPOSTA'!AQ149+'MATRIZ 2017 COMPLETO PROPOSTA'!AU149+'MATRIZ 2017 COMPLETO PROPOSTA'!AY149</f>
        <v>0</v>
      </c>
      <c r="K149" s="123"/>
      <c r="L149" s="123">
        <f t="shared" si="7"/>
        <v>2193989.118989218</v>
      </c>
      <c r="M149" s="123"/>
      <c r="N149" s="123">
        <f>'MATRIZ 2017 COMPLETO PROPOSTA'!AG149+'MATRIZ 2017 COMPLETO PROPOSTA'!AJ149+'MATRIZ 2017 COMPLETO PROPOSTA'!AM149</f>
        <v>246032.52362246963</v>
      </c>
      <c r="O149" s="123"/>
      <c r="P149" s="123"/>
      <c r="Q149" s="23"/>
    </row>
    <row r="150" spans="1:17" x14ac:dyDescent="0.25">
      <c r="A150" s="5"/>
      <c r="B150" t="s">
        <v>209</v>
      </c>
      <c r="C150" t="s">
        <v>215</v>
      </c>
      <c r="D150" s="103" t="s">
        <v>89</v>
      </c>
      <c r="F150" s="75"/>
      <c r="H150" s="123">
        <f>'MATRIZ 2017 COMPLETO PROPOSTA'!J150</f>
        <v>3594630.2130857571</v>
      </c>
      <c r="I150" s="123">
        <f>'MATRIZ 2017 COMPLETO PROPOSTA'!O150</f>
        <v>0</v>
      </c>
      <c r="J150" s="123">
        <f>'MATRIZ 2017 COMPLETO PROPOSTA'!R150+'MATRIZ 2017 COMPLETO PROPOSTA'!X150+'MATRIZ 2017 COMPLETO PROPOSTA'!AQ150+'MATRIZ 2017 COMPLETO PROPOSTA'!AU150+'MATRIZ 2017 COMPLETO PROPOSTA'!AY150</f>
        <v>133315.30122743183</v>
      </c>
      <c r="K150" s="123"/>
      <c r="L150" s="123">
        <f t="shared" si="7"/>
        <v>3727945.5143131888</v>
      </c>
      <c r="M150" s="123"/>
      <c r="N150" s="123">
        <f>'MATRIZ 2017 COMPLETO PROPOSTA'!AG150+'MATRIZ 2017 COMPLETO PROPOSTA'!AJ150+'MATRIZ 2017 COMPLETO PROPOSTA'!AM150</f>
        <v>570644.40385584952</v>
      </c>
      <c r="O150" s="123"/>
      <c r="P150" s="123"/>
      <c r="Q150" s="23"/>
    </row>
    <row r="151" spans="1:17" x14ac:dyDescent="0.25">
      <c r="A151" s="5"/>
      <c r="B151" t="s">
        <v>209</v>
      </c>
      <c r="C151" t="s">
        <v>216</v>
      </c>
      <c r="D151" s="103" t="s">
        <v>89</v>
      </c>
      <c r="F151" s="75"/>
      <c r="H151" s="123">
        <f>'MATRIZ 2017 COMPLETO PROPOSTA'!J151</f>
        <v>8925163.6217603032</v>
      </c>
      <c r="I151" s="123">
        <f>'MATRIZ 2017 COMPLETO PROPOSTA'!O151</f>
        <v>0</v>
      </c>
      <c r="J151" s="123">
        <f>'MATRIZ 2017 COMPLETO PROPOSTA'!R151+'MATRIZ 2017 COMPLETO PROPOSTA'!X151+'MATRIZ 2017 COMPLETO PROPOSTA'!AQ151+'MATRIZ 2017 COMPLETO PROPOSTA'!AU151+'MATRIZ 2017 COMPLETO PROPOSTA'!AY151</f>
        <v>182484.34655142255</v>
      </c>
      <c r="K151" s="123"/>
      <c r="L151" s="123">
        <f t="shared" si="7"/>
        <v>9107647.9683117252</v>
      </c>
      <c r="M151" s="123"/>
      <c r="N151" s="123">
        <f>'MATRIZ 2017 COMPLETO PROPOSTA'!AG151+'MATRIZ 2017 COMPLETO PROPOSTA'!AJ151+'MATRIZ 2017 COMPLETO PROPOSTA'!AM151</f>
        <v>1881868.8275680128</v>
      </c>
      <c r="O151" s="123"/>
      <c r="P151" s="123"/>
      <c r="Q151" s="23"/>
    </row>
    <row r="152" spans="1:17" x14ac:dyDescent="0.25">
      <c r="A152" s="5"/>
      <c r="B152" t="s">
        <v>209</v>
      </c>
      <c r="C152" t="s">
        <v>217</v>
      </c>
      <c r="D152" s="103" t="s">
        <v>93</v>
      </c>
      <c r="F152" s="75"/>
      <c r="H152" s="123">
        <f>'MATRIZ 2017 COMPLETO PROPOSTA'!J152</f>
        <v>0</v>
      </c>
      <c r="I152" s="123">
        <f>'MATRIZ 2017 COMPLETO PROPOSTA'!O152</f>
        <v>2350271.6955336393</v>
      </c>
      <c r="J152" s="123">
        <f>'MATRIZ 2017 COMPLETO PROPOSTA'!R152+'MATRIZ 2017 COMPLETO PROPOSTA'!X152+'MATRIZ 2017 COMPLETO PROPOSTA'!AQ152+'MATRIZ 2017 COMPLETO PROPOSTA'!AU152+'MATRIZ 2017 COMPLETO PROPOSTA'!AY152</f>
        <v>48952.812267922534</v>
      </c>
      <c r="K152" s="123"/>
      <c r="L152" s="123">
        <f t="shared" si="7"/>
        <v>2399224.5078015616</v>
      </c>
      <c r="M152" s="123"/>
      <c r="N152" s="123">
        <f>'MATRIZ 2017 COMPLETO PROPOSTA'!AG152+'MATRIZ 2017 COMPLETO PROPOSTA'!AJ152+'MATRIZ 2017 COMPLETO PROPOSTA'!AM152</f>
        <v>387155.75043869083</v>
      </c>
      <c r="O152" s="123"/>
      <c r="P152" s="123"/>
      <c r="Q152" s="23"/>
    </row>
    <row r="153" spans="1:17" x14ac:dyDescent="0.25">
      <c r="A153" s="5"/>
      <c r="B153" t="s">
        <v>209</v>
      </c>
      <c r="C153" t="s">
        <v>218</v>
      </c>
      <c r="D153" s="103" t="s">
        <v>89</v>
      </c>
      <c r="F153" s="75"/>
      <c r="H153" s="123">
        <f>'MATRIZ 2017 COMPLETO PROPOSTA'!J153</f>
        <v>3153781.4</v>
      </c>
      <c r="I153" s="123">
        <f>'MATRIZ 2017 COMPLETO PROPOSTA'!O153</f>
        <v>0</v>
      </c>
      <c r="J153" s="123">
        <f>'MATRIZ 2017 COMPLETO PROPOSTA'!R153+'MATRIZ 2017 COMPLETO PROPOSTA'!X153+'MATRIZ 2017 COMPLETO PROPOSTA'!AQ153+'MATRIZ 2017 COMPLETO PROPOSTA'!AU153+'MATRIZ 2017 COMPLETO PROPOSTA'!AY153</f>
        <v>131618.23943203263</v>
      </c>
      <c r="K153" s="123"/>
      <c r="L153" s="123">
        <f t="shared" si="7"/>
        <v>3285399.6394320326</v>
      </c>
      <c r="M153" s="123"/>
      <c r="N153" s="123">
        <f>'MATRIZ 2017 COMPLETO PROPOSTA'!AG153+'MATRIZ 2017 COMPLETO PROPOSTA'!AJ153+'MATRIZ 2017 COMPLETO PROPOSTA'!AM153</f>
        <v>580798.41359796235</v>
      </c>
      <c r="O153" s="123"/>
      <c r="P153" s="123"/>
      <c r="Q153" s="23"/>
    </row>
    <row r="154" spans="1:17" x14ac:dyDescent="0.25">
      <c r="A154" s="5"/>
      <c r="B154" t="s">
        <v>209</v>
      </c>
      <c r="C154" t="s">
        <v>219</v>
      </c>
      <c r="D154" s="103" t="s">
        <v>93</v>
      </c>
      <c r="F154" s="75"/>
      <c r="H154" s="123">
        <f>'MATRIZ 2017 COMPLETO PROPOSTA'!J154</f>
        <v>0</v>
      </c>
      <c r="I154" s="123">
        <f>'MATRIZ 2017 COMPLETO PROPOSTA'!O154</f>
        <v>2432288.4881916018</v>
      </c>
      <c r="J154" s="123">
        <f>'MATRIZ 2017 COMPLETO PROPOSTA'!R154+'MATRIZ 2017 COMPLETO PROPOSTA'!X154+'MATRIZ 2017 COMPLETO PROPOSTA'!AQ154+'MATRIZ 2017 COMPLETO PROPOSTA'!AU154+'MATRIZ 2017 COMPLETO PROPOSTA'!AY154</f>
        <v>56061.906435705947</v>
      </c>
      <c r="K154" s="123"/>
      <c r="L154" s="123">
        <f t="shared" si="7"/>
        <v>2488350.3946273075</v>
      </c>
      <c r="M154" s="123"/>
      <c r="N154" s="123">
        <f>'MATRIZ 2017 COMPLETO PROPOSTA'!AG154+'MATRIZ 2017 COMPLETO PROPOSTA'!AJ154+'MATRIZ 2017 COMPLETO PROPOSTA'!AM154</f>
        <v>499625.32650285109</v>
      </c>
      <c r="O154" s="123"/>
      <c r="P154" s="123"/>
      <c r="Q154" s="23"/>
    </row>
    <row r="155" spans="1:17" x14ac:dyDescent="0.25">
      <c r="A155" s="5"/>
      <c r="B155" t="s">
        <v>209</v>
      </c>
      <c r="C155" t="s">
        <v>220</v>
      </c>
      <c r="D155" s="103" t="s">
        <v>89</v>
      </c>
      <c r="F155" s="75"/>
      <c r="H155" s="123">
        <f>'MATRIZ 2017 COMPLETO PROPOSTA'!J155</f>
        <v>4109563.4359871899</v>
      </c>
      <c r="I155" s="123">
        <f>'MATRIZ 2017 COMPLETO PROPOSTA'!O155</f>
        <v>0</v>
      </c>
      <c r="J155" s="123">
        <f>'MATRIZ 2017 COMPLETO PROPOSTA'!R155+'MATRIZ 2017 COMPLETO PROPOSTA'!X155+'MATRIZ 2017 COMPLETO PROPOSTA'!AQ155+'MATRIZ 2017 COMPLETO PROPOSTA'!AU155+'MATRIZ 2017 COMPLETO PROPOSTA'!AY155</f>
        <v>82175.204676113397</v>
      </c>
      <c r="K155" s="123"/>
      <c r="L155" s="123">
        <f t="shared" si="7"/>
        <v>4191738.6406633034</v>
      </c>
      <c r="M155" s="123"/>
      <c r="N155" s="123">
        <f>'MATRIZ 2017 COMPLETO PROPOSTA'!AG155+'MATRIZ 2017 COMPLETO PROPOSTA'!AJ155+'MATRIZ 2017 COMPLETO PROPOSTA'!AM155</f>
        <v>626277.0369882849</v>
      </c>
      <c r="O155" s="123"/>
      <c r="P155" s="123"/>
      <c r="Q155" s="23"/>
    </row>
    <row r="156" spans="1:17" x14ac:dyDescent="0.25">
      <c r="A156" s="5"/>
      <c r="B156" t="s">
        <v>209</v>
      </c>
      <c r="C156" t="s">
        <v>221</v>
      </c>
      <c r="D156" s="103" t="s">
        <v>93</v>
      </c>
      <c r="F156" s="75"/>
      <c r="H156" s="123">
        <f>'MATRIZ 2017 COMPLETO PROPOSTA'!J156</f>
        <v>0</v>
      </c>
      <c r="I156" s="123">
        <f>'MATRIZ 2017 COMPLETO PROPOSTA'!O156</f>
        <v>2228646.0775375068</v>
      </c>
      <c r="J156" s="123">
        <f>'MATRIZ 2017 COMPLETO PROPOSTA'!R156+'MATRIZ 2017 COMPLETO PROPOSTA'!X156+'MATRIZ 2017 COMPLETO PROPOSTA'!AQ156+'MATRIZ 2017 COMPLETO PROPOSTA'!AU156+'MATRIZ 2017 COMPLETO PROPOSTA'!AY156</f>
        <v>1065243.3059386679</v>
      </c>
      <c r="K156" s="123"/>
      <c r="L156" s="123">
        <f t="shared" si="7"/>
        <v>3293889.3834761744</v>
      </c>
      <c r="M156" s="123"/>
      <c r="N156" s="123">
        <f>'MATRIZ 2017 COMPLETO PROPOSTA'!AG156+'MATRIZ 2017 COMPLETO PROPOSTA'!AJ156+'MATRIZ 2017 COMPLETO PROPOSTA'!AM156</f>
        <v>788315.88796282571</v>
      </c>
      <c r="O156" s="123"/>
      <c r="P156" s="123"/>
      <c r="Q156" s="23"/>
    </row>
    <row r="157" spans="1:17" x14ac:dyDescent="0.25">
      <c r="A157" s="5"/>
      <c r="D157" s="103"/>
      <c r="F157" s="75"/>
      <c r="H157" s="123"/>
      <c r="I157" s="123"/>
      <c r="J157" s="123"/>
      <c r="K157" s="123"/>
      <c r="L157" s="123"/>
      <c r="M157" s="123"/>
      <c r="N157" s="123"/>
      <c r="O157" s="123"/>
      <c r="P157" s="123"/>
      <c r="Q157" s="23"/>
    </row>
    <row r="158" spans="1:17" x14ac:dyDescent="0.25">
      <c r="A158" s="5"/>
      <c r="B158" s="107" t="s">
        <v>222</v>
      </c>
      <c r="C158" s="107" t="s">
        <v>223</v>
      </c>
      <c r="D158" s="107" t="s">
        <v>84</v>
      </c>
      <c r="E158" s="107"/>
      <c r="F158" s="109"/>
      <c r="G158" s="107"/>
      <c r="H158" s="124">
        <f>SUM(H159:H180)</f>
        <v>87762309.20269759</v>
      </c>
      <c r="I158" s="124">
        <f>SUM(I159:I180)</f>
        <v>7901276.3346787235</v>
      </c>
      <c r="J158" s="124">
        <f>SUM(J159:J181)</f>
        <v>11636087.028832315</v>
      </c>
      <c r="K158" s="124"/>
      <c r="L158" s="124">
        <f>SUM(L159:L181)</f>
        <v>107299672.56620863</v>
      </c>
      <c r="M158" s="124"/>
      <c r="N158" s="124">
        <f>SUM(N159:N181)</f>
        <v>17143467.718244534</v>
      </c>
      <c r="O158" s="124"/>
      <c r="P158" s="124">
        <f>L158*'DADOS BASE PROPOSTA'!$H$63</f>
        <v>85839.738052966903</v>
      </c>
      <c r="Q158" s="30"/>
    </row>
    <row r="159" spans="1:17" x14ac:dyDescent="0.25">
      <c r="A159" s="5"/>
      <c r="B159" t="s">
        <v>222</v>
      </c>
      <c r="C159" t="s">
        <v>35</v>
      </c>
      <c r="D159" s="103" t="s">
        <v>85</v>
      </c>
      <c r="F159" s="75">
        <f>'MATRIZ 2017 COMPLETO PROPOSTA'!Q159</f>
        <v>21</v>
      </c>
      <c r="H159" s="123">
        <f>'MATRIZ 2017 COMPLETO PROPOSTA'!J159</f>
        <v>0</v>
      </c>
      <c r="I159" s="123">
        <f>SUMIF('MATRIZ 2017 COMPLETO PROPOSTA'!D160:D181,"ECR",'MATRIZ 2017 COMPLETO PROPOSTA'!O160:O181)</f>
        <v>857.57142857142878</v>
      </c>
      <c r="J159" s="123">
        <f>'MATRIZ 2017 COMPLETO PROPOSTA'!R159+'MATRIZ 2017 COMPLETO PROPOSTA'!X159+'MATRIZ 2017 COMPLETO PROPOSTA'!AQ159+'MATRIZ 2017 COMPLETO PROPOSTA'!AU159+'MATRIZ 2017 COMPLETO PROPOSTA'!AY159</f>
        <v>10385273.876175078</v>
      </c>
      <c r="K159" s="123"/>
      <c r="L159" s="123">
        <f t="shared" ref="L159:L181" si="8">SUM(H159:J159)</f>
        <v>10386131.447603649</v>
      </c>
      <c r="M159" s="123"/>
      <c r="N159" s="123">
        <f>'MATRIZ 2017 COMPLETO PROPOSTA'!AG159+'MATRIZ 2017 COMPLETO PROPOSTA'!AJ159+'MATRIZ 2017 COMPLETO PROPOSTA'!AM159</f>
        <v>0</v>
      </c>
      <c r="O159" s="123"/>
      <c r="P159" s="123"/>
      <c r="Q159" s="23"/>
    </row>
    <row r="160" spans="1:17" x14ac:dyDescent="0.25">
      <c r="A160" s="5"/>
      <c r="B160" t="s">
        <v>222</v>
      </c>
      <c r="C160" t="s">
        <v>224</v>
      </c>
      <c r="D160" s="103" t="s">
        <v>89</v>
      </c>
      <c r="F160" s="75"/>
      <c r="H160" s="123">
        <f>'MATRIZ 2017 COMPLETO PROPOSTA'!J160</f>
        <v>8874845.085994482</v>
      </c>
      <c r="I160" s="123">
        <f>'MATRIZ 2017 COMPLETO PROPOSTA'!O160</f>
        <v>0</v>
      </c>
      <c r="J160" s="123">
        <f>'MATRIZ 2017 COMPLETO PROPOSTA'!R160+'MATRIZ 2017 COMPLETO PROPOSTA'!X160+'MATRIZ 2017 COMPLETO PROPOSTA'!AQ160+'MATRIZ 2017 COMPLETO PROPOSTA'!AU160+'MATRIZ 2017 COMPLETO PROPOSTA'!AY160</f>
        <v>0</v>
      </c>
      <c r="K160" s="123"/>
      <c r="L160" s="123">
        <f t="shared" si="8"/>
        <v>8874845.085994482</v>
      </c>
      <c r="M160" s="123"/>
      <c r="N160" s="123">
        <f>'MATRIZ 2017 COMPLETO PROPOSTA'!AG160+'MATRIZ 2017 COMPLETO PROPOSTA'!AJ160+'MATRIZ 2017 COMPLETO PROPOSTA'!AM160</f>
        <v>1326933.4470314337</v>
      </c>
      <c r="O160" s="123"/>
      <c r="P160" s="123"/>
      <c r="Q160" s="23"/>
    </row>
    <row r="161" spans="1:17" x14ac:dyDescent="0.25">
      <c r="A161" s="5"/>
      <c r="B161" t="s">
        <v>222</v>
      </c>
      <c r="C161" t="s">
        <v>225</v>
      </c>
      <c r="D161" s="103" t="s">
        <v>89</v>
      </c>
      <c r="F161" s="75"/>
      <c r="H161" s="123">
        <f>'MATRIZ 2017 COMPLETO PROPOSTA'!J161</f>
        <v>3219270.5252207145</v>
      </c>
      <c r="I161" s="123">
        <f>'MATRIZ 2017 COMPLETO PROPOSTA'!O161</f>
        <v>0</v>
      </c>
      <c r="J161" s="123">
        <f>'MATRIZ 2017 COMPLETO PROPOSTA'!R161+'MATRIZ 2017 COMPLETO PROPOSTA'!X161+'MATRIZ 2017 COMPLETO PROPOSTA'!AQ161+'MATRIZ 2017 COMPLETO PROPOSTA'!AU161+'MATRIZ 2017 COMPLETO PROPOSTA'!AY161</f>
        <v>13.321458554055285</v>
      </c>
      <c r="K161" s="123"/>
      <c r="L161" s="123">
        <f t="shared" si="8"/>
        <v>3219283.8466792684</v>
      </c>
      <c r="M161" s="123"/>
      <c r="N161" s="123">
        <f>'MATRIZ 2017 COMPLETO PROPOSTA'!AG161+'MATRIZ 2017 COMPLETO PROPOSTA'!AJ161+'MATRIZ 2017 COMPLETO PROPOSTA'!AM161</f>
        <v>515718.3892501354</v>
      </c>
      <c r="O161" s="123"/>
      <c r="P161" s="123"/>
      <c r="Q161" s="23"/>
    </row>
    <row r="162" spans="1:17" x14ac:dyDescent="0.25">
      <c r="A162" s="5"/>
      <c r="B162" t="s">
        <v>222</v>
      </c>
      <c r="C162" t="s">
        <v>226</v>
      </c>
      <c r="D162" s="103" t="s">
        <v>87</v>
      </c>
      <c r="F162" s="75"/>
      <c r="H162" s="123">
        <f>'MATRIZ 2017 COMPLETO PROPOSTA'!J162</f>
        <v>0</v>
      </c>
      <c r="I162" s="123">
        <f>'MATRIZ 2017 COMPLETO PROPOSTA'!O162</f>
        <v>1045747.9955688849</v>
      </c>
      <c r="J162" s="123">
        <f>'MATRIZ 2017 COMPLETO PROPOSTA'!R162+'MATRIZ 2017 COMPLETO PROPOSTA'!X162+'MATRIZ 2017 COMPLETO PROPOSTA'!AQ162+'MATRIZ 2017 COMPLETO PROPOSTA'!AU162+'MATRIZ 2017 COMPLETO PROPOSTA'!AY162</f>
        <v>0</v>
      </c>
      <c r="K162" s="123"/>
      <c r="L162" s="123">
        <f t="shared" si="8"/>
        <v>1045747.9955688849</v>
      </c>
      <c r="M162" s="123"/>
      <c r="N162" s="123">
        <f>'MATRIZ 2017 COMPLETO PROPOSTA'!AG162+'MATRIZ 2017 COMPLETO PROPOSTA'!AJ162+'MATRIZ 2017 COMPLETO PROPOSTA'!AM162</f>
        <v>67143.462209396166</v>
      </c>
      <c r="O162" s="123"/>
      <c r="P162" s="123"/>
      <c r="Q162" s="23"/>
    </row>
    <row r="163" spans="1:17" x14ac:dyDescent="0.25">
      <c r="A163" s="5"/>
      <c r="B163" t="s">
        <v>222</v>
      </c>
      <c r="C163" t="s">
        <v>227</v>
      </c>
      <c r="D163" s="103" t="s">
        <v>136</v>
      </c>
      <c r="F163" s="75"/>
      <c r="H163" s="123">
        <f>'MATRIZ 2017 COMPLETO PROPOSTA'!J163</f>
        <v>0</v>
      </c>
      <c r="I163" s="123">
        <f>'MATRIZ 2017 COMPLETO PROPOSTA'!O163</f>
        <v>2190117.1560096694</v>
      </c>
      <c r="J163" s="123">
        <f>'MATRIZ 2017 COMPLETO PROPOSTA'!R163+'MATRIZ 2017 COMPLETO PROPOSTA'!X163+'MATRIZ 2017 COMPLETO PROPOSTA'!AQ163+'MATRIZ 2017 COMPLETO PROPOSTA'!AU163+'MATRIZ 2017 COMPLETO PROPOSTA'!AY163</f>
        <v>0</v>
      </c>
      <c r="K163" s="123"/>
      <c r="L163" s="123">
        <f t="shared" si="8"/>
        <v>2190117.1560096694</v>
      </c>
      <c r="M163" s="123"/>
      <c r="N163" s="123">
        <f>'MATRIZ 2017 COMPLETO PROPOSTA'!AG163+'MATRIZ 2017 COMPLETO PROPOSTA'!AJ163+'MATRIZ 2017 COMPLETO PROPOSTA'!AM163</f>
        <v>107954.52172333373</v>
      </c>
      <c r="O163" s="123"/>
      <c r="P163" s="123"/>
      <c r="Q163" s="23"/>
    </row>
    <row r="164" spans="1:17" x14ac:dyDescent="0.25">
      <c r="A164" s="5"/>
      <c r="B164" t="s">
        <v>222</v>
      </c>
      <c r="C164" t="s">
        <v>228</v>
      </c>
      <c r="D164" s="103" t="s">
        <v>89</v>
      </c>
      <c r="F164" s="75"/>
      <c r="H164" s="123">
        <f>'MATRIZ 2017 COMPLETO PROPOSTA'!J164</f>
        <v>4465994.293668692</v>
      </c>
      <c r="I164" s="123">
        <f>'MATRIZ 2017 COMPLETO PROPOSTA'!O164</f>
        <v>0</v>
      </c>
      <c r="J164" s="123">
        <f>'MATRIZ 2017 COMPLETO PROPOSTA'!R164+'MATRIZ 2017 COMPLETO PROPOSTA'!X164+'MATRIZ 2017 COMPLETO PROPOSTA'!AQ164+'MATRIZ 2017 COMPLETO PROPOSTA'!AU164+'MATRIZ 2017 COMPLETO PROPOSTA'!AY164</f>
        <v>95731.515076840675</v>
      </c>
      <c r="K164" s="123"/>
      <c r="L164" s="123">
        <f t="shared" si="8"/>
        <v>4561725.8087455323</v>
      </c>
      <c r="M164" s="123"/>
      <c r="N164" s="123">
        <f>'MATRIZ 2017 COMPLETO PROPOSTA'!AG164+'MATRIZ 2017 COMPLETO PROPOSTA'!AJ164+'MATRIZ 2017 COMPLETO PROPOSTA'!AM164</f>
        <v>748152.97624138067</v>
      </c>
      <c r="O164" s="123"/>
      <c r="P164" s="123"/>
      <c r="Q164" s="23"/>
    </row>
    <row r="165" spans="1:17" x14ac:dyDescent="0.25">
      <c r="A165" s="5"/>
      <c r="B165" t="s">
        <v>222</v>
      </c>
      <c r="C165" t="s">
        <v>229</v>
      </c>
      <c r="D165" s="103" t="s">
        <v>89</v>
      </c>
      <c r="F165" s="75"/>
      <c r="H165" s="123">
        <f>'MATRIZ 2017 COMPLETO PROPOSTA'!J165</f>
        <v>5393957.7226141952</v>
      </c>
      <c r="I165" s="123">
        <f>'MATRIZ 2017 COMPLETO PROPOSTA'!O165</f>
        <v>0</v>
      </c>
      <c r="J165" s="123">
        <f>'MATRIZ 2017 COMPLETO PROPOSTA'!R165+'MATRIZ 2017 COMPLETO PROPOSTA'!X165+'MATRIZ 2017 COMPLETO PROPOSTA'!AQ165+'MATRIZ 2017 COMPLETO PROPOSTA'!AU165+'MATRIZ 2017 COMPLETO PROPOSTA'!AY165</f>
        <v>0</v>
      </c>
      <c r="K165" s="123"/>
      <c r="L165" s="123">
        <f t="shared" si="8"/>
        <v>5393957.7226141952</v>
      </c>
      <c r="M165" s="123"/>
      <c r="N165" s="123">
        <f>'MATRIZ 2017 COMPLETO PROPOSTA'!AG165+'MATRIZ 2017 COMPLETO PROPOSTA'!AJ165+'MATRIZ 2017 COMPLETO PROPOSTA'!AM165</f>
        <v>1205502.560217706</v>
      </c>
      <c r="O165" s="123"/>
      <c r="P165" s="123"/>
      <c r="Q165" s="23"/>
    </row>
    <row r="166" spans="1:17" x14ac:dyDescent="0.25">
      <c r="A166" s="5"/>
      <c r="B166" t="s">
        <v>222</v>
      </c>
      <c r="C166" t="s">
        <v>230</v>
      </c>
      <c r="D166" s="103" t="s">
        <v>93</v>
      </c>
      <c r="F166" s="75"/>
      <c r="H166" s="123">
        <f>'MATRIZ 2017 COMPLETO PROPOSTA'!J166</f>
        <v>0</v>
      </c>
      <c r="I166" s="123">
        <f>'MATRIZ 2017 COMPLETO PROPOSTA'!O166</f>
        <v>2132601.5425839475</v>
      </c>
      <c r="J166" s="123">
        <f>'MATRIZ 2017 COMPLETO PROPOSTA'!R166+'MATRIZ 2017 COMPLETO PROPOSTA'!X166+'MATRIZ 2017 COMPLETO PROPOSTA'!AQ166+'MATRIZ 2017 COMPLETO PROPOSTA'!AU166+'MATRIZ 2017 COMPLETO PROPOSTA'!AY166</f>
        <v>0</v>
      </c>
      <c r="K166" s="123"/>
      <c r="L166" s="123">
        <f t="shared" si="8"/>
        <v>2132601.5425839475</v>
      </c>
      <c r="M166" s="123"/>
      <c r="N166" s="123">
        <f>'MATRIZ 2017 COMPLETO PROPOSTA'!AG166+'MATRIZ 2017 COMPLETO PROPOSTA'!AJ166+'MATRIZ 2017 COMPLETO PROPOSTA'!AM166</f>
        <v>96968.707889384401</v>
      </c>
      <c r="O166" s="123"/>
      <c r="P166" s="123"/>
      <c r="Q166" s="23"/>
    </row>
    <row r="167" spans="1:17" x14ac:dyDescent="0.25">
      <c r="A167" s="5"/>
      <c r="B167" t="s">
        <v>222</v>
      </c>
      <c r="C167" t="s">
        <v>231</v>
      </c>
      <c r="D167" s="103" t="s">
        <v>89</v>
      </c>
      <c r="F167" s="75"/>
      <c r="H167" s="123">
        <f>'MATRIZ 2017 COMPLETO PROPOSTA'!J167</f>
        <v>4045990.042850947</v>
      </c>
      <c r="I167" s="123">
        <f>'MATRIZ 2017 COMPLETO PROPOSTA'!O167</f>
        <v>0</v>
      </c>
      <c r="J167" s="123">
        <f>'MATRIZ 2017 COMPLETO PROPOSTA'!R167+'MATRIZ 2017 COMPLETO PROPOSTA'!X167+'MATRIZ 2017 COMPLETO PROPOSTA'!AQ167+'MATRIZ 2017 COMPLETO PROPOSTA'!AU167+'MATRIZ 2017 COMPLETO PROPOSTA'!AY167</f>
        <v>548806.47518531629</v>
      </c>
      <c r="K167" s="123"/>
      <c r="L167" s="123">
        <f t="shared" si="8"/>
        <v>4594796.5180362631</v>
      </c>
      <c r="M167" s="123"/>
      <c r="N167" s="123">
        <f>'MATRIZ 2017 COMPLETO PROPOSTA'!AG167+'MATRIZ 2017 COMPLETO PROPOSTA'!AJ167+'MATRIZ 2017 COMPLETO PROPOSTA'!AM167</f>
        <v>915480.57339613198</v>
      </c>
      <c r="O167" s="123"/>
      <c r="P167" s="123"/>
      <c r="Q167" s="23"/>
    </row>
    <row r="168" spans="1:17" x14ac:dyDescent="0.25">
      <c r="A168" s="5"/>
      <c r="B168" t="s">
        <v>222</v>
      </c>
      <c r="C168" t="s">
        <v>232</v>
      </c>
      <c r="D168" s="103" t="s">
        <v>89</v>
      </c>
      <c r="F168" s="75"/>
      <c r="H168" s="123">
        <f>'MATRIZ 2017 COMPLETO PROPOSTA'!J168</f>
        <v>3153781.4</v>
      </c>
      <c r="I168" s="123">
        <f>'MATRIZ 2017 COMPLETO PROPOSTA'!O168</f>
        <v>0</v>
      </c>
      <c r="J168" s="123">
        <f>'MATRIZ 2017 COMPLETO PROPOSTA'!R168+'MATRIZ 2017 COMPLETO PROPOSTA'!X168+'MATRIZ 2017 COMPLETO PROPOSTA'!AQ168+'MATRIZ 2017 COMPLETO PROPOSTA'!AU168+'MATRIZ 2017 COMPLETO PROPOSTA'!AY168</f>
        <v>107698.76461615431</v>
      </c>
      <c r="K168" s="123"/>
      <c r="L168" s="123">
        <f t="shared" si="8"/>
        <v>3261480.164616154</v>
      </c>
      <c r="M168" s="123"/>
      <c r="N168" s="123">
        <f>'MATRIZ 2017 COMPLETO PROPOSTA'!AG168+'MATRIZ 2017 COMPLETO PROPOSTA'!AJ168+'MATRIZ 2017 COMPLETO PROPOSTA'!AM168</f>
        <v>741043.02678218612</v>
      </c>
      <c r="O168" s="123"/>
      <c r="P168" s="123"/>
      <c r="Q168" s="23"/>
    </row>
    <row r="169" spans="1:17" x14ac:dyDescent="0.25">
      <c r="A169" s="5"/>
      <c r="B169" t="s">
        <v>222</v>
      </c>
      <c r="C169" t="s">
        <v>233</v>
      </c>
      <c r="D169" s="103" t="s">
        <v>89</v>
      </c>
      <c r="F169" s="75"/>
      <c r="H169" s="123">
        <f>'MATRIZ 2017 COMPLETO PROPOSTA'!J169</f>
        <v>3153781.4</v>
      </c>
      <c r="I169" s="123">
        <f>'MATRIZ 2017 COMPLETO PROPOSTA'!O169</f>
        <v>0</v>
      </c>
      <c r="J169" s="123">
        <f>'MATRIZ 2017 COMPLETO PROPOSTA'!R169+'MATRIZ 2017 COMPLETO PROPOSTA'!X169+'MATRIZ 2017 COMPLETO PROPOSTA'!AQ169+'MATRIZ 2017 COMPLETO PROPOSTA'!AU169+'MATRIZ 2017 COMPLETO PROPOSTA'!AY169</f>
        <v>0</v>
      </c>
      <c r="K169" s="123"/>
      <c r="L169" s="123">
        <f t="shared" si="8"/>
        <v>3153781.4</v>
      </c>
      <c r="M169" s="123"/>
      <c r="N169" s="123">
        <f>'MATRIZ 2017 COMPLETO PROPOSTA'!AG169+'MATRIZ 2017 COMPLETO PROPOSTA'!AJ169+'MATRIZ 2017 COMPLETO PROPOSTA'!AM169</f>
        <v>300265.89476002252</v>
      </c>
      <c r="O169" s="123"/>
      <c r="P169" s="123"/>
      <c r="Q169" s="23"/>
    </row>
    <row r="170" spans="1:17" x14ac:dyDescent="0.25">
      <c r="A170" s="5"/>
      <c r="B170" t="s">
        <v>222</v>
      </c>
      <c r="C170" t="s">
        <v>234</v>
      </c>
      <c r="D170" s="103" t="s">
        <v>89</v>
      </c>
      <c r="F170" s="75"/>
      <c r="H170" s="123">
        <f>'MATRIZ 2017 COMPLETO PROPOSTA'!J170</f>
        <v>9022417.6960648876</v>
      </c>
      <c r="I170" s="123">
        <f>'MATRIZ 2017 COMPLETO PROPOSTA'!O170</f>
        <v>0</v>
      </c>
      <c r="J170" s="123">
        <f>'MATRIZ 2017 COMPLETO PROPOSTA'!R170+'MATRIZ 2017 COMPLETO PROPOSTA'!X170+'MATRIZ 2017 COMPLETO PROPOSTA'!AQ170+'MATRIZ 2017 COMPLETO PROPOSTA'!AU170+'MATRIZ 2017 COMPLETO PROPOSTA'!AY170</f>
        <v>0</v>
      </c>
      <c r="K170" s="123"/>
      <c r="L170" s="123">
        <f t="shared" si="8"/>
        <v>9022417.6960648876</v>
      </c>
      <c r="M170" s="123"/>
      <c r="N170" s="123">
        <f>'MATRIZ 2017 COMPLETO PROPOSTA'!AG170+'MATRIZ 2017 COMPLETO PROPOSTA'!AJ170+'MATRIZ 2017 COMPLETO PROPOSTA'!AM170</f>
        <v>1706661.5395269231</v>
      </c>
      <c r="O170" s="123"/>
      <c r="P170" s="123"/>
      <c r="Q170" s="23"/>
    </row>
    <row r="171" spans="1:17" x14ac:dyDescent="0.25">
      <c r="A171" s="5"/>
      <c r="B171" t="s">
        <v>222</v>
      </c>
      <c r="C171" t="s">
        <v>235</v>
      </c>
      <c r="D171" s="103" t="s">
        <v>89</v>
      </c>
      <c r="F171" s="75"/>
      <c r="H171" s="123">
        <f>'MATRIZ 2017 COMPLETO PROPOSTA'!J171</f>
        <v>3153781.4</v>
      </c>
      <c r="I171" s="123">
        <f>'MATRIZ 2017 COMPLETO PROPOSTA'!O171</f>
        <v>0</v>
      </c>
      <c r="J171" s="123">
        <f>'MATRIZ 2017 COMPLETO PROPOSTA'!R171+'MATRIZ 2017 COMPLETO PROPOSTA'!X171+'MATRIZ 2017 COMPLETO PROPOSTA'!AQ171+'MATRIZ 2017 COMPLETO PROPOSTA'!AU171+'MATRIZ 2017 COMPLETO PROPOSTA'!AY171</f>
        <v>452.92959083787969</v>
      </c>
      <c r="K171" s="123"/>
      <c r="L171" s="123">
        <f t="shared" si="8"/>
        <v>3154234.3295908379</v>
      </c>
      <c r="M171" s="123"/>
      <c r="N171" s="123">
        <f>'MATRIZ 2017 COMPLETO PROPOSTA'!AG171+'MATRIZ 2017 COMPLETO PROPOSTA'!AJ171+'MATRIZ 2017 COMPLETO PROPOSTA'!AM171</f>
        <v>626771.93447959831</v>
      </c>
      <c r="O171" s="123"/>
      <c r="P171" s="123"/>
      <c r="Q171" s="23"/>
    </row>
    <row r="172" spans="1:17" x14ac:dyDescent="0.25">
      <c r="A172" s="5"/>
      <c r="B172" t="s">
        <v>222</v>
      </c>
      <c r="C172" t="s">
        <v>236</v>
      </c>
      <c r="D172" s="103" t="s">
        <v>136</v>
      </c>
      <c r="F172" s="75"/>
      <c r="H172" s="123">
        <f>'MATRIZ 2017 COMPLETO PROPOSTA'!J172</f>
        <v>0</v>
      </c>
      <c r="I172" s="123">
        <f>'MATRIZ 2017 COMPLETO PROPOSTA'!O172</f>
        <v>2531952.0690876497</v>
      </c>
      <c r="J172" s="123">
        <f>'MATRIZ 2017 COMPLETO PROPOSTA'!R172+'MATRIZ 2017 COMPLETO PROPOSTA'!X172+'MATRIZ 2017 COMPLETO PROPOSTA'!AQ172+'MATRIZ 2017 COMPLETO PROPOSTA'!AU172+'MATRIZ 2017 COMPLETO PROPOSTA'!AY172</f>
        <v>0</v>
      </c>
      <c r="K172" s="123"/>
      <c r="L172" s="123">
        <f t="shared" si="8"/>
        <v>2531952.0690876497</v>
      </c>
      <c r="M172" s="123"/>
      <c r="N172" s="123">
        <f>'MATRIZ 2017 COMPLETO PROPOSTA'!AG172+'MATRIZ 2017 COMPLETO PROPOSTA'!AJ172+'MATRIZ 2017 COMPLETO PROPOSTA'!AM172</f>
        <v>154988.66423161046</v>
      </c>
      <c r="O172" s="123"/>
      <c r="P172" s="123"/>
      <c r="Q172" s="23"/>
    </row>
    <row r="173" spans="1:17" x14ac:dyDescent="0.25">
      <c r="A173" s="5"/>
      <c r="B173" t="s">
        <v>222</v>
      </c>
      <c r="C173" t="s">
        <v>237</v>
      </c>
      <c r="D173" s="103" t="s">
        <v>89</v>
      </c>
      <c r="F173" s="75"/>
      <c r="H173" s="123">
        <f>'MATRIZ 2017 COMPLETO PROPOSTA'!J173</f>
        <v>3288280.7843147395</v>
      </c>
      <c r="I173" s="123">
        <f>'MATRIZ 2017 COMPLETO PROPOSTA'!O173</f>
        <v>0</v>
      </c>
      <c r="J173" s="123">
        <f>'MATRIZ 2017 COMPLETO PROPOSTA'!R173+'MATRIZ 2017 COMPLETO PROPOSTA'!X173+'MATRIZ 2017 COMPLETO PROPOSTA'!AQ173+'MATRIZ 2017 COMPLETO PROPOSTA'!AU173+'MATRIZ 2017 COMPLETO PROPOSTA'!AY173</f>
        <v>0</v>
      </c>
      <c r="K173" s="123"/>
      <c r="L173" s="123">
        <f t="shared" si="8"/>
        <v>3288280.7843147395</v>
      </c>
      <c r="M173" s="123"/>
      <c r="N173" s="123">
        <f>'MATRIZ 2017 COMPLETO PROPOSTA'!AG173+'MATRIZ 2017 COMPLETO PROPOSTA'!AJ173+'MATRIZ 2017 COMPLETO PROPOSTA'!AM173</f>
        <v>581834.85423857882</v>
      </c>
      <c r="O173" s="123"/>
      <c r="P173" s="123"/>
      <c r="Q173" s="23"/>
    </row>
    <row r="174" spans="1:17" x14ac:dyDescent="0.25">
      <c r="A174" s="5"/>
      <c r="B174" t="s">
        <v>222</v>
      </c>
      <c r="C174" t="s">
        <v>238</v>
      </c>
      <c r="D174" s="103" t="s">
        <v>89</v>
      </c>
      <c r="F174" s="75"/>
      <c r="H174" s="123">
        <f>'MATRIZ 2017 COMPLETO PROPOSTA'!J174</f>
        <v>3575438.3021603464</v>
      </c>
      <c r="I174" s="123">
        <f>'MATRIZ 2017 COMPLETO PROPOSTA'!O174</f>
        <v>0</v>
      </c>
      <c r="J174" s="123">
        <f>'MATRIZ 2017 COMPLETO PROPOSTA'!R174+'MATRIZ 2017 COMPLETO PROPOSTA'!X174+'MATRIZ 2017 COMPLETO PROPOSTA'!AQ174+'MATRIZ 2017 COMPLETO PROPOSTA'!AU174+'MATRIZ 2017 COMPLETO PROPOSTA'!AY174</f>
        <v>40181.032350737303</v>
      </c>
      <c r="K174" s="123"/>
      <c r="L174" s="123">
        <f t="shared" si="8"/>
        <v>3615619.3345110836</v>
      </c>
      <c r="M174" s="123"/>
      <c r="N174" s="123">
        <f>'MATRIZ 2017 COMPLETO PROPOSTA'!AG174+'MATRIZ 2017 COMPLETO PROPOSTA'!AJ174+'MATRIZ 2017 COMPLETO PROPOSTA'!AM174</f>
        <v>338976.04914208956</v>
      </c>
      <c r="O174" s="123"/>
      <c r="P174" s="123"/>
      <c r="Q174" s="23"/>
    </row>
    <row r="175" spans="1:17" x14ac:dyDescent="0.25">
      <c r="A175" s="5"/>
      <c r="B175" t="s">
        <v>222</v>
      </c>
      <c r="C175" t="s">
        <v>239</v>
      </c>
      <c r="D175" s="103" t="s">
        <v>89</v>
      </c>
      <c r="F175" s="75"/>
      <c r="H175" s="123">
        <f>'MATRIZ 2017 COMPLETO PROPOSTA'!J175</f>
        <v>7521648.7414220488</v>
      </c>
      <c r="I175" s="123">
        <f>'MATRIZ 2017 COMPLETO PROPOSTA'!O175</f>
        <v>0</v>
      </c>
      <c r="J175" s="123">
        <f>'MATRIZ 2017 COMPLETO PROPOSTA'!R175+'MATRIZ 2017 COMPLETO PROPOSTA'!X175+'MATRIZ 2017 COMPLETO PROPOSTA'!AQ175+'MATRIZ 2017 COMPLETO PROPOSTA'!AU175+'MATRIZ 2017 COMPLETO PROPOSTA'!AY175</f>
        <v>0</v>
      </c>
      <c r="K175" s="123"/>
      <c r="L175" s="123">
        <f t="shared" si="8"/>
        <v>7521648.7414220488</v>
      </c>
      <c r="M175" s="123"/>
      <c r="N175" s="123">
        <f>'MATRIZ 2017 COMPLETO PROPOSTA'!AG175+'MATRIZ 2017 COMPLETO PROPOSTA'!AJ175+'MATRIZ 2017 COMPLETO PROPOSTA'!AM175</f>
        <v>3049918.9116330789</v>
      </c>
      <c r="O175" s="123"/>
      <c r="P175" s="123"/>
      <c r="Q175" s="23"/>
    </row>
    <row r="176" spans="1:17" x14ac:dyDescent="0.25">
      <c r="A176" s="5"/>
      <c r="B176" t="s">
        <v>222</v>
      </c>
      <c r="C176" t="s">
        <v>240</v>
      </c>
      <c r="D176" s="103" t="s">
        <v>89</v>
      </c>
      <c r="F176" s="75"/>
      <c r="H176" s="123">
        <f>'MATRIZ 2017 COMPLETO PROPOSTA'!J176</f>
        <v>3815629.480257778</v>
      </c>
      <c r="I176" s="123">
        <f>'MATRIZ 2017 COMPLETO PROPOSTA'!O176</f>
        <v>0</v>
      </c>
      <c r="J176" s="123">
        <f>'MATRIZ 2017 COMPLETO PROPOSTA'!R176+'MATRIZ 2017 COMPLETO PROPOSTA'!X176+'MATRIZ 2017 COMPLETO PROPOSTA'!AQ176+'MATRIZ 2017 COMPLETO PROPOSTA'!AU176+'MATRIZ 2017 COMPLETO PROPOSTA'!AY176</f>
        <v>0</v>
      </c>
      <c r="K176" s="123"/>
      <c r="L176" s="123">
        <f t="shared" si="8"/>
        <v>3815629.480257778</v>
      </c>
      <c r="M176" s="123"/>
      <c r="N176" s="123">
        <f>'MATRIZ 2017 COMPLETO PROPOSTA'!AG176+'MATRIZ 2017 COMPLETO PROPOSTA'!AJ176+'MATRIZ 2017 COMPLETO PROPOSTA'!AM176</f>
        <v>531646.10039787902</v>
      </c>
      <c r="O176" s="123"/>
      <c r="P176" s="123"/>
      <c r="Q176" s="23"/>
    </row>
    <row r="177" spans="1:17" x14ac:dyDescent="0.25">
      <c r="A177" s="5"/>
      <c r="B177" t="s">
        <v>222</v>
      </c>
      <c r="C177" t="s">
        <v>241</v>
      </c>
      <c r="D177" s="103" t="s">
        <v>89</v>
      </c>
      <c r="F177" s="75"/>
      <c r="H177" s="123">
        <f>'MATRIZ 2017 COMPLETO PROPOSTA'!J177</f>
        <v>4550930.2298783176</v>
      </c>
      <c r="I177" s="123">
        <f>'MATRIZ 2017 COMPLETO PROPOSTA'!O177</f>
        <v>0</v>
      </c>
      <c r="J177" s="123">
        <f>'MATRIZ 2017 COMPLETO PROPOSTA'!R177+'MATRIZ 2017 COMPLETO PROPOSTA'!X177+'MATRIZ 2017 COMPLETO PROPOSTA'!AQ177+'MATRIZ 2017 COMPLETO PROPOSTA'!AU177+'MATRIZ 2017 COMPLETO PROPOSTA'!AY177</f>
        <v>129122.34070690266</v>
      </c>
      <c r="K177" s="123"/>
      <c r="L177" s="123">
        <f t="shared" si="8"/>
        <v>4680052.5705852201</v>
      </c>
      <c r="M177" s="123"/>
      <c r="N177" s="123">
        <f>'MATRIZ 2017 COMPLETO PROPOSTA'!AG177+'MATRIZ 2017 COMPLETO PROPOSTA'!AJ177+'MATRIZ 2017 COMPLETO PROPOSTA'!AM177</f>
        <v>961879.95785656106</v>
      </c>
      <c r="O177" s="123"/>
      <c r="P177" s="123"/>
      <c r="Q177" s="23"/>
    </row>
    <row r="178" spans="1:17" x14ac:dyDescent="0.25">
      <c r="A178" s="5"/>
      <c r="B178" t="s">
        <v>222</v>
      </c>
      <c r="C178" t="s">
        <v>242</v>
      </c>
      <c r="D178" s="103" t="s">
        <v>89</v>
      </c>
      <c r="F178" s="75"/>
      <c r="H178" s="123">
        <f>'MATRIZ 2017 COMPLETO PROPOSTA'!J178</f>
        <v>3172224.4319804851</v>
      </c>
      <c r="I178" s="123">
        <f>'MATRIZ 2017 COMPLETO PROPOSTA'!O178</f>
        <v>0</v>
      </c>
      <c r="J178" s="123">
        <f>'MATRIZ 2017 COMPLETO PROPOSTA'!R178+'MATRIZ 2017 COMPLETO PROPOSTA'!X178+'MATRIZ 2017 COMPLETO PROPOSTA'!AQ178+'MATRIZ 2017 COMPLETO PROPOSTA'!AU178+'MATRIZ 2017 COMPLETO PROPOSTA'!AY178</f>
        <v>0</v>
      </c>
      <c r="K178" s="123"/>
      <c r="L178" s="123">
        <f t="shared" si="8"/>
        <v>3172224.4319804851</v>
      </c>
      <c r="M178" s="123"/>
      <c r="N178" s="123">
        <f>'MATRIZ 2017 COMPLETO PROPOSTA'!AG178+'MATRIZ 2017 COMPLETO PROPOSTA'!AJ178+'MATRIZ 2017 COMPLETO PROPOSTA'!AM178</f>
        <v>375299.20837063459</v>
      </c>
      <c r="O178" s="123"/>
      <c r="P178" s="123"/>
      <c r="Q178" s="23"/>
    </row>
    <row r="179" spans="1:17" x14ac:dyDescent="0.25">
      <c r="A179" s="5"/>
      <c r="B179" t="s">
        <v>222</v>
      </c>
      <c r="C179" t="s">
        <v>243</v>
      </c>
      <c r="D179" s="103" t="s">
        <v>89</v>
      </c>
      <c r="F179" s="75"/>
      <c r="H179" s="123">
        <f>'MATRIZ 2017 COMPLETO PROPOSTA'!J179</f>
        <v>3153781.4</v>
      </c>
      <c r="I179" s="123">
        <f>'MATRIZ 2017 COMPLETO PROPOSTA'!O179</f>
        <v>0</v>
      </c>
      <c r="J179" s="123">
        <f>'MATRIZ 2017 COMPLETO PROPOSTA'!R179+'MATRIZ 2017 COMPLETO PROPOSTA'!X179+'MATRIZ 2017 COMPLETO PROPOSTA'!AQ179+'MATRIZ 2017 COMPLETO PROPOSTA'!AU179+'MATRIZ 2017 COMPLETO PROPOSTA'!AY179</f>
        <v>0</v>
      </c>
      <c r="K179" s="123"/>
      <c r="L179" s="123">
        <f t="shared" si="8"/>
        <v>3153781.4</v>
      </c>
      <c r="M179" s="123"/>
      <c r="N179" s="123">
        <f>'MATRIZ 2017 COMPLETO PROPOSTA'!AG179+'MATRIZ 2017 COMPLETO PROPOSTA'!AJ179+'MATRIZ 2017 COMPLETO PROPOSTA'!AM179</f>
        <v>352321.23730946204</v>
      </c>
      <c r="O179" s="123"/>
      <c r="P179" s="123"/>
      <c r="Q179" s="23"/>
    </row>
    <row r="180" spans="1:17" x14ac:dyDescent="0.25">
      <c r="A180" s="5"/>
      <c r="B180" t="s">
        <v>222</v>
      </c>
      <c r="C180" t="s">
        <v>244</v>
      </c>
      <c r="D180" s="103" t="s">
        <v>89</v>
      </c>
      <c r="F180" s="75"/>
      <c r="H180" s="123">
        <f>'MATRIZ 2017 COMPLETO PROPOSTA'!J180</f>
        <v>14200556.266269954</v>
      </c>
      <c r="I180" s="123">
        <f>'MATRIZ 2017 COMPLETO PROPOSTA'!O180</f>
        <v>0</v>
      </c>
      <c r="J180" s="123">
        <f>'MATRIZ 2017 COMPLETO PROPOSTA'!R180+'MATRIZ 2017 COMPLETO PROPOSTA'!X180+'MATRIZ 2017 COMPLETO PROPOSTA'!AQ180+'MATRIZ 2017 COMPLETO PROPOSTA'!AU180+'MATRIZ 2017 COMPLETO PROPOSTA'!AY180</f>
        <v>166382.62834517975</v>
      </c>
      <c r="K180" s="123"/>
      <c r="L180" s="123">
        <f t="shared" si="8"/>
        <v>14366938.894615134</v>
      </c>
      <c r="M180" s="123"/>
      <c r="N180" s="123">
        <f>'MATRIZ 2017 COMPLETO PROPOSTA'!AG180+'MATRIZ 2017 COMPLETO PROPOSTA'!AJ180+'MATRIZ 2017 COMPLETO PROPOSTA'!AM180</f>
        <v>2272841.7694733841</v>
      </c>
      <c r="O180" s="123"/>
      <c r="P180" s="123"/>
      <c r="Q180" s="23"/>
    </row>
    <row r="181" spans="1:17" x14ac:dyDescent="0.25">
      <c r="A181" s="5"/>
      <c r="B181" t="s">
        <v>222</v>
      </c>
      <c r="C181" t="s">
        <v>245</v>
      </c>
      <c r="D181" s="103" t="s">
        <v>246</v>
      </c>
      <c r="F181" s="75"/>
      <c r="H181" s="123"/>
      <c r="I181" s="123" t="s">
        <v>768</v>
      </c>
      <c r="J181" s="123">
        <f>'MATRIZ 2017 COMPLETO PROPOSTA'!R181+'MATRIZ 2017 COMPLETO PROPOSTA'!X181+'MATRIZ 2017 COMPLETO PROPOSTA'!AQ181+'MATRIZ 2017 COMPLETO PROPOSTA'!AU181+'MATRIZ 2017 COMPLETO PROPOSTA'!AY181</f>
        <v>162424.14532671272</v>
      </c>
      <c r="K181" s="123"/>
      <c r="L181" s="123">
        <f t="shared" si="8"/>
        <v>162424.14532671272</v>
      </c>
      <c r="M181" s="123"/>
      <c r="N181" s="123">
        <f>'MATRIZ 2017 COMPLETO PROPOSTA'!AG181+'MATRIZ 2017 COMPLETO PROPOSTA'!AJ181+'MATRIZ 2017 COMPLETO PROPOSTA'!AM181</f>
        <v>165163.93208362407</v>
      </c>
      <c r="O181" s="123"/>
      <c r="P181" s="123"/>
      <c r="Q181" s="23"/>
    </row>
    <row r="182" spans="1:17" x14ac:dyDescent="0.25">
      <c r="A182" s="5"/>
      <c r="D182" s="103"/>
      <c r="F182" s="75"/>
      <c r="H182" s="123"/>
      <c r="I182" s="123"/>
      <c r="J182" s="123"/>
      <c r="K182" s="123"/>
      <c r="L182" s="123"/>
      <c r="M182" s="123"/>
      <c r="N182" s="123"/>
      <c r="O182" s="123"/>
      <c r="P182" s="123"/>
      <c r="Q182" s="23"/>
    </row>
    <row r="183" spans="1:17" x14ac:dyDescent="0.25">
      <c r="A183" s="5"/>
      <c r="B183" s="107" t="s">
        <v>247</v>
      </c>
      <c r="C183" s="107" t="s">
        <v>248</v>
      </c>
      <c r="D183" s="107" t="s">
        <v>84</v>
      </c>
      <c r="E183" s="107"/>
      <c r="F183" s="109"/>
      <c r="G183" s="107"/>
      <c r="H183" s="124">
        <f>SUM(H184:H198)</f>
        <v>40803447.855411112</v>
      </c>
      <c r="I183" s="124">
        <f>SUM(I184:I198)</f>
        <v>15540337.339681558</v>
      </c>
      <c r="J183" s="124">
        <f>SUM(J184:J198)</f>
        <v>10439225.27042513</v>
      </c>
      <c r="K183" s="124"/>
      <c r="L183" s="124">
        <f>SUM(L184:L198)</f>
        <v>66783010.465517804</v>
      </c>
      <c r="M183" s="124"/>
      <c r="N183" s="124">
        <f>SUM(N184:N198)</f>
        <v>8379926.8809588403</v>
      </c>
      <c r="O183" s="124"/>
      <c r="P183" s="124">
        <f>L183*'DADOS BASE PROPOSTA'!$H$63</f>
        <v>53426.408372414247</v>
      </c>
      <c r="Q183" s="30"/>
    </row>
    <row r="184" spans="1:17" x14ac:dyDescent="0.25">
      <c r="A184" s="5"/>
      <c r="B184" t="s">
        <v>247</v>
      </c>
      <c r="C184" t="s">
        <v>35</v>
      </c>
      <c r="D184" s="103" t="s">
        <v>85</v>
      </c>
      <c r="F184" s="75">
        <f>'MATRIZ 2017 COMPLETO PROPOSTA'!Q184</f>
        <v>14</v>
      </c>
      <c r="H184" s="123">
        <f>'MATRIZ 2017 COMPLETO PROPOSTA'!J184</f>
        <v>0</v>
      </c>
      <c r="I184" s="123">
        <f>SUMIF('MATRIZ 2017 COMPLETO PROPOSTA'!D185:D199,"ECR",'MATRIZ 2017 COMPLETO PROPOSTA'!O185:O199)</f>
        <v>0</v>
      </c>
      <c r="J184" s="123">
        <f>'MATRIZ 2017 COMPLETO PROPOSTA'!R184+'MATRIZ 2017 COMPLETO PROPOSTA'!X184+'MATRIZ 2017 COMPLETO PROPOSTA'!AQ184+'MATRIZ 2017 COMPLETO PROPOSTA'!AU184+'MATRIZ 2017 COMPLETO PROPOSTA'!AY184</f>
        <v>8743441.6360760685</v>
      </c>
      <c r="K184" s="123"/>
      <c r="L184" s="123">
        <f t="shared" ref="L184:L198" si="9">SUM(H184:J184)</f>
        <v>8743441.6360760685</v>
      </c>
      <c r="M184" s="123"/>
      <c r="N184" s="123">
        <f>'MATRIZ 2017 COMPLETO PROPOSTA'!AG184+'MATRIZ 2017 COMPLETO PROPOSTA'!AJ184+'MATRIZ 2017 COMPLETO PROPOSTA'!AM184</f>
        <v>0</v>
      </c>
      <c r="O184" s="123"/>
      <c r="P184" s="123"/>
      <c r="Q184" s="23"/>
    </row>
    <row r="185" spans="1:17" x14ac:dyDescent="0.25">
      <c r="A185" s="5"/>
      <c r="B185" t="s">
        <v>247</v>
      </c>
      <c r="C185" t="s">
        <v>249</v>
      </c>
      <c r="D185" s="103" t="s">
        <v>93</v>
      </c>
      <c r="F185" s="75"/>
      <c r="H185" s="123">
        <f>'MATRIZ 2017 COMPLETO PROPOSTA'!J185</f>
        <v>0</v>
      </c>
      <c r="I185" s="123">
        <f>'MATRIZ 2017 COMPLETO PROPOSTA'!O185</f>
        <v>2614117.3617068776</v>
      </c>
      <c r="J185" s="123">
        <f>'MATRIZ 2017 COMPLETO PROPOSTA'!R185+'MATRIZ 2017 COMPLETO PROPOSTA'!X185+'MATRIZ 2017 COMPLETO PROPOSTA'!AQ185+'MATRIZ 2017 COMPLETO PROPOSTA'!AU185+'MATRIZ 2017 COMPLETO PROPOSTA'!AY185</f>
        <v>122536.72358738371</v>
      </c>
      <c r="K185" s="123"/>
      <c r="L185" s="123">
        <f t="shared" si="9"/>
        <v>2736654.0852942611</v>
      </c>
      <c r="M185" s="123"/>
      <c r="N185" s="123">
        <f>'MATRIZ 2017 COMPLETO PROPOSTA'!AG185+'MATRIZ 2017 COMPLETO PROPOSTA'!AJ185+'MATRIZ 2017 COMPLETO PROPOSTA'!AM185</f>
        <v>259903.19532482812</v>
      </c>
      <c r="O185" s="123"/>
      <c r="P185" s="123"/>
      <c r="Q185" s="23"/>
    </row>
    <row r="186" spans="1:17" x14ac:dyDescent="0.25">
      <c r="A186" s="5"/>
      <c r="B186" t="s">
        <v>247</v>
      </c>
      <c r="C186" t="s">
        <v>250</v>
      </c>
      <c r="D186" s="103" t="s">
        <v>89</v>
      </c>
      <c r="F186" s="75"/>
      <c r="H186" s="123">
        <f>'MATRIZ 2017 COMPLETO PROPOSTA'!J186</f>
        <v>3199856.4238066343</v>
      </c>
      <c r="I186" s="123">
        <f>'MATRIZ 2017 COMPLETO PROPOSTA'!O186</f>
        <v>0</v>
      </c>
      <c r="J186" s="123">
        <f>'MATRIZ 2017 COMPLETO PROPOSTA'!R186+'MATRIZ 2017 COMPLETO PROPOSTA'!X186+'MATRIZ 2017 COMPLETO PROPOSTA'!AQ186+'MATRIZ 2017 COMPLETO PROPOSTA'!AU186+'MATRIZ 2017 COMPLETO PROPOSTA'!AY186</f>
        <v>157880.41511553808</v>
      </c>
      <c r="K186" s="123"/>
      <c r="L186" s="123">
        <f t="shared" si="9"/>
        <v>3357736.8389221723</v>
      </c>
      <c r="M186" s="123"/>
      <c r="N186" s="123">
        <f>'MATRIZ 2017 COMPLETO PROPOSTA'!AG186+'MATRIZ 2017 COMPLETO PROPOSTA'!AJ186+'MATRIZ 2017 COMPLETO PROPOSTA'!AM186</f>
        <v>625368.35484632233</v>
      </c>
      <c r="O186" s="123"/>
      <c r="P186" s="123"/>
      <c r="Q186" s="23"/>
    </row>
    <row r="187" spans="1:17" x14ac:dyDescent="0.25">
      <c r="A187" s="5"/>
      <c r="B187" t="s">
        <v>247</v>
      </c>
      <c r="C187" t="s">
        <v>251</v>
      </c>
      <c r="D187" s="103" t="s">
        <v>93</v>
      </c>
      <c r="F187" s="75"/>
      <c r="H187" s="123">
        <f>'MATRIZ 2017 COMPLETO PROPOSTA'!J187</f>
        <v>0</v>
      </c>
      <c r="I187" s="123">
        <f>'MATRIZ 2017 COMPLETO PROPOSTA'!O187</f>
        <v>3246803.7115734769</v>
      </c>
      <c r="J187" s="123">
        <f>'MATRIZ 2017 COMPLETO PROPOSTA'!R187+'MATRIZ 2017 COMPLETO PROPOSTA'!X187+'MATRIZ 2017 COMPLETO PROPOSTA'!AQ187+'MATRIZ 2017 COMPLETO PROPOSTA'!AU187+'MATRIZ 2017 COMPLETO PROPOSTA'!AY187</f>
        <v>190430.19366498411</v>
      </c>
      <c r="K187" s="123"/>
      <c r="L187" s="123">
        <f t="shared" si="9"/>
        <v>3437233.9052384612</v>
      </c>
      <c r="M187" s="123"/>
      <c r="N187" s="123">
        <f>'MATRIZ 2017 COMPLETO PROPOSTA'!AG187+'MATRIZ 2017 COMPLETO PROPOSTA'!AJ187+'MATRIZ 2017 COMPLETO PROPOSTA'!AM187</f>
        <v>504864.7602992896</v>
      </c>
      <c r="O187" s="123"/>
      <c r="P187" s="123"/>
      <c r="Q187" s="23"/>
    </row>
    <row r="188" spans="1:17" x14ac:dyDescent="0.25">
      <c r="A188" s="5"/>
      <c r="B188" t="s">
        <v>247</v>
      </c>
      <c r="C188" t="s">
        <v>252</v>
      </c>
      <c r="D188" s="103" t="s">
        <v>93</v>
      </c>
      <c r="F188" s="75"/>
      <c r="H188" s="123">
        <f>'MATRIZ 2017 COMPLETO PROPOSTA'!J188</f>
        <v>0</v>
      </c>
      <c r="I188" s="123">
        <f>'MATRIZ 2017 COMPLETO PROPOSTA'!O188</f>
        <v>2711541.6354251625</v>
      </c>
      <c r="J188" s="123">
        <f>'MATRIZ 2017 COMPLETO PROPOSTA'!R188+'MATRIZ 2017 COMPLETO PROPOSTA'!X188+'MATRIZ 2017 COMPLETO PROPOSTA'!AQ188+'MATRIZ 2017 COMPLETO PROPOSTA'!AU188+'MATRIZ 2017 COMPLETO PROPOSTA'!AY188</f>
        <v>8232.6888416762649</v>
      </c>
      <c r="K188" s="123"/>
      <c r="L188" s="123">
        <f t="shared" si="9"/>
        <v>2719774.3242668388</v>
      </c>
      <c r="M188" s="123"/>
      <c r="N188" s="123">
        <f>'MATRIZ 2017 COMPLETO PROPOSTA'!AG188+'MATRIZ 2017 COMPLETO PROPOSTA'!AJ188+'MATRIZ 2017 COMPLETO PROPOSTA'!AM188</f>
        <v>221322.37922075723</v>
      </c>
      <c r="O188" s="123"/>
      <c r="P188" s="123"/>
      <c r="Q188" s="23"/>
    </row>
    <row r="189" spans="1:17" x14ac:dyDescent="0.25">
      <c r="A189" s="5"/>
      <c r="B189" t="s">
        <v>247</v>
      </c>
      <c r="C189" t="s">
        <v>253</v>
      </c>
      <c r="D189" s="103" t="s">
        <v>89</v>
      </c>
      <c r="F189" s="75"/>
      <c r="H189" s="123">
        <f>'MATRIZ 2017 COMPLETO PROPOSTA'!J189</f>
        <v>3775473.4072933369</v>
      </c>
      <c r="I189" s="123">
        <f>'MATRIZ 2017 COMPLETO PROPOSTA'!O189</f>
        <v>0</v>
      </c>
      <c r="J189" s="123">
        <f>'MATRIZ 2017 COMPLETO PROPOSTA'!R189+'MATRIZ 2017 COMPLETO PROPOSTA'!X189+'MATRIZ 2017 COMPLETO PROPOSTA'!AQ189+'MATRIZ 2017 COMPLETO PROPOSTA'!AU189+'MATRIZ 2017 COMPLETO PROPOSTA'!AY189</f>
        <v>106209.56188826353</v>
      </c>
      <c r="K189" s="123"/>
      <c r="L189" s="123">
        <f t="shared" si="9"/>
        <v>3881682.9691816005</v>
      </c>
      <c r="M189" s="123"/>
      <c r="N189" s="123">
        <f>'MATRIZ 2017 COMPLETO PROPOSTA'!AG189+'MATRIZ 2017 COMPLETO PROPOSTA'!AJ189+'MATRIZ 2017 COMPLETO PROPOSTA'!AM189</f>
        <v>573405.34456801054</v>
      </c>
      <c r="O189" s="123"/>
      <c r="P189" s="123"/>
      <c r="Q189" s="23"/>
    </row>
    <row r="190" spans="1:17" x14ac:dyDescent="0.25">
      <c r="A190" s="5"/>
      <c r="B190" t="s">
        <v>247</v>
      </c>
      <c r="C190" t="s">
        <v>254</v>
      </c>
      <c r="D190" s="103" t="s">
        <v>89</v>
      </c>
      <c r="F190" s="75"/>
      <c r="H190" s="123">
        <f>'MATRIZ 2017 COMPLETO PROPOSTA'!J190</f>
        <v>16545944.437301062</v>
      </c>
      <c r="I190" s="123">
        <f>'MATRIZ 2017 COMPLETO PROPOSTA'!O190</f>
        <v>0</v>
      </c>
      <c r="J190" s="123">
        <f>'MATRIZ 2017 COMPLETO PROPOSTA'!R190+'MATRIZ 2017 COMPLETO PROPOSTA'!X190+'MATRIZ 2017 COMPLETO PROPOSTA'!AQ190+'MATRIZ 2017 COMPLETO PROPOSTA'!AU190+'MATRIZ 2017 COMPLETO PROPOSTA'!AY190</f>
        <v>188412.34322322858</v>
      </c>
      <c r="K190" s="123"/>
      <c r="L190" s="123">
        <f t="shared" si="9"/>
        <v>16734356.780524291</v>
      </c>
      <c r="M190" s="123"/>
      <c r="N190" s="123">
        <f>'MATRIZ 2017 COMPLETO PROPOSTA'!AG190+'MATRIZ 2017 COMPLETO PROPOSTA'!AJ190+'MATRIZ 2017 COMPLETO PROPOSTA'!AM190</f>
        <v>2812187.9886223655</v>
      </c>
      <c r="O190" s="123"/>
      <c r="P190" s="123"/>
      <c r="Q190" s="23"/>
    </row>
    <row r="191" spans="1:17" x14ac:dyDescent="0.25">
      <c r="A191" s="5"/>
      <c r="B191" t="s">
        <v>247</v>
      </c>
      <c r="C191" t="s">
        <v>255</v>
      </c>
      <c r="D191" s="103" t="s">
        <v>93</v>
      </c>
      <c r="F191" s="75"/>
      <c r="H191" s="123">
        <f>'MATRIZ 2017 COMPLETO PROPOSTA'!J191</f>
        <v>0</v>
      </c>
      <c r="I191" s="123">
        <f>'MATRIZ 2017 COMPLETO PROPOSTA'!O191</f>
        <v>2307996.9283053074</v>
      </c>
      <c r="J191" s="123">
        <f>'MATRIZ 2017 COMPLETO PROPOSTA'!R191+'MATRIZ 2017 COMPLETO PROPOSTA'!X191+'MATRIZ 2017 COMPLETO PROPOSTA'!AQ191+'MATRIZ 2017 COMPLETO PROPOSTA'!AU191+'MATRIZ 2017 COMPLETO PROPOSTA'!AY191</f>
        <v>180704.86000216781</v>
      </c>
      <c r="K191" s="123"/>
      <c r="L191" s="123">
        <f t="shared" si="9"/>
        <v>2488701.7883074754</v>
      </c>
      <c r="M191" s="123"/>
      <c r="N191" s="123">
        <f>'MATRIZ 2017 COMPLETO PROPOSTA'!AG191+'MATRIZ 2017 COMPLETO PROPOSTA'!AJ191+'MATRIZ 2017 COMPLETO PROPOSTA'!AM191</f>
        <v>184298.92932339403</v>
      </c>
      <c r="O191" s="123"/>
      <c r="P191" s="123"/>
      <c r="Q191" s="23"/>
    </row>
    <row r="192" spans="1:17" x14ac:dyDescent="0.25">
      <c r="A192" s="5"/>
      <c r="B192" t="s">
        <v>247</v>
      </c>
      <c r="C192" t="s">
        <v>256</v>
      </c>
      <c r="D192" s="103" t="s">
        <v>89</v>
      </c>
      <c r="F192" s="75"/>
      <c r="H192" s="123">
        <f>'MATRIZ 2017 COMPLETO PROPOSTA'!J192</f>
        <v>3153781.4</v>
      </c>
      <c r="I192" s="123">
        <f>'MATRIZ 2017 COMPLETO PROPOSTA'!O192</f>
        <v>0</v>
      </c>
      <c r="J192" s="123">
        <f>'MATRIZ 2017 COMPLETO PROPOSTA'!R192+'MATRIZ 2017 COMPLETO PROPOSTA'!X192+'MATRIZ 2017 COMPLETO PROPOSTA'!AQ192+'MATRIZ 2017 COMPLETO PROPOSTA'!AU192+'MATRIZ 2017 COMPLETO PROPOSTA'!AY192</f>
        <v>139960.04782803264</v>
      </c>
      <c r="K192" s="123"/>
      <c r="L192" s="123">
        <f t="shared" si="9"/>
        <v>3293741.4478280325</v>
      </c>
      <c r="M192" s="123"/>
      <c r="N192" s="123">
        <f>'MATRIZ 2017 COMPLETO PROPOSTA'!AG192+'MATRIZ 2017 COMPLETO PROPOSTA'!AJ192+'MATRIZ 2017 COMPLETO PROPOSTA'!AM192</f>
        <v>426701.14752022608</v>
      </c>
      <c r="O192" s="123"/>
      <c r="P192" s="123"/>
      <c r="Q192" s="23"/>
    </row>
    <row r="193" spans="1:17" x14ac:dyDescent="0.25">
      <c r="A193" s="5"/>
      <c r="B193" t="s">
        <v>247</v>
      </c>
      <c r="C193" t="s">
        <v>257</v>
      </c>
      <c r="D193" s="103" t="s">
        <v>89</v>
      </c>
      <c r="F193" s="75"/>
      <c r="H193" s="123">
        <f>'MATRIZ 2017 COMPLETO PROPOSTA'!J193</f>
        <v>3389823.1911019529</v>
      </c>
      <c r="I193" s="123">
        <f>'MATRIZ 2017 COMPLETO PROPOSTA'!O193</f>
        <v>0</v>
      </c>
      <c r="J193" s="123">
        <f>'MATRIZ 2017 COMPLETO PROPOSTA'!R193+'MATRIZ 2017 COMPLETO PROPOSTA'!X193+'MATRIZ 2017 COMPLETO PROPOSTA'!AQ193+'MATRIZ 2017 COMPLETO PROPOSTA'!AU193+'MATRIZ 2017 COMPLETO PROPOSTA'!AY193</f>
        <v>86531.484490005925</v>
      </c>
      <c r="K193" s="123"/>
      <c r="L193" s="123">
        <f t="shared" si="9"/>
        <v>3476354.6755919587</v>
      </c>
      <c r="M193" s="123"/>
      <c r="N193" s="123">
        <f>'MATRIZ 2017 COMPLETO PROPOSTA'!AG193+'MATRIZ 2017 COMPLETO PROPOSTA'!AJ193+'MATRIZ 2017 COMPLETO PROPOSTA'!AM193</f>
        <v>464253.71463004756</v>
      </c>
      <c r="O193" s="123"/>
      <c r="P193" s="123"/>
      <c r="Q193" s="23"/>
    </row>
    <row r="194" spans="1:17" x14ac:dyDescent="0.25">
      <c r="A194" s="5"/>
      <c r="B194" t="s">
        <v>247</v>
      </c>
      <c r="C194" t="s">
        <v>258</v>
      </c>
      <c r="D194" s="103" t="s">
        <v>89</v>
      </c>
      <c r="F194" s="75"/>
      <c r="H194" s="123">
        <f>'MATRIZ 2017 COMPLETO PROPOSTA'!J194</f>
        <v>3636937.1776700118</v>
      </c>
      <c r="I194" s="123">
        <f>'MATRIZ 2017 COMPLETO PROPOSTA'!O194</f>
        <v>0</v>
      </c>
      <c r="J194" s="123">
        <f>'MATRIZ 2017 COMPLETO PROPOSTA'!R194+'MATRIZ 2017 COMPLETO PROPOSTA'!X194+'MATRIZ 2017 COMPLETO PROPOSTA'!AQ194+'MATRIZ 2017 COMPLETO PROPOSTA'!AU194+'MATRIZ 2017 COMPLETO PROPOSTA'!AY194</f>
        <v>79594.901018067088</v>
      </c>
      <c r="K194" s="123"/>
      <c r="L194" s="123">
        <f t="shared" si="9"/>
        <v>3716532.078688079</v>
      </c>
      <c r="M194" s="123"/>
      <c r="N194" s="123">
        <f>'MATRIZ 2017 COMPLETO PROPOSTA'!AG194+'MATRIZ 2017 COMPLETO PROPOSTA'!AJ194+'MATRIZ 2017 COMPLETO PROPOSTA'!AM194</f>
        <v>624009.23355596978</v>
      </c>
      <c r="O194" s="123"/>
      <c r="P194" s="123"/>
      <c r="Q194" s="23"/>
    </row>
    <row r="195" spans="1:17" x14ac:dyDescent="0.25">
      <c r="A195" s="5"/>
      <c r="B195" t="s">
        <v>247</v>
      </c>
      <c r="C195" t="s">
        <v>259</v>
      </c>
      <c r="D195" s="103" t="s">
        <v>89</v>
      </c>
      <c r="F195" s="75"/>
      <c r="H195" s="123">
        <f>'MATRIZ 2017 COMPLETO PROPOSTA'!J195</f>
        <v>3215858.1974730091</v>
      </c>
      <c r="I195" s="123">
        <f>'MATRIZ 2017 COMPLETO PROPOSTA'!O195</f>
        <v>0</v>
      </c>
      <c r="J195" s="123">
        <f>'MATRIZ 2017 COMPLETO PROPOSTA'!R195+'MATRIZ 2017 COMPLETO PROPOSTA'!X195+'MATRIZ 2017 COMPLETO PROPOSTA'!AQ195+'MATRIZ 2017 COMPLETO PROPOSTA'!AU195+'MATRIZ 2017 COMPLETO PROPOSTA'!AY195</f>
        <v>102407.10356710867</v>
      </c>
      <c r="K195" s="123"/>
      <c r="L195" s="123">
        <f t="shared" si="9"/>
        <v>3318265.3010401176</v>
      </c>
      <c r="M195" s="123"/>
      <c r="N195" s="123">
        <f>'MATRIZ 2017 COMPLETO PROPOSTA'!AG195+'MATRIZ 2017 COMPLETO PROPOSTA'!AJ195+'MATRIZ 2017 COMPLETO PROPOSTA'!AM195</f>
        <v>537654.80649381375</v>
      </c>
      <c r="O195" s="123"/>
      <c r="P195" s="123"/>
      <c r="Q195" s="23"/>
    </row>
    <row r="196" spans="1:17" x14ac:dyDescent="0.25">
      <c r="A196" s="5"/>
      <c r="B196" t="s">
        <v>247</v>
      </c>
      <c r="C196" t="s">
        <v>260</v>
      </c>
      <c r="D196" s="103" t="s">
        <v>93</v>
      </c>
      <c r="F196" s="75"/>
      <c r="H196" s="123">
        <f>'MATRIZ 2017 COMPLETO PROPOSTA'!J196</f>
        <v>0</v>
      </c>
      <c r="I196" s="123">
        <f>'MATRIZ 2017 COMPLETO PROPOSTA'!O196</f>
        <v>2307565.6236701575</v>
      </c>
      <c r="J196" s="123">
        <f>'MATRIZ 2017 COMPLETO PROPOSTA'!R196+'MATRIZ 2017 COMPLETO PROPOSTA'!X196+'MATRIZ 2017 COMPLETO PROPOSTA'!AQ196+'MATRIZ 2017 COMPLETO PROPOSTA'!AU196+'MATRIZ 2017 COMPLETO PROPOSTA'!AY196</f>
        <v>104533.62075626091</v>
      </c>
      <c r="K196" s="123"/>
      <c r="L196" s="123">
        <f t="shared" si="9"/>
        <v>2412099.2444264186</v>
      </c>
      <c r="M196" s="123"/>
      <c r="N196" s="123">
        <f>'MATRIZ 2017 COMPLETO PROPOSTA'!AG196+'MATRIZ 2017 COMPLETO PROPOSTA'!AJ196+'MATRIZ 2017 COMPLETO PROPOSTA'!AM196</f>
        <v>306938.14590527705</v>
      </c>
      <c r="O196" s="123"/>
      <c r="P196" s="123"/>
      <c r="Q196" s="23"/>
    </row>
    <row r="197" spans="1:17" x14ac:dyDescent="0.25">
      <c r="A197" s="5"/>
      <c r="B197" t="s">
        <v>247</v>
      </c>
      <c r="C197" t="s">
        <v>261</v>
      </c>
      <c r="D197" s="103" t="s">
        <v>89</v>
      </c>
      <c r="F197" s="75"/>
      <c r="H197" s="123">
        <f>'MATRIZ 2017 COMPLETO PROPOSTA'!J197</f>
        <v>3885773.6207651063</v>
      </c>
      <c r="I197" s="123">
        <f>'MATRIZ 2017 COMPLETO PROPOSTA'!O197</f>
        <v>0</v>
      </c>
      <c r="J197" s="123">
        <f>'MATRIZ 2017 COMPLETO PROPOSTA'!R197+'MATRIZ 2017 COMPLETO PROPOSTA'!X197+'MATRIZ 2017 COMPLETO PROPOSTA'!AQ197+'MATRIZ 2017 COMPLETO PROPOSTA'!AU197+'MATRIZ 2017 COMPLETO PROPOSTA'!AY197</f>
        <v>72196.994444415774</v>
      </c>
      <c r="K197" s="123"/>
      <c r="L197" s="123">
        <f t="shared" si="9"/>
        <v>3957970.6152095222</v>
      </c>
      <c r="M197" s="123"/>
      <c r="N197" s="123">
        <f>'MATRIZ 2017 COMPLETO PROPOSTA'!AG197+'MATRIZ 2017 COMPLETO PROPOSTA'!AJ197+'MATRIZ 2017 COMPLETO PROPOSTA'!AM197</f>
        <v>605352.94535004196</v>
      </c>
      <c r="O197" s="123"/>
      <c r="P197" s="123"/>
      <c r="Q197" s="23"/>
    </row>
    <row r="198" spans="1:17" x14ac:dyDescent="0.25">
      <c r="A198" s="5"/>
      <c r="B198" t="s">
        <v>247</v>
      </c>
      <c r="C198" t="s">
        <v>262</v>
      </c>
      <c r="D198" s="103" t="s">
        <v>93</v>
      </c>
      <c r="F198" s="75"/>
      <c r="H198" s="123">
        <f>'MATRIZ 2017 COMPLETO PROPOSTA'!J198</f>
        <v>0</v>
      </c>
      <c r="I198" s="123">
        <f>'MATRIZ 2017 COMPLETO PROPOSTA'!O198</f>
        <v>2352312.0790005759</v>
      </c>
      <c r="J198" s="123">
        <f>'MATRIZ 2017 COMPLETO PROPOSTA'!R198+'MATRIZ 2017 COMPLETO PROPOSTA'!X198+'MATRIZ 2017 COMPLETO PROPOSTA'!AQ198+'MATRIZ 2017 COMPLETO PROPOSTA'!AU198+'MATRIZ 2017 COMPLETO PROPOSTA'!AY198</f>
        <v>156152.69592192784</v>
      </c>
      <c r="K198" s="123"/>
      <c r="L198" s="123">
        <f t="shared" si="9"/>
        <v>2508464.7749225036</v>
      </c>
      <c r="M198" s="123"/>
      <c r="N198" s="123">
        <f>'MATRIZ 2017 COMPLETO PROPOSTA'!AG198+'MATRIZ 2017 COMPLETO PROPOSTA'!AJ198+'MATRIZ 2017 COMPLETO PROPOSTA'!AM198</f>
        <v>233665.93529849671</v>
      </c>
      <c r="O198" s="123"/>
      <c r="P198" s="123"/>
      <c r="Q198" s="23"/>
    </row>
    <row r="199" spans="1:17" x14ac:dyDescent="0.25">
      <c r="A199" s="5"/>
      <c r="D199" s="103"/>
      <c r="F199" s="75"/>
      <c r="H199" s="123"/>
      <c r="I199" s="123"/>
      <c r="J199" s="123"/>
      <c r="K199" s="123"/>
      <c r="L199" s="123"/>
      <c r="M199" s="123"/>
      <c r="N199" s="123"/>
      <c r="O199" s="123"/>
      <c r="P199" s="123"/>
      <c r="Q199" s="23"/>
    </row>
    <row r="200" spans="1:17" x14ac:dyDescent="0.25">
      <c r="A200" s="5"/>
      <c r="B200" s="107" t="s">
        <v>247</v>
      </c>
      <c r="C200" s="107" t="s">
        <v>263</v>
      </c>
      <c r="D200" s="107" t="s">
        <v>84</v>
      </c>
      <c r="E200" s="107"/>
      <c r="F200" s="109"/>
      <c r="G200" s="107"/>
      <c r="H200" s="124">
        <f>SUM(H201:H213)</f>
        <v>57554363.154505938</v>
      </c>
      <c r="I200" s="124">
        <f>SUM(I201:I213)</f>
        <v>12924627.901666258</v>
      </c>
      <c r="J200" s="124">
        <f>SUM(J201:J213)</f>
        <v>17013387.347277734</v>
      </c>
      <c r="K200" s="124"/>
      <c r="L200" s="124">
        <f>SUM(L201:L213)</f>
        <v>87492378.403449908</v>
      </c>
      <c r="M200" s="124"/>
      <c r="N200" s="124">
        <f>SUM(N201:N213)</f>
        <v>14381598.992973525</v>
      </c>
      <c r="O200" s="124"/>
      <c r="P200" s="124">
        <f>L200*'DADOS BASE PROPOSTA'!$H$63</f>
        <v>69993.902722759929</v>
      </c>
      <c r="Q200" s="30"/>
    </row>
    <row r="201" spans="1:17" x14ac:dyDescent="0.25">
      <c r="A201" s="5"/>
      <c r="B201" t="s">
        <v>247</v>
      </c>
      <c r="C201" t="s">
        <v>35</v>
      </c>
      <c r="D201" s="103" t="s">
        <v>85</v>
      </c>
      <c r="F201" s="75">
        <f>'MATRIZ 2017 COMPLETO PROPOSTA'!Q201</f>
        <v>12</v>
      </c>
      <c r="H201" s="123">
        <f>'MATRIZ 2017 COMPLETO PROPOSTA'!J201</f>
        <v>0</v>
      </c>
      <c r="I201" s="123">
        <f>SUMIF('MATRIZ 2017 COMPLETO PROPOSTA'!D202:D214,"ECR",'MATRIZ 2017 COMPLETO PROPOSTA'!O202:O214)</f>
        <v>0</v>
      </c>
      <c r="J201" s="123">
        <f>'MATRIZ 2017 COMPLETO PROPOSTA'!R201+'MATRIZ 2017 COMPLETO PROPOSTA'!X201+'MATRIZ 2017 COMPLETO PROPOSTA'!AQ201+'MATRIZ 2017 COMPLETO PROPOSTA'!AU201+'MATRIZ 2017 COMPLETO PROPOSTA'!AY201</f>
        <v>8274346.7103334945</v>
      </c>
      <c r="K201" s="123"/>
      <c r="L201" s="123">
        <f t="shared" ref="L201:L213" si="10">SUM(H201:J201)</f>
        <v>8274346.7103334945</v>
      </c>
      <c r="M201" s="123"/>
      <c r="N201" s="123">
        <f>'MATRIZ 2017 COMPLETO PROPOSTA'!AG201+'MATRIZ 2017 COMPLETO PROPOSTA'!AJ201+'MATRIZ 2017 COMPLETO PROPOSTA'!AM201</f>
        <v>0</v>
      </c>
      <c r="O201" s="123"/>
      <c r="P201" s="123"/>
      <c r="Q201" s="23"/>
    </row>
    <row r="202" spans="1:17" x14ac:dyDescent="0.25">
      <c r="A202" s="5"/>
      <c r="B202" t="s">
        <v>247</v>
      </c>
      <c r="C202" t="s">
        <v>264</v>
      </c>
      <c r="D202" s="103" t="s">
        <v>87</v>
      </c>
      <c r="F202" s="75"/>
      <c r="H202" s="123">
        <f>'MATRIZ 2017 COMPLETO PROPOSTA'!J202</f>
        <v>0</v>
      </c>
      <c r="I202" s="123">
        <f>'MATRIZ 2017 COMPLETO PROPOSTA'!O202</f>
        <v>1338228.2689063943</v>
      </c>
      <c r="J202" s="123">
        <f>'MATRIZ 2017 COMPLETO PROPOSTA'!R202+'MATRIZ 2017 COMPLETO PROPOSTA'!X202+'MATRIZ 2017 COMPLETO PROPOSTA'!AQ202+'MATRIZ 2017 COMPLETO PROPOSTA'!AU202+'MATRIZ 2017 COMPLETO PROPOSTA'!AY202</f>
        <v>0</v>
      </c>
      <c r="K202" s="123"/>
      <c r="L202" s="123">
        <f t="shared" si="10"/>
        <v>1338228.2689063943</v>
      </c>
      <c r="M202" s="123"/>
      <c r="N202" s="123">
        <f>'MATRIZ 2017 COMPLETO PROPOSTA'!AG202+'MATRIZ 2017 COMPLETO PROPOSTA'!AJ202+'MATRIZ 2017 COMPLETO PROPOSTA'!AM202</f>
        <v>105963.30914359154</v>
      </c>
      <c r="O202" s="123"/>
      <c r="P202" s="123"/>
      <c r="Q202" s="23"/>
    </row>
    <row r="203" spans="1:17" x14ac:dyDescent="0.25">
      <c r="A203" s="5"/>
      <c r="B203" t="s">
        <v>247</v>
      </c>
      <c r="C203" t="s">
        <v>265</v>
      </c>
      <c r="D203" s="103" t="s">
        <v>87</v>
      </c>
      <c r="F203" s="75"/>
      <c r="H203" s="123">
        <f>'MATRIZ 2017 COMPLETO PROPOSTA'!J203</f>
        <v>0</v>
      </c>
      <c r="I203" s="123">
        <f>'MATRIZ 2017 COMPLETO PROPOSTA'!O203</f>
        <v>1379706.4236003193</v>
      </c>
      <c r="J203" s="123">
        <f>'MATRIZ 2017 COMPLETO PROPOSTA'!R203+'MATRIZ 2017 COMPLETO PROPOSTA'!X203+'MATRIZ 2017 COMPLETO PROPOSTA'!AQ203+'MATRIZ 2017 COMPLETO PROPOSTA'!AU203+'MATRIZ 2017 COMPLETO PROPOSTA'!AY203</f>
        <v>0</v>
      </c>
      <c r="K203" s="123"/>
      <c r="L203" s="123">
        <f t="shared" si="10"/>
        <v>1379706.4236003193</v>
      </c>
      <c r="M203" s="123"/>
      <c r="N203" s="123">
        <f>'MATRIZ 2017 COMPLETO PROPOSTA'!AG203+'MATRIZ 2017 COMPLETO PROPOSTA'!AJ203+'MATRIZ 2017 COMPLETO PROPOSTA'!AM203</f>
        <v>183058.79922740164</v>
      </c>
      <c r="O203" s="123"/>
      <c r="P203" s="123"/>
      <c r="Q203" s="23"/>
    </row>
    <row r="204" spans="1:17" x14ac:dyDescent="0.25">
      <c r="A204" s="5"/>
      <c r="B204" t="s">
        <v>247</v>
      </c>
      <c r="C204" t="s">
        <v>266</v>
      </c>
      <c r="D204" s="103" t="s">
        <v>87</v>
      </c>
      <c r="F204" s="75"/>
      <c r="H204" s="123">
        <f>'MATRIZ 2017 COMPLETO PROPOSTA'!J204</f>
        <v>0</v>
      </c>
      <c r="I204" s="123">
        <f>'MATRIZ 2017 COMPLETO PROPOSTA'!O204</f>
        <v>1319466.3262457885</v>
      </c>
      <c r="J204" s="123">
        <f>'MATRIZ 2017 COMPLETO PROPOSTA'!R204+'MATRIZ 2017 COMPLETO PROPOSTA'!X204+'MATRIZ 2017 COMPLETO PROPOSTA'!AQ204+'MATRIZ 2017 COMPLETO PROPOSTA'!AU204+'MATRIZ 2017 COMPLETO PROPOSTA'!AY204</f>
        <v>806.89977527420604</v>
      </c>
      <c r="K204" s="123"/>
      <c r="L204" s="123">
        <f t="shared" si="10"/>
        <v>1320273.2260210626</v>
      </c>
      <c r="M204" s="123"/>
      <c r="N204" s="123">
        <f>'MATRIZ 2017 COMPLETO PROPOSTA'!AG204+'MATRIZ 2017 COMPLETO PROPOSTA'!AJ204+'MATRIZ 2017 COMPLETO PROPOSTA'!AM204</f>
        <v>117221.80075232936</v>
      </c>
      <c r="O204" s="123"/>
      <c r="P204" s="123"/>
      <c r="Q204" s="23"/>
    </row>
    <row r="205" spans="1:17" x14ac:dyDescent="0.25">
      <c r="A205" s="5"/>
      <c r="B205" t="s">
        <v>247</v>
      </c>
      <c r="C205" t="s">
        <v>267</v>
      </c>
      <c r="D205" s="103" t="s">
        <v>87</v>
      </c>
      <c r="F205" s="75"/>
      <c r="H205" s="123">
        <f>'MATRIZ 2017 COMPLETO PROPOSTA'!J205</f>
        <v>0</v>
      </c>
      <c r="I205" s="123">
        <f>'MATRIZ 2017 COMPLETO PROPOSTA'!O205</f>
        <v>1217686.6039097449</v>
      </c>
      <c r="J205" s="123">
        <f>'MATRIZ 2017 COMPLETO PROPOSTA'!R205+'MATRIZ 2017 COMPLETO PROPOSTA'!X205+'MATRIZ 2017 COMPLETO PROPOSTA'!AQ205+'MATRIZ 2017 COMPLETO PROPOSTA'!AU205+'MATRIZ 2017 COMPLETO PROPOSTA'!AY205</f>
        <v>0</v>
      </c>
      <c r="K205" s="123"/>
      <c r="L205" s="123">
        <f t="shared" si="10"/>
        <v>1217686.6039097449</v>
      </c>
      <c r="M205" s="123"/>
      <c r="N205" s="123">
        <f>'MATRIZ 2017 COMPLETO PROPOSTA'!AG205+'MATRIZ 2017 COMPLETO PROPOSTA'!AJ205+'MATRIZ 2017 COMPLETO PROPOSTA'!AM205</f>
        <v>165514.62686417968</v>
      </c>
      <c r="O205" s="123"/>
      <c r="P205" s="123"/>
      <c r="Q205" s="23"/>
    </row>
    <row r="206" spans="1:17" x14ac:dyDescent="0.25">
      <c r="A206" s="5"/>
      <c r="B206" t="s">
        <v>247</v>
      </c>
      <c r="C206" t="s">
        <v>268</v>
      </c>
      <c r="D206" s="103" t="s">
        <v>136</v>
      </c>
      <c r="F206" s="75"/>
      <c r="H206" s="123">
        <f>'MATRIZ 2017 COMPLETO PROPOSTA'!J206</f>
        <v>0</v>
      </c>
      <c r="I206" s="123">
        <f>'MATRIZ 2017 COMPLETO PROPOSTA'!O206</f>
        <v>2363270.1923131575</v>
      </c>
      <c r="J206" s="123">
        <f>'MATRIZ 2017 COMPLETO PROPOSTA'!R206+'MATRIZ 2017 COMPLETO PROPOSTA'!X206+'MATRIZ 2017 COMPLETO PROPOSTA'!AQ206+'MATRIZ 2017 COMPLETO PROPOSTA'!AU206+'MATRIZ 2017 COMPLETO PROPOSTA'!AY206</f>
        <v>332262.38523384859</v>
      </c>
      <c r="K206" s="123"/>
      <c r="L206" s="123">
        <f t="shared" si="10"/>
        <v>2695532.5775470063</v>
      </c>
      <c r="M206" s="123"/>
      <c r="N206" s="123">
        <f>'MATRIZ 2017 COMPLETO PROPOSTA'!AG206+'MATRIZ 2017 COMPLETO PROPOSTA'!AJ206+'MATRIZ 2017 COMPLETO PROPOSTA'!AM206</f>
        <v>246130.57508075496</v>
      </c>
      <c r="O206" s="123"/>
      <c r="P206" s="123"/>
      <c r="Q206" s="23"/>
    </row>
    <row r="207" spans="1:17" x14ac:dyDescent="0.25">
      <c r="A207" s="5"/>
      <c r="B207" t="s">
        <v>247</v>
      </c>
      <c r="C207" t="s">
        <v>269</v>
      </c>
      <c r="D207" s="103" t="s">
        <v>89</v>
      </c>
      <c r="F207" s="75"/>
      <c r="H207" s="123">
        <f>'MATRIZ 2017 COMPLETO PROPOSTA'!J207</f>
        <v>10408685.430786831</v>
      </c>
      <c r="I207" s="123">
        <f>'MATRIZ 2017 COMPLETO PROPOSTA'!O207</f>
        <v>0</v>
      </c>
      <c r="J207" s="123">
        <f>'MATRIZ 2017 COMPLETO PROPOSTA'!R207+'MATRIZ 2017 COMPLETO PROPOSTA'!X207+'MATRIZ 2017 COMPLETO PROPOSTA'!AQ207+'MATRIZ 2017 COMPLETO PROPOSTA'!AU207+'MATRIZ 2017 COMPLETO PROPOSTA'!AY207</f>
        <v>1408151.1375786981</v>
      </c>
      <c r="K207" s="123"/>
      <c r="L207" s="123">
        <f t="shared" si="10"/>
        <v>11816836.568365529</v>
      </c>
      <c r="M207" s="123"/>
      <c r="N207" s="123">
        <f>'MATRIZ 2017 COMPLETO PROPOSTA'!AG207+'MATRIZ 2017 COMPLETO PROPOSTA'!AJ207+'MATRIZ 2017 COMPLETO PROPOSTA'!AM207</f>
        <v>2870800.3261708496</v>
      </c>
      <c r="O207" s="123"/>
      <c r="P207" s="123"/>
      <c r="Q207" s="23"/>
    </row>
    <row r="208" spans="1:17" x14ac:dyDescent="0.25">
      <c r="A208" s="5"/>
      <c r="B208" t="s">
        <v>247</v>
      </c>
      <c r="C208" t="s">
        <v>270</v>
      </c>
      <c r="D208" s="103" t="s">
        <v>89</v>
      </c>
      <c r="F208" s="75"/>
      <c r="H208" s="123">
        <f>'MATRIZ 2017 COMPLETO PROPOSTA'!J208</f>
        <v>6908938.45832456</v>
      </c>
      <c r="I208" s="123">
        <f>'MATRIZ 2017 COMPLETO PROPOSTA'!O208</f>
        <v>0</v>
      </c>
      <c r="J208" s="123">
        <f>'MATRIZ 2017 COMPLETO PROPOSTA'!R208+'MATRIZ 2017 COMPLETO PROPOSTA'!X208+'MATRIZ 2017 COMPLETO PROPOSTA'!AQ208+'MATRIZ 2017 COMPLETO PROPOSTA'!AU208+'MATRIZ 2017 COMPLETO PROPOSTA'!AY208</f>
        <v>1295019.6199828053</v>
      </c>
      <c r="K208" s="123"/>
      <c r="L208" s="123">
        <f t="shared" si="10"/>
        <v>8203958.0783073651</v>
      </c>
      <c r="M208" s="123"/>
      <c r="N208" s="123">
        <f>'MATRIZ 2017 COMPLETO PROPOSTA'!AG208+'MATRIZ 2017 COMPLETO PROPOSTA'!AJ208+'MATRIZ 2017 COMPLETO PROPOSTA'!AM208</f>
        <v>1217826.1630572069</v>
      </c>
      <c r="O208" s="123"/>
      <c r="P208" s="123"/>
      <c r="Q208" s="23"/>
    </row>
    <row r="209" spans="1:17" x14ac:dyDescent="0.25">
      <c r="A209" s="5"/>
      <c r="B209" t="s">
        <v>247</v>
      </c>
      <c r="C209" t="s">
        <v>271</v>
      </c>
      <c r="D209" s="103" t="s">
        <v>89</v>
      </c>
      <c r="F209" s="75"/>
      <c r="H209" s="123">
        <f>'MATRIZ 2017 COMPLETO PROPOSTA'!J209</f>
        <v>8925906.2094874382</v>
      </c>
      <c r="I209" s="123">
        <f>'MATRIZ 2017 COMPLETO PROPOSTA'!O209</f>
        <v>0</v>
      </c>
      <c r="J209" s="123">
        <f>'MATRIZ 2017 COMPLETO PROPOSTA'!R209+'MATRIZ 2017 COMPLETO PROPOSTA'!X209+'MATRIZ 2017 COMPLETO PROPOSTA'!AQ209+'MATRIZ 2017 COMPLETO PROPOSTA'!AU209+'MATRIZ 2017 COMPLETO PROPOSTA'!AY209</f>
        <v>1233395.6021045162</v>
      </c>
      <c r="K209" s="123"/>
      <c r="L209" s="123">
        <f t="shared" si="10"/>
        <v>10159301.811591955</v>
      </c>
      <c r="M209" s="123"/>
      <c r="N209" s="123">
        <f>'MATRIZ 2017 COMPLETO PROPOSTA'!AG209+'MATRIZ 2017 COMPLETO PROPOSTA'!AJ209+'MATRIZ 2017 COMPLETO PROPOSTA'!AM209</f>
        <v>1629887.1435135503</v>
      </c>
      <c r="O209" s="123"/>
      <c r="P209" s="123"/>
      <c r="Q209" s="23"/>
    </row>
    <row r="210" spans="1:17" x14ac:dyDescent="0.25">
      <c r="A210" s="5"/>
      <c r="B210" t="s">
        <v>247</v>
      </c>
      <c r="C210" t="s">
        <v>272</v>
      </c>
      <c r="D210" s="103" t="s">
        <v>136</v>
      </c>
      <c r="F210" s="75"/>
      <c r="H210" s="123">
        <f>'MATRIZ 2017 COMPLETO PROPOSTA'!J210</f>
        <v>0</v>
      </c>
      <c r="I210" s="123">
        <f>'MATRIZ 2017 COMPLETO PROPOSTA'!O210</f>
        <v>2464814.2548828376</v>
      </c>
      <c r="J210" s="123">
        <f>'MATRIZ 2017 COMPLETO PROPOSTA'!R210+'MATRIZ 2017 COMPLETO PROPOSTA'!X210+'MATRIZ 2017 COMPLETO PROPOSTA'!AQ210+'MATRIZ 2017 COMPLETO PROPOSTA'!AU210+'MATRIZ 2017 COMPLETO PROPOSTA'!AY210</f>
        <v>56146.703324033282</v>
      </c>
      <c r="K210" s="123"/>
      <c r="L210" s="123">
        <f t="shared" si="10"/>
        <v>2520960.9582068711</v>
      </c>
      <c r="M210" s="123"/>
      <c r="N210" s="123">
        <f>'MATRIZ 2017 COMPLETO PROPOSTA'!AG210+'MATRIZ 2017 COMPLETO PROPOSTA'!AJ210+'MATRIZ 2017 COMPLETO PROPOSTA'!AM210</f>
        <v>174982.49769195987</v>
      </c>
      <c r="O210" s="123"/>
      <c r="P210" s="123"/>
      <c r="Q210" s="23"/>
    </row>
    <row r="211" spans="1:17" x14ac:dyDescent="0.25">
      <c r="A211" s="5"/>
      <c r="B211" t="s">
        <v>247</v>
      </c>
      <c r="C211" t="s">
        <v>273</v>
      </c>
      <c r="D211" s="103" t="s">
        <v>89</v>
      </c>
      <c r="F211" s="75"/>
      <c r="H211" s="123">
        <f>'MATRIZ 2017 COMPLETO PROPOSTA'!J211</f>
        <v>18765855.266173232</v>
      </c>
      <c r="I211" s="123">
        <f>'MATRIZ 2017 COMPLETO PROPOSTA'!O211</f>
        <v>0</v>
      </c>
      <c r="J211" s="123">
        <f>'MATRIZ 2017 COMPLETO PROPOSTA'!R211+'MATRIZ 2017 COMPLETO PROPOSTA'!X211+'MATRIZ 2017 COMPLETO PROPOSTA'!AQ211+'MATRIZ 2017 COMPLETO PROPOSTA'!AU211+'MATRIZ 2017 COMPLETO PROPOSTA'!AY211</f>
        <v>2372750.867263882</v>
      </c>
      <c r="K211" s="123"/>
      <c r="L211" s="123">
        <f t="shared" si="10"/>
        <v>21138606.133437116</v>
      </c>
      <c r="M211" s="123"/>
      <c r="N211" s="123">
        <f>'MATRIZ 2017 COMPLETO PROPOSTA'!AG211+'MATRIZ 2017 COMPLETO PROPOSTA'!AJ211+'MATRIZ 2017 COMPLETO PROPOSTA'!AM211</f>
        <v>3711034.3072794969</v>
      </c>
      <c r="O211" s="123"/>
      <c r="P211" s="123"/>
      <c r="Q211" s="23"/>
    </row>
    <row r="212" spans="1:17" x14ac:dyDescent="0.25">
      <c r="A212" s="5"/>
      <c r="B212" t="s">
        <v>247</v>
      </c>
      <c r="C212" t="s">
        <v>274</v>
      </c>
      <c r="D212" s="103" t="s">
        <v>93</v>
      </c>
      <c r="F212" s="75"/>
      <c r="H212" s="123">
        <f>'MATRIZ 2017 COMPLETO PROPOSTA'!J212</f>
        <v>0</v>
      </c>
      <c r="I212" s="123">
        <f>'MATRIZ 2017 COMPLETO PROPOSTA'!O212</f>
        <v>2841455.8318080162</v>
      </c>
      <c r="J212" s="123">
        <f>'MATRIZ 2017 COMPLETO PROPOSTA'!R212+'MATRIZ 2017 COMPLETO PROPOSTA'!X212+'MATRIZ 2017 COMPLETO PROPOSTA'!AQ212+'MATRIZ 2017 COMPLETO PROPOSTA'!AU212+'MATRIZ 2017 COMPLETO PROPOSTA'!AY212</f>
        <v>591343.77742049564</v>
      </c>
      <c r="K212" s="123"/>
      <c r="L212" s="123">
        <f t="shared" si="10"/>
        <v>3432799.6092285118</v>
      </c>
      <c r="M212" s="123"/>
      <c r="N212" s="123">
        <f>'MATRIZ 2017 COMPLETO PROPOSTA'!AG212+'MATRIZ 2017 COMPLETO PROPOSTA'!AJ212+'MATRIZ 2017 COMPLETO PROPOSTA'!AM212</f>
        <v>360433.09768285288</v>
      </c>
      <c r="O212" s="123"/>
      <c r="P212" s="123"/>
      <c r="Q212" s="23"/>
    </row>
    <row r="213" spans="1:17" x14ac:dyDescent="0.25">
      <c r="A213" s="5"/>
      <c r="B213" t="s">
        <v>247</v>
      </c>
      <c r="C213" t="s">
        <v>275</v>
      </c>
      <c r="D213" s="103" t="s">
        <v>89</v>
      </c>
      <c r="F213" s="75"/>
      <c r="H213" s="123">
        <f>'MATRIZ 2017 COMPLETO PROPOSTA'!J213</f>
        <v>12544977.789733868</v>
      </c>
      <c r="I213" s="123">
        <f>'MATRIZ 2017 COMPLETO PROPOSTA'!O213</f>
        <v>0</v>
      </c>
      <c r="J213" s="123">
        <f>'MATRIZ 2017 COMPLETO PROPOSTA'!R213+'MATRIZ 2017 COMPLETO PROPOSTA'!X213+'MATRIZ 2017 COMPLETO PROPOSTA'!AQ213+'MATRIZ 2017 COMPLETO PROPOSTA'!AU213+'MATRIZ 2017 COMPLETO PROPOSTA'!AY213</f>
        <v>1449163.6442606847</v>
      </c>
      <c r="K213" s="123"/>
      <c r="L213" s="123">
        <f t="shared" si="10"/>
        <v>13994141.433994552</v>
      </c>
      <c r="M213" s="123"/>
      <c r="N213" s="123">
        <f>'MATRIZ 2017 COMPLETO PROPOSTA'!AG213+'MATRIZ 2017 COMPLETO PROPOSTA'!AJ213+'MATRIZ 2017 COMPLETO PROPOSTA'!AM213</f>
        <v>3598746.3465093519</v>
      </c>
      <c r="O213" s="123"/>
      <c r="P213" s="123"/>
      <c r="Q213" s="23"/>
    </row>
    <row r="214" spans="1:17" x14ac:dyDescent="0.25">
      <c r="A214" s="5"/>
      <c r="D214" s="103"/>
      <c r="F214" s="75"/>
      <c r="H214" s="123"/>
      <c r="I214" s="123"/>
      <c r="J214" s="123"/>
      <c r="K214" s="123"/>
      <c r="L214" s="123"/>
      <c r="M214" s="123"/>
      <c r="N214" s="123"/>
      <c r="O214" s="123"/>
      <c r="P214" s="123"/>
      <c r="Q214" s="23"/>
    </row>
    <row r="215" spans="1:17" x14ac:dyDescent="0.25">
      <c r="A215" s="5"/>
      <c r="B215" s="107" t="s">
        <v>276</v>
      </c>
      <c r="C215" s="107" t="s">
        <v>277</v>
      </c>
      <c r="D215" s="107" t="s">
        <v>84</v>
      </c>
      <c r="E215" s="107"/>
      <c r="F215" s="109"/>
      <c r="G215" s="107"/>
      <c r="H215" s="124">
        <f>SUM(H216:H244)</f>
        <v>114697070.52920251</v>
      </c>
      <c r="I215" s="124">
        <f>SUM(I216:I244)</f>
        <v>17614480.205132052</v>
      </c>
      <c r="J215" s="124">
        <f>SUM(J216:J244)</f>
        <v>15590719.676257772</v>
      </c>
      <c r="K215" s="124"/>
      <c r="L215" s="124">
        <f>SUM(L216:L244)</f>
        <v>147902270.41059235</v>
      </c>
      <c r="M215" s="124"/>
      <c r="N215" s="124">
        <f>SUM(N216:N244)</f>
        <v>18817725.065584738</v>
      </c>
      <c r="O215" s="124"/>
      <c r="P215" s="124">
        <f>L215*'DADOS BASE PROPOSTA'!$H$63</f>
        <v>118321.81632847388</v>
      </c>
      <c r="Q215" s="30"/>
    </row>
    <row r="216" spans="1:17" x14ac:dyDescent="0.25">
      <c r="A216" s="5"/>
      <c r="B216" t="s">
        <v>276</v>
      </c>
      <c r="C216" t="s">
        <v>35</v>
      </c>
      <c r="D216" s="103" t="s">
        <v>85</v>
      </c>
      <c r="F216" s="75">
        <f>'MATRIZ 2017 COMPLETO PROPOSTA'!Q216</f>
        <v>28</v>
      </c>
      <c r="H216" s="123">
        <f>'MATRIZ 2017 COMPLETO PROPOSTA'!J216</f>
        <v>0</v>
      </c>
      <c r="I216" s="123">
        <f>SUMIF('MATRIZ 2017 COMPLETO PROPOSTA'!D217:D245,"ECR",'MATRIZ 2017 COMPLETO PROPOSTA'!O217:O245)</f>
        <v>0</v>
      </c>
      <c r="J216" s="123">
        <f>'MATRIZ 2017 COMPLETO PROPOSTA'!R216+'MATRIZ 2017 COMPLETO PROPOSTA'!X216+'MATRIZ 2017 COMPLETO PROPOSTA'!AQ216+'MATRIZ 2017 COMPLETO PROPOSTA'!AU216+'MATRIZ 2017 COMPLETO PROPOSTA'!AY216</f>
        <v>12027106.11627409</v>
      </c>
      <c r="K216" s="123"/>
      <c r="L216" s="123">
        <f t="shared" ref="L216:L244" si="11">SUM(H216:J216)</f>
        <v>12027106.11627409</v>
      </c>
      <c r="M216" s="123"/>
      <c r="N216" s="123">
        <f>'MATRIZ 2017 COMPLETO PROPOSTA'!AG216+'MATRIZ 2017 COMPLETO PROPOSTA'!AJ216+'MATRIZ 2017 COMPLETO PROPOSTA'!AM216</f>
        <v>0</v>
      </c>
      <c r="O216" s="123"/>
      <c r="P216" s="123"/>
      <c r="Q216" s="23"/>
    </row>
    <row r="217" spans="1:17" x14ac:dyDescent="0.25">
      <c r="A217" s="5"/>
      <c r="B217" t="s">
        <v>276</v>
      </c>
      <c r="C217" t="s">
        <v>278</v>
      </c>
      <c r="D217" s="103" t="s">
        <v>89</v>
      </c>
      <c r="F217" s="75"/>
      <c r="H217" s="123">
        <f>'MATRIZ 2017 COMPLETO PROPOSTA'!J217</f>
        <v>5435427.5165426368</v>
      </c>
      <c r="I217" s="123">
        <f>'MATRIZ 2017 COMPLETO PROPOSTA'!O217</f>
        <v>0</v>
      </c>
      <c r="J217" s="123">
        <f>'MATRIZ 2017 COMPLETO PROPOSTA'!R217+'MATRIZ 2017 COMPLETO PROPOSTA'!X217+'MATRIZ 2017 COMPLETO PROPOSTA'!AQ217+'MATRIZ 2017 COMPLETO PROPOSTA'!AU217+'MATRIZ 2017 COMPLETO PROPOSTA'!AY217</f>
        <v>0</v>
      </c>
      <c r="K217" s="123"/>
      <c r="L217" s="123">
        <f t="shared" si="11"/>
        <v>5435427.5165426368</v>
      </c>
      <c r="M217" s="123"/>
      <c r="N217" s="123">
        <f>'MATRIZ 2017 COMPLETO PROPOSTA'!AG217+'MATRIZ 2017 COMPLETO PROPOSTA'!AJ217+'MATRIZ 2017 COMPLETO PROPOSTA'!AM217</f>
        <v>535327.351674387</v>
      </c>
      <c r="O217" s="123"/>
      <c r="P217" s="123"/>
      <c r="Q217" s="23"/>
    </row>
    <row r="218" spans="1:17" x14ac:dyDescent="0.25">
      <c r="A218" s="5"/>
      <c r="B218" t="s">
        <v>276</v>
      </c>
      <c r="C218" t="s">
        <v>279</v>
      </c>
      <c r="D218" s="103" t="s">
        <v>89</v>
      </c>
      <c r="F218" s="75"/>
      <c r="H218" s="123">
        <f>'MATRIZ 2017 COMPLETO PROPOSTA'!J218</f>
        <v>3153781.4</v>
      </c>
      <c r="I218" s="123">
        <f>'MATRIZ 2017 COMPLETO PROPOSTA'!O218</f>
        <v>0</v>
      </c>
      <c r="J218" s="123">
        <f>'MATRIZ 2017 COMPLETO PROPOSTA'!R218+'MATRIZ 2017 COMPLETO PROPOSTA'!X218+'MATRIZ 2017 COMPLETO PROPOSTA'!AQ218+'MATRIZ 2017 COMPLETO PROPOSTA'!AU218+'MATRIZ 2017 COMPLETO PROPOSTA'!AY218</f>
        <v>0</v>
      </c>
      <c r="K218" s="123"/>
      <c r="L218" s="123">
        <f t="shared" si="11"/>
        <v>3153781.4</v>
      </c>
      <c r="M218" s="123"/>
      <c r="N218" s="123">
        <f>'MATRIZ 2017 COMPLETO PROPOSTA'!AG218+'MATRIZ 2017 COMPLETO PROPOSTA'!AJ218+'MATRIZ 2017 COMPLETO PROPOSTA'!AM218</f>
        <v>342054.30527316377</v>
      </c>
      <c r="O218" s="123"/>
      <c r="P218" s="123"/>
      <c r="Q218" s="23"/>
    </row>
    <row r="219" spans="1:17" x14ac:dyDescent="0.25">
      <c r="A219" s="5"/>
      <c r="B219" t="s">
        <v>276</v>
      </c>
      <c r="C219" t="s">
        <v>280</v>
      </c>
      <c r="D219" s="103" t="s">
        <v>93</v>
      </c>
      <c r="F219" s="75"/>
      <c r="H219" s="123">
        <f>'MATRIZ 2017 COMPLETO PROPOSTA'!J219</f>
        <v>0</v>
      </c>
      <c r="I219" s="123">
        <f>'MATRIZ 2017 COMPLETO PROPOSTA'!O219</f>
        <v>2005589.23</v>
      </c>
      <c r="J219" s="123">
        <f>'MATRIZ 2017 COMPLETO PROPOSTA'!R219+'MATRIZ 2017 COMPLETO PROPOSTA'!X219+'MATRIZ 2017 COMPLETO PROPOSTA'!AQ219+'MATRIZ 2017 COMPLETO PROPOSTA'!AU219+'MATRIZ 2017 COMPLETO PROPOSTA'!AY219</f>
        <v>0</v>
      </c>
      <c r="K219" s="123"/>
      <c r="L219" s="123">
        <f t="shared" si="11"/>
        <v>2005589.23</v>
      </c>
      <c r="M219" s="123"/>
      <c r="N219" s="123">
        <f>'MATRIZ 2017 COMPLETO PROPOSTA'!AG219+'MATRIZ 2017 COMPLETO PROPOSTA'!AJ219+'MATRIZ 2017 COMPLETO PROPOSTA'!AM219</f>
        <v>0</v>
      </c>
      <c r="O219" s="123"/>
      <c r="P219" s="123"/>
      <c r="Q219" s="23"/>
    </row>
    <row r="220" spans="1:17" x14ac:dyDescent="0.25">
      <c r="A220" s="5"/>
      <c r="B220" t="s">
        <v>276</v>
      </c>
      <c r="C220" t="s">
        <v>281</v>
      </c>
      <c r="D220" s="103" t="s">
        <v>87</v>
      </c>
      <c r="F220" s="75"/>
      <c r="H220" s="123">
        <f>'MATRIZ 2017 COMPLETO PROPOSTA'!J220</f>
        <v>0</v>
      </c>
      <c r="I220" s="123">
        <f>'MATRIZ 2017 COMPLETO PROPOSTA'!O220</f>
        <v>993970.02</v>
      </c>
      <c r="J220" s="123">
        <f>'MATRIZ 2017 COMPLETO PROPOSTA'!R220+'MATRIZ 2017 COMPLETO PROPOSTA'!X220+'MATRIZ 2017 COMPLETO PROPOSTA'!AQ220+'MATRIZ 2017 COMPLETO PROPOSTA'!AU220+'MATRIZ 2017 COMPLETO PROPOSTA'!AY220</f>
        <v>0</v>
      </c>
      <c r="K220" s="123"/>
      <c r="L220" s="123">
        <f t="shared" si="11"/>
        <v>993970.02</v>
      </c>
      <c r="M220" s="123"/>
      <c r="N220" s="123">
        <f>'MATRIZ 2017 COMPLETO PROPOSTA'!AG220+'MATRIZ 2017 COMPLETO PROPOSTA'!AJ220+'MATRIZ 2017 COMPLETO PROPOSTA'!AM220</f>
        <v>0</v>
      </c>
      <c r="O220" s="123"/>
      <c r="P220" s="123"/>
      <c r="Q220" s="23"/>
    </row>
    <row r="221" spans="1:17" x14ac:dyDescent="0.25">
      <c r="A221" s="5"/>
      <c r="B221" t="s">
        <v>276</v>
      </c>
      <c r="C221" t="s">
        <v>282</v>
      </c>
      <c r="D221" s="103" t="s">
        <v>87</v>
      </c>
      <c r="F221" s="75"/>
      <c r="H221" s="123">
        <f>'MATRIZ 2017 COMPLETO PROPOSTA'!J221</f>
        <v>0</v>
      </c>
      <c r="I221" s="123">
        <f>'MATRIZ 2017 COMPLETO PROPOSTA'!O221</f>
        <v>996996.89500000002</v>
      </c>
      <c r="J221" s="123">
        <f>'MATRIZ 2017 COMPLETO PROPOSTA'!R221+'MATRIZ 2017 COMPLETO PROPOSTA'!X221+'MATRIZ 2017 COMPLETO PROPOSTA'!AQ221+'MATRIZ 2017 COMPLETO PROPOSTA'!AU221+'MATRIZ 2017 COMPLETO PROPOSTA'!AY221</f>
        <v>0</v>
      </c>
      <c r="K221" s="123"/>
      <c r="L221" s="123">
        <f t="shared" si="11"/>
        <v>996996.89500000002</v>
      </c>
      <c r="M221" s="123"/>
      <c r="N221" s="123">
        <f>'MATRIZ 2017 COMPLETO PROPOSTA'!AG221+'MATRIZ 2017 COMPLETO PROPOSTA'!AJ221+'MATRIZ 2017 COMPLETO PROPOSTA'!AM221</f>
        <v>26287.689673309051</v>
      </c>
      <c r="O221" s="123"/>
      <c r="P221" s="123"/>
      <c r="Q221" s="23"/>
    </row>
    <row r="222" spans="1:17" x14ac:dyDescent="0.25">
      <c r="A222" s="5"/>
      <c r="B222" t="s">
        <v>276</v>
      </c>
      <c r="C222" t="s">
        <v>283</v>
      </c>
      <c r="D222" s="103" t="s">
        <v>87</v>
      </c>
      <c r="F222" s="75"/>
      <c r="H222" s="123">
        <f>'MATRIZ 2017 COMPLETO PROPOSTA'!J222</f>
        <v>0</v>
      </c>
      <c r="I222" s="123">
        <f>'MATRIZ 2017 COMPLETO PROPOSTA'!O222</f>
        <v>993970.02</v>
      </c>
      <c r="J222" s="123">
        <f>'MATRIZ 2017 COMPLETO PROPOSTA'!R222+'MATRIZ 2017 COMPLETO PROPOSTA'!X222+'MATRIZ 2017 COMPLETO PROPOSTA'!AQ222+'MATRIZ 2017 COMPLETO PROPOSTA'!AU222+'MATRIZ 2017 COMPLETO PROPOSTA'!AY222</f>
        <v>0</v>
      </c>
      <c r="K222" s="123"/>
      <c r="L222" s="123">
        <f t="shared" si="11"/>
        <v>993970.02</v>
      </c>
      <c r="M222" s="123"/>
      <c r="N222" s="123">
        <f>'MATRIZ 2017 COMPLETO PROPOSTA'!AG222+'MATRIZ 2017 COMPLETO PROPOSTA'!AJ222+'MATRIZ 2017 COMPLETO PROPOSTA'!AM222</f>
        <v>0</v>
      </c>
      <c r="O222" s="123"/>
      <c r="P222" s="123"/>
      <c r="Q222" s="23"/>
    </row>
    <row r="223" spans="1:17" x14ac:dyDescent="0.25">
      <c r="A223" s="5"/>
      <c r="B223" t="s">
        <v>276</v>
      </c>
      <c r="C223" t="s">
        <v>284</v>
      </c>
      <c r="D223" s="103" t="s">
        <v>89</v>
      </c>
      <c r="F223" s="75"/>
      <c r="H223" s="123">
        <f>'MATRIZ 2017 COMPLETO PROPOSTA'!J223</f>
        <v>3153781.4</v>
      </c>
      <c r="I223" s="123">
        <f>'MATRIZ 2017 COMPLETO PROPOSTA'!O223</f>
        <v>0</v>
      </c>
      <c r="J223" s="123">
        <f>'MATRIZ 2017 COMPLETO PROPOSTA'!R223+'MATRIZ 2017 COMPLETO PROPOSTA'!X223+'MATRIZ 2017 COMPLETO PROPOSTA'!AQ223+'MATRIZ 2017 COMPLETO PROPOSTA'!AU223+'MATRIZ 2017 COMPLETO PROPOSTA'!AY223</f>
        <v>0</v>
      </c>
      <c r="K223" s="123"/>
      <c r="L223" s="123">
        <f t="shared" si="11"/>
        <v>3153781.4</v>
      </c>
      <c r="M223" s="123"/>
      <c r="N223" s="123">
        <f>'MATRIZ 2017 COMPLETO PROPOSTA'!AG223+'MATRIZ 2017 COMPLETO PROPOSTA'!AJ223+'MATRIZ 2017 COMPLETO PROPOSTA'!AM223</f>
        <v>477066.67416619119</v>
      </c>
      <c r="O223" s="123"/>
      <c r="P223" s="123"/>
      <c r="Q223" s="23"/>
    </row>
    <row r="224" spans="1:17" x14ac:dyDescent="0.25">
      <c r="A224" s="5"/>
      <c r="B224" t="s">
        <v>276</v>
      </c>
      <c r="C224" t="s">
        <v>285</v>
      </c>
      <c r="D224" s="103" t="s">
        <v>89</v>
      </c>
      <c r="F224" s="75"/>
      <c r="H224" s="123">
        <f>'MATRIZ 2017 COMPLETO PROPOSTA'!J224</f>
        <v>3880103.7824960006</v>
      </c>
      <c r="I224" s="123">
        <f>'MATRIZ 2017 COMPLETO PROPOSTA'!O224</f>
        <v>0</v>
      </c>
      <c r="J224" s="123">
        <f>'MATRIZ 2017 COMPLETO PROPOSTA'!R224+'MATRIZ 2017 COMPLETO PROPOSTA'!X224+'MATRIZ 2017 COMPLETO PROPOSTA'!AQ224+'MATRIZ 2017 COMPLETO PROPOSTA'!AU224+'MATRIZ 2017 COMPLETO PROPOSTA'!AY224</f>
        <v>4001.9521310400987</v>
      </c>
      <c r="K224" s="123"/>
      <c r="L224" s="123">
        <f t="shared" si="11"/>
        <v>3884105.7346270406</v>
      </c>
      <c r="M224" s="123"/>
      <c r="N224" s="123">
        <f>'MATRIZ 2017 COMPLETO PROPOSTA'!AG224+'MATRIZ 2017 COMPLETO PROPOSTA'!AJ224+'MATRIZ 2017 COMPLETO PROPOSTA'!AM224</f>
        <v>562291.06727519853</v>
      </c>
      <c r="O224" s="123"/>
      <c r="P224" s="123"/>
      <c r="Q224" s="23"/>
    </row>
    <row r="225" spans="1:17" x14ac:dyDescent="0.25">
      <c r="A225" s="5"/>
      <c r="B225" t="s">
        <v>276</v>
      </c>
      <c r="C225" t="s">
        <v>286</v>
      </c>
      <c r="D225" s="103" t="s">
        <v>89</v>
      </c>
      <c r="F225" s="75"/>
      <c r="H225" s="123">
        <f>'MATRIZ 2017 COMPLETO PROPOSTA'!J225</f>
        <v>3727911.3470652113</v>
      </c>
      <c r="I225" s="123">
        <f>'MATRIZ 2017 COMPLETO PROPOSTA'!O225</f>
        <v>0</v>
      </c>
      <c r="J225" s="123">
        <f>'MATRIZ 2017 COMPLETO PROPOSTA'!R225+'MATRIZ 2017 COMPLETO PROPOSTA'!X225+'MATRIZ 2017 COMPLETO PROPOSTA'!AQ225+'MATRIZ 2017 COMPLETO PROPOSTA'!AU225+'MATRIZ 2017 COMPLETO PROPOSTA'!AY225</f>
        <v>0</v>
      </c>
      <c r="K225" s="123"/>
      <c r="L225" s="123">
        <f t="shared" si="11"/>
        <v>3727911.3470652113</v>
      </c>
      <c r="M225" s="123"/>
      <c r="N225" s="123">
        <f>'MATRIZ 2017 COMPLETO PROPOSTA'!AG225+'MATRIZ 2017 COMPLETO PROPOSTA'!AJ225+'MATRIZ 2017 COMPLETO PROPOSTA'!AM225</f>
        <v>559203.13954792975</v>
      </c>
      <c r="O225" s="123"/>
      <c r="P225" s="123"/>
      <c r="Q225" s="23"/>
    </row>
    <row r="226" spans="1:17" x14ac:dyDescent="0.25">
      <c r="A226" s="5"/>
      <c r="B226" t="s">
        <v>276</v>
      </c>
      <c r="C226" t="s">
        <v>287</v>
      </c>
      <c r="D226" s="103" t="s">
        <v>89</v>
      </c>
      <c r="F226" s="75"/>
      <c r="H226" s="123">
        <f>'MATRIZ 2017 COMPLETO PROPOSTA'!J226</f>
        <v>7439770.4467041316</v>
      </c>
      <c r="I226" s="123">
        <f>'MATRIZ 2017 COMPLETO PROPOSTA'!O226</f>
        <v>0</v>
      </c>
      <c r="J226" s="123">
        <f>'MATRIZ 2017 COMPLETO PROPOSTA'!R226+'MATRIZ 2017 COMPLETO PROPOSTA'!X226+'MATRIZ 2017 COMPLETO PROPOSTA'!AQ226+'MATRIZ 2017 COMPLETO PROPOSTA'!AU226+'MATRIZ 2017 COMPLETO PROPOSTA'!AY226</f>
        <v>311336.27141130896</v>
      </c>
      <c r="K226" s="123"/>
      <c r="L226" s="123">
        <f t="shared" si="11"/>
        <v>7751106.7181154406</v>
      </c>
      <c r="M226" s="123"/>
      <c r="N226" s="123">
        <f>'MATRIZ 2017 COMPLETO PROPOSTA'!AG226+'MATRIZ 2017 COMPLETO PROPOSTA'!AJ226+'MATRIZ 2017 COMPLETO PROPOSTA'!AM226</f>
        <v>1505965.6174673159</v>
      </c>
      <c r="O226" s="123"/>
      <c r="P226" s="123"/>
      <c r="Q226" s="23"/>
    </row>
    <row r="227" spans="1:17" x14ac:dyDescent="0.25">
      <c r="A227" s="5"/>
      <c r="B227" t="s">
        <v>276</v>
      </c>
      <c r="C227" t="s">
        <v>288</v>
      </c>
      <c r="D227" s="103" t="s">
        <v>89</v>
      </c>
      <c r="F227" s="75"/>
      <c r="H227" s="123">
        <f>'MATRIZ 2017 COMPLETO PROPOSTA'!J227</f>
        <v>6149916.5595685234</v>
      </c>
      <c r="I227" s="123">
        <f>'MATRIZ 2017 COMPLETO PROPOSTA'!O227</f>
        <v>0</v>
      </c>
      <c r="J227" s="123">
        <f>'MATRIZ 2017 COMPLETO PROPOSTA'!R227+'MATRIZ 2017 COMPLETO PROPOSTA'!X227+'MATRIZ 2017 COMPLETO PROPOSTA'!AQ227+'MATRIZ 2017 COMPLETO PROPOSTA'!AU227+'MATRIZ 2017 COMPLETO PROPOSTA'!AY227</f>
        <v>5765.4920968542247</v>
      </c>
      <c r="K227" s="123"/>
      <c r="L227" s="123">
        <f t="shared" si="11"/>
        <v>6155682.0516653778</v>
      </c>
      <c r="M227" s="123"/>
      <c r="N227" s="123">
        <f>'MATRIZ 2017 COMPLETO PROPOSTA'!AG227+'MATRIZ 2017 COMPLETO PROPOSTA'!AJ227+'MATRIZ 2017 COMPLETO PROPOSTA'!AM227</f>
        <v>1005674.2133984929</v>
      </c>
      <c r="O227" s="123"/>
      <c r="P227" s="123"/>
      <c r="Q227" s="23"/>
    </row>
    <row r="228" spans="1:17" x14ac:dyDescent="0.25">
      <c r="A228" s="5"/>
      <c r="B228" t="s">
        <v>276</v>
      </c>
      <c r="C228" t="s">
        <v>289</v>
      </c>
      <c r="D228" s="103" t="s">
        <v>89</v>
      </c>
      <c r="F228" s="75"/>
      <c r="H228" s="123">
        <f>'MATRIZ 2017 COMPLETO PROPOSTA'!J228</f>
        <v>9081725.0590207893</v>
      </c>
      <c r="I228" s="123">
        <f>'MATRIZ 2017 COMPLETO PROPOSTA'!O228</f>
        <v>0</v>
      </c>
      <c r="J228" s="123">
        <f>'MATRIZ 2017 COMPLETO PROPOSTA'!R228+'MATRIZ 2017 COMPLETO PROPOSTA'!X228+'MATRIZ 2017 COMPLETO PROPOSTA'!AQ228+'MATRIZ 2017 COMPLETO PROPOSTA'!AU228+'MATRIZ 2017 COMPLETO PROPOSTA'!AY228</f>
        <v>0</v>
      </c>
      <c r="K228" s="123"/>
      <c r="L228" s="123">
        <f t="shared" si="11"/>
        <v>9081725.0590207893</v>
      </c>
      <c r="M228" s="123"/>
      <c r="N228" s="123">
        <f>'MATRIZ 2017 COMPLETO PROPOSTA'!AG228+'MATRIZ 2017 COMPLETO PROPOSTA'!AJ228+'MATRIZ 2017 COMPLETO PROPOSTA'!AM228</f>
        <v>1625203.2943049148</v>
      </c>
      <c r="O228" s="123"/>
      <c r="P228" s="123"/>
      <c r="Q228" s="23"/>
    </row>
    <row r="229" spans="1:17" x14ac:dyDescent="0.25">
      <c r="A229" s="5"/>
      <c r="B229" t="s">
        <v>276</v>
      </c>
      <c r="C229" t="s">
        <v>290</v>
      </c>
      <c r="D229" s="103" t="s">
        <v>93</v>
      </c>
      <c r="F229" s="75"/>
      <c r="H229" s="123">
        <f>'MATRIZ 2017 COMPLETO PROPOSTA'!J229</f>
        <v>0</v>
      </c>
      <c r="I229" s="123">
        <f>'MATRIZ 2017 COMPLETO PROPOSTA'!O229</f>
        <v>2541206.6610825565</v>
      </c>
      <c r="J229" s="123">
        <f>'MATRIZ 2017 COMPLETO PROPOSTA'!R229+'MATRIZ 2017 COMPLETO PROPOSTA'!X229+'MATRIZ 2017 COMPLETO PROPOSTA'!AQ229+'MATRIZ 2017 COMPLETO PROPOSTA'!AU229+'MATRIZ 2017 COMPLETO PROPOSTA'!AY229</f>
        <v>0</v>
      </c>
      <c r="K229" s="123"/>
      <c r="L229" s="123">
        <f t="shared" si="11"/>
        <v>2541206.6610825565</v>
      </c>
      <c r="M229" s="123"/>
      <c r="N229" s="123">
        <f>'MATRIZ 2017 COMPLETO PROPOSTA'!AG229+'MATRIZ 2017 COMPLETO PROPOSTA'!AJ229+'MATRIZ 2017 COMPLETO PROPOSTA'!AM229</f>
        <v>220651.50651896189</v>
      </c>
      <c r="O229" s="123"/>
      <c r="P229" s="123"/>
      <c r="Q229" s="23"/>
    </row>
    <row r="230" spans="1:17" x14ac:dyDescent="0.25">
      <c r="A230" s="5"/>
      <c r="B230" t="s">
        <v>276</v>
      </c>
      <c r="C230" t="s">
        <v>291</v>
      </c>
      <c r="D230" s="103" t="s">
        <v>93</v>
      </c>
      <c r="F230" s="75"/>
      <c r="H230" s="123">
        <f>'MATRIZ 2017 COMPLETO PROPOSTA'!J230</f>
        <v>0</v>
      </c>
      <c r="I230" s="123">
        <f>'MATRIZ 2017 COMPLETO PROPOSTA'!O230</f>
        <v>2029971.3106318682</v>
      </c>
      <c r="J230" s="123">
        <f>'MATRIZ 2017 COMPLETO PROPOSTA'!R230+'MATRIZ 2017 COMPLETO PROPOSTA'!X230+'MATRIZ 2017 COMPLETO PROPOSTA'!AQ230+'MATRIZ 2017 COMPLETO PROPOSTA'!AU230+'MATRIZ 2017 COMPLETO PROPOSTA'!AY230</f>
        <v>0</v>
      </c>
      <c r="K230" s="123"/>
      <c r="L230" s="123">
        <f t="shared" si="11"/>
        <v>2029971.3106318682</v>
      </c>
      <c r="M230" s="123"/>
      <c r="N230" s="123">
        <f>'MATRIZ 2017 COMPLETO PROPOSTA'!AG230+'MATRIZ 2017 COMPLETO PROPOSTA'!AJ230+'MATRIZ 2017 COMPLETO PROPOSTA'!AM230</f>
        <v>274614.4553786809</v>
      </c>
      <c r="O230" s="123"/>
      <c r="P230" s="123"/>
      <c r="Q230" s="23"/>
    </row>
    <row r="231" spans="1:17" x14ac:dyDescent="0.25">
      <c r="A231" s="5"/>
      <c r="B231" t="s">
        <v>276</v>
      </c>
      <c r="C231" t="s">
        <v>292</v>
      </c>
      <c r="D231" s="103" t="s">
        <v>89</v>
      </c>
      <c r="F231" s="75"/>
      <c r="H231" s="123">
        <f>'MATRIZ 2017 COMPLETO PROPOSTA'!J231</f>
        <v>6389862.006719836</v>
      </c>
      <c r="I231" s="123">
        <f>'MATRIZ 2017 COMPLETO PROPOSTA'!O231</f>
        <v>0</v>
      </c>
      <c r="J231" s="123">
        <f>'MATRIZ 2017 COMPLETO PROPOSTA'!R231+'MATRIZ 2017 COMPLETO PROPOSTA'!X231+'MATRIZ 2017 COMPLETO PROPOSTA'!AQ231+'MATRIZ 2017 COMPLETO PROPOSTA'!AU231+'MATRIZ 2017 COMPLETO PROPOSTA'!AY231</f>
        <v>0</v>
      </c>
      <c r="K231" s="123"/>
      <c r="L231" s="123">
        <f t="shared" si="11"/>
        <v>6389862.006719836</v>
      </c>
      <c r="M231" s="123"/>
      <c r="N231" s="123">
        <f>'MATRIZ 2017 COMPLETO PROPOSTA'!AG231+'MATRIZ 2017 COMPLETO PROPOSTA'!AJ231+'MATRIZ 2017 COMPLETO PROPOSTA'!AM231</f>
        <v>833771.50620073942</v>
      </c>
      <c r="O231" s="123"/>
      <c r="P231" s="123"/>
      <c r="Q231" s="23"/>
    </row>
    <row r="232" spans="1:17" x14ac:dyDescent="0.25">
      <c r="A232" s="5"/>
      <c r="B232" t="s">
        <v>276</v>
      </c>
      <c r="C232" t="s">
        <v>293</v>
      </c>
      <c r="D232" s="103" t="s">
        <v>93</v>
      </c>
      <c r="F232" s="75"/>
      <c r="H232" s="123">
        <f>'MATRIZ 2017 COMPLETO PROPOSTA'!J232</f>
        <v>0</v>
      </c>
      <c r="I232" s="123">
        <f>'MATRIZ 2017 COMPLETO PROPOSTA'!O232</f>
        <v>2005589.23</v>
      </c>
      <c r="J232" s="123">
        <f>'MATRIZ 2017 COMPLETO PROPOSTA'!R232+'MATRIZ 2017 COMPLETO PROPOSTA'!X232+'MATRIZ 2017 COMPLETO PROPOSTA'!AQ232+'MATRIZ 2017 COMPLETO PROPOSTA'!AU232+'MATRIZ 2017 COMPLETO PROPOSTA'!AY232</f>
        <v>0</v>
      </c>
      <c r="K232" s="123"/>
      <c r="L232" s="123">
        <f t="shared" si="11"/>
        <v>2005589.23</v>
      </c>
      <c r="M232" s="123"/>
      <c r="N232" s="123">
        <f>'MATRIZ 2017 COMPLETO PROPOSTA'!AG232+'MATRIZ 2017 COMPLETO PROPOSTA'!AJ232+'MATRIZ 2017 COMPLETO PROPOSTA'!AM232</f>
        <v>0</v>
      </c>
      <c r="O232" s="123"/>
      <c r="P232" s="123"/>
      <c r="Q232" s="23"/>
    </row>
    <row r="233" spans="1:17" x14ac:dyDescent="0.25">
      <c r="A233" s="5"/>
      <c r="B233" t="s">
        <v>276</v>
      </c>
      <c r="C233" t="s">
        <v>294</v>
      </c>
      <c r="D233" s="103" t="s">
        <v>93</v>
      </c>
      <c r="F233" s="75"/>
      <c r="H233" s="123">
        <f>'MATRIZ 2017 COMPLETO PROPOSTA'!J233</f>
        <v>0</v>
      </c>
      <c r="I233" s="123">
        <f>'MATRIZ 2017 COMPLETO PROPOSTA'!O233</f>
        <v>2006908.5706593406</v>
      </c>
      <c r="J233" s="123">
        <f>'MATRIZ 2017 COMPLETO PROPOSTA'!R233+'MATRIZ 2017 COMPLETO PROPOSTA'!X233+'MATRIZ 2017 COMPLETO PROPOSTA'!AQ233+'MATRIZ 2017 COMPLETO PROPOSTA'!AU233+'MATRIZ 2017 COMPLETO PROPOSTA'!AY233</f>
        <v>0</v>
      </c>
      <c r="K233" s="123"/>
      <c r="L233" s="123">
        <f t="shared" si="11"/>
        <v>2006908.5706593406</v>
      </c>
      <c r="M233" s="123"/>
      <c r="N233" s="123">
        <f>'MATRIZ 2017 COMPLETO PROPOSTA'!AG233+'MATRIZ 2017 COMPLETO PROPOSTA'!AJ233+'MATRIZ 2017 COMPLETO PROPOSTA'!AM233</f>
        <v>13186.526315378091</v>
      </c>
      <c r="O233" s="123"/>
      <c r="P233" s="123"/>
      <c r="Q233" s="23"/>
    </row>
    <row r="234" spans="1:17" x14ac:dyDescent="0.25">
      <c r="A234" s="5"/>
      <c r="B234" t="s">
        <v>276</v>
      </c>
      <c r="C234" t="s">
        <v>295</v>
      </c>
      <c r="D234" s="103" t="s">
        <v>89</v>
      </c>
      <c r="F234" s="75"/>
      <c r="H234" s="123">
        <f>'MATRIZ 2017 COMPLETO PROPOSTA'!J234</f>
        <v>3153781.4</v>
      </c>
      <c r="I234" s="123">
        <f>'MATRIZ 2017 COMPLETO PROPOSTA'!O234</f>
        <v>0</v>
      </c>
      <c r="J234" s="123">
        <f>'MATRIZ 2017 COMPLETO PROPOSTA'!R234+'MATRIZ 2017 COMPLETO PROPOSTA'!X234+'MATRIZ 2017 COMPLETO PROPOSTA'!AQ234+'MATRIZ 2017 COMPLETO PROPOSTA'!AU234+'MATRIZ 2017 COMPLETO PROPOSTA'!AY234</f>
        <v>3044.9635779652922</v>
      </c>
      <c r="K234" s="123"/>
      <c r="L234" s="123">
        <f t="shared" si="11"/>
        <v>3156826.3635779652</v>
      </c>
      <c r="M234" s="123"/>
      <c r="N234" s="123">
        <f>'MATRIZ 2017 COMPLETO PROPOSTA'!AG234+'MATRIZ 2017 COMPLETO PROPOSTA'!AJ234+'MATRIZ 2017 COMPLETO PROPOSTA'!AM234</f>
        <v>530142.2044356328</v>
      </c>
      <c r="O234" s="123"/>
      <c r="P234" s="123"/>
      <c r="Q234" s="23"/>
    </row>
    <row r="235" spans="1:17" x14ac:dyDescent="0.25">
      <c r="A235" s="5"/>
      <c r="B235" t="s">
        <v>276</v>
      </c>
      <c r="C235" t="s">
        <v>147</v>
      </c>
      <c r="D235" s="103" t="s">
        <v>89</v>
      </c>
      <c r="F235" s="75"/>
      <c r="H235" s="123">
        <f>'MATRIZ 2017 COMPLETO PROPOSTA'!J235</f>
        <v>5274919.9667754713</v>
      </c>
      <c r="I235" s="123">
        <f>'MATRIZ 2017 COMPLETO PROPOSTA'!O235</f>
        <v>0</v>
      </c>
      <c r="J235" s="123">
        <f>'MATRIZ 2017 COMPLETO PROPOSTA'!R235+'MATRIZ 2017 COMPLETO PROPOSTA'!X235+'MATRIZ 2017 COMPLETO PROPOSTA'!AQ235+'MATRIZ 2017 COMPLETO PROPOSTA'!AU235+'MATRIZ 2017 COMPLETO PROPOSTA'!AY235</f>
        <v>0</v>
      </c>
      <c r="K235" s="123"/>
      <c r="L235" s="123">
        <f t="shared" si="11"/>
        <v>5274919.9667754713</v>
      </c>
      <c r="M235" s="123"/>
      <c r="N235" s="123">
        <f>'MATRIZ 2017 COMPLETO PROPOSTA'!AG235+'MATRIZ 2017 COMPLETO PROPOSTA'!AJ235+'MATRIZ 2017 COMPLETO PROPOSTA'!AM235</f>
        <v>960052.50405082549</v>
      </c>
      <c r="O235" s="123"/>
      <c r="P235" s="123"/>
      <c r="Q235" s="23"/>
    </row>
    <row r="236" spans="1:17" x14ac:dyDescent="0.25">
      <c r="A236" s="5"/>
      <c r="B236" t="s">
        <v>276</v>
      </c>
      <c r="C236" t="s">
        <v>296</v>
      </c>
      <c r="D236" s="103" t="s">
        <v>89</v>
      </c>
      <c r="F236" s="75"/>
      <c r="H236" s="123">
        <f>'MATRIZ 2017 COMPLETO PROPOSTA'!J236</f>
        <v>3153781.4</v>
      </c>
      <c r="I236" s="123">
        <f>'MATRIZ 2017 COMPLETO PROPOSTA'!O236</f>
        <v>0</v>
      </c>
      <c r="J236" s="123">
        <f>'MATRIZ 2017 COMPLETO PROPOSTA'!R236+'MATRIZ 2017 COMPLETO PROPOSTA'!X236+'MATRIZ 2017 COMPLETO PROPOSTA'!AQ236+'MATRIZ 2017 COMPLETO PROPOSTA'!AU236+'MATRIZ 2017 COMPLETO PROPOSTA'!AY236</f>
        <v>0</v>
      </c>
      <c r="K236" s="123"/>
      <c r="L236" s="123">
        <f t="shared" si="11"/>
        <v>3153781.4</v>
      </c>
      <c r="M236" s="123"/>
      <c r="N236" s="123">
        <f>'MATRIZ 2017 COMPLETO PROPOSTA'!AG236+'MATRIZ 2017 COMPLETO PROPOSTA'!AJ236+'MATRIZ 2017 COMPLETO PROPOSTA'!AM236</f>
        <v>426066.77310380124</v>
      </c>
      <c r="O236" s="123"/>
      <c r="P236" s="123"/>
      <c r="Q236" s="23"/>
    </row>
    <row r="237" spans="1:17" x14ac:dyDescent="0.25">
      <c r="A237" s="5"/>
      <c r="B237" t="s">
        <v>276</v>
      </c>
      <c r="C237" t="s">
        <v>297</v>
      </c>
      <c r="D237" s="103" t="s">
        <v>93</v>
      </c>
      <c r="F237" s="75"/>
      <c r="H237" s="123">
        <f>'MATRIZ 2017 COMPLETO PROPOSTA'!J237</f>
        <v>0</v>
      </c>
      <c r="I237" s="123">
        <f>'MATRIZ 2017 COMPLETO PROPOSTA'!O237</f>
        <v>2031755.5483352081</v>
      </c>
      <c r="J237" s="123">
        <f>'MATRIZ 2017 COMPLETO PROPOSTA'!R237+'MATRIZ 2017 COMPLETO PROPOSTA'!X237+'MATRIZ 2017 COMPLETO PROPOSTA'!AQ237+'MATRIZ 2017 COMPLETO PROPOSTA'!AU237+'MATRIZ 2017 COMPLETO PROPOSTA'!AY237</f>
        <v>0</v>
      </c>
      <c r="K237" s="123"/>
      <c r="L237" s="123">
        <f t="shared" si="11"/>
        <v>2031755.5483352081</v>
      </c>
      <c r="M237" s="123"/>
      <c r="N237" s="123">
        <f>'MATRIZ 2017 COMPLETO PROPOSTA'!AG237+'MATRIZ 2017 COMPLETO PROPOSTA'!AJ237+'MATRIZ 2017 COMPLETO PROPOSTA'!AM237</f>
        <v>161053.75542263969</v>
      </c>
      <c r="O237" s="123"/>
      <c r="P237" s="123"/>
      <c r="Q237" s="23"/>
    </row>
    <row r="238" spans="1:17" x14ac:dyDescent="0.25">
      <c r="A238" s="5"/>
      <c r="B238" t="s">
        <v>276</v>
      </c>
      <c r="C238" t="s">
        <v>298</v>
      </c>
      <c r="D238" s="103" t="s">
        <v>89</v>
      </c>
      <c r="F238" s="75"/>
      <c r="H238" s="123">
        <f>'MATRIZ 2017 COMPLETO PROPOSTA'!J238</f>
        <v>4938558.6009866986</v>
      </c>
      <c r="I238" s="123">
        <f>'MATRIZ 2017 COMPLETO PROPOSTA'!O238</f>
        <v>0</v>
      </c>
      <c r="J238" s="123">
        <f>'MATRIZ 2017 COMPLETO PROPOSTA'!R238+'MATRIZ 2017 COMPLETO PROPOSTA'!X238+'MATRIZ 2017 COMPLETO PROPOSTA'!AQ238+'MATRIZ 2017 COMPLETO PROPOSTA'!AU238+'MATRIZ 2017 COMPLETO PROPOSTA'!AY238</f>
        <v>83530.389858239738</v>
      </c>
      <c r="K238" s="123"/>
      <c r="L238" s="123">
        <f t="shared" si="11"/>
        <v>5022088.990844938</v>
      </c>
      <c r="M238" s="123"/>
      <c r="N238" s="123">
        <f>'MATRIZ 2017 COMPLETO PROPOSTA'!AG238+'MATRIZ 2017 COMPLETO PROPOSTA'!AJ238+'MATRIZ 2017 COMPLETO PROPOSTA'!AM238</f>
        <v>760515.97185677395</v>
      </c>
      <c r="O238" s="123"/>
      <c r="P238" s="123"/>
      <c r="Q238" s="23"/>
    </row>
    <row r="239" spans="1:17" x14ac:dyDescent="0.25">
      <c r="A239" s="5"/>
      <c r="B239" t="s">
        <v>276</v>
      </c>
      <c r="C239" t="s">
        <v>299</v>
      </c>
      <c r="D239" s="103" t="s">
        <v>89</v>
      </c>
      <c r="F239" s="75"/>
      <c r="H239" s="123">
        <f>'MATRIZ 2017 COMPLETO PROPOSTA'!J239</f>
        <v>13490057.111901263</v>
      </c>
      <c r="I239" s="123">
        <f>'MATRIZ 2017 COMPLETO PROPOSTA'!O239</f>
        <v>0</v>
      </c>
      <c r="J239" s="123">
        <f>'MATRIZ 2017 COMPLETO PROPOSTA'!R239+'MATRIZ 2017 COMPLETO PROPOSTA'!X239+'MATRIZ 2017 COMPLETO PROPOSTA'!AQ239+'MATRIZ 2017 COMPLETO PROPOSTA'!AU239+'MATRIZ 2017 COMPLETO PROPOSTA'!AY239</f>
        <v>1644976.3803537928</v>
      </c>
      <c r="K239" s="123"/>
      <c r="L239" s="123">
        <f t="shared" si="11"/>
        <v>15135033.492255056</v>
      </c>
      <c r="M239" s="123"/>
      <c r="N239" s="123">
        <f>'MATRIZ 2017 COMPLETO PROPOSTA'!AG239+'MATRIZ 2017 COMPLETO PROPOSTA'!AJ239+'MATRIZ 2017 COMPLETO PROPOSTA'!AM239</f>
        <v>1922594.7609004895</v>
      </c>
      <c r="O239" s="123"/>
      <c r="P239" s="123"/>
      <c r="Q239" s="23"/>
    </row>
    <row r="240" spans="1:17" x14ac:dyDescent="0.25">
      <c r="A240" s="5"/>
      <c r="B240" t="s">
        <v>276</v>
      </c>
      <c r="C240" t="s">
        <v>300</v>
      </c>
      <c r="D240" s="103" t="s">
        <v>89</v>
      </c>
      <c r="F240" s="75"/>
      <c r="H240" s="123">
        <f>'MATRIZ 2017 COMPLETO PROPOSTA'!J240</f>
        <v>22832637.492874678</v>
      </c>
      <c r="I240" s="123">
        <f>'MATRIZ 2017 COMPLETO PROPOSTA'!O240</f>
        <v>0</v>
      </c>
      <c r="J240" s="123">
        <f>'MATRIZ 2017 COMPLETO PROPOSTA'!R240+'MATRIZ 2017 COMPLETO PROPOSTA'!X240+'MATRIZ 2017 COMPLETO PROPOSTA'!AQ240+'MATRIZ 2017 COMPLETO PROPOSTA'!AU240+'MATRIZ 2017 COMPLETO PROPOSTA'!AY240</f>
        <v>1275738.9107641072</v>
      </c>
      <c r="K240" s="123"/>
      <c r="L240" s="123">
        <f t="shared" si="11"/>
        <v>24108376.403638784</v>
      </c>
      <c r="M240" s="123"/>
      <c r="N240" s="123">
        <f>'MATRIZ 2017 COMPLETO PROPOSTA'!AG240+'MATRIZ 2017 COMPLETO PROPOSTA'!AJ240+'MATRIZ 2017 COMPLETO PROPOSTA'!AM240</f>
        <v>3885387.6650548</v>
      </c>
      <c r="O240" s="123"/>
      <c r="P240" s="123"/>
      <c r="Q240" s="23"/>
    </row>
    <row r="241" spans="1:17" x14ac:dyDescent="0.25">
      <c r="A241" s="5"/>
      <c r="B241" t="s">
        <v>276</v>
      </c>
      <c r="C241" t="s">
        <v>301</v>
      </c>
      <c r="D241" s="103" t="s">
        <v>89</v>
      </c>
      <c r="F241" s="75"/>
      <c r="H241" s="123">
        <f>'MATRIZ 2017 COMPLETO PROPOSTA'!J241</f>
        <v>4581110.2239659093</v>
      </c>
      <c r="I241" s="123">
        <f>'MATRIZ 2017 COMPLETO PROPOSTA'!O241</f>
        <v>0</v>
      </c>
      <c r="J241" s="123">
        <f>'MATRIZ 2017 COMPLETO PROPOSTA'!R241+'MATRIZ 2017 COMPLETO PROPOSTA'!X241+'MATRIZ 2017 COMPLETO PROPOSTA'!AQ241+'MATRIZ 2017 COMPLETO PROPOSTA'!AU241+'MATRIZ 2017 COMPLETO PROPOSTA'!AY241</f>
        <v>0</v>
      </c>
      <c r="K241" s="123"/>
      <c r="L241" s="123">
        <f t="shared" si="11"/>
        <v>4581110.2239659093</v>
      </c>
      <c r="M241" s="123"/>
      <c r="N241" s="123">
        <f>'MATRIZ 2017 COMPLETO PROPOSTA'!AG241+'MATRIZ 2017 COMPLETO PROPOSTA'!AJ241+'MATRIZ 2017 COMPLETO PROPOSTA'!AM241</f>
        <v>501631.42560551711</v>
      </c>
      <c r="O241" s="123"/>
      <c r="P241" s="123"/>
      <c r="Q241" s="23"/>
    </row>
    <row r="242" spans="1:17" x14ac:dyDescent="0.25">
      <c r="A242" s="5"/>
      <c r="B242" t="s">
        <v>276</v>
      </c>
      <c r="C242" t="s">
        <v>302</v>
      </c>
      <c r="D242" s="103" t="s">
        <v>89</v>
      </c>
      <c r="F242" s="75"/>
      <c r="H242" s="123">
        <f>'MATRIZ 2017 COMPLETO PROPOSTA'!J242</f>
        <v>4158413.497889196</v>
      </c>
      <c r="I242" s="123">
        <f>'MATRIZ 2017 COMPLETO PROPOSTA'!O242</f>
        <v>0</v>
      </c>
      <c r="J242" s="123">
        <f>'MATRIZ 2017 COMPLETO PROPOSTA'!R242+'MATRIZ 2017 COMPLETO PROPOSTA'!X242+'MATRIZ 2017 COMPLETO PROPOSTA'!AQ242+'MATRIZ 2017 COMPLETO PROPOSTA'!AU242+'MATRIZ 2017 COMPLETO PROPOSTA'!AY242</f>
        <v>0</v>
      </c>
      <c r="K242" s="123"/>
      <c r="L242" s="123">
        <f t="shared" si="11"/>
        <v>4158413.497889196</v>
      </c>
      <c r="M242" s="123"/>
      <c r="N242" s="123">
        <f>'MATRIZ 2017 COMPLETO PROPOSTA'!AG242+'MATRIZ 2017 COMPLETO PROPOSTA'!AJ242+'MATRIZ 2017 COMPLETO PROPOSTA'!AM242</f>
        <v>684120.45768010861</v>
      </c>
      <c r="O242" s="123"/>
      <c r="P242" s="123"/>
      <c r="Q242" s="23"/>
    </row>
    <row r="243" spans="1:17" x14ac:dyDescent="0.25">
      <c r="A243" s="5"/>
      <c r="B243" t="s">
        <v>276</v>
      </c>
      <c r="C243" t="s">
        <v>303</v>
      </c>
      <c r="D243" s="103" t="s">
        <v>93</v>
      </c>
      <c r="F243" s="75"/>
      <c r="H243" s="123">
        <f>'MATRIZ 2017 COMPLETO PROPOSTA'!J243</f>
        <v>0</v>
      </c>
      <c r="I243" s="123">
        <f>'MATRIZ 2017 COMPLETO PROPOSTA'!O243</f>
        <v>2008522.7194230768</v>
      </c>
      <c r="J243" s="123">
        <f>'MATRIZ 2017 COMPLETO PROPOSTA'!R243+'MATRIZ 2017 COMPLETO PROPOSTA'!X243+'MATRIZ 2017 COMPLETO PROPOSTA'!AQ243+'MATRIZ 2017 COMPLETO PROPOSTA'!AU243+'MATRIZ 2017 COMPLETO PROPOSTA'!AY243</f>
        <v>0</v>
      </c>
      <c r="K243" s="123"/>
      <c r="L243" s="123">
        <f t="shared" si="11"/>
        <v>2008522.7194230768</v>
      </c>
      <c r="M243" s="123"/>
      <c r="N243" s="123">
        <f>'MATRIZ 2017 COMPLETO PROPOSTA'!AG243+'MATRIZ 2017 COMPLETO PROPOSTA'!AJ243+'MATRIZ 2017 COMPLETO PROPOSTA'!AM243</f>
        <v>58573.142878992076</v>
      </c>
      <c r="O243" s="123"/>
      <c r="P243" s="123"/>
      <c r="Q243" s="23"/>
    </row>
    <row r="244" spans="1:17" x14ac:dyDescent="0.25">
      <c r="A244" s="5"/>
      <c r="B244" t="s">
        <v>276</v>
      </c>
      <c r="C244" t="s">
        <v>304</v>
      </c>
      <c r="D244" s="103" t="s">
        <v>89</v>
      </c>
      <c r="F244" s="75"/>
      <c r="H244" s="123">
        <f>'MATRIZ 2017 COMPLETO PROPOSTA'!J244</f>
        <v>4701531.3166921586</v>
      </c>
      <c r="I244" s="123">
        <f>'MATRIZ 2017 COMPLETO PROPOSTA'!O244</f>
        <v>0</v>
      </c>
      <c r="J244" s="123">
        <f>'MATRIZ 2017 COMPLETO PROPOSTA'!R244+'MATRIZ 2017 COMPLETO PROPOSTA'!X244+'MATRIZ 2017 COMPLETO PROPOSTA'!AQ244+'MATRIZ 2017 COMPLETO PROPOSTA'!AU244+'MATRIZ 2017 COMPLETO PROPOSTA'!AY244</f>
        <v>235219.19979037077</v>
      </c>
      <c r="K244" s="123"/>
      <c r="L244" s="123">
        <f t="shared" si="11"/>
        <v>4936750.5164825292</v>
      </c>
      <c r="M244" s="123"/>
      <c r="N244" s="123">
        <f>'MATRIZ 2017 COMPLETO PROPOSTA'!AG244+'MATRIZ 2017 COMPLETO PROPOSTA'!AJ244+'MATRIZ 2017 COMPLETO PROPOSTA'!AM244</f>
        <v>946289.05740049027</v>
      </c>
      <c r="O244" s="123"/>
      <c r="P244" s="123"/>
      <c r="Q244" s="23"/>
    </row>
    <row r="245" spans="1:17" x14ac:dyDescent="0.25">
      <c r="A245" s="5"/>
      <c r="D245" s="103"/>
      <c r="F245" s="75"/>
      <c r="H245" s="123"/>
      <c r="I245" s="123"/>
      <c r="J245" s="123"/>
      <c r="K245" s="123"/>
      <c r="L245" s="123"/>
      <c r="M245" s="123"/>
      <c r="N245" s="123"/>
      <c r="O245" s="123"/>
      <c r="P245" s="123"/>
      <c r="Q245" s="23"/>
    </row>
    <row r="246" spans="1:17" x14ac:dyDescent="0.25">
      <c r="A246" s="5"/>
      <c r="B246" s="107" t="s">
        <v>305</v>
      </c>
      <c r="C246" s="107" t="s">
        <v>306</v>
      </c>
      <c r="D246" s="107" t="s">
        <v>84</v>
      </c>
      <c r="E246" s="107"/>
      <c r="F246" s="109"/>
      <c r="G246" s="107"/>
      <c r="H246" s="124">
        <f>SUM(H247:H256)</f>
        <v>77442563.395556346</v>
      </c>
      <c r="I246" s="124">
        <f>SUM(I247:I256)</f>
        <v>2950533.4728622446</v>
      </c>
      <c r="J246" s="124">
        <f>SUM(J247:J256)</f>
        <v>7898116.5468164682</v>
      </c>
      <c r="K246" s="124"/>
      <c r="L246" s="124">
        <f>SUM(L247:L256)</f>
        <v>88291213.415235072</v>
      </c>
      <c r="M246" s="124"/>
      <c r="N246" s="124">
        <f>SUM(N247:N256)</f>
        <v>9251633.432827292</v>
      </c>
      <c r="O246" s="124"/>
      <c r="P246" s="124">
        <f>L246*'DADOS BASE PROPOSTA'!$H$63</f>
        <v>70632.970732188056</v>
      </c>
      <c r="Q246" s="30"/>
    </row>
    <row r="247" spans="1:17" x14ac:dyDescent="0.25">
      <c r="A247" s="5"/>
      <c r="B247" t="s">
        <v>305</v>
      </c>
      <c r="C247" s="103" t="s">
        <v>802</v>
      </c>
      <c r="D247" s="103" t="s">
        <v>85</v>
      </c>
      <c r="F247" s="75">
        <f>'MATRIZ 2017 COMPLETO PROPOSTA'!Q247</f>
        <v>9</v>
      </c>
      <c r="H247" s="123">
        <f>'MATRIZ 2017 COMPLETO PROPOSTA'!J247</f>
        <v>0</v>
      </c>
      <c r="I247" s="123">
        <f>SUMIF('MATRIZ 2017 COMPLETO PROPOSTA'!D248:D257,"ECR",'MATRIZ 2017 COMPLETO PROPOSTA'!O248:O257)</f>
        <v>0</v>
      </c>
      <c r="J247" s="123">
        <f>'MATRIZ 2017 COMPLETO PROPOSTA'!R247+'MATRIZ 2017 COMPLETO PROPOSTA'!X247+'MATRIZ 2017 COMPLETO PROPOSTA'!AQ247+'MATRIZ 2017 COMPLETO PROPOSTA'!AU247+'MATRIZ 2017 COMPLETO PROPOSTA'!AY247</f>
        <v>7570704.3217196325</v>
      </c>
      <c r="K247" s="123"/>
      <c r="L247" s="123">
        <f t="shared" ref="L247:L256" si="12">SUM(H247:J247)</f>
        <v>7570704.3217196325</v>
      </c>
      <c r="M247" s="123"/>
      <c r="N247" s="123">
        <f>'MATRIZ 2017 COMPLETO PROPOSTA'!AG247+'MATRIZ 2017 COMPLETO PROPOSTA'!AJ247+'MATRIZ 2017 COMPLETO PROPOSTA'!AM247</f>
        <v>0</v>
      </c>
      <c r="O247" s="123"/>
      <c r="P247" s="123"/>
      <c r="Q247" s="23"/>
    </row>
    <row r="248" spans="1:17" x14ac:dyDescent="0.25">
      <c r="A248" s="5"/>
      <c r="B248" t="s">
        <v>305</v>
      </c>
      <c r="C248" t="s">
        <v>307</v>
      </c>
      <c r="D248" s="103" t="s">
        <v>89</v>
      </c>
      <c r="F248" s="75"/>
      <c r="H248" s="123">
        <f>'MATRIZ 2017 COMPLETO PROPOSTA'!J248</f>
        <v>7938836.0561190993</v>
      </c>
      <c r="I248" s="123">
        <f>'MATRIZ 2017 COMPLETO PROPOSTA'!O248</f>
        <v>0</v>
      </c>
      <c r="J248" s="123">
        <f>'MATRIZ 2017 COMPLETO PROPOSTA'!R248+'MATRIZ 2017 COMPLETO PROPOSTA'!X248+'MATRIZ 2017 COMPLETO PROPOSTA'!AQ248+'MATRIZ 2017 COMPLETO PROPOSTA'!AU248+'MATRIZ 2017 COMPLETO PROPOSTA'!AY248</f>
        <v>0</v>
      </c>
      <c r="K248" s="123"/>
      <c r="L248" s="123">
        <f t="shared" si="12"/>
        <v>7938836.0561190993</v>
      </c>
      <c r="M248" s="123"/>
      <c r="N248" s="123">
        <f>'MATRIZ 2017 COMPLETO PROPOSTA'!AG248+'MATRIZ 2017 COMPLETO PROPOSTA'!AJ248+'MATRIZ 2017 COMPLETO PROPOSTA'!AM248</f>
        <v>850290.76635341148</v>
      </c>
      <c r="O248" s="123"/>
      <c r="P248" s="123"/>
      <c r="Q248" s="23"/>
    </row>
    <row r="249" spans="1:17" x14ac:dyDescent="0.25">
      <c r="A249" s="5"/>
      <c r="B249" t="s">
        <v>305</v>
      </c>
      <c r="C249" t="s">
        <v>308</v>
      </c>
      <c r="D249" s="103" t="s">
        <v>89</v>
      </c>
      <c r="F249" s="75"/>
      <c r="H249" s="123">
        <f>'MATRIZ 2017 COMPLETO PROPOSTA'!J249</f>
        <v>40618887.273056343</v>
      </c>
      <c r="I249" s="123">
        <f>'MATRIZ 2017 COMPLETO PROPOSTA'!O249</f>
        <v>0</v>
      </c>
      <c r="J249" s="123">
        <f>'MATRIZ 2017 COMPLETO PROPOSTA'!R249+'MATRIZ 2017 COMPLETO PROPOSTA'!X249+'MATRIZ 2017 COMPLETO PROPOSTA'!AQ249+'MATRIZ 2017 COMPLETO PROPOSTA'!AU249+'MATRIZ 2017 COMPLETO PROPOSTA'!AY249</f>
        <v>327412.22509683552</v>
      </c>
      <c r="K249" s="123"/>
      <c r="L249" s="123">
        <f t="shared" si="12"/>
        <v>40946299.49815318</v>
      </c>
      <c r="M249" s="123"/>
      <c r="N249" s="123">
        <f>'MATRIZ 2017 COMPLETO PROPOSTA'!AG249+'MATRIZ 2017 COMPLETO PROPOSTA'!AJ249+'MATRIZ 2017 COMPLETO PROPOSTA'!AM249</f>
        <v>4913974.9804329341</v>
      </c>
      <c r="O249" s="123"/>
      <c r="P249" s="123"/>
      <c r="Q249" s="23"/>
    </row>
    <row r="250" spans="1:17" x14ac:dyDescent="0.25">
      <c r="A250" s="5"/>
      <c r="B250" t="s">
        <v>305</v>
      </c>
      <c r="C250" t="s">
        <v>309</v>
      </c>
      <c r="D250" s="103" t="s">
        <v>93</v>
      </c>
      <c r="F250" s="75"/>
      <c r="H250" s="123">
        <f>'MATRIZ 2017 COMPLETO PROPOSTA'!J250</f>
        <v>0</v>
      </c>
      <c r="I250" s="123">
        <f>'MATRIZ 2017 COMPLETO PROPOSTA'!O250</f>
        <v>2950533.4728622446</v>
      </c>
      <c r="J250" s="123">
        <f>'MATRIZ 2017 COMPLETO PROPOSTA'!R250+'MATRIZ 2017 COMPLETO PROPOSTA'!X250+'MATRIZ 2017 COMPLETO PROPOSTA'!AQ250+'MATRIZ 2017 COMPLETO PROPOSTA'!AU250+'MATRIZ 2017 COMPLETO PROPOSTA'!AY250</f>
        <v>0</v>
      </c>
      <c r="K250" s="123"/>
      <c r="L250" s="123">
        <f t="shared" si="12"/>
        <v>2950533.4728622446</v>
      </c>
      <c r="M250" s="123"/>
      <c r="N250" s="123">
        <f>'MATRIZ 2017 COMPLETO PROPOSTA'!AG250+'MATRIZ 2017 COMPLETO PROPOSTA'!AJ250+'MATRIZ 2017 COMPLETO PROPOSTA'!AM250</f>
        <v>229824.76973160211</v>
      </c>
      <c r="O250" s="123"/>
      <c r="P250" s="123"/>
      <c r="Q250" s="23"/>
    </row>
    <row r="251" spans="1:17" x14ac:dyDescent="0.25">
      <c r="A251" s="5"/>
      <c r="B251" t="s">
        <v>305</v>
      </c>
      <c r="C251" t="s">
        <v>310</v>
      </c>
      <c r="D251" s="103" t="s">
        <v>89</v>
      </c>
      <c r="F251" s="75"/>
      <c r="H251" s="123">
        <f>'MATRIZ 2017 COMPLETO PROPOSTA'!J251</f>
        <v>4546261.8175728368</v>
      </c>
      <c r="I251" s="123">
        <f>'MATRIZ 2017 COMPLETO PROPOSTA'!O251</f>
        <v>0</v>
      </c>
      <c r="J251" s="123">
        <f>'MATRIZ 2017 COMPLETO PROPOSTA'!R251+'MATRIZ 2017 COMPLETO PROPOSTA'!X251+'MATRIZ 2017 COMPLETO PROPOSTA'!AQ251+'MATRIZ 2017 COMPLETO PROPOSTA'!AU251+'MATRIZ 2017 COMPLETO PROPOSTA'!AY251</f>
        <v>0</v>
      </c>
      <c r="K251" s="123"/>
      <c r="L251" s="123">
        <f t="shared" si="12"/>
        <v>4546261.8175728368</v>
      </c>
      <c r="M251" s="123"/>
      <c r="N251" s="123">
        <f>'MATRIZ 2017 COMPLETO PROPOSTA'!AG251+'MATRIZ 2017 COMPLETO PROPOSTA'!AJ251+'MATRIZ 2017 COMPLETO PROPOSTA'!AM251</f>
        <v>469999.25140348508</v>
      </c>
      <c r="O251" s="123"/>
      <c r="P251" s="123"/>
      <c r="Q251" s="23"/>
    </row>
    <row r="252" spans="1:17" x14ac:dyDescent="0.25">
      <c r="A252" s="5"/>
      <c r="B252" t="s">
        <v>305</v>
      </c>
      <c r="C252" t="s">
        <v>311</v>
      </c>
      <c r="D252" s="103" t="s">
        <v>89</v>
      </c>
      <c r="F252" s="75"/>
      <c r="H252" s="123">
        <f>'MATRIZ 2017 COMPLETO PROPOSTA'!J252</f>
        <v>4834786.0664556492</v>
      </c>
      <c r="I252" s="123">
        <f>'MATRIZ 2017 COMPLETO PROPOSTA'!O252</f>
        <v>0</v>
      </c>
      <c r="J252" s="123">
        <f>'MATRIZ 2017 COMPLETO PROPOSTA'!R252+'MATRIZ 2017 COMPLETO PROPOSTA'!X252+'MATRIZ 2017 COMPLETO PROPOSTA'!AQ252+'MATRIZ 2017 COMPLETO PROPOSTA'!AU252+'MATRIZ 2017 COMPLETO PROPOSTA'!AY252</f>
        <v>0</v>
      </c>
      <c r="K252" s="123"/>
      <c r="L252" s="123">
        <f t="shared" si="12"/>
        <v>4834786.0664556492</v>
      </c>
      <c r="M252" s="123"/>
      <c r="N252" s="123">
        <f>'MATRIZ 2017 COMPLETO PROPOSTA'!AG252+'MATRIZ 2017 COMPLETO PROPOSTA'!AJ252+'MATRIZ 2017 COMPLETO PROPOSTA'!AM252</f>
        <v>544095.56409289385</v>
      </c>
      <c r="O252" s="123"/>
      <c r="P252" s="123"/>
      <c r="Q252" s="23"/>
    </row>
    <row r="253" spans="1:17" x14ac:dyDescent="0.25">
      <c r="A253" s="5"/>
      <c r="B253" t="s">
        <v>305</v>
      </c>
      <c r="C253" t="s">
        <v>312</v>
      </c>
      <c r="D253" s="103" t="s">
        <v>89</v>
      </c>
      <c r="F253" s="75"/>
      <c r="H253" s="123">
        <f>'MATRIZ 2017 COMPLETO PROPOSTA'!J253</f>
        <v>6050015.0254071206</v>
      </c>
      <c r="I253" s="123">
        <f>'MATRIZ 2017 COMPLETO PROPOSTA'!O253</f>
        <v>0</v>
      </c>
      <c r="J253" s="123">
        <f>'MATRIZ 2017 COMPLETO PROPOSTA'!R253+'MATRIZ 2017 COMPLETO PROPOSTA'!X253+'MATRIZ 2017 COMPLETO PROPOSTA'!AQ253+'MATRIZ 2017 COMPLETO PROPOSTA'!AU253+'MATRIZ 2017 COMPLETO PROPOSTA'!AY253</f>
        <v>0</v>
      </c>
      <c r="K253" s="123"/>
      <c r="L253" s="123">
        <f t="shared" si="12"/>
        <v>6050015.0254071206</v>
      </c>
      <c r="M253" s="123"/>
      <c r="N253" s="123">
        <f>'MATRIZ 2017 COMPLETO PROPOSTA'!AG253+'MATRIZ 2017 COMPLETO PROPOSTA'!AJ253+'MATRIZ 2017 COMPLETO PROPOSTA'!AM253</f>
        <v>710050.77109607321</v>
      </c>
      <c r="O253" s="123"/>
      <c r="P253" s="123"/>
      <c r="Q253" s="23"/>
    </row>
    <row r="254" spans="1:17" x14ac:dyDescent="0.25">
      <c r="A254" s="5"/>
      <c r="B254" t="s">
        <v>305</v>
      </c>
      <c r="C254" t="s">
        <v>313</v>
      </c>
      <c r="D254" s="103" t="s">
        <v>89</v>
      </c>
      <c r="F254" s="75"/>
      <c r="H254" s="123">
        <f>'MATRIZ 2017 COMPLETO PROPOSTA'!J254</f>
        <v>3390854.4021581993</v>
      </c>
      <c r="I254" s="123">
        <f>'MATRIZ 2017 COMPLETO PROPOSTA'!O254</f>
        <v>0</v>
      </c>
      <c r="J254" s="123">
        <f>'MATRIZ 2017 COMPLETO PROPOSTA'!R254+'MATRIZ 2017 COMPLETO PROPOSTA'!X254+'MATRIZ 2017 COMPLETO PROPOSTA'!AQ254+'MATRIZ 2017 COMPLETO PROPOSTA'!AU254+'MATRIZ 2017 COMPLETO PROPOSTA'!AY254</f>
        <v>0</v>
      </c>
      <c r="K254" s="123"/>
      <c r="L254" s="123">
        <f t="shared" si="12"/>
        <v>3390854.4021581993</v>
      </c>
      <c r="M254" s="123"/>
      <c r="N254" s="123">
        <f>'MATRIZ 2017 COMPLETO PROPOSTA'!AG254+'MATRIZ 2017 COMPLETO PROPOSTA'!AJ254+'MATRIZ 2017 COMPLETO PROPOSTA'!AM254</f>
        <v>486576.61254411913</v>
      </c>
      <c r="O254" s="123"/>
      <c r="P254" s="123"/>
      <c r="Q254" s="23"/>
    </row>
    <row r="255" spans="1:17" x14ac:dyDescent="0.25">
      <c r="A255" s="5"/>
      <c r="B255" t="s">
        <v>305</v>
      </c>
      <c r="C255" t="s">
        <v>314</v>
      </c>
      <c r="D255" s="103" t="s">
        <v>89</v>
      </c>
      <c r="F255" s="75"/>
      <c r="H255" s="123">
        <f>'MATRIZ 2017 COMPLETO PROPOSTA'!J255</f>
        <v>5146098.737111425</v>
      </c>
      <c r="I255" s="123">
        <f>'MATRIZ 2017 COMPLETO PROPOSTA'!O255</f>
        <v>0</v>
      </c>
      <c r="J255" s="123">
        <f>'MATRIZ 2017 COMPLETO PROPOSTA'!R255+'MATRIZ 2017 COMPLETO PROPOSTA'!X255+'MATRIZ 2017 COMPLETO PROPOSTA'!AQ255+'MATRIZ 2017 COMPLETO PROPOSTA'!AU255+'MATRIZ 2017 COMPLETO PROPOSTA'!AY255</f>
        <v>0</v>
      </c>
      <c r="K255" s="123"/>
      <c r="L255" s="123">
        <f t="shared" si="12"/>
        <v>5146098.737111425</v>
      </c>
      <c r="M255" s="123"/>
      <c r="N255" s="123">
        <f>'MATRIZ 2017 COMPLETO PROPOSTA'!AG255+'MATRIZ 2017 COMPLETO PROPOSTA'!AJ255+'MATRIZ 2017 COMPLETO PROPOSTA'!AM255</f>
        <v>562882.64079546358</v>
      </c>
      <c r="O255" s="123"/>
      <c r="P255" s="123"/>
      <c r="Q255" s="23"/>
    </row>
    <row r="256" spans="1:17" x14ac:dyDescent="0.25">
      <c r="A256" s="5"/>
      <c r="B256" t="s">
        <v>305</v>
      </c>
      <c r="C256" t="s">
        <v>315</v>
      </c>
      <c r="D256" s="103" t="s">
        <v>89</v>
      </c>
      <c r="F256" s="75"/>
      <c r="H256" s="123">
        <f>'MATRIZ 2017 COMPLETO PROPOSTA'!J256</f>
        <v>4916824.0176756876</v>
      </c>
      <c r="I256" s="123">
        <f>'MATRIZ 2017 COMPLETO PROPOSTA'!O256</f>
        <v>0</v>
      </c>
      <c r="J256" s="123">
        <f>'MATRIZ 2017 COMPLETO PROPOSTA'!R256+'MATRIZ 2017 COMPLETO PROPOSTA'!X256+'MATRIZ 2017 COMPLETO PROPOSTA'!AQ256+'MATRIZ 2017 COMPLETO PROPOSTA'!AU256+'MATRIZ 2017 COMPLETO PROPOSTA'!AY256</f>
        <v>0</v>
      </c>
      <c r="K256" s="123"/>
      <c r="L256" s="123">
        <f t="shared" si="12"/>
        <v>4916824.0176756876</v>
      </c>
      <c r="M256" s="123"/>
      <c r="N256" s="123">
        <f>'MATRIZ 2017 COMPLETO PROPOSTA'!AG256+'MATRIZ 2017 COMPLETO PROPOSTA'!AJ256+'MATRIZ 2017 COMPLETO PROPOSTA'!AM256</f>
        <v>483938.07637730974</v>
      </c>
      <c r="O256" s="123"/>
      <c r="P256" s="123"/>
      <c r="Q256" s="23"/>
    </row>
    <row r="257" spans="1:17" x14ac:dyDescent="0.25">
      <c r="A257" s="5"/>
      <c r="D257" s="103"/>
      <c r="F257" s="75"/>
      <c r="H257" s="123"/>
      <c r="I257" s="123"/>
      <c r="J257" s="123"/>
      <c r="K257" s="123"/>
      <c r="L257" s="123"/>
      <c r="M257" s="123"/>
      <c r="N257" s="123"/>
      <c r="O257" s="123"/>
      <c r="P257" s="123"/>
      <c r="Q257" s="23"/>
    </row>
    <row r="258" spans="1:17" x14ac:dyDescent="0.25">
      <c r="A258" s="5"/>
      <c r="B258" s="107" t="s">
        <v>305</v>
      </c>
      <c r="C258" s="107" t="s">
        <v>316</v>
      </c>
      <c r="D258" s="107" t="s">
        <v>84</v>
      </c>
      <c r="E258" s="107"/>
      <c r="F258" s="109"/>
      <c r="G258" s="107"/>
      <c r="H258" s="124">
        <f>SUM(H259:H276)</f>
        <v>53416968.719261363</v>
      </c>
      <c r="I258" s="124">
        <f>SUM(I259:I276)</f>
        <v>13089553.495160405</v>
      </c>
      <c r="J258" s="124">
        <f>SUM(J259:J276)</f>
        <v>10180064.121650672</v>
      </c>
      <c r="K258" s="124"/>
      <c r="L258" s="124">
        <f>SUM(L259:L276)</f>
        <v>76686586.336072445</v>
      </c>
      <c r="M258" s="124"/>
      <c r="N258" s="124">
        <f>SUM(N259:N276)</f>
        <v>10953186.871024882</v>
      </c>
      <c r="O258" s="124"/>
      <c r="P258" s="124">
        <f>L258*'DADOS BASE PROPOSTA'!$H$63</f>
        <v>61349.269068857961</v>
      </c>
      <c r="Q258" s="30"/>
    </row>
    <row r="259" spans="1:17" x14ac:dyDescent="0.25">
      <c r="A259" s="5"/>
      <c r="B259" t="s">
        <v>305</v>
      </c>
      <c r="C259" t="s">
        <v>35</v>
      </c>
      <c r="D259" s="103" t="s">
        <v>85</v>
      </c>
      <c r="F259" s="75">
        <f>'MATRIZ 2017 COMPLETO PROPOSTA'!Q259</f>
        <v>17</v>
      </c>
      <c r="H259" s="123">
        <f>'MATRIZ 2017 COMPLETO PROPOSTA'!J259</f>
        <v>0</v>
      </c>
      <c r="I259" s="123">
        <f>SUMIF('MATRIZ 2017 COMPLETO PROPOSTA'!D260:D277,"ECR",'MATRIZ 2017 COMPLETO PROPOSTA'!O260:O277)</f>
        <v>0</v>
      </c>
      <c r="J259" s="123">
        <f>'MATRIZ 2017 COMPLETO PROPOSTA'!R259+'MATRIZ 2017 COMPLETO PROPOSTA'!X259+'MATRIZ 2017 COMPLETO PROPOSTA'!AQ259+'MATRIZ 2017 COMPLETO PROPOSTA'!AU259+'MATRIZ 2017 COMPLETO PROPOSTA'!AY259</f>
        <v>9447084.0246899296</v>
      </c>
      <c r="K259" s="123"/>
      <c r="L259" s="123">
        <f t="shared" ref="L259:L276" si="13">SUM(H259:J259)</f>
        <v>9447084.0246899296</v>
      </c>
      <c r="M259" s="123"/>
      <c r="N259" s="123">
        <f>'MATRIZ 2017 COMPLETO PROPOSTA'!AG259+'MATRIZ 2017 COMPLETO PROPOSTA'!AJ259+'MATRIZ 2017 COMPLETO PROPOSTA'!AM259</f>
        <v>0</v>
      </c>
      <c r="O259" s="123"/>
      <c r="P259" s="123"/>
      <c r="Q259" s="23"/>
    </row>
    <row r="260" spans="1:17" x14ac:dyDescent="0.25">
      <c r="A260" s="5"/>
      <c r="B260" t="s">
        <v>305</v>
      </c>
      <c r="C260" t="s">
        <v>317</v>
      </c>
      <c r="D260" s="103" t="s">
        <v>87</v>
      </c>
      <c r="F260" s="75"/>
      <c r="H260" s="123">
        <f>'MATRIZ 2017 COMPLETO PROPOSTA'!J260</f>
        <v>0</v>
      </c>
      <c r="I260" s="123">
        <f>'MATRIZ 2017 COMPLETO PROPOSTA'!O260</f>
        <v>993970.02</v>
      </c>
      <c r="J260" s="123">
        <f>'MATRIZ 2017 COMPLETO PROPOSTA'!R260+'MATRIZ 2017 COMPLETO PROPOSTA'!X260+'MATRIZ 2017 COMPLETO PROPOSTA'!AQ260+'MATRIZ 2017 COMPLETO PROPOSTA'!AU260+'MATRIZ 2017 COMPLETO PROPOSTA'!AY260</f>
        <v>0</v>
      </c>
      <c r="K260" s="123"/>
      <c r="L260" s="123">
        <f t="shared" si="13"/>
        <v>993970.02</v>
      </c>
      <c r="M260" s="123"/>
      <c r="N260" s="123">
        <f>'MATRIZ 2017 COMPLETO PROPOSTA'!AG260+'MATRIZ 2017 COMPLETO PROPOSTA'!AJ260+'MATRIZ 2017 COMPLETO PROPOSTA'!AM260</f>
        <v>0</v>
      </c>
      <c r="O260" s="123"/>
      <c r="P260" s="123"/>
      <c r="Q260" s="23"/>
    </row>
    <row r="261" spans="1:17" x14ac:dyDescent="0.25">
      <c r="A261" s="5"/>
      <c r="B261" t="s">
        <v>305</v>
      </c>
      <c r="C261" t="s">
        <v>318</v>
      </c>
      <c r="D261" s="103" t="s">
        <v>87</v>
      </c>
      <c r="F261" s="75"/>
      <c r="H261" s="123">
        <f>'MATRIZ 2017 COMPLETO PROPOSTA'!J261</f>
        <v>0</v>
      </c>
      <c r="I261" s="123">
        <f>'MATRIZ 2017 COMPLETO PROPOSTA'!O261</f>
        <v>1540311.7318981166</v>
      </c>
      <c r="J261" s="123">
        <f>'MATRIZ 2017 COMPLETO PROPOSTA'!R261+'MATRIZ 2017 COMPLETO PROPOSTA'!X261+'MATRIZ 2017 COMPLETO PROPOSTA'!AQ261+'MATRIZ 2017 COMPLETO PROPOSTA'!AU261+'MATRIZ 2017 COMPLETO PROPOSTA'!AY261</f>
        <v>0</v>
      </c>
      <c r="K261" s="123"/>
      <c r="L261" s="123">
        <f t="shared" si="13"/>
        <v>1540311.7318981166</v>
      </c>
      <c r="M261" s="123"/>
      <c r="N261" s="123">
        <f>'MATRIZ 2017 COMPLETO PROPOSTA'!AG261+'MATRIZ 2017 COMPLETO PROPOSTA'!AJ261+'MATRIZ 2017 COMPLETO PROPOSTA'!AM261</f>
        <v>190910.09123623438</v>
      </c>
      <c r="O261" s="123"/>
      <c r="P261" s="123"/>
      <c r="Q261" s="23"/>
    </row>
    <row r="262" spans="1:17" x14ac:dyDescent="0.25">
      <c r="A262" s="5"/>
      <c r="B262" t="s">
        <v>305</v>
      </c>
      <c r="C262" t="s">
        <v>319</v>
      </c>
      <c r="D262" s="103" t="s">
        <v>87</v>
      </c>
      <c r="F262" s="75"/>
      <c r="H262" s="123">
        <f>'MATRIZ 2017 COMPLETO PROPOSTA'!J262</f>
        <v>0</v>
      </c>
      <c r="I262" s="123">
        <f>'MATRIZ 2017 COMPLETO PROPOSTA'!O262</f>
        <v>1026622.9234055567</v>
      </c>
      <c r="J262" s="123">
        <f>'MATRIZ 2017 COMPLETO PROPOSTA'!R262+'MATRIZ 2017 COMPLETO PROPOSTA'!X262+'MATRIZ 2017 COMPLETO PROPOSTA'!AQ262+'MATRIZ 2017 COMPLETO PROPOSTA'!AU262+'MATRIZ 2017 COMPLETO PROPOSTA'!AY262</f>
        <v>0</v>
      </c>
      <c r="K262" s="123"/>
      <c r="L262" s="123">
        <f t="shared" si="13"/>
        <v>1026622.9234055567</v>
      </c>
      <c r="M262" s="123"/>
      <c r="N262" s="123">
        <f>'MATRIZ 2017 COMPLETO PROPOSTA'!AG262+'MATRIZ 2017 COMPLETO PROPOSTA'!AJ262+'MATRIZ 2017 COMPLETO PROPOSTA'!AM262</f>
        <v>12980.280589006339</v>
      </c>
      <c r="O262" s="123"/>
      <c r="P262" s="123"/>
      <c r="Q262" s="23"/>
    </row>
    <row r="263" spans="1:17" x14ac:dyDescent="0.25">
      <c r="A263" s="5"/>
      <c r="B263" t="s">
        <v>305</v>
      </c>
      <c r="C263" t="s">
        <v>320</v>
      </c>
      <c r="D263" s="103" t="s">
        <v>87</v>
      </c>
      <c r="F263" s="75"/>
      <c r="H263" s="123">
        <f>'MATRIZ 2017 COMPLETO PROPOSTA'!J263</f>
        <v>0</v>
      </c>
      <c r="I263" s="123">
        <f>'MATRIZ 2017 COMPLETO PROPOSTA'!O263</f>
        <v>1777731.816573611</v>
      </c>
      <c r="J263" s="123">
        <f>'MATRIZ 2017 COMPLETO PROPOSTA'!R263+'MATRIZ 2017 COMPLETO PROPOSTA'!X263+'MATRIZ 2017 COMPLETO PROPOSTA'!AQ263+'MATRIZ 2017 COMPLETO PROPOSTA'!AU263+'MATRIZ 2017 COMPLETO PROPOSTA'!AY263</f>
        <v>0</v>
      </c>
      <c r="K263" s="123"/>
      <c r="L263" s="123">
        <f t="shared" si="13"/>
        <v>1777731.816573611</v>
      </c>
      <c r="M263" s="123"/>
      <c r="N263" s="123">
        <f>'MATRIZ 2017 COMPLETO PROPOSTA'!AG263+'MATRIZ 2017 COMPLETO PROPOSTA'!AJ263+'MATRIZ 2017 COMPLETO PROPOSTA'!AM263</f>
        <v>236858.27683659378</v>
      </c>
      <c r="O263" s="123"/>
      <c r="P263" s="123"/>
      <c r="Q263" s="23"/>
    </row>
    <row r="264" spans="1:17" x14ac:dyDescent="0.25">
      <c r="A264" s="5"/>
      <c r="B264" t="s">
        <v>305</v>
      </c>
      <c r="C264" t="s">
        <v>321</v>
      </c>
      <c r="D264" s="103" t="s">
        <v>87</v>
      </c>
      <c r="F264" s="75"/>
      <c r="H264" s="123">
        <f>'MATRIZ 2017 COMPLETO PROPOSTA'!J264</f>
        <v>0</v>
      </c>
      <c r="I264" s="123">
        <f>'MATRIZ 2017 COMPLETO PROPOSTA'!O264</f>
        <v>1290362.7859255117</v>
      </c>
      <c r="J264" s="123">
        <f>'MATRIZ 2017 COMPLETO PROPOSTA'!R264+'MATRIZ 2017 COMPLETO PROPOSTA'!X264+'MATRIZ 2017 COMPLETO PROPOSTA'!AQ264+'MATRIZ 2017 COMPLETO PROPOSTA'!AU264+'MATRIZ 2017 COMPLETO PROPOSTA'!AY264</f>
        <v>0</v>
      </c>
      <c r="K264" s="123"/>
      <c r="L264" s="123">
        <f t="shared" si="13"/>
        <v>1290362.7859255117</v>
      </c>
      <c r="M264" s="123"/>
      <c r="N264" s="123">
        <f>'MATRIZ 2017 COMPLETO PROPOSTA'!AG264+'MATRIZ 2017 COMPLETO PROPOSTA'!AJ264+'MATRIZ 2017 COMPLETO PROPOSTA'!AM264</f>
        <v>100006.44054024632</v>
      </c>
      <c r="O264" s="123"/>
      <c r="P264" s="123"/>
      <c r="Q264" s="23"/>
    </row>
    <row r="265" spans="1:17" x14ac:dyDescent="0.25">
      <c r="A265" s="5"/>
      <c r="B265" t="s">
        <v>305</v>
      </c>
      <c r="C265" t="s">
        <v>322</v>
      </c>
      <c r="D265" s="103" t="s">
        <v>87</v>
      </c>
      <c r="F265" s="75"/>
      <c r="H265" s="123">
        <f>'MATRIZ 2017 COMPLETO PROPOSTA'!J265</f>
        <v>0</v>
      </c>
      <c r="I265" s="123">
        <f>'MATRIZ 2017 COMPLETO PROPOSTA'!O265</f>
        <v>1360044.9228065694</v>
      </c>
      <c r="J265" s="123">
        <f>'MATRIZ 2017 COMPLETO PROPOSTA'!R265+'MATRIZ 2017 COMPLETO PROPOSTA'!X265+'MATRIZ 2017 COMPLETO PROPOSTA'!AQ265+'MATRIZ 2017 COMPLETO PROPOSTA'!AU265+'MATRIZ 2017 COMPLETO PROPOSTA'!AY265</f>
        <v>0</v>
      </c>
      <c r="K265" s="123"/>
      <c r="L265" s="123">
        <f t="shared" si="13"/>
        <v>1360044.9228065694</v>
      </c>
      <c r="M265" s="123"/>
      <c r="N265" s="123">
        <f>'MATRIZ 2017 COMPLETO PROPOSTA'!AG265+'MATRIZ 2017 COMPLETO PROPOSTA'!AJ265+'MATRIZ 2017 COMPLETO PROPOSTA'!AM265</f>
        <v>207741.32730985212</v>
      </c>
      <c r="O265" s="123"/>
      <c r="P265" s="123"/>
      <c r="Q265" s="23"/>
    </row>
    <row r="266" spans="1:17" x14ac:dyDescent="0.25">
      <c r="A266" s="5"/>
      <c r="B266" t="s">
        <v>305</v>
      </c>
      <c r="C266" t="s">
        <v>323</v>
      </c>
      <c r="D266" s="103" t="s">
        <v>89</v>
      </c>
      <c r="F266" s="75"/>
      <c r="H266" s="123">
        <f>'MATRIZ 2017 COMPLETO PROPOSTA'!J266</f>
        <v>11334968.776060196</v>
      </c>
      <c r="I266" s="123">
        <f>'MATRIZ 2017 COMPLETO PROPOSTA'!O266</f>
        <v>0</v>
      </c>
      <c r="J266" s="123">
        <f>'MATRIZ 2017 COMPLETO PROPOSTA'!R266+'MATRIZ 2017 COMPLETO PROPOSTA'!X266+'MATRIZ 2017 COMPLETO PROPOSTA'!AQ266+'MATRIZ 2017 COMPLETO PROPOSTA'!AU266+'MATRIZ 2017 COMPLETO PROPOSTA'!AY266</f>
        <v>44990.552526371466</v>
      </c>
      <c r="K266" s="123"/>
      <c r="L266" s="123">
        <f t="shared" si="13"/>
        <v>11379959.328586567</v>
      </c>
      <c r="M266" s="123"/>
      <c r="N266" s="123">
        <f>'MATRIZ 2017 COMPLETO PROPOSTA'!AG266+'MATRIZ 2017 COMPLETO PROPOSTA'!AJ266+'MATRIZ 2017 COMPLETO PROPOSTA'!AM266</f>
        <v>2406118.5000728434</v>
      </c>
      <c r="O266" s="123"/>
      <c r="P266" s="123"/>
      <c r="Q266" s="23"/>
    </row>
    <row r="267" spans="1:17" x14ac:dyDescent="0.25">
      <c r="A267" s="5"/>
      <c r="B267" t="s">
        <v>305</v>
      </c>
      <c r="C267" t="s">
        <v>324</v>
      </c>
      <c r="D267" s="103" t="s">
        <v>89</v>
      </c>
      <c r="F267" s="75"/>
      <c r="H267" s="123">
        <f>'MATRIZ 2017 COMPLETO PROPOSTA'!J267</f>
        <v>3668885.8411327954</v>
      </c>
      <c r="I267" s="123">
        <f>'MATRIZ 2017 COMPLETO PROPOSTA'!O267</f>
        <v>0</v>
      </c>
      <c r="J267" s="123">
        <f>'MATRIZ 2017 COMPLETO PROPOSTA'!R267+'MATRIZ 2017 COMPLETO PROPOSTA'!X267+'MATRIZ 2017 COMPLETO PROPOSTA'!AQ267+'MATRIZ 2017 COMPLETO PROPOSTA'!AU267+'MATRIZ 2017 COMPLETO PROPOSTA'!AY267</f>
        <v>121040.06489882316</v>
      </c>
      <c r="K267" s="123"/>
      <c r="L267" s="123">
        <f t="shared" si="13"/>
        <v>3789925.9060316188</v>
      </c>
      <c r="M267" s="123"/>
      <c r="N267" s="123">
        <f>'MATRIZ 2017 COMPLETO PROPOSTA'!AG267+'MATRIZ 2017 COMPLETO PROPOSTA'!AJ267+'MATRIZ 2017 COMPLETO PROPOSTA'!AM267</f>
        <v>443836.72584594839</v>
      </c>
      <c r="O267" s="123"/>
      <c r="P267" s="123"/>
      <c r="Q267" s="23"/>
    </row>
    <row r="268" spans="1:17" x14ac:dyDescent="0.25">
      <c r="A268" s="5"/>
      <c r="B268" t="s">
        <v>305</v>
      </c>
      <c r="C268" t="s">
        <v>325</v>
      </c>
      <c r="D268" s="103" t="s">
        <v>89</v>
      </c>
      <c r="F268" s="75"/>
      <c r="H268" s="123">
        <f>'MATRIZ 2017 COMPLETO PROPOSTA'!J268</f>
        <v>5793459.4681208879</v>
      </c>
      <c r="I268" s="123">
        <f>'MATRIZ 2017 COMPLETO PROPOSTA'!O268</f>
        <v>0</v>
      </c>
      <c r="J268" s="123">
        <f>'MATRIZ 2017 COMPLETO PROPOSTA'!R268+'MATRIZ 2017 COMPLETO PROPOSTA'!X268+'MATRIZ 2017 COMPLETO PROPOSTA'!AQ268+'MATRIZ 2017 COMPLETO PROPOSTA'!AU268+'MATRIZ 2017 COMPLETO PROPOSTA'!AY268</f>
        <v>0</v>
      </c>
      <c r="K268" s="123"/>
      <c r="L268" s="123">
        <f t="shared" si="13"/>
        <v>5793459.4681208879</v>
      </c>
      <c r="M268" s="123"/>
      <c r="N268" s="123">
        <f>'MATRIZ 2017 COMPLETO PROPOSTA'!AG268+'MATRIZ 2017 COMPLETO PROPOSTA'!AJ268+'MATRIZ 2017 COMPLETO PROPOSTA'!AM268</f>
        <v>730625.49717528874</v>
      </c>
      <c r="O268" s="123"/>
      <c r="P268" s="123"/>
      <c r="Q268" s="23"/>
    </row>
    <row r="269" spans="1:17" x14ac:dyDescent="0.25">
      <c r="A269" s="5"/>
      <c r="B269" t="s">
        <v>305</v>
      </c>
      <c r="C269" t="s">
        <v>326</v>
      </c>
      <c r="D269" s="103" t="s">
        <v>89</v>
      </c>
      <c r="F269" s="75"/>
      <c r="H269" s="123">
        <f>'MATRIZ 2017 COMPLETO PROPOSTA'!J269</f>
        <v>3154760.3709214893</v>
      </c>
      <c r="I269" s="123">
        <f>'MATRIZ 2017 COMPLETO PROPOSTA'!O269</f>
        <v>0</v>
      </c>
      <c r="J269" s="123">
        <f>'MATRIZ 2017 COMPLETO PROPOSTA'!R269+'MATRIZ 2017 COMPLETO PROPOSTA'!X269+'MATRIZ 2017 COMPLETO PROPOSTA'!AQ269+'MATRIZ 2017 COMPLETO PROPOSTA'!AU269+'MATRIZ 2017 COMPLETO PROPOSTA'!AY269</f>
        <v>0</v>
      </c>
      <c r="K269" s="123"/>
      <c r="L269" s="123">
        <f t="shared" si="13"/>
        <v>3154760.3709214893</v>
      </c>
      <c r="M269" s="123"/>
      <c r="N269" s="123">
        <f>'MATRIZ 2017 COMPLETO PROPOSTA'!AG269+'MATRIZ 2017 COMPLETO PROPOSTA'!AJ269+'MATRIZ 2017 COMPLETO PROPOSTA'!AM269</f>
        <v>562536.05704269954</v>
      </c>
      <c r="O269" s="123"/>
      <c r="P269" s="123"/>
      <c r="Q269" s="23"/>
    </row>
    <row r="270" spans="1:17" x14ac:dyDescent="0.25">
      <c r="A270" s="5"/>
      <c r="B270" t="s">
        <v>305</v>
      </c>
      <c r="C270" t="s">
        <v>327</v>
      </c>
      <c r="D270" s="103" t="s">
        <v>89</v>
      </c>
      <c r="F270" s="75"/>
      <c r="H270" s="123">
        <f>'MATRIZ 2017 COMPLETO PROPOSTA'!J270</f>
        <v>3914179.0875937711</v>
      </c>
      <c r="I270" s="123">
        <f>'MATRIZ 2017 COMPLETO PROPOSTA'!O270</f>
        <v>0</v>
      </c>
      <c r="J270" s="123">
        <f>'MATRIZ 2017 COMPLETO PROPOSTA'!R270+'MATRIZ 2017 COMPLETO PROPOSTA'!X270+'MATRIZ 2017 COMPLETO PROPOSTA'!AQ270+'MATRIZ 2017 COMPLETO PROPOSTA'!AU270+'MATRIZ 2017 COMPLETO PROPOSTA'!AY270</f>
        <v>17560.433545033207</v>
      </c>
      <c r="K270" s="123"/>
      <c r="L270" s="123">
        <f t="shared" si="13"/>
        <v>3931739.521138804</v>
      </c>
      <c r="M270" s="123"/>
      <c r="N270" s="123">
        <f>'MATRIZ 2017 COMPLETO PROPOSTA'!AG270+'MATRIZ 2017 COMPLETO PROPOSTA'!AJ270+'MATRIZ 2017 COMPLETO PROPOSTA'!AM270</f>
        <v>551066.82333728764</v>
      </c>
      <c r="O270" s="123"/>
      <c r="P270" s="123"/>
      <c r="Q270" s="23"/>
    </row>
    <row r="271" spans="1:17" x14ac:dyDescent="0.25">
      <c r="A271" s="5"/>
      <c r="B271" t="s">
        <v>305</v>
      </c>
      <c r="C271" t="s">
        <v>328</v>
      </c>
      <c r="D271" s="103" t="s">
        <v>89</v>
      </c>
      <c r="F271" s="75"/>
      <c r="H271" s="123">
        <f>'MATRIZ 2017 COMPLETO PROPOSTA'!J271</f>
        <v>3849816.8856548355</v>
      </c>
      <c r="I271" s="123">
        <f>'MATRIZ 2017 COMPLETO PROPOSTA'!O271</f>
        <v>0</v>
      </c>
      <c r="J271" s="123">
        <f>'MATRIZ 2017 COMPLETO PROPOSTA'!R271+'MATRIZ 2017 COMPLETO PROPOSTA'!X271+'MATRIZ 2017 COMPLETO PROPOSTA'!AQ271+'MATRIZ 2017 COMPLETO PROPOSTA'!AU271+'MATRIZ 2017 COMPLETO PROPOSTA'!AY271</f>
        <v>39688.013026429806</v>
      </c>
      <c r="K271" s="123"/>
      <c r="L271" s="123">
        <f t="shared" si="13"/>
        <v>3889504.8986812653</v>
      </c>
      <c r="M271" s="123"/>
      <c r="N271" s="123">
        <f>'MATRIZ 2017 COMPLETO PROPOSTA'!AG271+'MATRIZ 2017 COMPLETO PROPOSTA'!AJ271+'MATRIZ 2017 COMPLETO PROPOSTA'!AM271</f>
        <v>480615.46187861619</v>
      </c>
      <c r="O271" s="123"/>
      <c r="P271" s="123"/>
      <c r="Q271" s="23"/>
    </row>
    <row r="272" spans="1:17" x14ac:dyDescent="0.25">
      <c r="A272" s="5"/>
      <c r="B272" t="s">
        <v>305</v>
      </c>
      <c r="C272" t="s">
        <v>329</v>
      </c>
      <c r="D272" s="103" t="s">
        <v>89</v>
      </c>
      <c r="F272" s="75"/>
      <c r="H272" s="123">
        <f>'MATRIZ 2017 COMPLETO PROPOSTA'!J272</f>
        <v>12073037.543150472</v>
      </c>
      <c r="I272" s="123">
        <f>'MATRIZ 2017 COMPLETO PROPOSTA'!O272</f>
        <v>0</v>
      </c>
      <c r="J272" s="123">
        <f>'MATRIZ 2017 COMPLETO PROPOSTA'!R272+'MATRIZ 2017 COMPLETO PROPOSTA'!X272+'MATRIZ 2017 COMPLETO PROPOSTA'!AQ272+'MATRIZ 2017 COMPLETO PROPOSTA'!AU272+'MATRIZ 2017 COMPLETO PROPOSTA'!AY272</f>
        <v>402110.80862951366</v>
      </c>
      <c r="K272" s="123"/>
      <c r="L272" s="123">
        <f t="shared" si="13"/>
        <v>12475148.351779984</v>
      </c>
      <c r="M272" s="123"/>
      <c r="N272" s="123">
        <f>'MATRIZ 2017 COMPLETO PROPOSTA'!AG272+'MATRIZ 2017 COMPLETO PROPOSTA'!AJ272+'MATRIZ 2017 COMPLETO PROPOSTA'!AM272</f>
        <v>2361236.0072104037</v>
      </c>
      <c r="O272" s="123"/>
      <c r="P272" s="123"/>
      <c r="Q272" s="23"/>
    </row>
    <row r="273" spans="1:17" x14ac:dyDescent="0.25">
      <c r="A273" s="5"/>
      <c r="B273" t="s">
        <v>305</v>
      </c>
      <c r="C273" t="s">
        <v>330</v>
      </c>
      <c r="D273" s="103" t="s">
        <v>89</v>
      </c>
      <c r="F273" s="75"/>
      <c r="H273" s="123">
        <f>'MATRIZ 2017 COMPLETO PROPOSTA'!J273</f>
        <v>1996726.0479471888</v>
      </c>
      <c r="I273" s="123">
        <f>'MATRIZ 2017 COMPLETO PROPOSTA'!O273</f>
        <v>0</v>
      </c>
      <c r="J273" s="123">
        <f>'MATRIZ 2017 COMPLETO PROPOSTA'!R273+'MATRIZ 2017 COMPLETO PROPOSTA'!X273+'MATRIZ 2017 COMPLETO PROPOSTA'!AQ273+'MATRIZ 2017 COMPLETO PROPOSTA'!AU273+'MATRIZ 2017 COMPLETO PROPOSTA'!AY273</f>
        <v>0</v>
      </c>
      <c r="K273" s="123"/>
      <c r="L273" s="123">
        <f t="shared" si="13"/>
        <v>1996726.0479471888</v>
      </c>
      <c r="M273" s="123"/>
      <c r="N273" s="123">
        <f>'MATRIZ 2017 COMPLETO PROPOSTA'!AG273+'MATRIZ 2017 COMPLETO PROPOSTA'!AJ273+'MATRIZ 2017 COMPLETO PROPOSTA'!AM273</f>
        <v>241518.14887352689</v>
      </c>
      <c r="O273" s="123"/>
      <c r="P273" s="123"/>
      <c r="Q273" s="23"/>
    </row>
    <row r="274" spans="1:17" x14ac:dyDescent="0.25">
      <c r="A274" s="5"/>
      <c r="B274" t="s">
        <v>305</v>
      </c>
      <c r="C274" t="s">
        <v>331</v>
      </c>
      <c r="D274" s="103" t="s">
        <v>93</v>
      </c>
      <c r="F274" s="75"/>
      <c r="H274" s="123">
        <f>'MATRIZ 2017 COMPLETO PROPOSTA'!J274</f>
        <v>0</v>
      </c>
      <c r="I274" s="123">
        <f>'MATRIZ 2017 COMPLETO PROPOSTA'!O274</f>
        <v>2384169.6279639606</v>
      </c>
      <c r="J274" s="123">
        <f>'MATRIZ 2017 COMPLETO PROPOSTA'!R274+'MATRIZ 2017 COMPLETO PROPOSTA'!X274+'MATRIZ 2017 COMPLETO PROPOSTA'!AQ274+'MATRIZ 2017 COMPLETO PROPOSTA'!AU274+'MATRIZ 2017 COMPLETO PROPOSTA'!AY274</f>
        <v>186.50041975677397</v>
      </c>
      <c r="K274" s="123"/>
      <c r="L274" s="123">
        <f t="shared" si="13"/>
        <v>2384356.1283837175</v>
      </c>
      <c r="M274" s="123"/>
      <c r="N274" s="123">
        <f>'MATRIZ 2017 COMPLETO PROPOSTA'!AG274+'MATRIZ 2017 COMPLETO PROPOSTA'!AJ274+'MATRIZ 2017 COMPLETO PROPOSTA'!AM274</f>
        <v>226980.25418529031</v>
      </c>
      <c r="O274" s="123"/>
      <c r="P274" s="123"/>
      <c r="Q274" s="23"/>
    </row>
    <row r="275" spans="1:17" x14ac:dyDescent="0.25">
      <c r="A275" s="5"/>
      <c r="B275" t="s">
        <v>305</v>
      </c>
      <c r="C275" t="s">
        <v>332</v>
      </c>
      <c r="D275" s="103" t="s">
        <v>93</v>
      </c>
      <c r="F275" s="75"/>
      <c r="H275" s="123">
        <f>'MATRIZ 2017 COMPLETO PROPOSTA'!J275</f>
        <v>0</v>
      </c>
      <c r="I275" s="123">
        <f>'MATRIZ 2017 COMPLETO PROPOSTA'!O275</f>
        <v>2716339.6665870785</v>
      </c>
      <c r="J275" s="123">
        <f>'MATRIZ 2017 COMPLETO PROPOSTA'!R275+'MATRIZ 2017 COMPLETO PROPOSTA'!X275+'MATRIZ 2017 COMPLETO PROPOSTA'!AQ275+'MATRIZ 2017 COMPLETO PROPOSTA'!AU275+'MATRIZ 2017 COMPLETO PROPOSTA'!AY275</f>
        <v>38535.831935375965</v>
      </c>
      <c r="K275" s="123"/>
      <c r="L275" s="123">
        <f t="shared" si="13"/>
        <v>2754875.4985224544</v>
      </c>
      <c r="M275" s="123"/>
      <c r="N275" s="123">
        <f>'MATRIZ 2017 COMPLETO PROPOSTA'!AG275+'MATRIZ 2017 COMPLETO PROPOSTA'!AJ275+'MATRIZ 2017 COMPLETO PROPOSTA'!AM275</f>
        <v>335518.95869073196</v>
      </c>
      <c r="O275" s="123"/>
      <c r="P275" s="123"/>
      <c r="Q275" s="23"/>
    </row>
    <row r="276" spans="1:17" x14ac:dyDescent="0.25">
      <c r="A276" s="5"/>
      <c r="B276" t="s">
        <v>305</v>
      </c>
      <c r="C276" t="s">
        <v>333</v>
      </c>
      <c r="D276" s="103" t="s">
        <v>89</v>
      </c>
      <c r="F276" s="75"/>
      <c r="H276" s="123">
        <f>'MATRIZ 2017 COMPLETO PROPOSTA'!J276</f>
        <v>7631134.6986797266</v>
      </c>
      <c r="I276" s="123">
        <f>'MATRIZ 2017 COMPLETO PROPOSTA'!O276</f>
        <v>0</v>
      </c>
      <c r="J276" s="123">
        <f>'MATRIZ 2017 COMPLETO PROPOSTA'!R276+'MATRIZ 2017 COMPLETO PROPOSTA'!X276+'MATRIZ 2017 COMPLETO PROPOSTA'!AQ276+'MATRIZ 2017 COMPLETO PROPOSTA'!AU276+'MATRIZ 2017 COMPLETO PROPOSTA'!AY276</f>
        <v>68867.891979441149</v>
      </c>
      <c r="K276" s="123"/>
      <c r="L276" s="123">
        <f t="shared" si="13"/>
        <v>7700002.5906591676</v>
      </c>
      <c r="M276" s="123"/>
      <c r="N276" s="123">
        <f>'MATRIZ 2017 COMPLETO PROPOSTA'!AG276+'MATRIZ 2017 COMPLETO PROPOSTA'!AJ276+'MATRIZ 2017 COMPLETO PROPOSTA'!AM276</f>
        <v>1864638.0202003121</v>
      </c>
      <c r="O276" s="123"/>
      <c r="P276" s="123"/>
      <c r="Q276" s="23"/>
    </row>
    <row r="277" spans="1:17" x14ac:dyDescent="0.25">
      <c r="A277" s="5"/>
      <c r="D277" s="103"/>
      <c r="F277" s="75"/>
      <c r="H277" s="123"/>
      <c r="I277" s="123"/>
      <c r="J277" s="123"/>
      <c r="K277" s="123"/>
      <c r="L277" s="123"/>
      <c r="M277" s="123"/>
      <c r="N277" s="123"/>
      <c r="O277" s="123"/>
      <c r="P277" s="123"/>
      <c r="Q277" s="23"/>
    </row>
    <row r="278" spans="1:17" x14ac:dyDescent="0.25">
      <c r="A278" s="5"/>
      <c r="B278" s="107" t="s">
        <v>305</v>
      </c>
      <c r="C278" s="107" t="s">
        <v>334</v>
      </c>
      <c r="D278" s="107" t="s">
        <v>84</v>
      </c>
      <c r="E278" s="107"/>
      <c r="F278" s="109"/>
      <c r="G278" s="107"/>
      <c r="H278" s="124">
        <f>SUM(H279:H290)</f>
        <v>42373841.936059326</v>
      </c>
      <c r="I278" s="124">
        <f>SUM(I279:I290)</f>
        <v>6510705.5407501487</v>
      </c>
      <c r="J278" s="124">
        <f>SUM(J279:J292)</f>
        <v>18142211.064829923</v>
      </c>
      <c r="K278" s="124"/>
      <c r="L278" s="124">
        <f>SUM(L279:L292)</f>
        <v>67026758.54163941</v>
      </c>
      <c r="M278" s="124"/>
      <c r="N278" s="124">
        <f>SUM(N279:N292)</f>
        <v>12505457.016585374</v>
      </c>
      <c r="O278" s="124"/>
      <c r="P278" s="124">
        <f>L278*'DADOS BASE PROPOSTA'!$H$63</f>
        <v>53621.406833311528</v>
      </c>
      <c r="Q278" s="30"/>
    </row>
    <row r="279" spans="1:17" x14ac:dyDescent="0.25">
      <c r="A279" s="5"/>
      <c r="B279" t="s">
        <v>305</v>
      </c>
      <c r="C279" t="s">
        <v>35</v>
      </c>
      <c r="D279" s="103" t="s">
        <v>85</v>
      </c>
      <c r="F279" s="75">
        <f>'MATRIZ 2017 COMPLETO PROPOSTA'!Q279</f>
        <v>11</v>
      </c>
      <c r="H279" s="123">
        <f>'MATRIZ 2017 COMPLETO PROPOSTA'!J279</f>
        <v>0</v>
      </c>
      <c r="I279" s="123">
        <f>SUMIF('MATRIZ 2017 COMPLETO PROPOSTA'!D280:D291,"ECR",'MATRIZ 2017 COMPLETO PROPOSTA'!O280:O291)</f>
        <v>0</v>
      </c>
      <c r="J279" s="123">
        <f>'MATRIZ 2017 COMPLETO PROPOSTA'!R279+'MATRIZ 2017 COMPLETO PROPOSTA'!X279+'MATRIZ 2017 COMPLETO PROPOSTA'!AQ279+'MATRIZ 2017 COMPLETO PROPOSTA'!AU279+'MATRIZ 2017 COMPLETO PROPOSTA'!AY279</f>
        <v>8039799.2474622075</v>
      </c>
      <c r="K279" s="123"/>
      <c r="L279" s="123">
        <f t="shared" ref="L279:L292" si="14">SUM(H279:J279)</f>
        <v>8039799.2474622075</v>
      </c>
      <c r="M279" s="123"/>
      <c r="N279" s="123">
        <f>'MATRIZ 2017 COMPLETO PROPOSTA'!AG279+'MATRIZ 2017 COMPLETO PROPOSTA'!AJ279+'MATRIZ 2017 COMPLETO PROPOSTA'!AM279</f>
        <v>0</v>
      </c>
      <c r="O279" s="123"/>
      <c r="P279" s="123"/>
      <c r="Q279" s="23"/>
    </row>
    <row r="280" spans="1:17" x14ac:dyDescent="0.25">
      <c r="A280" s="5"/>
      <c r="B280" t="s">
        <v>305</v>
      </c>
      <c r="C280" t="s">
        <v>335</v>
      </c>
      <c r="D280" s="103" t="s">
        <v>89</v>
      </c>
      <c r="F280" s="75"/>
      <c r="H280" s="123">
        <f>'MATRIZ 2017 COMPLETO PROPOSTA'!J280</f>
        <v>4344064.9988224935</v>
      </c>
      <c r="I280" s="123">
        <f>'MATRIZ 2017 COMPLETO PROPOSTA'!O280</f>
        <v>0</v>
      </c>
      <c r="J280" s="123">
        <f>'MATRIZ 2017 COMPLETO PROPOSTA'!R280+'MATRIZ 2017 COMPLETO PROPOSTA'!X280+'MATRIZ 2017 COMPLETO PROPOSTA'!AQ280+'MATRIZ 2017 COMPLETO PROPOSTA'!AU280+'MATRIZ 2017 COMPLETO PROPOSTA'!AY280</f>
        <v>660314.33393565076</v>
      </c>
      <c r="K280" s="123"/>
      <c r="L280" s="123">
        <f t="shared" si="14"/>
        <v>5004379.3327581445</v>
      </c>
      <c r="M280" s="123"/>
      <c r="N280" s="123">
        <f>'MATRIZ 2017 COMPLETO PROPOSTA'!AG280+'MATRIZ 2017 COMPLETO PROPOSTA'!AJ280+'MATRIZ 2017 COMPLETO PROPOSTA'!AM280</f>
        <v>774456.73642673495</v>
      </c>
      <c r="O280" s="123"/>
      <c r="P280" s="123"/>
      <c r="Q280" s="23"/>
    </row>
    <row r="281" spans="1:17" x14ac:dyDescent="0.25">
      <c r="A281" s="5"/>
      <c r="B281" t="s">
        <v>305</v>
      </c>
      <c r="C281" t="s">
        <v>336</v>
      </c>
      <c r="D281" s="103" t="s">
        <v>89</v>
      </c>
      <c r="F281" s="75"/>
      <c r="H281" s="123">
        <f>'MATRIZ 2017 COMPLETO PROPOSTA'!J281</f>
        <v>3153781.4</v>
      </c>
      <c r="I281" s="123">
        <f>'MATRIZ 2017 COMPLETO PROPOSTA'!O281</f>
        <v>0</v>
      </c>
      <c r="J281" s="123">
        <f>'MATRIZ 2017 COMPLETO PROPOSTA'!R281+'MATRIZ 2017 COMPLETO PROPOSTA'!X281+'MATRIZ 2017 COMPLETO PROPOSTA'!AQ281+'MATRIZ 2017 COMPLETO PROPOSTA'!AU281+'MATRIZ 2017 COMPLETO PROPOSTA'!AY281</f>
        <v>645832.00605129567</v>
      </c>
      <c r="K281" s="123"/>
      <c r="L281" s="123">
        <f t="shared" si="14"/>
        <v>3799613.4060512958</v>
      </c>
      <c r="M281" s="123"/>
      <c r="N281" s="123">
        <f>'MATRIZ 2017 COMPLETO PROPOSTA'!AG281+'MATRIZ 2017 COMPLETO PROPOSTA'!AJ281+'MATRIZ 2017 COMPLETO PROPOSTA'!AM281</f>
        <v>851626.96599748149</v>
      </c>
      <c r="O281" s="123"/>
      <c r="P281" s="123"/>
      <c r="Q281" s="23"/>
    </row>
    <row r="282" spans="1:17" x14ac:dyDescent="0.25">
      <c r="A282" s="5"/>
      <c r="B282" t="s">
        <v>305</v>
      </c>
      <c r="C282" t="s">
        <v>337</v>
      </c>
      <c r="D282" s="103" t="s">
        <v>89</v>
      </c>
      <c r="F282" s="75"/>
      <c r="H282" s="123">
        <f>'MATRIZ 2017 COMPLETO PROPOSTA'!J282</f>
        <v>5360280.509560246</v>
      </c>
      <c r="I282" s="123">
        <f>'MATRIZ 2017 COMPLETO PROPOSTA'!O282</f>
        <v>0</v>
      </c>
      <c r="J282" s="123">
        <f>'MATRIZ 2017 COMPLETO PROPOSTA'!R282+'MATRIZ 2017 COMPLETO PROPOSTA'!X282+'MATRIZ 2017 COMPLETO PROPOSTA'!AQ282+'MATRIZ 2017 COMPLETO PROPOSTA'!AU282+'MATRIZ 2017 COMPLETO PROPOSTA'!AY282</f>
        <v>790651.09386206244</v>
      </c>
      <c r="K282" s="123"/>
      <c r="L282" s="123">
        <f t="shared" si="14"/>
        <v>6150931.6034223083</v>
      </c>
      <c r="M282" s="123"/>
      <c r="N282" s="123">
        <f>'MATRIZ 2017 COMPLETO PROPOSTA'!AG282+'MATRIZ 2017 COMPLETO PROPOSTA'!AJ282+'MATRIZ 2017 COMPLETO PROPOSTA'!AM282</f>
        <v>1101348.8433164041</v>
      </c>
      <c r="O282" s="123"/>
      <c r="P282" s="123"/>
      <c r="Q282" s="23"/>
    </row>
    <row r="283" spans="1:17" x14ac:dyDescent="0.25">
      <c r="A283" s="5"/>
      <c r="B283" t="s">
        <v>305</v>
      </c>
      <c r="C283" t="s">
        <v>338</v>
      </c>
      <c r="D283" s="103" t="s">
        <v>87</v>
      </c>
      <c r="F283" s="75"/>
      <c r="H283" s="123">
        <f>'MATRIZ 2017 COMPLETO PROPOSTA'!J283</f>
        <v>0</v>
      </c>
      <c r="I283" s="123">
        <f>'MATRIZ 2017 COMPLETO PROPOSTA'!O283</f>
        <v>1175595.6878340647</v>
      </c>
      <c r="J283" s="123">
        <f>'MATRIZ 2017 COMPLETO PROPOSTA'!R283+'MATRIZ 2017 COMPLETO PROPOSTA'!X283+'MATRIZ 2017 COMPLETO PROPOSTA'!AQ283+'MATRIZ 2017 COMPLETO PROPOSTA'!AU283+'MATRIZ 2017 COMPLETO PROPOSTA'!AY283</f>
        <v>681641.61564590817</v>
      </c>
      <c r="K283" s="123"/>
      <c r="L283" s="123">
        <f t="shared" si="14"/>
        <v>1857237.3034799728</v>
      </c>
      <c r="M283" s="123"/>
      <c r="N283" s="123">
        <f>'MATRIZ 2017 COMPLETO PROPOSTA'!AG283+'MATRIZ 2017 COMPLETO PROPOSTA'!AJ283+'MATRIZ 2017 COMPLETO PROPOSTA'!AM283</f>
        <v>421441.1179475821</v>
      </c>
      <c r="O283" s="123"/>
      <c r="P283" s="123"/>
      <c r="Q283" s="23"/>
    </row>
    <row r="284" spans="1:17" x14ac:dyDescent="0.25">
      <c r="A284" s="5"/>
      <c r="B284" t="s">
        <v>305</v>
      </c>
      <c r="C284" t="s">
        <v>339</v>
      </c>
      <c r="D284" s="103" t="s">
        <v>87</v>
      </c>
      <c r="F284" s="75"/>
      <c r="H284" s="123">
        <f>'MATRIZ 2017 COMPLETO PROPOSTA'!J284</f>
        <v>0</v>
      </c>
      <c r="I284" s="123">
        <f>'MATRIZ 2017 COMPLETO PROPOSTA'!O284</f>
        <v>1047554.5294370862</v>
      </c>
      <c r="J284" s="123">
        <f>'MATRIZ 2017 COMPLETO PROPOSTA'!R284+'MATRIZ 2017 COMPLETO PROPOSTA'!X284+'MATRIZ 2017 COMPLETO PROPOSTA'!AQ284+'MATRIZ 2017 COMPLETO PROPOSTA'!AU284+'MATRIZ 2017 COMPLETO PROPOSTA'!AY284</f>
        <v>863706.11347886489</v>
      </c>
      <c r="K284" s="123"/>
      <c r="L284" s="123">
        <f t="shared" si="14"/>
        <v>1911260.6429159511</v>
      </c>
      <c r="M284" s="123"/>
      <c r="N284" s="123">
        <f>'MATRIZ 2017 COMPLETO PROPOSTA'!AG284+'MATRIZ 2017 COMPLETO PROPOSTA'!AJ284+'MATRIZ 2017 COMPLETO PROPOSTA'!AM284</f>
        <v>317284.28873646585</v>
      </c>
      <c r="O284" s="123"/>
      <c r="P284" s="123"/>
      <c r="Q284" s="23"/>
    </row>
    <row r="285" spans="1:17" x14ac:dyDescent="0.25">
      <c r="A285" s="5"/>
      <c r="B285" t="s">
        <v>305</v>
      </c>
      <c r="C285" t="s">
        <v>340</v>
      </c>
      <c r="D285" s="103" t="s">
        <v>93</v>
      </c>
      <c r="F285" s="75"/>
      <c r="H285" s="123">
        <f>'MATRIZ 2017 COMPLETO PROPOSTA'!J285</f>
        <v>0</v>
      </c>
      <c r="I285" s="123">
        <f>'MATRIZ 2017 COMPLETO PROPOSTA'!O285</f>
        <v>2073835.6394665823</v>
      </c>
      <c r="J285" s="123">
        <f>'MATRIZ 2017 COMPLETO PROPOSTA'!R285+'MATRIZ 2017 COMPLETO PROPOSTA'!X285+'MATRIZ 2017 COMPLETO PROPOSTA'!AQ285+'MATRIZ 2017 COMPLETO PROPOSTA'!AU285+'MATRIZ 2017 COMPLETO PROPOSTA'!AY285</f>
        <v>650512.03556325822</v>
      </c>
      <c r="K285" s="123"/>
      <c r="L285" s="123">
        <f t="shared" si="14"/>
        <v>2724347.6750298403</v>
      </c>
      <c r="M285" s="123"/>
      <c r="N285" s="123">
        <f>'MATRIZ 2017 COMPLETO PROPOSTA'!AG285+'MATRIZ 2017 COMPLETO PROPOSTA'!AJ285+'MATRIZ 2017 COMPLETO PROPOSTA'!AM285</f>
        <v>278832.99056630337</v>
      </c>
      <c r="O285" s="123"/>
      <c r="P285" s="123"/>
      <c r="Q285" s="23"/>
    </row>
    <row r="286" spans="1:17" x14ac:dyDescent="0.25">
      <c r="A286" s="5"/>
      <c r="B286" t="s">
        <v>305</v>
      </c>
      <c r="C286" t="s">
        <v>341</v>
      </c>
      <c r="D286" s="103" t="s">
        <v>89</v>
      </c>
      <c r="F286" s="75"/>
      <c r="H286" s="123">
        <f>'MATRIZ 2017 COMPLETO PROPOSTA'!J286</f>
        <v>10888975.792258969</v>
      </c>
      <c r="I286" s="123">
        <f>'MATRIZ 2017 COMPLETO PROPOSTA'!O286</f>
        <v>0</v>
      </c>
      <c r="J286" s="123">
        <f>'MATRIZ 2017 COMPLETO PROPOSTA'!R286+'MATRIZ 2017 COMPLETO PROPOSTA'!X286+'MATRIZ 2017 COMPLETO PROPOSTA'!AQ286+'MATRIZ 2017 COMPLETO PROPOSTA'!AU286+'MATRIZ 2017 COMPLETO PROPOSTA'!AY286</f>
        <v>1720023.0488608414</v>
      </c>
      <c r="K286" s="123"/>
      <c r="L286" s="123">
        <f t="shared" si="14"/>
        <v>12608998.841119811</v>
      </c>
      <c r="M286" s="123"/>
      <c r="N286" s="123">
        <f>'MATRIZ 2017 COMPLETO PROPOSTA'!AG286+'MATRIZ 2017 COMPLETO PROPOSTA'!AJ286+'MATRIZ 2017 COMPLETO PROPOSTA'!AM286</f>
        <v>3082191.3360904884</v>
      </c>
      <c r="O286" s="123"/>
      <c r="P286" s="123"/>
      <c r="Q286" s="23"/>
    </row>
    <row r="287" spans="1:17" x14ac:dyDescent="0.25">
      <c r="A287" s="5"/>
      <c r="B287" t="s">
        <v>305</v>
      </c>
      <c r="C287" t="s">
        <v>342</v>
      </c>
      <c r="D287" s="103" t="s">
        <v>89</v>
      </c>
      <c r="F287" s="75"/>
      <c r="H287" s="123">
        <f>'MATRIZ 2017 COMPLETO PROPOSTA'!J287</f>
        <v>3766574.2290042229</v>
      </c>
      <c r="I287" s="123">
        <f>'MATRIZ 2017 COMPLETO PROPOSTA'!O287</f>
        <v>0</v>
      </c>
      <c r="J287" s="123">
        <f>'MATRIZ 2017 COMPLETO PROPOSTA'!R287+'MATRIZ 2017 COMPLETO PROPOSTA'!X287+'MATRIZ 2017 COMPLETO PROPOSTA'!AQ287+'MATRIZ 2017 COMPLETO PROPOSTA'!AU287+'MATRIZ 2017 COMPLETO PROPOSTA'!AY287</f>
        <v>1404946.4523551946</v>
      </c>
      <c r="K287" s="123"/>
      <c r="L287" s="123">
        <f t="shared" si="14"/>
        <v>5171520.6813594177</v>
      </c>
      <c r="M287" s="123"/>
      <c r="N287" s="123">
        <f>'MATRIZ 2017 COMPLETO PROPOSTA'!AG287+'MATRIZ 2017 COMPLETO PROPOSTA'!AJ287+'MATRIZ 2017 COMPLETO PROPOSTA'!AM287</f>
        <v>1534009.3883148232</v>
      </c>
      <c r="O287" s="123"/>
      <c r="P287" s="123"/>
      <c r="Q287" s="23"/>
    </row>
    <row r="288" spans="1:17" x14ac:dyDescent="0.25">
      <c r="A288" s="5"/>
      <c r="B288" t="s">
        <v>305</v>
      </c>
      <c r="C288" t="s">
        <v>343</v>
      </c>
      <c r="D288" s="103" t="s">
        <v>89</v>
      </c>
      <c r="F288" s="75"/>
      <c r="H288" s="123">
        <f>'MATRIZ 2017 COMPLETO PROPOSTA'!J288</f>
        <v>3521159.7130798707</v>
      </c>
      <c r="I288" s="123">
        <f>'MATRIZ 2017 COMPLETO PROPOSTA'!O288</f>
        <v>0</v>
      </c>
      <c r="J288" s="123">
        <f>'MATRIZ 2017 COMPLETO PROPOSTA'!R288+'MATRIZ 2017 COMPLETO PROPOSTA'!X288+'MATRIZ 2017 COMPLETO PROPOSTA'!AQ288+'MATRIZ 2017 COMPLETO PROPOSTA'!AU288+'MATRIZ 2017 COMPLETO PROPOSTA'!AY288</f>
        <v>326962.58873038588</v>
      </c>
      <c r="K288" s="123"/>
      <c r="L288" s="123">
        <f t="shared" si="14"/>
        <v>3848122.3018102567</v>
      </c>
      <c r="M288" s="123"/>
      <c r="N288" s="123">
        <f>'MATRIZ 2017 COMPLETO PROPOSTA'!AG288+'MATRIZ 2017 COMPLETO PROPOSTA'!AJ288+'MATRIZ 2017 COMPLETO PROPOSTA'!AM288</f>
        <v>784458.31478624255</v>
      </c>
      <c r="O288" s="123"/>
      <c r="P288" s="123"/>
      <c r="Q288" s="23"/>
    </row>
    <row r="289" spans="1:17" x14ac:dyDescent="0.25">
      <c r="A289" s="5"/>
      <c r="B289" t="s">
        <v>305</v>
      </c>
      <c r="C289" t="s">
        <v>344</v>
      </c>
      <c r="D289" s="103" t="s">
        <v>89</v>
      </c>
      <c r="F289" s="75"/>
      <c r="H289" s="123">
        <f>'MATRIZ 2017 COMPLETO PROPOSTA'!J289</f>
        <v>11339005.293333527</v>
      </c>
      <c r="I289" s="123">
        <f>'MATRIZ 2017 COMPLETO PROPOSTA'!O289</f>
        <v>0</v>
      </c>
      <c r="J289" s="123">
        <f>'MATRIZ 2017 COMPLETO PROPOSTA'!R289+'MATRIZ 2017 COMPLETO PROPOSTA'!X289+'MATRIZ 2017 COMPLETO PROPOSTA'!AQ289+'MATRIZ 2017 COMPLETO PROPOSTA'!AU289+'MATRIZ 2017 COMPLETO PROPOSTA'!AY289</f>
        <v>1529463.4158740113</v>
      </c>
      <c r="K289" s="123"/>
      <c r="L289" s="123">
        <f t="shared" si="14"/>
        <v>12868468.709207539</v>
      </c>
      <c r="M289" s="123"/>
      <c r="N289" s="123">
        <f>'MATRIZ 2017 COMPLETO PROPOSTA'!AG289+'MATRIZ 2017 COMPLETO PROPOSTA'!AJ289+'MATRIZ 2017 COMPLETO PROPOSTA'!AM289</f>
        <v>2891298.153089006</v>
      </c>
      <c r="O289" s="123"/>
      <c r="P289" s="123"/>
      <c r="Q289" s="23"/>
    </row>
    <row r="290" spans="1:17" x14ac:dyDescent="0.25">
      <c r="A290" s="5"/>
      <c r="B290" t="s">
        <v>305</v>
      </c>
      <c r="C290" t="s">
        <v>345</v>
      </c>
      <c r="D290" s="103" t="s">
        <v>93</v>
      </c>
      <c r="F290" s="75"/>
      <c r="H290" s="123">
        <f>'MATRIZ 2017 COMPLETO PROPOSTA'!J290</f>
        <v>0</v>
      </c>
      <c r="I290" s="123">
        <f>'MATRIZ 2017 COMPLETO PROPOSTA'!O290</f>
        <v>2213719.6840124158</v>
      </c>
      <c r="J290" s="123">
        <f>'MATRIZ 2017 COMPLETO PROPOSTA'!R290+'MATRIZ 2017 COMPLETO PROPOSTA'!X290+'MATRIZ 2017 COMPLETO PROPOSTA'!AQ290+'MATRIZ 2017 COMPLETO PROPOSTA'!AU290+'MATRIZ 2017 COMPLETO PROPOSTA'!AY290</f>
        <v>372080.46756089153</v>
      </c>
      <c r="K290" s="123"/>
      <c r="L290" s="123">
        <f t="shared" si="14"/>
        <v>2585800.1515733073</v>
      </c>
      <c r="M290" s="123"/>
      <c r="N290" s="123">
        <f>'MATRIZ 2017 COMPLETO PROPOSTA'!AG290+'MATRIZ 2017 COMPLETO PROPOSTA'!AJ290+'MATRIZ 2017 COMPLETO PROPOSTA'!AM290</f>
        <v>270974.09662824619</v>
      </c>
      <c r="O290" s="123"/>
      <c r="P290" s="123"/>
      <c r="Q290" s="23"/>
    </row>
    <row r="291" spans="1:17" x14ac:dyDescent="0.25">
      <c r="A291" s="5"/>
      <c r="B291" t="s">
        <v>305</v>
      </c>
      <c r="C291" t="s">
        <v>346</v>
      </c>
      <c r="D291" s="103" t="s">
        <v>246</v>
      </c>
      <c r="F291" s="75"/>
      <c r="H291" s="123"/>
      <c r="I291" s="123" t="s">
        <v>768</v>
      </c>
      <c r="J291" s="123">
        <f>'MATRIZ 2017 COMPLETO PROPOSTA'!R291+'MATRIZ 2017 COMPLETO PROPOSTA'!X291+'MATRIZ 2017 COMPLETO PROPOSTA'!AQ291+'MATRIZ 2017 COMPLETO PROPOSTA'!AU291+'MATRIZ 2017 COMPLETO PROPOSTA'!AY291</f>
        <v>236110.87857393801</v>
      </c>
      <c r="K291" s="123"/>
      <c r="L291" s="123">
        <f t="shared" si="14"/>
        <v>236110.87857393801</v>
      </c>
      <c r="M291" s="123"/>
      <c r="N291" s="123">
        <f>'MATRIZ 2017 COMPLETO PROPOSTA'!AG291+'MATRIZ 2017 COMPLETO PROPOSTA'!AJ291+'MATRIZ 2017 COMPLETO PROPOSTA'!AM291</f>
        <v>52723.570017349186</v>
      </c>
      <c r="O291" s="123"/>
      <c r="P291" s="123"/>
      <c r="Q291" s="23"/>
    </row>
    <row r="292" spans="1:17" x14ac:dyDescent="0.25">
      <c r="A292" s="5"/>
      <c r="B292" t="s">
        <v>305</v>
      </c>
      <c r="C292" t="s">
        <v>245</v>
      </c>
      <c r="D292" s="103" t="s">
        <v>246</v>
      </c>
      <c r="F292" s="75"/>
      <c r="H292" s="123"/>
      <c r="I292" s="123" t="s">
        <v>768</v>
      </c>
      <c r="J292" s="123">
        <f>'MATRIZ 2017 COMPLETO PROPOSTA'!R292+'MATRIZ 2017 COMPLETO PROPOSTA'!X292+'MATRIZ 2017 COMPLETO PROPOSTA'!AQ292+'MATRIZ 2017 COMPLETO PROPOSTA'!AU292+'MATRIZ 2017 COMPLETO PROPOSTA'!AY292</f>
        <v>220167.76687541406</v>
      </c>
      <c r="K292" s="123"/>
      <c r="L292" s="123">
        <f t="shared" si="14"/>
        <v>220167.76687541406</v>
      </c>
      <c r="M292" s="123"/>
      <c r="N292" s="123">
        <f>'MATRIZ 2017 COMPLETO PROPOSTA'!AG292+'MATRIZ 2017 COMPLETO PROPOSTA'!AJ292+'MATRIZ 2017 COMPLETO PROPOSTA'!AM292</f>
        <v>144811.21466824767</v>
      </c>
      <c r="O292" s="123"/>
      <c r="P292" s="123"/>
      <c r="Q292" s="23"/>
    </row>
    <row r="293" spans="1:17" x14ac:dyDescent="0.25">
      <c r="A293" s="5"/>
      <c r="D293" s="103"/>
      <c r="F293" s="75"/>
      <c r="H293" s="123"/>
      <c r="I293" s="123"/>
      <c r="J293" s="123"/>
      <c r="K293" s="123"/>
      <c r="L293" s="123"/>
      <c r="M293" s="123"/>
      <c r="N293" s="123"/>
      <c r="O293" s="123"/>
      <c r="P293" s="123"/>
      <c r="Q293" s="23"/>
    </row>
    <row r="294" spans="1:17" x14ac:dyDescent="0.25">
      <c r="A294" s="5"/>
      <c r="B294" s="107" t="s">
        <v>305</v>
      </c>
      <c r="C294" s="107" t="s">
        <v>347</v>
      </c>
      <c r="D294" s="107" t="s">
        <v>84</v>
      </c>
      <c r="E294" s="107"/>
      <c r="F294" s="109"/>
      <c r="G294" s="107"/>
      <c r="H294" s="124">
        <f>SUM(H295:H305)</f>
        <v>47386711.726981513</v>
      </c>
      <c r="I294" s="124">
        <f>SUM(I295:I305)</f>
        <v>5157602.892806394</v>
      </c>
      <c r="J294" s="124">
        <f>SUM(J295:J305)</f>
        <v>12672491.430588832</v>
      </c>
      <c r="K294" s="124"/>
      <c r="L294" s="124">
        <f>SUM(L295:L305)</f>
        <v>65216806.050376751</v>
      </c>
      <c r="M294" s="124"/>
      <c r="N294" s="124">
        <f>SUM(N295:N305)</f>
        <v>8136484.5958510768</v>
      </c>
      <c r="O294" s="124"/>
      <c r="P294" s="124">
        <f>L294*'DADOS BASE PROPOSTA'!$H$63</f>
        <v>52173.444840301403</v>
      </c>
      <c r="Q294" s="30"/>
    </row>
    <row r="295" spans="1:17" x14ac:dyDescent="0.25">
      <c r="A295" s="5"/>
      <c r="B295" t="s">
        <v>305</v>
      </c>
      <c r="C295" t="s">
        <v>35</v>
      </c>
      <c r="D295" s="103" t="s">
        <v>85</v>
      </c>
      <c r="F295" s="75">
        <f>'MATRIZ 2017 COMPLETO PROPOSTA'!Q295</f>
        <v>10</v>
      </c>
      <c r="H295" s="123">
        <f>'MATRIZ 2017 COMPLETO PROPOSTA'!J295</f>
        <v>0</v>
      </c>
      <c r="I295" s="123">
        <f>SUMIF('MATRIZ 2017 COMPLETO PROPOSTA'!D296:D306,"ECR",'MATRIZ 2017 COMPLETO PROPOSTA'!O296:O306)</f>
        <v>0</v>
      </c>
      <c r="J295" s="123">
        <f>'MATRIZ 2017 COMPLETO PROPOSTA'!R295+'MATRIZ 2017 COMPLETO PROPOSTA'!X295+'MATRIZ 2017 COMPLETO PROPOSTA'!AQ295+'MATRIZ 2017 COMPLETO PROPOSTA'!AU295+'MATRIZ 2017 COMPLETO PROPOSTA'!AY295</f>
        <v>7805251.7845909195</v>
      </c>
      <c r="K295" s="123"/>
      <c r="L295" s="123">
        <f t="shared" ref="L295:L305" si="15">SUM(H295:J295)</f>
        <v>7805251.7845909195</v>
      </c>
      <c r="M295" s="123"/>
      <c r="N295" s="123">
        <f>'MATRIZ 2017 COMPLETO PROPOSTA'!AG295+'MATRIZ 2017 COMPLETO PROPOSTA'!AJ295+'MATRIZ 2017 COMPLETO PROPOSTA'!AM295</f>
        <v>0</v>
      </c>
      <c r="O295" s="123"/>
      <c r="P295" s="123"/>
      <c r="Q295" s="23"/>
    </row>
    <row r="296" spans="1:17" x14ac:dyDescent="0.25">
      <c r="A296" s="5"/>
      <c r="B296" t="s">
        <v>305</v>
      </c>
      <c r="C296" t="s">
        <v>348</v>
      </c>
      <c r="D296" s="103" t="s">
        <v>87</v>
      </c>
      <c r="F296" s="75"/>
      <c r="H296" s="123">
        <f>'MATRIZ 2017 COMPLETO PROPOSTA'!J296</f>
        <v>0</v>
      </c>
      <c r="I296" s="123">
        <f>'MATRIZ 2017 COMPLETO PROPOSTA'!O296</f>
        <v>1133393.5771924008</v>
      </c>
      <c r="J296" s="123">
        <f>'MATRIZ 2017 COMPLETO PROPOSTA'!R296+'MATRIZ 2017 COMPLETO PROPOSTA'!X296+'MATRIZ 2017 COMPLETO PROPOSTA'!AQ296+'MATRIZ 2017 COMPLETO PROPOSTA'!AU296+'MATRIZ 2017 COMPLETO PROPOSTA'!AY296</f>
        <v>0</v>
      </c>
      <c r="K296" s="123"/>
      <c r="L296" s="123">
        <f t="shared" si="15"/>
        <v>1133393.5771924008</v>
      </c>
      <c r="M296" s="123"/>
      <c r="N296" s="123">
        <f>'MATRIZ 2017 COMPLETO PROPOSTA'!AG296+'MATRIZ 2017 COMPLETO PROPOSTA'!AJ296+'MATRIZ 2017 COMPLETO PROPOSTA'!AM296</f>
        <v>121298.66191845849</v>
      </c>
      <c r="O296" s="123"/>
      <c r="P296" s="123"/>
      <c r="Q296" s="23"/>
    </row>
    <row r="297" spans="1:17" x14ac:dyDescent="0.25">
      <c r="A297" s="5"/>
      <c r="B297" t="s">
        <v>305</v>
      </c>
      <c r="C297" t="s">
        <v>349</v>
      </c>
      <c r="D297" s="103" t="s">
        <v>87</v>
      </c>
      <c r="F297" s="75"/>
      <c r="H297" s="123">
        <f>'MATRIZ 2017 COMPLETO PROPOSTA'!J297</f>
        <v>0</v>
      </c>
      <c r="I297" s="123">
        <f>'MATRIZ 2017 COMPLETO PROPOSTA'!O297</f>
        <v>994849.58043956046</v>
      </c>
      <c r="J297" s="123">
        <f>'MATRIZ 2017 COMPLETO PROPOSTA'!R297+'MATRIZ 2017 COMPLETO PROPOSTA'!X297+'MATRIZ 2017 COMPLETO PROPOSTA'!AQ297+'MATRIZ 2017 COMPLETO PROPOSTA'!AU297+'MATRIZ 2017 COMPLETO PROPOSTA'!AY297</f>
        <v>0</v>
      </c>
      <c r="K297" s="123"/>
      <c r="L297" s="123">
        <f t="shared" si="15"/>
        <v>994849.58043956046</v>
      </c>
      <c r="M297" s="123"/>
      <c r="N297" s="123">
        <f>'MATRIZ 2017 COMPLETO PROPOSTA'!AG297+'MATRIZ 2017 COMPLETO PROPOSTA'!AJ297+'MATRIZ 2017 COMPLETO PROPOSTA'!AM297</f>
        <v>9371.2122395320639</v>
      </c>
      <c r="O297" s="123"/>
      <c r="P297" s="123"/>
      <c r="Q297" s="23"/>
    </row>
    <row r="298" spans="1:17" x14ac:dyDescent="0.25">
      <c r="A298" s="5"/>
      <c r="B298" t="s">
        <v>305</v>
      </c>
      <c r="C298" t="s">
        <v>350</v>
      </c>
      <c r="D298" s="103" t="s">
        <v>87</v>
      </c>
      <c r="F298" s="75"/>
      <c r="H298" s="123">
        <f>'MATRIZ 2017 COMPLETO PROPOSTA'!J298</f>
        <v>0</v>
      </c>
      <c r="I298" s="123">
        <f>'MATRIZ 2017 COMPLETO PROPOSTA'!O298</f>
        <v>994186.50749461784</v>
      </c>
      <c r="J298" s="123">
        <f>'MATRIZ 2017 COMPLETO PROPOSTA'!R298+'MATRIZ 2017 COMPLETO PROPOSTA'!X298+'MATRIZ 2017 COMPLETO PROPOSTA'!AQ298+'MATRIZ 2017 COMPLETO PROPOSTA'!AU298+'MATRIZ 2017 COMPLETO PROPOSTA'!AY298</f>
        <v>0</v>
      </c>
      <c r="K298" s="123"/>
      <c r="L298" s="123">
        <f t="shared" si="15"/>
        <v>994186.50749461784</v>
      </c>
      <c r="M298" s="123"/>
      <c r="N298" s="123">
        <f>'MATRIZ 2017 COMPLETO PROPOSTA'!AG298+'MATRIZ 2017 COMPLETO PROPOSTA'!AJ298+'MATRIZ 2017 COMPLETO PROPOSTA'!AM298</f>
        <v>7681.3845388645104</v>
      </c>
      <c r="O298" s="123"/>
      <c r="P298" s="123"/>
      <c r="Q298" s="23"/>
    </row>
    <row r="299" spans="1:17" x14ac:dyDescent="0.25">
      <c r="A299" s="5"/>
      <c r="B299" t="s">
        <v>305</v>
      </c>
      <c r="C299" t="s">
        <v>351</v>
      </c>
      <c r="D299" s="103" t="s">
        <v>89</v>
      </c>
      <c r="F299" s="75"/>
      <c r="H299" s="123">
        <f>'MATRIZ 2017 COMPLETO PROPOSTA'!J299</f>
        <v>14161227.116129054</v>
      </c>
      <c r="I299" s="123">
        <f>'MATRIZ 2017 COMPLETO PROPOSTA'!O299</f>
        <v>0</v>
      </c>
      <c r="J299" s="123">
        <f>'MATRIZ 2017 COMPLETO PROPOSTA'!R299+'MATRIZ 2017 COMPLETO PROPOSTA'!X299+'MATRIZ 2017 COMPLETO PROPOSTA'!AQ299+'MATRIZ 2017 COMPLETO PROPOSTA'!AU299+'MATRIZ 2017 COMPLETO PROPOSTA'!AY299</f>
        <v>1216177.3724851192</v>
      </c>
      <c r="K299" s="123"/>
      <c r="L299" s="123">
        <f t="shared" si="15"/>
        <v>15377404.488614174</v>
      </c>
      <c r="M299" s="123"/>
      <c r="N299" s="123">
        <f>'MATRIZ 2017 COMPLETO PROPOSTA'!AG299+'MATRIZ 2017 COMPLETO PROPOSTA'!AJ299+'MATRIZ 2017 COMPLETO PROPOSTA'!AM299</f>
        <v>1886852.3105533624</v>
      </c>
      <c r="O299" s="123"/>
      <c r="P299" s="123"/>
      <c r="Q299" s="23"/>
    </row>
    <row r="300" spans="1:17" x14ac:dyDescent="0.25">
      <c r="A300" s="5"/>
      <c r="B300" t="s">
        <v>305</v>
      </c>
      <c r="C300" t="s">
        <v>352</v>
      </c>
      <c r="D300" s="103" t="s">
        <v>89</v>
      </c>
      <c r="F300" s="75"/>
      <c r="H300" s="123">
        <f>'MATRIZ 2017 COMPLETO PROPOSTA'!J300</f>
        <v>12070634.761467094</v>
      </c>
      <c r="I300" s="123">
        <f>'MATRIZ 2017 COMPLETO PROPOSTA'!O300</f>
        <v>0</v>
      </c>
      <c r="J300" s="123">
        <f>'MATRIZ 2017 COMPLETO PROPOSTA'!R300+'MATRIZ 2017 COMPLETO PROPOSTA'!X300+'MATRIZ 2017 COMPLETO PROPOSTA'!AQ300+'MATRIZ 2017 COMPLETO PROPOSTA'!AU300+'MATRIZ 2017 COMPLETO PROPOSTA'!AY300</f>
        <v>1339652.1564366026</v>
      </c>
      <c r="K300" s="123"/>
      <c r="L300" s="123">
        <f t="shared" si="15"/>
        <v>13410286.917903695</v>
      </c>
      <c r="M300" s="123"/>
      <c r="N300" s="123">
        <f>'MATRIZ 2017 COMPLETO PROPOSTA'!AG300+'MATRIZ 2017 COMPLETO PROPOSTA'!AJ300+'MATRIZ 2017 COMPLETO PROPOSTA'!AM300</f>
        <v>2486901.8444726244</v>
      </c>
      <c r="O300" s="123"/>
      <c r="P300" s="123"/>
      <c r="Q300" s="23"/>
    </row>
    <row r="301" spans="1:17" x14ac:dyDescent="0.25">
      <c r="A301" s="5"/>
      <c r="B301" t="s">
        <v>305</v>
      </c>
      <c r="C301" t="s">
        <v>353</v>
      </c>
      <c r="D301" s="103" t="s">
        <v>93</v>
      </c>
      <c r="F301" s="75"/>
      <c r="H301" s="123">
        <f>'MATRIZ 2017 COMPLETO PROPOSTA'!J301</f>
        <v>0</v>
      </c>
      <c r="I301" s="123">
        <f>'MATRIZ 2017 COMPLETO PROPOSTA'!O301</f>
        <v>2035173.2276798154</v>
      </c>
      <c r="J301" s="123">
        <f>'MATRIZ 2017 COMPLETO PROPOSTA'!R301+'MATRIZ 2017 COMPLETO PROPOSTA'!X301+'MATRIZ 2017 COMPLETO PROPOSTA'!AQ301+'MATRIZ 2017 COMPLETO PROPOSTA'!AU301+'MATRIZ 2017 COMPLETO PROPOSTA'!AY301</f>
        <v>0</v>
      </c>
      <c r="K301" s="123"/>
      <c r="L301" s="123">
        <f t="shared" si="15"/>
        <v>2035173.2276798154</v>
      </c>
      <c r="M301" s="123"/>
      <c r="N301" s="123">
        <f>'MATRIZ 2017 COMPLETO PROPOSTA'!AG301+'MATRIZ 2017 COMPLETO PROPOSTA'!AJ301+'MATRIZ 2017 COMPLETO PROPOSTA'!AM301</f>
        <v>11407.498497364913</v>
      </c>
      <c r="O301" s="123"/>
      <c r="P301" s="123"/>
      <c r="Q301" s="23"/>
    </row>
    <row r="302" spans="1:17" x14ac:dyDescent="0.25">
      <c r="A302" s="5"/>
      <c r="B302" t="s">
        <v>305</v>
      </c>
      <c r="C302" t="s">
        <v>354</v>
      </c>
      <c r="D302" s="103" t="s">
        <v>89</v>
      </c>
      <c r="F302" s="75"/>
      <c r="H302" s="123">
        <f>'MATRIZ 2017 COMPLETO PROPOSTA'!J302</f>
        <v>4358448.411695783</v>
      </c>
      <c r="I302" s="123">
        <f>'MATRIZ 2017 COMPLETO PROPOSTA'!O302</f>
        <v>0</v>
      </c>
      <c r="J302" s="123">
        <f>'MATRIZ 2017 COMPLETO PROPOSTA'!R302+'MATRIZ 2017 COMPLETO PROPOSTA'!X302+'MATRIZ 2017 COMPLETO PROPOSTA'!AQ302+'MATRIZ 2017 COMPLETO PROPOSTA'!AU302+'MATRIZ 2017 COMPLETO PROPOSTA'!AY302</f>
        <v>418609.37217160338</v>
      </c>
      <c r="K302" s="123"/>
      <c r="L302" s="123">
        <f t="shared" si="15"/>
        <v>4777057.7838673862</v>
      </c>
      <c r="M302" s="123"/>
      <c r="N302" s="123">
        <f>'MATRIZ 2017 COMPLETO PROPOSTA'!AG302+'MATRIZ 2017 COMPLETO PROPOSTA'!AJ302+'MATRIZ 2017 COMPLETO PROPOSTA'!AM302</f>
        <v>715546.76728639752</v>
      </c>
      <c r="O302" s="123"/>
      <c r="P302" s="123"/>
      <c r="Q302" s="23"/>
    </row>
    <row r="303" spans="1:17" x14ac:dyDescent="0.25">
      <c r="A303" s="5"/>
      <c r="B303" t="s">
        <v>305</v>
      </c>
      <c r="C303" t="s">
        <v>355</v>
      </c>
      <c r="D303" s="103" t="s">
        <v>89</v>
      </c>
      <c r="F303" s="75"/>
      <c r="H303" s="123">
        <f>'MATRIZ 2017 COMPLETO PROPOSTA'!J303</f>
        <v>10488838.637689589</v>
      </c>
      <c r="I303" s="123">
        <f>'MATRIZ 2017 COMPLETO PROPOSTA'!O303</f>
        <v>0</v>
      </c>
      <c r="J303" s="123">
        <f>'MATRIZ 2017 COMPLETO PROPOSTA'!R303+'MATRIZ 2017 COMPLETO PROPOSTA'!X303+'MATRIZ 2017 COMPLETO PROPOSTA'!AQ303+'MATRIZ 2017 COMPLETO PROPOSTA'!AU303+'MATRIZ 2017 COMPLETO PROPOSTA'!AY303</f>
        <v>1892800.7449045863</v>
      </c>
      <c r="K303" s="123"/>
      <c r="L303" s="123">
        <f t="shared" si="15"/>
        <v>12381639.382594176</v>
      </c>
      <c r="M303" s="123"/>
      <c r="N303" s="123">
        <f>'MATRIZ 2017 COMPLETO PROPOSTA'!AG303+'MATRIZ 2017 COMPLETO PROPOSTA'!AJ303+'MATRIZ 2017 COMPLETO PROPOSTA'!AM303</f>
        <v>1930589.7774127442</v>
      </c>
      <c r="O303" s="123"/>
      <c r="P303" s="123"/>
      <c r="Q303" s="23"/>
    </row>
    <row r="304" spans="1:17" x14ac:dyDescent="0.25">
      <c r="A304" s="5"/>
      <c r="B304" t="s">
        <v>305</v>
      </c>
      <c r="C304" t="s">
        <v>356</v>
      </c>
      <c r="D304" s="103" t="s">
        <v>89</v>
      </c>
      <c r="F304" s="75"/>
      <c r="H304" s="123">
        <f>'MATRIZ 2017 COMPLETO PROPOSTA'!J304</f>
        <v>3153781.4</v>
      </c>
      <c r="I304" s="123">
        <f>'MATRIZ 2017 COMPLETO PROPOSTA'!O304</f>
        <v>0</v>
      </c>
      <c r="J304" s="123">
        <f>'MATRIZ 2017 COMPLETO PROPOSTA'!R304+'MATRIZ 2017 COMPLETO PROPOSTA'!X304+'MATRIZ 2017 COMPLETO PROPOSTA'!AQ304+'MATRIZ 2017 COMPLETO PROPOSTA'!AU304+'MATRIZ 2017 COMPLETO PROPOSTA'!AY304</f>
        <v>0</v>
      </c>
      <c r="K304" s="123"/>
      <c r="L304" s="123">
        <f t="shared" si="15"/>
        <v>3153781.4</v>
      </c>
      <c r="M304" s="123"/>
      <c r="N304" s="123">
        <f>'MATRIZ 2017 COMPLETO PROPOSTA'!AG304+'MATRIZ 2017 COMPLETO PROPOSTA'!AJ304+'MATRIZ 2017 COMPLETO PROPOSTA'!AM304</f>
        <v>504828.16548261786</v>
      </c>
      <c r="O304" s="123"/>
      <c r="P304" s="123"/>
      <c r="Q304" s="23"/>
    </row>
    <row r="305" spans="1:17" x14ac:dyDescent="0.25">
      <c r="A305" s="5"/>
      <c r="B305" t="s">
        <v>305</v>
      </c>
      <c r="C305" t="s">
        <v>357</v>
      </c>
      <c r="D305" s="103" t="s">
        <v>89</v>
      </c>
      <c r="F305" s="75"/>
      <c r="H305" s="123">
        <f>'MATRIZ 2017 COMPLETO PROPOSTA'!J305</f>
        <v>3153781.4</v>
      </c>
      <c r="I305" s="123">
        <f>'MATRIZ 2017 COMPLETO PROPOSTA'!O305</f>
        <v>0</v>
      </c>
      <c r="J305" s="123">
        <f>'MATRIZ 2017 COMPLETO PROPOSTA'!R305+'MATRIZ 2017 COMPLETO PROPOSTA'!X305+'MATRIZ 2017 COMPLETO PROPOSTA'!AQ305+'MATRIZ 2017 COMPLETO PROPOSTA'!AU305+'MATRIZ 2017 COMPLETO PROPOSTA'!AY305</f>
        <v>0</v>
      </c>
      <c r="K305" s="123"/>
      <c r="L305" s="123">
        <f t="shared" si="15"/>
        <v>3153781.4</v>
      </c>
      <c r="M305" s="123"/>
      <c r="N305" s="123">
        <f>'MATRIZ 2017 COMPLETO PROPOSTA'!AG305+'MATRIZ 2017 COMPLETO PROPOSTA'!AJ305+'MATRIZ 2017 COMPLETO PROPOSTA'!AM305</f>
        <v>462006.97344910988</v>
      </c>
      <c r="O305" s="123"/>
      <c r="P305" s="123"/>
      <c r="Q305" s="23"/>
    </row>
    <row r="306" spans="1:17" x14ac:dyDescent="0.25">
      <c r="A306" s="5"/>
      <c r="D306" s="103"/>
      <c r="F306" s="75"/>
      <c r="H306" s="123"/>
      <c r="I306" s="123"/>
      <c r="J306" s="123"/>
      <c r="K306" s="123"/>
      <c r="L306" s="123"/>
      <c r="M306" s="123"/>
      <c r="N306" s="123"/>
      <c r="O306" s="123"/>
      <c r="P306" s="123"/>
      <c r="Q306" s="23"/>
    </row>
    <row r="307" spans="1:17" x14ac:dyDescent="0.25">
      <c r="A307" s="5"/>
      <c r="B307" s="107" t="s">
        <v>305</v>
      </c>
      <c r="C307" s="107" t="s">
        <v>358</v>
      </c>
      <c r="D307" s="107" t="s">
        <v>84</v>
      </c>
      <c r="E307" s="107"/>
      <c r="F307" s="109"/>
      <c r="G307" s="107"/>
      <c r="H307" s="124">
        <f>SUM(H308:H316)</f>
        <v>49373360.661104321</v>
      </c>
      <c r="I307" s="124">
        <f>SUM(I308:I316)</f>
        <v>2443302.3711608518</v>
      </c>
      <c r="J307" s="124">
        <f>SUM(J308:J317)</f>
        <v>17988799.405683093</v>
      </c>
      <c r="K307" s="124"/>
      <c r="L307" s="124">
        <f>SUM(L308:L317)</f>
        <v>69805462.437948272</v>
      </c>
      <c r="M307" s="124"/>
      <c r="N307" s="124">
        <f>SUM(N308:N317)</f>
        <v>13410291.022502137</v>
      </c>
      <c r="O307" s="124"/>
      <c r="P307" s="124">
        <f>L307*'DADOS BASE PROPOSTA'!$H$63</f>
        <v>55844.369950358618</v>
      </c>
      <c r="Q307" s="30"/>
    </row>
    <row r="308" spans="1:17" x14ac:dyDescent="0.25">
      <c r="A308" s="5"/>
      <c r="B308" t="s">
        <v>305</v>
      </c>
      <c r="C308" t="s">
        <v>35</v>
      </c>
      <c r="D308" s="103" t="s">
        <v>85</v>
      </c>
      <c r="F308" s="75">
        <f>'MATRIZ 2017 COMPLETO PROPOSTA'!Q308</f>
        <v>8</v>
      </c>
      <c r="H308" s="123">
        <f>'MATRIZ 2017 COMPLETO PROPOSTA'!J308</f>
        <v>0</v>
      </c>
      <c r="I308" s="123">
        <f>SUMIF('MATRIZ 2017 COMPLETO PROPOSTA'!D309:D317,"ECR",'MATRIZ 2017 COMPLETO PROPOSTA'!O309:O317)</f>
        <v>1261.5</v>
      </c>
      <c r="J308" s="123">
        <f>'MATRIZ 2017 COMPLETO PROPOSTA'!R308+'MATRIZ 2017 COMPLETO PROPOSTA'!X308+'MATRIZ 2017 COMPLETO PROPOSTA'!AQ308+'MATRIZ 2017 COMPLETO PROPOSTA'!AU308+'MATRIZ 2017 COMPLETO PROPOSTA'!AY308</f>
        <v>7336156.8588483455</v>
      </c>
      <c r="K308" s="123"/>
      <c r="L308" s="123">
        <f t="shared" ref="L308:L317" si="16">SUM(H308:J308)</f>
        <v>7337418.3588483455</v>
      </c>
      <c r="M308" s="123"/>
      <c r="N308" s="123">
        <f>'MATRIZ 2017 COMPLETO PROPOSTA'!AG308+'MATRIZ 2017 COMPLETO PROPOSTA'!AJ308+'MATRIZ 2017 COMPLETO PROPOSTA'!AM308</f>
        <v>0</v>
      </c>
      <c r="O308" s="123"/>
      <c r="P308" s="123"/>
      <c r="Q308" s="23"/>
    </row>
    <row r="309" spans="1:17" x14ac:dyDescent="0.25">
      <c r="A309" s="5"/>
      <c r="B309" t="s">
        <v>305</v>
      </c>
      <c r="C309" t="s">
        <v>359</v>
      </c>
      <c r="D309" s="103" t="s">
        <v>87</v>
      </c>
      <c r="F309" s="75"/>
      <c r="H309" s="123">
        <f>'MATRIZ 2017 COMPLETO PROPOSTA'!J309</f>
        <v>0</v>
      </c>
      <c r="I309" s="123">
        <f>'MATRIZ 2017 COMPLETO PROPOSTA'!O309</f>
        <v>1189579.3006311962</v>
      </c>
      <c r="J309" s="123">
        <f>'MATRIZ 2017 COMPLETO PROPOSTA'!R309+'MATRIZ 2017 COMPLETO PROPOSTA'!X309+'MATRIZ 2017 COMPLETO PROPOSTA'!AQ309+'MATRIZ 2017 COMPLETO PROPOSTA'!AU309+'MATRIZ 2017 COMPLETO PROPOSTA'!AY309</f>
        <v>1469.7662745072516</v>
      </c>
      <c r="K309" s="123"/>
      <c r="L309" s="123">
        <f t="shared" si="16"/>
        <v>1191049.0669057034</v>
      </c>
      <c r="M309" s="123"/>
      <c r="N309" s="123">
        <f>'MATRIZ 2017 COMPLETO PROPOSTA'!AG309+'MATRIZ 2017 COMPLETO PROPOSTA'!AJ309+'MATRIZ 2017 COMPLETO PROPOSTA'!AM309</f>
        <v>147404.17817969821</v>
      </c>
      <c r="O309" s="123"/>
      <c r="P309" s="123"/>
      <c r="Q309" s="23"/>
    </row>
    <row r="310" spans="1:17" x14ac:dyDescent="0.25">
      <c r="A310" s="5"/>
      <c r="B310" t="s">
        <v>305</v>
      </c>
      <c r="C310" t="s">
        <v>360</v>
      </c>
      <c r="D310" s="103" t="s">
        <v>87</v>
      </c>
      <c r="F310" s="75"/>
      <c r="H310" s="123">
        <f>'MATRIZ 2017 COMPLETO PROPOSTA'!J310</f>
        <v>0</v>
      </c>
      <c r="I310" s="123">
        <f>'MATRIZ 2017 COMPLETO PROPOSTA'!O310</f>
        <v>1252461.5705296556</v>
      </c>
      <c r="J310" s="123">
        <f>'MATRIZ 2017 COMPLETO PROPOSTA'!R310+'MATRIZ 2017 COMPLETO PROPOSTA'!X310+'MATRIZ 2017 COMPLETO PROPOSTA'!AQ310+'MATRIZ 2017 COMPLETO PROPOSTA'!AU310+'MATRIZ 2017 COMPLETO PROPOSTA'!AY310</f>
        <v>2085.1438284006272</v>
      </c>
      <c r="K310" s="123"/>
      <c r="L310" s="123">
        <f t="shared" si="16"/>
        <v>1254546.7143580562</v>
      </c>
      <c r="M310" s="123"/>
      <c r="N310" s="123">
        <f>'MATRIZ 2017 COMPLETO PROPOSTA'!AG310+'MATRIZ 2017 COMPLETO PROPOSTA'!AJ310+'MATRIZ 2017 COMPLETO PROPOSTA'!AM310</f>
        <v>258109.13724731142</v>
      </c>
      <c r="O310" s="123"/>
      <c r="P310" s="123"/>
      <c r="Q310" s="23"/>
    </row>
    <row r="311" spans="1:17" x14ac:dyDescent="0.25">
      <c r="A311" s="5"/>
      <c r="B311" t="s">
        <v>305</v>
      </c>
      <c r="C311" t="s">
        <v>361</v>
      </c>
      <c r="D311" s="103" t="s">
        <v>89</v>
      </c>
      <c r="F311" s="75"/>
      <c r="H311" s="123">
        <f>'MATRIZ 2017 COMPLETO PROPOSTA'!J311</f>
        <v>10569192.33428701</v>
      </c>
      <c r="I311" s="123">
        <f>'MATRIZ 2017 COMPLETO PROPOSTA'!O311</f>
        <v>0</v>
      </c>
      <c r="J311" s="123">
        <f>'MATRIZ 2017 COMPLETO PROPOSTA'!R311+'MATRIZ 2017 COMPLETO PROPOSTA'!X311+'MATRIZ 2017 COMPLETO PROPOSTA'!AQ311+'MATRIZ 2017 COMPLETO PROPOSTA'!AU311+'MATRIZ 2017 COMPLETO PROPOSTA'!AY311</f>
        <v>192095.62782069066</v>
      </c>
      <c r="K311" s="123"/>
      <c r="L311" s="123">
        <f t="shared" si="16"/>
        <v>10761287.962107701</v>
      </c>
      <c r="M311" s="123"/>
      <c r="N311" s="123">
        <f>'MATRIZ 2017 COMPLETO PROPOSTA'!AG311+'MATRIZ 2017 COMPLETO PROPOSTA'!AJ311+'MATRIZ 2017 COMPLETO PROPOSTA'!AM311</f>
        <v>3269761.2602710002</v>
      </c>
      <c r="O311" s="123"/>
      <c r="P311" s="123"/>
      <c r="Q311" s="23"/>
    </row>
    <row r="312" spans="1:17" x14ac:dyDescent="0.25">
      <c r="A312" s="5"/>
      <c r="B312" t="s">
        <v>305</v>
      </c>
      <c r="C312" t="s">
        <v>362</v>
      </c>
      <c r="D312" s="103" t="s">
        <v>89</v>
      </c>
      <c r="F312" s="75"/>
      <c r="H312" s="123">
        <f>'MATRIZ 2017 COMPLETO PROPOSTA'!J312</f>
        <v>11474286.52026852</v>
      </c>
      <c r="I312" s="123">
        <f>'MATRIZ 2017 COMPLETO PROPOSTA'!O312</f>
        <v>0</v>
      </c>
      <c r="J312" s="123">
        <f>'MATRIZ 2017 COMPLETO PROPOSTA'!R312+'MATRIZ 2017 COMPLETO PROPOSTA'!X312+'MATRIZ 2017 COMPLETO PROPOSTA'!AQ312+'MATRIZ 2017 COMPLETO PROPOSTA'!AU312+'MATRIZ 2017 COMPLETO PROPOSTA'!AY312</f>
        <v>805448.88430088467</v>
      </c>
      <c r="K312" s="123"/>
      <c r="L312" s="123">
        <f t="shared" si="16"/>
        <v>12279735.404569404</v>
      </c>
      <c r="M312" s="123"/>
      <c r="N312" s="123">
        <f>'MATRIZ 2017 COMPLETO PROPOSTA'!AG312+'MATRIZ 2017 COMPLETO PROPOSTA'!AJ312+'MATRIZ 2017 COMPLETO PROPOSTA'!AM312</f>
        <v>2766639.0087144976</v>
      </c>
      <c r="O312" s="123"/>
      <c r="P312" s="123"/>
      <c r="Q312" s="23"/>
    </row>
    <row r="313" spans="1:17" x14ac:dyDescent="0.25">
      <c r="A313" s="5"/>
      <c r="B313" t="s">
        <v>305</v>
      </c>
      <c r="C313" t="s">
        <v>363</v>
      </c>
      <c r="D313" s="103" t="s">
        <v>89</v>
      </c>
      <c r="F313" s="75"/>
      <c r="H313" s="123">
        <f>'MATRIZ 2017 COMPLETO PROPOSTA'!J313</f>
        <v>17239961.317482837</v>
      </c>
      <c r="I313" s="123">
        <f>'MATRIZ 2017 COMPLETO PROPOSTA'!O313</f>
        <v>0</v>
      </c>
      <c r="J313" s="123">
        <f>'MATRIZ 2017 COMPLETO PROPOSTA'!R313+'MATRIZ 2017 COMPLETO PROPOSTA'!X313+'MATRIZ 2017 COMPLETO PROPOSTA'!AQ313+'MATRIZ 2017 COMPLETO PROPOSTA'!AU313+'MATRIZ 2017 COMPLETO PROPOSTA'!AY313</f>
        <v>9637219.8614130653</v>
      </c>
      <c r="K313" s="123"/>
      <c r="L313" s="123">
        <f t="shared" si="16"/>
        <v>26877181.178895902</v>
      </c>
      <c r="M313" s="123"/>
      <c r="N313" s="123">
        <f>'MATRIZ 2017 COMPLETO PROPOSTA'!AG313+'MATRIZ 2017 COMPLETO PROPOSTA'!AJ313+'MATRIZ 2017 COMPLETO PROPOSTA'!AM313</f>
        <v>5566935.7055110522</v>
      </c>
      <c r="O313" s="123"/>
      <c r="P313" s="123"/>
      <c r="Q313" s="23"/>
    </row>
    <row r="314" spans="1:17" x14ac:dyDescent="0.25">
      <c r="A314" s="5"/>
      <c r="B314" t="s">
        <v>305</v>
      </c>
      <c r="C314" t="s">
        <v>364</v>
      </c>
      <c r="D314" s="103" t="s">
        <v>89</v>
      </c>
      <c r="F314" s="75"/>
      <c r="H314" s="123">
        <f>'MATRIZ 2017 COMPLETO PROPOSTA'!J314</f>
        <v>3153781.4</v>
      </c>
      <c r="I314" s="123">
        <f>'MATRIZ 2017 COMPLETO PROPOSTA'!O314</f>
        <v>0</v>
      </c>
      <c r="J314" s="123">
        <f>'MATRIZ 2017 COMPLETO PROPOSTA'!R314+'MATRIZ 2017 COMPLETO PROPOSTA'!X314+'MATRIZ 2017 COMPLETO PROPOSTA'!AQ314+'MATRIZ 2017 COMPLETO PROPOSTA'!AU314+'MATRIZ 2017 COMPLETO PROPOSTA'!AY314</f>
        <v>4928.0235495720999</v>
      </c>
      <c r="K314" s="123"/>
      <c r="L314" s="123">
        <f t="shared" si="16"/>
        <v>3158709.423549572</v>
      </c>
      <c r="M314" s="123"/>
      <c r="N314" s="123">
        <f>'MATRIZ 2017 COMPLETO PROPOSTA'!AG314+'MATRIZ 2017 COMPLETO PROPOSTA'!AJ314+'MATRIZ 2017 COMPLETO PROPOSTA'!AM314</f>
        <v>387717.385482474</v>
      </c>
      <c r="O314" s="123"/>
      <c r="P314" s="123"/>
      <c r="Q314" s="23"/>
    </row>
    <row r="315" spans="1:17" x14ac:dyDescent="0.25">
      <c r="A315" s="5"/>
      <c r="B315" t="s">
        <v>305</v>
      </c>
      <c r="C315" t="s">
        <v>365</v>
      </c>
      <c r="D315" s="103" t="s">
        <v>89</v>
      </c>
      <c r="F315" s="75"/>
      <c r="H315" s="123">
        <f>'MATRIZ 2017 COMPLETO PROPOSTA'!J315</f>
        <v>3153781.4</v>
      </c>
      <c r="I315" s="123">
        <f>'MATRIZ 2017 COMPLETO PROPOSTA'!O315</f>
        <v>0</v>
      </c>
      <c r="J315" s="123">
        <f>'MATRIZ 2017 COMPLETO PROPOSTA'!R315+'MATRIZ 2017 COMPLETO PROPOSTA'!X315+'MATRIZ 2017 COMPLETO PROPOSTA'!AQ315+'MATRIZ 2017 COMPLETO PROPOSTA'!AU315+'MATRIZ 2017 COMPLETO PROPOSTA'!AY315</f>
        <v>3289.241167954905</v>
      </c>
      <c r="K315" s="123"/>
      <c r="L315" s="123">
        <f t="shared" si="16"/>
        <v>3157070.641167955</v>
      </c>
      <c r="M315" s="123"/>
      <c r="N315" s="123">
        <f>'MATRIZ 2017 COMPLETO PROPOSTA'!AG315+'MATRIZ 2017 COMPLETO PROPOSTA'!AJ315+'MATRIZ 2017 COMPLETO PROPOSTA'!AM315</f>
        <v>444315.18420115754</v>
      </c>
      <c r="O315" s="123"/>
      <c r="P315" s="123"/>
      <c r="Q315" s="23"/>
    </row>
    <row r="316" spans="1:17" x14ac:dyDescent="0.25">
      <c r="A316" s="5"/>
      <c r="B316" t="s">
        <v>305</v>
      </c>
      <c r="C316" t="s">
        <v>366</v>
      </c>
      <c r="D316" s="103" t="s">
        <v>89</v>
      </c>
      <c r="F316" s="75"/>
      <c r="H316" s="123">
        <f>'MATRIZ 2017 COMPLETO PROPOSTA'!J316</f>
        <v>3782357.6890659584</v>
      </c>
      <c r="I316" s="123">
        <f>'MATRIZ 2017 COMPLETO PROPOSTA'!O316</f>
        <v>0</v>
      </c>
      <c r="J316" s="123">
        <f>'MATRIZ 2017 COMPLETO PROPOSTA'!R316+'MATRIZ 2017 COMPLETO PROPOSTA'!X316+'MATRIZ 2017 COMPLETO PROPOSTA'!AQ316+'MATRIZ 2017 COMPLETO PROPOSTA'!AU316+'MATRIZ 2017 COMPLETO PROPOSTA'!AY316</f>
        <v>6105.9984796704011</v>
      </c>
      <c r="K316" s="123"/>
      <c r="L316" s="123">
        <f t="shared" si="16"/>
        <v>3788463.6875456288</v>
      </c>
      <c r="M316" s="123"/>
      <c r="N316" s="123">
        <f>'MATRIZ 2017 COMPLETO PROPOSTA'!AG316+'MATRIZ 2017 COMPLETO PROPOSTA'!AJ316+'MATRIZ 2017 COMPLETO PROPOSTA'!AM316</f>
        <v>560730.83737042337</v>
      </c>
      <c r="O316" s="123"/>
      <c r="P316" s="123"/>
      <c r="Q316" s="23"/>
    </row>
    <row r="317" spans="1:17" x14ac:dyDescent="0.25">
      <c r="A317" s="5"/>
      <c r="B317" t="s">
        <v>305</v>
      </c>
      <c r="C317" t="s">
        <v>367</v>
      </c>
      <c r="D317" s="103" t="s">
        <v>246</v>
      </c>
      <c r="F317" s="75"/>
      <c r="H317" s="123"/>
      <c r="I317" s="123" t="s">
        <v>768</v>
      </c>
      <c r="J317" s="123">
        <f>'MATRIZ 2017 COMPLETO PROPOSTA'!R317+'MATRIZ 2017 COMPLETO PROPOSTA'!X317+'MATRIZ 2017 COMPLETO PROPOSTA'!AQ317+'MATRIZ 2017 COMPLETO PROPOSTA'!AU317+'MATRIZ 2017 COMPLETO PROPOSTA'!AY317</f>
        <v>0</v>
      </c>
      <c r="K317" s="123"/>
      <c r="L317" s="123">
        <f t="shared" si="16"/>
        <v>0</v>
      </c>
      <c r="M317" s="123"/>
      <c r="N317" s="123">
        <f>'MATRIZ 2017 COMPLETO PROPOSTA'!AG317+'MATRIZ 2017 COMPLETO PROPOSTA'!AJ317+'MATRIZ 2017 COMPLETO PROPOSTA'!AM317</f>
        <v>8678.325524523445</v>
      </c>
      <c r="O317" s="123"/>
      <c r="P317" s="123"/>
      <c r="Q317" s="23"/>
    </row>
    <row r="318" spans="1:17" x14ac:dyDescent="0.25">
      <c r="A318" s="5"/>
      <c r="D318" s="103"/>
      <c r="F318" s="75"/>
      <c r="H318" s="123"/>
      <c r="I318" s="123"/>
      <c r="J318" s="123"/>
      <c r="K318" s="123"/>
      <c r="L318" s="123"/>
      <c r="M318" s="123"/>
      <c r="N318" s="123"/>
      <c r="O318" s="123"/>
      <c r="P318" s="123"/>
      <c r="Q318" s="23"/>
    </row>
    <row r="319" spans="1:17" x14ac:dyDescent="0.25">
      <c r="A319" s="5"/>
      <c r="B319" s="107" t="s">
        <v>305</v>
      </c>
      <c r="C319" s="107" t="s">
        <v>368</v>
      </c>
      <c r="D319" s="107" t="s">
        <v>84</v>
      </c>
      <c r="E319" s="107"/>
      <c r="F319" s="109"/>
      <c r="G319" s="107"/>
      <c r="H319" s="124">
        <f>SUM(H320:H329)</f>
        <v>26641664.224055063</v>
      </c>
      <c r="I319" s="124">
        <f>SUM(I320:I329)</f>
        <v>7974548.20164569</v>
      </c>
      <c r="J319" s="124">
        <f>SUM(J320:J329)</f>
        <v>9289590.8807533029</v>
      </c>
      <c r="K319" s="124"/>
      <c r="L319" s="124">
        <f>SUM(L320:L329)</f>
        <v>43905803.306454055</v>
      </c>
      <c r="M319" s="124"/>
      <c r="N319" s="124">
        <f>SUM(N320:N329)</f>
        <v>4889267.7722212868</v>
      </c>
      <c r="O319" s="124"/>
      <c r="P319" s="124">
        <f>L319*'DADOS BASE PROPOSTA'!$H$63</f>
        <v>35124.642645163243</v>
      </c>
      <c r="Q319" s="30"/>
    </row>
    <row r="320" spans="1:17" x14ac:dyDescent="0.25">
      <c r="A320" s="5"/>
      <c r="B320" t="s">
        <v>305</v>
      </c>
      <c r="C320" t="s">
        <v>35</v>
      </c>
      <c r="D320" s="103" t="s">
        <v>85</v>
      </c>
      <c r="F320" s="75">
        <f>'MATRIZ 2017 COMPLETO PROPOSTA'!Q320</f>
        <v>9</v>
      </c>
      <c r="H320" s="123">
        <f>'MATRIZ 2017 COMPLETO PROPOSTA'!J320</f>
        <v>0</v>
      </c>
      <c r="I320" s="123">
        <f>SUMIF('MATRIZ 2017 COMPLETO PROPOSTA'!D321:D330,"ECR",'MATRIZ 2017 COMPLETO PROPOSTA'!O321:O330)</f>
        <v>0</v>
      </c>
      <c r="J320" s="123">
        <f>'MATRIZ 2017 COMPLETO PROPOSTA'!R320+'MATRIZ 2017 COMPLETO PROPOSTA'!X320+'MATRIZ 2017 COMPLETO PROPOSTA'!AQ320+'MATRIZ 2017 COMPLETO PROPOSTA'!AU320+'MATRIZ 2017 COMPLETO PROPOSTA'!AY320</f>
        <v>7570704.3217196325</v>
      </c>
      <c r="K320" s="123"/>
      <c r="L320" s="123">
        <f t="shared" ref="L320:L329" si="17">SUM(H320:J320)</f>
        <v>7570704.3217196325</v>
      </c>
      <c r="M320" s="123"/>
      <c r="N320" s="123">
        <f>'MATRIZ 2017 COMPLETO PROPOSTA'!AG320+'MATRIZ 2017 COMPLETO PROPOSTA'!AJ320+'MATRIZ 2017 COMPLETO PROPOSTA'!AM320</f>
        <v>0</v>
      </c>
      <c r="O320" s="123"/>
      <c r="P320" s="123"/>
      <c r="Q320" s="23"/>
    </row>
    <row r="321" spans="1:17" x14ac:dyDescent="0.25">
      <c r="A321" s="5"/>
      <c r="B321" t="s">
        <v>305</v>
      </c>
      <c r="C321" t="s">
        <v>369</v>
      </c>
      <c r="D321" s="103" t="s">
        <v>87</v>
      </c>
      <c r="F321" s="75"/>
      <c r="H321" s="123">
        <f>'MATRIZ 2017 COMPLETO PROPOSTA'!J321</f>
        <v>0</v>
      </c>
      <c r="I321" s="123">
        <f>'MATRIZ 2017 COMPLETO PROPOSTA'!O321</f>
        <v>1138532.0773934012</v>
      </c>
      <c r="J321" s="123">
        <f>'MATRIZ 2017 COMPLETO PROPOSTA'!R321+'MATRIZ 2017 COMPLETO PROPOSTA'!X321+'MATRIZ 2017 COMPLETO PROPOSTA'!AQ321+'MATRIZ 2017 COMPLETO PROPOSTA'!AU321+'MATRIZ 2017 COMPLETO PROPOSTA'!AY321</f>
        <v>0</v>
      </c>
      <c r="K321" s="123"/>
      <c r="L321" s="123">
        <f t="shared" si="17"/>
        <v>1138532.0773934012</v>
      </c>
      <c r="M321" s="123"/>
      <c r="N321" s="123">
        <f>'MATRIZ 2017 COMPLETO PROPOSTA'!AG321+'MATRIZ 2017 COMPLETO PROPOSTA'!AJ321+'MATRIZ 2017 COMPLETO PROPOSTA'!AM321</f>
        <v>72487.071281687575</v>
      </c>
      <c r="O321" s="123"/>
      <c r="P321" s="123"/>
      <c r="Q321" s="23"/>
    </row>
    <row r="322" spans="1:17" x14ac:dyDescent="0.25">
      <c r="A322" s="5"/>
      <c r="B322" t="s">
        <v>305</v>
      </c>
      <c r="C322" t="s">
        <v>370</v>
      </c>
      <c r="D322" s="103" t="s">
        <v>87</v>
      </c>
      <c r="F322" s="75"/>
      <c r="H322" s="123">
        <f>'MATRIZ 2017 COMPLETO PROPOSTA'!J322</f>
        <v>0</v>
      </c>
      <c r="I322" s="123">
        <f>'MATRIZ 2017 COMPLETO PROPOSTA'!O322</f>
        <v>1763218.3355054779</v>
      </c>
      <c r="J322" s="123">
        <f>'MATRIZ 2017 COMPLETO PROPOSTA'!R322+'MATRIZ 2017 COMPLETO PROPOSTA'!X322+'MATRIZ 2017 COMPLETO PROPOSTA'!AQ322+'MATRIZ 2017 COMPLETO PROPOSTA'!AU322+'MATRIZ 2017 COMPLETO PROPOSTA'!AY322</f>
        <v>1453447.7685127291</v>
      </c>
      <c r="K322" s="123"/>
      <c r="L322" s="123">
        <f t="shared" si="17"/>
        <v>3216666.1040182067</v>
      </c>
      <c r="M322" s="123"/>
      <c r="N322" s="123">
        <f>'MATRIZ 2017 COMPLETO PROPOSTA'!AG322+'MATRIZ 2017 COMPLETO PROPOSTA'!AJ322+'MATRIZ 2017 COMPLETO PROPOSTA'!AM322</f>
        <v>616042.82372970239</v>
      </c>
      <c r="O322" s="123"/>
      <c r="P322" s="123"/>
      <c r="Q322" s="23"/>
    </row>
    <row r="323" spans="1:17" x14ac:dyDescent="0.25">
      <c r="A323" s="5"/>
      <c r="B323" t="s">
        <v>305</v>
      </c>
      <c r="C323" t="s">
        <v>371</v>
      </c>
      <c r="D323" s="103" t="s">
        <v>89</v>
      </c>
      <c r="F323" s="75"/>
      <c r="H323" s="123">
        <f>'MATRIZ 2017 COMPLETO PROPOSTA'!J323</f>
        <v>5684027.8419890413</v>
      </c>
      <c r="I323" s="123">
        <f>'MATRIZ 2017 COMPLETO PROPOSTA'!O323</f>
        <v>0</v>
      </c>
      <c r="J323" s="123">
        <f>'MATRIZ 2017 COMPLETO PROPOSTA'!R323+'MATRIZ 2017 COMPLETO PROPOSTA'!X323+'MATRIZ 2017 COMPLETO PROPOSTA'!AQ323+'MATRIZ 2017 COMPLETO PROPOSTA'!AU323+'MATRIZ 2017 COMPLETO PROPOSTA'!AY323</f>
        <v>32018.612058915034</v>
      </c>
      <c r="K323" s="123"/>
      <c r="L323" s="123">
        <f t="shared" si="17"/>
        <v>5716046.4540479565</v>
      </c>
      <c r="M323" s="123"/>
      <c r="N323" s="123">
        <f>'MATRIZ 2017 COMPLETO PROPOSTA'!AG323+'MATRIZ 2017 COMPLETO PROPOSTA'!AJ323+'MATRIZ 2017 COMPLETO PROPOSTA'!AM323</f>
        <v>638342.84762086219</v>
      </c>
      <c r="O323" s="123"/>
      <c r="P323" s="123"/>
      <c r="Q323" s="23"/>
    </row>
    <row r="324" spans="1:17" x14ac:dyDescent="0.25">
      <c r="A324" s="5"/>
      <c r="B324" t="s">
        <v>305</v>
      </c>
      <c r="C324" t="s">
        <v>372</v>
      </c>
      <c r="D324" s="103" t="s">
        <v>89</v>
      </c>
      <c r="F324" s="75"/>
      <c r="H324" s="123">
        <f>'MATRIZ 2017 COMPLETO PROPOSTA'!J324</f>
        <v>3153781.4</v>
      </c>
      <c r="I324" s="123">
        <f>'MATRIZ 2017 COMPLETO PROPOSTA'!O324</f>
        <v>0</v>
      </c>
      <c r="J324" s="123">
        <f>'MATRIZ 2017 COMPLETO PROPOSTA'!R324+'MATRIZ 2017 COMPLETO PROPOSTA'!X324+'MATRIZ 2017 COMPLETO PROPOSTA'!AQ324+'MATRIZ 2017 COMPLETO PROPOSTA'!AU324+'MATRIZ 2017 COMPLETO PROPOSTA'!AY324</f>
        <v>201066.49592827907</v>
      </c>
      <c r="K324" s="123"/>
      <c r="L324" s="123">
        <f t="shared" si="17"/>
        <v>3354847.895928279</v>
      </c>
      <c r="M324" s="123"/>
      <c r="N324" s="123">
        <f>'MATRIZ 2017 COMPLETO PROPOSTA'!AG324+'MATRIZ 2017 COMPLETO PROPOSTA'!AJ324+'MATRIZ 2017 COMPLETO PROPOSTA'!AM324</f>
        <v>685755.04361202347</v>
      </c>
      <c r="O324" s="123"/>
      <c r="P324" s="123"/>
      <c r="Q324" s="23"/>
    </row>
    <row r="325" spans="1:17" x14ac:dyDescent="0.25">
      <c r="A325" s="5"/>
      <c r="B325" t="s">
        <v>305</v>
      </c>
      <c r="C325" t="s">
        <v>373</v>
      </c>
      <c r="D325" s="103" t="s">
        <v>93</v>
      </c>
      <c r="F325" s="75"/>
      <c r="H325" s="123">
        <f>'MATRIZ 2017 COMPLETO PROPOSTA'!J325</f>
        <v>0</v>
      </c>
      <c r="I325" s="123">
        <f>'MATRIZ 2017 COMPLETO PROPOSTA'!O325</f>
        <v>2351720.5358593371</v>
      </c>
      <c r="J325" s="123">
        <f>'MATRIZ 2017 COMPLETO PROPOSTA'!R325+'MATRIZ 2017 COMPLETO PROPOSTA'!X325+'MATRIZ 2017 COMPLETO PROPOSTA'!AQ325+'MATRIZ 2017 COMPLETO PROPOSTA'!AU325+'MATRIZ 2017 COMPLETO PROPOSTA'!AY325</f>
        <v>0</v>
      </c>
      <c r="K325" s="123"/>
      <c r="L325" s="123">
        <f t="shared" si="17"/>
        <v>2351720.5358593371</v>
      </c>
      <c r="M325" s="123"/>
      <c r="N325" s="123">
        <f>'MATRIZ 2017 COMPLETO PROPOSTA'!AG325+'MATRIZ 2017 COMPLETO PROPOSTA'!AJ325+'MATRIZ 2017 COMPLETO PROPOSTA'!AM325</f>
        <v>180075.48906022316</v>
      </c>
      <c r="O325" s="123"/>
      <c r="P325" s="123"/>
      <c r="Q325" s="23"/>
    </row>
    <row r="326" spans="1:17" x14ac:dyDescent="0.25">
      <c r="A326" s="5"/>
      <c r="B326" t="s">
        <v>305</v>
      </c>
      <c r="C326" t="s">
        <v>374</v>
      </c>
      <c r="D326" s="103" t="s">
        <v>89</v>
      </c>
      <c r="F326" s="75"/>
      <c r="H326" s="123">
        <f>'MATRIZ 2017 COMPLETO PROPOSTA'!J326</f>
        <v>3153781.4</v>
      </c>
      <c r="I326" s="123">
        <f>'MATRIZ 2017 COMPLETO PROPOSTA'!O326</f>
        <v>0</v>
      </c>
      <c r="J326" s="123">
        <f>'MATRIZ 2017 COMPLETO PROPOSTA'!R326+'MATRIZ 2017 COMPLETO PROPOSTA'!X326+'MATRIZ 2017 COMPLETO PROPOSTA'!AQ326+'MATRIZ 2017 COMPLETO PROPOSTA'!AU326+'MATRIZ 2017 COMPLETO PROPOSTA'!AY326</f>
        <v>3271.8144706177404</v>
      </c>
      <c r="K326" s="123"/>
      <c r="L326" s="123">
        <f t="shared" si="17"/>
        <v>3157053.2144706175</v>
      </c>
      <c r="M326" s="123"/>
      <c r="N326" s="123">
        <f>'MATRIZ 2017 COMPLETO PROPOSTA'!AG326+'MATRIZ 2017 COMPLETO PROPOSTA'!AJ326+'MATRIZ 2017 COMPLETO PROPOSTA'!AM326</f>
        <v>431754.89953656495</v>
      </c>
      <c r="O326" s="123"/>
      <c r="P326" s="123"/>
      <c r="Q326" s="23"/>
    </row>
    <row r="327" spans="1:17" x14ac:dyDescent="0.25">
      <c r="A327" s="5"/>
      <c r="B327" t="s">
        <v>305</v>
      </c>
      <c r="C327" t="s">
        <v>375</v>
      </c>
      <c r="D327" s="103" t="s">
        <v>89</v>
      </c>
      <c r="F327" s="75"/>
      <c r="H327" s="123">
        <f>'MATRIZ 2017 COMPLETO PROPOSTA'!J327</f>
        <v>6387099.4410539567</v>
      </c>
      <c r="I327" s="123">
        <f>'MATRIZ 2017 COMPLETO PROPOSTA'!O327</f>
        <v>0</v>
      </c>
      <c r="J327" s="123">
        <f>'MATRIZ 2017 COMPLETO PROPOSTA'!R327+'MATRIZ 2017 COMPLETO PROPOSTA'!X327+'MATRIZ 2017 COMPLETO PROPOSTA'!AQ327+'MATRIZ 2017 COMPLETO PROPOSTA'!AU327+'MATRIZ 2017 COMPLETO PROPOSTA'!AY327</f>
        <v>25637.163930216138</v>
      </c>
      <c r="K327" s="123"/>
      <c r="L327" s="123">
        <f t="shared" si="17"/>
        <v>6412736.6049841726</v>
      </c>
      <c r="M327" s="123"/>
      <c r="N327" s="123">
        <f>'MATRIZ 2017 COMPLETO PROPOSTA'!AG327+'MATRIZ 2017 COMPLETO PROPOSTA'!AJ327+'MATRIZ 2017 COMPLETO PROPOSTA'!AM327</f>
        <v>772440.40254154429</v>
      </c>
      <c r="O327" s="123"/>
      <c r="P327" s="123"/>
      <c r="Q327" s="23"/>
    </row>
    <row r="328" spans="1:17" x14ac:dyDescent="0.25">
      <c r="A328" s="5"/>
      <c r="B328" t="s">
        <v>305</v>
      </c>
      <c r="C328" t="s">
        <v>376</v>
      </c>
      <c r="D328" s="103" t="s">
        <v>89</v>
      </c>
      <c r="F328" s="75"/>
      <c r="H328" s="123">
        <f>'MATRIZ 2017 COMPLETO PROPOSTA'!J328</f>
        <v>8262974.141012066</v>
      </c>
      <c r="I328" s="123">
        <f>'MATRIZ 2017 COMPLETO PROPOSTA'!O328</f>
        <v>0</v>
      </c>
      <c r="J328" s="123">
        <f>'MATRIZ 2017 COMPLETO PROPOSTA'!R328+'MATRIZ 2017 COMPLETO PROPOSTA'!X328+'MATRIZ 2017 COMPLETO PROPOSTA'!AQ328+'MATRIZ 2017 COMPLETO PROPOSTA'!AU328+'MATRIZ 2017 COMPLETO PROPOSTA'!AY328</f>
        <v>3444.704132915113</v>
      </c>
      <c r="K328" s="123"/>
      <c r="L328" s="123">
        <f t="shared" si="17"/>
        <v>8266418.8451449815</v>
      </c>
      <c r="M328" s="123"/>
      <c r="N328" s="123">
        <f>'MATRIZ 2017 COMPLETO PROPOSTA'!AG328+'MATRIZ 2017 COMPLETO PROPOSTA'!AJ328+'MATRIZ 2017 COMPLETO PROPOSTA'!AM328</f>
        <v>1016450.3113985999</v>
      </c>
      <c r="O328" s="123"/>
      <c r="P328" s="123"/>
      <c r="Q328" s="23"/>
    </row>
    <row r="329" spans="1:17" x14ac:dyDescent="0.25">
      <c r="A329" s="5"/>
      <c r="B329" t="s">
        <v>305</v>
      </c>
      <c r="C329" t="s">
        <v>377</v>
      </c>
      <c r="D329" s="103" t="s">
        <v>93</v>
      </c>
      <c r="F329" s="75"/>
      <c r="H329" s="123">
        <f>'MATRIZ 2017 COMPLETO PROPOSTA'!J329</f>
        <v>0</v>
      </c>
      <c r="I329" s="123">
        <f>'MATRIZ 2017 COMPLETO PROPOSTA'!O329</f>
        <v>2721077.2528874734</v>
      </c>
      <c r="J329" s="123">
        <f>'MATRIZ 2017 COMPLETO PROPOSTA'!R329+'MATRIZ 2017 COMPLETO PROPOSTA'!X329+'MATRIZ 2017 COMPLETO PROPOSTA'!AQ329+'MATRIZ 2017 COMPLETO PROPOSTA'!AU329+'MATRIZ 2017 COMPLETO PROPOSTA'!AY329</f>
        <v>0</v>
      </c>
      <c r="K329" s="123"/>
      <c r="L329" s="123">
        <f t="shared" si="17"/>
        <v>2721077.2528874734</v>
      </c>
      <c r="M329" s="123"/>
      <c r="N329" s="123">
        <f>'MATRIZ 2017 COMPLETO PROPOSTA'!AG329+'MATRIZ 2017 COMPLETO PROPOSTA'!AJ329+'MATRIZ 2017 COMPLETO PROPOSTA'!AM329</f>
        <v>475918.88344007911</v>
      </c>
      <c r="O329" s="123"/>
      <c r="P329" s="123"/>
      <c r="Q329" s="23"/>
    </row>
    <row r="330" spans="1:17" x14ac:dyDescent="0.25">
      <c r="A330" s="5"/>
      <c r="D330" s="103"/>
      <c r="F330" s="75"/>
      <c r="H330" s="123"/>
      <c r="I330" s="123"/>
      <c r="J330" s="123"/>
      <c r="K330" s="123"/>
      <c r="L330" s="123"/>
      <c r="M330" s="123"/>
      <c r="N330" s="123"/>
      <c r="O330" s="123"/>
      <c r="P330" s="123"/>
      <c r="Q330" s="23"/>
    </row>
    <row r="331" spans="1:17" x14ac:dyDescent="0.25">
      <c r="A331" s="5"/>
      <c r="B331" s="107" t="s">
        <v>378</v>
      </c>
      <c r="C331" s="107" t="s">
        <v>379</v>
      </c>
      <c r="D331" s="107" t="s">
        <v>84</v>
      </c>
      <c r="E331" s="107"/>
      <c r="F331" s="109"/>
      <c r="G331" s="107"/>
      <c r="H331" s="124">
        <f>SUM(H332:H342)</f>
        <v>26632104.640163068</v>
      </c>
      <c r="I331" s="124">
        <f>SUM(I332:I342)</f>
        <v>6383622.832736617</v>
      </c>
      <c r="J331" s="124">
        <f>SUM(J332:J342)</f>
        <v>9043875.2641257215</v>
      </c>
      <c r="K331" s="124"/>
      <c r="L331" s="124">
        <f>SUM(L332:L342)</f>
        <v>42059602.737025402</v>
      </c>
      <c r="M331" s="124"/>
      <c r="N331" s="124">
        <f>SUM(N332:N342)</f>
        <v>4693890.978738362</v>
      </c>
      <c r="O331" s="124"/>
      <c r="P331" s="124">
        <f>L331*'DADOS BASE PROPOSTA'!$H$63</f>
        <v>33647.682189620326</v>
      </c>
      <c r="Q331" s="30"/>
    </row>
    <row r="332" spans="1:17" x14ac:dyDescent="0.25">
      <c r="A332" s="5"/>
      <c r="B332" t="s">
        <v>378</v>
      </c>
      <c r="C332" t="s">
        <v>35</v>
      </c>
      <c r="D332" s="103" t="s">
        <v>85</v>
      </c>
      <c r="F332" s="75">
        <f>'MATRIZ 2017 COMPLETO PROPOSTA'!Q332</f>
        <v>10</v>
      </c>
      <c r="H332" s="123">
        <f>'MATRIZ 2017 COMPLETO PROPOSTA'!J332</f>
        <v>0</v>
      </c>
      <c r="I332" s="123">
        <f>SUMIF('MATRIZ 2017 COMPLETO PROPOSTA'!D333:D343,"ECR",'MATRIZ 2017 COMPLETO PROPOSTA'!O333:O343)</f>
        <v>0</v>
      </c>
      <c r="J332" s="123">
        <f>'MATRIZ 2017 COMPLETO PROPOSTA'!R332+'MATRIZ 2017 COMPLETO PROPOSTA'!X332+'MATRIZ 2017 COMPLETO PROPOSTA'!AQ332+'MATRIZ 2017 COMPLETO PROPOSTA'!AU332+'MATRIZ 2017 COMPLETO PROPOSTA'!AY332</f>
        <v>7805251.7845909195</v>
      </c>
      <c r="K332" s="123"/>
      <c r="L332" s="123">
        <f t="shared" ref="L332:L342" si="18">SUM(H332:J332)</f>
        <v>7805251.7845909195</v>
      </c>
      <c r="M332" s="123"/>
      <c r="N332" s="123">
        <f>'MATRIZ 2017 COMPLETO PROPOSTA'!AG332+'MATRIZ 2017 COMPLETO PROPOSTA'!AJ332+'MATRIZ 2017 COMPLETO PROPOSTA'!AM332</f>
        <v>0</v>
      </c>
      <c r="O332" s="123"/>
      <c r="P332" s="123"/>
      <c r="Q332" s="23"/>
    </row>
    <row r="333" spans="1:17" x14ac:dyDescent="0.25">
      <c r="A333" s="5"/>
      <c r="B333" t="s">
        <v>378</v>
      </c>
      <c r="C333" t="s">
        <v>380</v>
      </c>
      <c r="D333" s="103" t="s">
        <v>89</v>
      </c>
      <c r="F333" s="75"/>
      <c r="H333" s="123">
        <f>'MATRIZ 2017 COMPLETO PROPOSTA'!J333</f>
        <v>3437829.9376454488</v>
      </c>
      <c r="I333" s="123">
        <f>'MATRIZ 2017 COMPLETO PROPOSTA'!O333</f>
        <v>0</v>
      </c>
      <c r="J333" s="123">
        <f>'MATRIZ 2017 COMPLETO PROPOSTA'!R333+'MATRIZ 2017 COMPLETO PROPOSTA'!X333+'MATRIZ 2017 COMPLETO PROPOSTA'!AQ333+'MATRIZ 2017 COMPLETO PROPOSTA'!AU333+'MATRIZ 2017 COMPLETO PROPOSTA'!AY333</f>
        <v>218104.87504712376</v>
      </c>
      <c r="K333" s="123"/>
      <c r="L333" s="123">
        <f t="shared" si="18"/>
        <v>3655934.8126925724</v>
      </c>
      <c r="M333" s="123"/>
      <c r="N333" s="123">
        <f>'MATRIZ 2017 COMPLETO PROPOSTA'!AG333+'MATRIZ 2017 COMPLETO PROPOSTA'!AJ333+'MATRIZ 2017 COMPLETO PROPOSTA'!AM333</f>
        <v>616176.02720405837</v>
      </c>
      <c r="O333" s="123"/>
      <c r="P333" s="123"/>
      <c r="Q333" s="23"/>
    </row>
    <row r="334" spans="1:17" x14ac:dyDescent="0.25">
      <c r="A334" s="5"/>
      <c r="B334" t="s">
        <v>378</v>
      </c>
      <c r="C334" t="s">
        <v>381</v>
      </c>
      <c r="D334" s="103" t="s">
        <v>89</v>
      </c>
      <c r="F334" s="75"/>
      <c r="H334" s="123">
        <f>'MATRIZ 2017 COMPLETO PROPOSTA'!J334</f>
        <v>5830605.1455377284</v>
      </c>
      <c r="I334" s="123">
        <f>'MATRIZ 2017 COMPLETO PROPOSTA'!O334</f>
        <v>0</v>
      </c>
      <c r="J334" s="123">
        <f>'MATRIZ 2017 COMPLETO PROPOSTA'!R334+'MATRIZ 2017 COMPLETO PROPOSTA'!X334+'MATRIZ 2017 COMPLETO PROPOSTA'!AQ334+'MATRIZ 2017 COMPLETO PROPOSTA'!AU334+'MATRIZ 2017 COMPLETO PROPOSTA'!AY334</f>
        <v>465755.1450856835</v>
      </c>
      <c r="K334" s="123"/>
      <c r="L334" s="123">
        <f t="shared" si="18"/>
        <v>6296360.2906234115</v>
      </c>
      <c r="M334" s="123"/>
      <c r="N334" s="123">
        <f>'MATRIZ 2017 COMPLETO PROPOSTA'!AG334+'MATRIZ 2017 COMPLETO PROPOSTA'!AJ334+'MATRIZ 2017 COMPLETO PROPOSTA'!AM334</f>
        <v>828144.62915929942</v>
      </c>
      <c r="O334" s="123"/>
      <c r="P334" s="123"/>
      <c r="Q334" s="23"/>
    </row>
    <row r="335" spans="1:17" x14ac:dyDescent="0.25">
      <c r="A335" s="5"/>
      <c r="B335" t="s">
        <v>378</v>
      </c>
      <c r="C335" t="s">
        <v>382</v>
      </c>
      <c r="D335" s="103" t="s">
        <v>89</v>
      </c>
      <c r="F335" s="75"/>
      <c r="H335" s="123">
        <f>'MATRIZ 2017 COMPLETO PROPOSTA'!J335</f>
        <v>3153781.4</v>
      </c>
      <c r="I335" s="123">
        <f>'MATRIZ 2017 COMPLETO PROPOSTA'!O335</f>
        <v>0</v>
      </c>
      <c r="J335" s="123">
        <f>'MATRIZ 2017 COMPLETO PROPOSTA'!R335+'MATRIZ 2017 COMPLETO PROPOSTA'!X335+'MATRIZ 2017 COMPLETO PROPOSTA'!AQ335+'MATRIZ 2017 COMPLETO PROPOSTA'!AU335+'MATRIZ 2017 COMPLETO PROPOSTA'!AY335</f>
        <v>227947.30043629312</v>
      </c>
      <c r="K335" s="123"/>
      <c r="L335" s="123">
        <f t="shared" si="18"/>
        <v>3381728.7004362931</v>
      </c>
      <c r="M335" s="123"/>
      <c r="N335" s="123">
        <f>'MATRIZ 2017 COMPLETO PROPOSTA'!AG335+'MATRIZ 2017 COMPLETO PROPOSTA'!AJ335+'MATRIZ 2017 COMPLETO PROPOSTA'!AM335</f>
        <v>609295.68335175083</v>
      </c>
      <c r="O335" s="123"/>
      <c r="P335" s="123"/>
      <c r="Q335" s="23"/>
    </row>
    <row r="336" spans="1:17" x14ac:dyDescent="0.25">
      <c r="A336" s="5"/>
      <c r="B336" t="s">
        <v>378</v>
      </c>
      <c r="C336" t="s">
        <v>383</v>
      </c>
      <c r="D336" s="103" t="s">
        <v>89</v>
      </c>
      <c r="F336" s="75"/>
      <c r="H336" s="123">
        <f>'MATRIZ 2017 COMPLETO PROPOSTA'!J336</f>
        <v>3153781.4</v>
      </c>
      <c r="I336" s="123">
        <f>'MATRIZ 2017 COMPLETO PROPOSTA'!O336</f>
        <v>0</v>
      </c>
      <c r="J336" s="123">
        <f>'MATRIZ 2017 COMPLETO PROPOSTA'!R336+'MATRIZ 2017 COMPLETO PROPOSTA'!X336+'MATRIZ 2017 COMPLETO PROPOSTA'!AQ336+'MATRIZ 2017 COMPLETO PROPOSTA'!AU336+'MATRIZ 2017 COMPLETO PROPOSTA'!AY336</f>
        <v>99913.773274237494</v>
      </c>
      <c r="K336" s="123"/>
      <c r="L336" s="123">
        <f t="shared" si="18"/>
        <v>3253695.1732742372</v>
      </c>
      <c r="M336" s="123"/>
      <c r="N336" s="123">
        <f>'MATRIZ 2017 COMPLETO PROPOSTA'!AG336+'MATRIZ 2017 COMPLETO PROPOSTA'!AJ336+'MATRIZ 2017 COMPLETO PROPOSTA'!AM336</f>
        <v>458660.98092800472</v>
      </c>
      <c r="O336" s="123"/>
      <c r="P336" s="123"/>
      <c r="Q336" s="23"/>
    </row>
    <row r="337" spans="1:17" x14ac:dyDescent="0.25">
      <c r="A337" s="5"/>
      <c r="B337" t="s">
        <v>378</v>
      </c>
      <c r="C337" t="s">
        <v>384</v>
      </c>
      <c r="D337" s="103" t="s">
        <v>93</v>
      </c>
      <c r="F337" s="75"/>
      <c r="H337" s="123">
        <f>'MATRIZ 2017 COMPLETO PROPOSTA'!J337</f>
        <v>0</v>
      </c>
      <c r="I337" s="123">
        <f>'MATRIZ 2017 COMPLETO PROPOSTA'!O337</f>
        <v>2105532.2351652011</v>
      </c>
      <c r="J337" s="123">
        <f>'MATRIZ 2017 COMPLETO PROPOSTA'!R337+'MATRIZ 2017 COMPLETO PROPOSTA'!X337+'MATRIZ 2017 COMPLETO PROPOSTA'!AQ337+'MATRIZ 2017 COMPLETO PROPOSTA'!AU337+'MATRIZ 2017 COMPLETO PROPOSTA'!AY337</f>
        <v>45487.253014843045</v>
      </c>
      <c r="K337" s="123"/>
      <c r="L337" s="123">
        <f t="shared" si="18"/>
        <v>2151019.4881800441</v>
      </c>
      <c r="M337" s="123"/>
      <c r="N337" s="123">
        <f>'MATRIZ 2017 COMPLETO PROPOSTA'!AG337+'MATRIZ 2017 COMPLETO PROPOSTA'!AJ337+'MATRIZ 2017 COMPLETO PROPOSTA'!AM337</f>
        <v>236181.02981040007</v>
      </c>
      <c r="O337" s="123"/>
      <c r="P337" s="123"/>
      <c r="Q337" s="23"/>
    </row>
    <row r="338" spans="1:17" x14ac:dyDescent="0.25">
      <c r="A338" s="5"/>
      <c r="B338" t="s">
        <v>378</v>
      </c>
      <c r="C338" t="s">
        <v>385</v>
      </c>
      <c r="D338" s="103" t="s">
        <v>93</v>
      </c>
      <c r="F338" s="75"/>
      <c r="H338" s="123">
        <f>'MATRIZ 2017 COMPLETO PROPOSTA'!J338</f>
        <v>0</v>
      </c>
      <c r="I338" s="123">
        <f>'MATRIZ 2017 COMPLETO PROPOSTA'!O338</f>
        <v>2147356.3705770457</v>
      </c>
      <c r="J338" s="123">
        <f>'MATRIZ 2017 COMPLETO PROPOSTA'!R338+'MATRIZ 2017 COMPLETO PROPOSTA'!X338+'MATRIZ 2017 COMPLETO PROPOSTA'!AQ338+'MATRIZ 2017 COMPLETO PROPOSTA'!AU338+'MATRIZ 2017 COMPLETO PROPOSTA'!AY338</f>
        <v>5194.4035129979347</v>
      </c>
      <c r="K338" s="123"/>
      <c r="L338" s="123">
        <f t="shared" si="18"/>
        <v>2152550.7740900437</v>
      </c>
      <c r="M338" s="123"/>
      <c r="N338" s="123">
        <f>'MATRIZ 2017 COMPLETO PROPOSTA'!AG338+'MATRIZ 2017 COMPLETO PROPOSTA'!AJ338+'MATRIZ 2017 COMPLETO PROPOSTA'!AM338</f>
        <v>110149.05035631642</v>
      </c>
      <c r="O338" s="123"/>
      <c r="P338" s="123"/>
      <c r="Q338" s="23"/>
    </row>
    <row r="339" spans="1:17" x14ac:dyDescent="0.25">
      <c r="A339" s="5"/>
      <c r="B339" t="s">
        <v>378</v>
      </c>
      <c r="C339" t="s">
        <v>386</v>
      </c>
      <c r="D339" s="103" t="s">
        <v>93</v>
      </c>
      <c r="F339" s="75"/>
      <c r="H339" s="123">
        <f>'MATRIZ 2017 COMPLETO PROPOSTA'!J339</f>
        <v>0</v>
      </c>
      <c r="I339" s="123">
        <f>'MATRIZ 2017 COMPLETO PROPOSTA'!O339</f>
        <v>2130734.2269943706</v>
      </c>
      <c r="J339" s="123">
        <f>'MATRIZ 2017 COMPLETO PROPOSTA'!R339+'MATRIZ 2017 COMPLETO PROPOSTA'!X339+'MATRIZ 2017 COMPLETO PROPOSTA'!AQ339+'MATRIZ 2017 COMPLETO PROPOSTA'!AU339+'MATRIZ 2017 COMPLETO PROPOSTA'!AY339</f>
        <v>7352.2210605185428</v>
      </c>
      <c r="K339" s="123"/>
      <c r="L339" s="123">
        <f t="shared" si="18"/>
        <v>2138086.4480548892</v>
      </c>
      <c r="M339" s="123"/>
      <c r="N339" s="123">
        <f>'MATRIZ 2017 COMPLETO PROPOSTA'!AG339+'MATRIZ 2017 COMPLETO PROPOSTA'!AJ339+'MATRIZ 2017 COMPLETO PROPOSTA'!AM339</f>
        <v>160629.94895732458</v>
      </c>
      <c r="O339" s="123"/>
      <c r="P339" s="123"/>
      <c r="Q339" s="23"/>
    </row>
    <row r="340" spans="1:17" x14ac:dyDescent="0.25">
      <c r="A340" s="5"/>
      <c r="B340" t="s">
        <v>378</v>
      </c>
      <c r="C340" t="s">
        <v>387</v>
      </c>
      <c r="D340" s="103" t="s">
        <v>89</v>
      </c>
      <c r="F340" s="75"/>
      <c r="H340" s="123">
        <f>'MATRIZ 2017 COMPLETO PROPOSTA'!J340</f>
        <v>3454156.850487208</v>
      </c>
      <c r="I340" s="123">
        <f>'MATRIZ 2017 COMPLETO PROPOSTA'!O340</f>
        <v>0</v>
      </c>
      <c r="J340" s="123">
        <f>'MATRIZ 2017 COMPLETO PROPOSTA'!R340+'MATRIZ 2017 COMPLETO PROPOSTA'!X340+'MATRIZ 2017 COMPLETO PROPOSTA'!AQ340+'MATRIZ 2017 COMPLETO PROPOSTA'!AU340+'MATRIZ 2017 COMPLETO PROPOSTA'!AY340</f>
        <v>8046.0965791460367</v>
      </c>
      <c r="K340" s="123"/>
      <c r="L340" s="123">
        <f t="shared" si="18"/>
        <v>3462202.9470663541</v>
      </c>
      <c r="M340" s="123"/>
      <c r="N340" s="123">
        <f>'MATRIZ 2017 COMPLETO PROPOSTA'!AG340+'MATRIZ 2017 COMPLETO PROPOSTA'!AJ340+'MATRIZ 2017 COMPLETO PROPOSTA'!AM340</f>
        <v>570762.53347973037</v>
      </c>
      <c r="O340" s="123"/>
      <c r="P340" s="123"/>
      <c r="Q340" s="23"/>
    </row>
    <row r="341" spans="1:17" x14ac:dyDescent="0.25">
      <c r="A341" s="5"/>
      <c r="B341" t="s">
        <v>378</v>
      </c>
      <c r="C341" t="s">
        <v>388</v>
      </c>
      <c r="D341" s="103" t="s">
        <v>89</v>
      </c>
      <c r="F341" s="75"/>
      <c r="H341" s="123">
        <f>'MATRIZ 2017 COMPLETO PROPOSTA'!J341</f>
        <v>4029075.7054989929</v>
      </c>
      <c r="I341" s="123">
        <f>'MATRIZ 2017 COMPLETO PROPOSTA'!O341</f>
        <v>0</v>
      </c>
      <c r="J341" s="123">
        <f>'MATRIZ 2017 COMPLETO PROPOSTA'!R341+'MATRIZ 2017 COMPLETO PROPOSTA'!X341+'MATRIZ 2017 COMPLETO PROPOSTA'!AQ341+'MATRIZ 2017 COMPLETO PROPOSTA'!AU341+'MATRIZ 2017 COMPLETO PROPOSTA'!AY341</f>
        <v>59342.42641700933</v>
      </c>
      <c r="K341" s="123"/>
      <c r="L341" s="123">
        <f t="shared" si="18"/>
        <v>4088418.1319160024</v>
      </c>
      <c r="M341" s="123"/>
      <c r="N341" s="123">
        <f>'MATRIZ 2017 COMPLETO PROPOSTA'!AG341+'MATRIZ 2017 COMPLETO PROPOSTA'!AJ341+'MATRIZ 2017 COMPLETO PROPOSTA'!AM341</f>
        <v>559552.90192097111</v>
      </c>
      <c r="O341" s="123"/>
      <c r="P341" s="123"/>
      <c r="Q341" s="23"/>
    </row>
    <row r="342" spans="1:17" x14ac:dyDescent="0.25">
      <c r="A342" s="5"/>
      <c r="B342" t="s">
        <v>378</v>
      </c>
      <c r="C342" t="s">
        <v>389</v>
      </c>
      <c r="D342" s="103" t="s">
        <v>89</v>
      </c>
      <c r="F342" s="75"/>
      <c r="H342" s="123">
        <f>'MATRIZ 2017 COMPLETO PROPOSTA'!J342</f>
        <v>3572874.2009936897</v>
      </c>
      <c r="I342" s="123">
        <f>'MATRIZ 2017 COMPLETO PROPOSTA'!O342</f>
        <v>0</v>
      </c>
      <c r="J342" s="123">
        <f>'MATRIZ 2017 COMPLETO PROPOSTA'!R342+'MATRIZ 2017 COMPLETO PROPOSTA'!X342+'MATRIZ 2017 COMPLETO PROPOSTA'!AQ342+'MATRIZ 2017 COMPLETO PROPOSTA'!AU342+'MATRIZ 2017 COMPLETO PROPOSTA'!AY342</f>
        <v>101479.98510694873</v>
      </c>
      <c r="K342" s="123"/>
      <c r="L342" s="123">
        <f t="shared" si="18"/>
        <v>3674354.1861006385</v>
      </c>
      <c r="M342" s="123"/>
      <c r="N342" s="123">
        <f>'MATRIZ 2017 COMPLETO PROPOSTA'!AG342+'MATRIZ 2017 COMPLETO PROPOSTA'!AJ342+'MATRIZ 2017 COMPLETO PROPOSTA'!AM342</f>
        <v>544338.19357050606</v>
      </c>
      <c r="O342" s="123"/>
      <c r="P342" s="123"/>
      <c r="Q342" s="23"/>
    </row>
    <row r="343" spans="1:17" x14ac:dyDescent="0.25">
      <c r="A343" s="5"/>
      <c r="D343" s="103"/>
      <c r="F343" s="75"/>
      <c r="H343" s="123"/>
      <c r="I343" s="123"/>
      <c r="J343" s="123"/>
      <c r="K343" s="123"/>
      <c r="L343" s="123"/>
      <c r="M343" s="123"/>
      <c r="N343" s="123"/>
      <c r="O343" s="123"/>
      <c r="P343" s="123"/>
      <c r="Q343" s="23"/>
    </row>
    <row r="344" spans="1:17" x14ac:dyDescent="0.25">
      <c r="A344" s="5"/>
      <c r="B344" s="107" t="s">
        <v>390</v>
      </c>
      <c r="C344" s="107" t="s">
        <v>391</v>
      </c>
      <c r="D344" s="107" t="s">
        <v>84</v>
      </c>
      <c r="E344" s="107"/>
      <c r="F344" s="109"/>
      <c r="G344" s="107"/>
      <c r="H344" s="124">
        <f>SUM(H345:H364)</f>
        <v>74579161.22567822</v>
      </c>
      <c r="I344" s="124">
        <f>SUM(I345:I364)</f>
        <v>13224846.839781899</v>
      </c>
      <c r="J344" s="124">
        <f>SUM(J345:J364)</f>
        <v>12649454.212258235</v>
      </c>
      <c r="K344" s="124"/>
      <c r="L344" s="124">
        <f>SUM(L345:L364)</f>
        <v>100453462.27771835</v>
      </c>
      <c r="M344" s="124"/>
      <c r="N344" s="124">
        <f>SUM(N345:N364)</f>
        <v>15150594.099670149</v>
      </c>
      <c r="O344" s="124"/>
      <c r="P344" s="124">
        <f>L344*'DADOS BASE PROPOSTA'!$H$63</f>
        <v>80362.769822174683</v>
      </c>
      <c r="Q344" s="30"/>
    </row>
    <row r="345" spans="1:17" x14ac:dyDescent="0.25">
      <c r="A345" s="5"/>
      <c r="B345" t="s">
        <v>390</v>
      </c>
      <c r="C345" t="s">
        <v>35</v>
      </c>
      <c r="D345" s="103" t="s">
        <v>85</v>
      </c>
      <c r="F345" s="75">
        <f>'MATRIZ 2017 COMPLETO PROPOSTA'!Q345</f>
        <v>19</v>
      </c>
      <c r="H345" s="123">
        <f>'MATRIZ 2017 COMPLETO PROPOSTA'!J345</f>
        <v>0</v>
      </c>
      <c r="I345" s="123">
        <f>SUMIF('MATRIZ 2017 COMPLETO PROPOSTA'!D346:D365,"ECR",'MATRIZ 2017 COMPLETO PROPOSTA'!O346:O365)</f>
        <v>0</v>
      </c>
      <c r="J345" s="123">
        <f>'MATRIZ 2017 COMPLETO PROPOSTA'!R345+'MATRIZ 2017 COMPLETO PROPOSTA'!X345+'MATRIZ 2017 COMPLETO PROPOSTA'!AQ345+'MATRIZ 2017 COMPLETO PROPOSTA'!AU345+'MATRIZ 2017 COMPLETO PROPOSTA'!AY345</f>
        <v>9916178.9504325036</v>
      </c>
      <c r="K345" s="123"/>
      <c r="L345" s="123">
        <f t="shared" ref="L345:L364" si="19">SUM(H345:J345)</f>
        <v>9916178.9504325036</v>
      </c>
      <c r="M345" s="123"/>
      <c r="N345" s="123">
        <f>'MATRIZ 2017 COMPLETO PROPOSTA'!AG345+'MATRIZ 2017 COMPLETO PROPOSTA'!AJ345+'MATRIZ 2017 COMPLETO PROPOSTA'!AM345</f>
        <v>0</v>
      </c>
      <c r="O345" s="123"/>
      <c r="P345" s="123"/>
      <c r="Q345" s="23"/>
    </row>
    <row r="346" spans="1:17" x14ac:dyDescent="0.25">
      <c r="A346" s="5"/>
      <c r="B346" t="s">
        <v>390</v>
      </c>
      <c r="C346" t="s">
        <v>392</v>
      </c>
      <c r="D346" s="103" t="s">
        <v>93</v>
      </c>
      <c r="F346" s="75"/>
      <c r="H346" s="123">
        <f>'MATRIZ 2017 COMPLETO PROPOSTA'!J346</f>
        <v>0</v>
      </c>
      <c r="I346" s="123">
        <f>'MATRIZ 2017 COMPLETO PROPOSTA'!O346</f>
        <v>2258581.178064812</v>
      </c>
      <c r="J346" s="123">
        <f>'MATRIZ 2017 COMPLETO PROPOSTA'!R346+'MATRIZ 2017 COMPLETO PROPOSTA'!X346+'MATRIZ 2017 COMPLETO PROPOSTA'!AQ346+'MATRIZ 2017 COMPLETO PROPOSTA'!AU346+'MATRIZ 2017 COMPLETO PROPOSTA'!AY346</f>
        <v>32364.815617668104</v>
      </c>
      <c r="K346" s="123"/>
      <c r="L346" s="123">
        <f t="shared" si="19"/>
        <v>2290945.99368248</v>
      </c>
      <c r="M346" s="123"/>
      <c r="N346" s="123">
        <f>'MATRIZ 2017 COMPLETO PROPOSTA'!AG346+'MATRIZ 2017 COMPLETO PROPOSTA'!AJ346+'MATRIZ 2017 COMPLETO PROPOSTA'!AM346</f>
        <v>293591.70924724016</v>
      </c>
      <c r="O346" s="123"/>
      <c r="P346" s="123"/>
      <c r="Q346" s="23"/>
    </row>
    <row r="347" spans="1:17" x14ac:dyDescent="0.25">
      <c r="A347" s="5"/>
      <c r="B347" t="s">
        <v>390</v>
      </c>
      <c r="C347" t="s">
        <v>393</v>
      </c>
      <c r="D347" s="103" t="s">
        <v>87</v>
      </c>
      <c r="F347" s="75"/>
      <c r="H347" s="123">
        <f>'MATRIZ 2017 COMPLETO PROPOSTA'!J347</f>
        <v>0</v>
      </c>
      <c r="I347" s="123">
        <f>'MATRIZ 2017 COMPLETO PROPOSTA'!O347</f>
        <v>1108164.5131798731</v>
      </c>
      <c r="J347" s="123">
        <f>'MATRIZ 2017 COMPLETO PROPOSTA'!R347+'MATRIZ 2017 COMPLETO PROPOSTA'!X347+'MATRIZ 2017 COMPLETO PROPOSTA'!AQ347+'MATRIZ 2017 COMPLETO PROPOSTA'!AU347+'MATRIZ 2017 COMPLETO PROPOSTA'!AY347</f>
        <v>0</v>
      </c>
      <c r="K347" s="123"/>
      <c r="L347" s="123">
        <f t="shared" si="19"/>
        <v>1108164.5131798731</v>
      </c>
      <c r="M347" s="123"/>
      <c r="N347" s="123">
        <f>'MATRIZ 2017 COMPLETO PROPOSTA'!AG347+'MATRIZ 2017 COMPLETO PROPOSTA'!AJ347+'MATRIZ 2017 COMPLETO PROPOSTA'!AM347</f>
        <v>148398.20339532927</v>
      </c>
      <c r="O347" s="123"/>
      <c r="P347" s="123"/>
      <c r="Q347" s="23"/>
    </row>
    <row r="348" spans="1:17" x14ac:dyDescent="0.25">
      <c r="A348" s="5"/>
      <c r="B348" t="s">
        <v>390</v>
      </c>
      <c r="C348" t="s">
        <v>394</v>
      </c>
      <c r="D348" s="103" t="s">
        <v>87</v>
      </c>
      <c r="F348" s="75"/>
      <c r="H348" s="123">
        <f>'MATRIZ 2017 COMPLETO PROPOSTA'!J348</f>
        <v>0</v>
      </c>
      <c r="I348" s="123">
        <f>'MATRIZ 2017 COMPLETO PROPOSTA'!O348</f>
        <v>1022048.9191000001</v>
      </c>
      <c r="J348" s="123">
        <f>'MATRIZ 2017 COMPLETO PROPOSTA'!R348+'MATRIZ 2017 COMPLETO PROPOSTA'!X348+'MATRIZ 2017 COMPLETO PROPOSTA'!AQ348+'MATRIZ 2017 COMPLETO PROPOSTA'!AU348+'MATRIZ 2017 COMPLETO PROPOSTA'!AY348</f>
        <v>0</v>
      </c>
      <c r="K348" s="123"/>
      <c r="L348" s="123">
        <f t="shared" si="19"/>
        <v>1022048.9191000001</v>
      </c>
      <c r="M348" s="123"/>
      <c r="N348" s="123">
        <f>'MATRIZ 2017 COMPLETO PROPOSTA'!AG348+'MATRIZ 2017 COMPLETO PROPOSTA'!AJ348+'MATRIZ 2017 COMPLETO PROPOSTA'!AM348</f>
        <v>18152.178374012434</v>
      </c>
      <c r="O348" s="123"/>
      <c r="P348" s="123"/>
      <c r="Q348" s="23"/>
    </row>
    <row r="349" spans="1:17" x14ac:dyDescent="0.25">
      <c r="A349" s="5"/>
      <c r="B349" t="s">
        <v>390</v>
      </c>
      <c r="C349" t="s">
        <v>395</v>
      </c>
      <c r="D349" s="103" t="s">
        <v>87</v>
      </c>
      <c r="F349" s="75"/>
      <c r="H349" s="123">
        <f>'MATRIZ 2017 COMPLETO PROPOSTA'!J349</f>
        <v>0</v>
      </c>
      <c r="I349" s="123">
        <f>'MATRIZ 2017 COMPLETO PROPOSTA'!O349</f>
        <v>1189761.5334999999</v>
      </c>
      <c r="J349" s="123">
        <f>'MATRIZ 2017 COMPLETO PROPOSTA'!R349+'MATRIZ 2017 COMPLETO PROPOSTA'!X349+'MATRIZ 2017 COMPLETO PROPOSTA'!AQ349+'MATRIZ 2017 COMPLETO PROPOSTA'!AU349+'MATRIZ 2017 COMPLETO PROPOSTA'!AY349</f>
        <v>0</v>
      </c>
      <c r="K349" s="123"/>
      <c r="L349" s="123">
        <f t="shared" si="19"/>
        <v>1189761.5334999999</v>
      </c>
      <c r="M349" s="123"/>
      <c r="N349" s="123">
        <f>'MATRIZ 2017 COMPLETO PROPOSTA'!AG349+'MATRIZ 2017 COMPLETO PROPOSTA'!AJ349+'MATRIZ 2017 COMPLETO PROPOSTA'!AM349</f>
        <v>93363.806956427739</v>
      </c>
      <c r="O349" s="123"/>
      <c r="P349" s="123"/>
      <c r="Q349" s="23"/>
    </row>
    <row r="350" spans="1:17" x14ac:dyDescent="0.25">
      <c r="A350" s="5"/>
      <c r="B350" t="s">
        <v>390</v>
      </c>
      <c r="C350" t="s">
        <v>396</v>
      </c>
      <c r="D350" s="103" t="s">
        <v>87</v>
      </c>
      <c r="F350" s="75"/>
      <c r="H350" s="123">
        <f>'MATRIZ 2017 COMPLETO PROPOSTA'!J350</f>
        <v>0</v>
      </c>
      <c r="I350" s="123">
        <f>'MATRIZ 2017 COMPLETO PROPOSTA'!O350</f>
        <v>1132486.7913159009</v>
      </c>
      <c r="J350" s="123">
        <f>'MATRIZ 2017 COMPLETO PROPOSTA'!R350+'MATRIZ 2017 COMPLETO PROPOSTA'!X350+'MATRIZ 2017 COMPLETO PROPOSTA'!AQ350+'MATRIZ 2017 COMPLETO PROPOSTA'!AU350+'MATRIZ 2017 COMPLETO PROPOSTA'!AY350</f>
        <v>0</v>
      </c>
      <c r="K350" s="123"/>
      <c r="L350" s="123">
        <f t="shared" si="19"/>
        <v>1132486.7913159009</v>
      </c>
      <c r="M350" s="123"/>
      <c r="N350" s="123">
        <f>'MATRIZ 2017 COMPLETO PROPOSTA'!AG350+'MATRIZ 2017 COMPLETO PROPOSTA'!AJ350+'MATRIZ 2017 COMPLETO PROPOSTA'!AM350</f>
        <v>116499.93081329732</v>
      </c>
      <c r="O350" s="123"/>
      <c r="P350" s="123"/>
      <c r="Q350" s="23"/>
    </row>
    <row r="351" spans="1:17" x14ac:dyDescent="0.25">
      <c r="A351" s="5"/>
      <c r="B351" t="s">
        <v>390</v>
      </c>
      <c r="C351" t="s">
        <v>397</v>
      </c>
      <c r="D351" s="103" t="s">
        <v>87</v>
      </c>
      <c r="F351" s="75"/>
      <c r="H351" s="123">
        <f>'MATRIZ 2017 COMPLETO PROPOSTA'!J351</f>
        <v>0</v>
      </c>
      <c r="I351" s="123">
        <f>'MATRIZ 2017 COMPLETO PROPOSTA'!O351</f>
        <v>1398650.1551530983</v>
      </c>
      <c r="J351" s="123">
        <f>'MATRIZ 2017 COMPLETO PROPOSTA'!R351+'MATRIZ 2017 COMPLETO PROPOSTA'!X351+'MATRIZ 2017 COMPLETO PROPOSTA'!AQ351+'MATRIZ 2017 COMPLETO PROPOSTA'!AU351+'MATRIZ 2017 COMPLETO PROPOSTA'!AY351</f>
        <v>14632.628413602655</v>
      </c>
      <c r="K351" s="123"/>
      <c r="L351" s="123">
        <f t="shared" si="19"/>
        <v>1413282.783566701</v>
      </c>
      <c r="M351" s="123"/>
      <c r="N351" s="123">
        <f>'MATRIZ 2017 COMPLETO PROPOSTA'!AG351+'MATRIZ 2017 COMPLETO PROPOSTA'!AJ351+'MATRIZ 2017 COMPLETO PROPOSTA'!AM351</f>
        <v>198455.18996648368</v>
      </c>
      <c r="O351" s="123"/>
      <c r="P351" s="123"/>
      <c r="Q351" s="23"/>
    </row>
    <row r="352" spans="1:17" x14ac:dyDescent="0.25">
      <c r="A352" s="5"/>
      <c r="B352" t="s">
        <v>390</v>
      </c>
      <c r="C352" t="s">
        <v>398</v>
      </c>
      <c r="D352" s="103" t="s">
        <v>89</v>
      </c>
      <c r="F352" s="75"/>
      <c r="H352" s="123">
        <f>'MATRIZ 2017 COMPLETO PROPOSTA'!J352</f>
        <v>3525225.1463571526</v>
      </c>
      <c r="I352" s="123">
        <f>'MATRIZ 2017 COMPLETO PROPOSTA'!O352</f>
        <v>0</v>
      </c>
      <c r="J352" s="123">
        <f>'MATRIZ 2017 COMPLETO PROPOSTA'!R352+'MATRIZ 2017 COMPLETO PROPOSTA'!X352+'MATRIZ 2017 COMPLETO PROPOSTA'!AQ352+'MATRIZ 2017 COMPLETO PROPOSTA'!AU352+'MATRIZ 2017 COMPLETO PROPOSTA'!AY352</f>
        <v>65092.601230758875</v>
      </c>
      <c r="K352" s="123"/>
      <c r="L352" s="123">
        <f t="shared" si="19"/>
        <v>3590317.7475879113</v>
      </c>
      <c r="M352" s="123"/>
      <c r="N352" s="123">
        <f>'MATRIZ 2017 COMPLETO PROPOSTA'!AG352+'MATRIZ 2017 COMPLETO PROPOSTA'!AJ352+'MATRIZ 2017 COMPLETO PROPOSTA'!AM352</f>
        <v>453813.9644622117</v>
      </c>
      <c r="O352" s="123"/>
      <c r="P352" s="123"/>
      <c r="Q352" s="23"/>
    </row>
    <row r="353" spans="1:17" x14ac:dyDescent="0.25">
      <c r="A353" s="5"/>
      <c r="B353" t="s">
        <v>390</v>
      </c>
      <c r="C353" t="s">
        <v>399</v>
      </c>
      <c r="D353" s="103" t="s">
        <v>89</v>
      </c>
      <c r="F353" s="75"/>
      <c r="H353" s="123">
        <f>'MATRIZ 2017 COMPLETO PROPOSTA'!J353</f>
        <v>5698935.9414176969</v>
      </c>
      <c r="I353" s="123">
        <f>'MATRIZ 2017 COMPLETO PROPOSTA'!O353</f>
        <v>0</v>
      </c>
      <c r="J353" s="123">
        <f>'MATRIZ 2017 COMPLETO PROPOSTA'!R353+'MATRIZ 2017 COMPLETO PROPOSTA'!X353+'MATRIZ 2017 COMPLETO PROPOSTA'!AQ353+'MATRIZ 2017 COMPLETO PROPOSTA'!AU353+'MATRIZ 2017 COMPLETO PROPOSTA'!AY353</f>
        <v>614303.46195168037</v>
      </c>
      <c r="K353" s="123"/>
      <c r="L353" s="123">
        <f t="shared" si="19"/>
        <v>6313239.4033693774</v>
      </c>
      <c r="M353" s="123"/>
      <c r="N353" s="123">
        <f>'MATRIZ 2017 COMPLETO PROPOSTA'!AG353+'MATRIZ 2017 COMPLETO PROPOSTA'!AJ353+'MATRIZ 2017 COMPLETO PROPOSTA'!AM353</f>
        <v>851730.83823038754</v>
      </c>
      <c r="O353" s="123"/>
      <c r="P353" s="123"/>
      <c r="Q353" s="23"/>
    </row>
    <row r="354" spans="1:17" x14ac:dyDescent="0.25">
      <c r="A354" s="5"/>
      <c r="B354" t="s">
        <v>390</v>
      </c>
      <c r="C354" t="s">
        <v>400</v>
      </c>
      <c r="D354" s="103" t="s">
        <v>89</v>
      </c>
      <c r="F354" s="75"/>
      <c r="H354" s="123">
        <f>'MATRIZ 2017 COMPLETO PROPOSTA'!J354</f>
        <v>7737105.9049083311</v>
      </c>
      <c r="I354" s="123">
        <f>'MATRIZ 2017 COMPLETO PROPOSTA'!O354</f>
        <v>0</v>
      </c>
      <c r="J354" s="123">
        <f>'MATRIZ 2017 COMPLETO PROPOSTA'!R354+'MATRIZ 2017 COMPLETO PROPOSTA'!X354+'MATRIZ 2017 COMPLETO PROPOSTA'!AQ354+'MATRIZ 2017 COMPLETO PROPOSTA'!AU354+'MATRIZ 2017 COMPLETO PROPOSTA'!AY354</f>
        <v>49352.482918553862</v>
      </c>
      <c r="K354" s="123"/>
      <c r="L354" s="123">
        <f t="shared" si="19"/>
        <v>7786458.3878268851</v>
      </c>
      <c r="M354" s="123"/>
      <c r="N354" s="123">
        <f>'MATRIZ 2017 COMPLETO PROPOSTA'!AG354+'MATRIZ 2017 COMPLETO PROPOSTA'!AJ354+'MATRIZ 2017 COMPLETO PROPOSTA'!AM354</f>
        <v>1663150.8760711716</v>
      </c>
      <c r="O354" s="123"/>
      <c r="P354" s="123"/>
      <c r="Q354" s="23"/>
    </row>
    <row r="355" spans="1:17" x14ac:dyDescent="0.25">
      <c r="A355" s="5"/>
      <c r="B355" t="s">
        <v>390</v>
      </c>
      <c r="C355" t="s">
        <v>401</v>
      </c>
      <c r="D355" s="103" t="s">
        <v>89</v>
      </c>
      <c r="F355" s="75"/>
      <c r="H355" s="123">
        <f>'MATRIZ 2017 COMPLETO PROPOSTA'!J355</f>
        <v>8807603.6233038325</v>
      </c>
      <c r="I355" s="123">
        <f>'MATRIZ 2017 COMPLETO PROPOSTA'!O355</f>
        <v>0</v>
      </c>
      <c r="J355" s="123">
        <f>'MATRIZ 2017 COMPLETO PROPOSTA'!R355+'MATRIZ 2017 COMPLETO PROPOSTA'!X355+'MATRIZ 2017 COMPLETO PROPOSTA'!AQ355+'MATRIZ 2017 COMPLETO PROPOSTA'!AU355+'MATRIZ 2017 COMPLETO PROPOSTA'!AY355</f>
        <v>65537.962202200113</v>
      </c>
      <c r="K355" s="123"/>
      <c r="L355" s="123">
        <f t="shared" si="19"/>
        <v>8873141.5855060332</v>
      </c>
      <c r="M355" s="123"/>
      <c r="N355" s="123">
        <f>'MATRIZ 2017 COMPLETO PROPOSTA'!AG355+'MATRIZ 2017 COMPLETO PROPOSTA'!AJ355+'MATRIZ 2017 COMPLETO PROPOSTA'!AM355</f>
        <v>1424504.0826920271</v>
      </c>
      <c r="O355" s="123"/>
      <c r="P355" s="123"/>
      <c r="Q355" s="23"/>
    </row>
    <row r="356" spans="1:17" x14ac:dyDescent="0.25">
      <c r="A356" s="5"/>
      <c r="B356" t="s">
        <v>390</v>
      </c>
      <c r="C356" t="s">
        <v>402</v>
      </c>
      <c r="D356" s="103" t="s">
        <v>89</v>
      </c>
      <c r="F356" s="75"/>
      <c r="H356" s="123">
        <f>'MATRIZ 2017 COMPLETO PROPOSTA'!J356</f>
        <v>7408347.3417797554</v>
      </c>
      <c r="I356" s="123">
        <f>'MATRIZ 2017 COMPLETO PROPOSTA'!O356</f>
        <v>0</v>
      </c>
      <c r="J356" s="123">
        <f>'MATRIZ 2017 COMPLETO PROPOSTA'!R356+'MATRIZ 2017 COMPLETO PROPOSTA'!X356+'MATRIZ 2017 COMPLETO PROPOSTA'!AQ356+'MATRIZ 2017 COMPLETO PROPOSTA'!AU356+'MATRIZ 2017 COMPLETO PROPOSTA'!AY356</f>
        <v>55843.336579648036</v>
      </c>
      <c r="K356" s="123"/>
      <c r="L356" s="123">
        <f t="shared" si="19"/>
        <v>7464190.6783594033</v>
      </c>
      <c r="M356" s="123"/>
      <c r="N356" s="123">
        <f>'MATRIZ 2017 COMPLETO PROPOSTA'!AG356+'MATRIZ 2017 COMPLETO PROPOSTA'!AJ356+'MATRIZ 2017 COMPLETO PROPOSTA'!AM356</f>
        <v>1125967.0360855209</v>
      </c>
      <c r="O356" s="123"/>
      <c r="P356" s="123"/>
      <c r="Q356" s="23"/>
    </row>
    <row r="357" spans="1:17" x14ac:dyDescent="0.25">
      <c r="A357" s="5"/>
      <c r="B357" t="s">
        <v>390</v>
      </c>
      <c r="C357" t="s">
        <v>403</v>
      </c>
      <c r="D357" s="103" t="s">
        <v>89</v>
      </c>
      <c r="F357" s="75"/>
      <c r="H357" s="123">
        <f>'MATRIZ 2017 COMPLETO PROPOSTA'!J357</f>
        <v>14553904.600406855</v>
      </c>
      <c r="I357" s="123">
        <f>'MATRIZ 2017 COMPLETO PROPOSTA'!O357</f>
        <v>0</v>
      </c>
      <c r="J357" s="123">
        <f>'MATRIZ 2017 COMPLETO PROPOSTA'!R357+'MATRIZ 2017 COMPLETO PROPOSTA'!X357+'MATRIZ 2017 COMPLETO PROPOSTA'!AQ357+'MATRIZ 2017 COMPLETO PROPOSTA'!AU357+'MATRIZ 2017 COMPLETO PROPOSTA'!AY357</f>
        <v>1455590.3549067457</v>
      </c>
      <c r="K357" s="123"/>
      <c r="L357" s="123">
        <f t="shared" si="19"/>
        <v>16009494.955313601</v>
      </c>
      <c r="M357" s="123"/>
      <c r="N357" s="123">
        <f>'MATRIZ 2017 COMPLETO PROPOSTA'!AG357+'MATRIZ 2017 COMPLETO PROPOSTA'!AJ357+'MATRIZ 2017 COMPLETO PROPOSTA'!AM357</f>
        <v>2597118.8686580807</v>
      </c>
      <c r="O357" s="123"/>
      <c r="P357" s="123"/>
      <c r="Q357" s="23"/>
    </row>
    <row r="358" spans="1:17" x14ac:dyDescent="0.25">
      <c r="A358" s="5"/>
      <c r="B358" t="s">
        <v>390</v>
      </c>
      <c r="C358" t="s">
        <v>404</v>
      </c>
      <c r="D358" s="103" t="s">
        <v>89</v>
      </c>
      <c r="F358" s="75"/>
      <c r="H358" s="123">
        <f>'MATRIZ 2017 COMPLETO PROPOSTA'!J358</f>
        <v>5548725.6305278232</v>
      </c>
      <c r="I358" s="123">
        <f>'MATRIZ 2017 COMPLETO PROPOSTA'!O358</f>
        <v>0</v>
      </c>
      <c r="J358" s="123">
        <f>'MATRIZ 2017 COMPLETO PROPOSTA'!R358+'MATRIZ 2017 COMPLETO PROPOSTA'!X358+'MATRIZ 2017 COMPLETO PROPOSTA'!AQ358+'MATRIZ 2017 COMPLETO PROPOSTA'!AU358+'MATRIZ 2017 COMPLETO PROPOSTA'!AY358</f>
        <v>77824.146146184939</v>
      </c>
      <c r="K358" s="123"/>
      <c r="L358" s="123">
        <f t="shared" si="19"/>
        <v>5626549.776674008</v>
      </c>
      <c r="M358" s="123"/>
      <c r="N358" s="123">
        <f>'MATRIZ 2017 COMPLETO PROPOSTA'!AG358+'MATRIZ 2017 COMPLETO PROPOSTA'!AJ358+'MATRIZ 2017 COMPLETO PROPOSTA'!AM358</f>
        <v>1501032.8310363395</v>
      </c>
      <c r="O358" s="123"/>
      <c r="P358" s="123"/>
      <c r="Q358" s="23"/>
    </row>
    <row r="359" spans="1:17" x14ac:dyDescent="0.25">
      <c r="A359" s="5"/>
      <c r="B359" t="s">
        <v>390</v>
      </c>
      <c r="C359" t="s">
        <v>405</v>
      </c>
      <c r="D359" s="103" t="s">
        <v>89</v>
      </c>
      <c r="F359" s="75"/>
      <c r="H359" s="123">
        <f>'MATRIZ 2017 COMPLETO PROPOSTA'!J359</f>
        <v>4334819.9987083552</v>
      </c>
      <c r="I359" s="123">
        <f>'MATRIZ 2017 COMPLETO PROPOSTA'!O359</f>
        <v>0</v>
      </c>
      <c r="J359" s="123">
        <f>'MATRIZ 2017 COMPLETO PROPOSTA'!R359+'MATRIZ 2017 COMPLETO PROPOSTA'!X359+'MATRIZ 2017 COMPLETO PROPOSTA'!AQ359+'MATRIZ 2017 COMPLETO PROPOSTA'!AU359+'MATRIZ 2017 COMPLETO PROPOSTA'!AY359</f>
        <v>26693.057202321761</v>
      </c>
      <c r="K359" s="123"/>
      <c r="L359" s="123">
        <f t="shared" si="19"/>
        <v>4361513.0559106767</v>
      </c>
      <c r="M359" s="123"/>
      <c r="N359" s="123">
        <f>'MATRIZ 2017 COMPLETO PROPOSTA'!AG359+'MATRIZ 2017 COMPLETO PROPOSTA'!AJ359+'MATRIZ 2017 COMPLETO PROPOSTA'!AM359</f>
        <v>706877.80449842068</v>
      </c>
      <c r="O359" s="123"/>
      <c r="P359" s="123"/>
      <c r="Q359" s="23"/>
    </row>
    <row r="360" spans="1:17" x14ac:dyDescent="0.25">
      <c r="A360" s="5"/>
      <c r="B360" t="s">
        <v>390</v>
      </c>
      <c r="C360" t="s">
        <v>406</v>
      </c>
      <c r="D360" s="103" t="s">
        <v>93</v>
      </c>
      <c r="F360" s="75"/>
      <c r="H360" s="123">
        <f>'MATRIZ 2017 COMPLETO PROPOSTA'!J360</f>
        <v>0</v>
      </c>
      <c r="I360" s="123">
        <f>'MATRIZ 2017 COMPLETO PROPOSTA'!O360</f>
        <v>2823522.4460366471</v>
      </c>
      <c r="J360" s="123">
        <f>'MATRIZ 2017 COMPLETO PROPOSTA'!R360+'MATRIZ 2017 COMPLETO PROPOSTA'!X360+'MATRIZ 2017 COMPLETO PROPOSTA'!AQ360+'MATRIZ 2017 COMPLETO PROPOSTA'!AU360+'MATRIZ 2017 COMPLETO PROPOSTA'!AY360</f>
        <v>40785.629310278746</v>
      </c>
      <c r="K360" s="123"/>
      <c r="L360" s="123">
        <f t="shared" si="19"/>
        <v>2864308.0753469258</v>
      </c>
      <c r="M360" s="123"/>
      <c r="N360" s="123">
        <f>'MATRIZ 2017 COMPLETO PROPOSTA'!AG360+'MATRIZ 2017 COMPLETO PROPOSTA'!AJ360+'MATRIZ 2017 COMPLETO PROPOSTA'!AM360</f>
        <v>291389.61189548043</v>
      </c>
      <c r="O360" s="123"/>
      <c r="P360" s="123"/>
      <c r="Q360" s="23"/>
    </row>
    <row r="361" spans="1:17" x14ac:dyDescent="0.25">
      <c r="A361" s="5"/>
      <c r="B361" t="s">
        <v>390</v>
      </c>
      <c r="C361" t="s">
        <v>407</v>
      </c>
      <c r="D361" s="103" t="s">
        <v>89</v>
      </c>
      <c r="F361" s="75"/>
      <c r="H361" s="123">
        <f>'MATRIZ 2017 COMPLETO PROPOSTA'!J361</f>
        <v>3153781.4</v>
      </c>
      <c r="I361" s="123">
        <f>'MATRIZ 2017 COMPLETO PROPOSTA'!O361</f>
        <v>0</v>
      </c>
      <c r="J361" s="123">
        <f>'MATRIZ 2017 COMPLETO PROPOSTA'!R361+'MATRIZ 2017 COMPLETO PROPOSTA'!X361+'MATRIZ 2017 COMPLETO PROPOSTA'!AQ361+'MATRIZ 2017 COMPLETO PROPOSTA'!AU361+'MATRIZ 2017 COMPLETO PROPOSTA'!AY361</f>
        <v>63144.377359779945</v>
      </c>
      <c r="K361" s="123"/>
      <c r="L361" s="123">
        <f t="shared" si="19"/>
        <v>3216925.7773597799</v>
      </c>
      <c r="M361" s="123"/>
      <c r="N361" s="123">
        <f>'MATRIZ 2017 COMPLETO PROPOSTA'!AG361+'MATRIZ 2017 COMPLETO PROPOSTA'!AJ361+'MATRIZ 2017 COMPLETO PROPOSTA'!AM361</f>
        <v>441951.69325868954</v>
      </c>
      <c r="O361" s="123"/>
      <c r="P361" s="123"/>
      <c r="Q361" s="23"/>
    </row>
    <row r="362" spans="1:17" x14ac:dyDescent="0.25">
      <c r="A362" s="5"/>
      <c r="B362" t="s">
        <v>390</v>
      </c>
      <c r="C362" t="s">
        <v>408</v>
      </c>
      <c r="D362" s="103" t="s">
        <v>89</v>
      </c>
      <c r="F362" s="75"/>
      <c r="H362" s="123">
        <f>'MATRIZ 2017 COMPLETO PROPOSTA'!J362</f>
        <v>9641814.2579954974</v>
      </c>
      <c r="I362" s="123">
        <f>'MATRIZ 2017 COMPLETO PROPOSTA'!O362</f>
        <v>0</v>
      </c>
      <c r="J362" s="123">
        <f>'MATRIZ 2017 COMPLETO PROPOSTA'!R362+'MATRIZ 2017 COMPLETO PROPOSTA'!X362+'MATRIZ 2017 COMPLETO PROPOSTA'!AQ362+'MATRIZ 2017 COMPLETO PROPOSTA'!AU362+'MATRIZ 2017 COMPLETO PROPOSTA'!AY362</f>
        <v>23435.000497754867</v>
      </c>
      <c r="K362" s="123"/>
      <c r="L362" s="123">
        <f t="shared" si="19"/>
        <v>9665249.2584932521</v>
      </c>
      <c r="M362" s="123"/>
      <c r="N362" s="123">
        <f>'MATRIZ 2017 COMPLETO PROPOSTA'!AG362+'MATRIZ 2017 COMPLETO PROPOSTA'!AJ362+'MATRIZ 2017 COMPLETO PROPOSTA'!AM362</f>
        <v>2521361.2634700951</v>
      </c>
      <c r="O362" s="123"/>
      <c r="P362" s="123"/>
      <c r="Q362" s="23"/>
    </row>
    <row r="363" spans="1:17" x14ac:dyDescent="0.25">
      <c r="A363" s="5"/>
      <c r="B363" t="s">
        <v>390</v>
      </c>
      <c r="C363" t="s">
        <v>409</v>
      </c>
      <c r="D363" s="103" t="s">
        <v>89</v>
      </c>
      <c r="F363" s="75"/>
      <c r="H363" s="123">
        <f>'MATRIZ 2017 COMPLETO PROPOSTA'!J363</f>
        <v>4168897.3802729179</v>
      </c>
      <c r="I363" s="123">
        <f>'MATRIZ 2017 COMPLETO PROPOSTA'!O363</f>
        <v>0</v>
      </c>
      <c r="J363" s="123">
        <f>'MATRIZ 2017 COMPLETO PROPOSTA'!R363+'MATRIZ 2017 COMPLETO PROPOSTA'!X363+'MATRIZ 2017 COMPLETO PROPOSTA'!AQ363+'MATRIZ 2017 COMPLETO PROPOSTA'!AU363+'MATRIZ 2017 COMPLETO PROPOSTA'!AY363</f>
        <v>148675.40748855195</v>
      </c>
      <c r="K363" s="123"/>
      <c r="L363" s="123">
        <f t="shared" si="19"/>
        <v>4317572.7877614703</v>
      </c>
      <c r="M363" s="123"/>
      <c r="N363" s="123">
        <f>'MATRIZ 2017 COMPLETO PROPOSTA'!AG363+'MATRIZ 2017 COMPLETO PROPOSTA'!AJ363+'MATRIZ 2017 COMPLETO PROPOSTA'!AM363</f>
        <v>478605.58420361753</v>
      </c>
      <c r="O363" s="123"/>
      <c r="P363" s="123"/>
      <c r="Q363" s="23"/>
    </row>
    <row r="364" spans="1:17" x14ac:dyDescent="0.25">
      <c r="A364" s="5"/>
      <c r="B364" t="s">
        <v>390</v>
      </c>
      <c r="C364" t="s">
        <v>410</v>
      </c>
      <c r="D364" s="103" t="s">
        <v>93</v>
      </c>
      <c r="F364" s="75"/>
      <c r="H364" s="123">
        <f>'MATRIZ 2017 COMPLETO PROPOSTA'!J364</f>
        <v>0</v>
      </c>
      <c r="I364" s="123">
        <f>'MATRIZ 2017 COMPLETO PROPOSTA'!O364</f>
        <v>2291631.3034315677</v>
      </c>
      <c r="J364" s="123">
        <f>'MATRIZ 2017 COMPLETO PROPOSTA'!R364+'MATRIZ 2017 COMPLETO PROPOSTA'!X364+'MATRIZ 2017 COMPLETO PROPOSTA'!AQ364+'MATRIZ 2017 COMPLETO PROPOSTA'!AU364+'MATRIZ 2017 COMPLETO PROPOSTA'!AY364</f>
        <v>0</v>
      </c>
      <c r="K364" s="123"/>
      <c r="L364" s="123">
        <f t="shared" si="19"/>
        <v>2291631.3034315677</v>
      </c>
      <c r="M364" s="123"/>
      <c r="N364" s="123">
        <f>'MATRIZ 2017 COMPLETO PROPOSTA'!AG364+'MATRIZ 2017 COMPLETO PROPOSTA'!AJ364+'MATRIZ 2017 COMPLETO PROPOSTA'!AM364</f>
        <v>224628.62635531623</v>
      </c>
      <c r="O364" s="123"/>
      <c r="P364" s="123"/>
      <c r="Q364" s="23"/>
    </row>
    <row r="365" spans="1:17" x14ac:dyDescent="0.25">
      <c r="A365" s="5"/>
      <c r="D365" s="103"/>
      <c r="F365" s="75"/>
      <c r="H365" s="123"/>
      <c r="I365" s="123"/>
      <c r="J365" s="123"/>
      <c r="K365" s="123"/>
      <c r="L365" s="123"/>
      <c r="M365" s="123"/>
      <c r="N365" s="123"/>
      <c r="O365" s="123"/>
      <c r="P365" s="123"/>
      <c r="Q365" s="23"/>
    </row>
    <row r="366" spans="1:17" x14ac:dyDescent="0.25">
      <c r="A366" s="5"/>
      <c r="B366" s="107" t="s">
        <v>411</v>
      </c>
      <c r="C366" s="107" t="s">
        <v>412</v>
      </c>
      <c r="D366" s="107" t="s">
        <v>84</v>
      </c>
      <c r="E366" s="107"/>
      <c r="F366" s="109"/>
      <c r="G366" s="107"/>
      <c r="H366" s="124">
        <f>SUM(H367:H385)</f>
        <v>67965414.103229433</v>
      </c>
      <c r="I366" s="124">
        <f>SUM(I367:I385)</f>
        <v>12098301.539608002</v>
      </c>
      <c r="J366" s="124">
        <f>SUM(J367:J385)</f>
        <v>11004420.663311174</v>
      </c>
      <c r="K366" s="124"/>
      <c r="L366" s="124">
        <f>SUM(L367:L385)</f>
        <v>91068136.306148604</v>
      </c>
      <c r="M366" s="124"/>
      <c r="N366" s="124">
        <f>SUM(N367:N385)</f>
        <v>15464171.391694352</v>
      </c>
      <c r="O366" s="124"/>
      <c r="P366" s="124">
        <f>L366*'DADOS BASE PROPOSTA'!$H$63</f>
        <v>72854.509044918887</v>
      </c>
      <c r="Q366" s="30"/>
    </row>
    <row r="367" spans="1:17" x14ac:dyDescent="0.25">
      <c r="A367" s="5"/>
      <c r="B367" t="s">
        <v>411</v>
      </c>
      <c r="C367" t="s">
        <v>35</v>
      </c>
      <c r="D367" s="103" t="s">
        <v>85</v>
      </c>
      <c r="F367" s="75">
        <f>'MATRIZ 2017 COMPLETO PROPOSTA'!Q367</f>
        <v>18</v>
      </c>
      <c r="H367" s="123">
        <f>'MATRIZ 2017 COMPLETO PROPOSTA'!J367</f>
        <v>0</v>
      </c>
      <c r="I367" s="123">
        <f>SUMIF('MATRIZ 2017 COMPLETO PROPOSTA'!D368:D386,"ECR",'MATRIZ 2017 COMPLETO PROPOSTA'!O368:O386)</f>
        <v>0</v>
      </c>
      <c r="J367" s="123">
        <f>'MATRIZ 2017 COMPLETO PROPOSTA'!R367+'MATRIZ 2017 COMPLETO PROPOSTA'!X367+'MATRIZ 2017 COMPLETO PROPOSTA'!AQ367+'MATRIZ 2017 COMPLETO PROPOSTA'!AU367+'MATRIZ 2017 COMPLETO PROPOSTA'!AY367</f>
        <v>9681631.4875612166</v>
      </c>
      <c r="K367" s="123"/>
      <c r="L367" s="123">
        <f t="shared" ref="L367:L385" si="20">SUM(H367:J367)</f>
        <v>9681631.4875612166</v>
      </c>
      <c r="M367" s="123"/>
      <c r="N367" s="123">
        <f>'MATRIZ 2017 COMPLETO PROPOSTA'!AG367+'MATRIZ 2017 COMPLETO PROPOSTA'!AJ367+'MATRIZ 2017 COMPLETO PROPOSTA'!AM367</f>
        <v>0</v>
      </c>
      <c r="O367" s="123"/>
      <c r="P367" s="123"/>
      <c r="Q367" s="23"/>
    </row>
    <row r="368" spans="1:17" x14ac:dyDescent="0.25">
      <c r="A368" s="5"/>
      <c r="B368" t="s">
        <v>411</v>
      </c>
      <c r="C368" t="s">
        <v>413</v>
      </c>
      <c r="D368" s="103" t="s">
        <v>89</v>
      </c>
      <c r="F368" s="75"/>
      <c r="H368" s="123">
        <f>'MATRIZ 2017 COMPLETO PROPOSTA'!J368</f>
        <v>5815885.1300106039</v>
      </c>
      <c r="I368" s="123">
        <f>'MATRIZ 2017 COMPLETO PROPOSTA'!O368</f>
        <v>0</v>
      </c>
      <c r="J368" s="123">
        <f>'MATRIZ 2017 COMPLETO PROPOSTA'!R368+'MATRIZ 2017 COMPLETO PROPOSTA'!X368+'MATRIZ 2017 COMPLETO PROPOSTA'!AQ368+'MATRIZ 2017 COMPLETO PROPOSTA'!AU368+'MATRIZ 2017 COMPLETO PROPOSTA'!AY368</f>
        <v>95849.071561892168</v>
      </c>
      <c r="K368" s="123"/>
      <c r="L368" s="123">
        <f t="shared" si="20"/>
        <v>5911734.2015724964</v>
      </c>
      <c r="M368" s="123"/>
      <c r="N368" s="123">
        <f>'MATRIZ 2017 COMPLETO PROPOSTA'!AG368+'MATRIZ 2017 COMPLETO PROPOSTA'!AJ368+'MATRIZ 2017 COMPLETO PROPOSTA'!AM368</f>
        <v>1138154.4715982997</v>
      </c>
      <c r="O368" s="123"/>
      <c r="P368" s="123"/>
      <c r="Q368" s="23"/>
    </row>
    <row r="369" spans="1:17" x14ac:dyDescent="0.25">
      <c r="A369" s="5"/>
      <c r="B369" t="s">
        <v>411</v>
      </c>
      <c r="C369" t="s">
        <v>414</v>
      </c>
      <c r="D369" s="103" t="s">
        <v>89</v>
      </c>
      <c r="F369" s="75"/>
      <c r="H369" s="123">
        <f>'MATRIZ 2017 COMPLETO PROPOSTA'!J369</f>
        <v>2575436.4054947165</v>
      </c>
      <c r="I369" s="123">
        <f>'MATRIZ 2017 COMPLETO PROPOSTA'!O369</f>
        <v>0</v>
      </c>
      <c r="J369" s="123">
        <f>'MATRIZ 2017 COMPLETO PROPOSTA'!R369+'MATRIZ 2017 COMPLETO PROPOSTA'!X369+'MATRIZ 2017 COMPLETO PROPOSTA'!AQ369+'MATRIZ 2017 COMPLETO PROPOSTA'!AU369+'MATRIZ 2017 COMPLETO PROPOSTA'!AY369</f>
        <v>69333.257900319193</v>
      </c>
      <c r="K369" s="123"/>
      <c r="L369" s="123">
        <f t="shared" si="20"/>
        <v>2644769.6633950355</v>
      </c>
      <c r="M369" s="123"/>
      <c r="N369" s="123">
        <f>'MATRIZ 2017 COMPLETO PROPOSTA'!AG369+'MATRIZ 2017 COMPLETO PROPOSTA'!AJ369+'MATRIZ 2017 COMPLETO PROPOSTA'!AM369</f>
        <v>189936.63777976716</v>
      </c>
      <c r="O369" s="123"/>
      <c r="P369" s="123"/>
      <c r="Q369" s="23"/>
    </row>
    <row r="370" spans="1:17" x14ac:dyDescent="0.25">
      <c r="A370" s="5"/>
      <c r="B370" t="s">
        <v>411</v>
      </c>
      <c r="C370" t="s">
        <v>415</v>
      </c>
      <c r="D370" s="103" t="s">
        <v>93</v>
      </c>
      <c r="F370" s="75"/>
      <c r="H370" s="123">
        <f>'MATRIZ 2017 COMPLETO PROPOSTA'!J370</f>
        <v>0</v>
      </c>
      <c r="I370" s="123">
        <f>'MATRIZ 2017 COMPLETO PROPOSTA'!O370</f>
        <v>2208530.8210256412</v>
      </c>
      <c r="J370" s="123">
        <f>'MATRIZ 2017 COMPLETO PROPOSTA'!R370+'MATRIZ 2017 COMPLETO PROPOSTA'!X370+'MATRIZ 2017 COMPLETO PROPOSTA'!AQ370+'MATRIZ 2017 COMPLETO PROPOSTA'!AU370+'MATRIZ 2017 COMPLETO PROPOSTA'!AY370</f>
        <v>17877.666499917021</v>
      </c>
      <c r="K370" s="123"/>
      <c r="L370" s="123">
        <f t="shared" si="20"/>
        <v>2226408.4875255581</v>
      </c>
      <c r="M370" s="123"/>
      <c r="N370" s="123">
        <f>'MATRIZ 2017 COMPLETO PROPOSTA'!AG370+'MATRIZ 2017 COMPLETO PROPOSTA'!AJ370+'MATRIZ 2017 COMPLETO PROPOSTA'!AM370</f>
        <v>79461.055044437817</v>
      </c>
      <c r="O370" s="123"/>
      <c r="P370" s="123"/>
      <c r="Q370" s="23"/>
    </row>
    <row r="371" spans="1:17" x14ac:dyDescent="0.25">
      <c r="A371" s="5"/>
      <c r="B371" t="s">
        <v>411</v>
      </c>
      <c r="C371" t="s">
        <v>416</v>
      </c>
      <c r="D371" s="103" t="s">
        <v>87</v>
      </c>
      <c r="F371" s="75"/>
      <c r="H371" s="123">
        <f>'MATRIZ 2017 COMPLETO PROPOSTA'!J371</f>
        <v>0</v>
      </c>
      <c r="I371" s="123">
        <f>'MATRIZ 2017 COMPLETO PROPOSTA'!O371</f>
        <v>1129465.6588537795</v>
      </c>
      <c r="J371" s="123">
        <f>'MATRIZ 2017 COMPLETO PROPOSTA'!R371+'MATRIZ 2017 COMPLETO PROPOSTA'!X371+'MATRIZ 2017 COMPLETO PROPOSTA'!AQ371+'MATRIZ 2017 COMPLETO PROPOSTA'!AU371+'MATRIZ 2017 COMPLETO PROPOSTA'!AY371</f>
        <v>29181.838905418197</v>
      </c>
      <c r="K371" s="123"/>
      <c r="L371" s="123">
        <f t="shared" si="20"/>
        <v>1158647.4977591978</v>
      </c>
      <c r="M371" s="123"/>
      <c r="N371" s="123">
        <f>'MATRIZ 2017 COMPLETO PROPOSTA'!AG371+'MATRIZ 2017 COMPLETO PROPOSTA'!AJ371+'MATRIZ 2017 COMPLETO PROPOSTA'!AM371</f>
        <v>85306.108085360946</v>
      </c>
      <c r="O371" s="123"/>
      <c r="P371" s="123"/>
      <c r="Q371" s="23"/>
    </row>
    <row r="372" spans="1:17" x14ac:dyDescent="0.25">
      <c r="A372" s="5"/>
      <c r="B372" t="s">
        <v>411</v>
      </c>
      <c r="C372" t="s">
        <v>417</v>
      </c>
      <c r="D372" s="103" t="s">
        <v>89</v>
      </c>
      <c r="F372" s="75"/>
      <c r="H372" s="123">
        <f>'MATRIZ 2017 COMPLETO PROPOSTA'!J372</f>
        <v>14886749.088624407</v>
      </c>
      <c r="I372" s="123">
        <f>'MATRIZ 2017 COMPLETO PROPOSTA'!O372</f>
        <v>0</v>
      </c>
      <c r="J372" s="123">
        <f>'MATRIZ 2017 COMPLETO PROPOSTA'!R372+'MATRIZ 2017 COMPLETO PROPOSTA'!X372+'MATRIZ 2017 COMPLETO PROPOSTA'!AQ372+'MATRIZ 2017 COMPLETO PROPOSTA'!AU372+'MATRIZ 2017 COMPLETO PROPOSTA'!AY372</f>
        <v>164363.9235756518</v>
      </c>
      <c r="K372" s="123"/>
      <c r="L372" s="123">
        <f t="shared" si="20"/>
        <v>15051113.012200058</v>
      </c>
      <c r="M372" s="123"/>
      <c r="N372" s="123">
        <f>'MATRIZ 2017 COMPLETO PROPOSTA'!AG372+'MATRIZ 2017 COMPLETO PROPOSTA'!AJ372+'MATRIZ 2017 COMPLETO PROPOSTA'!AM372</f>
        <v>3160640.0115671707</v>
      </c>
      <c r="O372" s="123"/>
      <c r="P372" s="123"/>
      <c r="Q372" s="23"/>
    </row>
    <row r="373" spans="1:17" x14ac:dyDescent="0.25">
      <c r="A373" s="5"/>
      <c r="B373" t="s">
        <v>411</v>
      </c>
      <c r="C373" t="s">
        <v>418</v>
      </c>
      <c r="D373" s="103" t="s">
        <v>89</v>
      </c>
      <c r="F373" s="75"/>
      <c r="H373" s="123">
        <f>'MATRIZ 2017 COMPLETO PROPOSTA'!J373</f>
        <v>6188494.3784225527</v>
      </c>
      <c r="I373" s="123">
        <f>'MATRIZ 2017 COMPLETO PROPOSTA'!O373</f>
        <v>0</v>
      </c>
      <c r="J373" s="123">
        <f>'MATRIZ 2017 COMPLETO PROPOSTA'!R373+'MATRIZ 2017 COMPLETO PROPOSTA'!X373+'MATRIZ 2017 COMPLETO PROPOSTA'!AQ373+'MATRIZ 2017 COMPLETO PROPOSTA'!AU373+'MATRIZ 2017 COMPLETO PROPOSTA'!AY373</f>
        <v>56931.47753014684</v>
      </c>
      <c r="K373" s="123"/>
      <c r="L373" s="123">
        <f t="shared" si="20"/>
        <v>6245425.8559526997</v>
      </c>
      <c r="M373" s="123"/>
      <c r="N373" s="123">
        <f>'MATRIZ 2017 COMPLETO PROPOSTA'!AG373+'MATRIZ 2017 COMPLETO PROPOSTA'!AJ373+'MATRIZ 2017 COMPLETO PROPOSTA'!AM373</f>
        <v>1477194.1645139768</v>
      </c>
      <c r="O373" s="123"/>
      <c r="P373" s="123"/>
      <c r="Q373" s="23"/>
    </row>
    <row r="374" spans="1:17" x14ac:dyDescent="0.25">
      <c r="A374" s="5"/>
      <c r="B374" t="s">
        <v>411</v>
      </c>
      <c r="C374" t="s">
        <v>419</v>
      </c>
      <c r="D374" s="103" t="s">
        <v>89</v>
      </c>
      <c r="F374" s="75"/>
      <c r="H374" s="123">
        <f>'MATRIZ 2017 COMPLETO PROPOSTA'!J374</f>
        <v>2286132.3014260437</v>
      </c>
      <c r="I374" s="123">
        <f>'MATRIZ 2017 COMPLETO PROPOSTA'!O374</f>
        <v>0</v>
      </c>
      <c r="J374" s="123">
        <f>'MATRIZ 2017 COMPLETO PROPOSTA'!R374+'MATRIZ 2017 COMPLETO PROPOSTA'!X374+'MATRIZ 2017 COMPLETO PROPOSTA'!AQ374+'MATRIZ 2017 COMPLETO PROPOSTA'!AU374+'MATRIZ 2017 COMPLETO PROPOSTA'!AY374</f>
        <v>18776.769753594595</v>
      </c>
      <c r="K374" s="123"/>
      <c r="L374" s="123">
        <f t="shared" si="20"/>
        <v>2304909.0711796382</v>
      </c>
      <c r="M374" s="123"/>
      <c r="N374" s="123">
        <f>'MATRIZ 2017 COMPLETO PROPOSTA'!AG374+'MATRIZ 2017 COMPLETO PROPOSTA'!AJ374+'MATRIZ 2017 COMPLETO PROPOSTA'!AM374</f>
        <v>210783.24036889378</v>
      </c>
      <c r="O374" s="123"/>
      <c r="P374" s="123"/>
      <c r="Q374" s="23"/>
    </row>
    <row r="375" spans="1:17" x14ac:dyDescent="0.25">
      <c r="A375" s="5"/>
      <c r="B375" t="s">
        <v>411</v>
      </c>
      <c r="C375" t="s">
        <v>420</v>
      </c>
      <c r="D375" s="103" t="s">
        <v>93</v>
      </c>
      <c r="F375" s="75"/>
      <c r="H375" s="123">
        <f>'MATRIZ 2017 COMPLETO PROPOSTA'!J375</f>
        <v>0</v>
      </c>
      <c r="I375" s="123">
        <f>'MATRIZ 2017 COMPLETO PROPOSTA'!O375</f>
        <v>2186308.9475404522</v>
      </c>
      <c r="J375" s="123">
        <f>'MATRIZ 2017 COMPLETO PROPOSTA'!R375+'MATRIZ 2017 COMPLETO PROPOSTA'!X375+'MATRIZ 2017 COMPLETO PROPOSTA'!AQ375+'MATRIZ 2017 COMPLETO PROPOSTA'!AU375+'MATRIZ 2017 COMPLETO PROPOSTA'!AY375</f>
        <v>7792.828987143319</v>
      </c>
      <c r="K375" s="123"/>
      <c r="L375" s="123">
        <f t="shared" si="20"/>
        <v>2194101.7765275957</v>
      </c>
      <c r="M375" s="123"/>
      <c r="N375" s="123">
        <f>'MATRIZ 2017 COMPLETO PROPOSTA'!AG375+'MATRIZ 2017 COMPLETO PROPOSTA'!AJ375+'MATRIZ 2017 COMPLETO PROPOSTA'!AM375</f>
        <v>91907.36206120954</v>
      </c>
      <c r="O375" s="123"/>
      <c r="P375" s="123"/>
      <c r="Q375" s="23"/>
    </row>
    <row r="376" spans="1:17" x14ac:dyDescent="0.25">
      <c r="A376" s="5"/>
      <c r="B376" t="s">
        <v>411</v>
      </c>
      <c r="C376" t="s">
        <v>421</v>
      </c>
      <c r="D376" s="103" t="s">
        <v>89</v>
      </c>
      <c r="F376" s="75"/>
      <c r="H376" s="123">
        <f>'MATRIZ 2017 COMPLETO PROPOSTA'!J376</f>
        <v>13080293.046606861</v>
      </c>
      <c r="I376" s="123">
        <f>'MATRIZ 2017 COMPLETO PROPOSTA'!O376</f>
        <v>0</v>
      </c>
      <c r="J376" s="123">
        <f>'MATRIZ 2017 COMPLETO PROPOSTA'!R376+'MATRIZ 2017 COMPLETO PROPOSTA'!X376+'MATRIZ 2017 COMPLETO PROPOSTA'!AQ376+'MATRIZ 2017 COMPLETO PROPOSTA'!AU376+'MATRIZ 2017 COMPLETO PROPOSTA'!AY376</f>
        <v>23693.124539112127</v>
      </c>
      <c r="K376" s="123"/>
      <c r="L376" s="123">
        <f t="shared" si="20"/>
        <v>13103986.171145974</v>
      </c>
      <c r="M376" s="123"/>
      <c r="N376" s="123">
        <f>'MATRIZ 2017 COMPLETO PROPOSTA'!AG376+'MATRIZ 2017 COMPLETO PROPOSTA'!AJ376+'MATRIZ 2017 COMPLETO PROPOSTA'!AM376</f>
        <v>2889999.1171754794</v>
      </c>
      <c r="O376" s="123"/>
      <c r="P376" s="123"/>
      <c r="Q376" s="23"/>
    </row>
    <row r="377" spans="1:17" x14ac:dyDescent="0.25">
      <c r="A377" s="5"/>
      <c r="B377" t="s">
        <v>411</v>
      </c>
      <c r="C377" t="s">
        <v>422</v>
      </c>
      <c r="D377" s="103" t="s">
        <v>89</v>
      </c>
      <c r="F377" s="75"/>
      <c r="H377" s="123">
        <f>'MATRIZ 2017 COMPLETO PROPOSTA'!J377</f>
        <v>3153781.4</v>
      </c>
      <c r="I377" s="123">
        <f>'MATRIZ 2017 COMPLETO PROPOSTA'!O377</f>
        <v>0</v>
      </c>
      <c r="J377" s="123">
        <f>'MATRIZ 2017 COMPLETO PROPOSTA'!R377+'MATRIZ 2017 COMPLETO PROPOSTA'!X377+'MATRIZ 2017 COMPLETO PROPOSTA'!AQ377+'MATRIZ 2017 COMPLETO PROPOSTA'!AU377+'MATRIZ 2017 COMPLETO PROPOSTA'!AY377</f>
        <v>160848.60559843876</v>
      </c>
      <c r="K377" s="123"/>
      <c r="L377" s="123">
        <f t="shared" si="20"/>
        <v>3314630.0055984389</v>
      </c>
      <c r="M377" s="123"/>
      <c r="N377" s="123">
        <f>'MATRIZ 2017 COMPLETO PROPOSTA'!AG377+'MATRIZ 2017 COMPLETO PROPOSTA'!AJ377+'MATRIZ 2017 COMPLETO PROPOSTA'!AM377</f>
        <v>775846.01355114009</v>
      </c>
      <c r="O377" s="123"/>
      <c r="P377" s="123"/>
      <c r="Q377" s="23"/>
    </row>
    <row r="378" spans="1:17" x14ac:dyDescent="0.25">
      <c r="A378" s="5"/>
      <c r="B378" t="s">
        <v>411</v>
      </c>
      <c r="C378" t="s">
        <v>423</v>
      </c>
      <c r="D378" s="103" t="s">
        <v>89</v>
      </c>
      <c r="F378" s="75"/>
      <c r="H378" s="123">
        <f>'MATRIZ 2017 COMPLETO PROPOSTA'!J378</f>
        <v>3153781.4</v>
      </c>
      <c r="I378" s="123">
        <f>'MATRIZ 2017 COMPLETO PROPOSTA'!O378</f>
        <v>0</v>
      </c>
      <c r="J378" s="123">
        <f>'MATRIZ 2017 COMPLETO PROPOSTA'!R378+'MATRIZ 2017 COMPLETO PROPOSTA'!X378+'MATRIZ 2017 COMPLETO PROPOSTA'!AQ378+'MATRIZ 2017 COMPLETO PROPOSTA'!AU378+'MATRIZ 2017 COMPLETO PROPOSTA'!AY378</f>
        <v>91470.260160353238</v>
      </c>
      <c r="K378" s="123"/>
      <c r="L378" s="123">
        <f t="shared" si="20"/>
        <v>3245251.6601603529</v>
      </c>
      <c r="M378" s="123"/>
      <c r="N378" s="123">
        <f>'MATRIZ 2017 COMPLETO PROPOSTA'!AG378+'MATRIZ 2017 COMPLETO PROPOSTA'!AJ378+'MATRIZ 2017 COMPLETO PROPOSTA'!AM378</f>
        <v>583762.40781006741</v>
      </c>
      <c r="O378" s="123"/>
      <c r="P378" s="123"/>
      <c r="Q378" s="23"/>
    </row>
    <row r="379" spans="1:17" x14ac:dyDescent="0.25">
      <c r="A379" s="5"/>
      <c r="B379" t="s">
        <v>411</v>
      </c>
      <c r="C379" t="s">
        <v>424</v>
      </c>
      <c r="D379" s="103" t="s">
        <v>89</v>
      </c>
      <c r="F379" s="75"/>
      <c r="H379" s="123">
        <f>'MATRIZ 2017 COMPLETO PROPOSTA'!J379</f>
        <v>3153781.4</v>
      </c>
      <c r="I379" s="123">
        <f>'MATRIZ 2017 COMPLETO PROPOSTA'!O379</f>
        <v>0</v>
      </c>
      <c r="J379" s="123">
        <f>'MATRIZ 2017 COMPLETO PROPOSTA'!R379+'MATRIZ 2017 COMPLETO PROPOSTA'!X379+'MATRIZ 2017 COMPLETO PROPOSTA'!AQ379+'MATRIZ 2017 COMPLETO PROPOSTA'!AU379+'MATRIZ 2017 COMPLETO PROPOSTA'!AY379</f>
        <v>75856.605350775484</v>
      </c>
      <c r="K379" s="123"/>
      <c r="L379" s="123">
        <f t="shared" si="20"/>
        <v>3229638.0053507756</v>
      </c>
      <c r="M379" s="123"/>
      <c r="N379" s="123">
        <f>'MATRIZ 2017 COMPLETO PROPOSTA'!AG379+'MATRIZ 2017 COMPLETO PROPOSTA'!AJ379+'MATRIZ 2017 COMPLETO PROPOSTA'!AM379</f>
        <v>460858.76674846024</v>
      </c>
      <c r="O379" s="123"/>
      <c r="P379" s="123"/>
      <c r="Q379" s="23"/>
    </row>
    <row r="380" spans="1:17" x14ac:dyDescent="0.25">
      <c r="A380" s="5"/>
      <c r="B380" t="s">
        <v>411</v>
      </c>
      <c r="C380" t="s">
        <v>425</v>
      </c>
      <c r="D380" s="103" t="s">
        <v>89</v>
      </c>
      <c r="F380" s="75"/>
      <c r="H380" s="123">
        <f>'MATRIZ 2017 COMPLETO PROPOSTA'!J380</f>
        <v>5660422.6522863414</v>
      </c>
      <c r="I380" s="123">
        <f>'MATRIZ 2017 COMPLETO PROPOSTA'!O380</f>
        <v>0</v>
      </c>
      <c r="J380" s="123">
        <f>'MATRIZ 2017 COMPLETO PROPOSTA'!R380+'MATRIZ 2017 COMPLETO PROPOSTA'!X380+'MATRIZ 2017 COMPLETO PROPOSTA'!AQ380+'MATRIZ 2017 COMPLETO PROPOSTA'!AU380+'MATRIZ 2017 COMPLETO PROPOSTA'!AY380</f>
        <v>52528.465939140508</v>
      </c>
      <c r="K380" s="123"/>
      <c r="L380" s="123">
        <f t="shared" si="20"/>
        <v>5712951.1182254823</v>
      </c>
      <c r="M380" s="123"/>
      <c r="N380" s="123">
        <f>'MATRIZ 2017 COMPLETO PROPOSTA'!AG380+'MATRIZ 2017 COMPLETO PROPOSTA'!AJ380+'MATRIZ 2017 COMPLETO PROPOSTA'!AM380</f>
        <v>2415684.3933995366</v>
      </c>
      <c r="O380" s="123"/>
      <c r="P380" s="123"/>
      <c r="Q380" s="23"/>
    </row>
    <row r="381" spans="1:17" x14ac:dyDescent="0.25">
      <c r="A381" s="5"/>
      <c r="B381" t="s">
        <v>411</v>
      </c>
      <c r="C381" t="s">
        <v>426</v>
      </c>
      <c r="D381" s="103" t="s">
        <v>93</v>
      </c>
      <c r="F381" s="75"/>
      <c r="H381" s="123">
        <f>'MATRIZ 2017 COMPLETO PROPOSTA'!J381</f>
        <v>0</v>
      </c>
      <c r="I381" s="123">
        <f>'MATRIZ 2017 COMPLETO PROPOSTA'!O381</f>
        <v>2140977.7482232908</v>
      </c>
      <c r="J381" s="123">
        <f>'MATRIZ 2017 COMPLETO PROPOSTA'!R381+'MATRIZ 2017 COMPLETO PROPOSTA'!X381+'MATRIZ 2017 COMPLETO PROPOSTA'!AQ381+'MATRIZ 2017 COMPLETO PROPOSTA'!AU381+'MATRIZ 2017 COMPLETO PROPOSTA'!AY381</f>
        <v>0</v>
      </c>
      <c r="K381" s="123"/>
      <c r="L381" s="123">
        <f t="shared" si="20"/>
        <v>2140977.7482232908</v>
      </c>
      <c r="M381" s="123"/>
      <c r="N381" s="123">
        <f>'MATRIZ 2017 COMPLETO PROPOSTA'!AG381+'MATRIZ 2017 COMPLETO PROPOSTA'!AJ381+'MATRIZ 2017 COMPLETO PROPOSTA'!AM381</f>
        <v>108464.48193034784</v>
      </c>
      <c r="O381" s="123"/>
      <c r="P381" s="123"/>
      <c r="Q381" s="23"/>
    </row>
    <row r="382" spans="1:17" x14ac:dyDescent="0.25">
      <c r="A382" s="5"/>
      <c r="B382" t="s">
        <v>411</v>
      </c>
      <c r="C382" t="s">
        <v>427</v>
      </c>
      <c r="D382" s="103" t="s">
        <v>93</v>
      </c>
      <c r="F382" s="75"/>
      <c r="H382" s="123">
        <f>'MATRIZ 2017 COMPLETO PROPOSTA'!J382</f>
        <v>0</v>
      </c>
      <c r="I382" s="123">
        <f>'MATRIZ 2017 COMPLETO PROPOSTA'!O382</f>
        <v>2223980.5673547322</v>
      </c>
      <c r="J382" s="123">
        <f>'MATRIZ 2017 COMPLETO PROPOSTA'!R382+'MATRIZ 2017 COMPLETO PROPOSTA'!X382+'MATRIZ 2017 COMPLETO PROPOSTA'!AQ382+'MATRIZ 2017 COMPLETO PROPOSTA'!AU382+'MATRIZ 2017 COMPLETO PROPOSTA'!AY382</f>
        <v>53403.798647188014</v>
      </c>
      <c r="K382" s="123"/>
      <c r="L382" s="123">
        <f t="shared" si="20"/>
        <v>2277384.3660019203</v>
      </c>
      <c r="M382" s="123"/>
      <c r="N382" s="123">
        <f>'MATRIZ 2017 COMPLETO PROPOSTA'!AG382+'MATRIZ 2017 COMPLETO PROPOSTA'!AJ382+'MATRIZ 2017 COMPLETO PROPOSTA'!AM382</f>
        <v>231649.53801906612</v>
      </c>
      <c r="O382" s="123"/>
      <c r="P382" s="123"/>
      <c r="Q382" s="23"/>
    </row>
    <row r="383" spans="1:17" x14ac:dyDescent="0.25">
      <c r="A383" s="5"/>
      <c r="B383" t="s">
        <v>411</v>
      </c>
      <c r="C383" t="s">
        <v>428</v>
      </c>
      <c r="D383" s="103" t="s">
        <v>93</v>
      </c>
      <c r="F383" s="75"/>
      <c r="H383" s="123">
        <f>'MATRIZ 2017 COMPLETO PROPOSTA'!J383</f>
        <v>0</v>
      </c>
      <c r="I383" s="123">
        <f>'MATRIZ 2017 COMPLETO PROPOSTA'!O383</f>
        <v>2209037.7966101067</v>
      </c>
      <c r="J383" s="123">
        <f>'MATRIZ 2017 COMPLETO PROPOSTA'!R383+'MATRIZ 2017 COMPLETO PROPOSTA'!X383+'MATRIZ 2017 COMPLETO PROPOSTA'!AQ383+'MATRIZ 2017 COMPLETO PROPOSTA'!AU383+'MATRIZ 2017 COMPLETO PROPOSTA'!AY383</f>
        <v>46589.108509715144</v>
      </c>
      <c r="K383" s="123"/>
      <c r="L383" s="123">
        <f t="shared" si="20"/>
        <v>2255626.9051198219</v>
      </c>
      <c r="M383" s="123"/>
      <c r="N383" s="123">
        <f>'MATRIZ 2017 COMPLETO PROPOSTA'!AG383+'MATRIZ 2017 COMPLETO PROPOSTA'!AJ383+'MATRIZ 2017 COMPLETO PROPOSTA'!AM383</f>
        <v>132794.50254898277</v>
      </c>
      <c r="O383" s="123"/>
      <c r="P383" s="123"/>
      <c r="Q383" s="23"/>
    </row>
    <row r="384" spans="1:17" x14ac:dyDescent="0.25">
      <c r="A384" s="5"/>
      <c r="B384" t="s">
        <v>411</v>
      </c>
      <c r="C384" t="s">
        <v>429</v>
      </c>
      <c r="D384" s="103" t="s">
        <v>89</v>
      </c>
      <c r="F384" s="75"/>
      <c r="H384" s="123">
        <f>'MATRIZ 2017 COMPLETO PROPOSTA'!J384</f>
        <v>3153781.4</v>
      </c>
      <c r="I384" s="123">
        <f>'MATRIZ 2017 COMPLETO PROPOSTA'!O384</f>
        <v>0</v>
      </c>
      <c r="J384" s="123">
        <f>'MATRIZ 2017 COMPLETO PROPOSTA'!R384+'MATRIZ 2017 COMPLETO PROPOSTA'!X384+'MATRIZ 2017 COMPLETO PROPOSTA'!AQ384+'MATRIZ 2017 COMPLETO PROPOSTA'!AU384+'MATRIZ 2017 COMPLETO PROPOSTA'!AY384</f>
        <v>58880.655174045271</v>
      </c>
      <c r="K384" s="123"/>
      <c r="L384" s="123">
        <f t="shared" si="20"/>
        <v>3212662.0551740453</v>
      </c>
      <c r="M384" s="123"/>
      <c r="N384" s="123">
        <f>'MATRIZ 2017 COMPLETO PROPOSTA'!AG384+'MATRIZ 2017 COMPLETO PROPOSTA'!AJ384+'MATRIZ 2017 COMPLETO PROPOSTA'!AM384</f>
        <v>559039.01713004452</v>
      </c>
      <c r="O384" s="123"/>
      <c r="P384" s="123"/>
      <c r="Q384" s="23"/>
    </row>
    <row r="385" spans="1:17" x14ac:dyDescent="0.25">
      <c r="A385" s="5"/>
      <c r="B385" t="s">
        <v>411</v>
      </c>
      <c r="C385" t="s">
        <v>430</v>
      </c>
      <c r="D385" s="103" t="s">
        <v>89</v>
      </c>
      <c r="F385" s="75"/>
      <c r="H385" s="123">
        <f>'MATRIZ 2017 COMPLETO PROPOSTA'!J385</f>
        <v>4856875.5003579091</v>
      </c>
      <c r="I385" s="123">
        <f>'MATRIZ 2017 COMPLETO PROPOSTA'!O385</f>
        <v>0</v>
      </c>
      <c r="J385" s="123">
        <f>'MATRIZ 2017 COMPLETO PROPOSTA'!R385+'MATRIZ 2017 COMPLETO PROPOSTA'!X385+'MATRIZ 2017 COMPLETO PROPOSTA'!AQ385+'MATRIZ 2017 COMPLETO PROPOSTA'!AU385+'MATRIZ 2017 COMPLETO PROPOSTA'!AY385</f>
        <v>299411.71711710846</v>
      </c>
      <c r="K385" s="123"/>
      <c r="L385" s="123">
        <f t="shared" si="20"/>
        <v>5156287.2174750175</v>
      </c>
      <c r="M385" s="123"/>
      <c r="N385" s="123">
        <f>'MATRIZ 2017 COMPLETO PROPOSTA'!AG385+'MATRIZ 2017 COMPLETO PROPOSTA'!AJ385+'MATRIZ 2017 COMPLETO PROPOSTA'!AM385</f>
        <v>872690.10236210981</v>
      </c>
      <c r="O385" s="123"/>
      <c r="P385" s="123"/>
      <c r="Q385" s="23"/>
    </row>
    <row r="386" spans="1:17" x14ac:dyDescent="0.25">
      <c r="A386" s="5"/>
      <c r="D386" s="103"/>
      <c r="F386" s="75"/>
      <c r="H386" s="123"/>
      <c r="I386" s="123"/>
      <c r="J386" s="123"/>
      <c r="K386" s="123"/>
      <c r="L386" s="123"/>
      <c r="M386" s="123"/>
      <c r="N386" s="123"/>
      <c r="O386" s="123"/>
      <c r="P386" s="123"/>
      <c r="Q386" s="23"/>
    </row>
    <row r="387" spans="1:17" x14ac:dyDescent="0.25">
      <c r="A387" s="5"/>
      <c r="B387" s="107" t="s">
        <v>431</v>
      </c>
      <c r="C387" s="107" t="s">
        <v>432</v>
      </c>
      <c r="D387" s="107" t="s">
        <v>84</v>
      </c>
      <c r="E387" s="107"/>
      <c r="F387" s="109"/>
      <c r="G387" s="107"/>
      <c r="H387" s="124">
        <f>SUM(H388:H406)</f>
        <v>66779240.445060633</v>
      </c>
      <c r="I387" s="124">
        <f>SUM(I388:I406)</f>
        <v>15945215.813064836</v>
      </c>
      <c r="J387" s="124">
        <f>SUM(J388:J406)</f>
        <v>12237672.012631357</v>
      </c>
      <c r="K387" s="124"/>
      <c r="L387" s="124">
        <f>SUM(L388:L406)</f>
        <v>94962128.270756841</v>
      </c>
      <c r="M387" s="124"/>
      <c r="N387" s="124">
        <f>SUM(N388:N406)</f>
        <v>14081188.134168321</v>
      </c>
      <c r="O387" s="124"/>
      <c r="P387" s="124">
        <f>L387*'DADOS BASE PROPOSTA'!$H$63</f>
        <v>75969.702616605471</v>
      </c>
      <c r="Q387" s="30"/>
    </row>
    <row r="388" spans="1:17" x14ac:dyDescent="0.25">
      <c r="A388" s="5"/>
      <c r="B388" t="s">
        <v>431</v>
      </c>
      <c r="C388" t="s">
        <v>35</v>
      </c>
      <c r="D388" s="103" t="s">
        <v>85</v>
      </c>
      <c r="F388" s="75">
        <f>'MATRIZ 2017 COMPLETO PROPOSTA'!Q388</f>
        <v>18</v>
      </c>
      <c r="H388" s="123">
        <f>'MATRIZ 2017 COMPLETO PROPOSTA'!J388</f>
        <v>0</v>
      </c>
      <c r="I388" s="123">
        <f>SUMIF('MATRIZ 2017 COMPLETO PROPOSTA'!D389:D407,"ECR",'MATRIZ 2017 COMPLETO PROPOSTA'!O389:O407)</f>
        <v>0</v>
      </c>
      <c r="J388" s="123">
        <f>'MATRIZ 2017 COMPLETO PROPOSTA'!R388+'MATRIZ 2017 COMPLETO PROPOSTA'!X388+'MATRIZ 2017 COMPLETO PROPOSTA'!AQ388+'MATRIZ 2017 COMPLETO PROPOSTA'!AU388+'MATRIZ 2017 COMPLETO PROPOSTA'!AY388</f>
        <v>9681631.4875612166</v>
      </c>
      <c r="K388" s="123"/>
      <c r="L388" s="123">
        <f t="shared" ref="L388:L406" si="21">SUM(H388:J388)</f>
        <v>9681631.4875612166</v>
      </c>
      <c r="M388" s="123"/>
      <c r="N388" s="123">
        <f>'MATRIZ 2017 COMPLETO PROPOSTA'!AG388+'MATRIZ 2017 COMPLETO PROPOSTA'!AJ388+'MATRIZ 2017 COMPLETO PROPOSTA'!AM388</f>
        <v>0</v>
      </c>
      <c r="O388" s="123"/>
      <c r="P388" s="123"/>
      <c r="Q388" s="23"/>
    </row>
    <row r="389" spans="1:17" x14ac:dyDescent="0.25">
      <c r="A389" s="5"/>
      <c r="B389" t="s">
        <v>431</v>
      </c>
      <c r="C389" t="s">
        <v>433</v>
      </c>
      <c r="D389" s="103" t="s">
        <v>87</v>
      </c>
      <c r="F389" s="75"/>
      <c r="H389" s="123">
        <f>'MATRIZ 2017 COMPLETO PROPOSTA'!J389</f>
        <v>0</v>
      </c>
      <c r="I389" s="123">
        <f>'MATRIZ 2017 COMPLETO PROPOSTA'!O389</f>
        <v>1078498.4918636933</v>
      </c>
      <c r="J389" s="123">
        <f>'MATRIZ 2017 COMPLETO PROPOSTA'!R389+'MATRIZ 2017 COMPLETO PROPOSTA'!X389+'MATRIZ 2017 COMPLETO PROPOSTA'!AQ389+'MATRIZ 2017 COMPLETO PROPOSTA'!AU389+'MATRIZ 2017 COMPLETO PROPOSTA'!AY389</f>
        <v>0</v>
      </c>
      <c r="K389" s="123"/>
      <c r="L389" s="123">
        <f t="shared" si="21"/>
        <v>1078498.4918636933</v>
      </c>
      <c r="M389" s="123"/>
      <c r="N389" s="123">
        <f>'MATRIZ 2017 COMPLETO PROPOSTA'!AG389+'MATRIZ 2017 COMPLETO PROPOSTA'!AJ389+'MATRIZ 2017 COMPLETO PROPOSTA'!AM389</f>
        <v>88629.732319190734</v>
      </c>
      <c r="O389" s="123"/>
      <c r="P389" s="123"/>
      <c r="Q389" s="23"/>
    </row>
    <row r="390" spans="1:17" x14ac:dyDescent="0.25">
      <c r="A390" s="5"/>
      <c r="B390" t="s">
        <v>431</v>
      </c>
      <c r="C390" t="s">
        <v>434</v>
      </c>
      <c r="D390" s="103" t="s">
        <v>87</v>
      </c>
      <c r="F390" s="75"/>
      <c r="H390" s="123">
        <f>'MATRIZ 2017 COMPLETO PROPOSTA'!J390</f>
        <v>0</v>
      </c>
      <c r="I390" s="123">
        <f>'MATRIZ 2017 COMPLETO PROPOSTA'!O390</f>
        <v>1004515.9259143446</v>
      </c>
      <c r="J390" s="123">
        <f>'MATRIZ 2017 COMPLETO PROPOSTA'!R390+'MATRIZ 2017 COMPLETO PROPOSTA'!X390+'MATRIZ 2017 COMPLETO PROPOSTA'!AQ390+'MATRIZ 2017 COMPLETO PROPOSTA'!AU390+'MATRIZ 2017 COMPLETO PROPOSTA'!AY390</f>
        <v>0</v>
      </c>
      <c r="K390" s="123"/>
      <c r="L390" s="123">
        <f t="shared" si="21"/>
        <v>1004515.9259143446</v>
      </c>
      <c r="M390" s="123"/>
      <c r="N390" s="123">
        <f>'MATRIZ 2017 COMPLETO PROPOSTA'!AG390+'MATRIZ 2017 COMPLETO PROPOSTA'!AJ390+'MATRIZ 2017 COMPLETO PROPOSTA'!AM390</f>
        <v>12603.719069781057</v>
      </c>
      <c r="O390" s="123"/>
      <c r="P390" s="123"/>
      <c r="Q390" s="23"/>
    </row>
    <row r="391" spans="1:17" x14ac:dyDescent="0.25">
      <c r="A391" s="5"/>
      <c r="B391" t="s">
        <v>431</v>
      </c>
      <c r="C391" t="s">
        <v>435</v>
      </c>
      <c r="D391" s="103" t="s">
        <v>87</v>
      </c>
      <c r="F391" s="75"/>
      <c r="H391" s="123">
        <f>'MATRIZ 2017 COMPLETO PROPOSTA'!J391</f>
        <v>0</v>
      </c>
      <c r="I391" s="123">
        <f>'MATRIZ 2017 COMPLETO PROPOSTA'!O391</f>
        <v>993970.02</v>
      </c>
      <c r="J391" s="123">
        <f>'MATRIZ 2017 COMPLETO PROPOSTA'!R391+'MATRIZ 2017 COMPLETO PROPOSTA'!X391+'MATRIZ 2017 COMPLETO PROPOSTA'!AQ391+'MATRIZ 2017 COMPLETO PROPOSTA'!AU391+'MATRIZ 2017 COMPLETO PROPOSTA'!AY391</f>
        <v>27788.88220812472</v>
      </c>
      <c r="K391" s="123"/>
      <c r="L391" s="123">
        <f t="shared" si="21"/>
        <v>1021758.9022081248</v>
      </c>
      <c r="M391" s="123"/>
      <c r="N391" s="123">
        <f>'MATRIZ 2017 COMPLETO PROPOSTA'!AG391+'MATRIZ 2017 COMPLETO PROPOSTA'!AJ391+'MATRIZ 2017 COMPLETO PROPOSTA'!AM391</f>
        <v>8287.1736070630159</v>
      </c>
      <c r="O391" s="123"/>
      <c r="P391" s="123"/>
      <c r="Q391" s="23"/>
    </row>
    <row r="392" spans="1:17" x14ac:dyDescent="0.25">
      <c r="A392" s="5"/>
      <c r="B392" t="s">
        <v>431</v>
      </c>
      <c r="C392" t="s">
        <v>436</v>
      </c>
      <c r="D392" s="103" t="s">
        <v>89</v>
      </c>
      <c r="F392" s="75"/>
      <c r="H392" s="123">
        <f>'MATRIZ 2017 COMPLETO PROPOSTA'!J392</f>
        <v>3819096.7437885739</v>
      </c>
      <c r="I392" s="123">
        <f>'MATRIZ 2017 COMPLETO PROPOSTA'!O392</f>
        <v>0</v>
      </c>
      <c r="J392" s="123">
        <f>'MATRIZ 2017 COMPLETO PROPOSTA'!R392+'MATRIZ 2017 COMPLETO PROPOSTA'!X392+'MATRIZ 2017 COMPLETO PROPOSTA'!AQ392+'MATRIZ 2017 COMPLETO PROPOSTA'!AU392+'MATRIZ 2017 COMPLETO PROPOSTA'!AY392</f>
        <v>66513.867098968913</v>
      </c>
      <c r="K392" s="123"/>
      <c r="L392" s="123">
        <f t="shared" si="21"/>
        <v>3885610.6108875428</v>
      </c>
      <c r="M392" s="123"/>
      <c r="N392" s="123">
        <f>'MATRIZ 2017 COMPLETO PROPOSTA'!AG392+'MATRIZ 2017 COMPLETO PROPOSTA'!AJ392+'MATRIZ 2017 COMPLETO PROPOSTA'!AM392</f>
        <v>627954.82933115563</v>
      </c>
      <c r="O392" s="123"/>
      <c r="P392" s="123"/>
      <c r="Q392" s="23"/>
    </row>
    <row r="393" spans="1:17" x14ac:dyDescent="0.25">
      <c r="A393" s="5"/>
      <c r="B393" t="s">
        <v>431</v>
      </c>
      <c r="C393" t="s">
        <v>437</v>
      </c>
      <c r="D393" s="103" t="s">
        <v>89</v>
      </c>
      <c r="F393" s="75"/>
      <c r="H393" s="123">
        <f>'MATRIZ 2017 COMPLETO PROPOSTA'!J393</f>
        <v>6666369.0175778139</v>
      </c>
      <c r="I393" s="123">
        <f>'MATRIZ 2017 COMPLETO PROPOSTA'!O393</f>
        <v>0</v>
      </c>
      <c r="J393" s="123">
        <f>'MATRIZ 2017 COMPLETO PROPOSTA'!R393+'MATRIZ 2017 COMPLETO PROPOSTA'!X393+'MATRIZ 2017 COMPLETO PROPOSTA'!AQ393+'MATRIZ 2017 COMPLETO PROPOSTA'!AU393+'MATRIZ 2017 COMPLETO PROPOSTA'!AY393</f>
        <v>340117.36592660489</v>
      </c>
      <c r="K393" s="123"/>
      <c r="L393" s="123">
        <f t="shared" si="21"/>
        <v>7006486.3835044187</v>
      </c>
      <c r="M393" s="123"/>
      <c r="N393" s="123">
        <f>'MATRIZ 2017 COMPLETO PROPOSTA'!AG393+'MATRIZ 2017 COMPLETO PROPOSTA'!AJ393+'MATRIZ 2017 COMPLETO PROPOSTA'!AM393</f>
        <v>1364812.4331203718</v>
      </c>
      <c r="O393" s="123"/>
      <c r="P393" s="123"/>
      <c r="Q393" s="23"/>
    </row>
    <row r="394" spans="1:17" x14ac:dyDescent="0.25">
      <c r="A394" s="5"/>
      <c r="B394" t="s">
        <v>431</v>
      </c>
      <c r="C394" t="s">
        <v>438</v>
      </c>
      <c r="D394" s="103" t="s">
        <v>89</v>
      </c>
      <c r="F394" s="75"/>
      <c r="H394" s="123">
        <f>'MATRIZ 2017 COMPLETO PROPOSTA'!J394</f>
        <v>10225346.200747501</v>
      </c>
      <c r="I394" s="123">
        <f>'MATRIZ 2017 COMPLETO PROPOSTA'!O394</f>
        <v>0</v>
      </c>
      <c r="J394" s="123">
        <f>'MATRIZ 2017 COMPLETO PROPOSTA'!R394+'MATRIZ 2017 COMPLETO PROPOSTA'!X394+'MATRIZ 2017 COMPLETO PROPOSTA'!AQ394+'MATRIZ 2017 COMPLETO PROPOSTA'!AU394+'MATRIZ 2017 COMPLETO PROPOSTA'!AY394</f>
        <v>327209.04139609274</v>
      </c>
      <c r="K394" s="123"/>
      <c r="L394" s="123">
        <f t="shared" si="21"/>
        <v>10552555.242143594</v>
      </c>
      <c r="M394" s="123"/>
      <c r="N394" s="123">
        <f>'MATRIZ 2017 COMPLETO PROPOSTA'!AG394+'MATRIZ 2017 COMPLETO PROPOSTA'!AJ394+'MATRIZ 2017 COMPLETO PROPOSTA'!AM394</f>
        <v>1669856.3100187476</v>
      </c>
      <c r="O394" s="123"/>
      <c r="P394" s="123"/>
      <c r="Q394" s="23"/>
    </row>
    <row r="395" spans="1:17" x14ac:dyDescent="0.25">
      <c r="A395" s="5"/>
      <c r="B395" t="s">
        <v>431</v>
      </c>
      <c r="C395" t="s">
        <v>439</v>
      </c>
      <c r="D395" s="103" t="s">
        <v>93</v>
      </c>
      <c r="F395" s="75"/>
      <c r="H395" s="123">
        <f>'MATRIZ 2017 COMPLETO PROPOSTA'!J395</f>
        <v>0</v>
      </c>
      <c r="I395" s="123">
        <f>'MATRIZ 2017 COMPLETO PROPOSTA'!O395</f>
        <v>2072381.8663814757</v>
      </c>
      <c r="J395" s="123">
        <f>'MATRIZ 2017 COMPLETO PROPOSTA'!R395+'MATRIZ 2017 COMPLETO PROPOSTA'!X395+'MATRIZ 2017 COMPLETO PROPOSTA'!AQ395+'MATRIZ 2017 COMPLETO PROPOSTA'!AU395+'MATRIZ 2017 COMPLETO PROPOSTA'!AY395</f>
        <v>25143.807284164235</v>
      </c>
      <c r="K395" s="123"/>
      <c r="L395" s="123">
        <f t="shared" si="21"/>
        <v>2097525.6736656399</v>
      </c>
      <c r="M395" s="123"/>
      <c r="N395" s="123">
        <f>'MATRIZ 2017 COMPLETO PROPOSTA'!AG395+'MATRIZ 2017 COMPLETO PROPOSTA'!AJ395+'MATRIZ 2017 COMPLETO PROPOSTA'!AM395</f>
        <v>37432.485170356093</v>
      </c>
      <c r="O395" s="123"/>
      <c r="P395" s="123"/>
      <c r="Q395" s="23"/>
    </row>
    <row r="396" spans="1:17" x14ac:dyDescent="0.25">
      <c r="A396" s="5"/>
      <c r="B396" t="s">
        <v>431</v>
      </c>
      <c r="C396" t="s">
        <v>440</v>
      </c>
      <c r="D396" s="103" t="s">
        <v>93</v>
      </c>
      <c r="F396" s="75"/>
      <c r="H396" s="123">
        <f>'MATRIZ 2017 COMPLETO PROPOSTA'!J396</f>
        <v>0</v>
      </c>
      <c r="I396" s="123">
        <f>'MATRIZ 2017 COMPLETO PROPOSTA'!O396</f>
        <v>2068305.1229069061</v>
      </c>
      <c r="J396" s="123">
        <f>'MATRIZ 2017 COMPLETO PROPOSTA'!R396+'MATRIZ 2017 COMPLETO PROPOSTA'!X396+'MATRIZ 2017 COMPLETO PROPOSTA'!AQ396+'MATRIZ 2017 COMPLETO PROPOSTA'!AU396+'MATRIZ 2017 COMPLETO PROPOSTA'!AY396</f>
        <v>0</v>
      </c>
      <c r="K396" s="123"/>
      <c r="L396" s="123">
        <f t="shared" si="21"/>
        <v>2068305.1229069061</v>
      </c>
      <c r="M396" s="123"/>
      <c r="N396" s="123">
        <f>'MATRIZ 2017 COMPLETO PROPOSTA'!AG396+'MATRIZ 2017 COMPLETO PROPOSTA'!AJ396+'MATRIZ 2017 COMPLETO PROPOSTA'!AM396</f>
        <v>29252.400623889636</v>
      </c>
      <c r="O396" s="123"/>
      <c r="P396" s="123"/>
      <c r="Q396" s="23"/>
    </row>
    <row r="397" spans="1:17" x14ac:dyDescent="0.25">
      <c r="A397" s="5"/>
      <c r="B397" t="s">
        <v>431</v>
      </c>
      <c r="C397" t="s">
        <v>441</v>
      </c>
      <c r="D397" s="103" t="s">
        <v>93</v>
      </c>
      <c r="F397" s="75"/>
      <c r="H397" s="123">
        <f>'MATRIZ 2017 COMPLETO PROPOSTA'!J397</f>
        <v>0</v>
      </c>
      <c r="I397" s="123">
        <f>'MATRIZ 2017 COMPLETO PROPOSTA'!O397</f>
        <v>2523033.7247894346</v>
      </c>
      <c r="J397" s="123">
        <f>'MATRIZ 2017 COMPLETO PROPOSTA'!R397+'MATRIZ 2017 COMPLETO PROPOSTA'!X397+'MATRIZ 2017 COMPLETO PROPOSTA'!AQ397+'MATRIZ 2017 COMPLETO PROPOSTA'!AU397+'MATRIZ 2017 COMPLETO PROPOSTA'!AY397</f>
        <v>238608.97196585729</v>
      </c>
      <c r="K397" s="123"/>
      <c r="L397" s="123">
        <f t="shared" si="21"/>
        <v>2761642.6967552919</v>
      </c>
      <c r="M397" s="123"/>
      <c r="N397" s="123">
        <f>'MATRIZ 2017 COMPLETO PROPOSTA'!AG397+'MATRIZ 2017 COMPLETO PROPOSTA'!AJ397+'MATRIZ 2017 COMPLETO PROPOSTA'!AM397</f>
        <v>359453.77312862827</v>
      </c>
      <c r="O397" s="123"/>
      <c r="P397" s="123"/>
      <c r="Q397" s="23"/>
    </row>
    <row r="398" spans="1:17" x14ac:dyDescent="0.25">
      <c r="A398" s="5"/>
      <c r="B398" t="s">
        <v>431</v>
      </c>
      <c r="C398" t="s">
        <v>442</v>
      </c>
      <c r="D398" s="103" t="s">
        <v>93</v>
      </c>
      <c r="F398" s="75"/>
      <c r="H398" s="123">
        <f>'MATRIZ 2017 COMPLETO PROPOSTA'!J398</f>
        <v>0</v>
      </c>
      <c r="I398" s="123">
        <f>'MATRIZ 2017 COMPLETO PROPOSTA'!O398</f>
        <v>2054565.5347074536</v>
      </c>
      <c r="J398" s="123">
        <f>'MATRIZ 2017 COMPLETO PROPOSTA'!R398+'MATRIZ 2017 COMPLETO PROPOSTA'!X398+'MATRIZ 2017 COMPLETO PROPOSTA'!AQ398+'MATRIZ 2017 COMPLETO PROPOSTA'!AU398+'MATRIZ 2017 COMPLETO PROPOSTA'!AY398</f>
        <v>27672.710124688663</v>
      </c>
      <c r="K398" s="123"/>
      <c r="L398" s="123">
        <f t="shared" si="21"/>
        <v>2082238.2448321423</v>
      </c>
      <c r="M398" s="123"/>
      <c r="N398" s="123">
        <f>'MATRIZ 2017 COMPLETO PROPOSTA'!AG398+'MATRIZ 2017 COMPLETO PROPOSTA'!AJ398+'MATRIZ 2017 COMPLETO PROPOSTA'!AM398</f>
        <v>29784.911715937891</v>
      </c>
      <c r="O398" s="123"/>
      <c r="P398" s="123"/>
      <c r="Q398" s="23"/>
    </row>
    <row r="399" spans="1:17" x14ac:dyDescent="0.25">
      <c r="A399" s="5"/>
      <c r="B399" t="s">
        <v>431</v>
      </c>
      <c r="C399" t="s">
        <v>443</v>
      </c>
      <c r="D399" s="103" t="s">
        <v>93</v>
      </c>
      <c r="F399" s="75"/>
      <c r="H399" s="123">
        <f>'MATRIZ 2017 COMPLETO PROPOSTA'!J399</f>
        <v>0</v>
      </c>
      <c r="I399" s="123">
        <f>'MATRIZ 2017 COMPLETO PROPOSTA'!O399</f>
        <v>2075251.7982856147</v>
      </c>
      <c r="J399" s="123">
        <f>'MATRIZ 2017 COMPLETO PROPOSTA'!R399+'MATRIZ 2017 COMPLETO PROPOSTA'!X399+'MATRIZ 2017 COMPLETO PROPOSTA'!AQ399+'MATRIZ 2017 COMPLETO PROPOSTA'!AU399+'MATRIZ 2017 COMPLETO PROPOSTA'!AY399</f>
        <v>0</v>
      </c>
      <c r="K399" s="123"/>
      <c r="L399" s="123">
        <f t="shared" si="21"/>
        <v>2075251.7982856147</v>
      </c>
      <c r="M399" s="123"/>
      <c r="N399" s="123">
        <f>'MATRIZ 2017 COMPLETO PROPOSTA'!AG399+'MATRIZ 2017 COMPLETO PROPOSTA'!AJ399+'MATRIZ 2017 COMPLETO PROPOSTA'!AM399</f>
        <v>55907.561136262091</v>
      </c>
      <c r="O399" s="123"/>
      <c r="P399" s="123"/>
      <c r="Q399" s="23"/>
    </row>
    <row r="400" spans="1:17" x14ac:dyDescent="0.25">
      <c r="A400" s="5"/>
      <c r="B400" t="s">
        <v>431</v>
      </c>
      <c r="C400" t="s">
        <v>444</v>
      </c>
      <c r="D400" s="103" t="s">
        <v>89</v>
      </c>
      <c r="F400" s="75"/>
      <c r="H400" s="123">
        <f>'MATRIZ 2017 COMPLETO PROPOSTA'!J400</f>
        <v>23220072.820182085</v>
      </c>
      <c r="I400" s="123">
        <f>'MATRIZ 2017 COMPLETO PROPOSTA'!O400</f>
        <v>0</v>
      </c>
      <c r="J400" s="123">
        <f>'MATRIZ 2017 COMPLETO PROPOSTA'!R400+'MATRIZ 2017 COMPLETO PROPOSTA'!X400+'MATRIZ 2017 COMPLETO PROPOSTA'!AQ400+'MATRIZ 2017 COMPLETO PROPOSTA'!AU400+'MATRIZ 2017 COMPLETO PROPOSTA'!AY400</f>
        <v>356135.73586531176</v>
      </c>
      <c r="K400" s="123"/>
      <c r="L400" s="123">
        <f t="shared" si="21"/>
        <v>23576208.556047399</v>
      </c>
      <c r="M400" s="123"/>
      <c r="N400" s="123">
        <f>'MATRIZ 2017 COMPLETO PROPOSTA'!AG400+'MATRIZ 2017 COMPLETO PROPOSTA'!AJ400+'MATRIZ 2017 COMPLETO PROPOSTA'!AM400</f>
        <v>5040242.0560677424</v>
      </c>
      <c r="O400" s="123"/>
      <c r="P400" s="123"/>
      <c r="Q400" s="23"/>
    </row>
    <row r="401" spans="1:17" x14ac:dyDescent="0.25">
      <c r="A401" s="5"/>
      <c r="B401" t="s">
        <v>431</v>
      </c>
      <c r="C401" t="s">
        <v>445</v>
      </c>
      <c r="D401" s="103" t="s">
        <v>89</v>
      </c>
      <c r="F401" s="75"/>
      <c r="H401" s="123">
        <f>'MATRIZ 2017 COMPLETO PROPOSTA'!J401</f>
        <v>4125468.1142692957</v>
      </c>
      <c r="I401" s="123">
        <f>'MATRIZ 2017 COMPLETO PROPOSTA'!O401</f>
        <v>0</v>
      </c>
      <c r="J401" s="123">
        <f>'MATRIZ 2017 COMPLETO PROPOSTA'!R401+'MATRIZ 2017 COMPLETO PROPOSTA'!X401+'MATRIZ 2017 COMPLETO PROPOSTA'!AQ401+'MATRIZ 2017 COMPLETO PROPOSTA'!AU401+'MATRIZ 2017 COMPLETO PROPOSTA'!AY401</f>
        <v>185460.18311007135</v>
      </c>
      <c r="K401" s="123"/>
      <c r="L401" s="123">
        <f t="shared" si="21"/>
        <v>4310928.2973793671</v>
      </c>
      <c r="M401" s="123"/>
      <c r="N401" s="123">
        <f>'MATRIZ 2017 COMPLETO PROPOSTA'!AG401+'MATRIZ 2017 COMPLETO PROPOSTA'!AJ401+'MATRIZ 2017 COMPLETO PROPOSTA'!AM401</f>
        <v>976248.47642307158</v>
      </c>
      <c r="O401" s="123"/>
      <c r="P401" s="123"/>
      <c r="Q401" s="23"/>
    </row>
    <row r="402" spans="1:17" x14ac:dyDescent="0.25">
      <c r="A402" s="5"/>
      <c r="B402" t="s">
        <v>431</v>
      </c>
      <c r="C402" t="s">
        <v>446</v>
      </c>
      <c r="D402" s="103" t="s">
        <v>89</v>
      </c>
      <c r="F402" s="75"/>
      <c r="H402" s="123">
        <f>'MATRIZ 2017 COMPLETO PROPOSTA'!J402</f>
        <v>4797966.6213309206</v>
      </c>
      <c r="I402" s="123">
        <f>'MATRIZ 2017 COMPLETO PROPOSTA'!O402</f>
        <v>0</v>
      </c>
      <c r="J402" s="123">
        <f>'MATRIZ 2017 COMPLETO PROPOSTA'!R402+'MATRIZ 2017 COMPLETO PROPOSTA'!X402+'MATRIZ 2017 COMPLETO PROPOSTA'!AQ402+'MATRIZ 2017 COMPLETO PROPOSTA'!AU402+'MATRIZ 2017 COMPLETO PROPOSTA'!AY402</f>
        <v>233119.03204957568</v>
      </c>
      <c r="K402" s="123"/>
      <c r="L402" s="123">
        <f t="shared" si="21"/>
        <v>5031085.6533804964</v>
      </c>
      <c r="M402" s="123"/>
      <c r="N402" s="123">
        <f>'MATRIZ 2017 COMPLETO PROPOSTA'!AG402+'MATRIZ 2017 COMPLETO PROPOSTA'!AJ402+'MATRIZ 2017 COMPLETO PROPOSTA'!AM402</f>
        <v>854325.541655979</v>
      </c>
      <c r="O402" s="123"/>
      <c r="P402" s="123"/>
      <c r="Q402" s="23"/>
    </row>
    <row r="403" spans="1:17" x14ac:dyDescent="0.25">
      <c r="A403" s="5"/>
      <c r="B403" t="s">
        <v>431</v>
      </c>
      <c r="C403" t="s">
        <v>447</v>
      </c>
      <c r="D403" s="103" t="s">
        <v>89</v>
      </c>
      <c r="F403" s="75"/>
      <c r="H403" s="123">
        <f>'MATRIZ 2017 COMPLETO PROPOSTA'!J403</f>
        <v>3740474.1442721644</v>
      </c>
      <c r="I403" s="123">
        <f>'MATRIZ 2017 COMPLETO PROPOSTA'!O403</f>
        <v>0</v>
      </c>
      <c r="J403" s="123">
        <f>'MATRIZ 2017 COMPLETO PROPOSTA'!R403+'MATRIZ 2017 COMPLETO PROPOSTA'!X403+'MATRIZ 2017 COMPLETO PROPOSTA'!AQ403+'MATRIZ 2017 COMPLETO PROPOSTA'!AU403+'MATRIZ 2017 COMPLETO PROPOSTA'!AY403</f>
        <v>286573.79014743009</v>
      </c>
      <c r="K403" s="123"/>
      <c r="L403" s="123">
        <f t="shared" si="21"/>
        <v>4027047.9344195947</v>
      </c>
      <c r="M403" s="123"/>
      <c r="N403" s="123">
        <f>'MATRIZ 2017 COMPLETO PROPOSTA'!AG403+'MATRIZ 2017 COMPLETO PROPOSTA'!AJ403+'MATRIZ 2017 COMPLETO PROPOSTA'!AM403</f>
        <v>804214.36949386785</v>
      </c>
      <c r="O403" s="123"/>
      <c r="P403" s="123"/>
      <c r="Q403" s="23"/>
    </row>
    <row r="404" spans="1:17" x14ac:dyDescent="0.25">
      <c r="A404" s="5"/>
      <c r="B404" t="s">
        <v>431</v>
      </c>
      <c r="C404" t="s">
        <v>448</v>
      </c>
      <c r="D404" s="103" t="s">
        <v>89</v>
      </c>
      <c r="F404" s="75"/>
      <c r="H404" s="123">
        <f>'MATRIZ 2017 COMPLETO PROPOSTA'!J404</f>
        <v>3153781.4</v>
      </c>
      <c r="I404" s="123">
        <f>'MATRIZ 2017 COMPLETO PROPOSTA'!O404</f>
        <v>0</v>
      </c>
      <c r="J404" s="123">
        <f>'MATRIZ 2017 COMPLETO PROPOSTA'!R404+'MATRIZ 2017 COMPLETO PROPOSTA'!X404+'MATRIZ 2017 COMPLETO PROPOSTA'!AQ404+'MATRIZ 2017 COMPLETO PROPOSTA'!AU404+'MATRIZ 2017 COMPLETO PROPOSTA'!AY404</f>
        <v>97672.901652081098</v>
      </c>
      <c r="K404" s="123"/>
      <c r="L404" s="123">
        <f t="shared" si="21"/>
        <v>3251454.3016520808</v>
      </c>
      <c r="M404" s="123"/>
      <c r="N404" s="123">
        <f>'MATRIZ 2017 COMPLETO PROPOSTA'!AG404+'MATRIZ 2017 COMPLETO PROPOSTA'!AJ404+'MATRIZ 2017 COMPLETO PROPOSTA'!AM404</f>
        <v>539136.35266264866</v>
      </c>
      <c r="O404" s="123"/>
      <c r="P404" s="123"/>
      <c r="Q404" s="23"/>
    </row>
    <row r="405" spans="1:17" x14ac:dyDescent="0.25">
      <c r="A405" s="5"/>
      <c r="B405" t="s">
        <v>431</v>
      </c>
      <c r="C405" t="s">
        <v>449</v>
      </c>
      <c r="D405" s="103" t="s">
        <v>93</v>
      </c>
      <c r="F405" s="75"/>
      <c r="H405" s="123">
        <f>'MATRIZ 2017 COMPLETO PROPOSTA'!J405</f>
        <v>0</v>
      </c>
      <c r="I405" s="123">
        <f>'MATRIZ 2017 COMPLETO PROPOSTA'!O405</f>
        <v>2074693.3282159131</v>
      </c>
      <c r="J405" s="123">
        <f>'MATRIZ 2017 COMPLETO PROPOSTA'!R405+'MATRIZ 2017 COMPLETO PROPOSTA'!X405+'MATRIZ 2017 COMPLETO PROPOSTA'!AQ405+'MATRIZ 2017 COMPLETO PROPOSTA'!AU405+'MATRIZ 2017 COMPLETO PROPOSTA'!AY405</f>
        <v>0</v>
      </c>
      <c r="K405" s="123"/>
      <c r="L405" s="123">
        <f t="shared" si="21"/>
        <v>2074693.3282159131</v>
      </c>
      <c r="M405" s="123"/>
      <c r="N405" s="123">
        <f>'MATRIZ 2017 COMPLETO PROPOSTA'!AG405+'MATRIZ 2017 COMPLETO PROPOSTA'!AJ405+'MATRIZ 2017 COMPLETO PROPOSTA'!AM405</f>
        <v>25130.467215483255</v>
      </c>
      <c r="O405" s="123"/>
      <c r="P405" s="123"/>
      <c r="Q405" s="23"/>
    </row>
    <row r="406" spans="1:17" x14ac:dyDescent="0.25">
      <c r="A406" s="5"/>
      <c r="B406" t="s">
        <v>431</v>
      </c>
      <c r="C406" t="s">
        <v>450</v>
      </c>
      <c r="D406" s="103" t="s">
        <v>89</v>
      </c>
      <c r="F406" s="75"/>
      <c r="H406" s="123">
        <f>'MATRIZ 2017 COMPLETO PROPOSTA'!J406</f>
        <v>7030665.3828922799</v>
      </c>
      <c r="I406" s="123">
        <f>'MATRIZ 2017 COMPLETO PROPOSTA'!O406</f>
        <v>0</v>
      </c>
      <c r="J406" s="123">
        <f>'MATRIZ 2017 COMPLETO PROPOSTA'!R406+'MATRIZ 2017 COMPLETO PROPOSTA'!X406+'MATRIZ 2017 COMPLETO PROPOSTA'!AQ406+'MATRIZ 2017 COMPLETO PROPOSTA'!AU406+'MATRIZ 2017 COMPLETO PROPOSTA'!AY406</f>
        <v>344024.23624117387</v>
      </c>
      <c r="K406" s="123"/>
      <c r="L406" s="123">
        <f t="shared" si="21"/>
        <v>7374689.6191334538</v>
      </c>
      <c r="M406" s="123"/>
      <c r="N406" s="123">
        <f>'MATRIZ 2017 COMPLETO PROPOSTA'!AG406+'MATRIZ 2017 COMPLETO PROPOSTA'!AJ406+'MATRIZ 2017 COMPLETO PROPOSTA'!AM406</f>
        <v>1557915.5414081444</v>
      </c>
      <c r="O406" s="123"/>
      <c r="P406" s="123"/>
      <c r="Q406" s="23"/>
    </row>
    <row r="407" spans="1:17" x14ac:dyDescent="0.25">
      <c r="A407" s="5"/>
      <c r="D407" s="103"/>
      <c r="F407" s="75"/>
      <c r="H407" s="123"/>
      <c r="I407" s="123"/>
      <c r="J407" s="123"/>
      <c r="K407" s="123"/>
      <c r="L407" s="123"/>
      <c r="M407" s="123"/>
      <c r="N407" s="123"/>
      <c r="O407" s="123"/>
      <c r="P407" s="123"/>
      <c r="Q407" s="23"/>
    </row>
    <row r="408" spans="1:17" x14ac:dyDescent="0.25">
      <c r="A408" s="5"/>
      <c r="B408" s="107" t="s">
        <v>451</v>
      </c>
      <c r="C408" s="107" t="s">
        <v>452</v>
      </c>
      <c r="D408" s="107" t="s">
        <v>84</v>
      </c>
      <c r="E408" s="107"/>
      <c r="F408" s="109"/>
      <c r="G408" s="107"/>
      <c r="H408" s="124">
        <f>SUM(H409:H424)</f>
        <v>83361209.303853914</v>
      </c>
      <c r="I408" s="124">
        <f>SUM(I409:I424)</f>
        <v>13867528.61544624</v>
      </c>
      <c r="J408" s="124">
        <f>SUM(J409:J424)</f>
        <v>10267323.831836348</v>
      </c>
      <c r="K408" s="124"/>
      <c r="L408" s="124">
        <f>SUM(L409:L424)</f>
        <v>107496061.75113651</v>
      </c>
      <c r="M408" s="124"/>
      <c r="N408" s="124">
        <f>SUM(N409:N424)</f>
        <v>17563684.762442298</v>
      </c>
      <c r="O408" s="124"/>
      <c r="P408" s="124">
        <f>L408*'DADOS BASE PROPOSTA'!$H$63</f>
        <v>85996.84940090921</v>
      </c>
      <c r="Q408" s="30"/>
    </row>
    <row r="409" spans="1:17" x14ac:dyDescent="0.25">
      <c r="A409" s="5"/>
      <c r="B409" t="s">
        <v>451</v>
      </c>
      <c r="C409" t="s">
        <v>35</v>
      </c>
      <c r="D409" s="103" t="s">
        <v>85</v>
      </c>
      <c r="F409" s="75">
        <f>'MATRIZ 2017 COMPLETO PROPOSTA'!Q409</f>
        <v>15</v>
      </c>
      <c r="H409" s="123">
        <f>'MATRIZ 2017 COMPLETO PROPOSTA'!J409</f>
        <v>0</v>
      </c>
      <c r="I409" s="123">
        <f>SUMIF('MATRIZ 2017 COMPLETO PROPOSTA'!D410:D425,"ECR",'MATRIZ 2017 COMPLETO PROPOSTA'!O410:O425)</f>
        <v>0</v>
      </c>
      <c r="J409" s="123">
        <f>'MATRIZ 2017 COMPLETO PROPOSTA'!R409+'MATRIZ 2017 COMPLETO PROPOSTA'!X409+'MATRIZ 2017 COMPLETO PROPOSTA'!AQ409+'MATRIZ 2017 COMPLETO PROPOSTA'!AU409+'MATRIZ 2017 COMPLETO PROPOSTA'!AY409</f>
        <v>8977989.0989473574</v>
      </c>
      <c r="K409" s="123"/>
      <c r="L409" s="123">
        <f t="shared" ref="L409:L424" si="22">SUM(H409:J409)</f>
        <v>8977989.0989473574</v>
      </c>
      <c r="M409" s="123"/>
      <c r="N409" s="123">
        <f>'MATRIZ 2017 COMPLETO PROPOSTA'!AG409+'MATRIZ 2017 COMPLETO PROPOSTA'!AJ409+'MATRIZ 2017 COMPLETO PROPOSTA'!AM409</f>
        <v>0</v>
      </c>
      <c r="O409" s="123"/>
      <c r="P409" s="123"/>
      <c r="Q409" s="23"/>
    </row>
    <row r="410" spans="1:17" x14ac:dyDescent="0.25">
      <c r="A410" s="5"/>
      <c r="B410" t="s">
        <v>451</v>
      </c>
      <c r="C410" t="s">
        <v>453</v>
      </c>
      <c r="D410" s="103" t="s">
        <v>89</v>
      </c>
      <c r="F410" s="75"/>
      <c r="H410" s="123">
        <f>'MATRIZ 2017 COMPLETO PROPOSTA'!J410</f>
        <v>3257473.271098238</v>
      </c>
      <c r="I410" s="123">
        <f>'MATRIZ 2017 COMPLETO PROPOSTA'!O410</f>
        <v>0</v>
      </c>
      <c r="J410" s="123">
        <f>'MATRIZ 2017 COMPLETO PROPOSTA'!R410+'MATRIZ 2017 COMPLETO PROPOSTA'!X410+'MATRIZ 2017 COMPLETO PROPOSTA'!AQ410+'MATRIZ 2017 COMPLETO PROPOSTA'!AU410+'MATRIZ 2017 COMPLETO PROPOSTA'!AY410</f>
        <v>0</v>
      </c>
      <c r="K410" s="123"/>
      <c r="L410" s="123">
        <f t="shared" si="22"/>
        <v>3257473.271098238</v>
      </c>
      <c r="M410" s="123"/>
      <c r="N410" s="123">
        <f>'MATRIZ 2017 COMPLETO PROPOSTA'!AG410+'MATRIZ 2017 COMPLETO PROPOSTA'!AJ410+'MATRIZ 2017 COMPLETO PROPOSTA'!AM410</f>
        <v>562864.83789631468</v>
      </c>
      <c r="O410" s="123"/>
      <c r="P410" s="123"/>
      <c r="Q410" s="23"/>
    </row>
    <row r="411" spans="1:17" x14ac:dyDescent="0.25">
      <c r="A411" s="5"/>
      <c r="B411" t="s">
        <v>451</v>
      </c>
      <c r="C411" t="s">
        <v>454</v>
      </c>
      <c r="D411" s="103" t="s">
        <v>89</v>
      </c>
      <c r="F411" s="75"/>
      <c r="H411" s="123">
        <f>'MATRIZ 2017 COMPLETO PROPOSTA'!J411</f>
        <v>7924703.4312691577</v>
      </c>
      <c r="I411" s="123">
        <f>'MATRIZ 2017 COMPLETO PROPOSTA'!O411</f>
        <v>0</v>
      </c>
      <c r="J411" s="123">
        <f>'MATRIZ 2017 COMPLETO PROPOSTA'!R411+'MATRIZ 2017 COMPLETO PROPOSTA'!X411+'MATRIZ 2017 COMPLETO PROPOSTA'!AQ411+'MATRIZ 2017 COMPLETO PROPOSTA'!AU411+'MATRIZ 2017 COMPLETO PROPOSTA'!AY411</f>
        <v>0</v>
      </c>
      <c r="K411" s="123"/>
      <c r="L411" s="123">
        <f t="shared" si="22"/>
        <v>7924703.4312691577</v>
      </c>
      <c r="M411" s="123"/>
      <c r="N411" s="123">
        <f>'MATRIZ 2017 COMPLETO PROPOSTA'!AG411+'MATRIZ 2017 COMPLETO PROPOSTA'!AJ411+'MATRIZ 2017 COMPLETO PROPOSTA'!AM411</f>
        <v>1395575.5713126375</v>
      </c>
      <c r="O411" s="123"/>
      <c r="P411" s="123"/>
      <c r="Q411" s="23"/>
    </row>
    <row r="412" spans="1:17" x14ac:dyDescent="0.25">
      <c r="A412" s="5"/>
      <c r="B412" t="s">
        <v>451</v>
      </c>
      <c r="C412" t="s">
        <v>455</v>
      </c>
      <c r="D412" s="103" t="s">
        <v>89</v>
      </c>
      <c r="F412" s="75"/>
      <c r="H412" s="123">
        <f>'MATRIZ 2017 COMPLETO PROPOSTA'!J412</f>
        <v>6894886.1473915456</v>
      </c>
      <c r="I412" s="123">
        <f>'MATRIZ 2017 COMPLETO PROPOSTA'!O412</f>
        <v>0</v>
      </c>
      <c r="J412" s="123">
        <f>'MATRIZ 2017 COMPLETO PROPOSTA'!R412+'MATRIZ 2017 COMPLETO PROPOSTA'!X412+'MATRIZ 2017 COMPLETO PROPOSTA'!AQ412+'MATRIZ 2017 COMPLETO PROPOSTA'!AU412+'MATRIZ 2017 COMPLETO PROPOSTA'!AY412</f>
        <v>0</v>
      </c>
      <c r="K412" s="123"/>
      <c r="L412" s="123">
        <f t="shared" si="22"/>
        <v>6894886.1473915456</v>
      </c>
      <c r="M412" s="123"/>
      <c r="N412" s="123">
        <f>'MATRIZ 2017 COMPLETO PROPOSTA'!AG412+'MATRIZ 2017 COMPLETO PROPOSTA'!AJ412+'MATRIZ 2017 COMPLETO PROPOSTA'!AM412</f>
        <v>1733843.12607777</v>
      </c>
      <c r="O412" s="123"/>
      <c r="P412" s="123"/>
      <c r="Q412" s="23"/>
    </row>
    <row r="413" spans="1:17" x14ac:dyDescent="0.25">
      <c r="A413" s="5"/>
      <c r="B413" t="s">
        <v>451</v>
      </c>
      <c r="C413" t="s">
        <v>456</v>
      </c>
      <c r="D413" s="103" t="s">
        <v>93</v>
      </c>
      <c r="F413" s="75"/>
      <c r="H413" s="123">
        <f>'MATRIZ 2017 COMPLETO PROPOSTA'!J413</f>
        <v>0</v>
      </c>
      <c r="I413" s="123">
        <f>'MATRIZ 2017 COMPLETO PROPOSTA'!O413</f>
        <v>2252563.2284084149</v>
      </c>
      <c r="J413" s="123">
        <f>'MATRIZ 2017 COMPLETO PROPOSTA'!R413+'MATRIZ 2017 COMPLETO PROPOSTA'!X413+'MATRIZ 2017 COMPLETO PROPOSTA'!AQ413+'MATRIZ 2017 COMPLETO PROPOSTA'!AU413+'MATRIZ 2017 COMPLETO PROPOSTA'!AY413</f>
        <v>0</v>
      </c>
      <c r="K413" s="123"/>
      <c r="L413" s="123">
        <f t="shared" si="22"/>
        <v>2252563.2284084149</v>
      </c>
      <c r="M413" s="123"/>
      <c r="N413" s="123">
        <f>'MATRIZ 2017 COMPLETO PROPOSTA'!AG413+'MATRIZ 2017 COMPLETO PROPOSTA'!AJ413+'MATRIZ 2017 COMPLETO PROPOSTA'!AM413</f>
        <v>216824.25357375736</v>
      </c>
      <c r="O413" s="123"/>
      <c r="P413" s="123"/>
      <c r="Q413" s="23"/>
    </row>
    <row r="414" spans="1:17" x14ac:dyDescent="0.25">
      <c r="A414" s="5"/>
      <c r="B414" t="s">
        <v>451</v>
      </c>
      <c r="C414" t="s">
        <v>457</v>
      </c>
      <c r="D414" s="103" t="s">
        <v>89</v>
      </c>
      <c r="F414" s="75"/>
      <c r="H414" s="123">
        <f>'MATRIZ 2017 COMPLETO PROPOSTA'!J414</f>
        <v>5981810.3518435881</v>
      </c>
      <c r="I414" s="123">
        <f>'MATRIZ 2017 COMPLETO PROPOSTA'!O414</f>
        <v>0</v>
      </c>
      <c r="J414" s="123">
        <f>'MATRIZ 2017 COMPLETO PROPOSTA'!R414+'MATRIZ 2017 COMPLETO PROPOSTA'!X414+'MATRIZ 2017 COMPLETO PROPOSTA'!AQ414+'MATRIZ 2017 COMPLETO PROPOSTA'!AU414+'MATRIZ 2017 COMPLETO PROPOSTA'!AY414</f>
        <v>0</v>
      </c>
      <c r="K414" s="123"/>
      <c r="L414" s="123">
        <f t="shared" si="22"/>
        <v>5981810.3518435881</v>
      </c>
      <c r="M414" s="123"/>
      <c r="N414" s="123">
        <f>'MATRIZ 2017 COMPLETO PROPOSTA'!AG414+'MATRIZ 2017 COMPLETO PROPOSTA'!AJ414+'MATRIZ 2017 COMPLETO PROPOSTA'!AM414</f>
        <v>773665.98670928366</v>
      </c>
      <c r="O414" s="123"/>
      <c r="P414" s="123"/>
      <c r="Q414" s="23"/>
    </row>
    <row r="415" spans="1:17" x14ac:dyDescent="0.25">
      <c r="A415" s="5"/>
      <c r="B415" t="s">
        <v>451</v>
      </c>
      <c r="C415" t="s">
        <v>458</v>
      </c>
      <c r="D415" s="103" t="s">
        <v>89</v>
      </c>
      <c r="F415" s="75"/>
      <c r="H415" s="123">
        <f>'MATRIZ 2017 COMPLETO PROPOSTA'!J415</f>
        <v>5324005.3219334679</v>
      </c>
      <c r="I415" s="123">
        <f>'MATRIZ 2017 COMPLETO PROPOSTA'!O415</f>
        <v>0</v>
      </c>
      <c r="J415" s="123">
        <f>'MATRIZ 2017 COMPLETO PROPOSTA'!R415+'MATRIZ 2017 COMPLETO PROPOSTA'!X415+'MATRIZ 2017 COMPLETO PROPOSTA'!AQ415+'MATRIZ 2017 COMPLETO PROPOSTA'!AU415+'MATRIZ 2017 COMPLETO PROPOSTA'!AY415</f>
        <v>0</v>
      </c>
      <c r="K415" s="123"/>
      <c r="L415" s="123">
        <f t="shared" si="22"/>
        <v>5324005.3219334679</v>
      </c>
      <c r="M415" s="123"/>
      <c r="N415" s="123">
        <f>'MATRIZ 2017 COMPLETO PROPOSTA'!AG415+'MATRIZ 2017 COMPLETO PROPOSTA'!AJ415+'MATRIZ 2017 COMPLETO PROPOSTA'!AM415</f>
        <v>1081920.8385146449</v>
      </c>
      <c r="O415" s="123"/>
      <c r="P415" s="123"/>
      <c r="Q415" s="23"/>
    </row>
    <row r="416" spans="1:17" x14ac:dyDescent="0.25">
      <c r="A416" s="5"/>
      <c r="B416" t="s">
        <v>451</v>
      </c>
      <c r="C416" t="s">
        <v>459</v>
      </c>
      <c r="D416" s="103" t="s">
        <v>93</v>
      </c>
      <c r="F416" s="75"/>
      <c r="H416" s="123">
        <f>'MATRIZ 2017 COMPLETO PROPOSTA'!J416</f>
        <v>0</v>
      </c>
      <c r="I416" s="123">
        <f>'MATRIZ 2017 COMPLETO PROPOSTA'!O416</f>
        <v>2200465.2124906965</v>
      </c>
      <c r="J416" s="123">
        <f>'MATRIZ 2017 COMPLETO PROPOSTA'!R416+'MATRIZ 2017 COMPLETO PROPOSTA'!X416+'MATRIZ 2017 COMPLETO PROPOSTA'!AQ416+'MATRIZ 2017 COMPLETO PROPOSTA'!AU416+'MATRIZ 2017 COMPLETO PROPOSTA'!AY416</f>
        <v>0</v>
      </c>
      <c r="K416" s="123"/>
      <c r="L416" s="123">
        <f t="shared" si="22"/>
        <v>2200465.2124906965</v>
      </c>
      <c r="M416" s="123"/>
      <c r="N416" s="123">
        <f>'MATRIZ 2017 COMPLETO PROPOSTA'!AG416+'MATRIZ 2017 COMPLETO PROPOSTA'!AJ416+'MATRIZ 2017 COMPLETO PROPOSTA'!AM416</f>
        <v>278777.23604917183</v>
      </c>
      <c r="O416" s="123"/>
      <c r="P416" s="123"/>
      <c r="Q416" s="23"/>
    </row>
    <row r="417" spans="1:17" x14ac:dyDescent="0.25">
      <c r="A417" s="5"/>
      <c r="B417" t="s">
        <v>451</v>
      </c>
      <c r="C417" t="s">
        <v>460</v>
      </c>
      <c r="D417" s="103" t="s">
        <v>89</v>
      </c>
      <c r="F417" s="75"/>
      <c r="H417" s="123">
        <f>'MATRIZ 2017 COMPLETO PROPOSTA'!J417</f>
        <v>3284942.4402763662</v>
      </c>
      <c r="I417" s="123">
        <f>'MATRIZ 2017 COMPLETO PROPOSTA'!O417</f>
        <v>0</v>
      </c>
      <c r="J417" s="123">
        <f>'MATRIZ 2017 COMPLETO PROPOSTA'!R417+'MATRIZ 2017 COMPLETO PROPOSTA'!X417+'MATRIZ 2017 COMPLETO PROPOSTA'!AQ417+'MATRIZ 2017 COMPLETO PROPOSTA'!AU417+'MATRIZ 2017 COMPLETO PROPOSTA'!AY417</f>
        <v>0</v>
      </c>
      <c r="K417" s="123"/>
      <c r="L417" s="123">
        <f t="shared" si="22"/>
        <v>3284942.4402763662</v>
      </c>
      <c r="M417" s="123"/>
      <c r="N417" s="123">
        <f>'MATRIZ 2017 COMPLETO PROPOSTA'!AG417+'MATRIZ 2017 COMPLETO PROPOSTA'!AJ417+'MATRIZ 2017 COMPLETO PROPOSTA'!AM417</f>
        <v>1195900.7152725246</v>
      </c>
      <c r="O417" s="123"/>
      <c r="P417" s="123"/>
      <c r="Q417" s="23"/>
    </row>
    <row r="418" spans="1:17" x14ac:dyDescent="0.25">
      <c r="A418" s="5"/>
      <c r="B418" t="s">
        <v>451</v>
      </c>
      <c r="C418" t="s">
        <v>461</v>
      </c>
      <c r="D418" s="103" t="s">
        <v>93</v>
      </c>
      <c r="F418" s="75"/>
      <c r="H418" s="123">
        <f>'MATRIZ 2017 COMPLETO PROPOSTA'!J418</f>
        <v>0</v>
      </c>
      <c r="I418" s="123">
        <f>'MATRIZ 2017 COMPLETO PROPOSTA'!O418</f>
        <v>2343355.5508262892</v>
      </c>
      <c r="J418" s="123">
        <f>'MATRIZ 2017 COMPLETO PROPOSTA'!R418+'MATRIZ 2017 COMPLETO PROPOSTA'!X418+'MATRIZ 2017 COMPLETO PROPOSTA'!AQ418+'MATRIZ 2017 COMPLETO PROPOSTA'!AU418+'MATRIZ 2017 COMPLETO PROPOSTA'!AY418</f>
        <v>0</v>
      </c>
      <c r="K418" s="123"/>
      <c r="L418" s="123">
        <f t="shared" si="22"/>
        <v>2343355.5508262892</v>
      </c>
      <c r="M418" s="123"/>
      <c r="N418" s="123">
        <f>'MATRIZ 2017 COMPLETO PROPOSTA'!AG418+'MATRIZ 2017 COMPLETO PROPOSTA'!AJ418+'MATRIZ 2017 COMPLETO PROPOSTA'!AM418</f>
        <v>274604.17966257402</v>
      </c>
      <c r="O418" s="123"/>
      <c r="P418" s="123"/>
      <c r="Q418" s="23"/>
    </row>
    <row r="419" spans="1:17" x14ac:dyDescent="0.25">
      <c r="A419" s="5"/>
      <c r="B419" t="s">
        <v>451</v>
      </c>
      <c r="C419" t="s">
        <v>462</v>
      </c>
      <c r="D419" s="103" t="s">
        <v>93</v>
      </c>
      <c r="F419" s="75"/>
      <c r="H419" s="123">
        <f>'MATRIZ 2017 COMPLETO PROPOSTA'!J419</f>
        <v>0</v>
      </c>
      <c r="I419" s="123">
        <f>'MATRIZ 2017 COMPLETO PROPOSTA'!O419</f>
        <v>2251397.8188258796</v>
      </c>
      <c r="J419" s="123">
        <f>'MATRIZ 2017 COMPLETO PROPOSTA'!R419+'MATRIZ 2017 COMPLETO PROPOSTA'!X419+'MATRIZ 2017 COMPLETO PROPOSTA'!AQ419+'MATRIZ 2017 COMPLETO PROPOSTA'!AU419+'MATRIZ 2017 COMPLETO PROPOSTA'!AY419</f>
        <v>0</v>
      </c>
      <c r="K419" s="123"/>
      <c r="L419" s="123">
        <f t="shared" si="22"/>
        <v>2251397.8188258796</v>
      </c>
      <c r="M419" s="123"/>
      <c r="N419" s="123">
        <f>'MATRIZ 2017 COMPLETO PROPOSTA'!AG419+'MATRIZ 2017 COMPLETO PROPOSTA'!AJ419+'MATRIZ 2017 COMPLETO PROPOSTA'!AM419</f>
        <v>232067.74223716938</v>
      </c>
      <c r="O419" s="123"/>
      <c r="P419" s="123"/>
      <c r="Q419" s="23"/>
    </row>
    <row r="420" spans="1:17" x14ac:dyDescent="0.25">
      <c r="A420" s="5"/>
      <c r="B420" t="s">
        <v>451</v>
      </c>
      <c r="C420" t="s">
        <v>463</v>
      </c>
      <c r="D420" s="103" t="s">
        <v>93</v>
      </c>
      <c r="F420" s="75"/>
      <c r="H420" s="123">
        <f>'MATRIZ 2017 COMPLETO PROPOSTA'!J420</f>
        <v>0</v>
      </c>
      <c r="I420" s="123">
        <f>'MATRIZ 2017 COMPLETO PROPOSTA'!O420</f>
        <v>2517222.5547200269</v>
      </c>
      <c r="J420" s="123">
        <f>'MATRIZ 2017 COMPLETO PROPOSTA'!R420+'MATRIZ 2017 COMPLETO PROPOSTA'!X420+'MATRIZ 2017 COMPLETO PROPOSTA'!AQ420+'MATRIZ 2017 COMPLETO PROPOSTA'!AU420+'MATRIZ 2017 COMPLETO PROPOSTA'!AY420</f>
        <v>0</v>
      </c>
      <c r="K420" s="123"/>
      <c r="L420" s="123">
        <f t="shared" si="22"/>
        <v>2517222.5547200269</v>
      </c>
      <c r="M420" s="123"/>
      <c r="N420" s="123">
        <f>'MATRIZ 2017 COMPLETO PROPOSTA'!AG420+'MATRIZ 2017 COMPLETO PROPOSTA'!AJ420+'MATRIZ 2017 COMPLETO PROPOSTA'!AM420</f>
        <v>235449.94776955934</v>
      </c>
      <c r="O420" s="123"/>
      <c r="P420" s="123"/>
      <c r="Q420" s="23"/>
    </row>
    <row r="421" spans="1:17" x14ac:dyDescent="0.25">
      <c r="A421" s="5"/>
      <c r="B421" t="s">
        <v>451</v>
      </c>
      <c r="C421" t="s">
        <v>464</v>
      </c>
      <c r="D421" s="103" t="s">
        <v>93</v>
      </c>
      <c r="F421" s="75"/>
      <c r="H421" s="123">
        <f>'MATRIZ 2017 COMPLETO PROPOSTA'!J421</f>
        <v>0</v>
      </c>
      <c r="I421" s="123">
        <f>'MATRIZ 2017 COMPLETO PROPOSTA'!O421</f>
        <v>2302524.2501749317</v>
      </c>
      <c r="J421" s="123">
        <f>'MATRIZ 2017 COMPLETO PROPOSTA'!R421+'MATRIZ 2017 COMPLETO PROPOSTA'!X421+'MATRIZ 2017 COMPLETO PROPOSTA'!AQ421+'MATRIZ 2017 COMPLETO PROPOSTA'!AU421+'MATRIZ 2017 COMPLETO PROPOSTA'!AY421</f>
        <v>0</v>
      </c>
      <c r="K421" s="123"/>
      <c r="L421" s="123">
        <f t="shared" si="22"/>
        <v>2302524.2501749317</v>
      </c>
      <c r="M421" s="123"/>
      <c r="N421" s="123">
        <f>'MATRIZ 2017 COMPLETO PROPOSTA'!AG421+'MATRIZ 2017 COMPLETO PROPOSTA'!AJ421+'MATRIZ 2017 COMPLETO PROPOSTA'!AM421</f>
        <v>237844.97844054573</v>
      </c>
      <c r="O421" s="123"/>
      <c r="P421" s="123"/>
      <c r="Q421" s="23"/>
    </row>
    <row r="422" spans="1:17" x14ac:dyDescent="0.25">
      <c r="A422" s="5"/>
      <c r="B422" t="s">
        <v>451</v>
      </c>
      <c r="C422" t="s">
        <v>465</v>
      </c>
      <c r="D422" s="103" t="s">
        <v>89</v>
      </c>
      <c r="F422" s="75"/>
      <c r="H422" s="123">
        <f>'MATRIZ 2017 COMPLETO PROPOSTA'!J422</f>
        <v>4857403.8260938311</v>
      </c>
      <c r="I422" s="123">
        <f>'MATRIZ 2017 COMPLETO PROPOSTA'!O422</f>
        <v>0</v>
      </c>
      <c r="J422" s="123">
        <f>'MATRIZ 2017 COMPLETO PROPOSTA'!R422+'MATRIZ 2017 COMPLETO PROPOSTA'!X422+'MATRIZ 2017 COMPLETO PROPOSTA'!AQ422+'MATRIZ 2017 COMPLETO PROPOSTA'!AU422+'MATRIZ 2017 COMPLETO PROPOSTA'!AY422</f>
        <v>0</v>
      </c>
      <c r="K422" s="123"/>
      <c r="L422" s="123">
        <f t="shared" si="22"/>
        <v>4857403.8260938311</v>
      </c>
      <c r="M422" s="123"/>
      <c r="N422" s="123">
        <f>'MATRIZ 2017 COMPLETO PROPOSTA'!AG422+'MATRIZ 2017 COMPLETO PROPOSTA'!AJ422+'MATRIZ 2017 COMPLETO PROPOSTA'!AM422</f>
        <v>1566533.5360589745</v>
      </c>
      <c r="O422" s="123"/>
      <c r="P422" s="123"/>
      <c r="Q422" s="23"/>
    </row>
    <row r="423" spans="1:17" x14ac:dyDescent="0.25">
      <c r="A423" s="5"/>
      <c r="B423" t="s">
        <v>451</v>
      </c>
      <c r="C423" t="s">
        <v>466</v>
      </c>
      <c r="D423" s="103" t="s">
        <v>89</v>
      </c>
      <c r="F423" s="75"/>
      <c r="H423" s="123">
        <f>'MATRIZ 2017 COMPLETO PROPOSTA'!J423</f>
        <v>30467730.208675086</v>
      </c>
      <c r="I423" s="123">
        <f>'MATRIZ 2017 COMPLETO PROPOSTA'!O423</f>
        <v>0</v>
      </c>
      <c r="J423" s="123">
        <f>'MATRIZ 2017 COMPLETO PROPOSTA'!R423+'MATRIZ 2017 COMPLETO PROPOSTA'!X423+'MATRIZ 2017 COMPLETO PROPOSTA'!AQ423+'MATRIZ 2017 COMPLETO PROPOSTA'!AU423+'MATRIZ 2017 COMPLETO PROPOSTA'!AY423</f>
        <v>1289334.7328889917</v>
      </c>
      <c r="K423" s="123"/>
      <c r="L423" s="123">
        <f t="shared" si="22"/>
        <v>31757064.941564079</v>
      </c>
      <c r="M423" s="123"/>
      <c r="N423" s="123">
        <f>'MATRIZ 2017 COMPLETO PROPOSTA'!AG423+'MATRIZ 2017 COMPLETO PROPOSTA'!AJ423+'MATRIZ 2017 COMPLETO PROPOSTA'!AM423</f>
        <v>5457983.469524621</v>
      </c>
      <c r="O423" s="123"/>
      <c r="P423" s="123"/>
      <c r="Q423" s="23"/>
    </row>
    <row r="424" spans="1:17" x14ac:dyDescent="0.25">
      <c r="A424" s="5"/>
      <c r="B424" t="s">
        <v>451</v>
      </c>
      <c r="C424" t="s">
        <v>467</v>
      </c>
      <c r="D424" s="103" t="s">
        <v>89</v>
      </c>
      <c r="F424" s="75"/>
      <c r="H424" s="123">
        <f>'MATRIZ 2017 COMPLETO PROPOSTA'!J424</f>
        <v>15368254.305272618</v>
      </c>
      <c r="I424" s="123">
        <f>'MATRIZ 2017 COMPLETO PROPOSTA'!O424</f>
        <v>0</v>
      </c>
      <c r="J424" s="123">
        <f>'MATRIZ 2017 COMPLETO PROPOSTA'!R424+'MATRIZ 2017 COMPLETO PROPOSTA'!X424+'MATRIZ 2017 COMPLETO PROPOSTA'!AQ424+'MATRIZ 2017 COMPLETO PROPOSTA'!AU424+'MATRIZ 2017 COMPLETO PROPOSTA'!AY424</f>
        <v>0</v>
      </c>
      <c r="K424" s="123"/>
      <c r="L424" s="123">
        <f t="shared" si="22"/>
        <v>15368254.305272618</v>
      </c>
      <c r="M424" s="123"/>
      <c r="N424" s="123">
        <f>'MATRIZ 2017 COMPLETO PROPOSTA'!AG424+'MATRIZ 2017 COMPLETO PROPOSTA'!AJ424+'MATRIZ 2017 COMPLETO PROPOSTA'!AM424</f>
        <v>2319828.3433427531</v>
      </c>
      <c r="O424" s="123"/>
      <c r="P424" s="123"/>
      <c r="Q424" s="23"/>
    </row>
    <row r="425" spans="1:17" x14ac:dyDescent="0.25">
      <c r="A425" s="5"/>
      <c r="D425" s="103"/>
      <c r="F425" s="75"/>
      <c r="H425" s="123"/>
      <c r="I425" s="123"/>
      <c r="J425" s="123"/>
      <c r="K425" s="123"/>
      <c r="L425" s="123"/>
      <c r="M425" s="123"/>
      <c r="N425" s="123"/>
      <c r="O425" s="123"/>
      <c r="P425" s="123"/>
      <c r="Q425" s="23"/>
    </row>
    <row r="426" spans="1:17" x14ac:dyDescent="0.25">
      <c r="A426" s="5"/>
      <c r="B426" s="107" t="s">
        <v>451</v>
      </c>
      <c r="C426" s="107" t="s">
        <v>468</v>
      </c>
      <c r="D426" s="107" t="s">
        <v>84</v>
      </c>
      <c r="E426" s="107"/>
      <c r="F426" s="109"/>
      <c r="G426" s="107"/>
      <c r="H426" s="124">
        <f>SUM(H427:H434)</f>
        <v>24141995.774660375</v>
      </c>
      <c r="I426" s="124">
        <f>SUM(I427:I434)</f>
        <v>4423519.3681082753</v>
      </c>
      <c r="J426" s="124">
        <f>SUM(J427:J434)</f>
        <v>7500621.9961091215</v>
      </c>
      <c r="K426" s="124"/>
      <c r="L426" s="124">
        <f>SUM(L427:L434)</f>
        <v>36066137.138877764</v>
      </c>
      <c r="M426" s="124"/>
      <c r="N426" s="124">
        <f>SUM(N427:N434)</f>
        <v>5789053.725324017</v>
      </c>
      <c r="O426" s="124"/>
      <c r="P426" s="124">
        <f>L426*'DADOS BASE PROPOSTA'!$H$63</f>
        <v>28852.909711102213</v>
      </c>
      <c r="Q426" s="30"/>
    </row>
    <row r="427" spans="1:17" x14ac:dyDescent="0.25">
      <c r="A427" s="5"/>
      <c r="B427" t="s">
        <v>451</v>
      </c>
      <c r="C427" t="s">
        <v>35</v>
      </c>
      <c r="D427" s="103" t="s">
        <v>85</v>
      </c>
      <c r="F427" s="75">
        <f>'MATRIZ 2017 COMPLETO PROPOSTA'!Q427</f>
        <v>7</v>
      </c>
      <c r="H427" s="123">
        <f>'MATRIZ 2017 COMPLETO PROPOSTA'!J427</f>
        <v>0</v>
      </c>
      <c r="I427" s="123">
        <f>SUMIF('MATRIZ 2017 COMPLETO PROPOSTA'!D428:D435,"ECR",'MATRIZ 2017 COMPLETO PROPOSTA'!O428:O435)</f>
        <v>0</v>
      </c>
      <c r="J427" s="123">
        <f>'MATRIZ 2017 COMPLETO PROPOSTA'!R427+'MATRIZ 2017 COMPLETO PROPOSTA'!X427+'MATRIZ 2017 COMPLETO PROPOSTA'!AQ427+'MATRIZ 2017 COMPLETO PROPOSTA'!AU427+'MATRIZ 2017 COMPLETO PROPOSTA'!AY427</f>
        <v>7101609.3959770584</v>
      </c>
      <c r="K427" s="123"/>
      <c r="L427" s="123">
        <f t="shared" ref="L427:L434" si="23">SUM(H427:J427)</f>
        <v>7101609.3959770584</v>
      </c>
      <c r="M427" s="123"/>
      <c r="N427" s="123">
        <f>'MATRIZ 2017 COMPLETO PROPOSTA'!AG427+'MATRIZ 2017 COMPLETO PROPOSTA'!AJ427+'MATRIZ 2017 COMPLETO PROPOSTA'!AM427</f>
        <v>0</v>
      </c>
      <c r="O427" s="123"/>
      <c r="P427" s="123"/>
      <c r="Q427" s="23"/>
    </row>
    <row r="428" spans="1:17" x14ac:dyDescent="0.25">
      <c r="A428" s="5"/>
      <c r="B428" t="s">
        <v>451</v>
      </c>
      <c r="C428" t="s">
        <v>469</v>
      </c>
      <c r="D428" s="103" t="s">
        <v>89</v>
      </c>
      <c r="F428" s="75"/>
      <c r="H428" s="123">
        <f>'MATRIZ 2017 COMPLETO PROPOSTA'!J428</f>
        <v>3153781.4</v>
      </c>
      <c r="I428" s="123">
        <f>'MATRIZ 2017 COMPLETO PROPOSTA'!O428</f>
        <v>0</v>
      </c>
      <c r="J428" s="123">
        <f>'MATRIZ 2017 COMPLETO PROPOSTA'!R428+'MATRIZ 2017 COMPLETO PROPOSTA'!X428+'MATRIZ 2017 COMPLETO PROPOSTA'!AQ428+'MATRIZ 2017 COMPLETO PROPOSTA'!AU428+'MATRIZ 2017 COMPLETO PROPOSTA'!AY428</f>
        <v>18605.71545496074</v>
      </c>
      <c r="K428" s="123"/>
      <c r="L428" s="123">
        <f t="shared" si="23"/>
        <v>3172387.1154549606</v>
      </c>
      <c r="M428" s="123"/>
      <c r="N428" s="123">
        <f>'MATRIZ 2017 COMPLETO PROPOSTA'!AG428+'MATRIZ 2017 COMPLETO PROPOSTA'!AJ428+'MATRIZ 2017 COMPLETO PROPOSTA'!AM428</f>
        <v>539286.94514576416</v>
      </c>
      <c r="O428" s="123"/>
      <c r="P428" s="123"/>
      <c r="Q428" s="23"/>
    </row>
    <row r="429" spans="1:17" x14ac:dyDescent="0.25">
      <c r="A429" s="5"/>
      <c r="B429" t="s">
        <v>451</v>
      </c>
      <c r="C429" t="s">
        <v>470</v>
      </c>
      <c r="D429" s="103" t="s">
        <v>89</v>
      </c>
      <c r="F429" s="75"/>
      <c r="H429" s="123">
        <f>'MATRIZ 2017 COMPLETO PROPOSTA'!J429</f>
        <v>3153781.4</v>
      </c>
      <c r="I429" s="123">
        <f>'MATRIZ 2017 COMPLETO PROPOSTA'!O429</f>
        <v>0</v>
      </c>
      <c r="J429" s="123">
        <f>'MATRIZ 2017 COMPLETO PROPOSTA'!R429+'MATRIZ 2017 COMPLETO PROPOSTA'!X429+'MATRIZ 2017 COMPLETO PROPOSTA'!AQ429+'MATRIZ 2017 COMPLETO PROPOSTA'!AU429+'MATRIZ 2017 COMPLETO PROPOSTA'!AY429</f>
        <v>35928.666160072898</v>
      </c>
      <c r="K429" s="123"/>
      <c r="L429" s="123">
        <f t="shared" si="23"/>
        <v>3189710.0661600726</v>
      </c>
      <c r="M429" s="123"/>
      <c r="N429" s="123">
        <f>'MATRIZ 2017 COMPLETO PROPOSTA'!AG429+'MATRIZ 2017 COMPLETO PROPOSTA'!AJ429+'MATRIZ 2017 COMPLETO PROPOSTA'!AM429</f>
        <v>545371.80036888644</v>
      </c>
      <c r="O429" s="123"/>
      <c r="P429" s="123"/>
      <c r="Q429" s="23"/>
    </row>
    <row r="430" spans="1:17" x14ac:dyDescent="0.25">
      <c r="A430" s="5"/>
      <c r="B430" t="s">
        <v>451</v>
      </c>
      <c r="C430" t="s">
        <v>471</v>
      </c>
      <c r="D430" s="103" t="s">
        <v>89</v>
      </c>
      <c r="F430" s="75"/>
      <c r="H430" s="123">
        <f>'MATRIZ 2017 COMPLETO PROPOSTA'!J430</f>
        <v>8564349.7793792821</v>
      </c>
      <c r="I430" s="123">
        <f>'MATRIZ 2017 COMPLETO PROPOSTA'!O430</f>
        <v>0</v>
      </c>
      <c r="J430" s="123">
        <f>'MATRIZ 2017 COMPLETO PROPOSTA'!R430+'MATRIZ 2017 COMPLETO PROPOSTA'!X430+'MATRIZ 2017 COMPLETO PROPOSTA'!AQ430+'MATRIZ 2017 COMPLETO PROPOSTA'!AU430+'MATRIZ 2017 COMPLETO PROPOSTA'!AY430</f>
        <v>112543.5971335912</v>
      </c>
      <c r="K430" s="123"/>
      <c r="L430" s="123">
        <f t="shared" si="23"/>
        <v>8676893.3765128739</v>
      </c>
      <c r="M430" s="123"/>
      <c r="N430" s="123">
        <f>'MATRIZ 2017 COMPLETO PROPOSTA'!AG430+'MATRIZ 2017 COMPLETO PROPOSTA'!AJ430+'MATRIZ 2017 COMPLETO PROPOSTA'!AM430</f>
        <v>1733004.205268299</v>
      </c>
      <c r="O430" s="123"/>
      <c r="P430" s="123"/>
      <c r="Q430" s="23"/>
    </row>
    <row r="431" spans="1:17" x14ac:dyDescent="0.25">
      <c r="A431" s="5"/>
      <c r="B431" t="s">
        <v>451</v>
      </c>
      <c r="C431" t="s">
        <v>472</v>
      </c>
      <c r="D431" s="103" t="s">
        <v>89</v>
      </c>
      <c r="F431" s="75"/>
      <c r="H431" s="123">
        <f>'MATRIZ 2017 COMPLETO PROPOSTA'!J431</f>
        <v>5810066.9056366766</v>
      </c>
      <c r="I431" s="123">
        <f>'MATRIZ 2017 COMPLETO PROPOSTA'!O431</f>
        <v>0</v>
      </c>
      <c r="J431" s="123">
        <f>'MATRIZ 2017 COMPLETO PROPOSTA'!R431+'MATRIZ 2017 COMPLETO PROPOSTA'!X431+'MATRIZ 2017 COMPLETO PROPOSTA'!AQ431+'MATRIZ 2017 COMPLETO PROPOSTA'!AU431+'MATRIZ 2017 COMPLETO PROPOSTA'!AY431</f>
        <v>48064.037236303091</v>
      </c>
      <c r="K431" s="123"/>
      <c r="L431" s="123">
        <f t="shared" si="23"/>
        <v>5858130.9428729797</v>
      </c>
      <c r="M431" s="123"/>
      <c r="N431" s="123">
        <f>'MATRIZ 2017 COMPLETO PROPOSTA'!AG431+'MATRIZ 2017 COMPLETO PROPOSTA'!AJ431+'MATRIZ 2017 COMPLETO PROPOSTA'!AM431</f>
        <v>1402689.6407224198</v>
      </c>
      <c r="O431" s="123"/>
      <c r="P431" s="123"/>
      <c r="Q431" s="23"/>
    </row>
    <row r="432" spans="1:17" x14ac:dyDescent="0.25">
      <c r="A432" s="5"/>
      <c r="B432" t="s">
        <v>451</v>
      </c>
      <c r="C432" t="s">
        <v>473</v>
      </c>
      <c r="D432" s="103" t="s">
        <v>89</v>
      </c>
      <c r="F432" s="75"/>
      <c r="H432" s="123">
        <f>'MATRIZ 2017 COMPLETO PROPOSTA'!J432</f>
        <v>3460016.2896444155</v>
      </c>
      <c r="I432" s="123">
        <f>'MATRIZ 2017 COMPLETO PROPOSTA'!O432</f>
        <v>0</v>
      </c>
      <c r="J432" s="123">
        <f>'MATRIZ 2017 COMPLETO PROPOSTA'!R432+'MATRIZ 2017 COMPLETO PROPOSTA'!X432+'MATRIZ 2017 COMPLETO PROPOSTA'!AQ432+'MATRIZ 2017 COMPLETO PROPOSTA'!AU432+'MATRIZ 2017 COMPLETO PROPOSTA'!AY432</f>
        <v>78347.452991517959</v>
      </c>
      <c r="K432" s="123"/>
      <c r="L432" s="123">
        <f t="shared" si="23"/>
        <v>3538363.7426359337</v>
      </c>
      <c r="M432" s="123"/>
      <c r="N432" s="123">
        <f>'MATRIZ 2017 COMPLETO PROPOSTA'!AG432+'MATRIZ 2017 COMPLETO PROPOSTA'!AJ432+'MATRIZ 2017 COMPLETO PROPOSTA'!AM432</f>
        <v>855709.87696492509</v>
      </c>
      <c r="O432" s="123"/>
      <c r="P432" s="123"/>
      <c r="Q432" s="23"/>
    </row>
    <row r="433" spans="1:17" x14ac:dyDescent="0.25">
      <c r="A433" s="5"/>
      <c r="B433" t="s">
        <v>451</v>
      </c>
      <c r="C433" t="s">
        <v>474</v>
      </c>
      <c r="D433" s="103" t="s">
        <v>136</v>
      </c>
      <c r="F433" s="75"/>
      <c r="H433" s="123">
        <f>'MATRIZ 2017 COMPLETO PROPOSTA'!J433</f>
        <v>0</v>
      </c>
      <c r="I433" s="123">
        <f>'MATRIZ 2017 COMPLETO PROPOSTA'!O433</f>
        <v>2240763.3993277084</v>
      </c>
      <c r="J433" s="123">
        <f>'MATRIZ 2017 COMPLETO PROPOSTA'!R433+'MATRIZ 2017 COMPLETO PROPOSTA'!X433+'MATRIZ 2017 COMPLETO PROPOSTA'!AQ433+'MATRIZ 2017 COMPLETO PROPOSTA'!AU433+'MATRIZ 2017 COMPLETO PROPOSTA'!AY433</f>
        <v>46363.869987645849</v>
      </c>
      <c r="K433" s="123"/>
      <c r="L433" s="123">
        <f t="shared" si="23"/>
        <v>2287127.2693153541</v>
      </c>
      <c r="M433" s="123"/>
      <c r="N433" s="123">
        <f>'MATRIZ 2017 COMPLETO PROPOSTA'!AG433+'MATRIZ 2017 COMPLETO PROPOSTA'!AJ433+'MATRIZ 2017 COMPLETO PROPOSTA'!AM433</f>
        <v>380859.55893818301</v>
      </c>
      <c r="O433" s="123"/>
      <c r="P433" s="123"/>
      <c r="Q433" s="23"/>
    </row>
    <row r="434" spans="1:17" x14ac:dyDescent="0.25">
      <c r="A434" s="5"/>
      <c r="B434" t="s">
        <v>451</v>
      </c>
      <c r="C434" t="s">
        <v>475</v>
      </c>
      <c r="D434" s="103" t="s">
        <v>93</v>
      </c>
      <c r="F434" s="75"/>
      <c r="H434" s="123">
        <f>'MATRIZ 2017 COMPLETO PROPOSTA'!J434</f>
        <v>0</v>
      </c>
      <c r="I434" s="123">
        <f>'MATRIZ 2017 COMPLETO PROPOSTA'!O434</f>
        <v>2182755.9687805669</v>
      </c>
      <c r="J434" s="123">
        <f>'MATRIZ 2017 COMPLETO PROPOSTA'!R434+'MATRIZ 2017 COMPLETO PROPOSTA'!X434+'MATRIZ 2017 COMPLETO PROPOSTA'!AQ434+'MATRIZ 2017 COMPLETO PROPOSTA'!AU434+'MATRIZ 2017 COMPLETO PROPOSTA'!AY434</f>
        <v>59159.261167970602</v>
      </c>
      <c r="K434" s="123"/>
      <c r="L434" s="123">
        <f t="shared" si="23"/>
        <v>2241915.2299485374</v>
      </c>
      <c r="M434" s="123"/>
      <c r="N434" s="123">
        <f>'MATRIZ 2017 COMPLETO PROPOSTA'!AG434+'MATRIZ 2017 COMPLETO PROPOSTA'!AJ434+'MATRIZ 2017 COMPLETO PROPOSTA'!AM434</f>
        <v>332131.69791553996</v>
      </c>
      <c r="O434" s="123"/>
      <c r="P434" s="123"/>
      <c r="Q434" s="23"/>
    </row>
    <row r="435" spans="1:17" x14ac:dyDescent="0.25">
      <c r="A435" s="5"/>
      <c r="D435" s="103"/>
      <c r="F435" s="75"/>
      <c r="H435" s="123"/>
      <c r="I435" s="123"/>
      <c r="J435" s="123"/>
      <c r="K435" s="123"/>
      <c r="L435" s="123"/>
      <c r="M435" s="123"/>
      <c r="N435" s="123"/>
      <c r="O435" s="123"/>
      <c r="P435" s="123"/>
      <c r="Q435" s="23"/>
    </row>
    <row r="436" spans="1:17" x14ac:dyDescent="0.25">
      <c r="A436" s="5"/>
      <c r="B436" s="107" t="s">
        <v>476</v>
      </c>
      <c r="C436" s="107" t="s">
        <v>477</v>
      </c>
      <c r="D436" s="107" t="s">
        <v>84</v>
      </c>
      <c r="E436" s="107"/>
      <c r="F436" s="109"/>
      <c r="G436" s="107"/>
      <c r="H436" s="124">
        <f>SUM(H437:H457)</f>
        <v>54637249.475326948</v>
      </c>
      <c r="I436" s="124">
        <f>SUM(I437:I457)</f>
        <v>17619857.024580367</v>
      </c>
      <c r="J436" s="124">
        <f>SUM(J437:J457)</f>
        <v>12617038.545782806</v>
      </c>
      <c r="K436" s="124"/>
      <c r="L436" s="124">
        <f>SUM(L437:L457)</f>
        <v>84874145.045690119</v>
      </c>
      <c r="M436" s="124"/>
      <c r="N436" s="124">
        <f>SUM(N437:N457)</f>
        <v>14474844.667408358</v>
      </c>
      <c r="O436" s="124"/>
      <c r="P436" s="124">
        <f>L436*'DADOS BASE PROPOSTA'!$H$63</f>
        <v>67899.316036552103</v>
      </c>
      <c r="Q436" s="30"/>
    </row>
    <row r="437" spans="1:17" x14ac:dyDescent="0.25">
      <c r="A437" s="5"/>
      <c r="B437" t="s">
        <v>476</v>
      </c>
      <c r="C437" t="s">
        <v>35</v>
      </c>
      <c r="D437" s="103" t="s">
        <v>85</v>
      </c>
      <c r="F437" s="75">
        <f>'MATRIZ 2017 COMPLETO PROPOSTA'!Q437</f>
        <v>20</v>
      </c>
      <c r="H437" s="123">
        <f>'MATRIZ 2017 COMPLETO PROPOSTA'!J437</f>
        <v>0</v>
      </c>
      <c r="I437" s="123">
        <f>SUMIF('MATRIZ 2017 COMPLETO PROPOSTA'!D438:D458,"ECR",'MATRIZ 2017 COMPLETO PROPOSTA'!O438:O458)</f>
        <v>0</v>
      </c>
      <c r="J437" s="123">
        <f>'MATRIZ 2017 COMPLETO PROPOSTA'!R437+'MATRIZ 2017 COMPLETO PROPOSTA'!X437+'MATRIZ 2017 COMPLETO PROPOSTA'!AQ437+'MATRIZ 2017 COMPLETO PROPOSTA'!AU437+'MATRIZ 2017 COMPLETO PROPOSTA'!AY437</f>
        <v>10150726.413303791</v>
      </c>
      <c r="K437" s="123"/>
      <c r="L437" s="123">
        <f t="shared" ref="L437:L457" si="24">SUM(H437:J437)</f>
        <v>10150726.413303791</v>
      </c>
      <c r="M437" s="123"/>
      <c r="N437" s="123">
        <f>'MATRIZ 2017 COMPLETO PROPOSTA'!AG437+'MATRIZ 2017 COMPLETO PROPOSTA'!AJ437+'MATRIZ 2017 COMPLETO PROPOSTA'!AM437</f>
        <v>0</v>
      </c>
      <c r="O437" s="123"/>
      <c r="P437" s="123"/>
      <c r="Q437" s="23"/>
    </row>
    <row r="438" spans="1:17" x14ac:dyDescent="0.25">
      <c r="A438" s="5"/>
      <c r="B438" t="s">
        <v>476</v>
      </c>
      <c r="C438" t="s">
        <v>478</v>
      </c>
      <c r="D438" s="103" t="s">
        <v>89</v>
      </c>
      <c r="F438" s="75"/>
      <c r="H438" s="123">
        <f>'MATRIZ 2017 COMPLETO PROPOSTA'!J438</f>
        <v>3403523.5960379052</v>
      </c>
      <c r="I438" s="123">
        <f>'MATRIZ 2017 COMPLETO PROPOSTA'!O438</f>
        <v>0</v>
      </c>
      <c r="J438" s="123">
        <f>'MATRIZ 2017 COMPLETO PROPOSTA'!R438+'MATRIZ 2017 COMPLETO PROPOSTA'!X438+'MATRIZ 2017 COMPLETO PROPOSTA'!AQ438+'MATRIZ 2017 COMPLETO PROPOSTA'!AU438+'MATRIZ 2017 COMPLETO PROPOSTA'!AY438</f>
        <v>242169.84498214637</v>
      </c>
      <c r="K438" s="123"/>
      <c r="L438" s="123">
        <f t="shared" si="24"/>
        <v>3645693.4410200515</v>
      </c>
      <c r="M438" s="123"/>
      <c r="N438" s="123">
        <f>'MATRIZ 2017 COMPLETO PROPOSTA'!AG438+'MATRIZ 2017 COMPLETO PROPOSTA'!AJ438+'MATRIZ 2017 COMPLETO PROPOSTA'!AM438</f>
        <v>1295690.8882308528</v>
      </c>
      <c r="O438" s="123"/>
      <c r="P438" s="123"/>
      <c r="Q438" s="23"/>
    </row>
    <row r="439" spans="1:17" x14ac:dyDescent="0.25">
      <c r="A439" s="5"/>
      <c r="B439" t="s">
        <v>476</v>
      </c>
      <c r="C439" t="s">
        <v>479</v>
      </c>
      <c r="D439" s="103" t="s">
        <v>87</v>
      </c>
      <c r="F439" s="75"/>
      <c r="H439" s="123">
        <f>'MATRIZ 2017 COMPLETO PROPOSTA'!J439</f>
        <v>0</v>
      </c>
      <c r="I439" s="123">
        <f>'MATRIZ 2017 COMPLETO PROPOSTA'!O439</f>
        <v>996691.27861950547</v>
      </c>
      <c r="J439" s="123">
        <f>'MATRIZ 2017 COMPLETO PROPOSTA'!R439+'MATRIZ 2017 COMPLETO PROPOSTA'!X439+'MATRIZ 2017 COMPLETO PROPOSTA'!AQ439+'MATRIZ 2017 COMPLETO PROPOSTA'!AU439+'MATRIZ 2017 COMPLETO PROPOSTA'!AY439</f>
        <v>0</v>
      </c>
      <c r="K439" s="123"/>
      <c r="L439" s="123">
        <f t="shared" si="24"/>
        <v>996691.27861950547</v>
      </c>
      <c r="M439" s="123"/>
      <c r="N439" s="123">
        <f>'MATRIZ 2017 COMPLETO PROPOSTA'!AG439+'MATRIZ 2017 COMPLETO PROPOSTA'!AJ439+'MATRIZ 2017 COMPLETO PROPOSTA'!AM439</f>
        <v>77854.984944747222</v>
      </c>
      <c r="O439" s="123"/>
      <c r="P439" s="123"/>
      <c r="Q439" s="23"/>
    </row>
    <row r="440" spans="1:17" x14ac:dyDescent="0.25">
      <c r="A440" s="5"/>
      <c r="B440" t="s">
        <v>476</v>
      </c>
      <c r="C440" t="s">
        <v>480</v>
      </c>
      <c r="D440" s="103" t="s">
        <v>87</v>
      </c>
      <c r="F440" s="75"/>
      <c r="H440" s="123">
        <f>'MATRIZ 2017 COMPLETO PROPOSTA'!J440</f>
        <v>0</v>
      </c>
      <c r="I440" s="123">
        <f>'MATRIZ 2017 COMPLETO PROPOSTA'!O440</f>
        <v>995733.65420329676</v>
      </c>
      <c r="J440" s="123">
        <f>'MATRIZ 2017 COMPLETO PROPOSTA'!R440+'MATRIZ 2017 COMPLETO PROPOSTA'!X440+'MATRIZ 2017 COMPLETO PROPOSTA'!AQ440+'MATRIZ 2017 COMPLETO PROPOSTA'!AU440+'MATRIZ 2017 COMPLETO PROPOSTA'!AY440</f>
        <v>0</v>
      </c>
      <c r="K440" s="123"/>
      <c r="L440" s="123">
        <f t="shared" si="24"/>
        <v>995733.65420329676</v>
      </c>
      <c r="M440" s="123"/>
      <c r="N440" s="123">
        <f>'MATRIZ 2017 COMPLETO PROPOSTA'!AG440+'MATRIZ 2017 COMPLETO PROPOSTA'!AJ440+'MATRIZ 2017 COMPLETO PROPOSTA'!AM440</f>
        <v>51433.002409224209</v>
      </c>
      <c r="O440" s="123"/>
      <c r="P440" s="123"/>
      <c r="Q440" s="23"/>
    </row>
    <row r="441" spans="1:17" x14ac:dyDescent="0.25">
      <c r="A441" s="5"/>
      <c r="B441" t="s">
        <v>476</v>
      </c>
      <c r="C441" t="s">
        <v>481</v>
      </c>
      <c r="D441" s="103" t="s">
        <v>87</v>
      </c>
      <c r="F441" s="75"/>
      <c r="H441" s="123">
        <f>'MATRIZ 2017 COMPLETO PROPOSTA'!J441</f>
        <v>0</v>
      </c>
      <c r="I441" s="123">
        <f>'MATRIZ 2017 COMPLETO PROPOSTA'!O441</f>
        <v>995837.4578943759</v>
      </c>
      <c r="J441" s="123">
        <f>'MATRIZ 2017 COMPLETO PROPOSTA'!R441+'MATRIZ 2017 COMPLETO PROPOSTA'!X441+'MATRIZ 2017 COMPLETO PROPOSTA'!AQ441+'MATRIZ 2017 COMPLETO PROPOSTA'!AU441+'MATRIZ 2017 COMPLETO PROPOSTA'!AY441</f>
        <v>119918.53105346749</v>
      </c>
      <c r="K441" s="123"/>
      <c r="L441" s="123">
        <f t="shared" si="24"/>
        <v>1115755.9889478434</v>
      </c>
      <c r="M441" s="123"/>
      <c r="N441" s="123">
        <f>'MATRIZ 2017 COMPLETO PROPOSTA'!AG441+'MATRIZ 2017 COMPLETO PROPOSTA'!AJ441+'MATRIZ 2017 COMPLETO PROPOSTA'!AM441</f>
        <v>61577.605652034035</v>
      </c>
      <c r="O441" s="123"/>
      <c r="P441" s="123"/>
      <c r="Q441" s="23"/>
    </row>
    <row r="442" spans="1:17" x14ac:dyDescent="0.25">
      <c r="A442" s="5"/>
      <c r="B442" t="s">
        <v>476</v>
      </c>
      <c r="C442" t="s">
        <v>482</v>
      </c>
      <c r="D442" s="103" t="s">
        <v>93</v>
      </c>
      <c r="F442" s="75"/>
      <c r="H442" s="123">
        <f>'MATRIZ 2017 COMPLETO PROPOSTA'!J442</f>
        <v>0</v>
      </c>
      <c r="I442" s="123">
        <f>'MATRIZ 2017 COMPLETO PROPOSTA'!O442</f>
        <v>2328338.8427169221</v>
      </c>
      <c r="J442" s="123">
        <f>'MATRIZ 2017 COMPLETO PROPOSTA'!R442+'MATRIZ 2017 COMPLETO PROPOSTA'!X442+'MATRIZ 2017 COMPLETO PROPOSTA'!AQ442+'MATRIZ 2017 COMPLETO PROPOSTA'!AU442+'MATRIZ 2017 COMPLETO PROPOSTA'!AY442</f>
        <v>0</v>
      </c>
      <c r="K442" s="123"/>
      <c r="L442" s="123">
        <f t="shared" si="24"/>
        <v>2328338.8427169221</v>
      </c>
      <c r="M442" s="123"/>
      <c r="N442" s="123">
        <f>'MATRIZ 2017 COMPLETO PROPOSTA'!AG442+'MATRIZ 2017 COMPLETO PROPOSTA'!AJ442+'MATRIZ 2017 COMPLETO PROPOSTA'!AM442</f>
        <v>187913.44724287727</v>
      </c>
      <c r="O442" s="123"/>
      <c r="P442" s="123"/>
      <c r="Q442" s="23"/>
    </row>
    <row r="443" spans="1:17" x14ac:dyDescent="0.25">
      <c r="A443" s="5"/>
      <c r="B443" t="s">
        <v>476</v>
      </c>
      <c r="C443" t="s">
        <v>483</v>
      </c>
      <c r="D443" s="103" t="s">
        <v>93</v>
      </c>
      <c r="F443" s="75"/>
      <c r="H443" s="123">
        <f>'MATRIZ 2017 COMPLETO PROPOSTA'!J443</f>
        <v>0</v>
      </c>
      <c r="I443" s="123">
        <f>'MATRIZ 2017 COMPLETO PROPOSTA'!O443</f>
        <v>2556747.9789265678</v>
      </c>
      <c r="J443" s="123">
        <f>'MATRIZ 2017 COMPLETO PROPOSTA'!R443+'MATRIZ 2017 COMPLETO PROPOSTA'!X443+'MATRIZ 2017 COMPLETO PROPOSTA'!AQ443+'MATRIZ 2017 COMPLETO PROPOSTA'!AU443+'MATRIZ 2017 COMPLETO PROPOSTA'!AY443</f>
        <v>0</v>
      </c>
      <c r="K443" s="123"/>
      <c r="L443" s="123">
        <f t="shared" si="24"/>
        <v>2556747.9789265678</v>
      </c>
      <c r="M443" s="123"/>
      <c r="N443" s="123">
        <f>'MATRIZ 2017 COMPLETO PROPOSTA'!AG443+'MATRIZ 2017 COMPLETO PROPOSTA'!AJ443+'MATRIZ 2017 COMPLETO PROPOSTA'!AM443</f>
        <v>293857.75711883063</v>
      </c>
      <c r="O443" s="123"/>
      <c r="P443" s="123"/>
      <c r="Q443" s="23"/>
    </row>
    <row r="444" spans="1:17" x14ac:dyDescent="0.25">
      <c r="A444" s="5"/>
      <c r="B444" t="s">
        <v>476</v>
      </c>
      <c r="C444" t="s">
        <v>484</v>
      </c>
      <c r="D444" s="103" t="s">
        <v>89</v>
      </c>
      <c r="F444" s="75"/>
      <c r="H444" s="123">
        <f>'MATRIZ 2017 COMPLETO PROPOSTA'!J444</f>
        <v>3544798.4953764253</v>
      </c>
      <c r="I444" s="123">
        <f>'MATRIZ 2017 COMPLETO PROPOSTA'!O444</f>
        <v>0</v>
      </c>
      <c r="J444" s="123">
        <f>'MATRIZ 2017 COMPLETO PROPOSTA'!R444+'MATRIZ 2017 COMPLETO PROPOSTA'!X444+'MATRIZ 2017 COMPLETO PROPOSTA'!AQ444+'MATRIZ 2017 COMPLETO PROPOSTA'!AU444+'MATRIZ 2017 COMPLETO PROPOSTA'!AY444</f>
        <v>124538.56570514081</v>
      </c>
      <c r="K444" s="123"/>
      <c r="L444" s="123">
        <f t="shared" si="24"/>
        <v>3669337.0610815659</v>
      </c>
      <c r="M444" s="123"/>
      <c r="N444" s="123">
        <f>'MATRIZ 2017 COMPLETO PROPOSTA'!AG444+'MATRIZ 2017 COMPLETO PROPOSTA'!AJ444+'MATRIZ 2017 COMPLETO PROPOSTA'!AM444</f>
        <v>789162.77899688471</v>
      </c>
      <c r="O444" s="123"/>
      <c r="P444" s="123"/>
      <c r="Q444" s="23"/>
    </row>
    <row r="445" spans="1:17" x14ac:dyDescent="0.25">
      <c r="A445" s="5"/>
      <c r="B445" t="s">
        <v>476</v>
      </c>
      <c r="C445" t="s">
        <v>485</v>
      </c>
      <c r="D445" s="103" t="s">
        <v>89</v>
      </c>
      <c r="F445" s="75"/>
      <c r="H445" s="123">
        <f>'MATRIZ 2017 COMPLETO PROPOSTA'!J445</f>
        <v>5091551.0030019069</v>
      </c>
      <c r="I445" s="123">
        <f>'MATRIZ 2017 COMPLETO PROPOSTA'!O445</f>
        <v>0</v>
      </c>
      <c r="J445" s="123">
        <f>'MATRIZ 2017 COMPLETO PROPOSTA'!R445+'MATRIZ 2017 COMPLETO PROPOSTA'!X445+'MATRIZ 2017 COMPLETO PROPOSTA'!AQ445+'MATRIZ 2017 COMPLETO PROPOSTA'!AU445+'MATRIZ 2017 COMPLETO PROPOSTA'!AY445</f>
        <v>177903.48682613968</v>
      </c>
      <c r="K445" s="123"/>
      <c r="L445" s="123">
        <f t="shared" si="24"/>
        <v>5269454.4898280464</v>
      </c>
      <c r="M445" s="123"/>
      <c r="N445" s="123">
        <f>'MATRIZ 2017 COMPLETO PROPOSTA'!AG445+'MATRIZ 2017 COMPLETO PROPOSTA'!AJ445+'MATRIZ 2017 COMPLETO PROPOSTA'!AM445</f>
        <v>911763.70763121615</v>
      </c>
      <c r="O445" s="123"/>
      <c r="P445" s="123"/>
      <c r="Q445" s="23"/>
    </row>
    <row r="446" spans="1:17" x14ac:dyDescent="0.25">
      <c r="A446" s="5"/>
      <c r="B446" t="s">
        <v>476</v>
      </c>
      <c r="C446" t="s">
        <v>486</v>
      </c>
      <c r="D446" s="103" t="s">
        <v>93</v>
      </c>
      <c r="F446" s="75"/>
      <c r="H446" s="123">
        <f>'MATRIZ 2017 COMPLETO PROPOSTA'!J446</f>
        <v>0</v>
      </c>
      <c r="I446" s="123">
        <f>'MATRIZ 2017 COMPLETO PROPOSTA'!O446</f>
        <v>2540761.4952250971</v>
      </c>
      <c r="J446" s="123">
        <f>'MATRIZ 2017 COMPLETO PROPOSTA'!R446+'MATRIZ 2017 COMPLETO PROPOSTA'!X446+'MATRIZ 2017 COMPLETO PROPOSTA'!AQ446+'MATRIZ 2017 COMPLETO PROPOSTA'!AU446+'MATRIZ 2017 COMPLETO PROPOSTA'!AY446</f>
        <v>60812.741792406523</v>
      </c>
      <c r="K446" s="123"/>
      <c r="L446" s="123">
        <f t="shared" si="24"/>
        <v>2601574.2370175035</v>
      </c>
      <c r="M446" s="123"/>
      <c r="N446" s="123">
        <f>'MATRIZ 2017 COMPLETO PROPOSTA'!AG446+'MATRIZ 2017 COMPLETO PROPOSTA'!AJ446+'MATRIZ 2017 COMPLETO PROPOSTA'!AM446</f>
        <v>387721.79773944576</v>
      </c>
      <c r="O446" s="123"/>
      <c r="P446" s="123"/>
      <c r="Q446" s="23"/>
    </row>
    <row r="447" spans="1:17" x14ac:dyDescent="0.25">
      <c r="A447" s="5"/>
      <c r="B447" t="s">
        <v>476</v>
      </c>
      <c r="C447" t="s">
        <v>487</v>
      </c>
      <c r="D447" s="103" t="s">
        <v>89</v>
      </c>
      <c r="F447" s="75"/>
      <c r="H447" s="123">
        <f>'MATRIZ 2017 COMPLETO PROPOSTA'!J447</f>
        <v>3890536.8808081336</v>
      </c>
      <c r="I447" s="123">
        <f>'MATRIZ 2017 COMPLETO PROPOSTA'!O447</f>
        <v>0</v>
      </c>
      <c r="J447" s="123">
        <f>'MATRIZ 2017 COMPLETO PROPOSTA'!R447+'MATRIZ 2017 COMPLETO PROPOSTA'!X447+'MATRIZ 2017 COMPLETO PROPOSTA'!AQ447+'MATRIZ 2017 COMPLETO PROPOSTA'!AU447+'MATRIZ 2017 COMPLETO PROPOSTA'!AY447</f>
        <v>139732.3249922863</v>
      </c>
      <c r="K447" s="123"/>
      <c r="L447" s="123">
        <f t="shared" si="24"/>
        <v>4030269.2058004201</v>
      </c>
      <c r="M447" s="123"/>
      <c r="N447" s="123">
        <f>'MATRIZ 2017 COMPLETO PROPOSTA'!AG447+'MATRIZ 2017 COMPLETO PROPOSTA'!AJ447+'MATRIZ 2017 COMPLETO PROPOSTA'!AM447</f>
        <v>857348.67369688186</v>
      </c>
      <c r="O447" s="123"/>
      <c r="P447" s="123"/>
      <c r="Q447" s="23"/>
    </row>
    <row r="448" spans="1:17" x14ac:dyDescent="0.25">
      <c r="A448" s="5"/>
      <c r="B448" t="s">
        <v>476</v>
      </c>
      <c r="C448" t="s">
        <v>488</v>
      </c>
      <c r="D448" s="103" t="s">
        <v>89</v>
      </c>
      <c r="F448" s="75"/>
      <c r="H448" s="123">
        <f>'MATRIZ 2017 COMPLETO PROPOSTA'!J448</f>
        <v>3153781.4</v>
      </c>
      <c r="I448" s="123">
        <f>'MATRIZ 2017 COMPLETO PROPOSTA'!O448</f>
        <v>0</v>
      </c>
      <c r="J448" s="123">
        <f>'MATRIZ 2017 COMPLETO PROPOSTA'!R448+'MATRIZ 2017 COMPLETO PROPOSTA'!X448+'MATRIZ 2017 COMPLETO PROPOSTA'!AQ448+'MATRIZ 2017 COMPLETO PROPOSTA'!AU448+'MATRIZ 2017 COMPLETO PROPOSTA'!AY448</f>
        <v>149662.85836836381</v>
      </c>
      <c r="K448" s="123"/>
      <c r="L448" s="123">
        <f t="shared" si="24"/>
        <v>3303444.2583683636</v>
      </c>
      <c r="M448" s="123"/>
      <c r="N448" s="123">
        <f>'MATRIZ 2017 COMPLETO PROPOSTA'!AG448+'MATRIZ 2017 COMPLETO PROPOSTA'!AJ448+'MATRIZ 2017 COMPLETO PROPOSTA'!AM448</f>
        <v>555171.32821259438</v>
      </c>
      <c r="O448" s="123"/>
      <c r="P448" s="123"/>
      <c r="Q448" s="23"/>
    </row>
    <row r="449" spans="1:17" x14ac:dyDescent="0.25">
      <c r="A449" s="5"/>
      <c r="B449" t="s">
        <v>476</v>
      </c>
      <c r="C449" t="s">
        <v>489</v>
      </c>
      <c r="D449" s="103" t="s">
        <v>93</v>
      </c>
      <c r="F449" s="75"/>
      <c r="H449" s="123">
        <f>'MATRIZ 2017 COMPLETO PROPOSTA'!J449</f>
        <v>0</v>
      </c>
      <c r="I449" s="123">
        <f>'MATRIZ 2017 COMPLETO PROPOSTA'!O449</f>
        <v>2374149.9514926821</v>
      </c>
      <c r="J449" s="123">
        <f>'MATRIZ 2017 COMPLETO PROPOSTA'!R449+'MATRIZ 2017 COMPLETO PROPOSTA'!X449+'MATRIZ 2017 COMPLETO PROPOSTA'!AQ449+'MATRIZ 2017 COMPLETO PROPOSTA'!AU449+'MATRIZ 2017 COMPLETO PROPOSTA'!AY449</f>
        <v>109344.58955725231</v>
      </c>
      <c r="K449" s="123"/>
      <c r="L449" s="123">
        <f t="shared" si="24"/>
        <v>2483494.5410499345</v>
      </c>
      <c r="M449" s="123"/>
      <c r="N449" s="123">
        <f>'MATRIZ 2017 COMPLETO PROPOSTA'!AG449+'MATRIZ 2017 COMPLETO PROPOSTA'!AJ449+'MATRIZ 2017 COMPLETO PROPOSTA'!AM449</f>
        <v>345836.65017148177</v>
      </c>
      <c r="O449" s="123"/>
      <c r="P449" s="123"/>
      <c r="Q449" s="23"/>
    </row>
    <row r="450" spans="1:17" x14ac:dyDescent="0.25">
      <c r="A450" s="5"/>
      <c r="B450" t="s">
        <v>476</v>
      </c>
      <c r="C450" t="s">
        <v>490</v>
      </c>
      <c r="D450" s="103" t="s">
        <v>89</v>
      </c>
      <c r="F450" s="75"/>
      <c r="H450" s="123">
        <f>'MATRIZ 2017 COMPLETO PROPOSTA'!J450</f>
        <v>4213473.9538131505</v>
      </c>
      <c r="I450" s="123">
        <f>'MATRIZ 2017 COMPLETO PROPOSTA'!O450</f>
        <v>0</v>
      </c>
      <c r="J450" s="123">
        <f>'MATRIZ 2017 COMPLETO PROPOSTA'!R450+'MATRIZ 2017 COMPLETO PROPOSTA'!X450+'MATRIZ 2017 COMPLETO PROPOSTA'!AQ450+'MATRIZ 2017 COMPLETO PROPOSTA'!AU450+'MATRIZ 2017 COMPLETO PROPOSTA'!AY450</f>
        <v>276893.87922805495</v>
      </c>
      <c r="K450" s="123"/>
      <c r="L450" s="123">
        <f t="shared" si="24"/>
        <v>4490367.8330412051</v>
      </c>
      <c r="M450" s="123"/>
      <c r="N450" s="123">
        <f>'MATRIZ 2017 COMPLETO PROPOSTA'!AG450+'MATRIZ 2017 COMPLETO PROPOSTA'!AJ450+'MATRIZ 2017 COMPLETO PROPOSTA'!AM450</f>
        <v>975475.12292875745</v>
      </c>
      <c r="O450" s="123"/>
      <c r="P450" s="123"/>
      <c r="Q450" s="23"/>
    </row>
    <row r="451" spans="1:17" x14ac:dyDescent="0.25">
      <c r="A451" s="5"/>
      <c r="B451" t="s">
        <v>476</v>
      </c>
      <c r="C451" t="s">
        <v>491</v>
      </c>
      <c r="D451" s="103" t="s">
        <v>89</v>
      </c>
      <c r="F451" s="75"/>
      <c r="H451" s="123">
        <f>'MATRIZ 2017 COMPLETO PROPOSTA'!J451</f>
        <v>3153781.4</v>
      </c>
      <c r="I451" s="123">
        <f>'MATRIZ 2017 COMPLETO PROPOSTA'!O451</f>
        <v>0</v>
      </c>
      <c r="J451" s="123">
        <f>'MATRIZ 2017 COMPLETO PROPOSTA'!R451+'MATRIZ 2017 COMPLETO PROPOSTA'!X451+'MATRIZ 2017 COMPLETO PROPOSTA'!AQ451+'MATRIZ 2017 COMPLETO PROPOSTA'!AU451+'MATRIZ 2017 COMPLETO PROPOSTA'!AY451</f>
        <v>226163.34653209214</v>
      </c>
      <c r="K451" s="123"/>
      <c r="L451" s="123">
        <f t="shared" si="24"/>
        <v>3379944.7465320919</v>
      </c>
      <c r="M451" s="123"/>
      <c r="N451" s="123">
        <f>'MATRIZ 2017 COMPLETO PROPOSTA'!AG451+'MATRIZ 2017 COMPLETO PROPOSTA'!AJ451+'MATRIZ 2017 COMPLETO PROPOSTA'!AM451</f>
        <v>801627.24740439234</v>
      </c>
      <c r="O451" s="123"/>
      <c r="P451" s="123"/>
      <c r="Q451" s="23"/>
    </row>
    <row r="452" spans="1:17" x14ac:dyDescent="0.25">
      <c r="A452" s="5"/>
      <c r="B452" t="s">
        <v>476</v>
      </c>
      <c r="C452" t="s">
        <v>492</v>
      </c>
      <c r="D452" s="103" t="s">
        <v>93</v>
      </c>
      <c r="F452" s="75"/>
      <c r="H452" s="123">
        <f>'MATRIZ 2017 COMPLETO PROPOSTA'!J452</f>
        <v>0</v>
      </c>
      <c r="I452" s="123">
        <f>'MATRIZ 2017 COMPLETO PROPOSTA'!O452</f>
        <v>2404927.1404803167</v>
      </c>
      <c r="J452" s="123">
        <f>'MATRIZ 2017 COMPLETO PROPOSTA'!R452+'MATRIZ 2017 COMPLETO PROPOSTA'!X452+'MATRIZ 2017 COMPLETO PROPOSTA'!AQ452+'MATRIZ 2017 COMPLETO PROPOSTA'!AU452+'MATRIZ 2017 COMPLETO PROPOSTA'!AY452</f>
        <v>99018.656695064128</v>
      </c>
      <c r="K452" s="123"/>
      <c r="L452" s="123">
        <f t="shared" si="24"/>
        <v>2503945.7971753809</v>
      </c>
      <c r="M452" s="123"/>
      <c r="N452" s="123">
        <f>'MATRIZ 2017 COMPLETO PROPOSTA'!AG452+'MATRIZ 2017 COMPLETO PROPOSTA'!AJ452+'MATRIZ 2017 COMPLETO PROPOSTA'!AM452</f>
        <v>240344.62877754122</v>
      </c>
      <c r="O452" s="123"/>
      <c r="P452" s="123"/>
      <c r="Q452" s="23"/>
    </row>
    <row r="453" spans="1:17" x14ac:dyDescent="0.25">
      <c r="A453" s="5"/>
      <c r="B453" t="s">
        <v>476</v>
      </c>
      <c r="C453" t="s">
        <v>493</v>
      </c>
      <c r="D453" s="103" t="s">
        <v>89</v>
      </c>
      <c r="F453" s="75"/>
      <c r="H453" s="123">
        <f>'MATRIZ 2017 COMPLETO PROPOSTA'!J453</f>
        <v>3153781.4</v>
      </c>
      <c r="I453" s="123">
        <f>'MATRIZ 2017 COMPLETO PROPOSTA'!O453</f>
        <v>0</v>
      </c>
      <c r="J453" s="123">
        <f>'MATRIZ 2017 COMPLETO PROPOSTA'!R453+'MATRIZ 2017 COMPLETO PROPOSTA'!X453+'MATRIZ 2017 COMPLETO PROPOSTA'!AQ453+'MATRIZ 2017 COMPLETO PROPOSTA'!AU453+'MATRIZ 2017 COMPLETO PROPOSTA'!AY453</f>
        <v>64729.178208557867</v>
      </c>
      <c r="K453" s="123"/>
      <c r="L453" s="123">
        <f t="shared" si="24"/>
        <v>3218510.5782085578</v>
      </c>
      <c r="M453" s="123"/>
      <c r="N453" s="123">
        <f>'MATRIZ 2017 COMPLETO PROPOSTA'!AG453+'MATRIZ 2017 COMPLETO PROPOSTA'!AJ453+'MATRIZ 2017 COMPLETO PROPOSTA'!AM453</f>
        <v>516982.2408122748</v>
      </c>
      <c r="O453" s="123"/>
      <c r="P453" s="123"/>
      <c r="Q453" s="23"/>
    </row>
    <row r="454" spans="1:17" x14ac:dyDescent="0.25">
      <c r="A454" s="5"/>
      <c r="B454" t="s">
        <v>476</v>
      </c>
      <c r="C454" t="s">
        <v>494</v>
      </c>
      <c r="D454" s="103" t="s">
        <v>89</v>
      </c>
      <c r="F454" s="75"/>
      <c r="H454" s="123">
        <f>'MATRIZ 2017 COMPLETO PROPOSTA'!J454</f>
        <v>14468788.090225127</v>
      </c>
      <c r="I454" s="123">
        <f>'MATRIZ 2017 COMPLETO PROPOSTA'!O454</f>
        <v>0</v>
      </c>
      <c r="J454" s="123">
        <f>'MATRIZ 2017 COMPLETO PROPOSTA'!R454+'MATRIZ 2017 COMPLETO PROPOSTA'!X454+'MATRIZ 2017 COMPLETO PROPOSTA'!AQ454+'MATRIZ 2017 COMPLETO PROPOSTA'!AU454+'MATRIZ 2017 COMPLETO PROPOSTA'!AY454</f>
        <v>256416.26468968173</v>
      </c>
      <c r="K454" s="123"/>
      <c r="L454" s="123">
        <f t="shared" si="24"/>
        <v>14725204.354914809</v>
      </c>
      <c r="M454" s="123"/>
      <c r="N454" s="123">
        <f>'MATRIZ 2017 COMPLETO PROPOSTA'!AG454+'MATRIZ 2017 COMPLETO PROPOSTA'!AJ454+'MATRIZ 2017 COMPLETO PROPOSTA'!AM454</f>
        <v>3744109.8854424148</v>
      </c>
      <c r="O454" s="123"/>
      <c r="P454" s="123"/>
      <c r="Q454" s="23"/>
    </row>
    <row r="455" spans="1:17" x14ac:dyDescent="0.25">
      <c r="A455" s="5"/>
      <c r="B455" t="s">
        <v>476</v>
      </c>
      <c r="C455" t="s">
        <v>495</v>
      </c>
      <c r="D455" s="103" t="s">
        <v>89</v>
      </c>
      <c r="F455" s="75"/>
      <c r="H455" s="123">
        <f>'MATRIZ 2017 COMPLETO PROPOSTA'!J455</f>
        <v>7123846.6449993243</v>
      </c>
      <c r="I455" s="123">
        <f>'MATRIZ 2017 COMPLETO PROPOSTA'!O455</f>
        <v>0</v>
      </c>
      <c r="J455" s="123">
        <f>'MATRIZ 2017 COMPLETO PROPOSTA'!R455+'MATRIZ 2017 COMPLETO PROPOSTA'!X455+'MATRIZ 2017 COMPLETO PROPOSTA'!AQ455+'MATRIZ 2017 COMPLETO PROPOSTA'!AU455+'MATRIZ 2017 COMPLETO PROPOSTA'!AY455</f>
        <v>191941.71636173932</v>
      </c>
      <c r="K455" s="123"/>
      <c r="L455" s="123">
        <f t="shared" si="24"/>
        <v>7315788.361361064</v>
      </c>
      <c r="M455" s="123"/>
      <c r="N455" s="123">
        <f>'MATRIZ 2017 COMPLETO PROPOSTA'!AG455+'MATRIZ 2017 COMPLETO PROPOSTA'!AJ455+'MATRIZ 2017 COMPLETO PROPOSTA'!AM455</f>
        <v>1292491.280230108</v>
      </c>
      <c r="O455" s="123"/>
      <c r="P455" s="123"/>
      <c r="Q455" s="23"/>
    </row>
    <row r="456" spans="1:17" x14ac:dyDescent="0.25">
      <c r="A456" s="5"/>
      <c r="B456" t="s">
        <v>476</v>
      </c>
      <c r="C456" t="s">
        <v>496</v>
      </c>
      <c r="D456" s="103" t="s">
        <v>89</v>
      </c>
      <c r="F456" s="75"/>
      <c r="H456" s="123">
        <f>'MATRIZ 2017 COMPLETO PROPOSTA'!J456</f>
        <v>3439386.6110649798</v>
      </c>
      <c r="I456" s="123">
        <f>'MATRIZ 2017 COMPLETO PROPOSTA'!O456</f>
        <v>0</v>
      </c>
      <c r="J456" s="123">
        <f>'MATRIZ 2017 COMPLETO PROPOSTA'!R456+'MATRIZ 2017 COMPLETO PROPOSTA'!X456+'MATRIZ 2017 COMPLETO PROPOSTA'!AQ456+'MATRIZ 2017 COMPLETO PROPOSTA'!AU456+'MATRIZ 2017 COMPLETO PROPOSTA'!AY456</f>
        <v>209996.25724368569</v>
      </c>
      <c r="K456" s="123"/>
      <c r="L456" s="123">
        <f t="shared" si="24"/>
        <v>3649382.8683086657</v>
      </c>
      <c r="M456" s="123"/>
      <c r="N456" s="123">
        <f>'MATRIZ 2017 COMPLETO PROPOSTA'!AG456+'MATRIZ 2017 COMPLETO PROPOSTA'!AJ456+'MATRIZ 2017 COMPLETO PROPOSTA'!AM456</f>
        <v>807964.96645066061</v>
      </c>
      <c r="O456" s="123"/>
      <c r="P456" s="123"/>
      <c r="Q456" s="23"/>
    </row>
    <row r="457" spans="1:17" x14ac:dyDescent="0.25">
      <c r="A457" s="5"/>
      <c r="B457" t="s">
        <v>476</v>
      </c>
      <c r="C457" t="s">
        <v>497</v>
      </c>
      <c r="D457" s="103" t="s">
        <v>93</v>
      </c>
      <c r="F457" s="75"/>
      <c r="H457" s="123">
        <f>'MATRIZ 2017 COMPLETO PROPOSTA'!J457</f>
        <v>0</v>
      </c>
      <c r="I457" s="123">
        <f>'MATRIZ 2017 COMPLETO PROPOSTA'!O457</f>
        <v>2426669.2250216054</v>
      </c>
      <c r="J457" s="123">
        <f>'MATRIZ 2017 COMPLETO PROPOSTA'!R457+'MATRIZ 2017 COMPLETO PROPOSTA'!X457+'MATRIZ 2017 COMPLETO PROPOSTA'!AQ457+'MATRIZ 2017 COMPLETO PROPOSTA'!AU457+'MATRIZ 2017 COMPLETO PROPOSTA'!AY457</f>
        <v>17069.890242935733</v>
      </c>
      <c r="K457" s="123"/>
      <c r="L457" s="123">
        <f t="shared" si="24"/>
        <v>2443739.115264541</v>
      </c>
      <c r="M457" s="123"/>
      <c r="N457" s="123">
        <f>'MATRIZ 2017 COMPLETO PROPOSTA'!AG457+'MATRIZ 2017 COMPLETO PROPOSTA'!AJ457+'MATRIZ 2017 COMPLETO PROPOSTA'!AM457</f>
        <v>280516.67331513716</v>
      </c>
      <c r="O457" s="123"/>
      <c r="P457" s="123"/>
      <c r="Q457" s="23"/>
    </row>
    <row r="458" spans="1:17" x14ac:dyDescent="0.25">
      <c r="A458" s="5"/>
      <c r="D458" s="103"/>
      <c r="F458" s="75"/>
      <c r="H458" s="123"/>
      <c r="I458" s="123"/>
      <c r="J458" s="123"/>
      <c r="K458" s="123"/>
      <c r="L458" s="123"/>
      <c r="M458" s="123"/>
      <c r="N458" s="123"/>
      <c r="O458" s="123"/>
      <c r="P458" s="123"/>
      <c r="Q458" s="23"/>
    </row>
    <row r="459" spans="1:17" x14ac:dyDescent="0.25">
      <c r="A459" s="5"/>
      <c r="B459" s="107" t="s">
        <v>498</v>
      </c>
      <c r="C459" s="107" t="s">
        <v>499</v>
      </c>
      <c r="D459" s="107" t="s">
        <v>84</v>
      </c>
      <c r="E459" s="107"/>
      <c r="F459" s="109"/>
      <c r="G459" s="107"/>
      <c r="H459" s="124">
        <f>SUM(H460:H485)</f>
        <v>53622439.664954878</v>
      </c>
      <c r="I459" s="124">
        <f>SUM(I460:I485)</f>
        <v>20763123.240246948</v>
      </c>
      <c r="J459" s="124">
        <f>SUM(J460:J485)</f>
        <v>17201586.659594961</v>
      </c>
      <c r="K459" s="124"/>
      <c r="L459" s="124">
        <f>SUM(L460:L485)</f>
        <v>91587149.56479679</v>
      </c>
      <c r="M459" s="124"/>
      <c r="N459" s="124">
        <f>SUM(N460:N485)</f>
        <v>11022612.03826783</v>
      </c>
      <c r="O459" s="124"/>
      <c r="P459" s="124">
        <f>L459*'DADOS BASE PROPOSTA'!$H$63</f>
        <v>73269.71965183744</v>
      </c>
      <c r="Q459" s="30"/>
    </row>
    <row r="460" spans="1:17" x14ac:dyDescent="0.25">
      <c r="A460" s="5"/>
      <c r="B460" t="s">
        <v>498</v>
      </c>
      <c r="C460" t="s">
        <v>35</v>
      </c>
      <c r="D460" s="103" t="s">
        <v>85</v>
      </c>
      <c r="F460" s="75">
        <f>'MATRIZ 2017 COMPLETO PROPOSTA'!Q460</f>
        <v>25</v>
      </c>
      <c r="H460" s="123">
        <f>'MATRIZ 2017 COMPLETO PROPOSTA'!J460</f>
        <v>0</v>
      </c>
      <c r="I460" s="123">
        <f>SUMIF('MATRIZ 2017 COMPLETO PROPOSTA'!D461:D486,"ECR",'MATRIZ 2017 COMPLETO PROPOSTA'!O461:O486)</f>
        <v>0</v>
      </c>
      <c r="J460" s="123">
        <f>'MATRIZ 2017 COMPLETO PROPOSTA'!R460+'MATRIZ 2017 COMPLETO PROPOSTA'!X460+'MATRIZ 2017 COMPLETO PROPOSTA'!AQ460+'MATRIZ 2017 COMPLETO PROPOSTA'!AU460+'MATRIZ 2017 COMPLETO PROPOSTA'!AY460</f>
        <v>11323463.727660224</v>
      </c>
      <c r="K460" s="123"/>
      <c r="L460" s="123">
        <f t="shared" ref="L460:L485" si="25">SUM(H460:J460)</f>
        <v>11323463.727660224</v>
      </c>
      <c r="M460" s="123"/>
      <c r="N460" s="123">
        <f>'MATRIZ 2017 COMPLETO PROPOSTA'!AG460+'MATRIZ 2017 COMPLETO PROPOSTA'!AJ460+'MATRIZ 2017 COMPLETO PROPOSTA'!AM460</f>
        <v>0</v>
      </c>
      <c r="O460" s="123"/>
      <c r="P460" s="123"/>
      <c r="Q460" s="23"/>
    </row>
    <row r="461" spans="1:17" x14ac:dyDescent="0.25">
      <c r="A461" s="5"/>
      <c r="B461" t="s">
        <v>498</v>
      </c>
      <c r="C461" t="s">
        <v>500</v>
      </c>
      <c r="D461" s="103" t="s">
        <v>89</v>
      </c>
      <c r="F461" s="75"/>
      <c r="H461" s="123">
        <f>'MATRIZ 2017 COMPLETO PROPOSTA'!J461</f>
        <v>3153781.4</v>
      </c>
      <c r="I461" s="123">
        <f>'MATRIZ 2017 COMPLETO PROPOSTA'!O461</f>
        <v>0</v>
      </c>
      <c r="J461" s="123">
        <f>'MATRIZ 2017 COMPLETO PROPOSTA'!R461+'MATRIZ 2017 COMPLETO PROPOSTA'!X461+'MATRIZ 2017 COMPLETO PROPOSTA'!AQ461+'MATRIZ 2017 COMPLETO PROPOSTA'!AU461+'MATRIZ 2017 COMPLETO PROPOSTA'!AY461</f>
        <v>102741.37092981243</v>
      </c>
      <c r="K461" s="123"/>
      <c r="L461" s="123">
        <f t="shared" si="25"/>
        <v>3256522.7709298125</v>
      </c>
      <c r="M461" s="123"/>
      <c r="N461" s="123">
        <f>'MATRIZ 2017 COMPLETO PROPOSTA'!AG461+'MATRIZ 2017 COMPLETO PROPOSTA'!AJ461+'MATRIZ 2017 COMPLETO PROPOSTA'!AM461</f>
        <v>315045.96701174742</v>
      </c>
      <c r="O461" s="123"/>
      <c r="P461" s="123"/>
      <c r="Q461" s="23"/>
    </row>
    <row r="462" spans="1:17" x14ac:dyDescent="0.25">
      <c r="A462" s="5"/>
      <c r="B462" t="s">
        <v>498</v>
      </c>
      <c r="C462" t="s">
        <v>501</v>
      </c>
      <c r="D462" s="103" t="s">
        <v>87</v>
      </c>
      <c r="F462" s="75"/>
      <c r="H462" s="123">
        <f>'MATRIZ 2017 COMPLETO PROPOSTA'!J462</f>
        <v>0</v>
      </c>
      <c r="I462" s="123">
        <f>'MATRIZ 2017 COMPLETO PROPOSTA'!O462</f>
        <v>1322347.3139148501</v>
      </c>
      <c r="J462" s="123">
        <f>'MATRIZ 2017 COMPLETO PROPOSTA'!R462+'MATRIZ 2017 COMPLETO PROPOSTA'!X462+'MATRIZ 2017 COMPLETO PROPOSTA'!AQ462+'MATRIZ 2017 COMPLETO PROPOSTA'!AU462+'MATRIZ 2017 COMPLETO PROPOSTA'!AY462</f>
        <v>87788.906273182016</v>
      </c>
      <c r="K462" s="123"/>
      <c r="L462" s="123">
        <f t="shared" si="25"/>
        <v>1410136.2201880321</v>
      </c>
      <c r="M462" s="123"/>
      <c r="N462" s="123">
        <f>'MATRIZ 2017 COMPLETO PROPOSTA'!AG462+'MATRIZ 2017 COMPLETO PROPOSTA'!AJ462+'MATRIZ 2017 COMPLETO PROPOSTA'!AM462</f>
        <v>116096.9634208644</v>
      </c>
      <c r="O462" s="123"/>
      <c r="P462" s="123"/>
      <c r="Q462" s="23"/>
    </row>
    <row r="463" spans="1:17" x14ac:dyDescent="0.25">
      <c r="A463" s="5"/>
      <c r="B463" t="s">
        <v>498</v>
      </c>
      <c r="C463" t="s">
        <v>502</v>
      </c>
      <c r="D463" s="103" t="s">
        <v>87</v>
      </c>
      <c r="F463" s="75"/>
      <c r="H463" s="123">
        <f>'MATRIZ 2017 COMPLETO PROPOSTA'!J463</f>
        <v>0</v>
      </c>
      <c r="I463" s="123">
        <f>'MATRIZ 2017 COMPLETO PROPOSTA'!O463</f>
        <v>1030420.5046491367</v>
      </c>
      <c r="J463" s="123">
        <f>'MATRIZ 2017 COMPLETO PROPOSTA'!R463+'MATRIZ 2017 COMPLETO PROPOSTA'!X463+'MATRIZ 2017 COMPLETO PROPOSTA'!AQ463+'MATRIZ 2017 COMPLETO PROPOSTA'!AU463+'MATRIZ 2017 COMPLETO PROPOSTA'!AY463</f>
        <v>25829.275849376019</v>
      </c>
      <c r="K463" s="123"/>
      <c r="L463" s="123">
        <f t="shared" si="25"/>
        <v>1056249.7804985128</v>
      </c>
      <c r="M463" s="123"/>
      <c r="N463" s="123">
        <f>'MATRIZ 2017 COMPLETO PROPOSTA'!AG463+'MATRIZ 2017 COMPLETO PROPOSTA'!AJ463+'MATRIZ 2017 COMPLETO PROPOSTA'!AM463</f>
        <v>45294.119667556355</v>
      </c>
      <c r="O463" s="123"/>
      <c r="P463" s="123"/>
      <c r="Q463" s="23"/>
    </row>
    <row r="464" spans="1:17" x14ac:dyDescent="0.25">
      <c r="A464" s="5"/>
      <c r="B464" t="s">
        <v>498</v>
      </c>
      <c r="C464" t="s">
        <v>503</v>
      </c>
      <c r="D464" s="103" t="s">
        <v>87</v>
      </c>
      <c r="F464" s="75"/>
      <c r="H464" s="123">
        <f>'MATRIZ 2017 COMPLETO PROPOSTA'!J464</f>
        <v>0</v>
      </c>
      <c r="I464" s="123">
        <f>'MATRIZ 2017 COMPLETO PROPOSTA'!O464</f>
        <v>1091853.4989207452</v>
      </c>
      <c r="J464" s="123">
        <f>'MATRIZ 2017 COMPLETO PROPOSTA'!R464+'MATRIZ 2017 COMPLETO PROPOSTA'!X464+'MATRIZ 2017 COMPLETO PROPOSTA'!AQ464+'MATRIZ 2017 COMPLETO PROPOSTA'!AU464+'MATRIZ 2017 COMPLETO PROPOSTA'!AY464</f>
        <v>156521.83742979402</v>
      </c>
      <c r="K464" s="123"/>
      <c r="L464" s="123">
        <f t="shared" si="25"/>
        <v>1248375.3363505392</v>
      </c>
      <c r="M464" s="123"/>
      <c r="N464" s="123">
        <f>'MATRIZ 2017 COMPLETO PROPOSTA'!AG464+'MATRIZ 2017 COMPLETO PROPOSTA'!AJ464+'MATRIZ 2017 COMPLETO PROPOSTA'!AM464</f>
        <v>238523.31244927549</v>
      </c>
      <c r="O464" s="123"/>
      <c r="P464" s="123"/>
      <c r="Q464" s="23"/>
    </row>
    <row r="465" spans="1:17" x14ac:dyDescent="0.25">
      <c r="A465" s="5"/>
      <c r="B465" t="s">
        <v>498</v>
      </c>
      <c r="C465" t="s">
        <v>504</v>
      </c>
      <c r="D465" s="103" t="s">
        <v>87</v>
      </c>
      <c r="F465" s="75"/>
      <c r="H465" s="123">
        <f>'MATRIZ 2017 COMPLETO PROPOSTA'!J465</f>
        <v>0</v>
      </c>
      <c r="I465" s="123">
        <f>'MATRIZ 2017 COMPLETO PROPOSTA'!O465</f>
        <v>1123899.9637287557</v>
      </c>
      <c r="J465" s="123">
        <f>'MATRIZ 2017 COMPLETO PROPOSTA'!R465+'MATRIZ 2017 COMPLETO PROPOSTA'!X465+'MATRIZ 2017 COMPLETO PROPOSTA'!AQ465+'MATRIZ 2017 COMPLETO PROPOSTA'!AU465+'MATRIZ 2017 COMPLETO PROPOSTA'!AY465</f>
        <v>71813.836742956744</v>
      </c>
      <c r="K465" s="123"/>
      <c r="L465" s="123">
        <f t="shared" si="25"/>
        <v>1195713.8004717124</v>
      </c>
      <c r="M465" s="123"/>
      <c r="N465" s="123">
        <f>'MATRIZ 2017 COMPLETO PROPOSTA'!AG465+'MATRIZ 2017 COMPLETO PROPOSTA'!AJ465+'MATRIZ 2017 COMPLETO PROPOSTA'!AM465</f>
        <v>104170.46757675704</v>
      </c>
      <c r="O465" s="123"/>
      <c r="P465" s="123"/>
      <c r="Q465" s="23"/>
    </row>
    <row r="466" spans="1:17" x14ac:dyDescent="0.25">
      <c r="A466" s="5"/>
      <c r="B466" t="s">
        <v>498</v>
      </c>
      <c r="C466" t="s">
        <v>505</v>
      </c>
      <c r="D466" s="103" t="s">
        <v>87</v>
      </c>
      <c r="F466" s="75"/>
      <c r="H466" s="123">
        <f>'MATRIZ 2017 COMPLETO PROPOSTA'!J466</f>
        <v>0</v>
      </c>
      <c r="I466" s="123">
        <f>'MATRIZ 2017 COMPLETO PROPOSTA'!O466</f>
        <v>1031462.0351924677</v>
      </c>
      <c r="J466" s="123">
        <f>'MATRIZ 2017 COMPLETO PROPOSTA'!R466+'MATRIZ 2017 COMPLETO PROPOSTA'!X466+'MATRIZ 2017 COMPLETO PROPOSTA'!AQ466+'MATRIZ 2017 COMPLETO PROPOSTA'!AU466+'MATRIZ 2017 COMPLETO PROPOSTA'!AY466</f>
        <v>68191.687983358963</v>
      </c>
      <c r="K466" s="123"/>
      <c r="L466" s="123">
        <f t="shared" si="25"/>
        <v>1099653.7231758267</v>
      </c>
      <c r="M466" s="123"/>
      <c r="N466" s="123">
        <f>'MATRIZ 2017 COMPLETO PROPOSTA'!AG466+'MATRIZ 2017 COMPLETO PROPOSTA'!AJ466+'MATRIZ 2017 COMPLETO PROPOSTA'!AM466</f>
        <v>74045.151818521306</v>
      </c>
      <c r="O466" s="123"/>
      <c r="P466" s="123"/>
      <c r="Q466" s="23"/>
    </row>
    <row r="467" spans="1:17" x14ac:dyDescent="0.25">
      <c r="A467" s="5"/>
      <c r="B467" t="s">
        <v>498</v>
      </c>
      <c r="C467" t="s">
        <v>506</v>
      </c>
      <c r="D467" s="103" t="s">
        <v>89</v>
      </c>
      <c r="F467" s="75"/>
      <c r="H467" s="123">
        <f>'MATRIZ 2017 COMPLETO PROPOSTA'!J467</f>
        <v>3153781.4</v>
      </c>
      <c r="I467" s="123">
        <f>'MATRIZ 2017 COMPLETO PROPOSTA'!O467</f>
        <v>0</v>
      </c>
      <c r="J467" s="123">
        <f>'MATRIZ 2017 COMPLETO PROPOSTA'!R467+'MATRIZ 2017 COMPLETO PROPOSTA'!X467+'MATRIZ 2017 COMPLETO PROPOSTA'!AQ467+'MATRIZ 2017 COMPLETO PROPOSTA'!AU467+'MATRIZ 2017 COMPLETO PROPOSTA'!AY467</f>
        <v>0</v>
      </c>
      <c r="K467" s="123"/>
      <c r="L467" s="123">
        <f t="shared" si="25"/>
        <v>3153781.4</v>
      </c>
      <c r="M467" s="123"/>
      <c r="N467" s="123">
        <f>'MATRIZ 2017 COMPLETO PROPOSTA'!AG467+'MATRIZ 2017 COMPLETO PROPOSTA'!AJ467+'MATRIZ 2017 COMPLETO PROPOSTA'!AM467</f>
        <v>328321.10616911564</v>
      </c>
      <c r="O467" s="123"/>
      <c r="P467" s="123"/>
      <c r="Q467" s="23"/>
    </row>
    <row r="468" spans="1:17" x14ac:dyDescent="0.25">
      <c r="A468" s="5"/>
      <c r="B468" t="s">
        <v>498</v>
      </c>
      <c r="C468" t="s">
        <v>507</v>
      </c>
      <c r="D468" s="103" t="s">
        <v>93</v>
      </c>
      <c r="F468" s="75"/>
      <c r="H468" s="123">
        <f>'MATRIZ 2017 COMPLETO PROPOSTA'!J468</f>
        <v>0</v>
      </c>
      <c r="I468" s="123">
        <f>'MATRIZ 2017 COMPLETO PROPOSTA'!O468</f>
        <v>2040531.8165364095</v>
      </c>
      <c r="J468" s="123">
        <f>'MATRIZ 2017 COMPLETO PROPOSTA'!R468+'MATRIZ 2017 COMPLETO PROPOSTA'!X468+'MATRIZ 2017 COMPLETO PROPOSTA'!AQ468+'MATRIZ 2017 COMPLETO PROPOSTA'!AU468+'MATRIZ 2017 COMPLETO PROPOSTA'!AY468</f>
        <v>42834.953304381175</v>
      </c>
      <c r="K468" s="123"/>
      <c r="L468" s="123">
        <f t="shared" si="25"/>
        <v>2083366.7698407907</v>
      </c>
      <c r="M468" s="123"/>
      <c r="N468" s="123">
        <f>'MATRIZ 2017 COMPLETO PROPOSTA'!AG468+'MATRIZ 2017 COMPLETO PROPOSTA'!AJ468+'MATRIZ 2017 COMPLETO PROPOSTA'!AM468</f>
        <v>48620.759694325301</v>
      </c>
      <c r="O468" s="123"/>
      <c r="P468" s="123"/>
      <c r="Q468" s="23"/>
    </row>
    <row r="469" spans="1:17" x14ac:dyDescent="0.25">
      <c r="A469" s="5"/>
      <c r="B469" t="s">
        <v>498</v>
      </c>
      <c r="C469" t="s">
        <v>508</v>
      </c>
      <c r="D469" s="103" t="s">
        <v>93</v>
      </c>
      <c r="F469" s="75"/>
      <c r="H469" s="123">
        <f>'MATRIZ 2017 COMPLETO PROPOSTA'!J469</f>
        <v>0</v>
      </c>
      <c r="I469" s="123">
        <f>'MATRIZ 2017 COMPLETO PROPOSTA'!O469</f>
        <v>2357962.4325270639</v>
      </c>
      <c r="J469" s="123">
        <f>'MATRIZ 2017 COMPLETO PROPOSTA'!R469+'MATRIZ 2017 COMPLETO PROPOSTA'!X469+'MATRIZ 2017 COMPLETO PROPOSTA'!AQ469+'MATRIZ 2017 COMPLETO PROPOSTA'!AU469+'MATRIZ 2017 COMPLETO PROPOSTA'!AY469</f>
        <v>76004.263408938728</v>
      </c>
      <c r="K469" s="123"/>
      <c r="L469" s="123">
        <f t="shared" si="25"/>
        <v>2433966.6959360028</v>
      </c>
      <c r="M469" s="123"/>
      <c r="N469" s="123">
        <f>'MATRIZ 2017 COMPLETO PROPOSTA'!AG469+'MATRIZ 2017 COMPLETO PROPOSTA'!AJ469+'MATRIZ 2017 COMPLETO PROPOSTA'!AM469</f>
        <v>135863.04085086629</v>
      </c>
      <c r="O469" s="123"/>
      <c r="P469" s="123"/>
      <c r="Q469" s="23"/>
    </row>
    <row r="470" spans="1:17" x14ac:dyDescent="0.25">
      <c r="A470" s="5"/>
      <c r="B470" t="s">
        <v>498</v>
      </c>
      <c r="C470" t="s">
        <v>509</v>
      </c>
      <c r="D470" s="103" t="s">
        <v>93</v>
      </c>
      <c r="F470" s="75"/>
      <c r="H470" s="123">
        <f>'MATRIZ 2017 COMPLETO PROPOSTA'!J470</f>
        <v>0</v>
      </c>
      <c r="I470" s="123">
        <f>'MATRIZ 2017 COMPLETO PROPOSTA'!O470</f>
        <v>2117972.5544275311</v>
      </c>
      <c r="J470" s="123">
        <f>'MATRIZ 2017 COMPLETO PROPOSTA'!R470+'MATRIZ 2017 COMPLETO PROPOSTA'!X470+'MATRIZ 2017 COMPLETO PROPOSTA'!AQ470+'MATRIZ 2017 COMPLETO PROPOSTA'!AU470+'MATRIZ 2017 COMPLETO PROPOSTA'!AY470</f>
        <v>2211541.9904924859</v>
      </c>
      <c r="K470" s="123"/>
      <c r="L470" s="123">
        <f t="shared" si="25"/>
        <v>4329514.544920017</v>
      </c>
      <c r="M470" s="123"/>
      <c r="N470" s="123">
        <f>'MATRIZ 2017 COMPLETO PROPOSTA'!AG470+'MATRIZ 2017 COMPLETO PROPOSTA'!AJ470+'MATRIZ 2017 COMPLETO PROPOSTA'!AM470</f>
        <v>529120.10479314858</v>
      </c>
      <c r="O470" s="123"/>
      <c r="P470" s="123"/>
      <c r="Q470" s="23"/>
    </row>
    <row r="471" spans="1:17" x14ac:dyDescent="0.25">
      <c r="A471" s="5"/>
      <c r="B471" t="s">
        <v>498</v>
      </c>
      <c r="C471" t="s">
        <v>510</v>
      </c>
      <c r="D471" s="103" t="s">
        <v>89</v>
      </c>
      <c r="F471" s="75"/>
      <c r="H471" s="123">
        <f>'MATRIZ 2017 COMPLETO PROPOSTA'!J471</f>
        <v>10761309.279479418</v>
      </c>
      <c r="I471" s="123">
        <f>'MATRIZ 2017 COMPLETO PROPOSTA'!O471</f>
        <v>0</v>
      </c>
      <c r="J471" s="123">
        <f>'MATRIZ 2017 COMPLETO PROPOSTA'!R471+'MATRIZ 2017 COMPLETO PROPOSTA'!X471+'MATRIZ 2017 COMPLETO PROPOSTA'!AQ471+'MATRIZ 2017 COMPLETO PROPOSTA'!AU471+'MATRIZ 2017 COMPLETO PROPOSTA'!AY471</f>
        <v>1380894.0602728908</v>
      </c>
      <c r="K471" s="123"/>
      <c r="L471" s="123">
        <f t="shared" si="25"/>
        <v>12142203.339752309</v>
      </c>
      <c r="M471" s="123"/>
      <c r="N471" s="123">
        <f>'MATRIZ 2017 COMPLETO PROPOSTA'!AG471+'MATRIZ 2017 COMPLETO PROPOSTA'!AJ471+'MATRIZ 2017 COMPLETO PROPOSTA'!AM471</f>
        <v>2958393.1679982939</v>
      </c>
      <c r="O471" s="123"/>
      <c r="P471" s="123"/>
      <c r="Q471" s="23"/>
    </row>
    <row r="472" spans="1:17" x14ac:dyDescent="0.25">
      <c r="A472" s="5"/>
      <c r="B472" t="s">
        <v>498</v>
      </c>
      <c r="C472" t="s">
        <v>511</v>
      </c>
      <c r="D472" s="103" t="s">
        <v>89</v>
      </c>
      <c r="F472" s="75"/>
      <c r="H472" s="123">
        <f>'MATRIZ 2017 COMPLETO PROPOSTA'!J472</f>
        <v>3153781.4</v>
      </c>
      <c r="I472" s="123">
        <f>'MATRIZ 2017 COMPLETO PROPOSTA'!O472</f>
        <v>0</v>
      </c>
      <c r="J472" s="123">
        <f>'MATRIZ 2017 COMPLETO PROPOSTA'!R472+'MATRIZ 2017 COMPLETO PROPOSTA'!X472+'MATRIZ 2017 COMPLETO PROPOSTA'!AQ472+'MATRIZ 2017 COMPLETO PROPOSTA'!AU472+'MATRIZ 2017 COMPLETO PROPOSTA'!AY472</f>
        <v>84546.759573548843</v>
      </c>
      <c r="K472" s="123"/>
      <c r="L472" s="123">
        <f t="shared" si="25"/>
        <v>3238328.1595735489</v>
      </c>
      <c r="M472" s="123"/>
      <c r="N472" s="123">
        <f>'MATRIZ 2017 COMPLETO PROPOSTA'!AG472+'MATRIZ 2017 COMPLETO PROPOSTA'!AJ472+'MATRIZ 2017 COMPLETO PROPOSTA'!AM472</f>
        <v>481997.29750015331</v>
      </c>
      <c r="O472" s="123"/>
      <c r="P472" s="123"/>
      <c r="Q472" s="23"/>
    </row>
    <row r="473" spans="1:17" x14ac:dyDescent="0.25">
      <c r="A473" s="5"/>
      <c r="B473" t="s">
        <v>498</v>
      </c>
      <c r="C473" t="s">
        <v>512</v>
      </c>
      <c r="D473" s="103" t="s">
        <v>89</v>
      </c>
      <c r="F473" s="75"/>
      <c r="H473" s="123">
        <f>'MATRIZ 2017 COMPLETO PROPOSTA'!J473</f>
        <v>3153781.4</v>
      </c>
      <c r="I473" s="123">
        <f>'MATRIZ 2017 COMPLETO PROPOSTA'!O473</f>
        <v>0</v>
      </c>
      <c r="J473" s="123">
        <f>'MATRIZ 2017 COMPLETO PROPOSTA'!R473+'MATRIZ 2017 COMPLETO PROPOSTA'!X473+'MATRIZ 2017 COMPLETO PROPOSTA'!AQ473+'MATRIZ 2017 COMPLETO PROPOSTA'!AU473+'MATRIZ 2017 COMPLETO PROPOSTA'!AY473</f>
        <v>139146.10463781297</v>
      </c>
      <c r="K473" s="123"/>
      <c r="L473" s="123">
        <f t="shared" si="25"/>
        <v>3292927.5046378127</v>
      </c>
      <c r="M473" s="123"/>
      <c r="N473" s="123">
        <f>'MATRIZ 2017 COMPLETO PROPOSTA'!AG473+'MATRIZ 2017 COMPLETO PROPOSTA'!AJ473+'MATRIZ 2017 COMPLETO PROPOSTA'!AM473</f>
        <v>299102.98486368806</v>
      </c>
      <c r="O473" s="123"/>
      <c r="P473" s="123"/>
      <c r="Q473" s="23"/>
    </row>
    <row r="474" spans="1:17" x14ac:dyDescent="0.25">
      <c r="A474" s="5"/>
      <c r="B474" t="s">
        <v>498</v>
      </c>
      <c r="C474" t="s">
        <v>513</v>
      </c>
      <c r="D474" s="103" t="s">
        <v>89</v>
      </c>
      <c r="F474" s="75"/>
      <c r="H474" s="123">
        <f>'MATRIZ 2017 COMPLETO PROPOSTA'!J474</f>
        <v>3153781.4</v>
      </c>
      <c r="I474" s="123">
        <f>'MATRIZ 2017 COMPLETO PROPOSTA'!O474</f>
        <v>0</v>
      </c>
      <c r="J474" s="123">
        <f>'MATRIZ 2017 COMPLETO PROPOSTA'!R474+'MATRIZ 2017 COMPLETO PROPOSTA'!X474+'MATRIZ 2017 COMPLETO PROPOSTA'!AQ474+'MATRIZ 2017 COMPLETO PROPOSTA'!AU474+'MATRIZ 2017 COMPLETO PROPOSTA'!AY474</f>
        <v>31544.969266869299</v>
      </c>
      <c r="K474" s="123"/>
      <c r="L474" s="123">
        <f t="shared" si="25"/>
        <v>3185326.369266869</v>
      </c>
      <c r="M474" s="123"/>
      <c r="N474" s="123">
        <f>'MATRIZ 2017 COMPLETO PROPOSTA'!AG474+'MATRIZ 2017 COMPLETO PROPOSTA'!AJ474+'MATRIZ 2017 COMPLETO PROPOSTA'!AM474</f>
        <v>324261.81159194041</v>
      </c>
      <c r="O474" s="123"/>
      <c r="P474" s="123"/>
      <c r="Q474" s="23"/>
    </row>
    <row r="475" spans="1:17" x14ac:dyDescent="0.25">
      <c r="A475" s="5"/>
      <c r="B475" t="s">
        <v>498</v>
      </c>
      <c r="C475" t="s">
        <v>514</v>
      </c>
      <c r="D475" s="103" t="s">
        <v>89</v>
      </c>
      <c r="F475" s="75"/>
      <c r="H475" s="123">
        <f>'MATRIZ 2017 COMPLETO PROPOSTA'!J475</f>
        <v>3153781.4</v>
      </c>
      <c r="I475" s="123">
        <f>'MATRIZ 2017 COMPLETO PROPOSTA'!O475</f>
        <v>0</v>
      </c>
      <c r="J475" s="123">
        <f>'MATRIZ 2017 COMPLETO PROPOSTA'!R475+'MATRIZ 2017 COMPLETO PROPOSTA'!X475+'MATRIZ 2017 COMPLETO PROPOSTA'!AQ475+'MATRIZ 2017 COMPLETO PROPOSTA'!AU475+'MATRIZ 2017 COMPLETO PROPOSTA'!AY475</f>
        <v>60181.261048641121</v>
      </c>
      <c r="K475" s="123"/>
      <c r="L475" s="123">
        <f t="shared" si="25"/>
        <v>3213962.661048641</v>
      </c>
      <c r="M475" s="123"/>
      <c r="N475" s="123">
        <f>'MATRIZ 2017 COMPLETO PROPOSTA'!AG475+'MATRIZ 2017 COMPLETO PROPOSTA'!AJ475+'MATRIZ 2017 COMPLETO PROPOSTA'!AM475</f>
        <v>384746.81984866865</v>
      </c>
      <c r="O475" s="123"/>
      <c r="P475" s="123"/>
      <c r="Q475" s="23"/>
    </row>
    <row r="476" spans="1:17" x14ac:dyDescent="0.25">
      <c r="A476" s="5"/>
      <c r="B476" t="s">
        <v>498</v>
      </c>
      <c r="C476" t="s">
        <v>515</v>
      </c>
      <c r="D476" s="103" t="s">
        <v>93</v>
      </c>
      <c r="F476" s="75"/>
      <c r="H476" s="123">
        <f>'MATRIZ 2017 COMPLETO PROPOSTA'!J476</f>
        <v>0</v>
      </c>
      <c r="I476" s="123">
        <f>'MATRIZ 2017 COMPLETO PROPOSTA'!O476</f>
        <v>2240856.781806923</v>
      </c>
      <c r="J476" s="123">
        <f>'MATRIZ 2017 COMPLETO PROPOSTA'!R476+'MATRIZ 2017 COMPLETO PROPOSTA'!X476+'MATRIZ 2017 COMPLETO PROPOSTA'!AQ476+'MATRIZ 2017 COMPLETO PROPOSTA'!AU476+'MATRIZ 2017 COMPLETO PROPOSTA'!AY476</f>
        <v>239969.3392362209</v>
      </c>
      <c r="K476" s="123"/>
      <c r="L476" s="123">
        <f t="shared" si="25"/>
        <v>2480826.1210431438</v>
      </c>
      <c r="M476" s="123"/>
      <c r="N476" s="123">
        <f>'MATRIZ 2017 COMPLETO PROPOSTA'!AG476+'MATRIZ 2017 COMPLETO PROPOSTA'!AJ476+'MATRIZ 2017 COMPLETO PROPOSTA'!AM476</f>
        <v>165484.84360485751</v>
      </c>
      <c r="O476" s="123"/>
      <c r="P476" s="123"/>
      <c r="Q476" s="23"/>
    </row>
    <row r="477" spans="1:17" x14ac:dyDescent="0.25">
      <c r="A477" s="5"/>
      <c r="B477" t="s">
        <v>498</v>
      </c>
      <c r="C477" t="s">
        <v>516</v>
      </c>
      <c r="D477" s="103" t="s">
        <v>89</v>
      </c>
      <c r="F477" s="75"/>
      <c r="H477" s="123">
        <f>'MATRIZ 2017 COMPLETO PROPOSTA'!J477</f>
        <v>3153781.4</v>
      </c>
      <c r="I477" s="123">
        <f>'MATRIZ 2017 COMPLETO PROPOSTA'!O477</f>
        <v>0</v>
      </c>
      <c r="J477" s="123">
        <f>'MATRIZ 2017 COMPLETO PROPOSTA'!R477+'MATRIZ 2017 COMPLETO PROPOSTA'!X477+'MATRIZ 2017 COMPLETO PROPOSTA'!AQ477+'MATRIZ 2017 COMPLETO PROPOSTA'!AU477+'MATRIZ 2017 COMPLETO PROPOSTA'!AY477</f>
        <v>79909.015169171937</v>
      </c>
      <c r="K477" s="123"/>
      <c r="L477" s="123">
        <f t="shared" si="25"/>
        <v>3233690.415169172</v>
      </c>
      <c r="M477" s="123"/>
      <c r="N477" s="123">
        <f>'MATRIZ 2017 COMPLETO PROPOSTA'!AG477+'MATRIZ 2017 COMPLETO PROPOSTA'!AJ477+'MATRIZ 2017 COMPLETO PROPOSTA'!AM477</f>
        <v>430515.71640521218</v>
      </c>
      <c r="O477" s="123"/>
      <c r="P477" s="123"/>
      <c r="Q477" s="23"/>
    </row>
    <row r="478" spans="1:17" x14ac:dyDescent="0.25">
      <c r="A478" s="5"/>
      <c r="B478" t="s">
        <v>498</v>
      </c>
      <c r="C478" t="s">
        <v>517</v>
      </c>
      <c r="D478" s="103" t="s">
        <v>89</v>
      </c>
      <c r="F478" s="75"/>
      <c r="H478" s="123">
        <f>'MATRIZ 2017 COMPLETO PROPOSTA'!J478</f>
        <v>7433921.7092121411</v>
      </c>
      <c r="I478" s="123">
        <f>'MATRIZ 2017 COMPLETO PROPOSTA'!O478</f>
        <v>0</v>
      </c>
      <c r="J478" s="123">
        <f>'MATRIZ 2017 COMPLETO PROPOSTA'!R478+'MATRIZ 2017 COMPLETO PROPOSTA'!X478+'MATRIZ 2017 COMPLETO PROPOSTA'!AQ478+'MATRIZ 2017 COMPLETO PROPOSTA'!AU478+'MATRIZ 2017 COMPLETO PROPOSTA'!AY478</f>
        <v>21435.867633747795</v>
      </c>
      <c r="K478" s="123"/>
      <c r="L478" s="123">
        <f t="shared" si="25"/>
        <v>7455357.576845889</v>
      </c>
      <c r="M478" s="123"/>
      <c r="N478" s="123">
        <f>'MATRIZ 2017 COMPLETO PROPOSTA'!AG478+'MATRIZ 2017 COMPLETO PROPOSTA'!AJ478+'MATRIZ 2017 COMPLETO PROPOSTA'!AM478</f>
        <v>1485851.7406052791</v>
      </c>
      <c r="O478" s="123"/>
      <c r="P478" s="123"/>
      <c r="Q478" s="23"/>
    </row>
    <row r="479" spans="1:17" x14ac:dyDescent="0.25">
      <c r="A479" s="5"/>
      <c r="B479" t="s">
        <v>498</v>
      </c>
      <c r="C479" t="s">
        <v>518</v>
      </c>
      <c r="D479" s="103" t="s">
        <v>89</v>
      </c>
      <c r="F479" s="75"/>
      <c r="H479" s="123">
        <f>'MATRIZ 2017 COMPLETO PROPOSTA'!J479</f>
        <v>3850511.8657858395</v>
      </c>
      <c r="I479" s="123">
        <f>'MATRIZ 2017 COMPLETO PROPOSTA'!O479</f>
        <v>0</v>
      </c>
      <c r="J479" s="123">
        <f>'MATRIZ 2017 COMPLETO PROPOSTA'!R479+'MATRIZ 2017 COMPLETO PROPOSTA'!X479+'MATRIZ 2017 COMPLETO PROPOSTA'!AQ479+'MATRIZ 2017 COMPLETO PROPOSTA'!AU479+'MATRIZ 2017 COMPLETO PROPOSTA'!AY479</f>
        <v>120898.80527692077</v>
      </c>
      <c r="K479" s="123"/>
      <c r="L479" s="123">
        <f t="shared" si="25"/>
        <v>3971410.6710627601</v>
      </c>
      <c r="M479" s="123"/>
      <c r="N479" s="123">
        <f>'MATRIZ 2017 COMPLETO PROPOSTA'!AG479+'MATRIZ 2017 COMPLETO PROPOSTA'!AJ479+'MATRIZ 2017 COMPLETO PROPOSTA'!AM479</f>
        <v>731061.47696942452</v>
      </c>
      <c r="O479" s="123"/>
      <c r="P479" s="123"/>
      <c r="Q479" s="23"/>
    </row>
    <row r="480" spans="1:17" x14ac:dyDescent="0.25">
      <c r="A480" s="5"/>
      <c r="B480" t="s">
        <v>498</v>
      </c>
      <c r="C480" t="s">
        <v>519</v>
      </c>
      <c r="D480" s="103" t="s">
        <v>89</v>
      </c>
      <c r="F480" s="75"/>
      <c r="H480" s="123">
        <f>'MATRIZ 2017 COMPLETO PROPOSTA'!J480</f>
        <v>3153781.4</v>
      </c>
      <c r="I480" s="123">
        <f>'MATRIZ 2017 COMPLETO PROPOSTA'!O480</f>
        <v>0</v>
      </c>
      <c r="J480" s="123">
        <f>'MATRIZ 2017 COMPLETO PROPOSTA'!R480+'MATRIZ 2017 COMPLETO PROPOSTA'!X480+'MATRIZ 2017 COMPLETO PROPOSTA'!AQ480+'MATRIZ 2017 COMPLETO PROPOSTA'!AU480+'MATRIZ 2017 COMPLETO PROPOSTA'!AY480</f>
        <v>82717.520200443265</v>
      </c>
      <c r="K480" s="123"/>
      <c r="L480" s="123">
        <f t="shared" si="25"/>
        <v>3236498.9202004434</v>
      </c>
      <c r="M480" s="123"/>
      <c r="N480" s="123">
        <f>'MATRIZ 2017 COMPLETO PROPOSTA'!AG480+'MATRIZ 2017 COMPLETO PROPOSTA'!AJ480+'MATRIZ 2017 COMPLETO PROPOSTA'!AM480</f>
        <v>421234.33404615358</v>
      </c>
      <c r="O480" s="123"/>
      <c r="P480" s="123"/>
      <c r="Q480" s="23"/>
    </row>
    <row r="481" spans="1:17" x14ac:dyDescent="0.25">
      <c r="A481" s="5"/>
      <c r="B481" t="s">
        <v>498</v>
      </c>
      <c r="C481" t="s">
        <v>520</v>
      </c>
      <c r="D481" s="103" t="s">
        <v>93</v>
      </c>
      <c r="F481" s="75"/>
      <c r="H481" s="123">
        <f>'MATRIZ 2017 COMPLETO PROPOSTA'!J481</f>
        <v>0</v>
      </c>
      <c r="I481" s="123">
        <f>'MATRIZ 2017 COMPLETO PROPOSTA'!O481</f>
        <v>2194582.2802257808</v>
      </c>
      <c r="J481" s="123">
        <f>'MATRIZ 2017 COMPLETO PROPOSTA'!R481+'MATRIZ 2017 COMPLETO PROPOSTA'!X481+'MATRIZ 2017 COMPLETO PROPOSTA'!AQ481+'MATRIZ 2017 COMPLETO PROPOSTA'!AU481+'MATRIZ 2017 COMPLETO PROPOSTA'!AY481</f>
        <v>492610.83754155558</v>
      </c>
      <c r="K481" s="123"/>
      <c r="L481" s="123">
        <f t="shared" si="25"/>
        <v>2687193.1177673363</v>
      </c>
      <c r="M481" s="123"/>
      <c r="N481" s="123">
        <f>'MATRIZ 2017 COMPLETO PROPOSTA'!AG481+'MATRIZ 2017 COMPLETO PROPOSTA'!AJ481+'MATRIZ 2017 COMPLETO PROPOSTA'!AM481</f>
        <v>305628.41931407584</v>
      </c>
      <c r="O481" s="123"/>
      <c r="P481" s="123"/>
      <c r="Q481" s="23"/>
    </row>
    <row r="482" spans="1:17" x14ac:dyDescent="0.25">
      <c r="A482" s="5"/>
      <c r="B482" t="s">
        <v>498</v>
      </c>
      <c r="C482" t="s">
        <v>521</v>
      </c>
      <c r="D482" s="103" t="s">
        <v>93</v>
      </c>
      <c r="F482" s="75"/>
      <c r="H482" s="123">
        <f>'MATRIZ 2017 COMPLETO PROPOSTA'!J482</f>
        <v>0</v>
      </c>
      <c r="I482" s="123">
        <f>'MATRIZ 2017 COMPLETO PROPOSTA'!O482</f>
        <v>2055116.4296523144</v>
      </c>
      <c r="J482" s="123">
        <f>'MATRIZ 2017 COMPLETO PROPOSTA'!R482+'MATRIZ 2017 COMPLETO PROPOSTA'!X482+'MATRIZ 2017 COMPLETO PROPOSTA'!AQ482+'MATRIZ 2017 COMPLETO PROPOSTA'!AU482+'MATRIZ 2017 COMPLETO PROPOSTA'!AY482</f>
        <v>29976.129884551308</v>
      </c>
      <c r="K482" s="123"/>
      <c r="L482" s="123">
        <f t="shared" si="25"/>
        <v>2085092.5595368657</v>
      </c>
      <c r="M482" s="123"/>
      <c r="N482" s="123">
        <f>'MATRIZ 2017 COMPLETO PROPOSTA'!AG482+'MATRIZ 2017 COMPLETO PROPOSTA'!AJ482+'MATRIZ 2017 COMPLETO PROPOSTA'!AM482</f>
        <v>117508.98101070512</v>
      </c>
      <c r="O482" s="123"/>
      <c r="P482" s="123"/>
      <c r="Q482" s="23"/>
    </row>
    <row r="483" spans="1:17" x14ac:dyDescent="0.25">
      <c r="A483" s="5"/>
      <c r="B483" t="s">
        <v>498</v>
      </c>
      <c r="C483" t="s">
        <v>522</v>
      </c>
      <c r="D483" s="103" t="s">
        <v>89</v>
      </c>
      <c r="F483" s="75"/>
      <c r="H483" s="123">
        <f>'MATRIZ 2017 COMPLETO PROPOSTA'!J483</f>
        <v>3192664.2104774946</v>
      </c>
      <c r="I483" s="123">
        <f>'MATRIZ 2017 COMPLETO PROPOSTA'!O483</f>
        <v>0</v>
      </c>
      <c r="J483" s="123">
        <f>'MATRIZ 2017 COMPLETO PROPOSTA'!R483+'MATRIZ 2017 COMPLETO PROPOSTA'!X483+'MATRIZ 2017 COMPLETO PROPOSTA'!AQ483+'MATRIZ 2017 COMPLETO PROPOSTA'!AU483+'MATRIZ 2017 COMPLETO PROPOSTA'!AY483</f>
        <v>93153.903632476169</v>
      </c>
      <c r="K483" s="123"/>
      <c r="L483" s="123">
        <f t="shared" si="25"/>
        <v>3285818.1141099706</v>
      </c>
      <c r="M483" s="123"/>
      <c r="N483" s="123">
        <f>'MATRIZ 2017 COMPLETO PROPOSTA'!AG483+'MATRIZ 2017 COMPLETO PROPOSTA'!AJ483+'MATRIZ 2017 COMPLETO PROPOSTA'!AM483</f>
        <v>446916.47501069441</v>
      </c>
      <c r="O483" s="123"/>
      <c r="P483" s="123"/>
      <c r="Q483" s="23"/>
    </row>
    <row r="484" spans="1:17" x14ac:dyDescent="0.25">
      <c r="A484" s="5"/>
      <c r="B484" t="s">
        <v>498</v>
      </c>
      <c r="C484" t="s">
        <v>523</v>
      </c>
      <c r="D484" s="103" t="s">
        <v>89</v>
      </c>
      <c r="F484" s="75"/>
      <c r="H484" s="123">
        <f>'MATRIZ 2017 COMPLETO PROPOSTA'!J484</f>
        <v>3153781.4</v>
      </c>
      <c r="I484" s="123">
        <f>'MATRIZ 2017 COMPLETO PROPOSTA'!O484</f>
        <v>0</v>
      </c>
      <c r="J484" s="123">
        <f>'MATRIZ 2017 COMPLETO PROPOSTA'!R484+'MATRIZ 2017 COMPLETO PROPOSTA'!X484+'MATRIZ 2017 COMPLETO PROPOSTA'!AQ484+'MATRIZ 2017 COMPLETO PROPOSTA'!AU484+'MATRIZ 2017 COMPLETO PROPOSTA'!AY484</f>
        <v>147355.11681281551</v>
      </c>
      <c r="K484" s="123"/>
      <c r="L484" s="123">
        <f t="shared" si="25"/>
        <v>3301136.5168128153</v>
      </c>
      <c r="M484" s="123"/>
      <c r="N484" s="123">
        <f>'MATRIZ 2017 COMPLETO PROPOSTA'!AG484+'MATRIZ 2017 COMPLETO PROPOSTA'!AJ484+'MATRIZ 2017 COMPLETO PROPOSTA'!AM484</f>
        <v>339144.05965002941</v>
      </c>
      <c r="O484" s="123"/>
      <c r="P484" s="123"/>
      <c r="Q484" s="23"/>
    </row>
    <row r="485" spans="1:17" x14ac:dyDescent="0.25">
      <c r="A485" s="5"/>
      <c r="B485" t="s">
        <v>498</v>
      </c>
      <c r="C485" t="s">
        <v>524</v>
      </c>
      <c r="D485" s="103" t="s">
        <v>93</v>
      </c>
      <c r="F485" s="75"/>
      <c r="H485" s="123">
        <f>'MATRIZ 2017 COMPLETO PROPOSTA'!J485</f>
        <v>0</v>
      </c>
      <c r="I485" s="123">
        <f>'MATRIZ 2017 COMPLETO PROPOSTA'!O485</f>
        <v>2156117.6286649695</v>
      </c>
      <c r="J485" s="123">
        <f>'MATRIZ 2017 COMPLETO PROPOSTA'!R485+'MATRIZ 2017 COMPLETO PROPOSTA'!X485+'MATRIZ 2017 COMPLETO PROPOSTA'!AQ485+'MATRIZ 2017 COMPLETO PROPOSTA'!AU485+'MATRIZ 2017 COMPLETO PROPOSTA'!AY485</f>
        <v>30515.119332785209</v>
      </c>
      <c r="K485" s="123"/>
      <c r="L485" s="123">
        <f t="shared" si="25"/>
        <v>2186632.7479977547</v>
      </c>
      <c r="M485" s="123"/>
      <c r="N485" s="123">
        <f>'MATRIZ 2017 COMPLETO PROPOSTA'!AG485+'MATRIZ 2017 COMPLETO PROPOSTA'!AJ485+'MATRIZ 2017 COMPLETO PROPOSTA'!AM485</f>
        <v>195662.91639647636</v>
      </c>
      <c r="O485" s="123"/>
      <c r="P485" s="123"/>
      <c r="Q485" s="23"/>
    </row>
    <row r="486" spans="1:17" x14ac:dyDescent="0.25">
      <c r="A486" s="5"/>
      <c r="D486" s="103"/>
      <c r="F486" s="75"/>
      <c r="H486" s="123"/>
      <c r="I486" s="123"/>
      <c r="J486" s="123"/>
      <c r="K486" s="123"/>
      <c r="L486" s="123"/>
      <c r="M486" s="123"/>
      <c r="N486" s="123"/>
      <c r="O486" s="123"/>
      <c r="P486" s="123"/>
      <c r="Q486" s="23"/>
    </row>
    <row r="487" spans="1:17" x14ac:dyDescent="0.25">
      <c r="A487" s="5"/>
      <c r="B487" s="107" t="s">
        <v>525</v>
      </c>
      <c r="C487" s="107" t="s">
        <v>526</v>
      </c>
      <c r="D487" s="107" t="s">
        <v>84</v>
      </c>
      <c r="E487" s="107"/>
      <c r="F487" s="109"/>
      <c r="G487" s="107"/>
      <c r="H487" s="124">
        <f>SUM(H488:H496)</f>
        <v>49375674.992301024</v>
      </c>
      <c r="I487" s="124">
        <f>SUM(I488:I496)</f>
        <v>0</v>
      </c>
      <c r="J487" s="124">
        <f>SUM(J488:J496)</f>
        <v>9163240.300098002</v>
      </c>
      <c r="K487" s="124"/>
      <c r="L487" s="124">
        <f>SUM(L488:L496)</f>
        <v>58538915.292399041</v>
      </c>
      <c r="M487" s="124"/>
      <c r="N487" s="124">
        <f>SUM(N488:N496)</f>
        <v>9115707.1073692478</v>
      </c>
      <c r="O487" s="124"/>
      <c r="P487" s="124">
        <f>L487*'DADOS BASE PROPOSTA'!$H$63</f>
        <v>46831.132233919234</v>
      </c>
      <c r="Q487" s="30"/>
    </row>
    <row r="488" spans="1:17" x14ac:dyDescent="0.25">
      <c r="A488" s="5"/>
      <c r="B488" t="s">
        <v>525</v>
      </c>
      <c r="C488" s="103" t="s">
        <v>802</v>
      </c>
      <c r="D488" s="103" t="s">
        <v>85</v>
      </c>
      <c r="F488" s="75">
        <f>'MATRIZ 2017 COMPLETO PROPOSTA'!Q488</f>
        <v>8</v>
      </c>
      <c r="H488" s="123">
        <f>'MATRIZ 2017 COMPLETO PROPOSTA'!J488</f>
        <v>0</v>
      </c>
      <c r="I488" s="123">
        <f>SUMIF('MATRIZ 2017 COMPLETO PROPOSTA'!D489:D497,"ECR",'MATRIZ 2017 COMPLETO PROPOSTA'!O489:O497)</f>
        <v>0</v>
      </c>
      <c r="J488" s="123">
        <f>'MATRIZ 2017 COMPLETO PROPOSTA'!R488+'MATRIZ 2017 COMPLETO PROPOSTA'!X488+'MATRIZ 2017 COMPLETO PROPOSTA'!AQ488+'MATRIZ 2017 COMPLETO PROPOSTA'!AU488+'MATRIZ 2017 COMPLETO PROPOSTA'!AY488</f>
        <v>7336156.8588483455</v>
      </c>
      <c r="K488" s="123"/>
      <c r="L488" s="123">
        <f t="shared" ref="L488:L496" si="26">SUM(H488:J488)</f>
        <v>7336156.8588483455</v>
      </c>
      <c r="M488" s="123"/>
      <c r="N488" s="123">
        <f>'MATRIZ 2017 COMPLETO PROPOSTA'!AG488+'MATRIZ 2017 COMPLETO PROPOSTA'!AJ488+'MATRIZ 2017 COMPLETO PROPOSTA'!AM488</f>
        <v>0</v>
      </c>
      <c r="O488" s="123"/>
      <c r="P488" s="123"/>
      <c r="Q488" s="23"/>
    </row>
    <row r="489" spans="1:17" x14ac:dyDescent="0.25">
      <c r="A489" s="5"/>
      <c r="B489" t="s">
        <v>525</v>
      </c>
      <c r="C489" t="s">
        <v>527</v>
      </c>
      <c r="D489" s="103" t="s">
        <v>89</v>
      </c>
      <c r="F489" s="75"/>
      <c r="H489" s="123">
        <f>'MATRIZ 2017 COMPLETO PROPOSTA'!J489</f>
        <v>3033880.6108449479</v>
      </c>
      <c r="I489" s="123">
        <f>'MATRIZ 2017 COMPLETO PROPOSTA'!O489</f>
        <v>0</v>
      </c>
      <c r="J489" s="123">
        <f>'MATRIZ 2017 COMPLETO PROPOSTA'!R489+'MATRIZ 2017 COMPLETO PROPOSTA'!X489+'MATRIZ 2017 COMPLETO PROPOSTA'!AQ489+'MATRIZ 2017 COMPLETO PROPOSTA'!AU489+'MATRIZ 2017 COMPLETO PROPOSTA'!AY489</f>
        <v>0</v>
      </c>
      <c r="K489" s="123"/>
      <c r="L489" s="123">
        <f t="shared" si="26"/>
        <v>3033880.6108449479</v>
      </c>
      <c r="M489" s="123"/>
      <c r="N489" s="123">
        <f>'MATRIZ 2017 COMPLETO PROPOSTA'!AG489+'MATRIZ 2017 COMPLETO PROPOSTA'!AJ489+'MATRIZ 2017 COMPLETO PROPOSTA'!AM489</f>
        <v>302646.55083126173</v>
      </c>
      <c r="O489" s="123"/>
      <c r="P489" s="123"/>
      <c r="Q489" s="23"/>
    </row>
    <row r="490" spans="1:17" x14ac:dyDescent="0.25">
      <c r="A490" s="5"/>
      <c r="B490" t="s">
        <v>525</v>
      </c>
      <c r="C490" t="s">
        <v>528</v>
      </c>
      <c r="D490" s="103" t="s">
        <v>89</v>
      </c>
      <c r="F490" s="75"/>
      <c r="H490" s="123">
        <f>'MATRIZ 2017 COMPLETO PROPOSTA'!J490</f>
        <v>4006740.9022877421</v>
      </c>
      <c r="I490" s="123">
        <f>'MATRIZ 2017 COMPLETO PROPOSTA'!O490</f>
        <v>0</v>
      </c>
      <c r="J490" s="123">
        <f>'MATRIZ 2017 COMPLETO PROPOSTA'!R490+'MATRIZ 2017 COMPLETO PROPOSTA'!X490+'MATRIZ 2017 COMPLETO PROPOSTA'!AQ490+'MATRIZ 2017 COMPLETO PROPOSTA'!AU490+'MATRIZ 2017 COMPLETO PROPOSTA'!AY490</f>
        <v>0</v>
      </c>
      <c r="K490" s="123"/>
      <c r="L490" s="123">
        <f t="shared" si="26"/>
        <v>4006740.9022877421</v>
      </c>
      <c r="M490" s="123"/>
      <c r="N490" s="123">
        <f>'MATRIZ 2017 COMPLETO PROPOSTA'!AG490+'MATRIZ 2017 COMPLETO PROPOSTA'!AJ490+'MATRIZ 2017 COMPLETO PROPOSTA'!AM490</f>
        <v>634724.03545093641</v>
      </c>
      <c r="O490" s="123"/>
      <c r="P490" s="123"/>
      <c r="Q490" s="23"/>
    </row>
    <row r="491" spans="1:17" x14ac:dyDescent="0.25">
      <c r="A491" s="5"/>
      <c r="B491" t="s">
        <v>525</v>
      </c>
      <c r="C491" t="s">
        <v>529</v>
      </c>
      <c r="D491" s="103" t="s">
        <v>89</v>
      </c>
      <c r="F491" s="75"/>
      <c r="H491" s="123">
        <f>'MATRIZ 2017 COMPLETO PROPOSTA'!J491</f>
        <v>22989547.605832051</v>
      </c>
      <c r="I491" s="123">
        <f>'MATRIZ 2017 COMPLETO PROPOSTA'!O491</f>
        <v>0</v>
      </c>
      <c r="J491" s="123">
        <f>'MATRIZ 2017 COMPLETO PROPOSTA'!R491+'MATRIZ 2017 COMPLETO PROPOSTA'!X491+'MATRIZ 2017 COMPLETO PROPOSTA'!AQ491+'MATRIZ 2017 COMPLETO PROPOSTA'!AU491+'MATRIZ 2017 COMPLETO PROPOSTA'!AY491</f>
        <v>1827083.441249656</v>
      </c>
      <c r="K491" s="123"/>
      <c r="L491" s="123">
        <f t="shared" si="26"/>
        <v>24816631.047081709</v>
      </c>
      <c r="M491" s="123"/>
      <c r="N491" s="123">
        <f>'MATRIZ 2017 COMPLETO PROPOSTA'!AG491+'MATRIZ 2017 COMPLETO PROPOSTA'!AJ491+'MATRIZ 2017 COMPLETO PROPOSTA'!AM491</f>
        <v>5928106.4567013541</v>
      </c>
      <c r="O491" s="123"/>
      <c r="P491" s="123"/>
      <c r="Q491" s="23"/>
    </row>
    <row r="492" spans="1:17" x14ac:dyDescent="0.25">
      <c r="A492" s="5"/>
      <c r="B492" t="s">
        <v>525</v>
      </c>
      <c r="C492" t="s">
        <v>530</v>
      </c>
      <c r="D492" s="103" t="s">
        <v>89</v>
      </c>
      <c r="F492" s="75"/>
      <c r="H492" s="123">
        <f>'MATRIZ 2017 COMPLETO PROPOSTA'!J492</f>
        <v>3153781.4</v>
      </c>
      <c r="I492" s="123">
        <f>'MATRIZ 2017 COMPLETO PROPOSTA'!O492</f>
        <v>0</v>
      </c>
      <c r="J492" s="123">
        <f>'MATRIZ 2017 COMPLETO PROPOSTA'!R492+'MATRIZ 2017 COMPLETO PROPOSTA'!X492+'MATRIZ 2017 COMPLETO PROPOSTA'!AQ492+'MATRIZ 2017 COMPLETO PROPOSTA'!AU492+'MATRIZ 2017 COMPLETO PROPOSTA'!AY492</f>
        <v>0</v>
      </c>
      <c r="K492" s="123"/>
      <c r="L492" s="123">
        <f t="shared" si="26"/>
        <v>3153781.4</v>
      </c>
      <c r="M492" s="123"/>
      <c r="N492" s="123">
        <f>'MATRIZ 2017 COMPLETO PROPOSTA'!AG492+'MATRIZ 2017 COMPLETO PROPOSTA'!AJ492+'MATRIZ 2017 COMPLETO PROPOSTA'!AM492</f>
        <v>272586.32515626244</v>
      </c>
      <c r="O492" s="123"/>
      <c r="P492" s="123"/>
      <c r="Q492" s="23"/>
    </row>
    <row r="493" spans="1:17" x14ac:dyDescent="0.25">
      <c r="A493" s="5"/>
      <c r="B493" t="s">
        <v>525</v>
      </c>
      <c r="C493" t="s">
        <v>531</v>
      </c>
      <c r="D493" s="103" t="s">
        <v>89</v>
      </c>
      <c r="F493" s="75"/>
      <c r="H493" s="123">
        <f>'MATRIZ 2017 COMPLETO PROPOSTA'!J493</f>
        <v>3153781.4</v>
      </c>
      <c r="I493" s="123">
        <f>'MATRIZ 2017 COMPLETO PROPOSTA'!O493</f>
        <v>0</v>
      </c>
      <c r="J493" s="123">
        <f>'MATRIZ 2017 COMPLETO PROPOSTA'!R493+'MATRIZ 2017 COMPLETO PROPOSTA'!X493+'MATRIZ 2017 COMPLETO PROPOSTA'!AQ493+'MATRIZ 2017 COMPLETO PROPOSTA'!AU493+'MATRIZ 2017 COMPLETO PROPOSTA'!AY493</f>
        <v>0</v>
      </c>
      <c r="K493" s="123"/>
      <c r="L493" s="123">
        <f t="shared" si="26"/>
        <v>3153781.4</v>
      </c>
      <c r="M493" s="123"/>
      <c r="N493" s="123">
        <f>'MATRIZ 2017 COMPLETO PROPOSTA'!AG493+'MATRIZ 2017 COMPLETO PROPOSTA'!AJ493+'MATRIZ 2017 COMPLETO PROPOSTA'!AM493</f>
        <v>316479.04643352987</v>
      </c>
      <c r="O493" s="123"/>
      <c r="P493" s="123"/>
      <c r="Q493" s="23"/>
    </row>
    <row r="494" spans="1:17" x14ac:dyDescent="0.25">
      <c r="A494" s="5"/>
      <c r="B494" t="s">
        <v>525</v>
      </c>
      <c r="C494" t="s">
        <v>532</v>
      </c>
      <c r="D494" s="103" t="s">
        <v>89</v>
      </c>
      <c r="F494" s="75"/>
      <c r="H494" s="123">
        <f>'MATRIZ 2017 COMPLETO PROPOSTA'!J494</f>
        <v>6887991.109866078</v>
      </c>
      <c r="I494" s="123">
        <f>'MATRIZ 2017 COMPLETO PROPOSTA'!O494</f>
        <v>0</v>
      </c>
      <c r="J494" s="123">
        <f>'MATRIZ 2017 COMPLETO PROPOSTA'!R494+'MATRIZ 2017 COMPLETO PROPOSTA'!X494+'MATRIZ 2017 COMPLETO PROPOSTA'!AQ494+'MATRIZ 2017 COMPLETO PROPOSTA'!AU494+'MATRIZ 2017 COMPLETO PROPOSTA'!AY494</f>
        <v>0</v>
      </c>
      <c r="K494" s="123"/>
      <c r="L494" s="123">
        <f t="shared" si="26"/>
        <v>6887991.109866078</v>
      </c>
      <c r="M494" s="123"/>
      <c r="N494" s="123">
        <f>'MATRIZ 2017 COMPLETO PROPOSTA'!AG494+'MATRIZ 2017 COMPLETO PROPOSTA'!AJ494+'MATRIZ 2017 COMPLETO PROPOSTA'!AM494</f>
        <v>1139145.420790059</v>
      </c>
      <c r="O494" s="123"/>
      <c r="P494" s="123"/>
      <c r="Q494" s="23"/>
    </row>
    <row r="495" spans="1:17" x14ac:dyDescent="0.25">
      <c r="A495" s="5"/>
      <c r="B495" t="s">
        <v>525</v>
      </c>
      <c r="C495" t="s">
        <v>533</v>
      </c>
      <c r="D495" s="103" t="s">
        <v>89</v>
      </c>
      <c r="F495" s="75"/>
      <c r="H495" s="123">
        <f>'MATRIZ 2017 COMPLETO PROPOSTA'!J495</f>
        <v>2996170.5634702183</v>
      </c>
      <c r="I495" s="123">
        <f>'MATRIZ 2017 COMPLETO PROPOSTA'!O495</f>
        <v>0</v>
      </c>
      <c r="J495" s="123">
        <f>'MATRIZ 2017 COMPLETO PROPOSTA'!R495+'MATRIZ 2017 COMPLETO PROPOSTA'!X495+'MATRIZ 2017 COMPLETO PROPOSTA'!AQ495+'MATRIZ 2017 COMPLETO PROPOSTA'!AU495+'MATRIZ 2017 COMPLETO PROPOSTA'!AY495</f>
        <v>0</v>
      </c>
      <c r="K495" s="123"/>
      <c r="L495" s="123">
        <f t="shared" si="26"/>
        <v>2996170.5634702183</v>
      </c>
      <c r="M495" s="123"/>
      <c r="N495" s="123">
        <f>'MATRIZ 2017 COMPLETO PROPOSTA'!AG495+'MATRIZ 2017 COMPLETO PROPOSTA'!AJ495+'MATRIZ 2017 COMPLETO PROPOSTA'!AM495</f>
        <v>301676.47176404763</v>
      </c>
      <c r="O495" s="123"/>
      <c r="P495" s="123"/>
      <c r="Q495" s="23"/>
    </row>
    <row r="496" spans="1:17" x14ac:dyDescent="0.25">
      <c r="A496" s="5"/>
      <c r="B496" t="s">
        <v>525</v>
      </c>
      <c r="C496" t="s">
        <v>152</v>
      </c>
      <c r="D496" s="103" t="s">
        <v>89</v>
      </c>
      <c r="F496" s="75"/>
      <c r="H496" s="123">
        <f>'MATRIZ 2017 COMPLETO PROPOSTA'!J496</f>
        <v>3153781.4</v>
      </c>
      <c r="I496" s="123">
        <f>'MATRIZ 2017 COMPLETO PROPOSTA'!O496</f>
        <v>0</v>
      </c>
      <c r="J496" s="123">
        <f>'MATRIZ 2017 COMPLETO PROPOSTA'!R496+'MATRIZ 2017 COMPLETO PROPOSTA'!X496+'MATRIZ 2017 COMPLETO PROPOSTA'!AQ496+'MATRIZ 2017 COMPLETO PROPOSTA'!AU496+'MATRIZ 2017 COMPLETO PROPOSTA'!AY496</f>
        <v>0</v>
      </c>
      <c r="K496" s="123"/>
      <c r="L496" s="123">
        <f t="shared" si="26"/>
        <v>3153781.4</v>
      </c>
      <c r="M496" s="123"/>
      <c r="N496" s="123">
        <f>'MATRIZ 2017 COMPLETO PROPOSTA'!AG496+'MATRIZ 2017 COMPLETO PROPOSTA'!AJ496+'MATRIZ 2017 COMPLETO PROPOSTA'!AM496</f>
        <v>220342.80024179796</v>
      </c>
      <c r="O496" s="123"/>
      <c r="P496" s="123"/>
      <c r="Q496" s="23"/>
    </row>
    <row r="497" spans="1:17" x14ac:dyDescent="0.25">
      <c r="A497" s="5"/>
      <c r="D497" s="103"/>
      <c r="F497" s="75"/>
      <c r="H497" s="123"/>
      <c r="I497" s="123"/>
      <c r="J497" s="123"/>
      <c r="K497" s="123"/>
      <c r="L497" s="123"/>
      <c r="M497" s="123"/>
      <c r="N497" s="123"/>
      <c r="O497" s="123"/>
      <c r="P497" s="123"/>
      <c r="Q497" s="23"/>
    </row>
    <row r="498" spans="1:17" x14ac:dyDescent="0.25">
      <c r="A498" s="5"/>
      <c r="B498" s="107" t="s">
        <v>525</v>
      </c>
      <c r="C498" s="107" t="s">
        <v>534</v>
      </c>
      <c r="D498" s="107" t="s">
        <v>84</v>
      </c>
      <c r="E498" s="107"/>
      <c r="F498" s="109"/>
      <c r="G498" s="107"/>
      <c r="H498" s="124">
        <f>SUM(H499:H513)</f>
        <v>53063335.703142248</v>
      </c>
      <c r="I498" s="124">
        <f>SUM(I499:I513)</f>
        <v>0</v>
      </c>
      <c r="J498" s="124">
        <f>SUM(J499:J513)</f>
        <v>8743441.6360760685</v>
      </c>
      <c r="K498" s="124"/>
      <c r="L498" s="124">
        <f>SUM(L499:L513)</f>
        <v>61806777.339218318</v>
      </c>
      <c r="M498" s="124"/>
      <c r="N498" s="124">
        <f>SUM(N499:N513)</f>
        <v>10211952.443856999</v>
      </c>
      <c r="O498" s="124"/>
      <c r="P498" s="124">
        <f>L498*'DADOS BASE PROPOSTA'!$H$63</f>
        <v>49445.42187137466</v>
      </c>
      <c r="Q498" s="30"/>
    </row>
    <row r="499" spans="1:17" x14ac:dyDescent="0.25">
      <c r="A499" s="5"/>
      <c r="B499" t="s">
        <v>525</v>
      </c>
      <c r="C499" t="s">
        <v>35</v>
      </c>
      <c r="D499" s="103" t="s">
        <v>85</v>
      </c>
      <c r="F499" s="75">
        <f>'MATRIZ 2017 COMPLETO PROPOSTA'!Q499</f>
        <v>14</v>
      </c>
      <c r="H499" s="123">
        <f>'MATRIZ 2017 COMPLETO PROPOSTA'!J499</f>
        <v>0</v>
      </c>
      <c r="I499" s="123">
        <f>SUMIF('MATRIZ 2017 COMPLETO PROPOSTA'!D500:D514,"ECR",'MATRIZ 2017 COMPLETO PROPOSTA'!O500:O514)</f>
        <v>0</v>
      </c>
      <c r="J499" s="123">
        <f>'MATRIZ 2017 COMPLETO PROPOSTA'!R499+'MATRIZ 2017 COMPLETO PROPOSTA'!X499+'MATRIZ 2017 COMPLETO PROPOSTA'!AQ499+'MATRIZ 2017 COMPLETO PROPOSTA'!AU499+'MATRIZ 2017 COMPLETO PROPOSTA'!AY499</f>
        <v>8743441.6360760685</v>
      </c>
      <c r="K499" s="123"/>
      <c r="L499" s="123">
        <f t="shared" ref="L499:L513" si="27">SUM(H499:J499)</f>
        <v>8743441.6360760685</v>
      </c>
      <c r="M499" s="123"/>
      <c r="N499" s="123">
        <f>'MATRIZ 2017 COMPLETO PROPOSTA'!AG499+'MATRIZ 2017 COMPLETO PROPOSTA'!AJ499+'MATRIZ 2017 COMPLETO PROPOSTA'!AM499</f>
        <v>0</v>
      </c>
      <c r="O499" s="123"/>
      <c r="P499" s="123"/>
      <c r="Q499" s="23"/>
    </row>
    <row r="500" spans="1:17" x14ac:dyDescent="0.25">
      <c r="A500" s="5"/>
      <c r="B500" t="s">
        <v>525</v>
      </c>
      <c r="C500" t="s">
        <v>535</v>
      </c>
      <c r="D500" s="103" t="s">
        <v>89</v>
      </c>
      <c r="F500" s="75"/>
      <c r="H500" s="123">
        <f>'MATRIZ 2017 COMPLETO PROPOSTA'!J500</f>
        <v>3153781.4</v>
      </c>
      <c r="I500" s="123">
        <f>'MATRIZ 2017 COMPLETO PROPOSTA'!O500</f>
        <v>0</v>
      </c>
      <c r="J500" s="123">
        <f>'MATRIZ 2017 COMPLETO PROPOSTA'!R500+'MATRIZ 2017 COMPLETO PROPOSTA'!X500+'MATRIZ 2017 COMPLETO PROPOSTA'!AQ500+'MATRIZ 2017 COMPLETO PROPOSTA'!AU500+'MATRIZ 2017 COMPLETO PROPOSTA'!AY500</f>
        <v>0</v>
      </c>
      <c r="K500" s="123"/>
      <c r="L500" s="123">
        <f t="shared" si="27"/>
        <v>3153781.4</v>
      </c>
      <c r="M500" s="123"/>
      <c r="N500" s="123">
        <f>'MATRIZ 2017 COMPLETO PROPOSTA'!AG500+'MATRIZ 2017 COMPLETO PROPOSTA'!AJ500+'MATRIZ 2017 COMPLETO PROPOSTA'!AM500</f>
        <v>757896.88053251</v>
      </c>
      <c r="O500" s="123"/>
      <c r="P500" s="123"/>
      <c r="Q500" s="23"/>
    </row>
    <row r="501" spans="1:17" x14ac:dyDescent="0.25">
      <c r="A501" s="5"/>
      <c r="B501" t="s">
        <v>525</v>
      </c>
      <c r="C501" t="s">
        <v>536</v>
      </c>
      <c r="D501" s="103" t="s">
        <v>89</v>
      </c>
      <c r="F501" s="75"/>
      <c r="H501" s="123">
        <f>'MATRIZ 2017 COMPLETO PROPOSTA'!J501</f>
        <v>3153781.4</v>
      </c>
      <c r="I501" s="123">
        <f>'MATRIZ 2017 COMPLETO PROPOSTA'!O501</f>
        <v>0</v>
      </c>
      <c r="J501" s="123">
        <f>'MATRIZ 2017 COMPLETO PROPOSTA'!R501+'MATRIZ 2017 COMPLETO PROPOSTA'!X501+'MATRIZ 2017 COMPLETO PROPOSTA'!AQ501+'MATRIZ 2017 COMPLETO PROPOSTA'!AU501+'MATRIZ 2017 COMPLETO PROPOSTA'!AY501</f>
        <v>0</v>
      </c>
      <c r="K501" s="123"/>
      <c r="L501" s="123">
        <f t="shared" si="27"/>
        <v>3153781.4</v>
      </c>
      <c r="M501" s="123"/>
      <c r="N501" s="123">
        <f>'MATRIZ 2017 COMPLETO PROPOSTA'!AG501+'MATRIZ 2017 COMPLETO PROPOSTA'!AJ501+'MATRIZ 2017 COMPLETO PROPOSTA'!AM501</f>
        <v>427928.3079558317</v>
      </c>
      <c r="O501" s="123"/>
      <c r="P501" s="123"/>
      <c r="Q501" s="23"/>
    </row>
    <row r="502" spans="1:17" x14ac:dyDescent="0.25">
      <c r="A502" s="5"/>
      <c r="B502" t="s">
        <v>525</v>
      </c>
      <c r="C502" t="s">
        <v>537</v>
      </c>
      <c r="D502" s="103" t="s">
        <v>89</v>
      </c>
      <c r="F502" s="75"/>
      <c r="H502" s="123">
        <f>'MATRIZ 2017 COMPLETO PROPOSTA'!J502</f>
        <v>2721449.2739010286</v>
      </c>
      <c r="I502" s="123">
        <f>'MATRIZ 2017 COMPLETO PROPOSTA'!O502</f>
        <v>0</v>
      </c>
      <c r="J502" s="123">
        <f>'MATRIZ 2017 COMPLETO PROPOSTA'!R502+'MATRIZ 2017 COMPLETO PROPOSTA'!X502+'MATRIZ 2017 COMPLETO PROPOSTA'!AQ502+'MATRIZ 2017 COMPLETO PROPOSTA'!AU502+'MATRIZ 2017 COMPLETO PROPOSTA'!AY502</f>
        <v>0</v>
      </c>
      <c r="K502" s="123"/>
      <c r="L502" s="123">
        <f t="shared" si="27"/>
        <v>2721449.2739010286</v>
      </c>
      <c r="M502" s="123"/>
      <c r="N502" s="123">
        <f>'MATRIZ 2017 COMPLETO PROPOSTA'!AG502+'MATRIZ 2017 COMPLETO PROPOSTA'!AJ502+'MATRIZ 2017 COMPLETO PROPOSTA'!AM502</f>
        <v>285413.91692832182</v>
      </c>
      <c r="O502" s="123"/>
      <c r="P502" s="123"/>
      <c r="Q502" s="23"/>
    </row>
    <row r="503" spans="1:17" x14ac:dyDescent="0.25">
      <c r="A503" s="5"/>
      <c r="B503" t="s">
        <v>525</v>
      </c>
      <c r="C503" t="s">
        <v>538</v>
      </c>
      <c r="D503" s="103" t="s">
        <v>89</v>
      </c>
      <c r="F503" s="75"/>
      <c r="H503" s="123">
        <f>'MATRIZ 2017 COMPLETO PROPOSTA'!J503</f>
        <v>3942336.5279469467</v>
      </c>
      <c r="I503" s="123">
        <f>'MATRIZ 2017 COMPLETO PROPOSTA'!O503</f>
        <v>0</v>
      </c>
      <c r="J503" s="123">
        <f>'MATRIZ 2017 COMPLETO PROPOSTA'!R503+'MATRIZ 2017 COMPLETO PROPOSTA'!X503+'MATRIZ 2017 COMPLETO PROPOSTA'!AQ503+'MATRIZ 2017 COMPLETO PROPOSTA'!AU503+'MATRIZ 2017 COMPLETO PROPOSTA'!AY503</f>
        <v>0</v>
      </c>
      <c r="K503" s="123"/>
      <c r="L503" s="123">
        <f t="shared" si="27"/>
        <v>3942336.5279469467</v>
      </c>
      <c r="M503" s="123"/>
      <c r="N503" s="123">
        <f>'MATRIZ 2017 COMPLETO PROPOSTA'!AG503+'MATRIZ 2017 COMPLETO PROPOSTA'!AJ503+'MATRIZ 2017 COMPLETO PROPOSTA'!AM503</f>
        <v>1043310.7974608318</v>
      </c>
      <c r="O503" s="123"/>
      <c r="P503" s="123"/>
      <c r="Q503" s="23"/>
    </row>
    <row r="504" spans="1:17" x14ac:dyDescent="0.25">
      <c r="A504" s="5"/>
      <c r="B504" t="s">
        <v>525</v>
      </c>
      <c r="C504" t="s">
        <v>539</v>
      </c>
      <c r="D504" s="103" t="s">
        <v>89</v>
      </c>
      <c r="F504" s="75"/>
      <c r="H504" s="123">
        <f>'MATRIZ 2017 COMPLETO PROPOSTA'!J504</f>
        <v>2618941.3816032987</v>
      </c>
      <c r="I504" s="123">
        <f>'MATRIZ 2017 COMPLETO PROPOSTA'!O504</f>
        <v>0</v>
      </c>
      <c r="J504" s="123">
        <f>'MATRIZ 2017 COMPLETO PROPOSTA'!R504+'MATRIZ 2017 COMPLETO PROPOSTA'!X504+'MATRIZ 2017 COMPLETO PROPOSTA'!AQ504+'MATRIZ 2017 COMPLETO PROPOSTA'!AU504+'MATRIZ 2017 COMPLETO PROPOSTA'!AY504</f>
        <v>0</v>
      </c>
      <c r="K504" s="123"/>
      <c r="L504" s="123">
        <f t="shared" si="27"/>
        <v>2618941.3816032987</v>
      </c>
      <c r="M504" s="123"/>
      <c r="N504" s="123">
        <f>'MATRIZ 2017 COMPLETO PROPOSTA'!AG504+'MATRIZ 2017 COMPLETO PROPOSTA'!AJ504+'MATRIZ 2017 COMPLETO PROPOSTA'!AM504</f>
        <v>266172.52927023271</v>
      </c>
      <c r="O504" s="123"/>
      <c r="P504" s="123"/>
      <c r="Q504" s="23"/>
    </row>
    <row r="505" spans="1:17" x14ac:dyDescent="0.25">
      <c r="A505" s="5"/>
      <c r="B505" t="s">
        <v>525</v>
      </c>
      <c r="C505" t="s">
        <v>540</v>
      </c>
      <c r="D505" s="103" t="s">
        <v>89</v>
      </c>
      <c r="F505" s="75"/>
      <c r="H505" s="123">
        <f>'MATRIZ 2017 COMPLETO PROPOSTA'!J505</f>
        <v>3930824.1542163324</v>
      </c>
      <c r="I505" s="123">
        <f>'MATRIZ 2017 COMPLETO PROPOSTA'!O505</f>
        <v>0</v>
      </c>
      <c r="J505" s="123">
        <f>'MATRIZ 2017 COMPLETO PROPOSTA'!R505+'MATRIZ 2017 COMPLETO PROPOSTA'!X505+'MATRIZ 2017 COMPLETO PROPOSTA'!AQ505+'MATRIZ 2017 COMPLETO PROPOSTA'!AU505+'MATRIZ 2017 COMPLETO PROPOSTA'!AY505</f>
        <v>0</v>
      </c>
      <c r="K505" s="123"/>
      <c r="L505" s="123">
        <f t="shared" si="27"/>
        <v>3930824.1542163324</v>
      </c>
      <c r="M505" s="123"/>
      <c r="N505" s="123">
        <f>'MATRIZ 2017 COMPLETO PROPOSTA'!AG505+'MATRIZ 2017 COMPLETO PROPOSTA'!AJ505+'MATRIZ 2017 COMPLETO PROPOSTA'!AM505</f>
        <v>887776.24722461158</v>
      </c>
      <c r="O505" s="123"/>
      <c r="P505" s="123"/>
      <c r="Q505" s="23"/>
    </row>
    <row r="506" spans="1:17" x14ac:dyDescent="0.25">
      <c r="A506" s="5"/>
      <c r="B506" t="s">
        <v>525</v>
      </c>
      <c r="C506" t="s">
        <v>541</v>
      </c>
      <c r="D506" s="103" t="s">
        <v>89</v>
      </c>
      <c r="F506" s="75"/>
      <c r="H506" s="123">
        <f>'MATRIZ 2017 COMPLETO PROPOSTA'!J506</f>
        <v>3153781.4</v>
      </c>
      <c r="I506" s="123">
        <f>'MATRIZ 2017 COMPLETO PROPOSTA'!O506</f>
        <v>0</v>
      </c>
      <c r="J506" s="123">
        <f>'MATRIZ 2017 COMPLETO PROPOSTA'!R506+'MATRIZ 2017 COMPLETO PROPOSTA'!X506+'MATRIZ 2017 COMPLETO PROPOSTA'!AQ506+'MATRIZ 2017 COMPLETO PROPOSTA'!AU506+'MATRIZ 2017 COMPLETO PROPOSTA'!AY506</f>
        <v>0</v>
      </c>
      <c r="K506" s="123"/>
      <c r="L506" s="123">
        <f t="shared" si="27"/>
        <v>3153781.4</v>
      </c>
      <c r="M506" s="123"/>
      <c r="N506" s="123">
        <f>'MATRIZ 2017 COMPLETO PROPOSTA'!AG506+'MATRIZ 2017 COMPLETO PROPOSTA'!AJ506+'MATRIZ 2017 COMPLETO PROPOSTA'!AM506</f>
        <v>380330.40100061783</v>
      </c>
      <c r="O506" s="123"/>
      <c r="P506" s="123"/>
      <c r="Q506" s="23"/>
    </row>
    <row r="507" spans="1:17" x14ac:dyDescent="0.25">
      <c r="A507" s="5"/>
      <c r="B507" t="s">
        <v>525</v>
      </c>
      <c r="C507" t="s">
        <v>542</v>
      </c>
      <c r="D507" s="103" t="s">
        <v>89</v>
      </c>
      <c r="F507" s="75"/>
      <c r="H507" s="123">
        <f>'MATRIZ 2017 COMPLETO PROPOSTA'!J507</f>
        <v>2935345.7679647971</v>
      </c>
      <c r="I507" s="123">
        <f>'MATRIZ 2017 COMPLETO PROPOSTA'!O507</f>
        <v>0</v>
      </c>
      <c r="J507" s="123">
        <f>'MATRIZ 2017 COMPLETO PROPOSTA'!R507+'MATRIZ 2017 COMPLETO PROPOSTA'!X507+'MATRIZ 2017 COMPLETO PROPOSTA'!AQ507+'MATRIZ 2017 COMPLETO PROPOSTA'!AU507+'MATRIZ 2017 COMPLETO PROPOSTA'!AY507</f>
        <v>0</v>
      </c>
      <c r="K507" s="123"/>
      <c r="L507" s="123">
        <f t="shared" si="27"/>
        <v>2935345.7679647971</v>
      </c>
      <c r="M507" s="123"/>
      <c r="N507" s="123">
        <f>'MATRIZ 2017 COMPLETO PROPOSTA'!AG507+'MATRIZ 2017 COMPLETO PROPOSTA'!AJ507+'MATRIZ 2017 COMPLETO PROPOSTA'!AM507</f>
        <v>393913.96400032431</v>
      </c>
      <c r="O507" s="123"/>
      <c r="P507" s="123"/>
      <c r="Q507" s="23"/>
    </row>
    <row r="508" spans="1:17" x14ac:dyDescent="0.25">
      <c r="A508" s="5"/>
      <c r="B508" t="s">
        <v>525</v>
      </c>
      <c r="C508" t="s">
        <v>543</v>
      </c>
      <c r="D508" s="103" t="s">
        <v>89</v>
      </c>
      <c r="F508" s="75"/>
      <c r="H508" s="123">
        <f>'MATRIZ 2017 COMPLETO PROPOSTA'!J508</f>
        <v>7606516.3688955214</v>
      </c>
      <c r="I508" s="123">
        <f>'MATRIZ 2017 COMPLETO PROPOSTA'!O508</f>
        <v>0</v>
      </c>
      <c r="J508" s="123">
        <f>'MATRIZ 2017 COMPLETO PROPOSTA'!R508+'MATRIZ 2017 COMPLETO PROPOSTA'!X508+'MATRIZ 2017 COMPLETO PROPOSTA'!AQ508+'MATRIZ 2017 COMPLETO PROPOSTA'!AU508+'MATRIZ 2017 COMPLETO PROPOSTA'!AY508</f>
        <v>0</v>
      </c>
      <c r="K508" s="123"/>
      <c r="L508" s="123">
        <f t="shared" si="27"/>
        <v>7606516.3688955214</v>
      </c>
      <c r="M508" s="123"/>
      <c r="N508" s="123">
        <f>'MATRIZ 2017 COMPLETO PROPOSTA'!AG508+'MATRIZ 2017 COMPLETO PROPOSTA'!AJ508+'MATRIZ 2017 COMPLETO PROPOSTA'!AM508</f>
        <v>1714621.4335319409</v>
      </c>
      <c r="O508" s="123"/>
      <c r="P508" s="123"/>
      <c r="Q508" s="23"/>
    </row>
    <row r="509" spans="1:17" x14ac:dyDescent="0.25">
      <c r="A509" s="5"/>
      <c r="B509" t="s">
        <v>525</v>
      </c>
      <c r="C509" t="s">
        <v>544</v>
      </c>
      <c r="D509" s="103" t="s">
        <v>89</v>
      </c>
      <c r="F509" s="75"/>
      <c r="H509" s="123">
        <f>'MATRIZ 2017 COMPLETO PROPOSTA'!J509</f>
        <v>3153781.4</v>
      </c>
      <c r="I509" s="123">
        <f>'MATRIZ 2017 COMPLETO PROPOSTA'!O509</f>
        <v>0</v>
      </c>
      <c r="J509" s="123">
        <f>'MATRIZ 2017 COMPLETO PROPOSTA'!R509+'MATRIZ 2017 COMPLETO PROPOSTA'!X509+'MATRIZ 2017 COMPLETO PROPOSTA'!AQ509+'MATRIZ 2017 COMPLETO PROPOSTA'!AU509+'MATRIZ 2017 COMPLETO PROPOSTA'!AY509</f>
        <v>0</v>
      </c>
      <c r="K509" s="123"/>
      <c r="L509" s="123">
        <f t="shared" si="27"/>
        <v>3153781.4</v>
      </c>
      <c r="M509" s="123"/>
      <c r="N509" s="123">
        <f>'MATRIZ 2017 COMPLETO PROPOSTA'!AG509+'MATRIZ 2017 COMPLETO PROPOSTA'!AJ509+'MATRIZ 2017 COMPLETO PROPOSTA'!AM509</f>
        <v>573500.24880915601</v>
      </c>
      <c r="O509" s="123"/>
      <c r="P509" s="123"/>
      <c r="Q509" s="23"/>
    </row>
    <row r="510" spans="1:17" x14ac:dyDescent="0.25">
      <c r="A510" s="5"/>
      <c r="B510" t="s">
        <v>525</v>
      </c>
      <c r="C510" t="s">
        <v>545</v>
      </c>
      <c r="D510" s="103" t="s">
        <v>89</v>
      </c>
      <c r="F510" s="75"/>
      <c r="H510" s="123">
        <f>'MATRIZ 2017 COMPLETO PROPOSTA'!J510</f>
        <v>6105770.2698486606</v>
      </c>
      <c r="I510" s="123">
        <f>'MATRIZ 2017 COMPLETO PROPOSTA'!O510</f>
        <v>0</v>
      </c>
      <c r="J510" s="123">
        <f>'MATRIZ 2017 COMPLETO PROPOSTA'!R510+'MATRIZ 2017 COMPLETO PROPOSTA'!X510+'MATRIZ 2017 COMPLETO PROPOSTA'!AQ510+'MATRIZ 2017 COMPLETO PROPOSTA'!AU510+'MATRIZ 2017 COMPLETO PROPOSTA'!AY510</f>
        <v>0</v>
      </c>
      <c r="K510" s="123"/>
      <c r="L510" s="123">
        <f t="shared" si="27"/>
        <v>6105770.2698486606</v>
      </c>
      <c r="M510" s="123"/>
      <c r="N510" s="123">
        <f>'MATRIZ 2017 COMPLETO PROPOSTA'!AG510+'MATRIZ 2017 COMPLETO PROPOSTA'!AJ510+'MATRIZ 2017 COMPLETO PROPOSTA'!AM510</f>
        <v>1413707.5098790473</v>
      </c>
      <c r="O510" s="123"/>
      <c r="P510" s="123"/>
      <c r="Q510" s="23"/>
    </row>
    <row r="511" spans="1:17" x14ac:dyDescent="0.25">
      <c r="A511" s="5"/>
      <c r="B511" t="s">
        <v>525</v>
      </c>
      <c r="C511" t="s">
        <v>546</v>
      </c>
      <c r="D511" s="103" t="s">
        <v>89</v>
      </c>
      <c r="F511" s="75"/>
      <c r="H511" s="123">
        <f>'MATRIZ 2017 COMPLETO PROPOSTA'!J511</f>
        <v>4388691.6662666816</v>
      </c>
      <c r="I511" s="123">
        <f>'MATRIZ 2017 COMPLETO PROPOSTA'!O511</f>
        <v>0</v>
      </c>
      <c r="J511" s="123">
        <f>'MATRIZ 2017 COMPLETO PROPOSTA'!R511+'MATRIZ 2017 COMPLETO PROPOSTA'!X511+'MATRIZ 2017 COMPLETO PROPOSTA'!AQ511+'MATRIZ 2017 COMPLETO PROPOSTA'!AU511+'MATRIZ 2017 COMPLETO PROPOSTA'!AY511</f>
        <v>0</v>
      </c>
      <c r="K511" s="123"/>
      <c r="L511" s="123">
        <f t="shared" si="27"/>
        <v>4388691.6662666816</v>
      </c>
      <c r="M511" s="123"/>
      <c r="N511" s="123">
        <f>'MATRIZ 2017 COMPLETO PROPOSTA'!AG511+'MATRIZ 2017 COMPLETO PROPOSTA'!AJ511+'MATRIZ 2017 COMPLETO PROPOSTA'!AM511</f>
        <v>952983.17206591356</v>
      </c>
      <c r="O511" s="123"/>
      <c r="P511" s="123"/>
      <c r="Q511" s="23"/>
    </row>
    <row r="512" spans="1:17" x14ac:dyDescent="0.25">
      <c r="A512" s="5"/>
      <c r="B512" t="s">
        <v>525</v>
      </c>
      <c r="C512" t="s">
        <v>547</v>
      </c>
      <c r="D512" s="103" t="s">
        <v>89</v>
      </c>
      <c r="F512" s="75"/>
      <c r="H512" s="123">
        <f>'MATRIZ 2017 COMPLETO PROPOSTA'!J512</f>
        <v>2578413.0675781015</v>
      </c>
      <c r="I512" s="123">
        <f>'MATRIZ 2017 COMPLETO PROPOSTA'!O512</f>
        <v>0</v>
      </c>
      <c r="J512" s="123">
        <f>'MATRIZ 2017 COMPLETO PROPOSTA'!R512+'MATRIZ 2017 COMPLETO PROPOSTA'!X512+'MATRIZ 2017 COMPLETO PROPOSTA'!AQ512+'MATRIZ 2017 COMPLETO PROPOSTA'!AU512+'MATRIZ 2017 COMPLETO PROPOSTA'!AY512</f>
        <v>0</v>
      </c>
      <c r="K512" s="123"/>
      <c r="L512" s="123">
        <f t="shared" si="27"/>
        <v>2578413.0675781015</v>
      </c>
      <c r="M512" s="123"/>
      <c r="N512" s="123">
        <f>'MATRIZ 2017 COMPLETO PROPOSTA'!AG512+'MATRIZ 2017 COMPLETO PROPOSTA'!AJ512+'MATRIZ 2017 COMPLETO PROPOSTA'!AM512</f>
        <v>256017.35245068569</v>
      </c>
      <c r="O512" s="123"/>
      <c r="P512" s="123"/>
      <c r="Q512" s="23"/>
    </row>
    <row r="513" spans="1:17" x14ac:dyDescent="0.25">
      <c r="A513" s="5"/>
      <c r="B513" t="s">
        <v>525</v>
      </c>
      <c r="C513" t="s">
        <v>548</v>
      </c>
      <c r="D513" s="103" t="s">
        <v>89</v>
      </c>
      <c r="F513" s="75"/>
      <c r="H513" s="123">
        <f>'MATRIZ 2017 COMPLETO PROPOSTA'!J513</f>
        <v>3619921.6249208888</v>
      </c>
      <c r="I513" s="123">
        <f>'MATRIZ 2017 COMPLETO PROPOSTA'!O513</f>
        <v>0</v>
      </c>
      <c r="J513" s="123">
        <f>'MATRIZ 2017 COMPLETO PROPOSTA'!R513+'MATRIZ 2017 COMPLETO PROPOSTA'!X513+'MATRIZ 2017 COMPLETO PROPOSTA'!AQ513+'MATRIZ 2017 COMPLETO PROPOSTA'!AU513+'MATRIZ 2017 COMPLETO PROPOSTA'!AY513</f>
        <v>0</v>
      </c>
      <c r="K513" s="123"/>
      <c r="L513" s="123">
        <f t="shared" si="27"/>
        <v>3619921.6249208888</v>
      </c>
      <c r="M513" s="123"/>
      <c r="N513" s="123">
        <f>'MATRIZ 2017 COMPLETO PROPOSTA'!AG513+'MATRIZ 2017 COMPLETO PROPOSTA'!AJ513+'MATRIZ 2017 COMPLETO PROPOSTA'!AM513</f>
        <v>858379.68274697533</v>
      </c>
      <c r="O513" s="123"/>
      <c r="P513" s="123"/>
      <c r="Q513" s="23"/>
    </row>
    <row r="514" spans="1:17" x14ac:dyDescent="0.25">
      <c r="A514" s="5"/>
      <c r="D514" s="103"/>
      <c r="F514" s="75"/>
      <c r="H514" s="123"/>
      <c r="I514" s="123"/>
      <c r="J514" s="123"/>
      <c r="K514" s="123"/>
      <c r="L514" s="123"/>
      <c r="M514" s="123"/>
      <c r="N514" s="123"/>
      <c r="O514" s="123"/>
      <c r="P514" s="123"/>
      <c r="Q514" s="23"/>
    </row>
    <row r="515" spans="1:17" x14ac:dyDescent="0.25">
      <c r="A515" s="5"/>
      <c r="B515" s="107" t="s">
        <v>525</v>
      </c>
      <c r="C515" s="107" t="s">
        <v>549</v>
      </c>
      <c r="D515" s="107" t="s">
        <v>84</v>
      </c>
      <c r="E515" s="107"/>
      <c r="F515" s="109"/>
      <c r="G515" s="107"/>
      <c r="H515" s="124">
        <f>SUM(H516:H528)</f>
        <v>53650078.504992843</v>
      </c>
      <c r="I515" s="124">
        <f>SUM(I516:I528)</f>
        <v>2033073.4495948213</v>
      </c>
      <c r="J515" s="124">
        <f>SUM(J516:J528)</f>
        <v>8516023.205335211</v>
      </c>
      <c r="K515" s="124"/>
      <c r="L515" s="124">
        <f>SUM(L516:L528)</f>
        <v>64199175.159922868</v>
      </c>
      <c r="M515" s="124"/>
      <c r="N515" s="124">
        <f>SUM(N516:N528)</f>
        <v>7488675.6755046118</v>
      </c>
      <c r="O515" s="124"/>
      <c r="P515" s="124">
        <f>L515*'DADOS BASE PROPOSTA'!$H$63</f>
        <v>51359.340127938296</v>
      </c>
      <c r="Q515" s="30"/>
    </row>
    <row r="516" spans="1:17" x14ac:dyDescent="0.25">
      <c r="A516" s="5"/>
      <c r="B516" t="s">
        <v>525</v>
      </c>
      <c r="C516" t="s">
        <v>35</v>
      </c>
      <c r="D516" s="103" t="s">
        <v>85</v>
      </c>
      <c r="F516" s="75">
        <f>'MATRIZ 2017 COMPLETO PROPOSTA'!Q516</f>
        <v>12</v>
      </c>
      <c r="H516" s="123">
        <f>'MATRIZ 2017 COMPLETO PROPOSTA'!J516</f>
        <v>0</v>
      </c>
      <c r="I516" s="123">
        <f>SUMIF('MATRIZ 2017 COMPLETO PROPOSTA'!D517:D529,"ECR",'MATRIZ 2017 COMPLETO PROPOSTA'!O517:O529)</f>
        <v>0</v>
      </c>
      <c r="J516" s="123">
        <f>'MATRIZ 2017 COMPLETO PROPOSTA'!R516+'MATRIZ 2017 COMPLETO PROPOSTA'!X516+'MATRIZ 2017 COMPLETO PROPOSTA'!AQ516+'MATRIZ 2017 COMPLETO PROPOSTA'!AU516+'MATRIZ 2017 COMPLETO PROPOSTA'!AY516</f>
        <v>8274346.7103334945</v>
      </c>
      <c r="K516" s="123"/>
      <c r="L516" s="123">
        <f t="shared" ref="L516:L528" si="28">SUM(H516:J516)</f>
        <v>8274346.7103334945</v>
      </c>
      <c r="M516" s="123"/>
      <c r="N516" s="123">
        <f>'MATRIZ 2017 COMPLETO PROPOSTA'!AG516+'MATRIZ 2017 COMPLETO PROPOSTA'!AJ516+'MATRIZ 2017 COMPLETO PROPOSTA'!AM516</f>
        <v>0</v>
      </c>
      <c r="O516" s="123"/>
      <c r="P516" s="123"/>
      <c r="Q516" s="23"/>
    </row>
    <row r="517" spans="1:17" x14ac:dyDescent="0.25">
      <c r="A517" s="5"/>
      <c r="B517" t="s">
        <v>525</v>
      </c>
      <c r="C517" t="s">
        <v>550</v>
      </c>
      <c r="D517" s="103" t="s">
        <v>89</v>
      </c>
      <c r="F517" s="75"/>
      <c r="H517" s="123">
        <f>'MATRIZ 2017 COMPLETO PROPOSTA'!J517</f>
        <v>3153781.4</v>
      </c>
      <c r="I517" s="123">
        <f>'MATRIZ 2017 COMPLETO PROPOSTA'!O517</f>
        <v>0</v>
      </c>
      <c r="J517" s="123">
        <f>'MATRIZ 2017 COMPLETO PROPOSTA'!R517+'MATRIZ 2017 COMPLETO PROPOSTA'!X517+'MATRIZ 2017 COMPLETO PROPOSTA'!AQ517+'MATRIZ 2017 COMPLETO PROPOSTA'!AU517+'MATRIZ 2017 COMPLETO PROPOSTA'!AY517</f>
        <v>0</v>
      </c>
      <c r="K517" s="123"/>
      <c r="L517" s="123">
        <f t="shared" si="28"/>
        <v>3153781.4</v>
      </c>
      <c r="M517" s="123"/>
      <c r="N517" s="123">
        <f>'MATRIZ 2017 COMPLETO PROPOSTA'!AG517+'MATRIZ 2017 COMPLETO PROPOSTA'!AJ517+'MATRIZ 2017 COMPLETO PROPOSTA'!AM517</f>
        <v>211717.6006387255</v>
      </c>
      <c r="O517" s="123"/>
      <c r="P517" s="123"/>
      <c r="Q517" s="23"/>
    </row>
    <row r="518" spans="1:17" x14ac:dyDescent="0.25">
      <c r="A518" s="5"/>
      <c r="B518" t="s">
        <v>525</v>
      </c>
      <c r="C518" t="s">
        <v>551</v>
      </c>
      <c r="D518" s="103" t="s">
        <v>87</v>
      </c>
      <c r="F518" s="75"/>
      <c r="H518" s="123">
        <f>'MATRIZ 2017 COMPLETO PROPOSTA'!J518</f>
        <v>0</v>
      </c>
      <c r="I518" s="123">
        <f>'MATRIZ 2017 COMPLETO PROPOSTA'!O518</f>
        <v>998633.66935350001</v>
      </c>
      <c r="J518" s="123">
        <f>'MATRIZ 2017 COMPLETO PROPOSTA'!R518+'MATRIZ 2017 COMPLETO PROPOSTA'!X518+'MATRIZ 2017 COMPLETO PROPOSTA'!AQ518+'MATRIZ 2017 COMPLETO PROPOSTA'!AU518+'MATRIZ 2017 COMPLETO PROPOSTA'!AY518</f>
        <v>0</v>
      </c>
      <c r="K518" s="123"/>
      <c r="L518" s="123">
        <f t="shared" si="28"/>
        <v>998633.66935350001</v>
      </c>
      <c r="M518" s="123"/>
      <c r="N518" s="123">
        <f>'MATRIZ 2017 COMPLETO PROPOSTA'!AG518+'MATRIZ 2017 COMPLETO PROPOSTA'!AJ518+'MATRIZ 2017 COMPLETO PROPOSTA'!AM518</f>
        <v>73215.386610207774</v>
      </c>
      <c r="O518" s="123"/>
      <c r="P518" s="123"/>
      <c r="Q518" s="23"/>
    </row>
    <row r="519" spans="1:17" x14ac:dyDescent="0.25">
      <c r="A519" s="5"/>
      <c r="B519" t="s">
        <v>525</v>
      </c>
      <c r="C519" t="s">
        <v>552</v>
      </c>
      <c r="D519" s="103" t="s">
        <v>87</v>
      </c>
      <c r="F519" s="75"/>
      <c r="H519" s="123">
        <f>'MATRIZ 2017 COMPLETO PROPOSTA'!J519</f>
        <v>0</v>
      </c>
      <c r="I519" s="123">
        <f>'MATRIZ 2017 COMPLETO PROPOSTA'!O519</f>
        <v>1034439.7802413212</v>
      </c>
      <c r="J519" s="123">
        <f>'MATRIZ 2017 COMPLETO PROPOSTA'!R519+'MATRIZ 2017 COMPLETO PROPOSTA'!X519+'MATRIZ 2017 COMPLETO PROPOSTA'!AQ519+'MATRIZ 2017 COMPLETO PROPOSTA'!AU519+'MATRIZ 2017 COMPLETO PROPOSTA'!AY519</f>
        <v>0</v>
      </c>
      <c r="K519" s="123"/>
      <c r="L519" s="123">
        <f t="shared" si="28"/>
        <v>1034439.7802413212</v>
      </c>
      <c r="M519" s="123"/>
      <c r="N519" s="123">
        <f>'MATRIZ 2017 COMPLETO PROPOSTA'!AG519+'MATRIZ 2017 COMPLETO PROPOSTA'!AJ519+'MATRIZ 2017 COMPLETO PROPOSTA'!AM519</f>
        <v>80026.120248366642</v>
      </c>
      <c r="O519" s="123"/>
      <c r="P519" s="123"/>
      <c r="Q519" s="23"/>
    </row>
    <row r="520" spans="1:17" x14ac:dyDescent="0.25">
      <c r="A520" s="5"/>
      <c r="B520" t="s">
        <v>525</v>
      </c>
      <c r="C520" t="s">
        <v>536</v>
      </c>
      <c r="D520" s="103" t="s">
        <v>89</v>
      </c>
      <c r="F520" s="75"/>
      <c r="H520" s="123">
        <f>'MATRIZ 2017 COMPLETO PROPOSTA'!J520</f>
        <v>5194332.6840326674</v>
      </c>
      <c r="I520" s="123">
        <f>'MATRIZ 2017 COMPLETO PROPOSTA'!O520</f>
        <v>0</v>
      </c>
      <c r="J520" s="123">
        <f>'MATRIZ 2017 COMPLETO PROPOSTA'!R520+'MATRIZ 2017 COMPLETO PROPOSTA'!X520+'MATRIZ 2017 COMPLETO PROPOSTA'!AQ520+'MATRIZ 2017 COMPLETO PROPOSTA'!AU520+'MATRIZ 2017 COMPLETO PROPOSTA'!AY520</f>
        <v>0</v>
      </c>
      <c r="K520" s="123"/>
      <c r="L520" s="123">
        <f t="shared" si="28"/>
        <v>5194332.6840326674</v>
      </c>
      <c r="M520" s="123"/>
      <c r="N520" s="123">
        <f>'MATRIZ 2017 COMPLETO PROPOSTA'!AG520+'MATRIZ 2017 COMPLETO PROPOSTA'!AJ520+'MATRIZ 2017 COMPLETO PROPOSTA'!AM520</f>
        <v>857741.76264274633</v>
      </c>
      <c r="O520" s="123"/>
      <c r="P520" s="123"/>
      <c r="Q520" s="23"/>
    </row>
    <row r="521" spans="1:17" x14ac:dyDescent="0.25">
      <c r="A521" s="5"/>
      <c r="B521" t="s">
        <v>525</v>
      </c>
      <c r="C521" t="s">
        <v>553</v>
      </c>
      <c r="D521" s="103" t="s">
        <v>89</v>
      </c>
      <c r="F521" s="75"/>
      <c r="H521" s="123">
        <f>'MATRIZ 2017 COMPLETO PROPOSTA'!J521</f>
        <v>2476210.3044002214</v>
      </c>
      <c r="I521" s="123">
        <f>'MATRIZ 2017 COMPLETO PROPOSTA'!O521</f>
        <v>0</v>
      </c>
      <c r="J521" s="123">
        <f>'MATRIZ 2017 COMPLETO PROPOSTA'!R521+'MATRIZ 2017 COMPLETO PROPOSTA'!X521+'MATRIZ 2017 COMPLETO PROPOSTA'!AQ521+'MATRIZ 2017 COMPLETO PROPOSTA'!AU521+'MATRIZ 2017 COMPLETO PROPOSTA'!AY521</f>
        <v>0</v>
      </c>
      <c r="K521" s="123"/>
      <c r="L521" s="123">
        <f t="shared" si="28"/>
        <v>2476210.3044002214</v>
      </c>
      <c r="M521" s="123"/>
      <c r="N521" s="123">
        <f>'MATRIZ 2017 COMPLETO PROPOSTA'!AG521+'MATRIZ 2017 COMPLETO PROPOSTA'!AJ521+'MATRIZ 2017 COMPLETO PROPOSTA'!AM521</f>
        <v>171118.9422800816</v>
      </c>
      <c r="O521" s="123"/>
      <c r="P521" s="123"/>
      <c r="Q521" s="23"/>
    </row>
    <row r="522" spans="1:17" x14ac:dyDescent="0.25">
      <c r="A522" s="5"/>
      <c r="B522" t="s">
        <v>525</v>
      </c>
      <c r="C522" t="s">
        <v>554</v>
      </c>
      <c r="D522" s="103" t="s">
        <v>89</v>
      </c>
      <c r="F522" s="75"/>
      <c r="H522" s="123">
        <f>'MATRIZ 2017 COMPLETO PROPOSTA'!J522</f>
        <v>10982235.823342724</v>
      </c>
      <c r="I522" s="123">
        <f>'MATRIZ 2017 COMPLETO PROPOSTA'!O522</f>
        <v>0</v>
      </c>
      <c r="J522" s="123">
        <f>'MATRIZ 2017 COMPLETO PROPOSTA'!R522+'MATRIZ 2017 COMPLETO PROPOSTA'!X522+'MATRIZ 2017 COMPLETO PROPOSTA'!AQ522+'MATRIZ 2017 COMPLETO PROPOSTA'!AU522+'MATRIZ 2017 COMPLETO PROPOSTA'!AY522</f>
        <v>0</v>
      </c>
      <c r="K522" s="123"/>
      <c r="L522" s="123">
        <f t="shared" si="28"/>
        <v>10982235.823342724</v>
      </c>
      <c r="M522" s="123"/>
      <c r="N522" s="123">
        <f>'MATRIZ 2017 COMPLETO PROPOSTA'!AG522+'MATRIZ 2017 COMPLETO PROPOSTA'!AJ522+'MATRIZ 2017 COMPLETO PROPOSTA'!AM522</f>
        <v>1911764.4798292699</v>
      </c>
      <c r="O522" s="123"/>
      <c r="P522" s="123"/>
      <c r="Q522" s="23"/>
    </row>
    <row r="523" spans="1:17" x14ac:dyDescent="0.25">
      <c r="A523" s="5"/>
      <c r="B523" t="s">
        <v>525</v>
      </c>
      <c r="C523" t="s">
        <v>555</v>
      </c>
      <c r="D523" s="103" t="s">
        <v>89</v>
      </c>
      <c r="F523" s="75"/>
      <c r="H523" s="123">
        <f>'MATRIZ 2017 COMPLETO PROPOSTA'!J523</f>
        <v>4798328.1553593893</v>
      </c>
      <c r="I523" s="123">
        <f>'MATRIZ 2017 COMPLETO PROPOSTA'!O523</f>
        <v>0</v>
      </c>
      <c r="J523" s="123">
        <f>'MATRIZ 2017 COMPLETO PROPOSTA'!R523+'MATRIZ 2017 COMPLETO PROPOSTA'!X523+'MATRIZ 2017 COMPLETO PROPOSTA'!AQ523+'MATRIZ 2017 COMPLETO PROPOSTA'!AU523+'MATRIZ 2017 COMPLETO PROPOSTA'!AY523</f>
        <v>0</v>
      </c>
      <c r="K523" s="123"/>
      <c r="L523" s="123">
        <f t="shared" si="28"/>
        <v>4798328.1553593893</v>
      </c>
      <c r="M523" s="123"/>
      <c r="N523" s="123">
        <f>'MATRIZ 2017 COMPLETO PROPOSTA'!AG523+'MATRIZ 2017 COMPLETO PROPOSTA'!AJ523+'MATRIZ 2017 COMPLETO PROPOSTA'!AM523</f>
        <v>654668.0878184454</v>
      </c>
      <c r="O523" s="123"/>
      <c r="P523" s="123"/>
      <c r="Q523" s="23"/>
    </row>
    <row r="524" spans="1:17" x14ac:dyDescent="0.25">
      <c r="A524" s="5"/>
      <c r="B524" t="s">
        <v>525</v>
      </c>
      <c r="C524" t="s">
        <v>556</v>
      </c>
      <c r="D524" s="103" t="s">
        <v>89</v>
      </c>
      <c r="F524" s="75"/>
      <c r="H524" s="123">
        <f>'MATRIZ 2017 COMPLETO PROPOSTA'!J524</f>
        <v>4694002.4098162577</v>
      </c>
      <c r="I524" s="123">
        <f>'MATRIZ 2017 COMPLETO PROPOSTA'!O524</f>
        <v>0</v>
      </c>
      <c r="J524" s="123">
        <f>'MATRIZ 2017 COMPLETO PROPOSTA'!R524+'MATRIZ 2017 COMPLETO PROPOSTA'!X524+'MATRIZ 2017 COMPLETO PROPOSTA'!AQ524+'MATRIZ 2017 COMPLETO PROPOSTA'!AU524+'MATRIZ 2017 COMPLETO PROPOSTA'!AY524</f>
        <v>241676.49500171596</v>
      </c>
      <c r="K524" s="123"/>
      <c r="L524" s="123">
        <f t="shared" si="28"/>
        <v>4935678.9048179733</v>
      </c>
      <c r="M524" s="123"/>
      <c r="N524" s="123">
        <f>'MATRIZ 2017 COMPLETO PROPOSTA'!AG524+'MATRIZ 2017 COMPLETO PROPOSTA'!AJ524+'MATRIZ 2017 COMPLETO PROPOSTA'!AM524</f>
        <v>713038.38017591834</v>
      </c>
      <c r="O524" s="123"/>
      <c r="P524" s="123"/>
      <c r="Q524" s="23"/>
    </row>
    <row r="525" spans="1:17" x14ac:dyDescent="0.25">
      <c r="A525" s="5"/>
      <c r="B525" t="s">
        <v>525</v>
      </c>
      <c r="C525" t="s">
        <v>557</v>
      </c>
      <c r="D525" s="103" t="s">
        <v>89</v>
      </c>
      <c r="F525" s="75"/>
      <c r="H525" s="123">
        <f>'MATRIZ 2017 COMPLETO PROPOSTA'!J525</f>
        <v>4682279.1088740649</v>
      </c>
      <c r="I525" s="123">
        <f>'MATRIZ 2017 COMPLETO PROPOSTA'!O525</f>
        <v>0</v>
      </c>
      <c r="J525" s="123">
        <f>'MATRIZ 2017 COMPLETO PROPOSTA'!R525+'MATRIZ 2017 COMPLETO PROPOSTA'!X525+'MATRIZ 2017 COMPLETO PROPOSTA'!AQ525+'MATRIZ 2017 COMPLETO PROPOSTA'!AU525+'MATRIZ 2017 COMPLETO PROPOSTA'!AY525</f>
        <v>0</v>
      </c>
      <c r="K525" s="123"/>
      <c r="L525" s="123">
        <f t="shared" si="28"/>
        <v>4682279.1088740649</v>
      </c>
      <c r="M525" s="123"/>
      <c r="N525" s="123">
        <f>'MATRIZ 2017 COMPLETO PROPOSTA'!AG525+'MATRIZ 2017 COMPLETO PROPOSTA'!AJ525+'MATRIZ 2017 COMPLETO PROPOSTA'!AM525</f>
        <v>474086.41257569561</v>
      </c>
      <c r="O525" s="123"/>
      <c r="P525" s="123"/>
      <c r="Q525" s="23"/>
    </row>
    <row r="526" spans="1:17" x14ac:dyDescent="0.25">
      <c r="A526" s="5"/>
      <c r="B526" t="s">
        <v>525</v>
      </c>
      <c r="C526" t="s">
        <v>558</v>
      </c>
      <c r="D526" s="103" t="s">
        <v>89</v>
      </c>
      <c r="F526" s="75"/>
      <c r="H526" s="123">
        <f>'MATRIZ 2017 COMPLETO PROPOSTA'!J526</f>
        <v>10913080.027237579</v>
      </c>
      <c r="I526" s="123">
        <f>'MATRIZ 2017 COMPLETO PROPOSTA'!O526</f>
        <v>0</v>
      </c>
      <c r="J526" s="123">
        <f>'MATRIZ 2017 COMPLETO PROPOSTA'!R526+'MATRIZ 2017 COMPLETO PROPOSTA'!X526+'MATRIZ 2017 COMPLETO PROPOSTA'!AQ526+'MATRIZ 2017 COMPLETO PROPOSTA'!AU526+'MATRIZ 2017 COMPLETO PROPOSTA'!AY526</f>
        <v>0</v>
      </c>
      <c r="K526" s="123"/>
      <c r="L526" s="123">
        <f t="shared" si="28"/>
        <v>10913080.027237579</v>
      </c>
      <c r="M526" s="123"/>
      <c r="N526" s="123">
        <f>'MATRIZ 2017 COMPLETO PROPOSTA'!AG526+'MATRIZ 2017 COMPLETO PROPOSTA'!AJ526+'MATRIZ 2017 COMPLETO PROPOSTA'!AM526</f>
        <v>1310819.5342073208</v>
      </c>
      <c r="O526" s="123"/>
      <c r="P526" s="123"/>
      <c r="Q526" s="23"/>
    </row>
    <row r="527" spans="1:17" x14ac:dyDescent="0.25">
      <c r="A527" s="5"/>
      <c r="B527" t="s">
        <v>525</v>
      </c>
      <c r="C527" t="s">
        <v>559</v>
      </c>
      <c r="D527" s="103" t="s">
        <v>89</v>
      </c>
      <c r="F527" s="75"/>
      <c r="H527" s="123">
        <f>'MATRIZ 2017 COMPLETO PROPOSTA'!J527</f>
        <v>3153781.4</v>
      </c>
      <c r="I527" s="123">
        <f>'MATRIZ 2017 COMPLETO PROPOSTA'!O527</f>
        <v>0</v>
      </c>
      <c r="J527" s="123">
        <f>'MATRIZ 2017 COMPLETO PROPOSTA'!R527+'MATRIZ 2017 COMPLETO PROPOSTA'!X527+'MATRIZ 2017 COMPLETO PROPOSTA'!AQ527+'MATRIZ 2017 COMPLETO PROPOSTA'!AU527+'MATRIZ 2017 COMPLETO PROPOSTA'!AY527</f>
        <v>0</v>
      </c>
      <c r="K527" s="123"/>
      <c r="L527" s="123">
        <f t="shared" si="28"/>
        <v>3153781.4</v>
      </c>
      <c r="M527" s="123"/>
      <c r="N527" s="123">
        <f>'MATRIZ 2017 COMPLETO PROPOSTA'!AG527+'MATRIZ 2017 COMPLETO PROPOSTA'!AJ527+'MATRIZ 2017 COMPLETO PROPOSTA'!AM527</f>
        <v>434514.78143476002</v>
      </c>
      <c r="O527" s="123"/>
      <c r="P527" s="123"/>
      <c r="Q527" s="23"/>
    </row>
    <row r="528" spans="1:17" x14ac:dyDescent="0.25">
      <c r="A528" s="5"/>
      <c r="B528" t="s">
        <v>525</v>
      </c>
      <c r="C528" t="s">
        <v>560</v>
      </c>
      <c r="D528" s="103" t="s">
        <v>89</v>
      </c>
      <c r="F528" s="75"/>
      <c r="H528" s="123">
        <f>'MATRIZ 2017 COMPLETO PROPOSTA'!J528</f>
        <v>3602047.1919299327</v>
      </c>
      <c r="I528" s="123">
        <f>'MATRIZ 2017 COMPLETO PROPOSTA'!O528</f>
        <v>0</v>
      </c>
      <c r="J528" s="123">
        <f>'MATRIZ 2017 COMPLETO PROPOSTA'!R528+'MATRIZ 2017 COMPLETO PROPOSTA'!X528+'MATRIZ 2017 COMPLETO PROPOSTA'!AQ528+'MATRIZ 2017 COMPLETO PROPOSTA'!AU528+'MATRIZ 2017 COMPLETO PROPOSTA'!AY528</f>
        <v>0</v>
      </c>
      <c r="K528" s="123"/>
      <c r="L528" s="123">
        <f t="shared" si="28"/>
        <v>3602047.1919299327</v>
      </c>
      <c r="M528" s="123"/>
      <c r="N528" s="123">
        <f>'MATRIZ 2017 COMPLETO PROPOSTA'!AG528+'MATRIZ 2017 COMPLETO PROPOSTA'!AJ528+'MATRIZ 2017 COMPLETO PROPOSTA'!AM528</f>
        <v>595964.18704307359</v>
      </c>
      <c r="O528" s="123"/>
      <c r="P528" s="123"/>
      <c r="Q528" s="23"/>
    </row>
    <row r="529" spans="1:17" x14ac:dyDescent="0.25">
      <c r="A529" s="5"/>
      <c r="D529" s="103"/>
      <c r="F529" s="75"/>
      <c r="H529" s="123"/>
      <c r="I529" s="123"/>
      <c r="J529" s="123"/>
      <c r="K529" s="123"/>
      <c r="L529" s="123"/>
      <c r="M529" s="123"/>
      <c r="N529" s="123"/>
      <c r="O529" s="123"/>
      <c r="P529" s="123"/>
      <c r="Q529" s="23"/>
    </row>
    <row r="530" spans="1:17" x14ac:dyDescent="0.25">
      <c r="A530" s="5"/>
      <c r="B530" s="107" t="s">
        <v>525</v>
      </c>
      <c r="C530" s="107" t="s">
        <v>561</v>
      </c>
      <c r="D530" s="107" t="s">
        <v>84</v>
      </c>
      <c r="E530" s="107"/>
      <c r="F530" s="109"/>
      <c r="G530" s="107"/>
      <c r="H530" s="124">
        <f>SUM(H531:H542)</f>
        <v>68125259.206855908</v>
      </c>
      <c r="I530" s="124">
        <f>SUM(I531:I542)</f>
        <v>6265965.7723631877</v>
      </c>
      <c r="J530" s="124">
        <f>SUM(J531:J542)</f>
        <v>9720398.0966171697</v>
      </c>
      <c r="K530" s="124"/>
      <c r="L530" s="124">
        <f>SUM(L531:L542)</f>
        <v>84111623.075836256</v>
      </c>
      <c r="M530" s="124"/>
      <c r="N530" s="124">
        <f>SUM(N531:N542)</f>
        <v>11335762.301205482</v>
      </c>
      <c r="O530" s="124"/>
      <c r="P530" s="124">
        <f>L530*'DADOS BASE PROPOSTA'!$H$63</f>
        <v>67289.298460669015</v>
      </c>
      <c r="Q530" s="30"/>
    </row>
    <row r="531" spans="1:17" x14ac:dyDescent="0.25">
      <c r="A531" s="5"/>
      <c r="B531" t="s">
        <v>525</v>
      </c>
      <c r="C531" t="s">
        <v>35</v>
      </c>
      <c r="D531" s="103" t="s">
        <v>85</v>
      </c>
      <c r="F531" s="75">
        <f>'MATRIZ 2017 COMPLETO PROPOSTA'!Q531</f>
        <v>11</v>
      </c>
      <c r="H531" s="123">
        <f>'MATRIZ 2017 COMPLETO PROPOSTA'!J531</f>
        <v>0</v>
      </c>
      <c r="I531" s="123">
        <f>SUMIF('MATRIZ 2017 COMPLETO PROPOSTA'!D532:D543,"ECR",'MATRIZ 2017 COMPLETO PROPOSTA'!O532:O543)</f>
        <v>0</v>
      </c>
      <c r="J531" s="123">
        <f>'MATRIZ 2017 COMPLETO PROPOSTA'!R531+'MATRIZ 2017 COMPLETO PROPOSTA'!X531+'MATRIZ 2017 COMPLETO PROPOSTA'!AQ531+'MATRIZ 2017 COMPLETO PROPOSTA'!AU531+'MATRIZ 2017 COMPLETO PROPOSTA'!AY531</f>
        <v>8039799.2474622075</v>
      </c>
      <c r="K531" s="123"/>
      <c r="L531" s="123">
        <f t="shared" ref="L531:L542" si="29">SUM(H531:J531)</f>
        <v>8039799.2474622075</v>
      </c>
      <c r="M531" s="123"/>
      <c r="N531" s="123">
        <f>'MATRIZ 2017 COMPLETO PROPOSTA'!AG531+'MATRIZ 2017 COMPLETO PROPOSTA'!AJ531+'MATRIZ 2017 COMPLETO PROPOSTA'!AM531</f>
        <v>0</v>
      </c>
      <c r="O531" s="123"/>
      <c r="P531" s="123"/>
      <c r="Q531" s="23"/>
    </row>
    <row r="532" spans="1:17" x14ac:dyDescent="0.25">
      <c r="A532" s="5"/>
      <c r="B532" t="s">
        <v>525</v>
      </c>
      <c r="C532" t="s">
        <v>562</v>
      </c>
      <c r="D532" s="103" t="s">
        <v>87</v>
      </c>
      <c r="F532" s="75"/>
      <c r="H532" s="123">
        <f>'MATRIZ 2017 COMPLETO PROPOSTA'!J532</f>
        <v>0</v>
      </c>
      <c r="I532" s="123">
        <f>'MATRIZ 2017 COMPLETO PROPOSTA'!O532</f>
        <v>1156798.4206379103</v>
      </c>
      <c r="J532" s="123">
        <f>'MATRIZ 2017 COMPLETO PROPOSTA'!R532+'MATRIZ 2017 COMPLETO PROPOSTA'!X532+'MATRIZ 2017 COMPLETO PROPOSTA'!AQ532+'MATRIZ 2017 COMPLETO PROPOSTA'!AU532+'MATRIZ 2017 COMPLETO PROPOSTA'!AY532</f>
        <v>0</v>
      </c>
      <c r="K532" s="123"/>
      <c r="L532" s="123">
        <f t="shared" si="29"/>
        <v>1156798.4206379103</v>
      </c>
      <c r="M532" s="123"/>
      <c r="N532" s="123">
        <f>'MATRIZ 2017 COMPLETO PROPOSTA'!AG532+'MATRIZ 2017 COMPLETO PROPOSTA'!AJ532+'MATRIZ 2017 COMPLETO PROPOSTA'!AM532</f>
        <v>200706.19664430499</v>
      </c>
      <c r="O532" s="123"/>
      <c r="P532" s="123"/>
      <c r="Q532" s="23"/>
    </row>
    <row r="533" spans="1:17" x14ac:dyDescent="0.25">
      <c r="A533" s="5"/>
      <c r="B533" t="s">
        <v>525</v>
      </c>
      <c r="C533" t="s">
        <v>563</v>
      </c>
      <c r="D533" s="103" t="s">
        <v>87</v>
      </c>
      <c r="F533" s="75"/>
      <c r="H533" s="123">
        <f>'MATRIZ 2017 COMPLETO PROPOSTA'!J533</f>
        <v>0</v>
      </c>
      <c r="I533" s="123">
        <f>'MATRIZ 2017 COMPLETO PROPOSTA'!O533</f>
        <v>1413682.8463252769</v>
      </c>
      <c r="J533" s="123">
        <f>'MATRIZ 2017 COMPLETO PROPOSTA'!R533+'MATRIZ 2017 COMPLETO PROPOSTA'!X533+'MATRIZ 2017 COMPLETO PROPOSTA'!AQ533+'MATRIZ 2017 COMPLETO PROPOSTA'!AU533+'MATRIZ 2017 COMPLETO PROPOSTA'!AY533</f>
        <v>0</v>
      </c>
      <c r="K533" s="123"/>
      <c r="L533" s="123">
        <f t="shared" si="29"/>
        <v>1413682.8463252769</v>
      </c>
      <c r="M533" s="123"/>
      <c r="N533" s="123">
        <f>'MATRIZ 2017 COMPLETO PROPOSTA'!AG533+'MATRIZ 2017 COMPLETO PROPOSTA'!AJ533+'MATRIZ 2017 COMPLETO PROPOSTA'!AM533</f>
        <v>87326.623854878431</v>
      </c>
      <c r="O533" s="123"/>
      <c r="P533" s="123"/>
      <c r="Q533" s="23"/>
    </row>
    <row r="534" spans="1:17" x14ac:dyDescent="0.25">
      <c r="A534" s="5"/>
      <c r="B534" t="s">
        <v>525</v>
      </c>
      <c r="C534" t="s">
        <v>564</v>
      </c>
      <c r="D534" s="103" t="s">
        <v>87</v>
      </c>
      <c r="F534" s="75"/>
      <c r="H534" s="123">
        <f>'MATRIZ 2017 COMPLETO PROPOSTA'!J534</f>
        <v>0</v>
      </c>
      <c r="I534" s="123">
        <f>'MATRIZ 2017 COMPLETO PROPOSTA'!O534</f>
        <v>1445537.0907000001</v>
      </c>
      <c r="J534" s="123">
        <f>'MATRIZ 2017 COMPLETO PROPOSTA'!R534+'MATRIZ 2017 COMPLETO PROPOSTA'!X534+'MATRIZ 2017 COMPLETO PROPOSTA'!AQ534+'MATRIZ 2017 COMPLETO PROPOSTA'!AU534+'MATRIZ 2017 COMPLETO PROPOSTA'!AY534</f>
        <v>100260.51518408771</v>
      </c>
      <c r="K534" s="123"/>
      <c r="L534" s="123">
        <f t="shared" si="29"/>
        <v>1545797.6058840877</v>
      </c>
      <c r="M534" s="123"/>
      <c r="N534" s="123">
        <f>'MATRIZ 2017 COMPLETO PROPOSTA'!AG534+'MATRIZ 2017 COMPLETO PROPOSTA'!AJ534+'MATRIZ 2017 COMPLETO PROPOSTA'!AM534</f>
        <v>167189.63614512247</v>
      </c>
      <c r="O534" s="123"/>
      <c r="P534" s="123"/>
      <c r="Q534" s="23"/>
    </row>
    <row r="535" spans="1:17" x14ac:dyDescent="0.25">
      <c r="A535" s="5"/>
      <c r="B535" t="s">
        <v>525</v>
      </c>
      <c r="C535" t="s">
        <v>565</v>
      </c>
      <c r="D535" s="103" t="s">
        <v>89</v>
      </c>
      <c r="F535" s="75"/>
      <c r="H535" s="123">
        <f>'MATRIZ 2017 COMPLETO PROPOSTA'!J535</f>
        <v>11177563.789055338</v>
      </c>
      <c r="I535" s="123">
        <f>'MATRIZ 2017 COMPLETO PROPOSTA'!O535</f>
        <v>0</v>
      </c>
      <c r="J535" s="123">
        <f>'MATRIZ 2017 COMPLETO PROPOSTA'!R535+'MATRIZ 2017 COMPLETO PROPOSTA'!X535+'MATRIZ 2017 COMPLETO PROPOSTA'!AQ535+'MATRIZ 2017 COMPLETO PROPOSTA'!AU535+'MATRIZ 2017 COMPLETO PROPOSTA'!AY535</f>
        <v>151865.34891034794</v>
      </c>
      <c r="K535" s="123"/>
      <c r="L535" s="123">
        <f t="shared" si="29"/>
        <v>11329429.137965687</v>
      </c>
      <c r="M535" s="123"/>
      <c r="N535" s="123">
        <f>'MATRIZ 2017 COMPLETO PROPOSTA'!AG535+'MATRIZ 2017 COMPLETO PROPOSTA'!AJ535+'MATRIZ 2017 COMPLETO PROPOSTA'!AM535</f>
        <v>1181883.1558496491</v>
      </c>
      <c r="O535" s="123"/>
      <c r="P535" s="123"/>
      <c r="Q535" s="23"/>
    </row>
    <row r="536" spans="1:17" x14ac:dyDescent="0.25">
      <c r="A536" s="5"/>
      <c r="B536" t="s">
        <v>525</v>
      </c>
      <c r="C536" t="s">
        <v>566</v>
      </c>
      <c r="D536" s="103" t="s">
        <v>89</v>
      </c>
      <c r="F536" s="75"/>
      <c r="H536" s="123">
        <f>'MATRIZ 2017 COMPLETO PROPOSTA'!J536</f>
        <v>6056118.4786036098</v>
      </c>
      <c r="I536" s="123">
        <f>'MATRIZ 2017 COMPLETO PROPOSTA'!O536</f>
        <v>0</v>
      </c>
      <c r="J536" s="123">
        <f>'MATRIZ 2017 COMPLETO PROPOSTA'!R536+'MATRIZ 2017 COMPLETO PROPOSTA'!X536+'MATRIZ 2017 COMPLETO PROPOSTA'!AQ536+'MATRIZ 2017 COMPLETO PROPOSTA'!AU536+'MATRIZ 2017 COMPLETO PROPOSTA'!AY536</f>
        <v>365017.78336435591</v>
      </c>
      <c r="K536" s="123"/>
      <c r="L536" s="123">
        <f t="shared" si="29"/>
        <v>6421136.2619679654</v>
      </c>
      <c r="M536" s="123"/>
      <c r="N536" s="123">
        <f>'MATRIZ 2017 COMPLETO PROPOSTA'!AG536+'MATRIZ 2017 COMPLETO PROPOSTA'!AJ536+'MATRIZ 2017 COMPLETO PROPOSTA'!AM536</f>
        <v>1052117.9548512702</v>
      </c>
      <c r="O536" s="123"/>
      <c r="P536" s="123"/>
      <c r="Q536" s="23"/>
    </row>
    <row r="537" spans="1:17" x14ac:dyDescent="0.25">
      <c r="A537" s="5"/>
      <c r="B537" t="s">
        <v>525</v>
      </c>
      <c r="C537" t="s">
        <v>567</v>
      </c>
      <c r="D537" s="103" t="s">
        <v>89</v>
      </c>
      <c r="F537" s="75"/>
      <c r="H537" s="123">
        <f>'MATRIZ 2017 COMPLETO PROPOSTA'!J537</f>
        <v>25873124.703465786</v>
      </c>
      <c r="I537" s="123">
        <f>'MATRIZ 2017 COMPLETO PROPOSTA'!O537</f>
        <v>0</v>
      </c>
      <c r="J537" s="123">
        <f>'MATRIZ 2017 COMPLETO PROPOSTA'!R537+'MATRIZ 2017 COMPLETO PROPOSTA'!X537+'MATRIZ 2017 COMPLETO PROPOSTA'!AQ537+'MATRIZ 2017 COMPLETO PROPOSTA'!AU537+'MATRIZ 2017 COMPLETO PROPOSTA'!AY537</f>
        <v>131728.91009151895</v>
      </c>
      <c r="K537" s="123"/>
      <c r="L537" s="123">
        <f t="shared" si="29"/>
        <v>26004853.613557305</v>
      </c>
      <c r="M537" s="123"/>
      <c r="N537" s="123">
        <f>'MATRIZ 2017 COMPLETO PROPOSTA'!AG537+'MATRIZ 2017 COMPLETO PROPOSTA'!AJ537+'MATRIZ 2017 COMPLETO PROPOSTA'!AM537</f>
        <v>4793743.8135973597</v>
      </c>
      <c r="O537" s="123"/>
      <c r="P537" s="123"/>
      <c r="Q537" s="23"/>
    </row>
    <row r="538" spans="1:17" x14ac:dyDescent="0.25">
      <c r="A538" s="5"/>
      <c r="B538" t="s">
        <v>525</v>
      </c>
      <c r="C538" t="s">
        <v>568</v>
      </c>
      <c r="D538" s="103" t="s">
        <v>89</v>
      </c>
      <c r="F538" s="75"/>
      <c r="H538" s="123">
        <f>'MATRIZ 2017 COMPLETO PROPOSTA'!J538</f>
        <v>6778422.6787764551</v>
      </c>
      <c r="I538" s="123">
        <f>'MATRIZ 2017 COMPLETO PROPOSTA'!O538</f>
        <v>0</v>
      </c>
      <c r="J538" s="123">
        <f>'MATRIZ 2017 COMPLETO PROPOSTA'!R538+'MATRIZ 2017 COMPLETO PROPOSTA'!X538+'MATRIZ 2017 COMPLETO PROPOSTA'!AQ538+'MATRIZ 2017 COMPLETO PROPOSTA'!AU538+'MATRIZ 2017 COMPLETO PROPOSTA'!AY538</f>
        <v>364070.59569045849</v>
      </c>
      <c r="K538" s="123"/>
      <c r="L538" s="123">
        <f t="shared" si="29"/>
        <v>7142493.2744669132</v>
      </c>
      <c r="M538" s="123"/>
      <c r="N538" s="123">
        <f>'MATRIZ 2017 COMPLETO PROPOSTA'!AG538+'MATRIZ 2017 COMPLETO PROPOSTA'!AJ538+'MATRIZ 2017 COMPLETO PROPOSTA'!AM538</f>
        <v>991697.15917521308</v>
      </c>
      <c r="O538" s="123"/>
      <c r="P538" s="123"/>
      <c r="Q538" s="23"/>
    </row>
    <row r="539" spans="1:17" x14ac:dyDescent="0.25">
      <c r="A539" s="5"/>
      <c r="B539" t="s">
        <v>525</v>
      </c>
      <c r="C539" t="s">
        <v>569</v>
      </c>
      <c r="D539" s="103" t="s">
        <v>89</v>
      </c>
      <c r="F539" s="75"/>
      <c r="H539" s="123">
        <f>'MATRIZ 2017 COMPLETO PROPOSTA'!J539</f>
        <v>5729661.8395614885</v>
      </c>
      <c r="I539" s="123">
        <f>'MATRIZ 2017 COMPLETO PROPOSTA'!O539</f>
        <v>0</v>
      </c>
      <c r="J539" s="123">
        <f>'MATRIZ 2017 COMPLETO PROPOSTA'!R539+'MATRIZ 2017 COMPLETO PROPOSTA'!X539+'MATRIZ 2017 COMPLETO PROPOSTA'!AQ539+'MATRIZ 2017 COMPLETO PROPOSTA'!AU539+'MATRIZ 2017 COMPLETO PROPOSTA'!AY539</f>
        <v>252531.78352072692</v>
      </c>
      <c r="K539" s="123"/>
      <c r="L539" s="123">
        <f t="shared" si="29"/>
        <v>5982193.623082215</v>
      </c>
      <c r="M539" s="123"/>
      <c r="N539" s="123">
        <f>'MATRIZ 2017 COMPLETO PROPOSTA'!AG539+'MATRIZ 2017 COMPLETO PROPOSTA'!AJ539+'MATRIZ 2017 COMPLETO PROPOSTA'!AM539</f>
        <v>702660.13801863522</v>
      </c>
      <c r="O539" s="123"/>
      <c r="P539" s="123"/>
      <c r="Q539" s="23"/>
    </row>
    <row r="540" spans="1:17" x14ac:dyDescent="0.25">
      <c r="A540" s="5"/>
      <c r="B540" t="s">
        <v>525</v>
      </c>
      <c r="C540" t="s">
        <v>570</v>
      </c>
      <c r="D540" s="103" t="s">
        <v>89</v>
      </c>
      <c r="F540" s="75"/>
      <c r="H540" s="123">
        <f>'MATRIZ 2017 COMPLETO PROPOSTA'!J540</f>
        <v>9125296.6975736618</v>
      </c>
      <c r="I540" s="123">
        <f>'MATRIZ 2017 COMPLETO PROPOSTA'!O540</f>
        <v>0</v>
      </c>
      <c r="J540" s="123">
        <f>'MATRIZ 2017 COMPLETO PROPOSTA'!R540+'MATRIZ 2017 COMPLETO PROPOSTA'!X540+'MATRIZ 2017 COMPLETO PROPOSTA'!AQ540+'MATRIZ 2017 COMPLETO PROPOSTA'!AU540+'MATRIZ 2017 COMPLETO PROPOSTA'!AY540</f>
        <v>223765.48306629711</v>
      </c>
      <c r="K540" s="123"/>
      <c r="L540" s="123">
        <f t="shared" si="29"/>
        <v>9349062.180639958</v>
      </c>
      <c r="M540" s="123"/>
      <c r="N540" s="123">
        <f>'MATRIZ 2017 COMPLETO PROPOSTA'!AG540+'MATRIZ 2017 COMPLETO PROPOSTA'!AJ540+'MATRIZ 2017 COMPLETO PROPOSTA'!AM540</f>
        <v>1546058.2967862268</v>
      </c>
      <c r="O540" s="123"/>
      <c r="P540" s="123"/>
      <c r="Q540" s="23"/>
    </row>
    <row r="541" spans="1:17" x14ac:dyDescent="0.25">
      <c r="A541" s="5"/>
      <c r="B541" t="s">
        <v>525</v>
      </c>
      <c r="C541" t="s">
        <v>571</v>
      </c>
      <c r="D541" s="103" t="s">
        <v>89</v>
      </c>
      <c r="F541" s="75"/>
      <c r="H541" s="123">
        <f>'MATRIZ 2017 COMPLETO PROPOSTA'!J541</f>
        <v>3385071.0198195633</v>
      </c>
      <c r="I541" s="123">
        <f>'MATRIZ 2017 COMPLETO PROPOSTA'!O541</f>
        <v>0</v>
      </c>
      <c r="J541" s="123">
        <f>'MATRIZ 2017 COMPLETO PROPOSTA'!R541+'MATRIZ 2017 COMPLETO PROPOSTA'!X541+'MATRIZ 2017 COMPLETO PROPOSTA'!AQ541+'MATRIZ 2017 COMPLETO PROPOSTA'!AU541+'MATRIZ 2017 COMPLETO PROPOSTA'!AY541</f>
        <v>91358.429327170306</v>
      </c>
      <c r="K541" s="123"/>
      <c r="L541" s="123">
        <f t="shared" si="29"/>
        <v>3476429.4491467336</v>
      </c>
      <c r="M541" s="123"/>
      <c r="N541" s="123">
        <f>'MATRIZ 2017 COMPLETO PROPOSTA'!AG541+'MATRIZ 2017 COMPLETO PROPOSTA'!AJ541+'MATRIZ 2017 COMPLETO PROPOSTA'!AM541</f>
        <v>456840.62356093986</v>
      </c>
      <c r="O541" s="123"/>
      <c r="P541" s="123"/>
      <c r="Q541" s="23"/>
    </row>
    <row r="542" spans="1:17" x14ac:dyDescent="0.25">
      <c r="A542" s="5"/>
      <c r="B542" t="s">
        <v>525</v>
      </c>
      <c r="C542" t="s">
        <v>572</v>
      </c>
      <c r="D542" s="103" t="s">
        <v>93</v>
      </c>
      <c r="F542" s="75"/>
      <c r="H542" s="123">
        <f>'MATRIZ 2017 COMPLETO PROPOSTA'!J542</f>
        <v>0</v>
      </c>
      <c r="I542" s="123">
        <f>'MATRIZ 2017 COMPLETO PROPOSTA'!O542</f>
        <v>2249947.4147000001</v>
      </c>
      <c r="J542" s="123">
        <f>'MATRIZ 2017 COMPLETO PROPOSTA'!R542+'MATRIZ 2017 COMPLETO PROPOSTA'!X542+'MATRIZ 2017 COMPLETO PROPOSTA'!AQ542+'MATRIZ 2017 COMPLETO PROPOSTA'!AU542+'MATRIZ 2017 COMPLETO PROPOSTA'!AY542</f>
        <v>0</v>
      </c>
      <c r="K542" s="123"/>
      <c r="L542" s="123">
        <f t="shared" si="29"/>
        <v>2249947.4147000001</v>
      </c>
      <c r="M542" s="123"/>
      <c r="N542" s="123">
        <f>'MATRIZ 2017 COMPLETO PROPOSTA'!AG542+'MATRIZ 2017 COMPLETO PROPOSTA'!AJ542+'MATRIZ 2017 COMPLETO PROPOSTA'!AM542</f>
        <v>155538.70272188276</v>
      </c>
      <c r="O542" s="123"/>
      <c r="P542" s="123"/>
      <c r="Q542" s="23"/>
    </row>
    <row r="543" spans="1:17" x14ac:dyDescent="0.25">
      <c r="A543" s="5"/>
      <c r="D543" s="103"/>
      <c r="F543" s="75"/>
      <c r="H543" s="123"/>
      <c r="I543" s="123"/>
      <c r="J543" s="123"/>
      <c r="K543" s="123"/>
      <c r="L543" s="123"/>
      <c r="M543" s="123"/>
      <c r="N543" s="123"/>
      <c r="O543" s="123"/>
      <c r="P543" s="123"/>
      <c r="Q543" s="23"/>
    </row>
    <row r="544" spans="1:17" x14ac:dyDescent="0.25">
      <c r="A544" s="5"/>
      <c r="B544" s="107" t="s">
        <v>573</v>
      </c>
      <c r="C544" s="107" t="s">
        <v>574</v>
      </c>
      <c r="D544" s="107" t="s">
        <v>84</v>
      </c>
      <c r="E544" s="107"/>
      <c r="F544" s="109"/>
      <c r="G544" s="107"/>
      <c r="H544" s="124">
        <f>SUM(H545:H565)</f>
        <v>104364780.93765348</v>
      </c>
      <c r="I544" s="124">
        <f>SUM(I545:I565)</f>
        <v>13569391.244579792</v>
      </c>
      <c r="J544" s="124">
        <f>SUM(J545:J565)</f>
        <v>13018820.773220345</v>
      </c>
      <c r="K544" s="124"/>
      <c r="L544" s="124">
        <f>SUM(L545:L565)</f>
        <v>130952992.95545357</v>
      </c>
      <c r="M544" s="124"/>
      <c r="N544" s="124">
        <f>SUM(N545:N565)</f>
        <v>20341004.894867636</v>
      </c>
      <c r="O544" s="124"/>
      <c r="P544" s="124">
        <f>L544*'DADOS BASE PROPOSTA'!$H$63</f>
        <v>104762.39436436286</v>
      </c>
      <c r="Q544" s="30"/>
    </row>
    <row r="545" spans="1:17" x14ac:dyDescent="0.25">
      <c r="A545" s="5"/>
      <c r="B545" t="s">
        <v>573</v>
      </c>
      <c r="C545" t="s">
        <v>35</v>
      </c>
      <c r="D545" s="103" t="s">
        <v>85</v>
      </c>
      <c r="F545" s="75">
        <f>'MATRIZ 2017 COMPLETO PROPOSTA'!Q545</f>
        <v>20</v>
      </c>
      <c r="H545" s="123">
        <f>'MATRIZ 2017 COMPLETO PROPOSTA'!J545</f>
        <v>0</v>
      </c>
      <c r="I545" s="123">
        <f>SUMIF('MATRIZ 2017 COMPLETO PROPOSTA'!D546:D566,"ECR",'MATRIZ 2017 COMPLETO PROPOSTA'!O546:O566)</f>
        <v>0</v>
      </c>
      <c r="J545" s="123">
        <f>'MATRIZ 2017 COMPLETO PROPOSTA'!R545+'MATRIZ 2017 COMPLETO PROPOSTA'!X545+'MATRIZ 2017 COMPLETO PROPOSTA'!AQ545+'MATRIZ 2017 COMPLETO PROPOSTA'!AU545+'MATRIZ 2017 COMPLETO PROPOSTA'!AY545</f>
        <v>10150726.413303791</v>
      </c>
      <c r="K545" s="123"/>
      <c r="L545" s="123">
        <f t="shared" ref="L545:L565" si="30">SUM(H545:J545)</f>
        <v>10150726.413303791</v>
      </c>
      <c r="M545" s="123"/>
      <c r="N545" s="123">
        <f>'MATRIZ 2017 COMPLETO PROPOSTA'!AG545+'MATRIZ 2017 COMPLETO PROPOSTA'!AJ545+'MATRIZ 2017 COMPLETO PROPOSTA'!AM545</f>
        <v>0</v>
      </c>
      <c r="O545" s="123"/>
      <c r="P545" s="123"/>
      <c r="Q545" s="23"/>
    </row>
    <row r="546" spans="1:17" x14ac:dyDescent="0.25">
      <c r="A546" s="5"/>
      <c r="B546" t="s">
        <v>573</v>
      </c>
      <c r="C546" t="s">
        <v>575</v>
      </c>
      <c r="D546" s="103" t="s">
        <v>89</v>
      </c>
      <c r="F546" s="75"/>
      <c r="H546" s="123">
        <f>'MATRIZ 2017 COMPLETO PROPOSTA'!J546</f>
        <v>6200638.6471873298</v>
      </c>
      <c r="I546" s="123">
        <f>'MATRIZ 2017 COMPLETO PROPOSTA'!O546</f>
        <v>0</v>
      </c>
      <c r="J546" s="123">
        <f>'MATRIZ 2017 COMPLETO PROPOSTA'!R546+'MATRIZ 2017 COMPLETO PROPOSTA'!X546+'MATRIZ 2017 COMPLETO PROPOSTA'!AQ546+'MATRIZ 2017 COMPLETO PROPOSTA'!AU546+'MATRIZ 2017 COMPLETO PROPOSTA'!AY546</f>
        <v>13762.367220515513</v>
      </c>
      <c r="K546" s="123"/>
      <c r="L546" s="123">
        <f t="shared" si="30"/>
        <v>6214401.0144078452</v>
      </c>
      <c r="M546" s="123"/>
      <c r="N546" s="123">
        <f>'MATRIZ 2017 COMPLETO PROPOSTA'!AG546+'MATRIZ 2017 COMPLETO PROPOSTA'!AJ546+'MATRIZ 2017 COMPLETO PROPOSTA'!AM546</f>
        <v>881742.40956294141</v>
      </c>
      <c r="O546" s="123"/>
      <c r="P546" s="123"/>
      <c r="Q546" s="23"/>
    </row>
    <row r="547" spans="1:17" x14ac:dyDescent="0.25">
      <c r="A547" s="5"/>
      <c r="B547" t="s">
        <v>573</v>
      </c>
      <c r="C547" t="s">
        <v>576</v>
      </c>
      <c r="D547" s="103" t="s">
        <v>87</v>
      </c>
      <c r="F547" s="75"/>
      <c r="H547" s="123">
        <f>'MATRIZ 2017 COMPLETO PROPOSTA'!J547</f>
        <v>0</v>
      </c>
      <c r="I547" s="123">
        <f>'MATRIZ 2017 COMPLETO PROPOSTA'!O547</f>
        <v>1152377.1744957587</v>
      </c>
      <c r="J547" s="123">
        <f>'MATRIZ 2017 COMPLETO PROPOSTA'!R547+'MATRIZ 2017 COMPLETO PROPOSTA'!X547+'MATRIZ 2017 COMPLETO PROPOSTA'!AQ547+'MATRIZ 2017 COMPLETO PROPOSTA'!AU547+'MATRIZ 2017 COMPLETO PROPOSTA'!AY547</f>
        <v>1502.9337855857245</v>
      </c>
      <c r="K547" s="123"/>
      <c r="L547" s="123">
        <f t="shared" si="30"/>
        <v>1153880.1082813444</v>
      </c>
      <c r="M547" s="123"/>
      <c r="N547" s="123">
        <f>'MATRIZ 2017 COMPLETO PROPOSTA'!AG547+'MATRIZ 2017 COMPLETO PROPOSTA'!AJ547+'MATRIZ 2017 COMPLETO PROPOSTA'!AM547</f>
        <v>113472.22595091</v>
      </c>
      <c r="O547" s="123"/>
      <c r="P547" s="123"/>
      <c r="Q547" s="23"/>
    </row>
    <row r="548" spans="1:17" x14ac:dyDescent="0.25">
      <c r="A548" s="5"/>
      <c r="B548" t="s">
        <v>573</v>
      </c>
      <c r="C548" t="s">
        <v>577</v>
      </c>
      <c r="D548" s="103" t="s">
        <v>87</v>
      </c>
      <c r="F548" s="75"/>
      <c r="H548" s="123">
        <f>'MATRIZ 2017 COMPLETO PROPOSTA'!J548</f>
        <v>0</v>
      </c>
      <c r="I548" s="123">
        <f>'MATRIZ 2017 COMPLETO PROPOSTA'!O548</f>
        <v>1198832.4813046127</v>
      </c>
      <c r="J548" s="123">
        <f>'MATRIZ 2017 COMPLETO PROPOSTA'!R548+'MATRIZ 2017 COMPLETO PROPOSTA'!X548+'MATRIZ 2017 COMPLETO PROPOSTA'!AQ548+'MATRIZ 2017 COMPLETO PROPOSTA'!AU548+'MATRIZ 2017 COMPLETO PROPOSTA'!AY548</f>
        <v>5962.171989967127</v>
      </c>
      <c r="K548" s="123"/>
      <c r="L548" s="123">
        <f t="shared" si="30"/>
        <v>1204794.6532945798</v>
      </c>
      <c r="M548" s="123"/>
      <c r="N548" s="123">
        <f>'MATRIZ 2017 COMPLETO PROPOSTA'!AG548+'MATRIZ 2017 COMPLETO PROPOSTA'!AJ548+'MATRIZ 2017 COMPLETO PROPOSTA'!AM548</f>
        <v>127703.32161713645</v>
      </c>
      <c r="O548" s="123"/>
      <c r="P548" s="123"/>
      <c r="Q548" s="23"/>
    </row>
    <row r="549" spans="1:17" x14ac:dyDescent="0.25">
      <c r="A549" s="5"/>
      <c r="B549" t="s">
        <v>573</v>
      </c>
      <c r="C549" t="s">
        <v>578</v>
      </c>
      <c r="D549" s="103" t="s">
        <v>89</v>
      </c>
      <c r="F549" s="75"/>
      <c r="H549" s="123">
        <f>'MATRIZ 2017 COMPLETO PROPOSTA'!J549</f>
        <v>5052363.3771335613</v>
      </c>
      <c r="I549" s="123">
        <f>'MATRIZ 2017 COMPLETO PROPOSTA'!O549</f>
        <v>0</v>
      </c>
      <c r="J549" s="123">
        <f>'MATRIZ 2017 COMPLETO PROPOSTA'!R549+'MATRIZ 2017 COMPLETO PROPOSTA'!X549+'MATRIZ 2017 COMPLETO PROPOSTA'!AQ549+'MATRIZ 2017 COMPLETO PROPOSTA'!AU549+'MATRIZ 2017 COMPLETO PROPOSTA'!AY549</f>
        <v>5776.7309504149507</v>
      </c>
      <c r="K549" s="123"/>
      <c r="L549" s="123">
        <f t="shared" si="30"/>
        <v>5058140.1080839764</v>
      </c>
      <c r="M549" s="123"/>
      <c r="N549" s="123">
        <f>'MATRIZ 2017 COMPLETO PROPOSTA'!AG549+'MATRIZ 2017 COMPLETO PROPOSTA'!AJ549+'MATRIZ 2017 COMPLETO PROPOSTA'!AM549</f>
        <v>975277.86419090512</v>
      </c>
      <c r="O549" s="123"/>
      <c r="P549" s="123"/>
      <c r="Q549" s="23"/>
    </row>
    <row r="550" spans="1:17" x14ac:dyDescent="0.25">
      <c r="A550" s="5"/>
      <c r="B550" t="s">
        <v>573</v>
      </c>
      <c r="C550" t="s">
        <v>579</v>
      </c>
      <c r="D550" s="103" t="s">
        <v>93</v>
      </c>
      <c r="F550" s="75"/>
      <c r="H550" s="123">
        <f>'MATRIZ 2017 COMPLETO PROPOSTA'!J550</f>
        <v>0</v>
      </c>
      <c r="I550" s="123">
        <f>'MATRIZ 2017 COMPLETO PROPOSTA'!O550</f>
        <v>2382341.7097819848</v>
      </c>
      <c r="J550" s="123">
        <f>'MATRIZ 2017 COMPLETO PROPOSTA'!R550+'MATRIZ 2017 COMPLETO PROPOSTA'!X550+'MATRIZ 2017 COMPLETO PROPOSTA'!AQ550+'MATRIZ 2017 COMPLETO PROPOSTA'!AU550+'MATRIZ 2017 COMPLETO PROPOSTA'!AY550</f>
        <v>6273.3525491302325</v>
      </c>
      <c r="K550" s="123"/>
      <c r="L550" s="123">
        <f t="shared" si="30"/>
        <v>2388615.0623311149</v>
      </c>
      <c r="M550" s="123"/>
      <c r="N550" s="123">
        <f>'MATRIZ 2017 COMPLETO PROPOSTA'!AG550+'MATRIZ 2017 COMPLETO PROPOSTA'!AJ550+'MATRIZ 2017 COMPLETO PROPOSTA'!AM550</f>
        <v>364329.22456778772</v>
      </c>
      <c r="O550" s="123"/>
      <c r="P550" s="123"/>
      <c r="Q550" s="23"/>
    </row>
    <row r="551" spans="1:17" x14ac:dyDescent="0.25">
      <c r="A551" s="5"/>
      <c r="B551" t="s">
        <v>573</v>
      </c>
      <c r="C551" t="s">
        <v>580</v>
      </c>
      <c r="D551" s="103" t="s">
        <v>93</v>
      </c>
      <c r="F551" s="75"/>
      <c r="H551" s="123">
        <f>'MATRIZ 2017 COMPLETO PROPOSTA'!J551</f>
        <v>0</v>
      </c>
      <c r="I551" s="123">
        <f>'MATRIZ 2017 COMPLETO PROPOSTA'!O551</f>
        <v>2774539.1018380444</v>
      </c>
      <c r="J551" s="123">
        <f>'MATRIZ 2017 COMPLETO PROPOSTA'!R551+'MATRIZ 2017 COMPLETO PROPOSTA'!X551+'MATRIZ 2017 COMPLETO PROPOSTA'!AQ551+'MATRIZ 2017 COMPLETO PROPOSTA'!AU551+'MATRIZ 2017 COMPLETO PROPOSTA'!AY551</f>
        <v>13221.65334076141</v>
      </c>
      <c r="K551" s="123"/>
      <c r="L551" s="123">
        <f t="shared" si="30"/>
        <v>2787760.7551788059</v>
      </c>
      <c r="M551" s="123"/>
      <c r="N551" s="123">
        <f>'MATRIZ 2017 COMPLETO PROPOSTA'!AG551+'MATRIZ 2017 COMPLETO PROPOSTA'!AJ551+'MATRIZ 2017 COMPLETO PROPOSTA'!AM551</f>
        <v>368987.0085372394</v>
      </c>
      <c r="O551" s="123"/>
      <c r="P551" s="123"/>
      <c r="Q551" s="23"/>
    </row>
    <row r="552" spans="1:17" x14ac:dyDescent="0.25">
      <c r="A552" s="5"/>
      <c r="B552" t="s">
        <v>573</v>
      </c>
      <c r="C552" t="s">
        <v>581</v>
      </c>
      <c r="D552" s="103" t="s">
        <v>89</v>
      </c>
      <c r="F552" s="75"/>
      <c r="H552" s="123">
        <f>'MATRIZ 2017 COMPLETO PROPOSTA'!J552</f>
        <v>6971702.3837373443</v>
      </c>
      <c r="I552" s="123">
        <f>'MATRIZ 2017 COMPLETO PROPOSTA'!O552</f>
        <v>0</v>
      </c>
      <c r="J552" s="123">
        <f>'MATRIZ 2017 COMPLETO PROPOSTA'!R552+'MATRIZ 2017 COMPLETO PROPOSTA'!X552+'MATRIZ 2017 COMPLETO PROPOSTA'!AQ552+'MATRIZ 2017 COMPLETO PROPOSTA'!AU552+'MATRIZ 2017 COMPLETO PROPOSTA'!AY552</f>
        <v>0</v>
      </c>
      <c r="K552" s="123"/>
      <c r="L552" s="123">
        <f t="shared" si="30"/>
        <v>6971702.3837373443</v>
      </c>
      <c r="M552" s="123"/>
      <c r="N552" s="123">
        <f>'MATRIZ 2017 COMPLETO PROPOSTA'!AG552+'MATRIZ 2017 COMPLETO PROPOSTA'!AJ552+'MATRIZ 2017 COMPLETO PROPOSTA'!AM552</f>
        <v>1178597.4912637698</v>
      </c>
      <c r="O552" s="123"/>
      <c r="P552" s="123"/>
      <c r="Q552" s="23"/>
    </row>
    <row r="553" spans="1:17" x14ac:dyDescent="0.25">
      <c r="A553" s="5"/>
      <c r="B553" t="s">
        <v>573</v>
      </c>
      <c r="C553" t="s">
        <v>582</v>
      </c>
      <c r="D553" s="103" t="s">
        <v>89</v>
      </c>
      <c r="F553" s="75"/>
      <c r="H553" s="123">
        <f>'MATRIZ 2017 COMPLETO PROPOSTA'!J553</f>
        <v>6760615.8503523516</v>
      </c>
      <c r="I553" s="123">
        <f>'MATRIZ 2017 COMPLETO PROPOSTA'!O553</f>
        <v>0</v>
      </c>
      <c r="J553" s="123">
        <f>'MATRIZ 2017 COMPLETO PROPOSTA'!R553+'MATRIZ 2017 COMPLETO PROPOSTA'!X553+'MATRIZ 2017 COMPLETO PROPOSTA'!AQ553+'MATRIZ 2017 COMPLETO PROPOSTA'!AU553+'MATRIZ 2017 COMPLETO PROPOSTA'!AY553</f>
        <v>5586.2292134368072</v>
      </c>
      <c r="K553" s="123"/>
      <c r="L553" s="123">
        <f t="shared" si="30"/>
        <v>6766202.0795657886</v>
      </c>
      <c r="M553" s="123"/>
      <c r="N553" s="123">
        <f>'MATRIZ 2017 COMPLETO PROPOSTA'!AG553+'MATRIZ 2017 COMPLETO PROPOSTA'!AJ553+'MATRIZ 2017 COMPLETO PROPOSTA'!AM553</f>
        <v>1030592.8186989196</v>
      </c>
      <c r="O553" s="123"/>
      <c r="P553" s="123"/>
      <c r="Q553" s="23"/>
    </row>
    <row r="554" spans="1:17" x14ac:dyDescent="0.25">
      <c r="A554" s="5"/>
      <c r="B554" t="s">
        <v>573</v>
      </c>
      <c r="C554" t="s">
        <v>583</v>
      </c>
      <c r="D554" s="103" t="s">
        <v>89</v>
      </c>
      <c r="F554" s="75"/>
      <c r="H554" s="123">
        <f>'MATRIZ 2017 COMPLETO PROPOSTA'!J554</f>
        <v>4208740.7675201613</v>
      </c>
      <c r="I554" s="123">
        <f>'MATRIZ 2017 COMPLETO PROPOSTA'!O554</f>
        <v>0</v>
      </c>
      <c r="J554" s="123">
        <f>'MATRIZ 2017 COMPLETO PROPOSTA'!R554+'MATRIZ 2017 COMPLETO PROPOSTA'!X554+'MATRIZ 2017 COMPLETO PROPOSTA'!AQ554+'MATRIZ 2017 COMPLETO PROPOSTA'!AU554+'MATRIZ 2017 COMPLETO PROPOSTA'!AY554</f>
        <v>9687.2102088156244</v>
      </c>
      <c r="K554" s="123"/>
      <c r="L554" s="123">
        <f t="shared" si="30"/>
        <v>4218427.9777289769</v>
      </c>
      <c r="M554" s="123"/>
      <c r="N554" s="123">
        <f>'MATRIZ 2017 COMPLETO PROPOSTA'!AG554+'MATRIZ 2017 COMPLETO PROPOSTA'!AJ554+'MATRIZ 2017 COMPLETO PROPOSTA'!AM554</f>
        <v>923144.90597299719</v>
      </c>
      <c r="O554" s="123"/>
      <c r="P554" s="123"/>
      <c r="Q554" s="23"/>
    </row>
    <row r="555" spans="1:17" x14ac:dyDescent="0.25">
      <c r="A555" s="5"/>
      <c r="B555" t="s">
        <v>573</v>
      </c>
      <c r="C555" t="s">
        <v>584</v>
      </c>
      <c r="D555" s="103" t="s">
        <v>89</v>
      </c>
      <c r="F555" s="75"/>
      <c r="H555" s="123">
        <f>'MATRIZ 2017 COMPLETO PROPOSTA'!J555</f>
        <v>7408511.927812105</v>
      </c>
      <c r="I555" s="123">
        <f>'MATRIZ 2017 COMPLETO PROPOSTA'!O555</f>
        <v>0</v>
      </c>
      <c r="J555" s="123">
        <f>'MATRIZ 2017 COMPLETO PROPOSTA'!R555+'MATRIZ 2017 COMPLETO PROPOSTA'!X555+'MATRIZ 2017 COMPLETO PROPOSTA'!AQ555+'MATRIZ 2017 COMPLETO PROPOSTA'!AU555+'MATRIZ 2017 COMPLETO PROPOSTA'!AY555</f>
        <v>127.00115798542572</v>
      </c>
      <c r="K555" s="123"/>
      <c r="L555" s="123">
        <f t="shared" si="30"/>
        <v>7408638.9289700901</v>
      </c>
      <c r="M555" s="123"/>
      <c r="N555" s="123">
        <f>'MATRIZ 2017 COMPLETO PROPOSTA'!AG555+'MATRIZ 2017 COMPLETO PROPOSTA'!AJ555+'MATRIZ 2017 COMPLETO PROPOSTA'!AM555</f>
        <v>833515.90764066356</v>
      </c>
      <c r="O555" s="123"/>
      <c r="P555" s="123"/>
      <c r="Q555" s="23"/>
    </row>
    <row r="556" spans="1:17" x14ac:dyDescent="0.25">
      <c r="A556" s="5"/>
      <c r="B556" t="s">
        <v>573</v>
      </c>
      <c r="C556" t="s">
        <v>585</v>
      </c>
      <c r="D556" s="103" t="s">
        <v>89</v>
      </c>
      <c r="F556" s="75"/>
      <c r="H556" s="123">
        <f>'MATRIZ 2017 COMPLETO PROPOSTA'!J556</f>
        <v>6877296.4881470781</v>
      </c>
      <c r="I556" s="123">
        <f>'MATRIZ 2017 COMPLETO PROPOSTA'!O556</f>
        <v>0</v>
      </c>
      <c r="J556" s="123">
        <f>'MATRIZ 2017 COMPLETO PROPOSTA'!R556+'MATRIZ 2017 COMPLETO PROPOSTA'!X556+'MATRIZ 2017 COMPLETO PROPOSTA'!AQ556+'MATRIZ 2017 COMPLETO PROPOSTA'!AU556+'MATRIZ 2017 COMPLETO PROPOSTA'!AY556</f>
        <v>0</v>
      </c>
      <c r="K556" s="123"/>
      <c r="L556" s="123">
        <f t="shared" si="30"/>
        <v>6877296.4881470781</v>
      </c>
      <c r="M556" s="123"/>
      <c r="N556" s="123">
        <f>'MATRIZ 2017 COMPLETO PROPOSTA'!AG556+'MATRIZ 2017 COMPLETO PROPOSTA'!AJ556+'MATRIZ 2017 COMPLETO PROPOSTA'!AM556</f>
        <v>1526218.1839359126</v>
      </c>
      <c r="O556" s="123"/>
      <c r="P556" s="123"/>
      <c r="Q556" s="23"/>
    </row>
    <row r="557" spans="1:17" x14ac:dyDescent="0.25">
      <c r="A557" s="5"/>
      <c r="B557" t="s">
        <v>573</v>
      </c>
      <c r="C557" t="s">
        <v>586</v>
      </c>
      <c r="D557" s="103" t="s">
        <v>89</v>
      </c>
      <c r="F557" s="75"/>
      <c r="H557" s="123">
        <f>'MATRIZ 2017 COMPLETO PROPOSTA'!J557</f>
        <v>29378213.508186959</v>
      </c>
      <c r="I557" s="123">
        <f>'MATRIZ 2017 COMPLETO PROPOSTA'!O557</f>
        <v>0</v>
      </c>
      <c r="J557" s="123">
        <f>'MATRIZ 2017 COMPLETO PROPOSTA'!R557+'MATRIZ 2017 COMPLETO PROPOSTA'!X557+'MATRIZ 2017 COMPLETO PROPOSTA'!AQ557+'MATRIZ 2017 COMPLETO PROPOSTA'!AU557+'MATRIZ 2017 COMPLETO PROPOSTA'!AY557</f>
        <v>2703873.1930038431</v>
      </c>
      <c r="K557" s="123"/>
      <c r="L557" s="123">
        <f t="shared" si="30"/>
        <v>32082086.701190803</v>
      </c>
      <c r="M557" s="123"/>
      <c r="N557" s="123">
        <f>'MATRIZ 2017 COMPLETO PROPOSTA'!AG557+'MATRIZ 2017 COMPLETO PROPOSTA'!AJ557+'MATRIZ 2017 COMPLETO PROPOSTA'!AM557</f>
        <v>5655495.0720033832</v>
      </c>
      <c r="O557" s="123"/>
      <c r="P557" s="123"/>
      <c r="Q557" s="23"/>
    </row>
    <row r="558" spans="1:17" x14ac:dyDescent="0.25">
      <c r="A558" s="5"/>
      <c r="B558" t="s">
        <v>573</v>
      </c>
      <c r="C558" t="s">
        <v>587</v>
      </c>
      <c r="D558" s="103" t="s">
        <v>89</v>
      </c>
      <c r="F558" s="75"/>
      <c r="H558" s="123">
        <f>'MATRIZ 2017 COMPLETO PROPOSTA'!J558</f>
        <v>3153781.4</v>
      </c>
      <c r="I558" s="123">
        <f>'MATRIZ 2017 COMPLETO PROPOSTA'!O558</f>
        <v>0</v>
      </c>
      <c r="J558" s="123">
        <f>'MATRIZ 2017 COMPLETO PROPOSTA'!R558+'MATRIZ 2017 COMPLETO PROPOSTA'!X558+'MATRIZ 2017 COMPLETO PROPOSTA'!AQ558+'MATRIZ 2017 COMPLETO PROPOSTA'!AU558+'MATRIZ 2017 COMPLETO PROPOSTA'!AY558</f>
        <v>811.97461662813157</v>
      </c>
      <c r="K558" s="123"/>
      <c r="L558" s="123">
        <f t="shared" si="30"/>
        <v>3154593.374616628</v>
      </c>
      <c r="M558" s="123"/>
      <c r="N558" s="123">
        <f>'MATRIZ 2017 COMPLETO PROPOSTA'!AG558+'MATRIZ 2017 COMPLETO PROPOSTA'!AJ558+'MATRIZ 2017 COMPLETO PROPOSTA'!AM558</f>
        <v>822382.41600016283</v>
      </c>
      <c r="O558" s="123"/>
      <c r="P558" s="123"/>
      <c r="Q558" s="23"/>
    </row>
    <row r="559" spans="1:17" x14ac:dyDescent="0.25">
      <c r="A559" s="5"/>
      <c r="B559" t="s">
        <v>573</v>
      </c>
      <c r="C559" t="s">
        <v>588</v>
      </c>
      <c r="D559" s="103" t="s">
        <v>89</v>
      </c>
      <c r="F559" s="75"/>
      <c r="H559" s="123">
        <f>'MATRIZ 2017 COMPLETO PROPOSTA'!J559</f>
        <v>5447827.4006146938</v>
      </c>
      <c r="I559" s="123">
        <f>'MATRIZ 2017 COMPLETO PROPOSTA'!O559</f>
        <v>0</v>
      </c>
      <c r="J559" s="123">
        <f>'MATRIZ 2017 COMPLETO PROPOSTA'!R559+'MATRIZ 2017 COMPLETO PROPOSTA'!X559+'MATRIZ 2017 COMPLETO PROPOSTA'!AQ559+'MATRIZ 2017 COMPLETO PROPOSTA'!AU559+'MATRIZ 2017 COMPLETO PROPOSTA'!AY559</f>
        <v>8950.9904703692828</v>
      </c>
      <c r="K559" s="123"/>
      <c r="L559" s="123">
        <f t="shared" si="30"/>
        <v>5456778.3910850631</v>
      </c>
      <c r="M559" s="123"/>
      <c r="N559" s="123">
        <f>'MATRIZ 2017 COMPLETO PROPOSTA'!AG559+'MATRIZ 2017 COMPLETO PROPOSTA'!AJ559+'MATRIZ 2017 COMPLETO PROPOSTA'!AM559</f>
        <v>813990.65870197886</v>
      </c>
      <c r="O559" s="123"/>
      <c r="P559" s="123"/>
      <c r="Q559" s="23"/>
    </row>
    <row r="560" spans="1:17" x14ac:dyDescent="0.25">
      <c r="A560" s="5"/>
      <c r="B560" t="s">
        <v>573</v>
      </c>
      <c r="C560" t="s">
        <v>589</v>
      </c>
      <c r="D560" s="103" t="s">
        <v>89</v>
      </c>
      <c r="F560" s="75"/>
      <c r="H560" s="123">
        <f>'MATRIZ 2017 COMPLETO PROPOSTA'!J560</f>
        <v>4557348.0321008079</v>
      </c>
      <c r="I560" s="123">
        <f>'MATRIZ 2017 COMPLETO PROPOSTA'!O560</f>
        <v>0</v>
      </c>
      <c r="J560" s="123">
        <f>'MATRIZ 2017 COMPLETO PROPOSTA'!R560+'MATRIZ 2017 COMPLETO PROPOSTA'!X560+'MATRIZ 2017 COMPLETO PROPOSTA'!AQ560+'MATRIZ 2017 COMPLETO PROPOSTA'!AU560+'MATRIZ 2017 COMPLETO PROPOSTA'!AY560</f>
        <v>13434.796677626293</v>
      </c>
      <c r="K560" s="123"/>
      <c r="L560" s="123">
        <f t="shared" si="30"/>
        <v>4570782.8287784345</v>
      </c>
      <c r="M560" s="123"/>
      <c r="N560" s="123">
        <f>'MATRIZ 2017 COMPLETO PROPOSTA'!AG560+'MATRIZ 2017 COMPLETO PROPOSTA'!AJ560+'MATRIZ 2017 COMPLETO PROPOSTA'!AM560</f>
        <v>973793.76820533106</v>
      </c>
      <c r="O560" s="123"/>
      <c r="P560" s="123"/>
      <c r="Q560" s="23"/>
    </row>
    <row r="561" spans="1:17" x14ac:dyDescent="0.25">
      <c r="A561" s="5"/>
      <c r="B561" t="s">
        <v>573</v>
      </c>
      <c r="C561" t="s">
        <v>590</v>
      </c>
      <c r="D561" s="103" t="s">
        <v>89</v>
      </c>
      <c r="F561" s="75"/>
      <c r="H561" s="123">
        <f>'MATRIZ 2017 COMPLETO PROPOSTA'!J561</f>
        <v>5557692.4148549763</v>
      </c>
      <c r="I561" s="123">
        <f>'MATRIZ 2017 COMPLETO PROPOSTA'!O561</f>
        <v>0</v>
      </c>
      <c r="J561" s="123">
        <f>'MATRIZ 2017 COMPLETO PROPOSTA'!R561+'MATRIZ 2017 COMPLETO PROPOSTA'!X561+'MATRIZ 2017 COMPLETO PROPOSTA'!AQ561+'MATRIZ 2017 COMPLETO PROPOSTA'!AU561+'MATRIZ 2017 COMPLETO PROPOSTA'!AY561</f>
        <v>15114.642714201162</v>
      </c>
      <c r="K561" s="123"/>
      <c r="L561" s="123">
        <f t="shared" si="30"/>
        <v>5572807.0575691778</v>
      </c>
      <c r="M561" s="123"/>
      <c r="N561" s="123">
        <f>'MATRIZ 2017 COMPLETO PROPOSTA'!AG561+'MATRIZ 2017 COMPLETO PROPOSTA'!AJ561+'MATRIZ 2017 COMPLETO PROPOSTA'!AM561</f>
        <v>795354.28890711826</v>
      </c>
      <c r="O561" s="123"/>
      <c r="P561" s="123"/>
      <c r="Q561" s="23"/>
    </row>
    <row r="562" spans="1:17" x14ac:dyDescent="0.25">
      <c r="A562" s="5"/>
      <c r="B562" t="s">
        <v>573</v>
      </c>
      <c r="C562" t="s">
        <v>591</v>
      </c>
      <c r="D562" s="103" t="s">
        <v>89</v>
      </c>
      <c r="F562" s="75"/>
      <c r="H562" s="123">
        <f>'MATRIZ 2017 COMPLETO PROPOSTA'!J562</f>
        <v>7394000.2685688669</v>
      </c>
      <c r="I562" s="123">
        <f>'MATRIZ 2017 COMPLETO PROPOSTA'!O562</f>
        <v>0</v>
      </c>
      <c r="J562" s="123">
        <f>'MATRIZ 2017 COMPLETO PROPOSTA'!R562+'MATRIZ 2017 COMPLETO PROPOSTA'!X562+'MATRIZ 2017 COMPLETO PROPOSTA'!AQ562+'MATRIZ 2017 COMPLETO PROPOSTA'!AU562+'MATRIZ 2017 COMPLETO PROPOSTA'!AY562</f>
        <v>48374.233592513236</v>
      </c>
      <c r="K562" s="123"/>
      <c r="L562" s="123">
        <f t="shared" si="30"/>
        <v>7442374.5021613799</v>
      </c>
      <c r="M562" s="123"/>
      <c r="N562" s="123">
        <f>'MATRIZ 2017 COMPLETO PROPOSTA'!AG562+'MATRIZ 2017 COMPLETO PROPOSTA'!AJ562+'MATRIZ 2017 COMPLETO PROPOSTA'!AM562</f>
        <v>907901.46269879956</v>
      </c>
      <c r="O562" s="123"/>
      <c r="P562" s="123"/>
      <c r="Q562" s="23"/>
    </row>
    <row r="563" spans="1:17" x14ac:dyDescent="0.25">
      <c r="A563" s="5"/>
      <c r="B563" t="s">
        <v>573</v>
      </c>
      <c r="C563" t="s">
        <v>592</v>
      </c>
      <c r="D563" s="103" t="s">
        <v>89</v>
      </c>
      <c r="F563" s="75"/>
      <c r="H563" s="123">
        <f>'MATRIZ 2017 COMPLETO PROPOSTA'!J563</f>
        <v>5396048.4714372372</v>
      </c>
      <c r="I563" s="123">
        <f>'MATRIZ 2017 COMPLETO PROPOSTA'!O563</f>
        <v>0</v>
      </c>
      <c r="J563" s="123">
        <f>'MATRIZ 2017 COMPLETO PROPOSTA'!R563+'MATRIZ 2017 COMPLETO PROPOSTA'!X563+'MATRIZ 2017 COMPLETO PROPOSTA'!AQ563+'MATRIZ 2017 COMPLETO PROPOSTA'!AU563+'MATRIZ 2017 COMPLETO PROPOSTA'!AY563</f>
        <v>8164.6610336391204</v>
      </c>
      <c r="K563" s="123"/>
      <c r="L563" s="123">
        <f t="shared" si="30"/>
        <v>5404213.132470876</v>
      </c>
      <c r="M563" s="123"/>
      <c r="N563" s="123">
        <f>'MATRIZ 2017 COMPLETO PROPOSTA'!AG563+'MATRIZ 2017 COMPLETO PROPOSTA'!AJ563+'MATRIZ 2017 COMPLETO PROPOSTA'!AM563</f>
        <v>1004220.9016443817</v>
      </c>
      <c r="O563" s="123"/>
      <c r="P563" s="123"/>
      <c r="Q563" s="23"/>
    </row>
    <row r="564" spans="1:17" x14ac:dyDescent="0.25">
      <c r="A564" s="5"/>
      <c r="B564" t="s">
        <v>573</v>
      </c>
      <c r="C564" t="s">
        <v>593</v>
      </c>
      <c r="D564" s="103" t="s">
        <v>93</v>
      </c>
      <c r="F564" s="75"/>
      <c r="H564" s="123">
        <f>'MATRIZ 2017 COMPLETO PROPOSTA'!J564</f>
        <v>0</v>
      </c>
      <c r="I564" s="123">
        <f>'MATRIZ 2017 COMPLETO PROPOSTA'!O564</f>
        <v>3386518.22452801</v>
      </c>
      <c r="J564" s="123">
        <f>'MATRIZ 2017 COMPLETO PROPOSTA'!R564+'MATRIZ 2017 COMPLETO PROPOSTA'!X564+'MATRIZ 2017 COMPLETO PROPOSTA'!AQ564+'MATRIZ 2017 COMPLETO PROPOSTA'!AU564+'MATRIZ 2017 COMPLETO PROPOSTA'!AY564</f>
        <v>1894.6074387989738</v>
      </c>
      <c r="K564" s="123"/>
      <c r="L564" s="123">
        <f t="shared" si="30"/>
        <v>3388412.831966809</v>
      </c>
      <c r="M564" s="123"/>
      <c r="N564" s="123">
        <f>'MATRIZ 2017 COMPLETO PROPOSTA'!AG564+'MATRIZ 2017 COMPLETO PROPOSTA'!AJ564+'MATRIZ 2017 COMPLETO PROPOSTA'!AM564</f>
        <v>741988.11160948069</v>
      </c>
      <c r="O564" s="123"/>
      <c r="P564" s="123"/>
      <c r="Q564" s="23"/>
    </row>
    <row r="565" spans="1:17" x14ac:dyDescent="0.25">
      <c r="A565" s="5"/>
      <c r="B565" t="s">
        <v>573</v>
      </c>
      <c r="C565" t="s">
        <v>594</v>
      </c>
      <c r="D565" s="103" t="s">
        <v>93</v>
      </c>
      <c r="F565" s="75"/>
      <c r="H565" s="123">
        <f>'MATRIZ 2017 COMPLETO PROPOSTA'!J565</f>
        <v>0</v>
      </c>
      <c r="I565" s="123">
        <f>'MATRIZ 2017 COMPLETO PROPOSTA'!O565</f>
        <v>2674782.552631381</v>
      </c>
      <c r="J565" s="123">
        <f>'MATRIZ 2017 COMPLETO PROPOSTA'!R565+'MATRIZ 2017 COMPLETO PROPOSTA'!X565+'MATRIZ 2017 COMPLETO PROPOSTA'!AQ565+'MATRIZ 2017 COMPLETO PROPOSTA'!AU565+'MATRIZ 2017 COMPLETO PROPOSTA'!AY565</f>
        <v>5575.609952320513</v>
      </c>
      <c r="K565" s="123"/>
      <c r="L565" s="123">
        <f t="shared" si="30"/>
        <v>2680358.1625837013</v>
      </c>
      <c r="M565" s="123"/>
      <c r="N565" s="123">
        <f>'MATRIZ 2017 COMPLETO PROPOSTA'!AG565+'MATRIZ 2017 COMPLETO PROPOSTA'!AJ565+'MATRIZ 2017 COMPLETO PROPOSTA'!AM565</f>
        <v>302296.85315781517</v>
      </c>
      <c r="O565" s="123"/>
      <c r="P565" s="123"/>
      <c r="Q565" s="23"/>
    </row>
    <row r="566" spans="1:17" x14ac:dyDescent="0.25">
      <c r="A566" s="5"/>
      <c r="D566" s="103"/>
      <c r="F566" s="75"/>
      <c r="H566" s="123"/>
      <c r="I566" s="123"/>
      <c r="J566" s="123"/>
      <c r="K566" s="123"/>
      <c r="L566" s="123"/>
      <c r="M566" s="123"/>
      <c r="N566" s="123"/>
      <c r="O566" s="123"/>
      <c r="P566" s="123"/>
      <c r="Q566" s="23"/>
    </row>
    <row r="567" spans="1:17" x14ac:dyDescent="0.25">
      <c r="A567" s="5"/>
      <c r="B567" s="107" t="s">
        <v>595</v>
      </c>
      <c r="C567" s="107" t="s">
        <v>596</v>
      </c>
      <c r="D567" s="107" t="s">
        <v>84</v>
      </c>
      <c r="E567" s="107"/>
      <c r="F567" s="109"/>
      <c r="G567" s="107"/>
      <c r="H567" s="124">
        <f>SUM(H568:H577)</f>
        <v>39357028.493695863</v>
      </c>
      <c r="I567" s="124">
        <f>SUM(I568:I577)</f>
        <v>5553801.3254958689</v>
      </c>
      <c r="J567" s="124">
        <f>SUM(J568:J577)</f>
        <v>10352524.164887706</v>
      </c>
      <c r="K567" s="124"/>
      <c r="L567" s="124">
        <f>SUM(L568:L577)</f>
        <v>55263353.984079435</v>
      </c>
      <c r="M567" s="124"/>
      <c r="N567" s="124">
        <f>SUM(N568:N577)</f>
        <v>6728249.2511140667</v>
      </c>
      <c r="O567" s="124"/>
      <c r="P567" s="124">
        <f>L567*'DADOS BASE PROPOSTA'!$H$63</f>
        <v>44210.683187263552</v>
      </c>
      <c r="Q567" s="30"/>
    </row>
    <row r="568" spans="1:17" x14ac:dyDescent="0.25">
      <c r="A568" s="5"/>
      <c r="B568" t="s">
        <v>595</v>
      </c>
      <c r="C568" t="s">
        <v>35</v>
      </c>
      <c r="D568" s="103" t="s">
        <v>85</v>
      </c>
      <c r="F568" s="75">
        <f>'MATRIZ 2017 COMPLETO PROPOSTA'!Q568</f>
        <v>9</v>
      </c>
      <c r="H568" s="123">
        <f>'MATRIZ 2017 COMPLETO PROPOSTA'!J568</f>
        <v>0</v>
      </c>
      <c r="I568" s="123">
        <f>SUMIF('MATRIZ 2017 COMPLETO PROPOSTA'!D569:D578,"ECR",'MATRIZ 2017 COMPLETO PROPOSTA'!O569:O578)</f>
        <v>0</v>
      </c>
      <c r="J568" s="123">
        <f>'MATRIZ 2017 COMPLETO PROPOSTA'!R568+'MATRIZ 2017 COMPLETO PROPOSTA'!X568+'MATRIZ 2017 COMPLETO PROPOSTA'!AQ568+'MATRIZ 2017 COMPLETO PROPOSTA'!AU568+'MATRIZ 2017 COMPLETO PROPOSTA'!AY568</f>
        <v>7570704.3217196325</v>
      </c>
      <c r="K568" s="123"/>
      <c r="L568" s="123">
        <f t="shared" ref="L568:L577" si="31">SUM(H568:J568)</f>
        <v>7570704.3217196325</v>
      </c>
      <c r="M568" s="123"/>
      <c r="N568" s="123">
        <f>'MATRIZ 2017 COMPLETO PROPOSTA'!AG568+'MATRIZ 2017 COMPLETO PROPOSTA'!AJ568+'MATRIZ 2017 COMPLETO PROPOSTA'!AM568</f>
        <v>0</v>
      </c>
      <c r="O568" s="123"/>
      <c r="P568" s="123"/>
      <c r="Q568" s="23"/>
    </row>
    <row r="569" spans="1:17" x14ac:dyDescent="0.25">
      <c r="A569" s="5"/>
      <c r="B569" t="s">
        <v>595</v>
      </c>
      <c r="C569" t="s">
        <v>597</v>
      </c>
      <c r="D569" s="103" t="s">
        <v>89</v>
      </c>
      <c r="F569" s="75"/>
      <c r="H569" s="123">
        <f>'MATRIZ 2017 COMPLETO PROPOSTA'!J569</f>
        <v>7258680.7511320775</v>
      </c>
      <c r="I569" s="123">
        <f>'MATRIZ 2017 COMPLETO PROPOSTA'!O569</f>
        <v>0</v>
      </c>
      <c r="J569" s="123">
        <f>'MATRIZ 2017 COMPLETO PROPOSTA'!R569+'MATRIZ 2017 COMPLETO PROPOSTA'!X569+'MATRIZ 2017 COMPLETO PROPOSTA'!AQ569+'MATRIZ 2017 COMPLETO PROPOSTA'!AU569+'MATRIZ 2017 COMPLETO PROPOSTA'!AY569</f>
        <v>98020.284976729294</v>
      </c>
      <c r="K569" s="123"/>
      <c r="L569" s="123">
        <f t="shared" si="31"/>
        <v>7356701.0361088067</v>
      </c>
      <c r="M569" s="123"/>
      <c r="N569" s="123">
        <f>'MATRIZ 2017 COMPLETO PROPOSTA'!AG569+'MATRIZ 2017 COMPLETO PROPOSTA'!AJ569+'MATRIZ 2017 COMPLETO PROPOSTA'!AM569</f>
        <v>1218829.9785223007</v>
      </c>
      <c r="O569" s="123"/>
      <c r="P569" s="123"/>
      <c r="Q569" s="23"/>
    </row>
    <row r="570" spans="1:17" x14ac:dyDescent="0.25">
      <c r="A570" s="5"/>
      <c r="B570" t="s">
        <v>595</v>
      </c>
      <c r="C570" t="s">
        <v>598</v>
      </c>
      <c r="D570" s="103" t="s">
        <v>87</v>
      </c>
      <c r="F570" s="75"/>
      <c r="H570" s="123">
        <f>'MATRIZ 2017 COMPLETO PROPOSTA'!J570</f>
        <v>0</v>
      </c>
      <c r="I570" s="123">
        <f>'MATRIZ 2017 COMPLETO PROPOSTA'!O570</f>
        <v>993970.02</v>
      </c>
      <c r="J570" s="123">
        <f>'MATRIZ 2017 COMPLETO PROPOSTA'!R570+'MATRIZ 2017 COMPLETO PROPOSTA'!X570+'MATRIZ 2017 COMPLETO PROPOSTA'!AQ570+'MATRIZ 2017 COMPLETO PROPOSTA'!AU570+'MATRIZ 2017 COMPLETO PROPOSTA'!AY570</f>
        <v>0</v>
      </c>
      <c r="K570" s="123"/>
      <c r="L570" s="123">
        <f t="shared" si="31"/>
        <v>993970.02</v>
      </c>
      <c r="M570" s="123"/>
      <c r="N570" s="123">
        <f>'MATRIZ 2017 COMPLETO PROPOSTA'!AG570+'MATRIZ 2017 COMPLETO PROPOSTA'!AJ570+'MATRIZ 2017 COMPLETO PROPOSTA'!AM570</f>
        <v>0</v>
      </c>
      <c r="O570" s="123"/>
      <c r="P570" s="123"/>
      <c r="Q570" s="23"/>
    </row>
    <row r="571" spans="1:17" x14ac:dyDescent="0.25">
      <c r="A571" s="5"/>
      <c r="B571" t="s">
        <v>595</v>
      </c>
      <c r="C571" t="s">
        <v>599</v>
      </c>
      <c r="D571" s="103" t="s">
        <v>89</v>
      </c>
      <c r="F571" s="75"/>
      <c r="H571" s="123">
        <f>'MATRIZ 2017 COMPLETO PROPOSTA'!J571</f>
        <v>4090771.2609580033</v>
      </c>
      <c r="I571" s="123">
        <f>'MATRIZ 2017 COMPLETO PROPOSTA'!O571</f>
        <v>0</v>
      </c>
      <c r="J571" s="123">
        <f>'MATRIZ 2017 COMPLETO PROPOSTA'!R571+'MATRIZ 2017 COMPLETO PROPOSTA'!X571+'MATRIZ 2017 COMPLETO PROPOSTA'!AQ571+'MATRIZ 2017 COMPLETO PROPOSTA'!AU571+'MATRIZ 2017 COMPLETO PROPOSTA'!AY571</f>
        <v>48309.83966773987</v>
      </c>
      <c r="K571" s="123"/>
      <c r="L571" s="123">
        <f t="shared" si="31"/>
        <v>4139081.1006257432</v>
      </c>
      <c r="M571" s="123"/>
      <c r="N571" s="123">
        <f>'MATRIZ 2017 COMPLETO PROPOSTA'!AG571+'MATRIZ 2017 COMPLETO PROPOSTA'!AJ571+'MATRIZ 2017 COMPLETO PROPOSTA'!AM571</f>
        <v>487264.39056655433</v>
      </c>
      <c r="O571" s="123"/>
      <c r="P571" s="123"/>
      <c r="Q571" s="23"/>
    </row>
    <row r="572" spans="1:17" x14ac:dyDescent="0.25">
      <c r="A572" s="5"/>
      <c r="B572" t="s">
        <v>595</v>
      </c>
      <c r="C572" t="s">
        <v>600</v>
      </c>
      <c r="D572" s="103" t="s">
        <v>89</v>
      </c>
      <c r="F572" s="75"/>
      <c r="H572" s="123">
        <f>'MATRIZ 2017 COMPLETO PROPOSTA'!J572</f>
        <v>9978342.3592016455</v>
      </c>
      <c r="I572" s="123">
        <f>'MATRIZ 2017 COMPLETO PROPOSTA'!O572</f>
        <v>0</v>
      </c>
      <c r="J572" s="123">
        <f>'MATRIZ 2017 COMPLETO PROPOSTA'!R572+'MATRIZ 2017 COMPLETO PROPOSTA'!X572+'MATRIZ 2017 COMPLETO PROPOSTA'!AQ572+'MATRIZ 2017 COMPLETO PROPOSTA'!AU572+'MATRIZ 2017 COMPLETO PROPOSTA'!AY572</f>
        <v>137340.00219720509</v>
      </c>
      <c r="K572" s="123"/>
      <c r="L572" s="123">
        <f t="shared" si="31"/>
        <v>10115682.36139885</v>
      </c>
      <c r="M572" s="123"/>
      <c r="N572" s="123">
        <f>'MATRIZ 2017 COMPLETO PROPOSTA'!AG572+'MATRIZ 2017 COMPLETO PROPOSTA'!AJ572+'MATRIZ 2017 COMPLETO PROPOSTA'!AM572</f>
        <v>2010131.0741703294</v>
      </c>
      <c r="O572" s="123"/>
      <c r="P572" s="123"/>
      <c r="Q572" s="23"/>
    </row>
    <row r="573" spans="1:17" x14ac:dyDescent="0.25">
      <c r="A573" s="5"/>
      <c r="B573" t="s">
        <v>595</v>
      </c>
      <c r="C573" t="s">
        <v>601</v>
      </c>
      <c r="D573" s="103" t="s">
        <v>93</v>
      </c>
      <c r="F573" s="75"/>
      <c r="H573" s="123">
        <f>'MATRIZ 2017 COMPLETO PROPOSTA'!J573</f>
        <v>0</v>
      </c>
      <c r="I573" s="123">
        <f>'MATRIZ 2017 COMPLETO PROPOSTA'!O573</f>
        <v>2150563.8051206539</v>
      </c>
      <c r="J573" s="123">
        <f>'MATRIZ 2017 COMPLETO PROPOSTA'!R573+'MATRIZ 2017 COMPLETO PROPOSTA'!X573+'MATRIZ 2017 COMPLETO PROPOSTA'!AQ573+'MATRIZ 2017 COMPLETO PROPOSTA'!AU573+'MATRIZ 2017 COMPLETO PROPOSTA'!AY573</f>
        <v>137649.85025819895</v>
      </c>
      <c r="K573" s="123"/>
      <c r="L573" s="123">
        <f t="shared" si="31"/>
        <v>2288213.655378853</v>
      </c>
      <c r="M573" s="123"/>
      <c r="N573" s="123">
        <f>'MATRIZ 2017 COMPLETO PROPOSTA'!AG573+'MATRIZ 2017 COMPLETO PROPOSTA'!AJ573+'MATRIZ 2017 COMPLETO PROPOSTA'!AM573</f>
        <v>100577.03276183862</v>
      </c>
      <c r="O573" s="123"/>
      <c r="P573" s="123"/>
      <c r="Q573" s="23"/>
    </row>
    <row r="574" spans="1:17" x14ac:dyDescent="0.25">
      <c r="A574" s="5"/>
      <c r="B574" t="s">
        <v>595</v>
      </c>
      <c r="C574" t="s">
        <v>602</v>
      </c>
      <c r="D574" s="103" t="s">
        <v>89</v>
      </c>
      <c r="F574" s="75"/>
      <c r="H574" s="123">
        <f>'MATRIZ 2017 COMPLETO PROPOSTA'!J574</f>
        <v>7478780.3455889709</v>
      </c>
      <c r="I574" s="123">
        <f>'MATRIZ 2017 COMPLETO PROPOSTA'!O574</f>
        <v>0</v>
      </c>
      <c r="J574" s="123">
        <f>'MATRIZ 2017 COMPLETO PROPOSTA'!R574+'MATRIZ 2017 COMPLETO PROPOSTA'!X574+'MATRIZ 2017 COMPLETO PROPOSTA'!AQ574+'MATRIZ 2017 COMPLETO PROPOSTA'!AU574+'MATRIZ 2017 COMPLETO PROPOSTA'!AY574</f>
        <v>94013.546141097002</v>
      </c>
      <c r="K574" s="123"/>
      <c r="L574" s="123">
        <f t="shared" si="31"/>
        <v>7572793.8917300683</v>
      </c>
      <c r="M574" s="123"/>
      <c r="N574" s="123">
        <f>'MATRIZ 2017 COMPLETO PROPOSTA'!AG574+'MATRIZ 2017 COMPLETO PROPOSTA'!AJ574+'MATRIZ 2017 COMPLETO PROPOSTA'!AM574</f>
        <v>761499.66117509501</v>
      </c>
      <c r="O574" s="123"/>
      <c r="P574" s="123"/>
      <c r="Q574" s="23"/>
    </row>
    <row r="575" spans="1:17" x14ac:dyDescent="0.25">
      <c r="A575" s="5"/>
      <c r="B575" t="s">
        <v>595</v>
      </c>
      <c r="C575" t="s">
        <v>603</v>
      </c>
      <c r="D575" s="103" t="s">
        <v>89</v>
      </c>
      <c r="F575" s="75"/>
      <c r="H575" s="123">
        <f>'MATRIZ 2017 COMPLETO PROPOSTA'!J575</f>
        <v>5783242.91393728</v>
      </c>
      <c r="I575" s="123">
        <f>'MATRIZ 2017 COMPLETO PROPOSTA'!O575</f>
        <v>0</v>
      </c>
      <c r="J575" s="123">
        <f>'MATRIZ 2017 COMPLETO PROPOSTA'!R575+'MATRIZ 2017 COMPLETO PROPOSTA'!X575+'MATRIZ 2017 COMPLETO PROPOSTA'!AQ575+'MATRIZ 2017 COMPLETO PROPOSTA'!AU575+'MATRIZ 2017 COMPLETO PROPOSTA'!AY575</f>
        <v>6489.6699416839801</v>
      </c>
      <c r="K575" s="123"/>
      <c r="L575" s="123">
        <f t="shared" si="31"/>
        <v>5789732.5838789642</v>
      </c>
      <c r="M575" s="123"/>
      <c r="N575" s="123">
        <f>'MATRIZ 2017 COMPLETO PROPOSTA'!AG575+'MATRIZ 2017 COMPLETO PROPOSTA'!AJ575+'MATRIZ 2017 COMPLETO PROPOSTA'!AM575</f>
        <v>713204.29916352557</v>
      </c>
      <c r="O575" s="123"/>
      <c r="P575" s="123"/>
      <c r="Q575" s="23"/>
    </row>
    <row r="576" spans="1:17" x14ac:dyDescent="0.25">
      <c r="A576" s="5"/>
      <c r="B576" t="s">
        <v>595</v>
      </c>
      <c r="C576" t="s">
        <v>604</v>
      </c>
      <c r="D576" s="103" t="s">
        <v>93</v>
      </c>
      <c r="F576" s="75"/>
      <c r="H576" s="123">
        <f>'MATRIZ 2017 COMPLETO PROPOSTA'!J576</f>
        <v>0</v>
      </c>
      <c r="I576" s="123">
        <f>'MATRIZ 2017 COMPLETO PROPOSTA'!O576</f>
        <v>2409267.5003752154</v>
      </c>
      <c r="J576" s="123">
        <f>'MATRIZ 2017 COMPLETO PROPOSTA'!R576+'MATRIZ 2017 COMPLETO PROPOSTA'!X576+'MATRIZ 2017 COMPLETO PROPOSTA'!AQ576+'MATRIZ 2017 COMPLETO PROPOSTA'!AU576+'MATRIZ 2017 COMPLETO PROPOSTA'!AY576</f>
        <v>2162404.3743553343</v>
      </c>
      <c r="K576" s="123"/>
      <c r="L576" s="123">
        <f t="shared" si="31"/>
        <v>4571671.8747305498</v>
      </c>
      <c r="M576" s="123"/>
      <c r="N576" s="123">
        <f>'MATRIZ 2017 COMPLETO PROPOSTA'!AG576+'MATRIZ 2017 COMPLETO PROPOSTA'!AJ576+'MATRIZ 2017 COMPLETO PROPOSTA'!AM576</f>
        <v>845373.94708202255</v>
      </c>
      <c r="O576" s="123"/>
      <c r="P576" s="123"/>
      <c r="Q576" s="23"/>
    </row>
    <row r="577" spans="1:17" x14ac:dyDescent="0.25">
      <c r="A577" s="5"/>
      <c r="B577" t="s">
        <v>595</v>
      </c>
      <c r="C577" t="s">
        <v>605</v>
      </c>
      <c r="D577" s="103" t="s">
        <v>89</v>
      </c>
      <c r="F577" s="75"/>
      <c r="H577" s="123">
        <f>'MATRIZ 2017 COMPLETO PROPOSTA'!J577</f>
        <v>4767210.862877883</v>
      </c>
      <c r="I577" s="123">
        <f>'MATRIZ 2017 COMPLETO PROPOSTA'!O577</f>
        <v>0</v>
      </c>
      <c r="J577" s="123">
        <f>'MATRIZ 2017 COMPLETO PROPOSTA'!R577+'MATRIZ 2017 COMPLETO PROPOSTA'!X577+'MATRIZ 2017 COMPLETO PROPOSTA'!AQ577+'MATRIZ 2017 COMPLETO PROPOSTA'!AU577+'MATRIZ 2017 COMPLETO PROPOSTA'!AY577</f>
        <v>97592.275630084609</v>
      </c>
      <c r="K577" s="123"/>
      <c r="L577" s="123">
        <f t="shared" si="31"/>
        <v>4864803.1385079678</v>
      </c>
      <c r="M577" s="123"/>
      <c r="N577" s="123">
        <f>'MATRIZ 2017 COMPLETO PROPOSTA'!AG577+'MATRIZ 2017 COMPLETO PROPOSTA'!AJ577+'MATRIZ 2017 COMPLETO PROPOSTA'!AM577</f>
        <v>591368.8676724009</v>
      </c>
      <c r="O577" s="123"/>
      <c r="P577" s="123"/>
      <c r="Q577" s="23"/>
    </row>
    <row r="578" spans="1:17" x14ac:dyDescent="0.25">
      <c r="A578" s="5"/>
      <c r="D578" s="103"/>
      <c r="F578" s="75"/>
      <c r="H578" s="123"/>
      <c r="I578" s="123"/>
      <c r="J578" s="123"/>
      <c r="K578" s="123"/>
      <c r="L578" s="123"/>
      <c r="M578" s="123"/>
      <c r="N578" s="123"/>
      <c r="O578" s="123"/>
      <c r="P578" s="123"/>
      <c r="Q578" s="23"/>
    </row>
    <row r="579" spans="1:17" x14ac:dyDescent="0.25">
      <c r="A579" s="5"/>
      <c r="B579" s="107" t="s">
        <v>606</v>
      </c>
      <c r="C579" s="107" t="s">
        <v>607</v>
      </c>
      <c r="D579" s="107" t="s">
        <v>84</v>
      </c>
      <c r="E579" s="107"/>
      <c r="F579" s="109"/>
      <c r="G579" s="107"/>
      <c r="H579" s="124">
        <f>SUM(H580:H585)</f>
        <v>16255396.701281827</v>
      </c>
      <c r="I579" s="124">
        <f>SUM(I580:I585)</f>
        <v>3155150.8268110808</v>
      </c>
      <c r="J579" s="124">
        <f>SUM(J580:J585)</f>
        <v>7153434.1512268772</v>
      </c>
      <c r="K579" s="124"/>
      <c r="L579" s="124">
        <f>SUM(L580:L585)</f>
        <v>26563981.679319788</v>
      </c>
      <c r="M579" s="124"/>
      <c r="N579" s="124">
        <f>SUM(N580:N585)</f>
        <v>4086003.3525703512</v>
      </c>
      <c r="O579" s="124"/>
      <c r="P579" s="124">
        <f>L579*'DADOS BASE PROPOSTA'!$H$63</f>
        <v>21251.185343455832</v>
      </c>
      <c r="Q579" s="30"/>
    </row>
    <row r="580" spans="1:17" x14ac:dyDescent="0.25">
      <c r="A580" s="5"/>
      <c r="B580" t="s">
        <v>606</v>
      </c>
      <c r="C580" t="s">
        <v>35</v>
      </c>
      <c r="D580" s="103" t="s">
        <v>85</v>
      </c>
      <c r="F580" s="75">
        <f>'MATRIZ 2017 COMPLETO PROPOSTA'!Q580</f>
        <v>5</v>
      </c>
      <c r="H580" s="123">
        <f>'MATRIZ 2017 COMPLETO PROPOSTA'!J580</f>
        <v>0</v>
      </c>
      <c r="I580" s="123">
        <f>SUMIF('MATRIZ 2017 COMPLETO PROPOSTA'!D581:D586,"ECR",'MATRIZ 2017 COMPLETO PROPOSTA'!O581:O586)</f>
        <v>0</v>
      </c>
      <c r="J580" s="123">
        <f>'MATRIZ 2017 COMPLETO PROPOSTA'!R580+'MATRIZ 2017 COMPLETO PROPOSTA'!X580+'MATRIZ 2017 COMPLETO PROPOSTA'!AQ580+'MATRIZ 2017 COMPLETO PROPOSTA'!AU580+'MATRIZ 2017 COMPLETO PROPOSTA'!AY580</f>
        <v>6632514.4702344844</v>
      </c>
      <c r="K580" s="123"/>
      <c r="L580" s="123">
        <f t="shared" ref="L580:L585" si="32">SUM(H580:J580)</f>
        <v>6632514.4702344844</v>
      </c>
      <c r="M580" s="123"/>
      <c r="N580" s="123">
        <f>'MATRIZ 2017 COMPLETO PROPOSTA'!AG580+'MATRIZ 2017 COMPLETO PROPOSTA'!AJ580+'MATRIZ 2017 COMPLETO PROPOSTA'!AM580</f>
        <v>0</v>
      </c>
      <c r="O580" s="123"/>
      <c r="P580" s="123"/>
      <c r="Q580" s="23"/>
    </row>
    <row r="581" spans="1:17" x14ac:dyDescent="0.25">
      <c r="A581" s="5"/>
      <c r="B581" t="s">
        <v>606</v>
      </c>
      <c r="C581" t="s">
        <v>608</v>
      </c>
      <c r="D581" s="103" t="s">
        <v>89</v>
      </c>
      <c r="F581" s="75"/>
      <c r="H581" s="123">
        <f>'MATRIZ 2017 COMPLETO PROPOSTA'!J581</f>
        <v>3153781.4</v>
      </c>
      <c r="I581" s="123">
        <f>'MATRIZ 2017 COMPLETO PROPOSTA'!O581</f>
        <v>0</v>
      </c>
      <c r="J581" s="123">
        <f>'MATRIZ 2017 COMPLETO PROPOSTA'!R581+'MATRIZ 2017 COMPLETO PROPOSTA'!X581+'MATRIZ 2017 COMPLETO PROPOSTA'!AQ581+'MATRIZ 2017 COMPLETO PROPOSTA'!AU581+'MATRIZ 2017 COMPLETO PROPOSTA'!AY581</f>
        <v>257332.54520055346</v>
      </c>
      <c r="K581" s="123"/>
      <c r="L581" s="123">
        <f t="shared" si="32"/>
        <v>3411113.9452005532</v>
      </c>
      <c r="M581" s="123"/>
      <c r="N581" s="123">
        <f>'MATRIZ 2017 COMPLETO PROPOSTA'!AG581+'MATRIZ 2017 COMPLETO PROPOSTA'!AJ581+'MATRIZ 2017 COMPLETO PROPOSTA'!AM581</f>
        <v>1030861.289763842</v>
      </c>
      <c r="O581" s="123"/>
      <c r="P581" s="123"/>
      <c r="Q581" s="23"/>
    </row>
    <row r="582" spans="1:17" x14ac:dyDescent="0.25">
      <c r="A582" s="5"/>
      <c r="B582" t="s">
        <v>606</v>
      </c>
      <c r="C582" t="s">
        <v>609</v>
      </c>
      <c r="D582" s="103" t="s">
        <v>87</v>
      </c>
      <c r="F582" s="75"/>
      <c r="H582" s="123">
        <f>'MATRIZ 2017 COMPLETO PROPOSTA'!J582</f>
        <v>0</v>
      </c>
      <c r="I582" s="123">
        <f>'MATRIZ 2017 COMPLETO PROPOSTA'!O582</f>
        <v>1025607.9871687581</v>
      </c>
      <c r="J582" s="123">
        <f>'MATRIZ 2017 COMPLETO PROPOSTA'!R582+'MATRIZ 2017 COMPLETO PROPOSTA'!X582+'MATRIZ 2017 COMPLETO PROPOSTA'!AQ582+'MATRIZ 2017 COMPLETO PROPOSTA'!AU582+'MATRIZ 2017 COMPLETO PROPOSTA'!AY582</f>
        <v>149492.90766128019</v>
      </c>
      <c r="K582" s="123"/>
      <c r="L582" s="123">
        <f t="shared" si="32"/>
        <v>1175100.8948300383</v>
      </c>
      <c r="M582" s="123"/>
      <c r="N582" s="123">
        <f>'MATRIZ 2017 COMPLETO PROPOSTA'!AG582+'MATRIZ 2017 COMPLETO PROPOSTA'!AJ582+'MATRIZ 2017 COMPLETO PROPOSTA'!AM582</f>
        <v>79843.1571400143</v>
      </c>
      <c r="O582" s="123"/>
      <c r="P582" s="123"/>
      <c r="Q582" s="23"/>
    </row>
    <row r="583" spans="1:17" x14ac:dyDescent="0.25">
      <c r="A583" s="5"/>
      <c r="B583" t="s">
        <v>606</v>
      </c>
      <c r="C583" t="s">
        <v>610</v>
      </c>
      <c r="D583" s="103" t="s">
        <v>89</v>
      </c>
      <c r="F583" s="75"/>
      <c r="H583" s="123">
        <f>'MATRIZ 2017 COMPLETO PROPOSTA'!J583</f>
        <v>7958133.1902323021</v>
      </c>
      <c r="I583" s="123">
        <f>'MATRIZ 2017 COMPLETO PROPOSTA'!O583</f>
        <v>0</v>
      </c>
      <c r="J583" s="123">
        <f>'MATRIZ 2017 COMPLETO PROPOSTA'!R583+'MATRIZ 2017 COMPLETO PROPOSTA'!X583+'MATRIZ 2017 COMPLETO PROPOSTA'!AQ583+'MATRIZ 2017 COMPLETO PROPOSTA'!AU583+'MATRIZ 2017 COMPLETO PROPOSTA'!AY583</f>
        <v>114094.22813055817</v>
      </c>
      <c r="K583" s="123"/>
      <c r="L583" s="123">
        <f t="shared" si="32"/>
        <v>8072227.4183628606</v>
      </c>
      <c r="M583" s="123"/>
      <c r="N583" s="123">
        <f>'MATRIZ 2017 COMPLETO PROPOSTA'!AG583+'MATRIZ 2017 COMPLETO PROPOSTA'!AJ583+'MATRIZ 2017 COMPLETO PROPOSTA'!AM583</f>
        <v>1605941.515044179</v>
      </c>
      <c r="O583" s="123"/>
      <c r="P583" s="123"/>
      <c r="Q583" s="23"/>
    </row>
    <row r="584" spans="1:17" x14ac:dyDescent="0.25">
      <c r="A584" s="5"/>
      <c r="B584" t="s">
        <v>606</v>
      </c>
      <c r="C584" t="s">
        <v>611</v>
      </c>
      <c r="D584" s="103" t="s">
        <v>93</v>
      </c>
      <c r="F584" s="75"/>
      <c r="H584" s="123">
        <f>'MATRIZ 2017 COMPLETO PROPOSTA'!J584</f>
        <v>0</v>
      </c>
      <c r="I584" s="123">
        <f>'MATRIZ 2017 COMPLETO PROPOSTA'!O584</f>
        <v>2129542.8396423226</v>
      </c>
      <c r="J584" s="123">
        <f>'MATRIZ 2017 COMPLETO PROPOSTA'!R584+'MATRIZ 2017 COMPLETO PROPOSTA'!X584+'MATRIZ 2017 COMPLETO PROPOSTA'!AQ584+'MATRIZ 2017 COMPLETO PROPOSTA'!AU584+'MATRIZ 2017 COMPLETO PROPOSTA'!AY584</f>
        <v>0</v>
      </c>
      <c r="K584" s="123"/>
      <c r="L584" s="123">
        <f t="shared" si="32"/>
        <v>2129542.8396423226</v>
      </c>
      <c r="M584" s="123"/>
      <c r="N584" s="123">
        <f>'MATRIZ 2017 COMPLETO PROPOSTA'!AG584+'MATRIZ 2017 COMPLETO PROPOSTA'!AJ584+'MATRIZ 2017 COMPLETO PROPOSTA'!AM584</f>
        <v>137973.5598086289</v>
      </c>
      <c r="O584" s="123"/>
      <c r="P584" s="123"/>
      <c r="Q584" s="23"/>
    </row>
    <row r="585" spans="1:17" x14ac:dyDescent="0.25">
      <c r="A585" s="5"/>
      <c r="B585" t="s">
        <v>606</v>
      </c>
      <c r="C585" t="s">
        <v>612</v>
      </c>
      <c r="D585" s="103" t="s">
        <v>89</v>
      </c>
      <c r="F585" s="75"/>
      <c r="H585" s="123">
        <f>'MATRIZ 2017 COMPLETO PROPOSTA'!J585</f>
        <v>5143482.1110495245</v>
      </c>
      <c r="I585" s="123">
        <f>'MATRIZ 2017 COMPLETO PROPOSTA'!O585</f>
        <v>0</v>
      </c>
      <c r="J585" s="123">
        <f>'MATRIZ 2017 COMPLETO PROPOSTA'!R585+'MATRIZ 2017 COMPLETO PROPOSTA'!X585+'MATRIZ 2017 COMPLETO PROPOSTA'!AQ585+'MATRIZ 2017 COMPLETO PROPOSTA'!AU585+'MATRIZ 2017 COMPLETO PROPOSTA'!AY585</f>
        <v>0</v>
      </c>
      <c r="K585" s="123"/>
      <c r="L585" s="123">
        <f t="shared" si="32"/>
        <v>5143482.1110495245</v>
      </c>
      <c r="M585" s="123"/>
      <c r="N585" s="123">
        <f>'MATRIZ 2017 COMPLETO PROPOSTA'!AG585+'MATRIZ 2017 COMPLETO PROPOSTA'!AJ585+'MATRIZ 2017 COMPLETO PROPOSTA'!AM585</f>
        <v>1231383.8308136868</v>
      </c>
      <c r="O585" s="123"/>
      <c r="P585" s="123"/>
      <c r="Q585" s="23"/>
    </row>
    <row r="586" spans="1:17" x14ac:dyDescent="0.25">
      <c r="A586" s="5"/>
      <c r="D586" s="103"/>
      <c r="F586" s="75"/>
      <c r="H586" s="123"/>
      <c r="I586" s="123"/>
      <c r="J586" s="123"/>
      <c r="K586" s="123"/>
      <c r="L586" s="123"/>
      <c r="M586" s="123"/>
      <c r="N586" s="123"/>
      <c r="O586" s="123"/>
      <c r="P586" s="123"/>
      <c r="Q586" s="23"/>
    </row>
    <row r="587" spans="1:17" x14ac:dyDescent="0.25">
      <c r="A587" s="5"/>
      <c r="B587" s="107" t="s">
        <v>613</v>
      </c>
      <c r="C587" s="107" t="s">
        <v>614</v>
      </c>
      <c r="D587" s="107" t="s">
        <v>84</v>
      </c>
      <c r="E587" s="107"/>
      <c r="F587" s="109"/>
      <c r="G587" s="107"/>
      <c r="H587" s="124">
        <f>SUM(H588:H605)</f>
        <v>59379059.661302857</v>
      </c>
      <c r="I587" s="124">
        <f>SUM(I588:I605)</f>
        <v>9582628.9530016948</v>
      </c>
      <c r="J587" s="124">
        <f>SUM(J588:J605)</f>
        <v>10015648.063817006</v>
      </c>
      <c r="K587" s="124"/>
      <c r="L587" s="124">
        <f>SUM(L588:L605)</f>
        <v>78977336.678121552</v>
      </c>
      <c r="M587" s="124"/>
      <c r="N587" s="124">
        <f>SUM(N588:N605)</f>
        <v>11166061.352718128</v>
      </c>
      <c r="O587" s="124"/>
      <c r="P587" s="124">
        <f>L587*'DADOS BASE PROPOSTA'!$H$63</f>
        <v>63181.869342497244</v>
      </c>
      <c r="Q587" s="30"/>
    </row>
    <row r="588" spans="1:17" x14ac:dyDescent="0.25">
      <c r="A588" s="5"/>
      <c r="B588" t="s">
        <v>613</v>
      </c>
      <c r="C588" t="s">
        <v>35</v>
      </c>
      <c r="D588" s="103" t="s">
        <v>85</v>
      </c>
      <c r="F588" s="75">
        <f>'MATRIZ 2017 COMPLETO PROPOSTA'!Q588</f>
        <v>17</v>
      </c>
      <c r="H588" s="123">
        <f>'MATRIZ 2017 COMPLETO PROPOSTA'!J588</f>
        <v>0</v>
      </c>
      <c r="I588" s="123">
        <f>SUMIF('MATRIZ 2017 COMPLETO PROPOSTA'!D589:D606,"ECR",'MATRIZ 2017 COMPLETO PROPOSTA'!O589:O606)</f>
        <v>0</v>
      </c>
      <c r="J588" s="123">
        <f>'MATRIZ 2017 COMPLETO PROPOSTA'!R588+'MATRIZ 2017 COMPLETO PROPOSTA'!X588+'MATRIZ 2017 COMPLETO PROPOSTA'!AQ588+'MATRIZ 2017 COMPLETO PROPOSTA'!AU588+'MATRIZ 2017 COMPLETO PROPOSTA'!AY588</f>
        <v>9447084.0246899296</v>
      </c>
      <c r="K588" s="123"/>
      <c r="L588" s="123">
        <f t="shared" ref="L588:L605" si="33">SUM(H588:J588)</f>
        <v>9447084.0246899296</v>
      </c>
      <c r="M588" s="123"/>
      <c r="N588" s="123">
        <f>'MATRIZ 2017 COMPLETO PROPOSTA'!AG588+'MATRIZ 2017 COMPLETO PROPOSTA'!AJ588+'MATRIZ 2017 COMPLETO PROPOSTA'!AM588</f>
        <v>0</v>
      </c>
      <c r="O588" s="123"/>
      <c r="P588" s="123"/>
      <c r="Q588" s="23"/>
    </row>
    <row r="589" spans="1:17" x14ac:dyDescent="0.25">
      <c r="A589" s="5"/>
      <c r="B589" t="s">
        <v>613</v>
      </c>
      <c r="C589" t="s">
        <v>615</v>
      </c>
      <c r="D589" s="103" t="s">
        <v>93</v>
      </c>
      <c r="F589" s="75"/>
      <c r="H589" s="123">
        <f>'MATRIZ 2017 COMPLETO PROPOSTA'!J589</f>
        <v>0</v>
      </c>
      <c r="I589" s="123">
        <f>'MATRIZ 2017 COMPLETO PROPOSTA'!O589</f>
        <v>2133294.2216339535</v>
      </c>
      <c r="J589" s="123">
        <f>'MATRIZ 2017 COMPLETO PROPOSTA'!R589+'MATRIZ 2017 COMPLETO PROPOSTA'!X589+'MATRIZ 2017 COMPLETO PROPOSTA'!AQ589+'MATRIZ 2017 COMPLETO PROPOSTA'!AU589+'MATRIZ 2017 COMPLETO PROPOSTA'!AY589</f>
        <v>0</v>
      </c>
      <c r="K589" s="123"/>
      <c r="L589" s="123">
        <f t="shared" si="33"/>
        <v>2133294.2216339535</v>
      </c>
      <c r="M589" s="123"/>
      <c r="N589" s="123">
        <f>'MATRIZ 2017 COMPLETO PROPOSTA'!AG589+'MATRIZ 2017 COMPLETO PROPOSTA'!AJ589+'MATRIZ 2017 COMPLETO PROPOSTA'!AM589</f>
        <v>82071.895975857828</v>
      </c>
      <c r="O589" s="123"/>
      <c r="P589" s="123"/>
      <c r="Q589" s="23"/>
    </row>
    <row r="590" spans="1:17" x14ac:dyDescent="0.25">
      <c r="A590" s="5"/>
      <c r="B590" t="s">
        <v>613</v>
      </c>
      <c r="C590" t="s">
        <v>616</v>
      </c>
      <c r="D590" s="103" t="s">
        <v>87</v>
      </c>
      <c r="F590" s="75"/>
      <c r="H590" s="123">
        <f>'MATRIZ 2017 COMPLETO PROPOSTA'!J590</f>
        <v>0</v>
      </c>
      <c r="I590" s="123">
        <f>'MATRIZ 2017 COMPLETO PROPOSTA'!O590</f>
        <v>1015690.1748141268</v>
      </c>
      <c r="J590" s="123">
        <f>'MATRIZ 2017 COMPLETO PROPOSTA'!R590+'MATRIZ 2017 COMPLETO PROPOSTA'!X590+'MATRIZ 2017 COMPLETO PROPOSTA'!AQ590+'MATRIZ 2017 COMPLETO PROPOSTA'!AU590+'MATRIZ 2017 COMPLETO PROPOSTA'!AY590</f>
        <v>0</v>
      </c>
      <c r="K590" s="123"/>
      <c r="L590" s="123">
        <f t="shared" si="33"/>
        <v>1015690.1748141268</v>
      </c>
      <c r="M590" s="123"/>
      <c r="N590" s="123">
        <f>'MATRIZ 2017 COMPLETO PROPOSTA'!AG590+'MATRIZ 2017 COMPLETO PROPOSTA'!AJ590+'MATRIZ 2017 COMPLETO PROPOSTA'!AM590</f>
        <v>44978.07613382343</v>
      </c>
      <c r="O590" s="123"/>
      <c r="P590" s="123"/>
      <c r="Q590" s="23"/>
    </row>
    <row r="591" spans="1:17" x14ac:dyDescent="0.25">
      <c r="A591" s="5"/>
      <c r="B591" t="s">
        <v>613</v>
      </c>
      <c r="C591" t="s">
        <v>617</v>
      </c>
      <c r="D591" s="103" t="s">
        <v>89</v>
      </c>
      <c r="F591" s="75"/>
      <c r="H591" s="123">
        <f>'MATRIZ 2017 COMPLETO PROPOSTA'!J591</f>
        <v>7691940.3912619585</v>
      </c>
      <c r="I591" s="123">
        <f>'MATRIZ 2017 COMPLETO PROPOSTA'!O591</f>
        <v>0</v>
      </c>
      <c r="J591" s="123">
        <f>'MATRIZ 2017 COMPLETO PROPOSTA'!R591+'MATRIZ 2017 COMPLETO PROPOSTA'!X591+'MATRIZ 2017 COMPLETO PROPOSTA'!AQ591+'MATRIZ 2017 COMPLETO PROPOSTA'!AU591+'MATRIZ 2017 COMPLETO PROPOSTA'!AY591</f>
        <v>0</v>
      </c>
      <c r="K591" s="123"/>
      <c r="L591" s="123">
        <f t="shared" si="33"/>
        <v>7691940.3912619585</v>
      </c>
      <c r="M591" s="123"/>
      <c r="N591" s="123">
        <f>'MATRIZ 2017 COMPLETO PROPOSTA'!AG591+'MATRIZ 2017 COMPLETO PROPOSTA'!AJ591+'MATRIZ 2017 COMPLETO PROPOSTA'!AM591</f>
        <v>911630.18530455243</v>
      </c>
      <c r="O591" s="123"/>
      <c r="P591" s="123"/>
      <c r="Q591" s="23"/>
    </row>
    <row r="592" spans="1:17" x14ac:dyDescent="0.25">
      <c r="A592" s="5"/>
      <c r="B592" t="s">
        <v>613</v>
      </c>
      <c r="C592" t="s">
        <v>618</v>
      </c>
      <c r="D592" s="103" t="s">
        <v>89</v>
      </c>
      <c r="F592" s="75"/>
      <c r="H592" s="123">
        <f>'MATRIZ 2017 COMPLETO PROPOSTA'!J592</f>
        <v>3319000.8599412404</v>
      </c>
      <c r="I592" s="123">
        <f>'MATRIZ 2017 COMPLETO PROPOSTA'!O592</f>
        <v>0</v>
      </c>
      <c r="J592" s="123">
        <f>'MATRIZ 2017 COMPLETO PROPOSTA'!R592+'MATRIZ 2017 COMPLETO PROPOSTA'!X592+'MATRIZ 2017 COMPLETO PROPOSTA'!AQ592+'MATRIZ 2017 COMPLETO PROPOSTA'!AU592+'MATRIZ 2017 COMPLETO PROPOSTA'!AY592</f>
        <v>0</v>
      </c>
      <c r="K592" s="123"/>
      <c r="L592" s="123">
        <f t="shared" si="33"/>
        <v>3319000.8599412404</v>
      </c>
      <c r="M592" s="123"/>
      <c r="N592" s="123">
        <f>'MATRIZ 2017 COMPLETO PROPOSTA'!AG592+'MATRIZ 2017 COMPLETO PROPOSTA'!AJ592+'MATRIZ 2017 COMPLETO PROPOSTA'!AM592</f>
        <v>577379.51710782165</v>
      </c>
      <c r="O592" s="123"/>
      <c r="P592" s="123"/>
      <c r="Q592" s="23"/>
    </row>
    <row r="593" spans="1:17" x14ac:dyDescent="0.25">
      <c r="A593" s="5"/>
      <c r="B593" t="s">
        <v>613</v>
      </c>
      <c r="C593" t="s">
        <v>619</v>
      </c>
      <c r="D593" s="103" t="s">
        <v>89</v>
      </c>
      <c r="F593" s="75"/>
      <c r="H593" s="123">
        <f>'MATRIZ 2017 COMPLETO PROPOSTA'!J593</f>
        <v>3826397.0190225849</v>
      </c>
      <c r="I593" s="123">
        <f>'MATRIZ 2017 COMPLETO PROPOSTA'!O593</f>
        <v>0</v>
      </c>
      <c r="J593" s="123">
        <f>'MATRIZ 2017 COMPLETO PROPOSTA'!R593+'MATRIZ 2017 COMPLETO PROPOSTA'!X593+'MATRIZ 2017 COMPLETO PROPOSTA'!AQ593+'MATRIZ 2017 COMPLETO PROPOSTA'!AU593+'MATRIZ 2017 COMPLETO PROPOSTA'!AY593</f>
        <v>0</v>
      </c>
      <c r="K593" s="123"/>
      <c r="L593" s="123">
        <f t="shared" si="33"/>
        <v>3826397.0190225849</v>
      </c>
      <c r="M593" s="123"/>
      <c r="N593" s="123">
        <f>'MATRIZ 2017 COMPLETO PROPOSTA'!AG593+'MATRIZ 2017 COMPLETO PROPOSTA'!AJ593+'MATRIZ 2017 COMPLETO PROPOSTA'!AM593</f>
        <v>614792.66359298956</v>
      </c>
      <c r="O593" s="123"/>
      <c r="P593" s="123"/>
      <c r="Q593" s="23"/>
    </row>
    <row r="594" spans="1:17" x14ac:dyDescent="0.25">
      <c r="A594" s="5"/>
      <c r="B594" t="s">
        <v>613</v>
      </c>
      <c r="C594" t="s">
        <v>620</v>
      </c>
      <c r="D594" s="103" t="s">
        <v>89</v>
      </c>
      <c r="F594" s="75"/>
      <c r="H594" s="123">
        <f>'MATRIZ 2017 COMPLETO PROPOSTA'!J594</f>
        <v>3617174.0447806641</v>
      </c>
      <c r="I594" s="123">
        <f>'MATRIZ 2017 COMPLETO PROPOSTA'!O594</f>
        <v>0</v>
      </c>
      <c r="J594" s="123">
        <f>'MATRIZ 2017 COMPLETO PROPOSTA'!R594+'MATRIZ 2017 COMPLETO PROPOSTA'!X594+'MATRIZ 2017 COMPLETO PROPOSTA'!AQ594+'MATRIZ 2017 COMPLETO PROPOSTA'!AU594+'MATRIZ 2017 COMPLETO PROPOSTA'!AY594</f>
        <v>0</v>
      </c>
      <c r="K594" s="123"/>
      <c r="L594" s="123">
        <f t="shared" si="33"/>
        <v>3617174.0447806641</v>
      </c>
      <c r="M594" s="123"/>
      <c r="N594" s="123">
        <f>'MATRIZ 2017 COMPLETO PROPOSTA'!AG594+'MATRIZ 2017 COMPLETO PROPOSTA'!AJ594+'MATRIZ 2017 COMPLETO PROPOSTA'!AM594</f>
        <v>676699.56975030014</v>
      </c>
      <c r="O594" s="123"/>
      <c r="P594" s="123"/>
      <c r="Q594" s="23"/>
    </row>
    <row r="595" spans="1:17" x14ac:dyDescent="0.25">
      <c r="A595" s="5"/>
      <c r="B595" t="s">
        <v>613</v>
      </c>
      <c r="C595" t="s">
        <v>621</v>
      </c>
      <c r="D595" s="103" t="s">
        <v>89</v>
      </c>
      <c r="F595" s="75"/>
      <c r="H595" s="123">
        <f>'MATRIZ 2017 COMPLETO PROPOSTA'!J595</f>
        <v>3201984.3453887948</v>
      </c>
      <c r="I595" s="123">
        <f>'MATRIZ 2017 COMPLETO PROPOSTA'!O595</f>
        <v>0</v>
      </c>
      <c r="J595" s="123">
        <f>'MATRIZ 2017 COMPLETO PROPOSTA'!R595+'MATRIZ 2017 COMPLETO PROPOSTA'!X595+'MATRIZ 2017 COMPLETO PROPOSTA'!AQ595+'MATRIZ 2017 COMPLETO PROPOSTA'!AU595+'MATRIZ 2017 COMPLETO PROPOSTA'!AY595</f>
        <v>0</v>
      </c>
      <c r="K595" s="123"/>
      <c r="L595" s="123">
        <f t="shared" si="33"/>
        <v>3201984.3453887948</v>
      </c>
      <c r="M595" s="123"/>
      <c r="N595" s="123">
        <f>'MATRIZ 2017 COMPLETO PROPOSTA'!AG595+'MATRIZ 2017 COMPLETO PROPOSTA'!AJ595+'MATRIZ 2017 COMPLETO PROPOSTA'!AM595</f>
        <v>518621.77863250562</v>
      </c>
      <c r="O595" s="123"/>
      <c r="P595" s="123"/>
      <c r="Q595" s="23"/>
    </row>
    <row r="596" spans="1:17" x14ac:dyDescent="0.25">
      <c r="A596" s="5"/>
      <c r="B596" t="s">
        <v>613</v>
      </c>
      <c r="C596" t="s">
        <v>622</v>
      </c>
      <c r="D596" s="103" t="s">
        <v>89</v>
      </c>
      <c r="F596" s="75"/>
      <c r="H596" s="123">
        <f>'MATRIZ 2017 COMPLETO PROPOSTA'!J596</f>
        <v>3153781.4</v>
      </c>
      <c r="I596" s="123">
        <f>'MATRIZ 2017 COMPLETO PROPOSTA'!O596</f>
        <v>0</v>
      </c>
      <c r="J596" s="123">
        <f>'MATRIZ 2017 COMPLETO PROPOSTA'!R596+'MATRIZ 2017 COMPLETO PROPOSTA'!X596+'MATRIZ 2017 COMPLETO PROPOSTA'!AQ596+'MATRIZ 2017 COMPLETO PROPOSTA'!AU596+'MATRIZ 2017 COMPLETO PROPOSTA'!AY596</f>
        <v>0</v>
      </c>
      <c r="K596" s="123"/>
      <c r="L596" s="123">
        <f t="shared" si="33"/>
        <v>3153781.4</v>
      </c>
      <c r="M596" s="123"/>
      <c r="N596" s="123">
        <f>'MATRIZ 2017 COMPLETO PROPOSTA'!AG596+'MATRIZ 2017 COMPLETO PROPOSTA'!AJ596+'MATRIZ 2017 COMPLETO PROPOSTA'!AM596</f>
        <v>353820.98456912243</v>
      </c>
      <c r="O596" s="123"/>
      <c r="P596" s="123"/>
      <c r="Q596" s="23"/>
    </row>
    <row r="597" spans="1:17" x14ac:dyDescent="0.25">
      <c r="A597" s="5"/>
      <c r="B597" t="s">
        <v>613</v>
      </c>
      <c r="C597" t="s">
        <v>623</v>
      </c>
      <c r="D597" s="103" t="s">
        <v>89</v>
      </c>
      <c r="F597" s="75"/>
      <c r="H597" s="123">
        <f>'MATRIZ 2017 COMPLETO PROPOSTA'!J597</f>
        <v>4429470.0267907409</v>
      </c>
      <c r="I597" s="123">
        <f>'MATRIZ 2017 COMPLETO PROPOSTA'!O597</f>
        <v>0</v>
      </c>
      <c r="J597" s="123">
        <f>'MATRIZ 2017 COMPLETO PROPOSTA'!R597+'MATRIZ 2017 COMPLETO PROPOSTA'!X597+'MATRIZ 2017 COMPLETO PROPOSTA'!AQ597+'MATRIZ 2017 COMPLETO PROPOSTA'!AU597+'MATRIZ 2017 COMPLETO PROPOSTA'!AY597</f>
        <v>0</v>
      </c>
      <c r="K597" s="123"/>
      <c r="L597" s="123">
        <f t="shared" si="33"/>
        <v>4429470.0267907409</v>
      </c>
      <c r="M597" s="123"/>
      <c r="N597" s="123">
        <f>'MATRIZ 2017 COMPLETO PROPOSTA'!AG597+'MATRIZ 2017 COMPLETO PROPOSTA'!AJ597+'MATRIZ 2017 COMPLETO PROPOSTA'!AM597</f>
        <v>486574.81592342391</v>
      </c>
      <c r="O597" s="123"/>
      <c r="P597" s="123"/>
      <c r="Q597" s="23"/>
    </row>
    <row r="598" spans="1:17" x14ac:dyDescent="0.25">
      <c r="A598" s="5"/>
      <c r="B598" t="s">
        <v>613</v>
      </c>
      <c r="C598" t="s">
        <v>624</v>
      </c>
      <c r="D598" s="103" t="s">
        <v>89</v>
      </c>
      <c r="F598" s="75"/>
      <c r="H598" s="123">
        <f>'MATRIZ 2017 COMPLETO PROPOSTA'!J598</f>
        <v>3153781.4</v>
      </c>
      <c r="I598" s="123">
        <f>'MATRIZ 2017 COMPLETO PROPOSTA'!O598</f>
        <v>0</v>
      </c>
      <c r="J598" s="123">
        <f>'MATRIZ 2017 COMPLETO PROPOSTA'!R598+'MATRIZ 2017 COMPLETO PROPOSTA'!X598+'MATRIZ 2017 COMPLETO PROPOSTA'!AQ598+'MATRIZ 2017 COMPLETO PROPOSTA'!AU598+'MATRIZ 2017 COMPLETO PROPOSTA'!AY598</f>
        <v>118147.45198699438</v>
      </c>
      <c r="K598" s="123"/>
      <c r="L598" s="123">
        <f t="shared" si="33"/>
        <v>3271928.8519869945</v>
      </c>
      <c r="M598" s="123"/>
      <c r="N598" s="123">
        <f>'MATRIZ 2017 COMPLETO PROPOSTA'!AG598+'MATRIZ 2017 COMPLETO PROPOSTA'!AJ598+'MATRIZ 2017 COMPLETO PROPOSTA'!AM598</f>
        <v>608507.58093252929</v>
      </c>
      <c r="O598" s="123"/>
      <c r="P598" s="123"/>
      <c r="Q598" s="23"/>
    </row>
    <row r="599" spans="1:17" x14ac:dyDescent="0.25">
      <c r="A599" s="5"/>
      <c r="B599" t="s">
        <v>613</v>
      </c>
      <c r="C599" t="s">
        <v>625</v>
      </c>
      <c r="D599" s="103" t="s">
        <v>89</v>
      </c>
      <c r="F599" s="75"/>
      <c r="H599" s="123">
        <f>'MATRIZ 2017 COMPLETO PROPOSTA'!J599</f>
        <v>5410403.2294768356</v>
      </c>
      <c r="I599" s="123">
        <f>'MATRIZ 2017 COMPLETO PROPOSTA'!O599</f>
        <v>0</v>
      </c>
      <c r="J599" s="123">
        <f>'MATRIZ 2017 COMPLETO PROPOSTA'!R599+'MATRIZ 2017 COMPLETO PROPOSTA'!X599+'MATRIZ 2017 COMPLETO PROPOSTA'!AQ599+'MATRIZ 2017 COMPLETO PROPOSTA'!AU599+'MATRIZ 2017 COMPLETO PROPOSTA'!AY599</f>
        <v>323157.59062491049</v>
      </c>
      <c r="K599" s="123"/>
      <c r="L599" s="123">
        <f t="shared" si="33"/>
        <v>5733560.8201017464</v>
      </c>
      <c r="M599" s="123"/>
      <c r="N599" s="123">
        <f>'MATRIZ 2017 COMPLETO PROPOSTA'!AG599+'MATRIZ 2017 COMPLETO PROPOSTA'!AJ599+'MATRIZ 2017 COMPLETO PROPOSTA'!AM599</f>
        <v>1405072.2863024494</v>
      </c>
      <c r="O599" s="123"/>
      <c r="P599" s="123"/>
      <c r="Q599" s="23"/>
    </row>
    <row r="600" spans="1:17" x14ac:dyDescent="0.25">
      <c r="A600" s="5"/>
      <c r="B600" t="s">
        <v>613</v>
      </c>
      <c r="C600" t="s">
        <v>626</v>
      </c>
      <c r="D600" s="103" t="s">
        <v>89</v>
      </c>
      <c r="F600" s="75"/>
      <c r="H600" s="123">
        <f>'MATRIZ 2017 COMPLETO PROPOSTA'!J600</f>
        <v>3153781.4</v>
      </c>
      <c r="I600" s="123">
        <f>'MATRIZ 2017 COMPLETO PROPOSTA'!O600</f>
        <v>0</v>
      </c>
      <c r="J600" s="123">
        <f>'MATRIZ 2017 COMPLETO PROPOSTA'!R600+'MATRIZ 2017 COMPLETO PROPOSTA'!X600+'MATRIZ 2017 COMPLETO PROPOSTA'!AQ600+'MATRIZ 2017 COMPLETO PROPOSTA'!AU600+'MATRIZ 2017 COMPLETO PROPOSTA'!AY600</f>
        <v>0</v>
      </c>
      <c r="K600" s="123"/>
      <c r="L600" s="123">
        <f t="shared" si="33"/>
        <v>3153781.4</v>
      </c>
      <c r="M600" s="123"/>
      <c r="N600" s="123">
        <f>'MATRIZ 2017 COMPLETO PROPOSTA'!AG600+'MATRIZ 2017 COMPLETO PROPOSTA'!AJ600+'MATRIZ 2017 COMPLETO PROPOSTA'!AM600</f>
        <v>470784.00529064785</v>
      </c>
      <c r="O600" s="123"/>
      <c r="P600" s="123"/>
      <c r="Q600" s="23"/>
    </row>
    <row r="601" spans="1:17" x14ac:dyDescent="0.25">
      <c r="A601" s="5"/>
      <c r="B601" t="s">
        <v>613</v>
      </c>
      <c r="C601" t="s">
        <v>627</v>
      </c>
      <c r="D601" s="103" t="s">
        <v>89</v>
      </c>
      <c r="F601" s="75"/>
      <c r="H601" s="123">
        <f>'MATRIZ 2017 COMPLETO PROPOSTA'!J601</f>
        <v>8016206.8394622281</v>
      </c>
      <c r="I601" s="123">
        <f>'MATRIZ 2017 COMPLETO PROPOSTA'!O601</f>
        <v>0</v>
      </c>
      <c r="J601" s="123">
        <f>'MATRIZ 2017 COMPLETO PROPOSTA'!R601+'MATRIZ 2017 COMPLETO PROPOSTA'!X601+'MATRIZ 2017 COMPLETO PROPOSTA'!AQ601+'MATRIZ 2017 COMPLETO PROPOSTA'!AU601+'MATRIZ 2017 COMPLETO PROPOSTA'!AY601</f>
        <v>127258.99651517128</v>
      </c>
      <c r="K601" s="123"/>
      <c r="L601" s="123">
        <f t="shared" si="33"/>
        <v>8143465.8359773997</v>
      </c>
      <c r="M601" s="123"/>
      <c r="N601" s="123">
        <f>'MATRIZ 2017 COMPLETO PROPOSTA'!AG601+'MATRIZ 2017 COMPLETO PROPOSTA'!AJ601+'MATRIZ 2017 COMPLETO PROPOSTA'!AM601</f>
        <v>1371673.7483124782</v>
      </c>
      <c r="O601" s="123"/>
      <c r="P601" s="123"/>
      <c r="Q601" s="23"/>
    </row>
    <row r="602" spans="1:17" x14ac:dyDescent="0.25">
      <c r="A602" s="5"/>
      <c r="B602" t="s">
        <v>613</v>
      </c>
      <c r="C602" t="s">
        <v>628</v>
      </c>
      <c r="D602" s="103" t="s">
        <v>93</v>
      </c>
      <c r="F602" s="75"/>
      <c r="H602" s="123">
        <f>'MATRIZ 2017 COMPLETO PROPOSTA'!J602</f>
        <v>0</v>
      </c>
      <c r="I602" s="123">
        <f>'MATRIZ 2017 COMPLETO PROPOSTA'!O602</f>
        <v>2012103.6333373105</v>
      </c>
      <c r="J602" s="123">
        <f>'MATRIZ 2017 COMPLETO PROPOSTA'!R602+'MATRIZ 2017 COMPLETO PROPOSTA'!X602+'MATRIZ 2017 COMPLETO PROPOSTA'!AQ602+'MATRIZ 2017 COMPLETO PROPOSTA'!AU602+'MATRIZ 2017 COMPLETO PROPOSTA'!AY602</f>
        <v>0</v>
      </c>
      <c r="K602" s="123"/>
      <c r="L602" s="123">
        <f t="shared" si="33"/>
        <v>2012103.6333373105</v>
      </c>
      <c r="M602" s="123"/>
      <c r="N602" s="123">
        <f>'MATRIZ 2017 COMPLETO PROPOSTA'!AG602+'MATRIZ 2017 COMPLETO PROPOSTA'!AJ602+'MATRIZ 2017 COMPLETO PROPOSTA'!AM602</f>
        <v>11426.171644306472</v>
      </c>
      <c r="O602" s="123"/>
      <c r="P602" s="123"/>
      <c r="Q602" s="23"/>
    </row>
    <row r="603" spans="1:17" x14ac:dyDescent="0.25">
      <c r="A603" s="5"/>
      <c r="B603" t="s">
        <v>613</v>
      </c>
      <c r="C603" t="s">
        <v>629</v>
      </c>
      <c r="D603" s="103" t="s">
        <v>89</v>
      </c>
      <c r="F603" s="75"/>
      <c r="H603" s="123">
        <f>'MATRIZ 2017 COMPLETO PROPOSTA'!J603</f>
        <v>10405138.705177814</v>
      </c>
      <c r="I603" s="123">
        <f>'MATRIZ 2017 COMPLETO PROPOSTA'!O603</f>
        <v>0</v>
      </c>
      <c r="J603" s="123">
        <f>'MATRIZ 2017 COMPLETO PROPOSTA'!R603+'MATRIZ 2017 COMPLETO PROPOSTA'!X603+'MATRIZ 2017 COMPLETO PROPOSTA'!AQ603+'MATRIZ 2017 COMPLETO PROPOSTA'!AU603+'MATRIZ 2017 COMPLETO PROPOSTA'!AY603</f>
        <v>0</v>
      </c>
      <c r="K603" s="123"/>
      <c r="L603" s="123">
        <f t="shared" si="33"/>
        <v>10405138.705177814</v>
      </c>
      <c r="M603" s="123"/>
      <c r="N603" s="123">
        <f>'MATRIZ 2017 COMPLETO PROPOSTA'!AG603+'MATRIZ 2017 COMPLETO PROPOSTA'!AJ603+'MATRIZ 2017 COMPLETO PROPOSTA'!AM603</f>
        <v>2717788.4828806892</v>
      </c>
      <c r="O603" s="123"/>
      <c r="P603" s="123"/>
      <c r="Q603" s="23"/>
    </row>
    <row r="604" spans="1:17" x14ac:dyDescent="0.25">
      <c r="A604" s="5"/>
      <c r="B604" t="s">
        <v>613</v>
      </c>
      <c r="C604" t="s">
        <v>630</v>
      </c>
      <c r="D604" s="103" t="s">
        <v>93</v>
      </c>
      <c r="F604" s="75"/>
      <c r="H604" s="123">
        <f>'MATRIZ 2017 COMPLETO PROPOSTA'!J604</f>
        <v>0</v>
      </c>
      <c r="I604" s="123">
        <f>'MATRIZ 2017 COMPLETO PROPOSTA'!O604</f>
        <v>2162781.9858092102</v>
      </c>
      <c r="J604" s="123">
        <f>'MATRIZ 2017 COMPLETO PROPOSTA'!R604+'MATRIZ 2017 COMPLETO PROPOSTA'!X604+'MATRIZ 2017 COMPLETO PROPOSTA'!AQ604+'MATRIZ 2017 COMPLETO PROPOSTA'!AU604+'MATRIZ 2017 COMPLETO PROPOSTA'!AY604</f>
        <v>0</v>
      </c>
      <c r="K604" s="123"/>
      <c r="L604" s="123">
        <f t="shared" si="33"/>
        <v>2162781.9858092102</v>
      </c>
      <c r="M604" s="123"/>
      <c r="N604" s="123">
        <f>'MATRIZ 2017 COMPLETO PROPOSTA'!AG604+'MATRIZ 2017 COMPLETO PROPOSTA'!AJ604+'MATRIZ 2017 COMPLETO PROPOSTA'!AM604</f>
        <v>69801.441763517389</v>
      </c>
      <c r="O604" s="123"/>
      <c r="P604" s="123"/>
      <c r="Q604" s="23"/>
    </row>
    <row r="605" spans="1:17" x14ac:dyDescent="0.25">
      <c r="A605" s="5"/>
      <c r="B605" t="s">
        <v>613</v>
      </c>
      <c r="C605" t="s">
        <v>631</v>
      </c>
      <c r="D605" s="103" t="s">
        <v>93</v>
      </c>
      <c r="F605" s="75"/>
      <c r="H605" s="123">
        <f>'MATRIZ 2017 COMPLETO PROPOSTA'!J605</f>
        <v>0</v>
      </c>
      <c r="I605" s="123">
        <f>'MATRIZ 2017 COMPLETO PROPOSTA'!O605</f>
        <v>2258758.9374070927</v>
      </c>
      <c r="J605" s="123">
        <f>'MATRIZ 2017 COMPLETO PROPOSTA'!R605+'MATRIZ 2017 COMPLETO PROPOSTA'!X605+'MATRIZ 2017 COMPLETO PROPOSTA'!AQ605+'MATRIZ 2017 COMPLETO PROPOSTA'!AU605+'MATRIZ 2017 COMPLETO PROPOSTA'!AY605</f>
        <v>0</v>
      </c>
      <c r="K605" s="123"/>
      <c r="L605" s="123">
        <f t="shared" si="33"/>
        <v>2258758.9374070927</v>
      </c>
      <c r="M605" s="123"/>
      <c r="N605" s="123">
        <f>'MATRIZ 2017 COMPLETO PROPOSTA'!AG605+'MATRIZ 2017 COMPLETO PROPOSTA'!AJ605+'MATRIZ 2017 COMPLETO PROPOSTA'!AM605</f>
        <v>244438.14860111344</v>
      </c>
      <c r="O605" s="123"/>
      <c r="P605" s="123"/>
      <c r="Q605" s="23"/>
    </row>
    <row r="606" spans="1:17" x14ac:dyDescent="0.25">
      <c r="A606" s="5"/>
      <c r="D606" s="103"/>
      <c r="F606" s="75"/>
      <c r="H606" s="123"/>
      <c r="I606" s="123"/>
      <c r="J606" s="123"/>
      <c r="K606" s="123"/>
      <c r="L606" s="123"/>
      <c r="M606" s="123"/>
      <c r="N606" s="123"/>
      <c r="O606" s="123"/>
      <c r="P606" s="123"/>
      <c r="Q606" s="23"/>
    </row>
    <row r="607" spans="1:17" x14ac:dyDescent="0.25">
      <c r="A607" s="5"/>
      <c r="B607" s="107" t="s">
        <v>613</v>
      </c>
      <c r="C607" s="107" t="s">
        <v>632</v>
      </c>
      <c r="D607" s="107" t="s">
        <v>84</v>
      </c>
      <c r="E607" s="107"/>
      <c r="F607" s="109"/>
      <c r="G607" s="107"/>
      <c r="H607" s="124">
        <f>SUM(H608:H619)</f>
        <v>43106035.10408254</v>
      </c>
      <c r="I607" s="124">
        <f>SUM(I608:I619)</f>
        <v>6402754.3154182639</v>
      </c>
      <c r="J607" s="124">
        <f>SUM(J608:J620)</f>
        <v>10325181.890365321</v>
      </c>
      <c r="K607" s="124"/>
      <c r="L607" s="124">
        <f>SUM(L608:L620)</f>
        <v>59833971.309866138</v>
      </c>
      <c r="M607" s="124"/>
      <c r="N607" s="124">
        <f>SUM(N608:N620)</f>
        <v>12587906.530541549</v>
      </c>
      <c r="O607" s="124"/>
      <c r="P607" s="124">
        <f>L607*'DADOS BASE PROPOSTA'!$H$63</f>
        <v>47867.17704789291</v>
      </c>
      <c r="Q607" s="30"/>
    </row>
    <row r="608" spans="1:17" x14ac:dyDescent="0.25">
      <c r="A608" s="5"/>
      <c r="B608" t="s">
        <v>613</v>
      </c>
      <c r="C608" t="s">
        <v>35</v>
      </c>
      <c r="D608" s="103" t="s">
        <v>85</v>
      </c>
      <c r="F608" s="75">
        <f>'MATRIZ 2017 COMPLETO PROPOSTA'!Q608</f>
        <v>11</v>
      </c>
      <c r="H608" s="123">
        <f>'MATRIZ 2017 COMPLETO PROPOSTA'!J608</f>
        <v>0</v>
      </c>
      <c r="I608" s="123">
        <f>SUMIF('MATRIZ 2017 COMPLETO PROPOSTA'!D609:D620,"ECR",'MATRIZ 2017 COMPLETO PROPOSTA'!O609:O620)</f>
        <v>0</v>
      </c>
      <c r="J608" s="123">
        <f>'MATRIZ 2017 COMPLETO PROPOSTA'!R608+'MATRIZ 2017 COMPLETO PROPOSTA'!X608+'MATRIZ 2017 COMPLETO PROPOSTA'!AQ608+'MATRIZ 2017 COMPLETO PROPOSTA'!AU608+'MATRIZ 2017 COMPLETO PROPOSTA'!AY608</f>
        <v>8039799.2474622075</v>
      </c>
      <c r="K608" s="123"/>
      <c r="L608" s="123">
        <f t="shared" ref="L608:L620" si="34">SUM(H608:J608)</f>
        <v>8039799.2474622075</v>
      </c>
      <c r="M608" s="123"/>
      <c r="N608" s="123">
        <f>'MATRIZ 2017 COMPLETO PROPOSTA'!AG608+'MATRIZ 2017 COMPLETO PROPOSTA'!AJ608+'MATRIZ 2017 COMPLETO PROPOSTA'!AM608</f>
        <v>0</v>
      </c>
      <c r="O608" s="123"/>
      <c r="P608" s="123"/>
      <c r="Q608" s="23"/>
    </row>
    <row r="609" spans="1:17" x14ac:dyDescent="0.25">
      <c r="A609" s="5"/>
      <c r="B609" t="s">
        <v>613</v>
      </c>
      <c r="C609" t="s">
        <v>633</v>
      </c>
      <c r="D609" s="103" t="s">
        <v>89</v>
      </c>
      <c r="F609" s="75"/>
      <c r="H609" s="123">
        <f>'MATRIZ 2017 COMPLETO PROPOSTA'!J609</f>
        <v>8188799.2786559649</v>
      </c>
      <c r="I609" s="123">
        <f>'MATRIZ 2017 COMPLETO PROPOSTA'!O609</f>
        <v>0</v>
      </c>
      <c r="J609" s="123">
        <f>'MATRIZ 2017 COMPLETO PROPOSTA'!R609+'MATRIZ 2017 COMPLETO PROPOSTA'!X609+'MATRIZ 2017 COMPLETO PROPOSTA'!AQ609+'MATRIZ 2017 COMPLETO PROPOSTA'!AU609+'MATRIZ 2017 COMPLETO PROPOSTA'!AY609</f>
        <v>504086.4241190888</v>
      </c>
      <c r="K609" s="123"/>
      <c r="L609" s="123">
        <f t="shared" si="34"/>
        <v>8692885.7027750537</v>
      </c>
      <c r="M609" s="123"/>
      <c r="N609" s="123">
        <f>'MATRIZ 2017 COMPLETO PROPOSTA'!AG609+'MATRIZ 2017 COMPLETO PROPOSTA'!AJ609+'MATRIZ 2017 COMPLETO PROPOSTA'!AM609</f>
        <v>2044585.9658828259</v>
      </c>
      <c r="O609" s="123"/>
      <c r="P609" s="123"/>
      <c r="Q609" s="23"/>
    </row>
    <row r="610" spans="1:17" x14ac:dyDescent="0.25">
      <c r="A610" s="5"/>
      <c r="B610" t="s">
        <v>613</v>
      </c>
      <c r="C610" t="s">
        <v>634</v>
      </c>
      <c r="D610" s="103" t="s">
        <v>87</v>
      </c>
      <c r="F610" s="75"/>
      <c r="H610" s="123">
        <f>'MATRIZ 2017 COMPLETO PROPOSTA'!J610</f>
        <v>0</v>
      </c>
      <c r="I610" s="123">
        <f>'MATRIZ 2017 COMPLETO PROPOSTA'!O610</f>
        <v>1191872.0804105399</v>
      </c>
      <c r="J610" s="123">
        <f>'MATRIZ 2017 COMPLETO PROPOSTA'!R610+'MATRIZ 2017 COMPLETO PROPOSTA'!X610+'MATRIZ 2017 COMPLETO PROPOSTA'!AQ610+'MATRIZ 2017 COMPLETO PROPOSTA'!AU610+'MATRIZ 2017 COMPLETO PROPOSTA'!AY610</f>
        <v>0</v>
      </c>
      <c r="K610" s="123"/>
      <c r="L610" s="123">
        <f t="shared" si="34"/>
        <v>1191872.0804105399</v>
      </c>
      <c r="M610" s="123"/>
      <c r="N610" s="123">
        <f>'MATRIZ 2017 COMPLETO PROPOSTA'!AG610+'MATRIZ 2017 COMPLETO PROPOSTA'!AJ610+'MATRIZ 2017 COMPLETO PROPOSTA'!AM610</f>
        <v>104694.50919141222</v>
      </c>
      <c r="O610" s="123"/>
      <c r="P610" s="123"/>
      <c r="Q610" s="23"/>
    </row>
    <row r="611" spans="1:17" x14ac:dyDescent="0.25">
      <c r="A611" s="5"/>
      <c r="B611" t="s">
        <v>613</v>
      </c>
      <c r="C611" t="s">
        <v>635</v>
      </c>
      <c r="D611" s="103" t="s">
        <v>89</v>
      </c>
      <c r="F611" s="75"/>
      <c r="H611" s="123">
        <f>'MATRIZ 2017 COMPLETO PROPOSTA'!J611</f>
        <v>4752364.357945947</v>
      </c>
      <c r="I611" s="123">
        <f>'MATRIZ 2017 COMPLETO PROPOSTA'!O611</f>
        <v>0</v>
      </c>
      <c r="J611" s="123">
        <f>'MATRIZ 2017 COMPLETO PROPOSTA'!R611+'MATRIZ 2017 COMPLETO PROPOSTA'!X611+'MATRIZ 2017 COMPLETO PROPOSTA'!AQ611+'MATRIZ 2017 COMPLETO PROPOSTA'!AU611+'MATRIZ 2017 COMPLETO PROPOSTA'!AY611</f>
        <v>0</v>
      </c>
      <c r="K611" s="123"/>
      <c r="L611" s="123">
        <f t="shared" si="34"/>
        <v>4752364.357945947</v>
      </c>
      <c r="M611" s="123"/>
      <c r="N611" s="123">
        <f>'MATRIZ 2017 COMPLETO PROPOSTA'!AG611+'MATRIZ 2017 COMPLETO PROPOSTA'!AJ611+'MATRIZ 2017 COMPLETO PROPOSTA'!AM611</f>
        <v>1392174.1926739251</v>
      </c>
      <c r="O611" s="123"/>
      <c r="P611" s="123"/>
      <c r="Q611" s="23"/>
    </row>
    <row r="612" spans="1:17" x14ac:dyDescent="0.25">
      <c r="A612" s="5"/>
      <c r="B612" t="s">
        <v>613</v>
      </c>
      <c r="C612" t="s">
        <v>636</v>
      </c>
      <c r="D612" s="103" t="s">
        <v>136</v>
      </c>
      <c r="F612" s="75"/>
      <c r="H612" s="123">
        <f>'MATRIZ 2017 COMPLETO PROPOSTA'!J612</f>
        <v>0</v>
      </c>
      <c r="I612" s="123">
        <f>'MATRIZ 2017 COMPLETO PROPOSTA'!O612</f>
        <v>2618158.6299171234</v>
      </c>
      <c r="J612" s="123">
        <f>'MATRIZ 2017 COMPLETO PROPOSTA'!R612+'MATRIZ 2017 COMPLETO PROPOSTA'!X612+'MATRIZ 2017 COMPLETO PROPOSTA'!AQ612+'MATRIZ 2017 COMPLETO PROPOSTA'!AU612+'MATRIZ 2017 COMPLETO PROPOSTA'!AY612</f>
        <v>240913.20843391656</v>
      </c>
      <c r="K612" s="123"/>
      <c r="L612" s="123">
        <f t="shared" si="34"/>
        <v>2859071.8383510401</v>
      </c>
      <c r="M612" s="123"/>
      <c r="N612" s="123">
        <f>'MATRIZ 2017 COMPLETO PROPOSTA'!AG612+'MATRIZ 2017 COMPLETO PROPOSTA'!AJ612+'MATRIZ 2017 COMPLETO PROPOSTA'!AM612</f>
        <v>1348462.9608935742</v>
      </c>
      <c r="O612" s="123"/>
      <c r="P612" s="123"/>
      <c r="Q612" s="23"/>
    </row>
    <row r="613" spans="1:17" x14ac:dyDescent="0.25">
      <c r="A613" s="5"/>
      <c r="B613" t="s">
        <v>613</v>
      </c>
      <c r="C613" t="s">
        <v>637</v>
      </c>
      <c r="D613" s="103" t="s">
        <v>89</v>
      </c>
      <c r="F613" s="75"/>
      <c r="H613" s="123">
        <f>'MATRIZ 2017 COMPLETO PROPOSTA'!J613</f>
        <v>5968043.496371544</v>
      </c>
      <c r="I613" s="123">
        <f>'MATRIZ 2017 COMPLETO PROPOSTA'!O613</f>
        <v>0</v>
      </c>
      <c r="J613" s="123">
        <f>'MATRIZ 2017 COMPLETO PROPOSTA'!R613+'MATRIZ 2017 COMPLETO PROPOSTA'!X613+'MATRIZ 2017 COMPLETO PROPOSTA'!AQ613+'MATRIZ 2017 COMPLETO PROPOSTA'!AU613+'MATRIZ 2017 COMPLETO PROPOSTA'!AY613</f>
        <v>6495.670558620287</v>
      </c>
      <c r="K613" s="123"/>
      <c r="L613" s="123">
        <f t="shared" si="34"/>
        <v>5974539.1669301642</v>
      </c>
      <c r="M613" s="123"/>
      <c r="N613" s="123">
        <f>'MATRIZ 2017 COMPLETO PROPOSTA'!AG613+'MATRIZ 2017 COMPLETO PROPOSTA'!AJ613+'MATRIZ 2017 COMPLETO PROPOSTA'!AM613</f>
        <v>819932.34591368306</v>
      </c>
      <c r="O613" s="123"/>
      <c r="P613" s="123"/>
      <c r="Q613" s="23"/>
    </row>
    <row r="614" spans="1:17" x14ac:dyDescent="0.25">
      <c r="A614" s="5"/>
      <c r="B614" t="s">
        <v>613</v>
      </c>
      <c r="C614" t="s">
        <v>638</v>
      </c>
      <c r="D614" s="103" t="s">
        <v>89</v>
      </c>
      <c r="F614" s="75"/>
      <c r="H614" s="123">
        <f>'MATRIZ 2017 COMPLETO PROPOSTA'!J614</f>
        <v>3691792.732489103</v>
      </c>
      <c r="I614" s="123">
        <f>'MATRIZ 2017 COMPLETO PROPOSTA'!O614</f>
        <v>0</v>
      </c>
      <c r="J614" s="123">
        <f>'MATRIZ 2017 COMPLETO PROPOSTA'!R614+'MATRIZ 2017 COMPLETO PROPOSTA'!X614+'MATRIZ 2017 COMPLETO PROPOSTA'!AQ614+'MATRIZ 2017 COMPLETO PROPOSTA'!AU614+'MATRIZ 2017 COMPLETO PROPOSTA'!AY614</f>
        <v>358091.99377679813</v>
      </c>
      <c r="K614" s="123"/>
      <c r="L614" s="123">
        <f t="shared" si="34"/>
        <v>4049884.7262659012</v>
      </c>
      <c r="M614" s="123"/>
      <c r="N614" s="123">
        <f>'MATRIZ 2017 COMPLETO PROPOSTA'!AG614+'MATRIZ 2017 COMPLETO PROPOSTA'!AJ614+'MATRIZ 2017 COMPLETO PROPOSTA'!AM614</f>
        <v>556338.15849895985</v>
      </c>
      <c r="O614" s="123"/>
      <c r="P614" s="123"/>
      <c r="Q614" s="23"/>
    </row>
    <row r="615" spans="1:17" x14ac:dyDescent="0.25">
      <c r="A615" s="5"/>
      <c r="B615" t="s">
        <v>613</v>
      </c>
      <c r="C615" t="s">
        <v>639</v>
      </c>
      <c r="D615" s="103" t="s">
        <v>89</v>
      </c>
      <c r="F615" s="75"/>
      <c r="H615" s="123">
        <f>'MATRIZ 2017 COMPLETO PROPOSTA'!J615</f>
        <v>3790612.0086798491</v>
      </c>
      <c r="I615" s="123">
        <f>'MATRIZ 2017 COMPLETO PROPOSTA'!O615</f>
        <v>0</v>
      </c>
      <c r="J615" s="123">
        <f>'MATRIZ 2017 COMPLETO PROPOSTA'!R615+'MATRIZ 2017 COMPLETO PROPOSTA'!X615+'MATRIZ 2017 COMPLETO PROPOSTA'!AQ615+'MATRIZ 2017 COMPLETO PROPOSTA'!AU615+'MATRIZ 2017 COMPLETO PROPOSTA'!AY615</f>
        <v>467409.24631512258</v>
      </c>
      <c r="K615" s="123"/>
      <c r="L615" s="123">
        <f t="shared" si="34"/>
        <v>4258021.2549949717</v>
      </c>
      <c r="M615" s="123"/>
      <c r="N615" s="123">
        <f>'MATRIZ 2017 COMPLETO PROPOSTA'!AG615+'MATRIZ 2017 COMPLETO PROPOSTA'!AJ615+'MATRIZ 2017 COMPLETO PROPOSTA'!AM615</f>
        <v>718351.57573368121</v>
      </c>
      <c r="O615" s="123"/>
      <c r="P615" s="123"/>
      <c r="Q615" s="23"/>
    </row>
    <row r="616" spans="1:17" x14ac:dyDescent="0.25">
      <c r="A616" s="5"/>
      <c r="B616" t="s">
        <v>613</v>
      </c>
      <c r="C616" t="s">
        <v>640</v>
      </c>
      <c r="D616" s="103" t="s">
        <v>136</v>
      </c>
      <c r="F616" s="75"/>
      <c r="H616" s="123">
        <f>'MATRIZ 2017 COMPLETO PROPOSTA'!J616</f>
        <v>0</v>
      </c>
      <c r="I616" s="123">
        <f>'MATRIZ 2017 COMPLETO PROPOSTA'!O616</f>
        <v>2592723.6050906009</v>
      </c>
      <c r="J616" s="123">
        <f>'MATRIZ 2017 COMPLETO PROPOSTA'!R616+'MATRIZ 2017 COMPLETO PROPOSTA'!X616+'MATRIZ 2017 COMPLETO PROPOSTA'!AQ616+'MATRIZ 2017 COMPLETO PROPOSTA'!AU616+'MATRIZ 2017 COMPLETO PROPOSTA'!AY616</f>
        <v>0</v>
      </c>
      <c r="K616" s="123"/>
      <c r="L616" s="123">
        <f t="shared" si="34"/>
        <v>2592723.6050906009</v>
      </c>
      <c r="M616" s="123"/>
      <c r="N616" s="123">
        <f>'MATRIZ 2017 COMPLETO PROPOSTA'!AG616+'MATRIZ 2017 COMPLETO PROPOSTA'!AJ616+'MATRIZ 2017 COMPLETO PROPOSTA'!AM616</f>
        <v>212924.74970625341</v>
      </c>
      <c r="O616" s="123"/>
      <c r="P616" s="123"/>
      <c r="Q616" s="23"/>
    </row>
    <row r="617" spans="1:17" x14ac:dyDescent="0.25">
      <c r="A617" s="5"/>
      <c r="B617" t="s">
        <v>613</v>
      </c>
      <c r="C617" t="s">
        <v>641</v>
      </c>
      <c r="D617" s="103" t="s">
        <v>89</v>
      </c>
      <c r="F617" s="75"/>
      <c r="H617" s="123">
        <f>'MATRIZ 2017 COMPLETO PROPOSTA'!J617</f>
        <v>4636085.1508100349</v>
      </c>
      <c r="I617" s="123">
        <f>'MATRIZ 2017 COMPLETO PROPOSTA'!O617</f>
        <v>0</v>
      </c>
      <c r="J617" s="123">
        <f>'MATRIZ 2017 COMPLETO PROPOSTA'!R617+'MATRIZ 2017 COMPLETO PROPOSTA'!X617+'MATRIZ 2017 COMPLETO PROPOSTA'!AQ617+'MATRIZ 2017 COMPLETO PROPOSTA'!AU617+'MATRIZ 2017 COMPLETO PROPOSTA'!AY617</f>
        <v>280376.22364920122</v>
      </c>
      <c r="K617" s="123"/>
      <c r="L617" s="123">
        <f t="shared" si="34"/>
        <v>4916461.3744592359</v>
      </c>
      <c r="M617" s="123"/>
      <c r="N617" s="123">
        <f>'MATRIZ 2017 COMPLETO PROPOSTA'!AG617+'MATRIZ 2017 COMPLETO PROPOSTA'!AJ617+'MATRIZ 2017 COMPLETO PROPOSTA'!AM617</f>
        <v>615868.50497499795</v>
      </c>
      <c r="O617" s="123"/>
      <c r="P617" s="123"/>
      <c r="Q617" s="23"/>
    </row>
    <row r="618" spans="1:17" x14ac:dyDescent="0.25">
      <c r="A618" s="5"/>
      <c r="B618" t="s">
        <v>613</v>
      </c>
      <c r="C618" t="s">
        <v>642</v>
      </c>
      <c r="D618" s="103" t="s">
        <v>89</v>
      </c>
      <c r="F618" s="75"/>
      <c r="H618" s="123">
        <f>'MATRIZ 2017 COMPLETO PROPOSTA'!J618</f>
        <v>3307980.8701497866</v>
      </c>
      <c r="I618" s="123">
        <f>'MATRIZ 2017 COMPLETO PROPOSTA'!O618</f>
        <v>0</v>
      </c>
      <c r="J618" s="123">
        <f>'MATRIZ 2017 COMPLETO PROPOSTA'!R618+'MATRIZ 2017 COMPLETO PROPOSTA'!X618+'MATRIZ 2017 COMPLETO PROPOSTA'!AQ618+'MATRIZ 2017 COMPLETO PROPOSTA'!AU618+'MATRIZ 2017 COMPLETO PROPOSTA'!AY618</f>
        <v>269904.69334389211</v>
      </c>
      <c r="K618" s="123"/>
      <c r="L618" s="123">
        <f t="shared" si="34"/>
        <v>3577885.5634936788</v>
      </c>
      <c r="M618" s="123"/>
      <c r="N618" s="123">
        <f>'MATRIZ 2017 COMPLETO PROPOSTA'!AG618+'MATRIZ 2017 COMPLETO PROPOSTA'!AJ618+'MATRIZ 2017 COMPLETO PROPOSTA'!AM618</f>
        <v>1706393.0603900589</v>
      </c>
      <c r="O618" s="123"/>
      <c r="P618" s="123"/>
      <c r="Q618" s="23"/>
    </row>
    <row r="619" spans="1:17" x14ac:dyDescent="0.25">
      <c r="A619" s="5"/>
      <c r="B619" t="s">
        <v>613</v>
      </c>
      <c r="C619" t="s">
        <v>643</v>
      </c>
      <c r="D619" s="103" t="s">
        <v>89</v>
      </c>
      <c r="F619" s="75"/>
      <c r="H619" s="123">
        <f>'MATRIZ 2017 COMPLETO PROPOSTA'!J619</f>
        <v>8770357.2089803126</v>
      </c>
      <c r="I619" s="123">
        <f>'MATRIZ 2017 COMPLETO PROPOSTA'!O619</f>
        <v>0</v>
      </c>
      <c r="J619" s="123">
        <f>'MATRIZ 2017 COMPLETO PROPOSTA'!R619+'MATRIZ 2017 COMPLETO PROPOSTA'!X619+'MATRIZ 2017 COMPLETO PROPOSTA'!AQ619+'MATRIZ 2017 COMPLETO PROPOSTA'!AU619+'MATRIZ 2017 COMPLETO PROPOSTA'!AY619</f>
        <v>68118.891013435408</v>
      </c>
      <c r="K619" s="123"/>
      <c r="L619" s="123">
        <f t="shared" si="34"/>
        <v>8838476.0999937486</v>
      </c>
      <c r="M619" s="123"/>
      <c r="N619" s="123">
        <f>'MATRIZ 2017 COMPLETO PROPOSTA'!AG619+'MATRIZ 2017 COMPLETO PROPOSTA'!AJ619+'MATRIZ 2017 COMPLETO PROPOSTA'!AM619</f>
        <v>3054535.2466912391</v>
      </c>
      <c r="O619" s="123"/>
      <c r="P619" s="123"/>
      <c r="Q619" s="23"/>
    </row>
    <row r="620" spans="1:17" x14ac:dyDescent="0.25">
      <c r="A620" s="5"/>
      <c r="B620" t="s">
        <v>613</v>
      </c>
      <c r="C620" t="s">
        <v>644</v>
      </c>
      <c r="D620" s="103" t="s">
        <v>246</v>
      </c>
      <c r="F620" s="75"/>
      <c r="H620" s="123"/>
      <c r="I620" s="123" t="s">
        <v>768</v>
      </c>
      <c r="J620" s="123">
        <f>'MATRIZ 2017 COMPLETO PROPOSTA'!R620+'MATRIZ 2017 COMPLETO PROPOSTA'!X620+'MATRIZ 2017 COMPLETO PROPOSTA'!AQ620+'MATRIZ 2017 COMPLETO PROPOSTA'!AU620+'MATRIZ 2017 COMPLETO PROPOSTA'!AY620</f>
        <v>89986.291693038118</v>
      </c>
      <c r="K620" s="123"/>
      <c r="L620" s="123">
        <f t="shared" si="34"/>
        <v>89986.291693038118</v>
      </c>
      <c r="M620" s="123"/>
      <c r="N620" s="123">
        <f>'MATRIZ 2017 COMPLETO PROPOSTA'!AG620+'MATRIZ 2017 COMPLETO PROPOSTA'!AJ620+'MATRIZ 2017 COMPLETO PROPOSTA'!AM620</f>
        <v>13645.259990939965</v>
      </c>
      <c r="O620" s="123"/>
      <c r="P620" s="123"/>
      <c r="Q620" s="23"/>
    </row>
    <row r="621" spans="1:17" x14ac:dyDescent="0.25">
      <c r="A621" s="5"/>
      <c r="D621" s="103"/>
      <c r="F621" s="75"/>
      <c r="H621" s="123"/>
      <c r="I621" s="123"/>
      <c r="J621" s="123"/>
      <c r="K621" s="123"/>
      <c r="L621" s="123"/>
      <c r="M621" s="123"/>
      <c r="N621" s="123"/>
      <c r="O621" s="123"/>
      <c r="P621" s="123"/>
      <c r="Q621" s="23"/>
    </row>
    <row r="622" spans="1:17" x14ac:dyDescent="0.25">
      <c r="A622" s="5"/>
      <c r="B622" s="107" t="s">
        <v>613</v>
      </c>
      <c r="C622" s="107" t="s">
        <v>645</v>
      </c>
      <c r="D622" s="107" t="s">
        <v>84</v>
      </c>
      <c r="E622" s="107"/>
      <c r="F622" s="109"/>
      <c r="G622" s="107"/>
      <c r="H622" s="124">
        <f>SUM(H623:H637)</f>
        <v>58486598.165374972</v>
      </c>
      <c r="I622" s="124">
        <f>SUM(I623:I637)</f>
        <v>8960938.7820314132</v>
      </c>
      <c r="J622" s="124">
        <f>SUM(J623:J637)</f>
        <v>11723339.464162808</v>
      </c>
      <c r="K622" s="124"/>
      <c r="L622" s="124">
        <f>SUM(L623:L637)</f>
        <v>79170876.411569208</v>
      </c>
      <c r="M622" s="124"/>
      <c r="N622" s="124">
        <f>SUM(N623:N637)</f>
        <v>11505394.155345375</v>
      </c>
      <c r="O622" s="124"/>
      <c r="P622" s="124">
        <f>L622*'DADOS BASE PROPOSTA'!$H$63</f>
        <v>63336.701129255373</v>
      </c>
      <c r="Q622" s="30"/>
    </row>
    <row r="623" spans="1:17" x14ac:dyDescent="0.25">
      <c r="A623" s="5"/>
      <c r="B623" t="s">
        <v>613</v>
      </c>
      <c r="C623" t="s">
        <v>35</v>
      </c>
      <c r="D623" s="103" t="s">
        <v>85</v>
      </c>
      <c r="F623" s="75">
        <f>'MATRIZ 2017 COMPLETO PROPOSTA'!Q623</f>
        <v>14</v>
      </c>
      <c r="H623" s="123">
        <f>'MATRIZ 2017 COMPLETO PROPOSTA'!J623</f>
        <v>0</v>
      </c>
      <c r="I623" s="123">
        <f>SUMIF('MATRIZ 2017 COMPLETO PROPOSTA'!D624:D638,"ECR",'MATRIZ 2017 COMPLETO PROPOSTA'!O624:O638)</f>
        <v>0</v>
      </c>
      <c r="J623" s="123">
        <f>'MATRIZ 2017 COMPLETO PROPOSTA'!R623+'MATRIZ 2017 COMPLETO PROPOSTA'!X623+'MATRIZ 2017 COMPLETO PROPOSTA'!AQ623+'MATRIZ 2017 COMPLETO PROPOSTA'!AU623+'MATRIZ 2017 COMPLETO PROPOSTA'!AY623</f>
        <v>8743441.6360760685</v>
      </c>
      <c r="K623" s="123"/>
      <c r="L623" s="123">
        <f t="shared" ref="L623:L637" si="35">SUM(H623:J623)</f>
        <v>8743441.6360760685</v>
      </c>
      <c r="M623" s="123"/>
      <c r="N623" s="123">
        <f>'MATRIZ 2017 COMPLETO PROPOSTA'!AG623+'MATRIZ 2017 COMPLETO PROPOSTA'!AJ623+'MATRIZ 2017 COMPLETO PROPOSTA'!AM623</f>
        <v>0</v>
      </c>
      <c r="O623" s="123"/>
      <c r="P623" s="123"/>
      <c r="Q623" s="23"/>
    </row>
    <row r="624" spans="1:17" x14ac:dyDescent="0.25">
      <c r="A624" s="5"/>
      <c r="B624" t="s">
        <v>613</v>
      </c>
      <c r="C624" t="s">
        <v>646</v>
      </c>
      <c r="D624" s="103" t="s">
        <v>87</v>
      </c>
      <c r="F624" s="75"/>
      <c r="H624" s="123">
        <f>'MATRIZ 2017 COMPLETO PROPOSTA'!J624</f>
        <v>0</v>
      </c>
      <c r="I624" s="123">
        <f>'MATRIZ 2017 COMPLETO PROPOSTA'!O624</f>
        <v>1319338.9286054736</v>
      </c>
      <c r="J624" s="123">
        <f>'MATRIZ 2017 COMPLETO PROPOSTA'!R624+'MATRIZ 2017 COMPLETO PROPOSTA'!X624+'MATRIZ 2017 COMPLETO PROPOSTA'!AQ624+'MATRIZ 2017 COMPLETO PROPOSTA'!AU624+'MATRIZ 2017 COMPLETO PROPOSTA'!AY624</f>
        <v>30772.113350058506</v>
      </c>
      <c r="K624" s="123"/>
      <c r="L624" s="123">
        <f t="shared" si="35"/>
        <v>1350111.041955532</v>
      </c>
      <c r="M624" s="123"/>
      <c r="N624" s="123">
        <f>'MATRIZ 2017 COMPLETO PROPOSTA'!AG624+'MATRIZ 2017 COMPLETO PROPOSTA'!AJ624+'MATRIZ 2017 COMPLETO PROPOSTA'!AM624</f>
        <v>140052.69661484982</v>
      </c>
      <c r="O624" s="123"/>
      <c r="P624" s="123"/>
      <c r="Q624" s="23"/>
    </row>
    <row r="625" spans="1:17" x14ac:dyDescent="0.25">
      <c r="A625" s="5"/>
      <c r="B625" t="s">
        <v>613</v>
      </c>
      <c r="C625" t="s">
        <v>647</v>
      </c>
      <c r="D625" s="103" t="s">
        <v>87</v>
      </c>
      <c r="F625" s="75"/>
      <c r="H625" s="123">
        <f>'MATRIZ 2017 COMPLETO PROPOSTA'!J625</f>
        <v>0</v>
      </c>
      <c r="I625" s="123">
        <f>'MATRIZ 2017 COMPLETO PROPOSTA'!O625</f>
        <v>1069352.5406485414</v>
      </c>
      <c r="J625" s="123">
        <f>'MATRIZ 2017 COMPLETO PROPOSTA'!R625+'MATRIZ 2017 COMPLETO PROPOSTA'!X625+'MATRIZ 2017 COMPLETO PROPOSTA'!AQ625+'MATRIZ 2017 COMPLETO PROPOSTA'!AU625+'MATRIZ 2017 COMPLETO PROPOSTA'!AY625</f>
        <v>0</v>
      </c>
      <c r="K625" s="123"/>
      <c r="L625" s="123">
        <f t="shared" si="35"/>
        <v>1069352.5406485414</v>
      </c>
      <c r="M625" s="123"/>
      <c r="N625" s="123">
        <f>'MATRIZ 2017 COMPLETO PROPOSTA'!AG625+'MATRIZ 2017 COMPLETO PROPOSTA'!AJ625+'MATRIZ 2017 COMPLETO PROPOSTA'!AM625</f>
        <v>55752.06226367395</v>
      </c>
      <c r="O625" s="123"/>
      <c r="P625" s="123"/>
      <c r="Q625" s="23"/>
    </row>
    <row r="626" spans="1:17" x14ac:dyDescent="0.25">
      <c r="A626" s="5"/>
      <c r="B626" t="s">
        <v>613</v>
      </c>
      <c r="C626" t="s">
        <v>648</v>
      </c>
      <c r="D626" s="103" t="s">
        <v>89</v>
      </c>
      <c r="F626" s="75"/>
      <c r="H626" s="123">
        <f>'MATRIZ 2017 COMPLETO PROPOSTA'!J626</f>
        <v>3790626.5639492362</v>
      </c>
      <c r="I626" s="123">
        <f>'MATRIZ 2017 COMPLETO PROPOSTA'!O626</f>
        <v>0</v>
      </c>
      <c r="J626" s="123">
        <f>'MATRIZ 2017 COMPLETO PROPOSTA'!R626+'MATRIZ 2017 COMPLETO PROPOSTA'!X626+'MATRIZ 2017 COMPLETO PROPOSTA'!AQ626+'MATRIZ 2017 COMPLETO PROPOSTA'!AU626+'MATRIZ 2017 COMPLETO PROPOSTA'!AY626</f>
        <v>49328.397921781107</v>
      </c>
      <c r="K626" s="123"/>
      <c r="L626" s="123">
        <f t="shared" si="35"/>
        <v>3839954.9618710172</v>
      </c>
      <c r="M626" s="123"/>
      <c r="N626" s="123">
        <f>'MATRIZ 2017 COMPLETO PROPOSTA'!AG626+'MATRIZ 2017 COMPLETO PROPOSTA'!AJ626+'MATRIZ 2017 COMPLETO PROPOSTA'!AM626</f>
        <v>438638.50650612899</v>
      </c>
      <c r="O626" s="123"/>
      <c r="P626" s="123"/>
      <c r="Q626" s="23"/>
    </row>
    <row r="627" spans="1:17" x14ac:dyDescent="0.25">
      <c r="A627" s="5"/>
      <c r="B627" t="s">
        <v>613</v>
      </c>
      <c r="C627" t="s">
        <v>649</v>
      </c>
      <c r="D627" s="103" t="s">
        <v>89</v>
      </c>
      <c r="F627" s="75"/>
      <c r="H627" s="123">
        <f>'MATRIZ 2017 COMPLETO PROPOSTA'!J627</f>
        <v>3153781.4</v>
      </c>
      <c r="I627" s="123">
        <f>'MATRIZ 2017 COMPLETO PROPOSTA'!O627</f>
        <v>0</v>
      </c>
      <c r="J627" s="123">
        <f>'MATRIZ 2017 COMPLETO PROPOSTA'!R627+'MATRIZ 2017 COMPLETO PROPOSTA'!X627+'MATRIZ 2017 COMPLETO PROPOSTA'!AQ627+'MATRIZ 2017 COMPLETO PROPOSTA'!AU627+'MATRIZ 2017 COMPLETO PROPOSTA'!AY627</f>
        <v>19003.761859071135</v>
      </c>
      <c r="K627" s="123"/>
      <c r="L627" s="123">
        <f t="shared" si="35"/>
        <v>3172785.1618590709</v>
      </c>
      <c r="M627" s="123"/>
      <c r="N627" s="123">
        <f>'MATRIZ 2017 COMPLETO PROPOSTA'!AG627+'MATRIZ 2017 COMPLETO PROPOSTA'!AJ627+'MATRIZ 2017 COMPLETO PROPOSTA'!AM627</f>
        <v>473438.37343962071</v>
      </c>
      <c r="O627" s="123"/>
      <c r="P627" s="123"/>
      <c r="Q627" s="23"/>
    </row>
    <row r="628" spans="1:17" x14ac:dyDescent="0.25">
      <c r="A628" s="5"/>
      <c r="B628" t="s">
        <v>613</v>
      </c>
      <c r="C628" t="s">
        <v>650</v>
      </c>
      <c r="D628" s="103" t="s">
        <v>89</v>
      </c>
      <c r="F628" s="75"/>
      <c r="H628" s="123">
        <f>'MATRIZ 2017 COMPLETO PROPOSTA'!J628</f>
        <v>4990265.703007943</v>
      </c>
      <c r="I628" s="123">
        <f>'MATRIZ 2017 COMPLETO PROPOSTA'!O628</f>
        <v>0</v>
      </c>
      <c r="J628" s="123">
        <f>'MATRIZ 2017 COMPLETO PROPOSTA'!R628+'MATRIZ 2017 COMPLETO PROPOSTA'!X628+'MATRIZ 2017 COMPLETO PROPOSTA'!AQ628+'MATRIZ 2017 COMPLETO PROPOSTA'!AU628+'MATRIZ 2017 COMPLETO PROPOSTA'!AY628</f>
        <v>70322.33908747755</v>
      </c>
      <c r="K628" s="123"/>
      <c r="L628" s="123">
        <f t="shared" si="35"/>
        <v>5060588.0420954209</v>
      </c>
      <c r="M628" s="123"/>
      <c r="N628" s="123">
        <f>'MATRIZ 2017 COMPLETO PROPOSTA'!AG628+'MATRIZ 2017 COMPLETO PROPOSTA'!AJ628+'MATRIZ 2017 COMPLETO PROPOSTA'!AM628</f>
        <v>692245.38841610251</v>
      </c>
      <c r="O628" s="123"/>
      <c r="P628" s="123"/>
      <c r="Q628" s="23"/>
    </row>
    <row r="629" spans="1:17" x14ac:dyDescent="0.25">
      <c r="A629" s="5"/>
      <c r="B629" t="s">
        <v>613</v>
      </c>
      <c r="C629" t="s">
        <v>651</v>
      </c>
      <c r="D629" s="103" t="s">
        <v>93</v>
      </c>
      <c r="F629" s="75"/>
      <c r="H629" s="123">
        <f>'MATRIZ 2017 COMPLETO PROPOSTA'!J629</f>
        <v>0</v>
      </c>
      <c r="I629" s="123">
        <f>'MATRIZ 2017 COMPLETO PROPOSTA'!O629</f>
        <v>2225379.6824290566</v>
      </c>
      <c r="J629" s="123">
        <f>'MATRIZ 2017 COMPLETO PROPOSTA'!R629+'MATRIZ 2017 COMPLETO PROPOSTA'!X629+'MATRIZ 2017 COMPLETO PROPOSTA'!AQ629+'MATRIZ 2017 COMPLETO PROPOSTA'!AU629+'MATRIZ 2017 COMPLETO PROPOSTA'!AY629</f>
        <v>51971.545997342422</v>
      </c>
      <c r="K629" s="123"/>
      <c r="L629" s="123">
        <f t="shared" si="35"/>
        <v>2277351.2284263992</v>
      </c>
      <c r="M629" s="123"/>
      <c r="N629" s="123">
        <f>'MATRIZ 2017 COMPLETO PROPOSTA'!AG629+'MATRIZ 2017 COMPLETO PROPOSTA'!AJ629+'MATRIZ 2017 COMPLETO PROPOSTA'!AM629</f>
        <v>102438.20616259654</v>
      </c>
      <c r="O629" s="123"/>
      <c r="P629" s="123"/>
      <c r="Q629" s="23"/>
    </row>
    <row r="630" spans="1:17" x14ac:dyDescent="0.25">
      <c r="A630" s="5"/>
      <c r="B630" t="s">
        <v>613</v>
      </c>
      <c r="C630" t="s">
        <v>652</v>
      </c>
      <c r="D630" s="103" t="s">
        <v>93</v>
      </c>
      <c r="F630" s="75"/>
      <c r="H630" s="123">
        <f>'MATRIZ 2017 COMPLETO PROPOSTA'!J630</f>
        <v>0</v>
      </c>
      <c r="I630" s="123">
        <f>'MATRIZ 2017 COMPLETO PROPOSTA'!O630</f>
        <v>2055195.4398545583</v>
      </c>
      <c r="J630" s="123">
        <f>'MATRIZ 2017 COMPLETO PROPOSTA'!R630+'MATRIZ 2017 COMPLETO PROPOSTA'!X630+'MATRIZ 2017 COMPLETO PROPOSTA'!AQ630+'MATRIZ 2017 COMPLETO PROPOSTA'!AU630+'MATRIZ 2017 COMPLETO PROPOSTA'!AY630</f>
        <v>30314.558381754636</v>
      </c>
      <c r="K630" s="123"/>
      <c r="L630" s="123">
        <f t="shared" si="35"/>
        <v>2085509.998236313</v>
      </c>
      <c r="M630" s="123"/>
      <c r="N630" s="123">
        <f>'MATRIZ 2017 COMPLETO PROPOSTA'!AG630+'MATRIZ 2017 COMPLETO PROPOSTA'!AJ630+'MATRIZ 2017 COMPLETO PROPOSTA'!AM630</f>
        <v>60920.670296443757</v>
      </c>
      <c r="O630" s="123"/>
      <c r="P630" s="123"/>
      <c r="Q630" s="23"/>
    </row>
    <row r="631" spans="1:17" x14ac:dyDescent="0.25">
      <c r="A631" s="5"/>
      <c r="B631" t="s">
        <v>613</v>
      </c>
      <c r="C631" t="s">
        <v>653</v>
      </c>
      <c r="D631" s="103" t="s">
        <v>89</v>
      </c>
      <c r="F631" s="75"/>
      <c r="H631" s="123">
        <f>'MATRIZ 2017 COMPLETO PROPOSTA'!J631</f>
        <v>4174761.7611480854</v>
      </c>
      <c r="I631" s="123">
        <f>'MATRIZ 2017 COMPLETO PROPOSTA'!O631</f>
        <v>0</v>
      </c>
      <c r="J631" s="123">
        <f>'MATRIZ 2017 COMPLETO PROPOSTA'!R631+'MATRIZ 2017 COMPLETO PROPOSTA'!X631+'MATRIZ 2017 COMPLETO PROPOSTA'!AQ631+'MATRIZ 2017 COMPLETO PROPOSTA'!AU631+'MATRIZ 2017 COMPLETO PROPOSTA'!AY631</f>
        <v>58850.959268944331</v>
      </c>
      <c r="K631" s="123"/>
      <c r="L631" s="123">
        <f t="shared" si="35"/>
        <v>4233612.7204170292</v>
      </c>
      <c r="M631" s="123"/>
      <c r="N631" s="123">
        <f>'MATRIZ 2017 COMPLETO PROPOSTA'!AG631+'MATRIZ 2017 COMPLETO PROPOSTA'!AJ631+'MATRIZ 2017 COMPLETO PROPOSTA'!AM631</f>
        <v>722546.8637498616</v>
      </c>
      <c r="O631" s="123"/>
      <c r="P631" s="123"/>
      <c r="Q631" s="23"/>
    </row>
    <row r="632" spans="1:17" x14ac:dyDescent="0.25">
      <c r="A632" s="5"/>
      <c r="B632" t="s">
        <v>613</v>
      </c>
      <c r="C632" t="s">
        <v>654</v>
      </c>
      <c r="D632" s="103" t="s">
        <v>89</v>
      </c>
      <c r="F632" s="75"/>
      <c r="H632" s="123">
        <f>'MATRIZ 2017 COMPLETO PROPOSTA'!J632</f>
        <v>22705251.603012569</v>
      </c>
      <c r="I632" s="123">
        <f>'MATRIZ 2017 COMPLETO PROPOSTA'!O632</f>
        <v>0</v>
      </c>
      <c r="J632" s="123">
        <f>'MATRIZ 2017 COMPLETO PROPOSTA'!R632+'MATRIZ 2017 COMPLETO PROPOSTA'!X632+'MATRIZ 2017 COMPLETO PROPOSTA'!AQ632+'MATRIZ 2017 COMPLETO PROPOSTA'!AU632+'MATRIZ 2017 COMPLETO PROPOSTA'!AY632</f>
        <v>312740.22246962262</v>
      </c>
      <c r="K632" s="123"/>
      <c r="L632" s="123">
        <f t="shared" si="35"/>
        <v>23017991.825482193</v>
      </c>
      <c r="M632" s="123"/>
      <c r="N632" s="123">
        <f>'MATRIZ 2017 COMPLETO PROPOSTA'!AG632+'MATRIZ 2017 COMPLETO PROPOSTA'!AJ632+'MATRIZ 2017 COMPLETO PROPOSTA'!AM632</f>
        <v>4179591.2252098913</v>
      </c>
      <c r="O632" s="123"/>
      <c r="P632" s="123"/>
      <c r="Q632" s="23"/>
    </row>
    <row r="633" spans="1:17" x14ac:dyDescent="0.25">
      <c r="A633" s="5"/>
      <c r="B633" t="s">
        <v>613</v>
      </c>
      <c r="C633" t="s">
        <v>655</v>
      </c>
      <c r="D633" s="103" t="s">
        <v>89</v>
      </c>
      <c r="F633" s="75"/>
      <c r="H633" s="123">
        <f>'MATRIZ 2017 COMPLETO PROPOSTA'!J633</f>
        <v>8619402.6040628068</v>
      </c>
      <c r="I633" s="123">
        <f>'MATRIZ 2017 COMPLETO PROPOSTA'!O633</f>
        <v>0</v>
      </c>
      <c r="J633" s="123">
        <f>'MATRIZ 2017 COMPLETO PROPOSTA'!R633+'MATRIZ 2017 COMPLETO PROPOSTA'!X633+'MATRIZ 2017 COMPLETO PROPOSTA'!AQ633+'MATRIZ 2017 COMPLETO PROPOSTA'!AU633+'MATRIZ 2017 COMPLETO PROPOSTA'!AY633</f>
        <v>2062073.8203582289</v>
      </c>
      <c r="K633" s="123"/>
      <c r="L633" s="123">
        <f t="shared" si="35"/>
        <v>10681476.424421035</v>
      </c>
      <c r="M633" s="123"/>
      <c r="N633" s="123">
        <f>'MATRIZ 2017 COMPLETO PROPOSTA'!AG633+'MATRIZ 2017 COMPLETO PROPOSTA'!AJ633+'MATRIZ 2017 COMPLETO PROPOSTA'!AM633</f>
        <v>2565943.0053864839</v>
      </c>
      <c r="O633" s="123"/>
      <c r="P633" s="123"/>
      <c r="Q633" s="23"/>
    </row>
    <row r="634" spans="1:17" x14ac:dyDescent="0.25">
      <c r="A634" s="5"/>
      <c r="B634" t="s">
        <v>613</v>
      </c>
      <c r="C634" t="s">
        <v>656</v>
      </c>
      <c r="D634" s="103" t="s">
        <v>89</v>
      </c>
      <c r="F634" s="75"/>
      <c r="H634" s="123">
        <f>'MATRIZ 2017 COMPLETO PROPOSTA'!J634</f>
        <v>3153781.4</v>
      </c>
      <c r="I634" s="123">
        <f>'MATRIZ 2017 COMPLETO PROPOSTA'!O634</f>
        <v>0</v>
      </c>
      <c r="J634" s="123">
        <f>'MATRIZ 2017 COMPLETO PROPOSTA'!R634+'MATRIZ 2017 COMPLETO PROPOSTA'!X634+'MATRIZ 2017 COMPLETO PROPOSTA'!AQ634+'MATRIZ 2017 COMPLETO PROPOSTA'!AU634+'MATRIZ 2017 COMPLETO PROPOSTA'!AY634</f>
        <v>73996.002240514266</v>
      </c>
      <c r="K634" s="123"/>
      <c r="L634" s="123">
        <f t="shared" si="35"/>
        <v>3227777.4022405143</v>
      </c>
      <c r="M634" s="123"/>
      <c r="N634" s="123">
        <f>'MATRIZ 2017 COMPLETO PROPOSTA'!AG634+'MATRIZ 2017 COMPLETO PROPOSTA'!AJ634+'MATRIZ 2017 COMPLETO PROPOSTA'!AM634</f>
        <v>554039.71981047757</v>
      </c>
      <c r="O634" s="123"/>
      <c r="P634" s="123"/>
      <c r="Q634" s="23"/>
    </row>
    <row r="635" spans="1:17" x14ac:dyDescent="0.25">
      <c r="A635" s="5"/>
      <c r="B635" t="s">
        <v>613</v>
      </c>
      <c r="C635" t="s">
        <v>657</v>
      </c>
      <c r="D635" s="103" t="s">
        <v>93</v>
      </c>
      <c r="F635" s="75"/>
      <c r="H635" s="123">
        <f>'MATRIZ 2017 COMPLETO PROPOSTA'!J635</f>
        <v>0</v>
      </c>
      <c r="I635" s="123">
        <f>'MATRIZ 2017 COMPLETO PROPOSTA'!O635</f>
        <v>2291672.1904937821</v>
      </c>
      <c r="J635" s="123">
        <f>'MATRIZ 2017 COMPLETO PROPOSTA'!R635+'MATRIZ 2017 COMPLETO PROPOSTA'!X635+'MATRIZ 2017 COMPLETO PROPOSTA'!AQ635+'MATRIZ 2017 COMPLETO PROPOSTA'!AU635+'MATRIZ 2017 COMPLETO PROPOSTA'!AY635</f>
        <v>136594.11609574754</v>
      </c>
      <c r="K635" s="123"/>
      <c r="L635" s="123">
        <f t="shared" si="35"/>
        <v>2428266.3065895294</v>
      </c>
      <c r="M635" s="123"/>
      <c r="N635" s="123">
        <f>'MATRIZ 2017 COMPLETO PROPOSTA'!AG635+'MATRIZ 2017 COMPLETO PROPOSTA'!AJ635+'MATRIZ 2017 COMPLETO PROPOSTA'!AM635</f>
        <v>157757.27454051445</v>
      </c>
      <c r="O635" s="123"/>
      <c r="P635" s="123"/>
      <c r="Q635" s="23"/>
    </row>
    <row r="636" spans="1:17" x14ac:dyDescent="0.25">
      <c r="A636" s="5"/>
      <c r="B636" t="s">
        <v>613</v>
      </c>
      <c r="C636" t="s">
        <v>658</v>
      </c>
      <c r="D636" s="103" t="s">
        <v>89</v>
      </c>
      <c r="F636" s="75"/>
      <c r="H636" s="123">
        <f>'MATRIZ 2017 COMPLETO PROPOSTA'!J636</f>
        <v>4744945.7301943414</v>
      </c>
      <c r="I636" s="123">
        <f>'MATRIZ 2017 COMPLETO PROPOSTA'!O636</f>
        <v>0</v>
      </c>
      <c r="J636" s="123">
        <f>'MATRIZ 2017 COMPLETO PROPOSTA'!R636+'MATRIZ 2017 COMPLETO PROPOSTA'!X636+'MATRIZ 2017 COMPLETO PROPOSTA'!AQ636+'MATRIZ 2017 COMPLETO PROPOSTA'!AU636+'MATRIZ 2017 COMPLETO PROPOSTA'!AY636</f>
        <v>60428.883671765798</v>
      </c>
      <c r="K636" s="123"/>
      <c r="L636" s="123">
        <f t="shared" si="35"/>
        <v>4805374.6138661075</v>
      </c>
      <c r="M636" s="123"/>
      <c r="N636" s="123">
        <f>'MATRIZ 2017 COMPLETO PROPOSTA'!AG636+'MATRIZ 2017 COMPLETO PROPOSTA'!AJ636+'MATRIZ 2017 COMPLETO PROPOSTA'!AM636</f>
        <v>877126.31453330035</v>
      </c>
      <c r="O636" s="123"/>
      <c r="P636" s="123"/>
      <c r="Q636" s="23"/>
    </row>
    <row r="637" spans="1:17" x14ac:dyDescent="0.25">
      <c r="A637" s="5"/>
      <c r="B637" t="s">
        <v>613</v>
      </c>
      <c r="C637" t="s">
        <v>659</v>
      </c>
      <c r="D637" s="103" t="s">
        <v>89</v>
      </c>
      <c r="F637" s="75"/>
      <c r="H637" s="123">
        <f>'MATRIZ 2017 COMPLETO PROPOSTA'!J637</f>
        <v>3153781.4</v>
      </c>
      <c r="I637" s="123">
        <f>'MATRIZ 2017 COMPLETO PROPOSTA'!O637</f>
        <v>0</v>
      </c>
      <c r="J637" s="123">
        <f>'MATRIZ 2017 COMPLETO PROPOSTA'!R637+'MATRIZ 2017 COMPLETO PROPOSTA'!X637+'MATRIZ 2017 COMPLETO PROPOSTA'!AQ637+'MATRIZ 2017 COMPLETO PROPOSTA'!AU637+'MATRIZ 2017 COMPLETO PROPOSTA'!AY637</f>
        <v>23501.107384432136</v>
      </c>
      <c r="K637" s="123"/>
      <c r="L637" s="123">
        <f t="shared" si="35"/>
        <v>3177282.507384432</v>
      </c>
      <c r="M637" s="123"/>
      <c r="N637" s="123">
        <f>'MATRIZ 2017 COMPLETO PROPOSTA'!AG637+'MATRIZ 2017 COMPLETO PROPOSTA'!AJ637+'MATRIZ 2017 COMPLETO PROPOSTA'!AM637</f>
        <v>484903.84841542813</v>
      </c>
      <c r="O637" s="123"/>
      <c r="P637" s="123"/>
      <c r="Q637" s="23"/>
    </row>
    <row r="638" spans="1:17" x14ac:dyDescent="0.25">
      <c r="A638" s="5"/>
      <c r="D638" s="103"/>
      <c r="F638" s="75"/>
      <c r="H638" s="123"/>
      <c r="I638" s="123"/>
      <c r="J638" s="123"/>
      <c r="K638" s="123"/>
      <c r="L638" s="123"/>
      <c r="M638" s="123"/>
      <c r="N638" s="123"/>
      <c r="O638" s="123"/>
      <c r="P638" s="123"/>
      <c r="Q638" s="23"/>
    </row>
    <row r="639" spans="1:17" x14ac:dyDescent="0.25">
      <c r="A639" s="5"/>
      <c r="B639" s="107" t="s">
        <v>660</v>
      </c>
      <c r="C639" s="107" t="s">
        <v>661</v>
      </c>
      <c r="D639" s="107" t="s">
        <v>84</v>
      </c>
      <c r="E639" s="107"/>
      <c r="F639" s="109"/>
      <c r="G639" s="107"/>
      <c r="H639" s="124">
        <f>SUM(H640:H655)</f>
        <v>56617172.644728437</v>
      </c>
      <c r="I639" s="124">
        <f>SUM(I640:I655)</f>
        <v>14655319.504924824</v>
      </c>
      <c r="J639" s="124">
        <f>SUM(J640:J655)</f>
        <v>8978802.747788541</v>
      </c>
      <c r="K639" s="124"/>
      <c r="L639" s="124">
        <f>SUM(L640:L655)</f>
        <v>80251294.897441804</v>
      </c>
      <c r="M639" s="124"/>
      <c r="N639" s="124">
        <f>SUM(N640:N655)</f>
        <v>11625315.160926417</v>
      </c>
      <c r="O639" s="124"/>
      <c r="P639" s="124">
        <f>L639*'DADOS BASE PROPOSTA'!$H$63</f>
        <v>64201.03591795345</v>
      </c>
      <c r="Q639" s="30"/>
    </row>
    <row r="640" spans="1:17" x14ac:dyDescent="0.25">
      <c r="A640" s="5"/>
      <c r="B640" t="s">
        <v>660</v>
      </c>
      <c r="C640" t="s">
        <v>35</v>
      </c>
      <c r="D640" s="103" t="s">
        <v>85</v>
      </c>
      <c r="F640" s="75">
        <f>'MATRIZ 2017 COMPLETO PROPOSTA'!Q640</f>
        <v>15</v>
      </c>
      <c r="H640" s="123">
        <f>'MATRIZ 2017 COMPLETO PROPOSTA'!J640</f>
        <v>0</v>
      </c>
      <c r="I640" s="123">
        <f>SUMIF('MATRIZ 2017 COMPLETO PROPOSTA'!D641:D656,"ECR",'MATRIZ 2017 COMPLETO PROPOSTA'!O641:O656)</f>
        <v>0</v>
      </c>
      <c r="J640" s="123">
        <f>'MATRIZ 2017 COMPLETO PROPOSTA'!R640+'MATRIZ 2017 COMPLETO PROPOSTA'!X640+'MATRIZ 2017 COMPLETO PROPOSTA'!AQ640+'MATRIZ 2017 COMPLETO PROPOSTA'!AU640+'MATRIZ 2017 COMPLETO PROPOSTA'!AY640</f>
        <v>8977989.0989473574</v>
      </c>
      <c r="K640" s="123"/>
      <c r="L640" s="123">
        <f t="shared" ref="L640:L655" si="36">SUM(H640:J640)</f>
        <v>8977989.0989473574</v>
      </c>
      <c r="M640" s="123"/>
      <c r="N640" s="123">
        <f>'MATRIZ 2017 COMPLETO PROPOSTA'!AG640+'MATRIZ 2017 COMPLETO PROPOSTA'!AJ640+'MATRIZ 2017 COMPLETO PROPOSTA'!AM640</f>
        <v>0</v>
      </c>
      <c r="O640" s="123"/>
      <c r="P640" s="123"/>
      <c r="Q640" s="23"/>
    </row>
    <row r="641" spans="1:17" x14ac:dyDescent="0.25">
      <c r="A641" s="5"/>
      <c r="B641" t="s">
        <v>660</v>
      </c>
      <c r="C641" t="s">
        <v>662</v>
      </c>
      <c r="D641" s="103" t="s">
        <v>89</v>
      </c>
      <c r="F641" s="75"/>
      <c r="H641" s="123">
        <f>'MATRIZ 2017 COMPLETO PROPOSTA'!J641</f>
        <v>8603031.3353391588</v>
      </c>
      <c r="I641" s="123">
        <f>'MATRIZ 2017 COMPLETO PROPOSTA'!O641</f>
        <v>0</v>
      </c>
      <c r="J641" s="123">
        <f>'MATRIZ 2017 COMPLETO PROPOSTA'!R641+'MATRIZ 2017 COMPLETO PROPOSTA'!X641+'MATRIZ 2017 COMPLETO PROPOSTA'!AQ641+'MATRIZ 2017 COMPLETO PROPOSTA'!AU641+'MATRIZ 2017 COMPLETO PROPOSTA'!AY641</f>
        <v>0</v>
      </c>
      <c r="K641" s="123"/>
      <c r="L641" s="123">
        <f t="shared" si="36"/>
        <v>8603031.3353391588</v>
      </c>
      <c r="M641" s="123"/>
      <c r="N641" s="123">
        <f>'MATRIZ 2017 COMPLETO PROPOSTA'!AG641+'MATRIZ 2017 COMPLETO PROPOSTA'!AJ641+'MATRIZ 2017 COMPLETO PROPOSTA'!AM641</f>
        <v>1186382.6719412461</v>
      </c>
      <c r="O641" s="123"/>
      <c r="P641" s="123"/>
      <c r="Q641" s="23"/>
    </row>
    <row r="642" spans="1:17" x14ac:dyDescent="0.25">
      <c r="A642" s="5"/>
      <c r="B642" t="s">
        <v>660</v>
      </c>
      <c r="C642" t="s">
        <v>663</v>
      </c>
      <c r="D642" s="103" t="s">
        <v>87</v>
      </c>
      <c r="F642" s="75"/>
      <c r="H642" s="123">
        <f>'MATRIZ 2017 COMPLETO PROPOSTA'!J642</f>
        <v>0</v>
      </c>
      <c r="I642" s="123">
        <f>'MATRIZ 2017 COMPLETO PROPOSTA'!O642</f>
        <v>1026838.1810040917</v>
      </c>
      <c r="J642" s="123">
        <f>'MATRIZ 2017 COMPLETO PROPOSTA'!R642+'MATRIZ 2017 COMPLETO PROPOSTA'!X642+'MATRIZ 2017 COMPLETO PROPOSTA'!AQ642+'MATRIZ 2017 COMPLETO PROPOSTA'!AU642+'MATRIZ 2017 COMPLETO PROPOSTA'!AY642</f>
        <v>0</v>
      </c>
      <c r="K642" s="123"/>
      <c r="L642" s="123">
        <f t="shared" si="36"/>
        <v>1026838.1810040917</v>
      </c>
      <c r="M642" s="123"/>
      <c r="N642" s="123">
        <f>'MATRIZ 2017 COMPLETO PROPOSTA'!AG642+'MATRIZ 2017 COMPLETO PROPOSTA'!AJ642+'MATRIZ 2017 COMPLETO PROPOSTA'!AM642</f>
        <v>76431.986704587587</v>
      </c>
      <c r="O642" s="123"/>
      <c r="P642" s="123"/>
      <c r="Q642" s="23"/>
    </row>
    <row r="643" spans="1:17" x14ac:dyDescent="0.25">
      <c r="A643" s="5"/>
      <c r="B643" t="s">
        <v>660</v>
      </c>
      <c r="C643" t="s">
        <v>664</v>
      </c>
      <c r="D643" s="103" t="s">
        <v>87</v>
      </c>
      <c r="F643" s="75"/>
      <c r="H643" s="123">
        <f>'MATRIZ 2017 COMPLETO PROPOSTA'!J643</f>
        <v>0</v>
      </c>
      <c r="I643" s="123">
        <f>'MATRIZ 2017 COMPLETO PROPOSTA'!O643</f>
        <v>1858680.525305636</v>
      </c>
      <c r="J643" s="123">
        <f>'MATRIZ 2017 COMPLETO PROPOSTA'!R643+'MATRIZ 2017 COMPLETO PROPOSTA'!X643+'MATRIZ 2017 COMPLETO PROPOSTA'!AQ643+'MATRIZ 2017 COMPLETO PROPOSTA'!AU643+'MATRIZ 2017 COMPLETO PROPOSTA'!AY643</f>
        <v>0</v>
      </c>
      <c r="K643" s="123"/>
      <c r="L643" s="123">
        <f t="shared" si="36"/>
        <v>1858680.525305636</v>
      </c>
      <c r="M643" s="123"/>
      <c r="N643" s="123">
        <f>'MATRIZ 2017 COMPLETO PROPOSTA'!AG643+'MATRIZ 2017 COMPLETO PROPOSTA'!AJ643+'MATRIZ 2017 COMPLETO PROPOSTA'!AM643</f>
        <v>396657.69990392274</v>
      </c>
      <c r="O643" s="123"/>
      <c r="P643" s="123"/>
      <c r="Q643" s="23"/>
    </row>
    <row r="644" spans="1:17" x14ac:dyDescent="0.25">
      <c r="A644" s="5"/>
      <c r="B644" t="s">
        <v>660</v>
      </c>
      <c r="C644" t="s">
        <v>665</v>
      </c>
      <c r="D644" s="103" t="s">
        <v>93</v>
      </c>
      <c r="F644" s="75"/>
      <c r="H644" s="123">
        <f>'MATRIZ 2017 COMPLETO PROPOSTA'!J644</f>
        <v>0</v>
      </c>
      <c r="I644" s="123">
        <f>'MATRIZ 2017 COMPLETO PROPOSTA'!O644</f>
        <v>2793623.0024172813</v>
      </c>
      <c r="J644" s="123">
        <f>'MATRIZ 2017 COMPLETO PROPOSTA'!R644+'MATRIZ 2017 COMPLETO PROPOSTA'!X644+'MATRIZ 2017 COMPLETO PROPOSTA'!AQ644+'MATRIZ 2017 COMPLETO PROPOSTA'!AU644+'MATRIZ 2017 COMPLETO PROPOSTA'!AY644</f>
        <v>0</v>
      </c>
      <c r="K644" s="123"/>
      <c r="L644" s="123">
        <f t="shared" si="36"/>
        <v>2793623.0024172813</v>
      </c>
      <c r="M644" s="123"/>
      <c r="N644" s="123">
        <f>'MATRIZ 2017 COMPLETO PROPOSTA'!AG644+'MATRIZ 2017 COMPLETO PROPOSTA'!AJ644+'MATRIZ 2017 COMPLETO PROPOSTA'!AM644</f>
        <v>279844.29154642706</v>
      </c>
      <c r="O644" s="123"/>
      <c r="P644" s="123"/>
      <c r="Q644" s="23"/>
    </row>
    <row r="645" spans="1:17" x14ac:dyDescent="0.25">
      <c r="A645" s="5"/>
      <c r="B645" t="s">
        <v>660</v>
      </c>
      <c r="C645" t="s">
        <v>666</v>
      </c>
      <c r="D645" s="103" t="s">
        <v>93</v>
      </c>
      <c r="F645" s="75"/>
      <c r="H645" s="123">
        <f>'MATRIZ 2017 COMPLETO PROPOSTA'!J645</f>
        <v>0</v>
      </c>
      <c r="I645" s="123">
        <f>'MATRIZ 2017 COMPLETO PROPOSTA'!O645</f>
        <v>2124648.2728960416</v>
      </c>
      <c r="J645" s="123">
        <f>'MATRIZ 2017 COMPLETO PROPOSTA'!R645+'MATRIZ 2017 COMPLETO PROPOSTA'!X645+'MATRIZ 2017 COMPLETO PROPOSTA'!AQ645+'MATRIZ 2017 COMPLETO PROPOSTA'!AU645+'MATRIZ 2017 COMPLETO PROPOSTA'!AY645</f>
        <v>0</v>
      </c>
      <c r="K645" s="123"/>
      <c r="L645" s="123">
        <f t="shared" si="36"/>
        <v>2124648.2728960416</v>
      </c>
      <c r="M645" s="123"/>
      <c r="N645" s="123">
        <f>'MATRIZ 2017 COMPLETO PROPOSTA'!AG645+'MATRIZ 2017 COMPLETO PROPOSTA'!AJ645+'MATRIZ 2017 COMPLETO PROPOSTA'!AM645</f>
        <v>121219.00613433716</v>
      </c>
      <c r="O645" s="123"/>
      <c r="P645" s="123"/>
      <c r="Q645" s="23"/>
    </row>
    <row r="646" spans="1:17" x14ac:dyDescent="0.25">
      <c r="A646" s="5"/>
      <c r="B646" t="s">
        <v>660</v>
      </c>
      <c r="C646" t="s">
        <v>667</v>
      </c>
      <c r="D646" s="103" t="s">
        <v>89</v>
      </c>
      <c r="F646" s="75"/>
      <c r="H646" s="123">
        <f>'MATRIZ 2017 COMPLETO PROPOSTA'!J646</f>
        <v>9739778.9775870256</v>
      </c>
      <c r="I646" s="123">
        <f>'MATRIZ 2017 COMPLETO PROPOSTA'!O646</f>
        <v>0</v>
      </c>
      <c r="J646" s="123">
        <f>'MATRIZ 2017 COMPLETO PROPOSTA'!R646+'MATRIZ 2017 COMPLETO PROPOSTA'!X646+'MATRIZ 2017 COMPLETO PROPOSTA'!AQ646+'MATRIZ 2017 COMPLETO PROPOSTA'!AU646+'MATRIZ 2017 COMPLETO PROPOSTA'!AY646</f>
        <v>746.94192432242983</v>
      </c>
      <c r="K646" s="123"/>
      <c r="L646" s="123">
        <f t="shared" si="36"/>
        <v>9740525.919511348</v>
      </c>
      <c r="M646" s="123"/>
      <c r="N646" s="123">
        <f>'MATRIZ 2017 COMPLETO PROPOSTA'!AG646+'MATRIZ 2017 COMPLETO PROPOSTA'!AJ646+'MATRIZ 2017 COMPLETO PROPOSTA'!AM646</f>
        <v>1353875.1449908242</v>
      </c>
      <c r="O646" s="123"/>
      <c r="P646" s="123"/>
      <c r="Q646" s="23"/>
    </row>
    <row r="647" spans="1:17" x14ac:dyDescent="0.25">
      <c r="A647" s="5"/>
      <c r="B647" t="s">
        <v>660</v>
      </c>
      <c r="C647" t="s">
        <v>668</v>
      </c>
      <c r="D647" s="103" t="s">
        <v>89</v>
      </c>
      <c r="F647" s="75"/>
      <c r="H647" s="123">
        <f>'MATRIZ 2017 COMPLETO PROPOSTA'!J647</f>
        <v>10409064.075976282</v>
      </c>
      <c r="I647" s="123">
        <f>'MATRIZ 2017 COMPLETO PROPOSTA'!O647</f>
        <v>0</v>
      </c>
      <c r="J647" s="123">
        <f>'MATRIZ 2017 COMPLETO PROPOSTA'!R647+'MATRIZ 2017 COMPLETO PROPOSTA'!X647+'MATRIZ 2017 COMPLETO PROPOSTA'!AQ647+'MATRIZ 2017 COMPLETO PROPOSTA'!AU647+'MATRIZ 2017 COMPLETO PROPOSTA'!AY647</f>
        <v>66.706916860757502</v>
      </c>
      <c r="K647" s="123"/>
      <c r="L647" s="123">
        <f t="shared" si="36"/>
        <v>10409130.782893144</v>
      </c>
      <c r="M647" s="123"/>
      <c r="N647" s="123">
        <f>'MATRIZ 2017 COMPLETO PROPOSTA'!AG647+'MATRIZ 2017 COMPLETO PROPOSTA'!AJ647+'MATRIZ 2017 COMPLETO PROPOSTA'!AM647</f>
        <v>2194679.5675373324</v>
      </c>
      <c r="O647" s="123"/>
      <c r="P647" s="123"/>
      <c r="Q647" s="23"/>
    </row>
    <row r="648" spans="1:17" x14ac:dyDescent="0.25">
      <c r="A648" s="5"/>
      <c r="B648" t="s">
        <v>660</v>
      </c>
      <c r="C648" t="s">
        <v>669</v>
      </c>
      <c r="D648" s="103" t="s">
        <v>93</v>
      </c>
      <c r="F648" s="75"/>
      <c r="H648" s="123">
        <f>'MATRIZ 2017 COMPLETO PROPOSTA'!J648</f>
        <v>0</v>
      </c>
      <c r="I648" s="123">
        <f>'MATRIZ 2017 COMPLETO PROPOSTA'!O648</f>
        <v>2476036.3019235712</v>
      </c>
      <c r="J648" s="123">
        <f>'MATRIZ 2017 COMPLETO PROPOSTA'!R648+'MATRIZ 2017 COMPLETO PROPOSTA'!X648+'MATRIZ 2017 COMPLETO PROPOSTA'!AQ648+'MATRIZ 2017 COMPLETO PROPOSTA'!AU648+'MATRIZ 2017 COMPLETO PROPOSTA'!AY648</f>
        <v>0</v>
      </c>
      <c r="K648" s="123"/>
      <c r="L648" s="123">
        <f t="shared" si="36"/>
        <v>2476036.3019235712</v>
      </c>
      <c r="M648" s="123"/>
      <c r="N648" s="123">
        <f>'MATRIZ 2017 COMPLETO PROPOSTA'!AG648+'MATRIZ 2017 COMPLETO PROPOSTA'!AJ648+'MATRIZ 2017 COMPLETO PROPOSTA'!AM648</f>
        <v>240995.47722001714</v>
      </c>
      <c r="O648" s="123"/>
      <c r="P648" s="123"/>
      <c r="Q648" s="23"/>
    </row>
    <row r="649" spans="1:17" x14ac:dyDescent="0.25">
      <c r="A649" s="5"/>
      <c r="B649" t="s">
        <v>660</v>
      </c>
      <c r="C649" t="s">
        <v>670</v>
      </c>
      <c r="D649" s="103" t="s">
        <v>89</v>
      </c>
      <c r="F649" s="75"/>
      <c r="H649" s="123">
        <f>'MATRIZ 2017 COMPLETO PROPOSTA'!J649</f>
        <v>3014056.8594740573</v>
      </c>
      <c r="I649" s="123">
        <f>'MATRIZ 2017 COMPLETO PROPOSTA'!O649</f>
        <v>0</v>
      </c>
      <c r="J649" s="123">
        <f>'MATRIZ 2017 COMPLETO PROPOSTA'!R649+'MATRIZ 2017 COMPLETO PROPOSTA'!X649+'MATRIZ 2017 COMPLETO PROPOSTA'!AQ649+'MATRIZ 2017 COMPLETO PROPOSTA'!AU649+'MATRIZ 2017 COMPLETO PROPOSTA'!AY649</f>
        <v>0</v>
      </c>
      <c r="K649" s="123"/>
      <c r="L649" s="123">
        <f t="shared" si="36"/>
        <v>3014056.8594740573</v>
      </c>
      <c r="M649" s="123"/>
      <c r="N649" s="123">
        <f>'MATRIZ 2017 COMPLETO PROPOSTA'!AG649+'MATRIZ 2017 COMPLETO PROPOSTA'!AJ649+'MATRIZ 2017 COMPLETO PROPOSTA'!AM649</f>
        <v>207821.19175330468</v>
      </c>
      <c r="O649" s="123"/>
      <c r="P649" s="123"/>
      <c r="Q649" s="23"/>
    </row>
    <row r="650" spans="1:17" x14ac:dyDescent="0.25">
      <c r="A650" s="5"/>
      <c r="B650" t="s">
        <v>660</v>
      </c>
      <c r="C650" t="s">
        <v>671</v>
      </c>
      <c r="D650" s="103" t="s">
        <v>89</v>
      </c>
      <c r="F650" s="75"/>
      <c r="H650" s="123">
        <f>'MATRIZ 2017 COMPLETO PROPOSTA'!J650</f>
        <v>3153781.4</v>
      </c>
      <c r="I650" s="123">
        <f>'MATRIZ 2017 COMPLETO PROPOSTA'!O650</f>
        <v>0</v>
      </c>
      <c r="J650" s="123">
        <f>'MATRIZ 2017 COMPLETO PROPOSTA'!R650+'MATRIZ 2017 COMPLETO PROPOSTA'!X650+'MATRIZ 2017 COMPLETO PROPOSTA'!AQ650+'MATRIZ 2017 COMPLETO PROPOSTA'!AU650+'MATRIZ 2017 COMPLETO PROPOSTA'!AY650</f>
        <v>0</v>
      </c>
      <c r="K650" s="123"/>
      <c r="L650" s="123">
        <f t="shared" si="36"/>
        <v>3153781.4</v>
      </c>
      <c r="M650" s="123"/>
      <c r="N650" s="123">
        <f>'MATRIZ 2017 COMPLETO PROPOSTA'!AG650+'MATRIZ 2017 COMPLETO PROPOSTA'!AJ650+'MATRIZ 2017 COMPLETO PROPOSTA'!AM650</f>
        <v>308556.80186378554</v>
      </c>
      <c r="O650" s="123"/>
      <c r="P650" s="123"/>
      <c r="Q650" s="23"/>
    </row>
    <row r="651" spans="1:17" x14ac:dyDescent="0.25">
      <c r="A651" s="5"/>
      <c r="B651" t="s">
        <v>660</v>
      </c>
      <c r="C651" t="s">
        <v>672</v>
      </c>
      <c r="D651" s="103" t="s">
        <v>89</v>
      </c>
      <c r="F651" s="75"/>
      <c r="H651" s="123">
        <f>'MATRIZ 2017 COMPLETO PROPOSTA'!J651</f>
        <v>8878747.0186738186</v>
      </c>
      <c r="I651" s="123">
        <f>'MATRIZ 2017 COMPLETO PROPOSTA'!O651</f>
        <v>0</v>
      </c>
      <c r="J651" s="123">
        <f>'MATRIZ 2017 COMPLETO PROPOSTA'!R651+'MATRIZ 2017 COMPLETO PROPOSTA'!X651+'MATRIZ 2017 COMPLETO PROPOSTA'!AQ651+'MATRIZ 2017 COMPLETO PROPOSTA'!AU651+'MATRIZ 2017 COMPLETO PROPOSTA'!AY651</f>
        <v>0</v>
      </c>
      <c r="K651" s="123"/>
      <c r="L651" s="123">
        <f t="shared" si="36"/>
        <v>8878747.0186738186</v>
      </c>
      <c r="M651" s="123"/>
      <c r="N651" s="123">
        <f>'MATRIZ 2017 COMPLETO PROPOSTA'!AG651+'MATRIZ 2017 COMPLETO PROPOSTA'!AJ651+'MATRIZ 2017 COMPLETO PROPOSTA'!AM651</f>
        <v>2491114.903989742</v>
      </c>
      <c r="O651" s="123"/>
      <c r="P651" s="123"/>
      <c r="Q651" s="23"/>
    </row>
    <row r="652" spans="1:17" x14ac:dyDescent="0.25">
      <c r="A652" s="5"/>
      <c r="B652" t="s">
        <v>660</v>
      </c>
      <c r="C652" t="s">
        <v>673</v>
      </c>
      <c r="D652" s="103" t="s">
        <v>89</v>
      </c>
      <c r="F652" s="75"/>
      <c r="H652" s="123">
        <f>'MATRIZ 2017 COMPLETO PROPOSTA'!J652</f>
        <v>7456736.1865706341</v>
      </c>
      <c r="I652" s="123">
        <f>'MATRIZ 2017 COMPLETO PROPOSTA'!O652</f>
        <v>0</v>
      </c>
      <c r="J652" s="123">
        <f>'MATRIZ 2017 COMPLETO PROPOSTA'!R652+'MATRIZ 2017 COMPLETO PROPOSTA'!X652+'MATRIZ 2017 COMPLETO PROPOSTA'!AQ652+'MATRIZ 2017 COMPLETO PROPOSTA'!AU652+'MATRIZ 2017 COMPLETO PROPOSTA'!AY652</f>
        <v>0</v>
      </c>
      <c r="K652" s="123"/>
      <c r="L652" s="123">
        <f t="shared" si="36"/>
        <v>7456736.1865706341</v>
      </c>
      <c r="M652" s="123"/>
      <c r="N652" s="123">
        <f>'MATRIZ 2017 COMPLETO PROPOSTA'!AG652+'MATRIZ 2017 COMPLETO PROPOSTA'!AJ652+'MATRIZ 2017 COMPLETO PROPOSTA'!AM652</f>
        <v>1868105.8162528593</v>
      </c>
      <c r="O652" s="123"/>
      <c r="P652" s="123"/>
      <c r="Q652" s="23"/>
    </row>
    <row r="653" spans="1:17" x14ac:dyDescent="0.25">
      <c r="A653" s="5"/>
      <c r="B653" t="s">
        <v>660</v>
      </c>
      <c r="C653" t="s">
        <v>674</v>
      </c>
      <c r="D653" s="103" t="s">
        <v>93</v>
      </c>
      <c r="F653" s="75"/>
      <c r="H653" s="123">
        <f>'MATRIZ 2017 COMPLETO PROPOSTA'!J653</f>
        <v>0</v>
      </c>
      <c r="I653" s="123">
        <f>'MATRIZ 2017 COMPLETO PROPOSTA'!O653</f>
        <v>2005589.23</v>
      </c>
      <c r="J653" s="123">
        <f>'MATRIZ 2017 COMPLETO PROPOSTA'!R653+'MATRIZ 2017 COMPLETO PROPOSTA'!X653+'MATRIZ 2017 COMPLETO PROPOSTA'!AQ653+'MATRIZ 2017 COMPLETO PROPOSTA'!AU653+'MATRIZ 2017 COMPLETO PROPOSTA'!AY653</f>
        <v>0</v>
      </c>
      <c r="K653" s="123"/>
      <c r="L653" s="123">
        <f t="shared" si="36"/>
        <v>2005589.23</v>
      </c>
      <c r="M653" s="123"/>
      <c r="N653" s="123">
        <f>'MATRIZ 2017 COMPLETO PROPOSTA'!AG653+'MATRIZ 2017 COMPLETO PROPOSTA'!AJ653+'MATRIZ 2017 COMPLETO PROPOSTA'!AM653</f>
        <v>0</v>
      </c>
      <c r="O653" s="123"/>
      <c r="P653" s="123"/>
      <c r="Q653" s="23"/>
    </row>
    <row r="654" spans="1:17" x14ac:dyDescent="0.25">
      <c r="A654" s="5"/>
      <c r="B654" t="s">
        <v>660</v>
      </c>
      <c r="C654" t="s">
        <v>675</v>
      </c>
      <c r="D654" s="103" t="s">
        <v>93</v>
      </c>
      <c r="F654" s="75"/>
      <c r="H654" s="123">
        <f>'MATRIZ 2017 COMPLETO PROPOSTA'!J654</f>
        <v>0</v>
      </c>
      <c r="I654" s="123">
        <f>'MATRIZ 2017 COMPLETO PROPOSTA'!O654</f>
        <v>2369903.9913782016</v>
      </c>
      <c r="J654" s="123">
        <f>'MATRIZ 2017 COMPLETO PROPOSTA'!R654+'MATRIZ 2017 COMPLETO PROPOSTA'!X654+'MATRIZ 2017 COMPLETO PROPOSTA'!AQ654+'MATRIZ 2017 COMPLETO PROPOSTA'!AU654+'MATRIZ 2017 COMPLETO PROPOSTA'!AY654</f>
        <v>0</v>
      </c>
      <c r="K654" s="123"/>
      <c r="L654" s="123">
        <f t="shared" si="36"/>
        <v>2369903.9913782016</v>
      </c>
      <c r="M654" s="123"/>
      <c r="N654" s="123">
        <f>'MATRIZ 2017 COMPLETO PROPOSTA'!AG654+'MATRIZ 2017 COMPLETO PROPOSTA'!AJ654+'MATRIZ 2017 COMPLETO PROPOSTA'!AM654</f>
        <v>269188.81505291176</v>
      </c>
      <c r="O654" s="123"/>
      <c r="P654" s="123"/>
      <c r="Q654" s="23"/>
    </row>
    <row r="655" spans="1:17" x14ac:dyDescent="0.25">
      <c r="A655" s="5"/>
      <c r="B655" t="s">
        <v>660</v>
      </c>
      <c r="C655" t="s">
        <v>676</v>
      </c>
      <c r="D655" s="103" t="s">
        <v>89</v>
      </c>
      <c r="F655" s="75"/>
      <c r="H655" s="123">
        <f>'MATRIZ 2017 COMPLETO PROPOSTA'!J655</f>
        <v>5361976.7911074562</v>
      </c>
      <c r="I655" s="123">
        <f>'MATRIZ 2017 COMPLETO PROPOSTA'!O655</f>
        <v>0</v>
      </c>
      <c r="J655" s="123">
        <f>'MATRIZ 2017 COMPLETO PROPOSTA'!R655+'MATRIZ 2017 COMPLETO PROPOSTA'!X655+'MATRIZ 2017 COMPLETO PROPOSTA'!AQ655+'MATRIZ 2017 COMPLETO PROPOSTA'!AU655+'MATRIZ 2017 COMPLETO PROPOSTA'!AY655</f>
        <v>0</v>
      </c>
      <c r="K655" s="123"/>
      <c r="L655" s="123">
        <f t="shared" si="36"/>
        <v>5361976.7911074562</v>
      </c>
      <c r="M655" s="123"/>
      <c r="N655" s="123">
        <f>'MATRIZ 2017 COMPLETO PROPOSTA'!AG655+'MATRIZ 2017 COMPLETO PROPOSTA'!AJ655+'MATRIZ 2017 COMPLETO PROPOSTA'!AM655</f>
        <v>630441.78603511874</v>
      </c>
      <c r="O655" s="123"/>
      <c r="P655" s="123"/>
      <c r="Q655" s="23"/>
    </row>
    <row r="656" spans="1:17" x14ac:dyDescent="0.25">
      <c r="A656" s="5"/>
      <c r="D656" s="103"/>
      <c r="F656" s="75"/>
      <c r="H656" s="123"/>
      <c r="I656" s="123"/>
      <c r="J656" s="123"/>
      <c r="K656" s="123"/>
      <c r="L656" s="123"/>
      <c r="M656" s="123"/>
      <c r="N656" s="123"/>
      <c r="O656" s="123"/>
      <c r="P656" s="123"/>
      <c r="Q656" s="23"/>
    </row>
    <row r="657" spans="1:17" x14ac:dyDescent="0.25">
      <c r="A657" s="5"/>
      <c r="B657" s="107" t="s">
        <v>660</v>
      </c>
      <c r="C657" s="107" t="s">
        <v>677</v>
      </c>
      <c r="D657" s="107" t="s">
        <v>84</v>
      </c>
      <c r="E657" s="107"/>
      <c r="F657" s="109"/>
      <c r="G657" s="107"/>
      <c r="H657" s="124">
        <f>SUM(H658:H680)</f>
        <v>76731855.230346605</v>
      </c>
      <c r="I657" s="124">
        <f>SUM(I658:I680)</f>
        <v>11680891.243936706</v>
      </c>
      <c r="J657" s="124">
        <f>SUM(J658:J681)</f>
        <v>11426292.577914016</v>
      </c>
      <c r="K657" s="124"/>
      <c r="L657" s="124">
        <f>SUM(L658:L681)</f>
        <v>99839039.052197322</v>
      </c>
      <c r="M657" s="124"/>
      <c r="N657" s="124">
        <f>SUM(N658:N681)</f>
        <v>13205830.372502724</v>
      </c>
      <c r="O657" s="124"/>
      <c r="P657" s="124">
        <f>L657*'DADOS BASE PROPOSTA'!$H$63</f>
        <v>79871.231241757865</v>
      </c>
      <c r="Q657" s="30"/>
    </row>
    <row r="658" spans="1:17" x14ac:dyDescent="0.25">
      <c r="A658" s="5"/>
      <c r="B658" t="s">
        <v>660</v>
      </c>
      <c r="C658" t="s">
        <v>35</v>
      </c>
      <c r="D658" s="103" t="s">
        <v>85</v>
      </c>
      <c r="F658" s="75">
        <f>'MATRIZ 2017 COMPLETO PROPOSTA'!Q658</f>
        <v>22</v>
      </c>
      <c r="H658" s="123">
        <f>'MATRIZ 2017 COMPLETO PROPOSTA'!J658</f>
        <v>0</v>
      </c>
      <c r="I658" s="123">
        <f>SUMIF('MATRIZ 2017 COMPLETO PROPOSTA'!D659:D681,"ECR",'MATRIZ 2017 COMPLETO PROPOSTA'!O659:O681)</f>
        <v>1690.6605631868131</v>
      </c>
      <c r="J658" s="123">
        <f>'MATRIZ 2017 COMPLETO PROPOSTA'!R658+'MATRIZ 2017 COMPLETO PROPOSTA'!X658+'MATRIZ 2017 COMPLETO PROPOSTA'!AQ658+'MATRIZ 2017 COMPLETO PROPOSTA'!AU658+'MATRIZ 2017 COMPLETO PROPOSTA'!AY658</f>
        <v>10619821.339046365</v>
      </c>
      <c r="K658" s="123"/>
      <c r="L658" s="123">
        <f t="shared" ref="L658:L681" si="37">SUM(H658:J658)</f>
        <v>10621511.999609552</v>
      </c>
      <c r="M658" s="123"/>
      <c r="N658" s="123">
        <f>'MATRIZ 2017 COMPLETO PROPOSTA'!AG658+'MATRIZ 2017 COMPLETO PROPOSTA'!AJ658+'MATRIZ 2017 COMPLETO PROPOSTA'!AM658</f>
        <v>0</v>
      </c>
      <c r="O658" s="123"/>
      <c r="P658" s="123"/>
      <c r="Q658" s="23"/>
    </row>
    <row r="659" spans="1:17" x14ac:dyDescent="0.25">
      <c r="A659" s="5"/>
      <c r="B659" t="s">
        <v>660</v>
      </c>
      <c r="C659" t="s">
        <v>678</v>
      </c>
      <c r="D659" s="103" t="s">
        <v>89</v>
      </c>
      <c r="F659" s="75"/>
      <c r="H659" s="123">
        <f>'MATRIZ 2017 COMPLETO PROPOSTA'!J659</f>
        <v>3718701.9836104494</v>
      </c>
      <c r="I659" s="123">
        <f>'MATRIZ 2017 COMPLETO PROPOSTA'!O659</f>
        <v>0</v>
      </c>
      <c r="J659" s="123">
        <f>'MATRIZ 2017 COMPLETO PROPOSTA'!R659+'MATRIZ 2017 COMPLETO PROPOSTA'!X659+'MATRIZ 2017 COMPLETO PROPOSTA'!AQ659+'MATRIZ 2017 COMPLETO PROPOSTA'!AU659+'MATRIZ 2017 COMPLETO PROPOSTA'!AY659</f>
        <v>4732.5822350020881</v>
      </c>
      <c r="K659" s="123"/>
      <c r="L659" s="123">
        <f t="shared" si="37"/>
        <v>3723434.5658454513</v>
      </c>
      <c r="M659" s="123"/>
      <c r="N659" s="123">
        <f>'MATRIZ 2017 COMPLETO PROPOSTA'!AG659+'MATRIZ 2017 COMPLETO PROPOSTA'!AJ659+'MATRIZ 2017 COMPLETO PROPOSTA'!AM659</f>
        <v>732836.03123118542</v>
      </c>
      <c r="O659" s="123"/>
      <c r="P659" s="123"/>
      <c r="Q659" s="23"/>
    </row>
    <row r="660" spans="1:17" x14ac:dyDescent="0.25">
      <c r="A660" s="5"/>
      <c r="B660" t="s">
        <v>660</v>
      </c>
      <c r="C660" t="s">
        <v>679</v>
      </c>
      <c r="D660" s="103" t="s">
        <v>87</v>
      </c>
      <c r="F660" s="75"/>
      <c r="H660" s="123">
        <f>'MATRIZ 2017 COMPLETO PROPOSTA'!J660</f>
        <v>0</v>
      </c>
      <c r="I660" s="123">
        <f>'MATRIZ 2017 COMPLETO PROPOSTA'!O660</f>
        <v>997018.77595810441</v>
      </c>
      <c r="J660" s="123">
        <f>'MATRIZ 2017 COMPLETO PROPOSTA'!R660+'MATRIZ 2017 COMPLETO PROPOSTA'!X660+'MATRIZ 2017 COMPLETO PROPOSTA'!AQ660+'MATRIZ 2017 COMPLETO PROPOSTA'!AU660+'MATRIZ 2017 COMPLETO PROPOSTA'!AY660</f>
        <v>0</v>
      </c>
      <c r="K660" s="123"/>
      <c r="L660" s="123">
        <f t="shared" si="37"/>
        <v>997018.77595810441</v>
      </c>
      <c r="M660" s="123"/>
      <c r="N660" s="123">
        <f>'MATRIZ 2017 COMPLETO PROPOSTA'!AG660+'MATRIZ 2017 COMPLETO PROPOSTA'!AJ660+'MATRIZ 2017 COMPLETO PROPOSTA'!AM660</f>
        <v>45263.282595833785</v>
      </c>
      <c r="O660" s="123"/>
      <c r="P660" s="123"/>
      <c r="Q660" s="23"/>
    </row>
    <row r="661" spans="1:17" x14ac:dyDescent="0.25">
      <c r="A661" s="5"/>
      <c r="B661" t="s">
        <v>660</v>
      </c>
      <c r="C661" t="s">
        <v>680</v>
      </c>
      <c r="D661" s="103" t="s">
        <v>89</v>
      </c>
      <c r="F661" s="75"/>
      <c r="H661" s="123">
        <f>'MATRIZ 2017 COMPLETO PROPOSTA'!J661</f>
        <v>2163381.7871380313</v>
      </c>
      <c r="I661" s="123">
        <f>'MATRIZ 2017 COMPLETO PROPOSTA'!O661</f>
        <v>0</v>
      </c>
      <c r="J661" s="123">
        <f>'MATRIZ 2017 COMPLETO PROPOSTA'!R661+'MATRIZ 2017 COMPLETO PROPOSTA'!X661+'MATRIZ 2017 COMPLETO PROPOSTA'!AQ661+'MATRIZ 2017 COMPLETO PROPOSTA'!AU661+'MATRIZ 2017 COMPLETO PROPOSTA'!AY661</f>
        <v>2801.7353308132147</v>
      </c>
      <c r="K661" s="123"/>
      <c r="L661" s="123">
        <f t="shared" si="37"/>
        <v>2166183.5224688444</v>
      </c>
      <c r="M661" s="123"/>
      <c r="N661" s="123">
        <f>'MATRIZ 2017 COMPLETO PROPOSTA'!AG661+'MATRIZ 2017 COMPLETO PROPOSTA'!AJ661+'MATRIZ 2017 COMPLETO PROPOSTA'!AM661</f>
        <v>309189.38584574795</v>
      </c>
      <c r="O661" s="123"/>
      <c r="P661" s="123"/>
      <c r="Q661" s="23"/>
    </row>
    <row r="662" spans="1:17" x14ac:dyDescent="0.25">
      <c r="A662" s="5"/>
      <c r="B662" t="s">
        <v>660</v>
      </c>
      <c r="C662" t="s">
        <v>681</v>
      </c>
      <c r="D662" s="103" t="s">
        <v>89</v>
      </c>
      <c r="F662" s="75"/>
      <c r="H662" s="123">
        <f>'MATRIZ 2017 COMPLETO PROPOSTA'!J662</f>
        <v>3153781.4</v>
      </c>
      <c r="I662" s="123">
        <f>'MATRIZ 2017 COMPLETO PROPOSTA'!O662</f>
        <v>0</v>
      </c>
      <c r="J662" s="123">
        <f>'MATRIZ 2017 COMPLETO PROPOSTA'!R662+'MATRIZ 2017 COMPLETO PROPOSTA'!X662+'MATRIZ 2017 COMPLETO PROPOSTA'!AQ662+'MATRIZ 2017 COMPLETO PROPOSTA'!AU662+'MATRIZ 2017 COMPLETO PROPOSTA'!AY662</f>
        <v>7686.839574960205</v>
      </c>
      <c r="K662" s="123"/>
      <c r="L662" s="123">
        <f t="shared" si="37"/>
        <v>3161468.23957496</v>
      </c>
      <c r="M662" s="123"/>
      <c r="N662" s="123">
        <f>'MATRIZ 2017 COMPLETO PROPOSTA'!AG662+'MATRIZ 2017 COMPLETO PROPOSTA'!AJ662+'MATRIZ 2017 COMPLETO PROPOSTA'!AM662</f>
        <v>457196.92858449084</v>
      </c>
      <c r="O662" s="123"/>
      <c r="P662" s="123"/>
      <c r="Q662" s="23"/>
    </row>
    <row r="663" spans="1:17" x14ac:dyDescent="0.25">
      <c r="A663" s="5"/>
      <c r="B663" t="s">
        <v>660</v>
      </c>
      <c r="C663" t="s">
        <v>682</v>
      </c>
      <c r="D663" s="103" t="s">
        <v>89</v>
      </c>
      <c r="F663" s="75"/>
      <c r="H663" s="123">
        <f>'MATRIZ 2017 COMPLETO PROPOSTA'!J663</f>
        <v>4177097.2745356723</v>
      </c>
      <c r="I663" s="123">
        <f>'MATRIZ 2017 COMPLETO PROPOSTA'!O663</f>
        <v>0</v>
      </c>
      <c r="J663" s="123">
        <f>'MATRIZ 2017 COMPLETO PROPOSTA'!R663+'MATRIZ 2017 COMPLETO PROPOSTA'!X663+'MATRIZ 2017 COMPLETO PROPOSTA'!AQ663+'MATRIZ 2017 COMPLETO PROPOSTA'!AU663+'MATRIZ 2017 COMPLETO PROPOSTA'!AY663</f>
        <v>7804.4780119362604</v>
      </c>
      <c r="K663" s="123"/>
      <c r="L663" s="123">
        <f t="shared" si="37"/>
        <v>4184901.7525476087</v>
      </c>
      <c r="M663" s="123"/>
      <c r="N663" s="123">
        <f>'MATRIZ 2017 COMPLETO PROPOSTA'!AG663+'MATRIZ 2017 COMPLETO PROPOSTA'!AJ663+'MATRIZ 2017 COMPLETO PROPOSTA'!AM663</f>
        <v>603780.70441873511</v>
      </c>
      <c r="O663" s="123"/>
      <c r="P663" s="123"/>
      <c r="Q663" s="23"/>
    </row>
    <row r="664" spans="1:17" x14ac:dyDescent="0.25">
      <c r="A664" s="5"/>
      <c r="B664" t="s">
        <v>660</v>
      </c>
      <c r="C664" t="s">
        <v>683</v>
      </c>
      <c r="D664" s="103" t="s">
        <v>89</v>
      </c>
      <c r="F664" s="75"/>
      <c r="H664" s="123">
        <f>'MATRIZ 2017 COMPLETO PROPOSTA'!J664</f>
        <v>4221890.911179794</v>
      </c>
      <c r="I664" s="123">
        <f>'MATRIZ 2017 COMPLETO PROPOSTA'!O664</f>
        <v>0</v>
      </c>
      <c r="J664" s="123">
        <f>'MATRIZ 2017 COMPLETO PROPOSTA'!R664+'MATRIZ 2017 COMPLETO PROPOSTA'!X664+'MATRIZ 2017 COMPLETO PROPOSTA'!AQ664+'MATRIZ 2017 COMPLETO PROPOSTA'!AU664+'MATRIZ 2017 COMPLETO PROPOSTA'!AY664</f>
        <v>3849.7226014332177</v>
      </c>
      <c r="K664" s="123"/>
      <c r="L664" s="123">
        <f t="shared" si="37"/>
        <v>4225740.6337812273</v>
      </c>
      <c r="M664" s="123"/>
      <c r="N664" s="123">
        <f>'MATRIZ 2017 COMPLETO PROPOSTA'!AG664+'MATRIZ 2017 COMPLETO PROPOSTA'!AJ664+'MATRIZ 2017 COMPLETO PROPOSTA'!AM664</f>
        <v>513002.98968397133</v>
      </c>
      <c r="O664" s="123"/>
      <c r="P664" s="123"/>
      <c r="Q664" s="23"/>
    </row>
    <row r="665" spans="1:17" x14ac:dyDescent="0.25">
      <c r="A665" s="5"/>
      <c r="B665" t="s">
        <v>660</v>
      </c>
      <c r="C665" t="s">
        <v>684</v>
      </c>
      <c r="D665" s="103" t="s">
        <v>89</v>
      </c>
      <c r="F665" s="75"/>
      <c r="H665" s="123">
        <f>'MATRIZ 2017 COMPLETO PROPOSTA'!J665</f>
        <v>21474414.236512158</v>
      </c>
      <c r="I665" s="123">
        <f>'MATRIZ 2017 COMPLETO PROPOSTA'!O665</f>
        <v>0</v>
      </c>
      <c r="J665" s="123">
        <f>'MATRIZ 2017 COMPLETO PROPOSTA'!R665+'MATRIZ 2017 COMPLETO PROPOSTA'!X665+'MATRIZ 2017 COMPLETO PROPOSTA'!AQ665+'MATRIZ 2017 COMPLETO PROPOSTA'!AU665+'MATRIZ 2017 COMPLETO PROPOSTA'!AY665</f>
        <v>605268.57693904452</v>
      </c>
      <c r="K665" s="123"/>
      <c r="L665" s="123">
        <f t="shared" si="37"/>
        <v>22079682.813451201</v>
      </c>
      <c r="M665" s="123"/>
      <c r="N665" s="123">
        <f>'MATRIZ 2017 COMPLETO PROPOSTA'!AG665+'MATRIZ 2017 COMPLETO PROPOSTA'!AJ665+'MATRIZ 2017 COMPLETO PROPOSTA'!AM665</f>
        <v>3118325.8157508872</v>
      </c>
      <c r="O665" s="123"/>
      <c r="P665" s="123"/>
      <c r="Q665" s="23"/>
    </row>
    <row r="666" spans="1:17" x14ac:dyDescent="0.25">
      <c r="A666" s="5"/>
      <c r="B666" t="s">
        <v>660</v>
      </c>
      <c r="C666" t="s">
        <v>685</v>
      </c>
      <c r="D666" s="103" t="s">
        <v>89</v>
      </c>
      <c r="F666" s="75"/>
      <c r="H666" s="123">
        <f>'MATRIZ 2017 COMPLETO PROPOSTA'!J666</f>
        <v>3153781.4</v>
      </c>
      <c r="I666" s="123">
        <f>'MATRIZ 2017 COMPLETO PROPOSTA'!O666</f>
        <v>0</v>
      </c>
      <c r="J666" s="123">
        <f>'MATRIZ 2017 COMPLETO PROPOSTA'!R666+'MATRIZ 2017 COMPLETO PROPOSTA'!X666+'MATRIZ 2017 COMPLETO PROPOSTA'!AQ666+'MATRIZ 2017 COMPLETO PROPOSTA'!AU666+'MATRIZ 2017 COMPLETO PROPOSTA'!AY666</f>
        <v>7476.0065537226938</v>
      </c>
      <c r="K666" s="123"/>
      <c r="L666" s="123">
        <f t="shared" si="37"/>
        <v>3161257.4065537225</v>
      </c>
      <c r="M666" s="123"/>
      <c r="N666" s="123">
        <f>'MATRIZ 2017 COMPLETO PROPOSTA'!AG666+'MATRIZ 2017 COMPLETO PROPOSTA'!AJ666+'MATRIZ 2017 COMPLETO PROPOSTA'!AM666</f>
        <v>693582.59610459371</v>
      </c>
      <c r="O666" s="123"/>
      <c r="P666" s="123"/>
      <c r="Q666" s="23"/>
    </row>
    <row r="667" spans="1:17" x14ac:dyDescent="0.25">
      <c r="A667" s="5"/>
      <c r="B667" t="s">
        <v>660</v>
      </c>
      <c r="C667" t="s">
        <v>686</v>
      </c>
      <c r="D667" s="103" t="s">
        <v>93</v>
      </c>
      <c r="F667" s="75"/>
      <c r="H667" s="123">
        <f>'MATRIZ 2017 COMPLETO PROPOSTA'!J667</f>
        <v>0</v>
      </c>
      <c r="I667" s="123">
        <f>'MATRIZ 2017 COMPLETO PROPOSTA'!O667</f>
        <v>2112830.5187040451</v>
      </c>
      <c r="J667" s="123">
        <f>'MATRIZ 2017 COMPLETO PROPOSTA'!R667+'MATRIZ 2017 COMPLETO PROPOSTA'!X667+'MATRIZ 2017 COMPLETO PROPOSTA'!AQ667+'MATRIZ 2017 COMPLETO PROPOSTA'!AU667+'MATRIZ 2017 COMPLETO PROPOSTA'!AY667</f>
        <v>4632.9072526881164</v>
      </c>
      <c r="K667" s="123"/>
      <c r="L667" s="123">
        <f t="shared" si="37"/>
        <v>2117463.4259567331</v>
      </c>
      <c r="M667" s="123"/>
      <c r="N667" s="123">
        <f>'MATRIZ 2017 COMPLETO PROPOSTA'!AG667+'MATRIZ 2017 COMPLETO PROPOSTA'!AJ667+'MATRIZ 2017 COMPLETO PROPOSTA'!AM667</f>
        <v>273047.45660292724</v>
      </c>
      <c r="O667" s="123"/>
      <c r="P667" s="123"/>
      <c r="Q667" s="23"/>
    </row>
    <row r="668" spans="1:17" x14ac:dyDescent="0.25">
      <c r="A668" s="5"/>
      <c r="B668" t="s">
        <v>660</v>
      </c>
      <c r="C668" t="s">
        <v>687</v>
      </c>
      <c r="D668" s="103" t="s">
        <v>89</v>
      </c>
      <c r="F668" s="75"/>
      <c r="H668" s="123">
        <f>'MATRIZ 2017 COMPLETO PROPOSTA'!J668</f>
        <v>3153781.4</v>
      </c>
      <c r="I668" s="123">
        <f>'MATRIZ 2017 COMPLETO PROPOSTA'!O668</f>
        <v>0</v>
      </c>
      <c r="J668" s="123">
        <f>'MATRIZ 2017 COMPLETO PROPOSTA'!R668+'MATRIZ 2017 COMPLETO PROPOSTA'!X668+'MATRIZ 2017 COMPLETO PROPOSTA'!AQ668+'MATRIZ 2017 COMPLETO PROPOSTA'!AU668+'MATRIZ 2017 COMPLETO PROPOSTA'!AY668</f>
        <v>5379.4273066751393</v>
      </c>
      <c r="K668" s="123"/>
      <c r="L668" s="123">
        <f t="shared" si="37"/>
        <v>3159160.8273066753</v>
      </c>
      <c r="M668" s="123"/>
      <c r="N668" s="123">
        <f>'MATRIZ 2017 COMPLETO PROPOSTA'!AG668+'MATRIZ 2017 COMPLETO PROPOSTA'!AJ668+'MATRIZ 2017 COMPLETO PROPOSTA'!AM668</f>
        <v>534037.9308155668</v>
      </c>
      <c r="O668" s="123"/>
      <c r="P668" s="123"/>
      <c r="Q668" s="23"/>
    </row>
    <row r="669" spans="1:17" x14ac:dyDescent="0.25">
      <c r="A669" s="5"/>
      <c r="B669" t="s">
        <v>660</v>
      </c>
      <c r="C669" t="s">
        <v>688</v>
      </c>
      <c r="D669" s="103" t="s">
        <v>89</v>
      </c>
      <c r="F669" s="75"/>
      <c r="H669" s="123">
        <f>'MATRIZ 2017 COMPLETO PROPOSTA'!J669</f>
        <v>3153781.4</v>
      </c>
      <c r="I669" s="123">
        <f>'MATRIZ 2017 COMPLETO PROPOSTA'!O669</f>
        <v>0</v>
      </c>
      <c r="J669" s="123">
        <f>'MATRIZ 2017 COMPLETO PROPOSTA'!R669+'MATRIZ 2017 COMPLETO PROPOSTA'!X669+'MATRIZ 2017 COMPLETO PROPOSTA'!AQ669+'MATRIZ 2017 COMPLETO PROPOSTA'!AU669+'MATRIZ 2017 COMPLETO PROPOSTA'!AY669</f>
        <v>6533.7864877839802</v>
      </c>
      <c r="K669" s="123"/>
      <c r="L669" s="123">
        <f t="shared" si="37"/>
        <v>3160315.1864877837</v>
      </c>
      <c r="M669" s="123"/>
      <c r="N669" s="123">
        <f>'MATRIZ 2017 COMPLETO PROPOSTA'!AG669+'MATRIZ 2017 COMPLETO PROPOSTA'!AJ669+'MATRIZ 2017 COMPLETO PROPOSTA'!AM669</f>
        <v>459708.92852737376</v>
      </c>
      <c r="O669" s="123"/>
      <c r="P669" s="123"/>
      <c r="Q669" s="23"/>
    </row>
    <row r="670" spans="1:17" x14ac:dyDescent="0.25">
      <c r="A670" s="5"/>
      <c r="B670" t="s">
        <v>660</v>
      </c>
      <c r="C670" t="s">
        <v>689</v>
      </c>
      <c r="D670" s="103" t="s">
        <v>89</v>
      </c>
      <c r="F670" s="75"/>
      <c r="H670" s="123">
        <f>'MATRIZ 2017 COMPLETO PROPOSTA'!J670</f>
        <v>3591466.4121065591</v>
      </c>
      <c r="I670" s="123">
        <f>'MATRIZ 2017 COMPLETO PROPOSTA'!O670</f>
        <v>0</v>
      </c>
      <c r="J670" s="123">
        <f>'MATRIZ 2017 COMPLETO PROPOSTA'!R670+'MATRIZ 2017 COMPLETO PROPOSTA'!X670+'MATRIZ 2017 COMPLETO PROPOSTA'!AQ670+'MATRIZ 2017 COMPLETO PROPOSTA'!AU670+'MATRIZ 2017 COMPLETO PROPOSTA'!AY670</f>
        <v>5762.0134861707247</v>
      </c>
      <c r="K670" s="123"/>
      <c r="L670" s="123">
        <f t="shared" si="37"/>
        <v>3597228.4255927298</v>
      </c>
      <c r="M670" s="123"/>
      <c r="N670" s="123">
        <f>'MATRIZ 2017 COMPLETO PROPOSTA'!AG670+'MATRIZ 2017 COMPLETO PROPOSTA'!AJ670+'MATRIZ 2017 COMPLETO PROPOSTA'!AM670</f>
        <v>681962.12993758474</v>
      </c>
      <c r="O670" s="123"/>
      <c r="P670" s="123"/>
      <c r="Q670" s="23"/>
    </row>
    <row r="671" spans="1:17" x14ac:dyDescent="0.25">
      <c r="A671" s="5"/>
      <c r="B671" t="s">
        <v>660</v>
      </c>
      <c r="C671" t="s">
        <v>690</v>
      </c>
      <c r="D671" s="103" t="s">
        <v>89</v>
      </c>
      <c r="F671" s="75"/>
      <c r="H671" s="123">
        <f>'MATRIZ 2017 COMPLETO PROPOSTA'!J671</f>
        <v>4353577.2805214049</v>
      </c>
      <c r="I671" s="123">
        <f>'MATRIZ 2017 COMPLETO PROPOSTA'!O671</f>
        <v>0</v>
      </c>
      <c r="J671" s="123">
        <f>'MATRIZ 2017 COMPLETO PROPOSTA'!R671+'MATRIZ 2017 COMPLETO PROPOSTA'!X671+'MATRIZ 2017 COMPLETO PROPOSTA'!AQ671+'MATRIZ 2017 COMPLETO PROPOSTA'!AU671+'MATRIZ 2017 COMPLETO PROPOSTA'!AY671</f>
        <v>0</v>
      </c>
      <c r="K671" s="123"/>
      <c r="L671" s="123">
        <f t="shared" si="37"/>
        <v>4353577.2805214049</v>
      </c>
      <c r="M671" s="123"/>
      <c r="N671" s="123">
        <f>'MATRIZ 2017 COMPLETO PROPOSTA'!AG671+'MATRIZ 2017 COMPLETO PROPOSTA'!AJ671+'MATRIZ 2017 COMPLETO PROPOSTA'!AM671</f>
        <v>772523.02571208298</v>
      </c>
      <c r="O671" s="123"/>
      <c r="P671" s="123"/>
      <c r="Q671" s="23"/>
    </row>
    <row r="672" spans="1:17" x14ac:dyDescent="0.25">
      <c r="A672" s="5"/>
      <c r="B672" t="s">
        <v>660</v>
      </c>
      <c r="C672" t="s">
        <v>691</v>
      </c>
      <c r="D672" s="103" t="s">
        <v>89</v>
      </c>
      <c r="F672" s="75"/>
      <c r="H672" s="123">
        <f>'MATRIZ 2017 COMPLETO PROPOSTA'!J672</f>
        <v>6317709.4188299868</v>
      </c>
      <c r="I672" s="123">
        <f>'MATRIZ 2017 COMPLETO PROPOSTA'!O672</f>
        <v>0</v>
      </c>
      <c r="J672" s="123">
        <f>'MATRIZ 2017 COMPLETO PROPOSTA'!R672+'MATRIZ 2017 COMPLETO PROPOSTA'!X672+'MATRIZ 2017 COMPLETO PROPOSTA'!AQ672+'MATRIZ 2017 COMPLETO PROPOSTA'!AU672+'MATRIZ 2017 COMPLETO PROPOSTA'!AY672</f>
        <v>32269.011639911227</v>
      </c>
      <c r="K672" s="123"/>
      <c r="L672" s="123">
        <f t="shared" si="37"/>
        <v>6349978.4304698985</v>
      </c>
      <c r="M672" s="123"/>
      <c r="N672" s="123">
        <f>'MATRIZ 2017 COMPLETO PROPOSTA'!AG672+'MATRIZ 2017 COMPLETO PROPOSTA'!AJ672+'MATRIZ 2017 COMPLETO PROPOSTA'!AM672</f>
        <v>873508.60527352244</v>
      </c>
      <c r="O672" s="123"/>
      <c r="P672" s="123"/>
      <c r="Q672" s="23"/>
    </row>
    <row r="673" spans="1:17" x14ac:dyDescent="0.25">
      <c r="A673" s="5"/>
      <c r="B673" t="s">
        <v>660</v>
      </c>
      <c r="C673" t="s">
        <v>692</v>
      </c>
      <c r="D673" s="103" t="s">
        <v>89</v>
      </c>
      <c r="F673" s="75"/>
      <c r="H673" s="123">
        <f>'MATRIZ 2017 COMPLETO PROPOSTA'!J673</f>
        <v>3470745.4848605269</v>
      </c>
      <c r="I673" s="123">
        <f>'MATRIZ 2017 COMPLETO PROPOSTA'!O673</f>
        <v>0</v>
      </c>
      <c r="J673" s="123">
        <f>'MATRIZ 2017 COMPLETO PROPOSTA'!R673+'MATRIZ 2017 COMPLETO PROPOSTA'!X673+'MATRIZ 2017 COMPLETO PROPOSTA'!AQ673+'MATRIZ 2017 COMPLETO PROPOSTA'!AU673+'MATRIZ 2017 COMPLETO PROPOSTA'!AY673</f>
        <v>5009.4713456221407</v>
      </c>
      <c r="K673" s="123"/>
      <c r="L673" s="123">
        <f t="shared" si="37"/>
        <v>3475754.956206149</v>
      </c>
      <c r="M673" s="123"/>
      <c r="N673" s="123">
        <f>'MATRIZ 2017 COMPLETO PROPOSTA'!AG673+'MATRIZ 2017 COMPLETO PROPOSTA'!AJ673+'MATRIZ 2017 COMPLETO PROPOSTA'!AM673</f>
        <v>639160.89313949237</v>
      </c>
      <c r="O673" s="123"/>
      <c r="P673" s="123"/>
      <c r="Q673" s="23"/>
    </row>
    <row r="674" spans="1:17" x14ac:dyDescent="0.25">
      <c r="A674" s="5"/>
      <c r="B674" t="s">
        <v>660</v>
      </c>
      <c r="C674" t="s">
        <v>693</v>
      </c>
      <c r="D674" s="103" t="s">
        <v>93</v>
      </c>
      <c r="F674" s="75"/>
      <c r="H674" s="123">
        <f>'MATRIZ 2017 COMPLETO PROPOSTA'!J674</f>
        <v>0</v>
      </c>
      <c r="I674" s="123">
        <f>'MATRIZ 2017 COMPLETO PROPOSTA'!O674</f>
        <v>2222994.5731463688</v>
      </c>
      <c r="J674" s="123">
        <f>'MATRIZ 2017 COMPLETO PROPOSTA'!R674+'MATRIZ 2017 COMPLETO PROPOSTA'!X674+'MATRIZ 2017 COMPLETO PROPOSTA'!AQ674+'MATRIZ 2017 COMPLETO PROPOSTA'!AU674+'MATRIZ 2017 COMPLETO PROPOSTA'!AY674</f>
        <v>1845.4363963124886</v>
      </c>
      <c r="K674" s="123"/>
      <c r="L674" s="123">
        <f t="shared" si="37"/>
        <v>2224840.0095426813</v>
      </c>
      <c r="M674" s="123"/>
      <c r="N674" s="123">
        <f>'MATRIZ 2017 COMPLETO PROPOSTA'!AG674+'MATRIZ 2017 COMPLETO PROPOSTA'!AJ674+'MATRIZ 2017 COMPLETO PROPOSTA'!AM674</f>
        <v>389960.30121401051</v>
      </c>
      <c r="O674" s="123"/>
      <c r="P674" s="123"/>
      <c r="Q674" s="23"/>
    </row>
    <row r="675" spans="1:17" x14ac:dyDescent="0.25">
      <c r="A675" s="5"/>
      <c r="B675" t="s">
        <v>660</v>
      </c>
      <c r="C675" t="s">
        <v>694</v>
      </c>
      <c r="D675" s="103" t="s">
        <v>93</v>
      </c>
      <c r="F675" s="75"/>
      <c r="H675" s="123">
        <f>'MATRIZ 2017 COMPLETO PROPOSTA'!J675</f>
        <v>0</v>
      </c>
      <c r="I675" s="123">
        <f>'MATRIZ 2017 COMPLETO PROPOSTA'!O675</f>
        <v>2095132.8149275468</v>
      </c>
      <c r="J675" s="123">
        <f>'MATRIZ 2017 COMPLETO PROPOSTA'!R675+'MATRIZ 2017 COMPLETO PROPOSTA'!X675+'MATRIZ 2017 COMPLETO PROPOSTA'!AQ675+'MATRIZ 2017 COMPLETO PROPOSTA'!AU675+'MATRIZ 2017 COMPLETO PROPOSTA'!AY675</f>
        <v>0</v>
      </c>
      <c r="K675" s="123"/>
      <c r="L675" s="123">
        <f t="shared" si="37"/>
        <v>2095132.8149275468</v>
      </c>
      <c r="M675" s="123"/>
      <c r="N675" s="123">
        <f>'MATRIZ 2017 COMPLETO PROPOSTA'!AG675+'MATRIZ 2017 COMPLETO PROPOSTA'!AJ675+'MATRIZ 2017 COMPLETO PROPOSTA'!AM675</f>
        <v>224898.15751942436</v>
      </c>
      <c r="O675" s="123"/>
      <c r="P675" s="123"/>
      <c r="Q675" s="23"/>
    </row>
    <row r="676" spans="1:17" x14ac:dyDescent="0.25">
      <c r="A676" s="5"/>
      <c r="B676" t="s">
        <v>660</v>
      </c>
      <c r="C676" t="s">
        <v>695</v>
      </c>
      <c r="D676" s="103" t="s">
        <v>89</v>
      </c>
      <c r="F676" s="75"/>
      <c r="H676" s="123">
        <f>'MATRIZ 2017 COMPLETO PROPOSTA'!J676</f>
        <v>5022026.4749139091</v>
      </c>
      <c r="I676" s="123">
        <f>'MATRIZ 2017 COMPLETO PROPOSTA'!O676</f>
        <v>0</v>
      </c>
      <c r="J676" s="123">
        <f>'MATRIZ 2017 COMPLETO PROPOSTA'!R676+'MATRIZ 2017 COMPLETO PROPOSTA'!X676+'MATRIZ 2017 COMPLETO PROPOSTA'!AQ676+'MATRIZ 2017 COMPLETO PROPOSTA'!AU676+'MATRIZ 2017 COMPLETO PROPOSTA'!AY676</f>
        <v>1913.1416420046164</v>
      </c>
      <c r="K676" s="123"/>
      <c r="L676" s="123">
        <f t="shared" si="37"/>
        <v>5023939.6165559134</v>
      </c>
      <c r="M676" s="123"/>
      <c r="N676" s="123">
        <f>'MATRIZ 2017 COMPLETO PROPOSTA'!AG676+'MATRIZ 2017 COMPLETO PROPOSTA'!AJ676+'MATRIZ 2017 COMPLETO PROPOSTA'!AM676</f>
        <v>748149.84586644708</v>
      </c>
      <c r="O676" s="123"/>
      <c r="P676" s="123"/>
      <c r="Q676" s="23"/>
    </row>
    <row r="677" spans="1:17" x14ac:dyDescent="0.25">
      <c r="A677" s="5"/>
      <c r="B677" t="s">
        <v>660</v>
      </c>
      <c r="C677" t="s">
        <v>696</v>
      </c>
      <c r="D677" s="103" t="s">
        <v>89</v>
      </c>
      <c r="F677" s="75"/>
      <c r="H677" s="123">
        <f>'MATRIZ 2017 COMPLETO PROPOSTA'!J677</f>
        <v>3153781.4</v>
      </c>
      <c r="I677" s="123">
        <f>'MATRIZ 2017 COMPLETO PROPOSTA'!O677</f>
        <v>0</v>
      </c>
      <c r="J677" s="123">
        <f>'MATRIZ 2017 COMPLETO PROPOSTA'!R677+'MATRIZ 2017 COMPLETO PROPOSTA'!X677+'MATRIZ 2017 COMPLETO PROPOSTA'!AQ677+'MATRIZ 2017 COMPLETO PROPOSTA'!AU677+'MATRIZ 2017 COMPLETO PROPOSTA'!AY677</f>
        <v>6536.3033960275843</v>
      </c>
      <c r="K677" s="123"/>
      <c r="L677" s="123">
        <f t="shared" si="37"/>
        <v>3160317.7033960274</v>
      </c>
      <c r="M677" s="123"/>
      <c r="N677" s="123">
        <f>'MATRIZ 2017 COMPLETO PROPOSTA'!AG677+'MATRIZ 2017 COMPLETO PROPOSTA'!AJ677+'MATRIZ 2017 COMPLETO PROPOSTA'!AM677</f>
        <v>349383.45136870362</v>
      </c>
      <c r="O677" s="123"/>
      <c r="P677" s="123"/>
      <c r="Q677" s="23"/>
    </row>
    <row r="678" spans="1:17" x14ac:dyDescent="0.25">
      <c r="A678" s="5"/>
      <c r="B678" t="s">
        <v>660</v>
      </c>
      <c r="C678" t="s">
        <v>697</v>
      </c>
      <c r="D678" s="103" t="s">
        <v>93</v>
      </c>
      <c r="F678" s="75"/>
      <c r="H678" s="123">
        <f>'MATRIZ 2017 COMPLETO PROPOSTA'!J678</f>
        <v>0</v>
      </c>
      <c r="I678" s="123">
        <f>'MATRIZ 2017 COMPLETO PROPOSTA'!O678</f>
        <v>2095558.6687816798</v>
      </c>
      <c r="J678" s="123">
        <f>'MATRIZ 2017 COMPLETO PROPOSTA'!R678+'MATRIZ 2017 COMPLETO PROPOSTA'!X678+'MATRIZ 2017 COMPLETO PROPOSTA'!AQ678+'MATRIZ 2017 COMPLETO PROPOSTA'!AU678+'MATRIZ 2017 COMPLETO PROPOSTA'!AY678</f>
        <v>81592.622309330211</v>
      </c>
      <c r="K678" s="123"/>
      <c r="L678" s="123">
        <f t="shared" si="37"/>
        <v>2177151.29109101</v>
      </c>
      <c r="M678" s="123"/>
      <c r="N678" s="123">
        <f>'MATRIZ 2017 COMPLETO PROPOSTA'!AG678+'MATRIZ 2017 COMPLETO PROPOSTA'!AJ678+'MATRIZ 2017 COMPLETO PROPOSTA'!AM678</f>
        <v>86871.919899407978</v>
      </c>
      <c r="O678" s="123"/>
      <c r="P678" s="123"/>
      <c r="Q678" s="23"/>
    </row>
    <row r="679" spans="1:17" x14ac:dyDescent="0.25">
      <c r="A679" s="5"/>
      <c r="B679" t="s">
        <v>660</v>
      </c>
      <c r="C679" t="s">
        <v>698</v>
      </c>
      <c r="D679" s="103" t="s">
        <v>93</v>
      </c>
      <c r="F679" s="75"/>
      <c r="H679" s="123">
        <f>'MATRIZ 2017 COMPLETO PROPOSTA'!J679</f>
        <v>0</v>
      </c>
      <c r="I679" s="123">
        <f>'MATRIZ 2017 COMPLETO PROPOSTA'!O679</f>
        <v>2155665.2318557757</v>
      </c>
      <c r="J679" s="123">
        <f>'MATRIZ 2017 COMPLETO PROPOSTA'!R679+'MATRIZ 2017 COMPLETO PROPOSTA'!X679+'MATRIZ 2017 COMPLETO PROPOSTA'!AQ679+'MATRIZ 2017 COMPLETO PROPOSTA'!AU679+'MATRIZ 2017 COMPLETO PROPOSTA'!AY679</f>
        <v>0</v>
      </c>
      <c r="K679" s="123"/>
      <c r="L679" s="123">
        <f t="shared" si="37"/>
        <v>2155665.2318557757</v>
      </c>
      <c r="M679" s="123"/>
      <c r="N679" s="123">
        <f>'MATRIZ 2017 COMPLETO PROPOSTA'!AG679+'MATRIZ 2017 COMPLETO PROPOSTA'!AJ679+'MATRIZ 2017 COMPLETO PROPOSTA'!AM679</f>
        <v>205179.73993964458</v>
      </c>
      <c r="O679" s="123"/>
      <c r="P679" s="123"/>
      <c r="Q679" s="23"/>
    </row>
    <row r="680" spans="1:17" x14ac:dyDescent="0.25">
      <c r="A680" s="5"/>
      <c r="B680" t="s">
        <v>660</v>
      </c>
      <c r="C680" t="s">
        <v>699</v>
      </c>
      <c r="D680" s="103" t="s">
        <v>89</v>
      </c>
      <c r="F680" s="75"/>
      <c r="H680" s="123">
        <f>'MATRIZ 2017 COMPLETO PROPOSTA'!J680</f>
        <v>2451936.9661381142</v>
      </c>
      <c r="I680" s="123">
        <f>'MATRIZ 2017 COMPLETO PROPOSTA'!O680</f>
        <v>0</v>
      </c>
      <c r="J680" s="123">
        <f>'MATRIZ 2017 COMPLETO PROPOSTA'!R680+'MATRIZ 2017 COMPLETO PROPOSTA'!X680+'MATRIZ 2017 COMPLETO PROPOSTA'!AQ680+'MATRIZ 2017 COMPLETO PROPOSTA'!AU680+'MATRIZ 2017 COMPLETO PROPOSTA'!AY680</f>
        <v>3579.6018651531858</v>
      </c>
      <c r="K680" s="123"/>
      <c r="L680" s="123">
        <f t="shared" si="37"/>
        <v>2455516.5680032675</v>
      </c>
      <c r="M680" s="123"/>
      <c r="N680" s="123">
        <f>'MATRIZ 2017 COMPLETO PROPOSTA'!AG680+'MATRIZ 2017 COMPLETO PROPOSTA'!AJ680+'MATRIZ 2017 COMPLETO PROPOSTA'!AM680</f>
        <v>312011.29098042176</v>
      </c>
      <c r="O680" s="123"/>
      <c r="P680" s="123"/>
      <c r="Q680" s="23"/>
    </row>
    <row r="681" spans="1:17" x14ac:dyDescent="0.25">
      <c r="A681" s="5"/>
      <c r="B681" t="s">
        <v>660</v>
      </c>
      <c r="C681" t="s">
        <v>245</v>
      </c>
      <c r="D681" s="103" t="s">
        <v>246</v>
      </c>
      <c r="F681" s="75"/>
      <c r="H681" s="123"/>
      <c r="I681" s="123" t="s">
        <v>768</v>
      </c>
      <c r="J681" s="123">
        <f>'MATRIZ 2017 COMPLETO PROPOSTA'!R681+'MATRIZ 2017 COMPLETO PROPOSTA'!X681+'MATRIZ 2017 COMPLETO PROPOSTA'!AQ681+'MATRIZ 2017 COMPLETO PROPOSTA'!AU681+'MATRIZ 2017 COMPLETO PROPOSTA'!AY681</f>
        <v>11797.574493059839</v>
      </c>
      <c r="K681" s="123"/>
      <c r="L681" s="123">
        <f t="shared" si="37"/>
        <v>11797.574493059839</v>
      </c>
      <c r="M681" s="123"/>
      <c r="N681" s="123">
        <f>'MATRIZ 2017 COMPLETO PROPOSTA'!AG681+'MATRIZ 2017 COMPLETO PROPOSTA'!AJ681+'MATRIZ 2017 COMPLETO PROPOSTA'!AM681</f>
        <v>182248.96149066585</v>
      </c>
      <c r="O681" s="123"/>
      <c r="P681" s="123"/>
      <c r="Q681" s="23"/>
    </row>
    <row r="682" spans="1:17" x14ac:dyDescent="0.25">
      <c r="A682" s="5"/>
      <c r="D682" s="103"/>
      <c r="F682" s="75"/>
      <c r="H682" s="123"/>
      <c r="I682" s="123"/>
      <c r="J682" s="123"/>
      <c r="K682" s="123"/>
      <c r="L682" s="123"/>
      <c r="M682" s="123"/>
      <c r="N682" s="123"/>
      <c r="O682" s="123"/>
      <c r="P682" s="123"/>
      <c r="Q682" s="23"/>
    </row>
    <row r="683" spans="1:17" x14ac:dyDescent="0.25">
      <c r="A683" s="5"/>
      <c r="B683" s="107" t="s">
        <v>700</v>
      </c>
      <c r="C683" s="107" t="s">
        <v>701</v>
      </c>
      <c r="D683" s="107" t="s">
        <v>84</v>
      </c>
      <c r="E683" s="107"/>
      <c r="F683" s="109"/>
      <c r="G683" s="107"/>
      <c r="H683" s="124">
        <f>SUM(H684:H693)</f>
        <v>35876046.992517196</v>
      </c>
      <c r="I683" s="124">
        <f>SUM(I684:I693)</f>
        <v>9087172.494709976</v>
      </c>
      <c r="J683" s="124">
        <f>SUM(J684:J693)</f>
        <v>8148269.4411345068</v>
      </c>
      <c r="K683" s="124"/>
      <c r="L683" s="124">
        <f>SUM(L684:L693)</f>
        <v>53111488.928361684</v>
      </c>
      <c r="M683" s="124"/>
      <c r="N683" s="124">
        <f>SUM(N684:N693)</f>
        <v>6443205.8292128714</v>
      </c>
      <c r="O683" s="124"/>
      <c r="P683" s="124">
        <f>L683*'DADOS BASE PROPOSTA'!$H$63</f>
        <v>42489.191142689349</v>
      </c>
      <c r="Q683" s="30"/>
    </row>
    <row r="684" spans="1:17" x14ac:dyDescent="0.25">
      <c r="A684" s="5"/>
      <c r="B684" t="s">
        <v>700</v>
      </c>
      <c r="C684" t="s">
        <v>35</v>
      </c>
      <c r="D684" s="103" t="s">
        <v>85</v>
      </c>
      <c r="F684" s="75">
        <f>'MATRIZ 2017 COMPLETO PROPOSTA'!Q684</f>
        <v>9</v>
      </c>
      <c r="H684" s="123">
        <f>'MATRIZ 2017 COMPLETO PROPOSTA'!J684</f>
        <v>0</v>
      </c>
      <c r="I684" s="123">
        <f>SUMIF('MATRIZ 2017 COMPLETO PROPOSTA'!D685:D694,"ECR",'MATRIZ 2017 COMPLETO PROPOSTA'!O685:O694)</f>
        <v>0</v>
      </c>
      <c r="J684" s="123">
        <f>'MATRIZ 2017 COMPLETO PROPOSTA'!R684+'MATRIZ 2017 COMPLETO PROPOSTA'!X684+'MATRIZ 2017 COMPLETO PROPOSTA'!AQ684+'MATRIZ 2017 COMPLETO PROPOSTA'!AU684+'MATRIZ 2017 COMPLETO PROPOSTA'!AY684</f>
        <v>7570704.3217196325</v>
      </c>
      <c r="K684" s="123"/>
      <c r="L684" s="123">
        <f t="shared" ref="L684:L693" si="38">SUM(H684:J684)</f>
        <v>7570704.3217196325</v>
      </c>
      <c r="M684" s="123"/>
      <c r="N684" s="123">
        <f>'MATRIZ 2017 COMPLETO PROPOSTA'!AG684+'MATRIZ 2017 COMPLETO PROPOSTA'!AJ684+'MATRIZ 2017 COMPLETO PROPOSTA'!AM684</f>
        <v>0</v>
      </c>
      <c r="O684" s="123"/>
      <c r="P684" s="123"/>
      <c r="Q684" s="23"/>
    </row>
    <row r="685" spans="1:17" x14ac:dyDescent="0.25">
      <c r="A685" s="5"/>
      <c r="B685" t="s">
        <v>700</v>
      </c>
      <c r="C685" t="s">
        <v>702</v>
      </c>
      <c r="D685" s="103" t="s">
        <v>89</v>
      </c>
      <c r="F685" s="75"/>
      <c r="H685" s="123">
        <f>'MATRIZ 2017 COMPLETO PROPOSTA'!J685</f>
        <v>15531423.937593723</v>
      </c>
      <c r="I685" s="123">
        <f>'MATRIZ 2017 COMPLETO PROPOSTA'!O685</f>
        <v>0</v>
      </c>
      <c r="J685" s="123">
        <f>'MATRIZ 2017 COMPLETO PROPOSTA'!R685+'MATRIZ 2017 COMPLETO PROPOSTA'!X685+'MATRIZ 2017 COMPLETO PROPOSTA'!AQ685+'MATRIZ 2017 COMPLETO PROPOSTA'!AU685+'MATRIZ 2017 COMPLETO PROPOSTA'!AY685</f>
        <v>261485.3821256618</v>
      </c>
      <c r="K685" s="123"/>
      <c r="L685" s="123">
        <f t="shared" si="38"/>
        <v>15792909.319719385</v>
      </c>
      <c r="M685" s="123"/>
      <c r="N685" s="123">
        <f>'MATRIZ 2017 COMPLETO PROPOSTA'!AG685+'MATRIZ 2017 COMPLETO PROPOSTA'!AJ685+'MATRIZ 2017 COMPLETO PROPOSTA'!AM685</f>
        <v>2553121.4271981232</v>
      </c>
      <c r="O685" s="123"/>
      <c r="P685" s="123"/>
      <c r="Q685" s="23"/>
    </row>
    <row r="686" spans="1:17" x14ac:dyDescent="0.25">
      <c r="A686" s="5"/>
      <c r="B686" t="s">
        <v>700</v>
      </c>
      <c r="C686" t="s">
        <v>703</v>
      </c>
      <c r="D686" s="103" t="s">
        <v>89</v>
      </c>
      <c r="F686" s="75"/>
      <c r="H686" s="123">
        <f>'MATRIZ 2017 COMPLETO PROPOSTA'!J686</f>
        <v>3153781.4</v>
      </c>
      <c r="I686" s="123">
        <f>'MATRIZ 2017 COMPLETO PROPOSTA'!O686</f>
        <v>0</v>
      </c>
      <c r="J686" s="123">
        <f>'MATRIZ 2017 COMPLETO PROPOSTA'!R686+'MATRIZ 2017 COMPLETO PROPOSTA'!X686+'MATRIZ 2017 COMPLETO PROPOSTA'!AQ686+'MATRIZ 2017 COMPLETO PROPOSTA'!AU686+'MATRIZ 2017 COMPLETO PROPOSTA'!AY686</f>
        <v>105696.40960792841</v>
      </c>
      <c r="K686" s="123"/>
      <c r="L686" s="123">
        <f t="shared" si="38"/>
        <v>3259477.8096079282</v>
      </c>
      <c r="M686" s="123"/>
      <c r="N686" s="123">
        <f>'MATRIZ 2017 COMPLETO PROPOSTA'!AG686+'MATRIZ 2017 COMPLETO PROPOSTA'!AJ686+'MATRIZ 2017 COMPLETO PROPOSTA'!AM686</f>
        <v>374004.94597022102</v>
      </c>
      <c r="O686" s="123"/>
      <c r="P686" s="123"/>
      <c r="Q686" s="23"/>
    </row>
    <row r="687" spans="1:17" x14ac:dyDescent="0.25">
      <c r="A687" s="5"/>
      <c r="B687" t="s">
        <v>700</v>
      </c>
      <c r="C687" t="s">
        <v>442</v>
      </c>
      <c r="D687" s="103" t="s">
        <v>93</v>
      </c>
      <c r="F687" s="75"/>
      <c r="H687" s="123">
        <f>'MATRIZ 2017 COMPLETO PROPOSTA'!J687</f>
        <v>0</v>
      </c>
      <c r="I687" s="123">
        <f>'MATRIZ 2017 COMPLETO PROPOSTA'!O687</f>
        <v>2766842.6681903098</v>
      </c>
      <c r="J687" s="123">
        <f>'MATRIZ 2017 COMPLETO PROPOSTA'!R687+'MATRIZ 2017 COMPLETO PROPOSTA'!X687+'MATRIZ 2017 COMPLETO PROPOSTA'!AQ687+'MATRIZ 2017 COMPLETO PROPOSTA'!AU687+'MATRIZ 2017 COMPLETO PROPOSTA'!AY687</f>
        <v>63205.539941927782</v>
      </c>
      <c r="K687" s="123"/>
      <c r="L687" s="123">
        <f t="shared" si="38"/>
        <v>2830048.2081322377</v>
      </c>
      <c r="M687" s="123"/>
      <c r="N687" s="123">
        <f>'MATRIZ 2017 COMPLETO PROPOSTA'!AG687+'MATRIZ 2017 COMPLETO PROPOSTA'!AJ687+'MATRIZ 2017 COMPLETO PROPOSTA'!AM687</f>
        <v>477333.09352170792</v>
      </c>
      <c r="O687" s="123"/>
      <c r="P687" s="123"/>
      <c r="Q687" s="23"/>
    </row>
    <row r="688" spans="1:17" x14ac:dyDescent="0.25">
      <c r="A688" s="5"/>
      <c r="B688" t="s">
        <v>700</v>
      </c>
      <c r="C688" t="s">
        <v>704</v>
      </c>
      <c r="D688" s="103" t="s">
        <v>89</v>
      </c>
      <c r="F688" s="75"/>
      <c r="H688" s="123">
        <f>'MATRIZ 2017 COMPLETO PROPOSTA'!J688</f>
        <v>5879742.2602540907</v>
      </c>
      <c r="I688" s="123">
        <f>'MATRIZ 2017 COMPLETO PROPOSTA'!O688</f>
        <v>0</v>
      </c>
      <c r="J688" s="123">
        <f>'MATRIZ 2017 COMPLETO PROPOSTA'!R688+'MATRIZ 2017 COMPLETO PROPOSTA'!X688+'MATRIZ 2017 COMPLETO PROPOSTA'!AQ688+'MATRIZ 2017 COMPLETO PROPOSTA'!AU688+'MATRIZ 2017 COMPLETO PROPOSTA'!AY688</f>
        <v>87084.19405050615</v>
      </c>
      <c r="K688" s="123"/>
      <c r="L688" s="123">
        <f t="shared" si="38"/>
        <v>5966826.4543045964</v>
      </c>
      <c r="M688" s="123"/>
      <c r="N688" s="123">
        <f>'MATRIZ 2017 COMPLETO PROPOSTA'!AG688+'MATRIZ 2017 COMPLETO PROPOSTA'!AJ688+'MATRIZ 2017 COMPLETO PROPOSTA'!AM688</f>
        <v>1158538.8751445122</v>
      </c>
      <c r="O688" s="123"/>
      <c r="P688" s="123"/>
      <c r="Q688" s="23"/>
    </row>
    <row r="689" spans="1:17" x14ac:dyDescent="0.25">
      <c r="A689" s="5"/>
      <c r="B689" t="s">
        <v>700</v>
      </c>
      <c r="C689" t="s">
        <v>705</v>
      </c>
      <c r="D689" s="103" t="s">
        <v>89</v>
      </c>
      <c r="F689" s="75"/>
      <c r="H689" s="123">
        <f>'MATRIZ 2017 COMPLETO PROPOSTA'!J689</f>
        <v>2289087.5825605211</v>
      </c>
      <c r="I689" s="123">
        <f>'MATRIZ 2017 COMPLETO PROPOSTA'!O689</f>
        <v>0</v>
      </c>
      <c r="J689" s="123">
        <f>'MATRIZ 2017 COMPLETO PROPOSTA'!R689+'MATRIZ 2017 COMPLETO PROPOSTA'!X689+'MATRIZ 2017 COMPLETO PROPOSTA'!AQ689+'MATRIZ 2017 COMPLETO PROPOSTA'!AU689+'MATRIZ 2017 COMPLETO PROPOSTA'!AY689</f>
        <v>33504.665742039964</v>
      </c>
      <c r="K689" s="123"/>
      <c r="L689" s="123">
        <f t="shared" si="38"/>
        <v>2322592.2483025612</v>
      </c>
      <c r="M689" s="123"/>
      <c r="N689" s="123">
        <f>'MATRIZ 2017 COMPLETO PROPOSTA'!AG689+'MATRIZ 2017 COMPLETO PROPOSTA'!AJ689+'MATRIZ 2017 COMPLETO PROPOSTA'!AM689</f>
        <v>110652.95980848985</v>
      </c>
      <c r="O689" s="123"/>
      <c r="P689" s="123"/>
      <c r="Q689" s="23"/>
    </row>
    <row r="690" spans="1:17" x14ac:dyDescent="0.25">
      <c r="A690" s="5"/>
      <c r="B690" t="s">
        <v>700</v>
      </c>
      <c r="C690" t="s">
        <v>706</v>
      </c>
      <c r="D690" s="103" t="s">
        <v>93</v>
      </c>
      <c r="F690" s="75"/>
      <c r="H690" s="123">
        <f>'MATRIZ 2017 COMPLETO PROPOSTA'!J690</f>
        <v>0</v>
      </c>
      <c r="I690" s="123">
        <f>'MATRIZ 2017 COMPLETO PROPOSTA'!O690</f>
        <v>2005589.23</v>
      </c>
      <c r="J690" s="123">
        <f>'MATRIZ 2017 COMPLETO PROPOSTA'!R690+'MATRIZ 2017 COMPLETO PROPOSTA'!X690+'MATRIZ 2017 COMPLETO PROPOSTA'!AQ690+'MATRIZ 2017 COMPLETO PROPOSTA'!AU690+'MATRIZ 2017 COMPLETO PROPOSTA'!AY690</f>
        <v>0</v>
      </c>
      <c r="K690" s="123"/>
      <c r="L690" s="123">
        <f t="shared" si="38"/>
        <v>2005589.23</v>
      </c>
      <c r="M690" s="123"/>
      <c r="N690" s="123">
        <f>'MATRIZ 2017 COMPLETO PROPOSTA'!AG690+'MATRIZ 2017 COMPLETO PROPOSTA'!AJ690+'MATRIZ 2017 COMPLETO PROPOSTA'!AM690</f>
        <v>0</v>
      </c>
      <c r="O690" s="123"/>
      <c r="P690" s="123"/>
      <c r="Q690" s="23"/>
    </row>
    <row r="691" spans="1:17" x14ac:dyDescent="0.25">
      <c r="A691" s="5"/>
      <c r="B691" t="s">
        <v>700</v>
      </c>
      <c r="C691" t="s">
        <v>707</v>
      </c>
      <c r="D691" s="103" t="s">
        <v>93</v>
      </c>
      <c r="F691" s="75"/>
      <c r="H691" s="123">
        <f>'MATRIZ 2017 COMPLETO PROPOSTA'!J691</f>
        <v>0</v>
      </c>
      <c r="I691" s="123">
        <f>'MATRIZ 2017 COMPLETO PROPOSTA'!O691</f>
        <v>2135659.96824252</v>
      </c>
      <c r="J691" s="123">
        <f>'MATRIZ 2017 COMPLETO PROPOSTA'!R691+'MATRIZ 2017 COMPLETO PROPOSTA'!X691+'MATRIZ 2017 COMPLETO PROPOSTA'!AQ691+'MATRIZ 2017 COMPLETO PROPOSTA'!AU691+'MATRIZ 2017 COMPLETO PROPOSTA'!AY691</f>
        <v>12780.228803512111</v>
      </c>
      <c r="K691" s="123"/>
      <c r="L691" s="123">
        <f t="shared" si="38"/>
        <v>2148440.1970460322</v>
      </c>
      <c r="M691" s="123"/>
      <c r="N691" s="123">
        <f>'MATRIZ 2017 COMPLETO PROPOSTA'!AG691+'MATRIZ 2017 COMPLETO PROPOSTA'!AJ691+'MATRIZ 2017 COMPLETO PROPOSTA'!AM691</f>
        <v>89654.445147641934</v>
      </c>
      <c r="O691" s="123"/>
      <c r="P691" s="123"/>
      <c r="Q691" s="23"/>
    </row>
    <row r="692" spans="1:17" x14ac:dyDescent="0.25">
      <c r="A692" s="5"/>
      <c r="B692" t="s">
        <v>700</v>
      </c>
      <c r="C692" t="s">
        <v>708</v>
      </c>
      <c r="D692" s="103" t="s">
        <v>89</v>
      </c>
      <c r="F692" s="75"/>
      <c r="H692" s="123">
        <f>'MATRIZ 2017 COMPLETO PROPOSTA'!J692</f>
        <v>9022011.812108865</v>
      </c>
      <c r="I692" s="123">
        <f>'MATRIZ 2017 COMPLETO PROPOSTA'!O692</f>
        <v>0</v>
      </c>
      <c r="J692" s="123">
        <f>'MATRIZ 2017 COMPLETO PROPOSTA'!R692+'MATRIZ 2017 COMPLETO PROPOSTA'!X692+'MATRIZ 2017 COMPLETO PROPOSTA'!AQ692+'MATRIZ 2017 COMPLETO PROPOSTA'!AU692+'MATRIZ 2017 COMPLETO PROPOSTA'!AY692</f>
        <v>13808.699143299968</v>
      </c>
      <c r="K692" s="123"/>
      <c r="L692" s="123">
        <f t="shared" si="38"/>
        <v>9035820.5112521648</v>
      </c>
      <c r="M692" s="123"/>
      <c r="N692" s="123">
        <f>'MATRIZ 2017 COMPLETO PROPOSTA'!AG692+'MATRIZ 2017 COMPLETO PROPOSTA'!AJ692+'MATRIZ 2017 COMPLETO PROPOSTA'!AM692</f>
        <v>1564561.3686206781</v>
      </c>
      <c r="O692" s="123"/>
      <c r="P692" s="123"/>
      <c r="Q692" s="23"/>
    </row>
    <row r="693" spans="1:17" x14ac:dyDescent="0.25">
      <c r="A693" s="5"/>
      <c r="B693" t="s">
        <v>700</v>
      </c>
      <c r="C693" t="s">
        <v>709</v>
      </c>
      <c r="D693" s="103" t="s">
        <v>93</v>
      </c>
      <c r="F693" s="75"/>
      <c r="H693" s="123">
        <f>'MATRIZ 2017 COMPLETO PROPOSTA'!J693</f>
        <v>0</v>
      </c>
      <c r="I693" s="123">
        <f>'MATRIZ 2017 COMPLETO PROPOSTA'!O693</f>
        <v>2179080.6282771449</v>
      </c>
      <c r="J693" s="123">
        <f>'MATRIZ 2017 COMPLETO PROPOSTA'!R693+'MATRIZ 2017 COMPLETO PROPOSTA'!X693+'MATRIZ 2017 COMPLETO PROPOSTA'!AQ693+'MATRIZ 2017 COMPLETO PROPOSTA'!AU693+'MATRIZ 2017 COMPLETO PROPOSTA'!AY693</f>
        <v>0</v>
      </c>
      <c r="K693" s="123"/>
      <c r="L693" s="123">
        <f t="shared" si="38"/>
        <v>2179080.6282771449</v>
      </c>
      <c r="M693" s="123"/>
      <c r="N693" s="123">
        <f>'MATRIZ 2017 COMPLETO PROPOSTA'!AG693+'MATRIZ 2017 COMPLETO PROPOSTA'!AJ693+'MATRIZ 2017 COMPLETO PROPOSTA'!AM693</f>
        <v>115338.71380149685</v>
      </c>
      <c r="O693" s="123"/>
      <c r="P693" s="123"/>
      <c r="Q693" s="23"/>
    </row>
    <row r="694" spans="1:17" x14ac:dyDescent="0.25">
      <c r="A694" s="5"/>
      <c r="D694" s="103"/>
      <c r="F694" s="75"/>
      <c r="H694" s="123"/>
      <c r="I694" s="123"/>
      <c r="J694" s="123"/>
      <c r="K694" s="123"/>
      <c r="L694" s="123"/>
      <c r="M694" s="123"/>
      <c r="N694" s="123"/>
      <c r="O694" s="123"/>
      <c r="P694" s="123"/>
      <c r="Q694" s="23"/>
    </row>
    <row r="695" spans="1:17" x14ac:dyDescent="0.25">
      <c r="A695" s="5"/>
      <c r="B695" s="107" t="s">
        <v>710</v>
      </c>
      <c r="C695" s="107" t="s">
        <v>711</v>
      </c>
      <c r="D695" s="107" t="s">
        <v>84</v>
      </c>
      <c r="E695" s="107"/>
      <c r="F695" s="109"/>
      <c r="G695" s="107"/>
      <c r="H695" s="124">
        <f>SUM(H696:H734)</f>
        <v>110084599.16625361</v>
      </c>
      <c r="I695" s="124">
        <f>SUM(I696:I734)</f>
        <v>22128244.508450203</v>
      </c>
      <c r="J695" s="124">
        <f>SUM(J696:J734)</f>
        <v>15217959.263732422</v>
      </c>
      <c r="K695" s="124"/>
      <c r="L695" s="124">
        <f>SUM(L696:L734)</f>
        <v>147430802.93843627</v>
      </c>
      <c r="M695" s="124"/>
      <c r="N695" s="124">
        <f>SUM(N696:N734)</f>
        <v>19997410.552766696</v>
      </c>
      <c r="O695" s="124"/>
      <c r="P695" s="124">
        <f>L695*'DADOS BASE PROPOSTA'!$H$63</f>
        <v>117944.64235074903</v>
      </c>
      <c r="Q695" s="30"/>
    </row>
    <row r="696" spans="1:17" x14ac:dyDescent="0.25">
      <c r="A696" s="5"/>
      <c r="B696" t="s">
        <v>710</v>
      </c>
      <c r="C696" t="s">
        <v>35</v>
      </c>
      <c r="D696" s="103" t="s">
        <v>85</v>
      </c>
      <c r="F696" s="75">
        <f>'MATRIZ 2017 COMPLETO PROPOSTA'!Q696</f>
        <v>38</v>
      </c>
      <c r="H696" s="123">
        <f>'MATRIZ 2017 COMPLETO PROPOSTA'!J696</f>
        <v>0</v>
      </c>
      <c r="I696" s="123">
        <f>SUMIF('MATRIZ 2017 COMPLETO PROPOSTA'!D697:D735,"ECR",'MATRIZ 2017 COMPLETO PROPOSTA'!O697:O735)</f>
        <v>0</v>
      </c>
      <c r="J696" s="123">
        <f>'MATRIZ 2017 COMPLETO PROPOSTA'!R696+'MATRIZ 2017 COMPLETO PROPOSTA'!X696+'MATRIZ 2017 COMPLETO PROPOSTA'!AQ696+'MATRIZ 2017 COMPLETO PROPOSTA'!AU696+'MATRIZ 2017 COMPLETO PROPOSTA'!AY696</f>
        <v>14372580.744986961</v>
      </c>
      <c r="K696" s="123"/>
      <c r="L696" s="123">
        <f t="shared" ref="L696:L734" si="39">SUM(H696:J696)</f>
        <v>14372580.744986961</v>
      </c>
      <c r="M696" s="123"/>
      <c r="N696" s="123">
        <f>'MATRIZ 2017 COMPLETO PROPOSTA'!AG696+'MATRIZ 2017 COMPLETO PROPOSTA'!AJ696+'MATRIZ 2017 COMPLETO PROPOSTA'!AM696</f>
        <v>0</v>
      </c>
      <c r="O696" s="123"/>
      <c r="P696" s="123"/>
      <c r="Q696" s="23"/>
    </row>
    <row r="697" spans="1:17" x14ac:dyDescent="0.25">
      <c r="A697" s="5"/>
      <c r="B697" t="s">
        <v>710</v>
      </c>
      <c r="C697" t="s">
        <v>712</v>
      </c>
      <c r="D697" s="103" t="s">
        <v>89</v>
      </c>
      <c r="F697" s="75"/>
      <c r="H697" s="123">
        <f>'MATRIZ 2017 COMPLETO PROPOSTA'!J697</f>
        <v>3153781.4</v>
      </c>
      <c r="I697" s="123">
        <f>'MATRIZ 2017 COMPLETO PROPOSTA'!O697</f>
        <v>0</v>
      </c>
      <c r="J697" s="123">
        <f>'MATRIZ 2017 COMPLETO PROPOSTA'!R697+'MATRIZ 2017 COMPLETO PROPOSTA'!X697+'MATRIZ 2017 COMPLETO PROPOSTA'!AQ697+'MATRIZ 2017 COMPLETO PROPOSTA'!AU697+'MATRIZ 2017 COMPLETO PROPOSTA'!AY697</f>
        <v>0</v>
      </c>
      <c r="K697" s="123"/>
      <c r="L697" s="123">
        <f t="shared" si="39"/>
        <v>3153781.4</v>
      </c>
      <c r="M697" s="123"/>
      <c r="N697" s="123">
        <f>'MATRIZ 2017 COMPLETO PROPOSTA'!AG697+'MATRIZ 2017 COMPLETO PROPOSTA'!AJ697+'MATRIZ 2017 COMPLETO PROPOSTA'!AM697</f>
        <v>445490.35355023533</v>
      </c>
      <c r="O697" s="123"/>
      <c r="P697" s="123"/>
      <c r="Q697" s="23"/>
    </row>
    <row r="698" spans="1:17" x14ac:dyDescent="0.25">
      <c r="A698" s="5"/>
      <c r="B698" t="s">
        <v>710</v>
      </c>
      <c r="C698" t="s">
        <v>713</v>
      </c>
      <c r="D698" s="103" t="s">
        <v>87</v>
      </c>
      <c r="F698" s="75"/>
      <c r="H698" s="123">
        <f>'MATRIZ 2017 COMPLETO PROPOSTA'!J698</f>
        <v>0</v>
      </c>
      <c r="I698" s="123">
        <f>'MATRIZ 2017 COMPLETO PROPOSTA'!O698</f>
        <v>1004687.5117582418</v>
      </c>
      <c r="J698" s="123">
        <f>'MATRIZ 2017 COMPLETO PROPOSTA'!R698+'MATRIZ 2017 COMPLETO PROPOSTA'!X698+'MATRIZ 2017 COMPLETO PROPOSTA'!AQ698+'MATRIZ 2017 COMPLETO PROPOSTA'!AU698+'MATRIZ 2017 COMPLETO PROPOSTA'!AY698</f>
        <v>0</v>
      </c>
      <c r="K698" s="123"/>
      <c r="L698" s="123">
        <f t="shared" si="39"/>
        <v>1004687.5117582418</v>
      </c>
      <c r="M698" s="123"/>
      <c r="N698" s="123">
        <f>'MATRIZ 2017 COMPLETO PROPOSTA'!AG698+'MATRIZ 2017 COMPLETO PROPOSTA'!AJ698+'MATRIZ 2017 COMPLETO PROPOSTA'!AM698</f>
        <v>104903.21924833926</v>
      </c>
      <c r="O698" s="123"/>
      <c r="P698" s="123"/>
      <c r="Q698" s="23"/>
    </row>
    <row r="699" spans="1:17" x14ac:dyDescent="0.25">
      <c r="A699" s="5"/>
      <c r="B699" t="s">
        <v>710</v>
      </c>
      <c r="C699" t="s">
        <v>714</v>
      </c>
      <c r="D699" s="103" t="s">
        <v>87</v>
      </c>
      <c r="F699" s="75"/>
      <c r="H699" s="123">
        <f>'MATRIZ 2017 COMPLETO PROPOSTA'!J699</f>
        <v>0</v>
      </c>
      <c r="I699" s="123">
        <f>'MATRIZ 2017 COMPLETO PROPOSTA'!O699</f>
        <v>1044237.3807672323</v>
      </c>
      <c r="J699" s="123">
        <f>'MATRIZ 2017 COMPLETO PROPOSTA'!R699+'MATRIZ 2017 COMPLETO PROPOSTA'!X699+'MATRIZ 2017 COMPLETO PROPOSTA'!AQ699+'MATRIZ 2017 COMPLETO PROPOSTA'!AU699+'MATRIZ 2017 COMPLETO PROPOSTA'!AY699</f>
        <v>0</v>
      </c>
      <c r="K699" s="123"/>
      <c r="L699" s="123">
        <f t="shared" si="39"/>
        <v>1044237.3807672323</v>
      </c>
      <c r="M699" s="123"/>
      <c r="N699" s="123">
        <f>'MATRIZ 2017 COMPLETO PROPOSTA'!AG699+'MATRIZ 2017 COMPLETO PROPOSTA'!AJ699+'MATRIZ 2017 COMPLETO PROPOSTA'!AM699</f>
        <v>108107.52173012213</v>
      </c>
      <c r="O699" s="123"/>
      <c r="P699" s="123"/>
      <c r="Q699" s="23"/>
    </row>
    <row r="700" spans="1:17" x14ac:dyDescent="0.25">
      <c r="A700" s="5"/>
      <c r="B700" t="s">
        <v>710</v>
      </c>
      <c r="C700" t="s">
        <v>715</v>
      </c>
      <c r="D700" s="103" t="s">
        <v>87</v>
      </c>
      <c r="F700" s="75"/>
      <c r="H700" s="123">
        <f>'MATRIZ 2017 COMPLETO PROPOSTA'!J700</f>
        <v>0</v>
      </c>
      <c r="I700" s="123">
        <f>'MATRIZ 2017 COMPLETO PROPOSTA'!O700</f>
        <v>993970.02</v>
      </c>
      <c r="J700" s="123">
        <f>'MATRIZ 2017 COMPLETO PROPOSTA'!R700+'MATRIZ 2017 COMPLETO PROPOSTA'!X700+'MATRIZ 2017 COMPLETO PROPOSTA'!AQ700+'MATRIZ 2017 COMPLETO PROPOSTA'!AU700+'MATRIZ 2017 COMPLETO PROPOSTA'!AY700</f>
        <v>0</v>
      </c>
      <c r="K700" s="123"/>
      <c r="L700" s="123">
        <f t="shared" si="39"/>
        <v>993970.02</v>
      </c>
      <c r="M700" s="123"/>
      <c r="N700" s="123">
        <f>'MATRIZ 2017 COMPLETO PROPOSTA'!AG700+'MATRIZ 2017 COMPLETO PROPOSTA'!AJ700+'MATRIZ 2017 COMPLETO PROPOSTA'!AM700</f>
        <v>0</v>
      </c>
      <c r="O700" s="123"/>
      <c r="P700" s="123"/>
      <c r="Q700" s="23"/>
    </row>
    <row r="701" spans="1:17" x14ac:dyDescent="0.25">
      <c r="A701" s="5"/>
      <c r="B701" t="s">
        <v>710</v>
      </c>
      <c r="C701" t="s">
        <v>716</v>
      </c>
      <c r="D701" s="103" t="s">
        <v>87</v>
      </c>
      <c r="F701" s="75"/>
      <c r="H701" s="123">
        <f>'MATRIZ 2017 COMPLETO PROPOSTA'!J701</f>
        <v>0</v>
      </c>
      <c r="I701" s="123">
        <f>'MATRIZ 2017 COMPLETO PROPOSTA'!O701</f>
        <v>993970.02</v>
      </c>
      <c r="J701" s="123">
        <f>'MATRIZ 2017 COMPLETO PROPOSTA'!R701+'MATRIZ 2017 COMPLETO PROPOSTA'!X701+'MATRIZ 2017 COMPLETO PROPOSTA'!AQ701+'MATRIZ 2017 COMPLETO PROPOSTA'!AU701+'MATRIZ 2017 COMPLETO PROPOSTA'!AY701</f>
        <v>0</v>
      </c>
      <c r="K701" s="123"/>
      <c r="L701" s="123">
        <f t="shared" si="39"/>
        <v>993970.02</v>
      </c>
      <c r="M701" s="123"/>
      <c r="N701" s="123">
        <f>'MATRIZ 2017 COMPLETO PROPOSTA'!AG701+'MATRIZ 2017 COMPLETO PROPOSTA'!AJ701+'MATRIZ 2017 COMPLETO PROPOSTA'!AM701</f>
        <v>0</v>
      </c>
      <c r="O701" s="123"/>
      <c r="P701" s="123"/>
      <c r="Q701" s="23"/>
    </row>
    <row r="702" spans="1:17" x14ac:dyDescent="0.25">
      <c r="A702" s="5"/>
      <c r="B702" t="s">
        <v>710</v>
      </c>
      <c r="C702" t="s">
        <v>717</v>
      </c>
      <c r="D702" s="103" t="s">
        <v>87</v>
      </c>
      <c r="F702" s="75"/>
      <c r="H702" s="123">
        <f>'MATRIZ 2017 COMPLETO PROPOSTA'!J702</f>
        <v>0</v>
      </c>
      <c r="I702" s="123">
        <f>'MATRIZ 2017 COMPLETO PROPOSTA'!O702</f>
        <v>994026.16069368133</v>
      </c>
      <c r="J702" s="123">
        <f>'MATRIZ 2017 COMPLETO PROPOSTA'!R702+'MATRIZ 2017 COMPLETO PROPOSTA'!X702+'MATRIZ 2017 COMPLETO PROPOSTA'!AQ702+'MATRIZ 2017 COMPLETO PROPOSTA'!AU702+'MATRIZ 2017 COMPLETO PROPOSTA'!AY702</f>
        <v>0</v>
      </c>
      <c r="K702" s="123"/>
      <c r="L702" s="123">
        <f t="shared" si="39"/>
        <v>994026.16069368133</v>
      </c>
      <c r="M702" s="123"/>
      <c r="N702" s="123">
        <f>'MATRIZ 2017 COMPLETO PROPOSTA'!AG702+'MATRIZ 2017 COMPLETO PROPOSTA'!AJ702+'MATRIZ 2017 COMPLETO PROPOSTA'!AM702</f>
        <v>7186.7103736450099</v>
      </c>
      <c r="O702" s="123"/>
      <c r="P702" s="123"/>
      <c r="Q702" s="23"/>
    </row>
    <row r="703" spans="1:17" x14ac:dyDescent="0.25">
      <c r="A703" s="5"/>
      <c r="B703" t="s">
        <v>710</v>
      </c>
      <c r="C703" t="s">
        <v>718</v>
      </c>
      <c r="D703" s="103" t="s">
        <v>87</v>
      </c>
      <c r="F703" s="75"/>
      <c r="H703" s="123">
        <f>'MATRIZ 2017 COMPLETO PROPOSTA'!J703</f>
        <v>0</v>
      </c>
      <c r="I703" s="123">
        <f>'MATRIZ 2017 COMPLETO PROPOSTA'!O703</f>
        <v>996405.2218028846</v>
      </c>
      <c r="J703" s="123">
        <f>'MATRIZ 2017 COMPLETO PROPOSTA'!R703+'MATRIZ 2017 COMPLETO PROPOSTA'!X703+'MATRIZ 2017 COMPLETO PROPOSTA'!AQ703+'MATRIZ 2017 COMPLETO PROPOSTA'!AU703+'MATRIZ 2017 COMPLETO PROPOSTA'!AY703</f>
        <v>0</v>
      </c>
      <c r="K703" s="123"/>
      <c r="L703" s="123">
        <f t="shared" si="39"/>
        <v>996405.2218028846</v>
      </c>
      <c r="M703" s="123"/>
      <c r="N703" s="123">
        <f>'MATRIZ 2017 COMPLETO PROPOSTA'!AG703+'MATRIZ 2017 COMPLETO PROPOSTA'!AJ703+'MATRIZ 2017 COMPLETO PROPOSTA'!AM703</f>
        <v>80985.663674887372</v>
      </c>
      <c r="O703" s="123"/>
      <c r="P703" s="123"/>
      <c r="Q703" s="23"/>
    </row>
    <row r="704" spans="1:17" x14ac:dyDescent="0.25">
      <c r="A704" s="5"/>
      <c r="B704" t="s">
        <v>710</v>
      </c>
      <c r="C704" t="s">
        <v>719</v>
      </c>
      <c r="D704" s="103" t="s">
        <v>89</v>
      </c>
      <c r="F704" s="75"/>
      <c r="H704" s="123">
        <f>'MATRIZ 2017 COMPLETO PROPOSTA'!J704</f>
        <v>3918706.8329216829</v>
      </c>
      <c r="I704" s="123">
        <f>'MATRIZ 2017 COMPLETO PROPOSTA'!O704</f>
        <v>0</v>
      </c>
      <c r="J704" s="123">
        <f>'MATRIZ 2017 COMPLETO PROPOSTA'!R704+'MATRIZ 2017 COMPLETO PROPOSTA'!X704+'MATRIZ 2017 COMPLETO PROPOSTA'!AQ704+'MATRIZ 2017 COMPLETO PROPOSTA'!AU704+'MATRIZ 2017 COMPLETO PROPOSTA'!AY704</f>
        <v>0</v>
      </c>
      <c r="K704" s="123"/>
      <c r="L704" s="123">
        <f t="shared" si="39"/>
        <v>3918706.8329216829</v>
      </c>
      <c r="M704" s="123"/>
      <c r="N704" s="123">
        <f>'MATRIZ 2017 COMPLETO PROPOSTA'!AG704+'MATRIZ 2017 COMPLETO PROPOSTA'!AJ704+'MATRIZ 2017 COMPLETO PROPOSTA'!AM704</f>
        <v>409412.28490655596</v>
      </c>
      <c r="O704" s="123"/>
      <c r="P704" s="123"/>
      <c r="Q704" s="23"/>
    </row>
    <row r="705" spans="1:17" x14ac:dyDescent="0.25">
      <c r="A705" s="5"/>
      <c r="B705" t="s">
        <v>710</v>
      </c>
      <c r="C705" t="s">
        <v>720</v>
      </c>
      <c r="D705" s="103" t="s">
        <v>89</v>
      </c>
      <c r="F705" s="75"/>
      <c r="H705" s="123">
        <f>'MATRIZ 2017 COMPLETO PROPOSTA'!J705</f>
        <v>4097044.4155304763</v>
      </c>
      <c r="I705" s="123">
        <f>'MATRIZ 2017 COMPLETO PROPOSTA'!O705</f>
        <v>0</v>
      </c>
      <c r="J705" s="123">
        <f>'MATRIZ 2017 COMPLETO PROPOSTA'!R705+'MATRIZ 2017 COMPLETO PROPOSTA'!X705+'MATRIZ 2017 COMPLETO PROPOSTA'!AQ705+'MATRIZ 2017 COMPLETO PROPOSTA'!AU705+'MATRIZ 2017 COMPLETO PROPOSTA'!AY705</f>
        <v>3187.373769963699</v>
      </c>
      <c r="K705" s="123"/>
      <c r="L705" s="123">
        <f t="shared" si="39"/>
        <v>4100231.7893004399</v>
      </c>
      <c r="M705" s="123"/>
      <c r="N705" s="123">
        <f>'MATRIZ 2017 COMPLETO PROPOSTA'!AG705+'MATRIZ 2017 COMPLETO PROPOSTA'!AJ705+'MATRIZ 2017 COMPLETO PROPOSTA'!AM705</f>
        <v>989255.37270053825</v>
      </c>
      <c r="O705" s="123"/>
      <c r="P705" s="123"/>
      <c r="Q705" s="23"/>
    </row>
    <row r="706" spans="1:17" x14ac:dyDescent="0.25">
      <c r="A706" s="5"/>
      <c r="B706" t="s">
        <v>710</v>
      </c>
      <c r="C706" t="s">
        <v>721</v>
      </c>
      <c r="D706" s="103" t="s">
        <v>89</v>
      </c>
      <c r="F706" s="75"/>
      <c r="H706" s="123">
        <f>'MATRIZ 2017 COMPLETO PROPOSTA'!J706</f>
        <v>3153781.4</v>
      </c>
      <c r="I706" s="123">
        <f>'MATRIZ 2017 COMPLETO PROPOSTA'!O706</f>
        <v>0</v>
      </c>
      <c r="J706" s="123">
        <f>'MATRIZ 2017 COMPLETO PROPOSTA'!R706+'MATRIZ 2017 COMPLETO PROPOSTA'!X706+'MATRIZ 2017 COMPLETO PROPOSTA'!AQ706+'MATRIZ 2017 COMPLETO PROPOSTA'!AU706+'MATRIZ 2017 COMPLETO PROPOSTA'!AY706</f>
        <v>0</v>
      </c>
      <c r="K706" s="123"/>
      <c r="L706" s="123">
        <f t="shared" si="39"/>
        <v>3153781.4</v>
      </c>
      <c r="M706" s="123"/>
      <c r="N706" s="123">
        <f>'MATRIZ 2017 COMPLETO PROPOSTA'!AG706+'MATRIZ 2017 COMPLETO PROPOSTA'!AJ706+'MATRIZ 2017 COMPLETO PROPOSTA'!AM706</f>
        <v>614670.41572895518</v>
      </c>
      <c r="O706" s="123"/>
      <c r="P706" s="123"/>
      <c r="Q706" s="23"/>
    </row>
    <row r="707" spans="1:17" x14ac:dyDescent="0.25">
      <c r="A707" s="5"/>
      <c r="B707" t="s">
        <v>710</v>
      </c>
      <c r="C707" t="s">
        <v>722</v>
      </c>
      <c r="D707" s="103" t="s">
        <v>89</v>
      </c>
      <c r="F707" s="75"/>
      <c r="H707" s="123">
        <f>'MATRIZ 2017 COMPLETO PROPOSTA'!J707</f>
        <v>3153781.4</v>
      </c>
      <c r="I707" s="123">
        <f>'MATRIZ 2017 COMPLETO PROPOSTA'!O707</f>
        <v>0</v>
      </c>
      <c r="J707" s="123">
        <f>'MATRIZ 2017 COMPLETO PROPOSTA'!R707+'MATRIZ 2017 COMPLETO PROPOSTA'!X707+'MATRIZ 2017 COMPLETO PROPOSTA'!AQ707+'MATRIZ 2017 COMPLETO PROPOSTA'!AU707+'MATRIZ 2017 COMPLETO PROPOSTA'!AY707</f>
        <v>39107.411687972053</v>
      </c>
      <c r="K707" s="123"/>
      <c r="L707" s="123">
        <f t="shared" si="39"/>
        <v>3192888.8116879719</v>
      </c>
      <c r="M707" s="123"/>
      <c r="N707" s="123">
        <f>'MATRIZ 2017 COMPLETO PROPOSTA'!AG707+'MATRIZ 2017 COMPLETO PROPOSTA'!AJ707+'MATRIZ 2017 COMPLETO PROPOSTA'!AM707</f>
        <v>520218.82449400518</v>
      </c>
      <c r="O707" s="123"/>
      <c r="P707" s="123"/>
      <c r="Q707" s="23"/>
    </row>
    <row r="708" spans="1:17" x14ac:dyDescent="0.25">
      <c r="A708" s="5"/>
      <c r="B708" t="s">
        <v>710</v>
      </c>
      <c r="C708" t="s">
        <v>723</v>
      </c>
      <c r="D708" s="103" t="s">
        <v>89</v>
      </c>
      <c r="F708" s="75"/>
      <c r="H708" s="123">
        <f>'MATRIZ 2017 COMPLETO PROPOSTA'!J708</f>
        <v>4660762.1171614751</v>
      </c>
      <c r="I708" s="123">
        <f>'MATRIZ 2017 COMPLETO PROPOSTA'!O708</f>
        <v>0</v>
      </c>
      <c r="J708" s="123">
        <f>'MATRIZ 2017 COMPLETO PROPOSTA'!R708+'MATRIZ 2017 COMPLETO PROPOSTA'!X708+'MATRIZ 2017 COMPLETO PROPOSTA'!AQ708+'MATRIZ 2017 COMPLETO PROPOSTA'!AU708+'MATRIZ 2017 COMPLETO PROPOSTA'!AY708</f>
        <v>0</v>
      </c>
      <c r="K708" s="123"/>
      <c r="L708" s="123">
        <f t="shared" si="39"/>
        <v>4660762.1171614751</v>
      </c>
      <c r="M708" s="123"/>
      <c r="N708" s="123">
        <f>'MATRIZ 2017 COMPLETO PROPOSTA'!AG708+'MATRIZ 2017 COMPLETO PROPOSTA'!AJ708+'MATRIZ 2017 COMPLETO PROPOSTA'!AM708</f>
        <v>636449.78121496632</v>
      </c>
      <c r="O708" s="123"/>
      <c r="P708" s="123"/>
      <c r="Q708" s="23"/>
    </row>
    <row r="709" spans="1:17" x14ac:dyDescent="0.25">
      <c r="A709" s="5"/>
      <c r="B709" t="s">
        <v>710</v>
      </c>
      <c r="C709" t="s">
        <v>724</v>
      </c>
      <c r="D709" s="103" t="s">
        <v>93</v>
      </c>
      <c r="F709" s="75"/>
      <c r="H709" s="123">
        <f>'MATRIZ 2017 COMPLETO PROPOSTA'!J709</f>
        <v>0</v>
      </c>
      <c r="I709" s="123">
        <f>'MATRIZ 2017 COMPLETO PROPOSTA'!O709</f>
        <v>2361959.9462488201</v>
      </c>
      <c r="J709" s="123">
        <f>'MATRIZ 2017 COMPLETO PROPOSTA'!R709+'MATRIZ 2017 COMPLETO PROPOSTA'!X709+'MATRIZ 2017 COMPLETO PROPOSTA'!AQ709+'MATRIZ 2017 COMPLETO PROPOSTA'!AU709+'MATRIZ 2017 COMPLETO PROPOSTA'!AY709</f>
        <v>0</v>
      </c>
      <c r="K709" s="123"/>
      <c r="L709" s="123">
        <f t="shared" si="39"/>
        <v>2361959.9462488201</v>
      </c>
      <c r="M709" s="123"/>
      <c r="N709" s="123">
        <f>'MATRIZ 2017 COMPLETO PROPOSTA'!AG709+'MATRIZ 2017 COMPLETO PROPOSTA'!AJ709+'MATRIZ 2017 COMPLETO PROPOSTA'!AM709</f>
        <v>206743.62094367767</v>
      </c>
      <c r="O709" s="123"/>
      <c r="P709" s="123"/>
      <c r="Q709" s="23"/>
    </row>
    <row r="710" spans="1:17" x14ac:dyDescent="0.25">
      <c r="A710" s="5"/>
      <c r="B710" t="s">
        <v>710</v>
      </c>
      <c r="C710" t="s">
        <v>725</v>
      </c>
      <c r="D710" s="103" t="s">
        <v>89</v>
      </c>
      <c r="F710" s="75"/>
      <c r="H710" s="123">
        <f>'MATRIZ 2017 COMPLETO PROPOSTA'!J710</f>
        <v>3153781.4</v>
      </c>
      <c r="I710" s="123">
        <f>'MATRIZ 2017 COMPLETO PROPOSTA'!O710</f>
        <v>0</v>
      </c>
      <c r="J710" s="123">
        <f>'MATRIZ 2017 COMPLETO PROPOSTA'!R710+'MATRIZ 2017 COMPLETO PROPOSTA'!X710+'MATRIZ 2017 COMPLETO PROPOSTA'!AQ710+'MATRIZ 2017 COMPLETO PROPOSTA'!AU710+'MATRIZ 2017 COMPLETO PROPOSTA'!AY710</f>
        <v>0</v>
      </c>
      <c r="K710" s="123"/>
      <c r="L710" s="123">
        <f t="shared" si="39"/>
        <v>3153781.4</v>
      </c>
      <c r="M710" s="123"/>
      <c r="N710" s="123">
        <f>'MATRIZ 2017 COMPLETO PROPOSTA'!AG710+'MATRIZ 2017 COMPLETO PROPOSTA'!AJ710+'MATRIZ 2017 COMPLETO PROPOSTA'!AM710</f>
        <v>438524.78982457152</v>
      </c>
      <c r="O710" s="123"/>
      <c r="P710" s="123"/>
      <c r="Q710" s="23"/>
    </row>
    <row r="711" spans="1:17" x14ac:dyDescent="0.25">
      <c r="A711" s="5"/>
      <c r="B711" t="s">
        <v>710</v>
      </c>
      <c r="C711" t="s">
        <v>726</v>
      </c>
      <c r="D711" s="103" t="s">
        <v>89</v>
      </c>
      <c r="F711" s="75"/>
      <c r="H711" s="123">
        <f>'MATRIZ 2017 COMPLETO PROPOSTA'!J711</f>
        <v>3153781.4</v>
      </c>
      <c r="I711" s="123">
        <f>'MATRIZ 2017 COMPLETO PROPOSTA'!O711</f>
        <v>0</v>
      </c>
      <c r="J711" s="123">
        <f>'MATRIZ 2017 COMPLETO PROPOSTA'!R711+'MATRIZ 2017 COMPLETO PROPOSTA'!X711+'MATRIZ 2017 COMPLETO PROPOSTA'!AQ711+'MATRIZ 2017 COMPLETO PROPOSTA'!AU711+'MATRIZ 2017 COMPLETO PROPOSTA'!AY711</f>
        <v>0</v>
      </c>
      <c r="K711" s="123"/>
      <c r="L711" s="123">
        <f t="shared" si="39"/>
        <v>3153781.4</v>
      </c>
      <c r="M711" s="123"/>
      <c r="N711" s="123">
        <f>'MATRIZ 2017 COMPLETO PROPOSTA'!AG711+'MATRIZ 2017 COMPLETO PROPOSTA'!AJ711+'MATRIZ 2017 COMPLETO PROPOSTA'!AM711</f>
        <v>303065.56970141246</v>
      </c>
      <c r="O711" s="123"/>
      <c r="P711" s="123"/>
      <c r="Q711" s="23"/>
    </row>
    <row r="712" spans="1:17" x14ac:dyDescent="0.25">
      <c r="A712" s="5"/>
      <c r="B712" t="s">
        <v>710</v>
      </c>
      <c r="C712" t="s">
        <v>727</v>
      </c>
      <c r="D712" s="103" t="s">
        <v>89</v>
      </c>
      <c r="F712" s="75"/>
      <c r="H712" s="123">
        <f>'MATRIZ 2017 COMPLETO PROPOSTA'!J712</f>
        <v>3153781.4</v>
      </c>
      <c r="I712" s="123">
        <f>'MATRIZ 2017 COMPLETO PROPOSTA'!O712</f>
        <v>0</v>
      </c>
      <c r="J712" s="123">
        <f>'MATRIZ 2017 COMPLETO PROPOSTA'!R712+'MATRIZ 2017 COMPLETO PROPOSTA'!X712+'MATRIZ 2017 COMPLETO PROPOSTA'!AQ712+'MATRIZ 2017 COMPLETO PROPOSTA'!AU712+'MATRIZ 2017 COMPLETO PROPOSTA'!AY712</f>
        <v>291709.02516213822</v>
      </c>
      <c r="K712" s="123"/>
      <c r="L712" s="123">
        <f t="shared" si="39"/>
        <v>3445490.425162138</v>
      </c>
      <c r="M712" s="123"/>
      <c r="N712" s="123">
        <f>'MATRIZ 2017 COMPLETO PROPOSTA'!AG712+'MATRIZ 2017 COMPLETO PROPOSTA'!AJ712+'MATRIZ 2017 COMPLETO PROPOSTA'!AM712</f>
        <v>788411.76942710089</v>
      </c>
      <c r="O712" s="123"/>
      <c r="P712" s="123"/>
      <c r="Q712" s="23"/>
    </row>
    <row r="713" spans="1:17" x14ac:dyDescent="0.25">
      <c r="A713" s="5"/>
      <c r="B713" t="s">
        <v>710</v>
      </c>
      <c r="C713" t="s">
        <v>728</v>
      </c>
      <c r="D713" s="103" t="s">
        <v>89</v>
      </c>
      <c r="F713" s="75"/>
      <c r="H713" s="123">
        <f>'MATRIZ 2017 COMPLETO PROPOSTA'!J713</f>
        <v>3309370.4649504656</v>
      </c>
      <c r="I713" s="123">
        <f>'MATRIZ 2017 COMPLETO PROPOSTA'!O713</f>
        <v>0</v>
      </c>
      <c r="J713" s="123">
        <f>'MATRIZ 2017 COMPLETO PROPOSTA'!R713+'MATRIZ 2017 COMPLETO PROPOSTA'!X713+'MATRIZ 2017 COMPLETO PROPOSTA'!AQ713+'MATRIZ 2017 COMPLETO PROPOSTA'!AU713+'MATRIZ 2017 COMPLETO PROPOSTA'!AY713</f>
        <v>0</v>
      </c>
      <c r="K713" s="123"/>
      <c r="L713" s="123">
        <f t="shared" si="39"/>
        <v>3309370.4649504656</v>
      </c>
      <c r="M713" s="123"/>
      <c r="N713" s="123">
        <f>'MATRIZ 2017 COMPLETO PROPOSTA'!AG713+'MATRIZ 2017 COMPLETO PROPOSTA'!AJ713+'MATRIZ 2017 COMPLETO PROPOSTA'!AM713</f>
        <v>343663.15328885493</v>
      </c>
      <c r="O713" s="123"/>
      <c r="P713" s="123"/>
      <c r="Q713" s="23"/>
    </row>
    <row r="714" spans="1:17" x14ac:dyDescent="0.25">
      <c r="A714" s="5"/>
      <c r="B714" t="s">
        <v>710</v>
      </c>
      <c r="C714" t="s">
        <v>729</v>
      </c>
      <c r="D714" s="103" t="s">
        <v>89</v>
      </c>
      <c r="F714" s="75"/>
      <c r="H714" s="123">
        <f>'MATRIZ 2017 COMPLETO PROPOSTA'!J714</f>
        <v>5406784.9566118494</v>
      </c>
      <c r="I714" s="123">
        <f>'MATRIZ 2017 COMPLETO PROPOSTA'!O714</f>
        <v>0</v>
      </c>
      <c r="J714" s="123">
        <f>'MATRIZ 2017 COMPLETO PROPOSTA'!R714+'MATRIZ 2017 COMPLETO PROPOSTA'!X714+'MATRIZ 2017 COMPLETO PROPOSTA'!AQ714+'MATRIZ 2017 COMPLETO PROPOSTA'!AU714+'MATRIZ 2017 COMPLETO PROPOSTA'!AY714</f>
        <v>0</v>
      </c>
      <c r="K714" s="123"/>
      <c r="L714" s="123">
        <f t="shared" si="39"/>
        <v>5406784.9566118494</v>
      </c>
      <c r="M714" s="123"/>
      <c r="N714" s="123">
        <f>'MATRIZ 2017 COMPLETO PROPOSTA'!AG714+'MATRIZ 2017 COMPLETO PROPOSTA'!AJ714+'MATRIZ 2017 COMPLETO PROPOSTA'!AM714</f>
        <v>809661.75284235459</v>
      </c>
      <c r="O714" s="123"/>
      <c r="P714" s="123"/>
      <c r="Q714" s="23"/>
    </row>
    <row r="715" spans="1:17" x14ac:dyDescent="0.25">
      <c r="A715" s="5"/>
      <c r="B715" t="s">
        <v>710</v>
      </c>
      <c r="C715" t="s">
        <v>730</v>
      </c>
      <c r="D715" s="103" t="s">
        <v>89</v>
      </c>
      <c r="F715" s="75"/>
      <c r="H715" s="123">
        <f>'MATRIZ 2017 COMPLETO PROPOSTA'!J715</f>
        <v>4353972.8005072791</v>
      </c>
      <c r="I715" s="123">
        <f>'MATRIZ 2017 COMPLETO PROPOSTA'!O715</f>
        <v>0</v>
      </c>
      <c r="J715" s="123">
        <f>'MATRIZ 2017 COMPLETO PROPOSTA'!R715+'MATRIZ 2017 COMPLETO PROPOSTA'!X715+'MATRIZ 2017 COMPLETO PROPOSTA'!AQ715+'MATRIZ 2017 COMPLETO PROPOSTA'!AU715+'MATRIZ 2017 COMPLETO PROPOSTA'!AY715</f>
        <v>314.53443808186091</v>
      </c>
      <c r="K715" s="123"/>
      <c r="L715" s="123">
        <f t="shared" si="39"/>
        <v>4354287.3349453611</v>
      </c>
      <c r="M715" s="123"/>
      <c r="N715" s="123">
        <f>'MATRIZ 2017 COMPLETO PROPOSTA'!AG715+'MATRIZ 2017 COMPLETO PROPOSTA'!AJ715+'MATRIZ 2017 COMPLETO PROPOSTA'!AM715</f>
        <v>969475.25539156317</v>
      </c>
      <c r="O715" s="123"/>
      <c r="P715" s="123"/>
      <c r="Q715" s="23"/>
    </row>
    <row r="716" spans="1:17" x14ac:dyDescent="0.25">
      <c r="A716" s="5"/>
      <c r="B716" t="s">
        <v>710</v>
      </c>
      <c r="C716" t="s">
        <v>731</v>
      </c>
      <c r="D716" s="103" t="s">
        <v>89</v>
      </c>
      <c r="F716" s="75"/>
      <c r="H716" s="123">
        <f>'MATRIZ 2017 COMPLETO PROPOSTA'!J716</f>
        <v>3153781.4</v>
      </c>
      <c r="I716" s="123">
        <f>'MATRIZ 2017 COMPLETO PROPOSTA'!O716</f>
        <v>0</v>
      </c>
      <c r="J716" s="123">
        <f>'MATRIZ 2017 COMPLETO PROPOSTA'!R716+'MATRIZ 2017 COMPLETO PROPOSTA'!X716+'MATRIZ 2017 COMPLETO PROPOSTA'!AQ716+'MATRIZ 2017 COMPLETO PROPOSTA'!AU716+'MATRIZ 2017 COMPLETO PROPOSTA'!AY716</f>
        <v>0</v>
      </c>
      <c r="K716" s="123"/>
      <c r="L716" s="123">
        <f t="shared" si="39"/>
        <v>3153781.4</v>
      </c>
      <c r="M716" s="123"/>
      <c r="N716" s="123">
        <f>'MATRIZ 2017 COMPLETO PROPOSTA'!AG716+'MATRIZ 2017 COMPLETO PROPOSTA'!AJ716+'MATRIZ 2017 COMPLETO PROPOSTA'!AM716</f>
        <v>450653.87297118444</v>
      </c>
      <c r="O716" s="123"/>
      <c r="P716" s="123"/>
      <c r="Q716" s="23"/>
    </row>
    <row r="717" spans="1:17" x14ac:dyDescent="0.25">
      <c r="A717" s="5"/>
      <c r="B717" t="s">
        <v>710</v>
      </c>
      <c r="C717" t="s">
        <v>732</v>
      </c>
      <c r="D717" s="103" t="s">
        <v>89</v>
      </c>
      <c r="F717" s="75"/>
      <c r="H717" s="123">
        <f>'MATRIZ 2017 COMPLETO PROPOSTA'!J717</f>
        <v>3153781.4</v>
      </c>
      <c r="I717" s="123">
        <f>'MATRIZ 2017 COMPLETO PROPOSTA'!O717</f>
        <v>0</v>
      </c>
      <c r="J717" s="123">
        <f>'MATRIZ 2017 COMPLETO PROPOSTA'!R717+'MATRIZ 2017 COMPLETO PROPOSTA'!X717+'MATRIZ 2017 COMPLETO PROPOSTA'!AQ717+'MATRIZ 2017 COMPLETO PROPOSTA'!AU717+'MATRIZ 2017 COMPLETO PROPOSTA'!AY717</f>
        <v>0</v>
      </c>
      <c r="K717" s="123"/>
      <c r="L717" s="123">
        <f t="shared" si="39"/>
        <v>3153781.4</v>
      </c>
      <c r="M717" s="123"/>
      <c r="N717" s="123">
        <f>'MATRIZ 2017 COMPLETO PROPOSTA'!AG717+'MATRIZ 2017 COMPLETO PROPOSTA'!AJ717+'MATRIZ 2017 COMPLETO PROPOSTA'!AM717</f>
        <v>572896.32135368441</v>
      </c>
      <c r="O717" s="123"/>
      <c r="P717" s="123"/>
      <c r="Q717" s="23"/>
    </row>
    <row r="718" spans="1:17" x14ac:dyDescent="0.25">
      <c r="A718" s="5"/>
      <c r="B718" t="s">
        <v>710</v>
      </c>
      <c r="C718" t="s">
        <v>733</v>
      </c>
      <c r="D718" s="103" t="s">
        <v>93</v>
      </c>
      <c r="F718" s="75"/>
      <c r="H718" s="123">
        <f>'MATRIZ 2017 COMPLETO PROPOSTA'!J718</f>
        <v>0</v>
      </c>
      <c r="I718" s="123">
        <f>'MATRIZ 2017 COMPLETO PROPOSTA'!O718</f>
        <v>2005674.870625</v>
      </c>
      <c r="J718" s="123">
        <f>'MATRIZ 2017 COMPLETO PROPOSTA'!R718+'MATRIZ 2017 COMPLETO PROPOSTA'!X718+'MATRIZ 2017 COMPLETO PROPOSTA'!AQ718+'MATRIZ 2017 COMPLETO PROPOSTA'!AU718+'MATRIZ 2017 COMPLETO PROPOSTA'!AY718</f>
        <v>0</v>
      </c>
      <c r="K718" s="123"/>
      <c r="L718" s="123">
        <f t="shared" si="39"/>
        <v>2005674.870625</v>
      </c>
      <c r="M718" s="123"/>
      <c r="N718" s="123">
        <f>'MATRIZ 2017 COMPLETO PROPOSTA'!AG718+'MATRIZ 2017 COMPLETO PROPOSTA'!AJ718+'MATRIZ 2017 COMPLETO PROPOSTA'!AM718</f>
        <v>6251.811327900522</v>
      </c>
      <c r="O718" s="123"/>
      <c r="P718" s="123"/>
      <c r="Q718" s="23"/>
    </row>
    <row r="719" spans="1:17" x14ac:dyDescent="0.25">
      <c r="A719" s="5"/>
      <c r="B719" t="s">
        <v>710</v>
      </c>
      <c r="C719" t="s">
        <v>734</v>
      </c>
      <c r="D719" s="103" t="s">
        <v>93</v>
      </c>
      <c r="F719" s="75"/>
      <c r="H719" s="123">
        <f>'MATRIZ 2017 COMPLETO PROPOSTA'!J719</f>
        <v>0</v>
      </c>
      <c r="I719" s="123">
        <f>'MATRIZ 2017 COMPLETO PROPOSTA'!O719</f>
        <v>2198989.8077337868</v>
      </c>
      <c r="J719" s="123">
        <f>'MATRIZ 2017 COMPLETO PROPOSTA'!R719+'MATRIZ 2017 COMPLETO PROPOSTA'!X719+'MATRIZ 2017 COMPLETO PROPOSTA'!AQ719+'MATRIZ 2017 COMPLETO PROPOSTA'!AU719+'MATRIZ 2017 COMPLETO PROPOSTA'!AY719</f>
        <v>0</v>
      </c>
      <c r="K719" s="123"/>
      <c r="L719" s="123">
        <f t="shared" si="39"/>
        <v>2198989.8077337868</v>
      </c>
      <c r="M719" s="123"/>
      <c r="N719" s="123">
        <f>'MATRIZ 2017 COMPLETO PROPOSTA'!AG719+'MATRIZ 2017 COMPLETO PROPOSTA'!AJ719+'MATRIZ 2017 COMPLETO PROPOSTA'!AM719</f>
        <v>273120.34496031364</v>
      </c>
      <c r="O719" s="123"/>
      <c r="P719" s="123"/>
      <c r="Q719" s="23"/>
    </row>
    <row r="720" spans="1:17" x14ac:dyDescent="0.25">
      <c r="A720" s="5"/>
      <c r="B720" t="s">
        <v>710</v>
      </c>
      <c r="C720" t="s">
        <v>735</v>
      </c>
      <c r="D720" s="103" t="s">
        <v>89</v>
      </c>
      <c r="F720" s="75"/>
      <c r="H720" s="123">
        <f>'MATRIZ 2017 COMPLETO PROPOSTA'!J720</f>
        <v>3153781.4</v>
      </c>
      <c r="I720" s="123">
        <f>'MATRIZ 2017 COMPLETO PROPOSTA'!O720</f>
        <v>0</v>
      </c>
      <c r="J720" s="123">
        <f>'MATRIZ 2017 COMPLETO PROPOSTA'!R720+'MATRIZ 2017 COMPLETO PROPOSTA'!X720+'MATRIZ 2017 COMPLETO PROPOSTA'!AQ720+'MATRIZ 2017 COMPLETO PROPOSTA'!AU720+'MATRIZ 2017 COMPLETO PROPOSTA'!AY720</f>
        <v>0</v>
      </c>
      <c r="K720" s="123"/>
      <c r="L720" s="123">
        <f t="shared" si="39"/>
        <v>3153781.4</v>
      </c>
      <c r="M720" s="123"/>
      <c r="N720" s="123">
        <f>'MATRIZ 2017 COMPLETO PROPOSTA'!AG720+'MATRIZ 2017 COMPLETO PROPOSTA'!AJ720+'MATRIZ 2017 COMPLETO PROPOSTA'!AM720</f>
        <v>298823.09331408946</v>
      </c>
      <c r="O720" s="123"/>
      <c r="P720" s="123"/>
      <c r="Q720" s="23"/>
    </row>
    <row r="721" spans="1:17" x14ac:dyDescent="0.25">
      <c r="A721" s="5"/>
      <c r="B721" t="s">
        <v>710</v>
      </c>
      <c r="C721" t="s">
        <v>736</v>
      </c>
      <c r="D721" s="103" t="s">
        <v>89</v>
      </c>
      <c r="F721" s="75"/>
      <c r="H721" s="123">
        <f>'MATRIZ 2017 COMPLETO PROPOSTA'!J721</f>
        <v>3153781.4</v>
      </c>
      <c r="I721" s="123">
        <f>'MATRIZ 2017 COMPLETO PROPOSTA'!O721</f>
        <v>0</v>
      </c>
      <c r="J721" s="123">
        <f>'MATRIZ 2017 COMPLETO PROPOSTA'!R721+'MATRIZ 2017 COMPLETO PROPOSTA'!X721+'MATRIZ 2017 COMPLETO PROPOSTA'!AQ721+'MATRIZ 2017 COMPLETO PROPOSTA'!AU721+'MATRIZ 2017 COMPLETO PROPOSTA'!AY721</f>
        <v>0</v>
      </c>
      <c r="K721" s="123"/>
      <c r="L721" s="123">
        <f t="shared" si="39"/>
        <v>3153781.4</v>
      </c>
      <c r="M721" s="123"/>
      <c r="N721" s="123">
        <f>'MATRIZ 2017 COMPLETO PROPOSTA'!AG721+'MATRIZ 2017 COMPLETO PROPOSTA'!AJ721+'MATRIZ 2017 COMPLETO PROPOSTA'!AM721</f>
        <v>443657.86775499652</v>
      </c>
      <c r="O721" s="123"/>
      <c r="P721" s="123"/>
      <c r="Q721" s="23"/>
    </row>
    <row r="722" spans="1:17" x14ac:dyDescent="0.25">
      <c r="A722" s="5"/>
      <c r="B722" t="s">
        <v>710</v>
      </c>
      <c r="C722" t="s">
        <v>737</v>
      </c>
      <c r="D722" s="103" t="s">
        <v>89</v>
      </c>
      <c r="F722" s="75"/>
      <c r="H722" s="123">
        <f>'MATRIZ 2017 COMPLETO PROPOSTA'!J722</f>
        <v>3290069.410313793</v>
      </c>
      <c r="I722" s="123">
        <f>'MATRIZ 2017 COMPLETO PROPOSTA'!O722</f>
        <v>0</v>
      </c>
      <c r="J722" s="123">
        <f>'MATRIZ 2017 COMPLETO PROPOSTA'!R722+'MATRIZ 2017 COMPLETO PROPOSTA'!X722+'MATRIZ 2017 COMPLETO PROPOSTA'!AQ722+'MATRIZ 2017 COMPLETO PROPOSTA'!AU722+'MATRIZ 2017 COMPLETO PROPOSTA'!AY722</f>
        <v>0</v>
      </c>
      <c r="K722" s="123"/>
      <c r="L722" s="123">
        <f t="shared" si="39"/>
        <v>3290069.410313793</v>
      </c>
      <c r="M722" s="123"/>
      <c r="N722" s="123">
        <f>'MATRIZ 2017 COMPLETO PROPOSTA'!AG722+'MATRIZ 2017 COMPLETO PROPOSTA'!AJ722+'MATRIZ 2017 COMPLETO PROPOSTA'!AM722</f>
        <v>687985.24777329364</v>
      </c>
      <c r="O722" s="123"/>
      <c r="P722" s="123"/>
      <c r="Q722" s="23"/>
    </row>
    <row r="723" spans="1:17" x14ac:dyDescent="0.25">
      <c r="A723" s="5"/>
      <c r="B723" t="s">
        <v>710</v>
      </c>
      <c r="C723" t="s">
        <v>738</v>
      </c>
      <c r="D723" s="103" t="s">
        <v>93</v>
      </c>
      <c r="F723" s="75"/>
      <c r="H723" s="123">
        <f>'MATRIZ 2017 COMPLETO PROPOSTA'!J723</f>
        <v>0</v>
      </c>
      <c r="I723" s="123">
        <f>'MATRIZ 2017 COMPLETO PROPOSTA'!O723</f>
        <v>2660728.4152477519</v>
      </c>
      <c r="J723" s="123">
        <f>'MATRIZ 2017 COMPLETO PROPOSTA'!R723+'MATRIZ 2017 COMPLETO PROPOSTA'!X723+'MATRIZ 2017 COMPLETO PROPOSTA'!AQ723+'MATRIZ 2017 COMPLETO PROPOSTA'!AU723+'MATRIZ 2017 COMPLETO PROPOSTA'!AY723</f>
        <v>0</v>
      </c>
      <c r="K723" s="123"/>
      <c r="L723" s="123">
        <f t="shared" si="39"/>
        <v>2660728.4152477519</v>
      </c>
      <c r="M723" s="123"/>
      <c r="N723" s="123">
        <f>'MATRIZ 2017 COMPLETO PROPOSTA'!AG723+'MATRIZ 2017 COMPLETO PROPOSTA'!AJ723+'MATRIZ 2017 COMPLETO PROPOSTA'!AM723</f>
        <v>341053.54745592794</v>
      </c>
      <c r="O723" s="123"/>
      <c r="P723" s="123"/>
      <c r="Q723" s="23"/>
    </row>
    <row r="724" spans="1:17" x14ac:dyDescent="0.25">
      <c r="A724" s="5"/>
      <c r="B724" t="s">
        <v>710</v>
      </c>
      <c r="C724" t="s">
        <v>739</v>
      </c>
      <c r="D724" s="103" t="s">
        <v>89</v>
      </c>
      <c r="F724" s="75"/>
      <c r="H724" s="123">
        <f>'MATRIZ 2017 COMPLETO PROPOSTA'!J724</f>
        <v>3473640.1757969684</v>
      </c>
      <c r="I724" s="123">
        <f>'MATRIZ 2017 COMPLETO PROPOSTA'!O724</f>
        <v>0</v>
      </c>
      <c r="J724" s="123">
        <f>'MATRIZ 2017 COMPLETO PROPOSTA'!R724+'MATRIZ 2017 COMPLETO PROPOSTA'!X724+'MATRIZ 2017 COMPLETO PROPOSTA'!AQ724+'MATRIZ 2017 COMPLETO PROPOSTA'!AU724+'MATRIZ 2017 COMPLETO PROPOSTA'!AY724</f>
        <v>0</v>
      </c>
      <c r="K724" s="123"/>
      <c r="L724" s="123">
        <f t="shared" si="39"/>
        <v>3473640.1757969684</v>
      </c>
      <c r="M724" s="123"/>
      <c r="N724" s="123">
        <f>'MATRIZ 2017 COMPLETO PROPOSTA'!AG724+'MATRIZ 2017 COMPLETO PROPOSTA'!AJ724+'MATRIZ 2017 COMPLETO PROPOSTA'!AM724</f>
        <v>452126.70471037767</v>
      </c>
      <c r="O724" s="123"/>
      <c r="P724" s="123"/>
      <c r="Q724" s="23"/>
    </row>
    <row r="725" spans="1:17" x14ac:dyDescent="0.25">
      <c r="A725" s="5"/>
      <c r="B725" t="s">
        <v>710</v>
      </c>
      <c r="C725" t="s">
        <v>694</v>
      </c>
      <c r="D725" s="103" t="s">
        <v>89</v>
      </c>
      <c r="F725" s="75"/>
      <c r="H725" s="123">
        <f>'MATRIZ 2017 COMPLETO PROPOSTA'!J725</f>
        <v>3620256.228342155</v>
      </c>
      <c r="I725" s="123">
        <f>'MATRIZ 2017 COMPLETO PROPOSTA'!O725</f>
        <v>0</v>
      </c>
      <c r="J725" s="123">
        <f>'MATRIZ 2017 COMPLETO PROPOSTA'!R725+'MATRIZ 2017 COMPLETO PROPOSTA'!X725+'MATRIZ 2017 COMPLETO PROPOSTA'!AQ725+'MATRIZ 2017 COMPLETO PROPOSTA'!AU725+'MATRIZ 2017 COMPLETO PROPOSTA'!AY725</f>
        <v>0</v>
      </c>
      <c r="K725" s="123"/>
      <c r="L725" s="123">
        <f t="shared" si="39"/>
        <v>3620256.228342155</v>
      </c>
      <c r="M725" s="123"/>
      <c r="N725" s="123">
        <f>'MATRIZ 2017 COMPLETO PROPOSTA'!AG725+'MATRIZ 2017 COMPLETO PROPOSTA'!AJ725+'MATRIZ 2017 COMPLETO PROPOSTA'!AM725</f>
        <v>573495.7148016193</v>
      </c>
      <c r="O725" s="123"/>
      <c r="P725" s="123"/>
      <c r="Q725" s="23"/>
    </row>
    <row r="726" spans="1:17" x14ac:dyDescent="0.25">
      <c r="A726" s="5"/>
      <c r="B726" t="s">
        <v>710</v>
      </c>
      <c r="C726" t="s">
        <v>740</v>
      </c>
      <c r="D726" s="103" t="s">
        <v>89</v>
      </c>
      <c r="F726" s="75"/>
      <c r="H726" s="123">
        <f>'MATRIZ 2017 COMPLETO PROPOSTA'!J726</f>
        <v>3745877.7275024327</v>
      </c>
      <c r="I726" s="123">
        <f>'MATRIZ 2017 COMPLETO PROPOSTA'!O726</f>
        <v>0</v>
      </c>
      <c r="J726" s="123">
        <f>'MATRIZ 2017 COMPLETO PROPOSTA'!R726+'MATRIZ 2017 COMPLETO PROPOSTA'!X726+'MATRIZ 2017 COMPLETO PROPOSTA'!AQ726+'MATRIZ 2017 COMPLETO PROPOSTA'!AU726+'MATRIZ 2017 COMPLETO PROPOSTA'!AY726</f>
        <v>356307.66105879773</v>
      </c>
      <c r="K726" s="123"/>
      <c r="L726" s="123">
        <f t="shared" si="39"/>
        <v>4102185.3885612302</v>
      </c>
      <c r="M726" s="123"/>
      <c r="N726" s="123">
        <f>'MATRIZ 2017 COMPLETO PROPOSTA'!AG726+'MATRIZ 2017 COMPLETO PROPOSTA'!AJ726+'MATRIZ 2017 COMPLETO PROPOSTA'!AM726</f>
        <v>674744.84822184651</v>
      </c>
      <c r="O726" s="123"/>
      <c r="P726" s="123"/>
      <c r="Q726" s="23"/>
    </row>
    <row r="727" spans="1:17" x14ac:dyDescent="0.25">
      <c r="A727" s="5"/>
      <c r="B727" t="s">
        <v>710</v>
      </c>
      <c r="C727" t="s">
        <v>741</v>
      </c>
      <c r="D727" s="103" t="s">
        <v>93</v>
      </c>
      <c r="F727" s="75"/>
      <c r="H727" s="123">
        <f>'MATRIZ 2017 COMPLETO PROPOSTA'!J727</f>
        <v>0</v>
      </c>
      <c r="I727" s="123">
        <f>'MATRIZ 2017 COMPLETO PROPOSTA'!O727</f>
        <v>2770114.6950970404</v>
      </c>
      <c r="J727" s="123">
        <f>'MATRIZ 2017 COMPLETO PROPOSTA'!R727+'MATRIZ 2017 COMPLETO PROPOSTA'!X727+'MATRIZ 2017 COMPLETO PROPOSTA'!AQ727+'MATRIZ 2017 COMPLETO PROPOSTA'!AU727+'MATRIZ 2017 COMPLETO PROPOSTA'!AY727</f>
        <v>0</v>
      </c>
      <c r="K727" s="123"/>
      <c r="L727" s="123">
        <f t="shared" si="39"/>
        <v>2770114.6950970404</v>
      </c>
      <c r="M727" s="123"/>
      <c r="N727" s="123">
        <f>'MATRIZ 2017 COMPLETO PROPOSTA'!AG727+'MATRIZ 2017 COMPLETO PROPOSTA'!AJ727+'MATRIZ 2017 COMPLETO PROPOSTA'!AM727</f>
        <v>404453.00826871913</v>
      </c>
      <c r="O727" s="123"/>
      <c r="P727" s="123"/>
      <c r="Q727" s="23"/>
    </row>
    <row r="728" spans="1:17" x14ac:dyDescent="0.25">
      <c r="A728" s="5"/>
      <c r="B728" t="s">
        <v>710</v>
      </c>
      <c r="C728" t="s">
        <v>742</v>
      </c>
      <c r="D728" s="103" t="s">
        <v>89</v>
      </c>
      <c r="F728" s="75"/>
      <c r="H728" s="123">
        <f>'MATRIZ 2017 COMPLETO PROPOSTA'!J728</f>
        <v>23922965.459736634</v>
      </c>
      <c r="I728" s="123">
        <f>'MATRIZ 2017 COMPLETO PROPOSTA'!O728</f>
        <v>0</v>
      </c>
      <c r="J728" s="123">
        <f>'MATRIZ 2017 COMPLETO PROPOSTA'!R728+'MATRIZ 2017 COMPLETO PROPOSTA'!X728+'MATRIZ 2017 COMPLETO PROPOSTA'!AQ728+'MATRIZ 2017 COMPLETO PROPOSTA'!AU728+'MATRIZ 2017 COMPLETO PROPOSTA'!AY728</f>
        <v>17136.158955199178</v>
      </c>
      <c r="K728" s="123"/>
      <c r="L728" s="123">
        <f t="shared" si="39"/>
        <v>23940101.618691832</v>
      </c>
      <c r="M728" s="123"/>
      <c r="N728" s="123">
        <f>'MATRIZ 2017 COMPLETO PROPOSTA'!AG728+'MATRIZ 2017 COMPLETO PROPOSTA'!AJ728+'MATRIZ 2017 COMPLETO PROPOSTA'!AM728</f>
        <v>4326679.3346920656</v>
      </c>
      <c r="O728" s="123"/>
      <c r="P728" s="123"/>
      <c r="Q728" s="23"/>
    </row>
    <row r="729" spans="1:17" x14ac:dyDescent="0.25">
      <c r="A729" s="5"/>
      <c r="B729" t="s">
        <v>710</v>
      </c>
      <c r="C729" t="s">
        <v>743</v>
      </c>
      <c r="D729" s="103" t="s">
        <v>93</v>
      </c>
      <c r="F729" s="75"/>
      <c r="H729" s="123">
        <f>'MATRIZ 2017 COMPLETO PROPOSTA'!J729</f>
        <v>0</v>
      </c>
      <c r="I729" s="123">
        <f>'MATRIZ 2017 COMPLETO PROPOSTA'!O729</f>
        <v>2005640.6143749999</v>
      </c>
      <c r="J729" s="123">
        <f>'MATRIZ 2017 COMPLETO PROPOSTA'!R729+'MATRIZ 2017 COMPLETO PROPOSTA'!X729+'MATRIZ 2017 COMPLETO PROPOSTA'!AQ729+'MATRIZ 2017 COMPLETO PROPOSTA'!AU729+'MATRIZ 2017 COMPLETO PROPOSTA'!AY729</f>
        <v>0</v>
      </c>
      <c r="K729" s="123"/>
      <c r="L729" s="123">
        <f t="shared" si="39"/>
        <v>2005640.6143749999</v>
      </c>
      <c r="M729" s="123"/>
      <c r="N729" s="123">
        <f>'MATRIZ 2017 COMPLETO PROPOSTA'!AG729+'MATRIZ 2017 COMPLETO PROPOSTA'!AJ729+'MATRIZ 2017 COMPLETO PROPOSTA'!AM729</f>
        <v>3168.4846121636424</v>
      </c>
      <c r="O729" s="123"/>
      <c r="P729" s="123"/>
      <c r="Q729" s="23"/>
    </row>
    <row r="730" spans="1:17" x14ac:dyDescent="0.25">
      <c r="A730" s="5"/>
      <c r="B730" t="s">
        <v>710</v>
      </c>
      <c r="C730" t="s">
        <v>744</v>
      </c>
      <c r="D730" s="103" t="s">
        <v>89</v>
      </c>
      <c r="F730" s="75"/>
      <c r="H730" s="123">
        <f>'MATRIZ 2017 COMPLETO PROPOSTA'!J730</f>
        <v>3153781.4</v>
      </c>
      <c r="I730" s="123">
        <f>'MATRIZ 2017 COMPLETO PROPOSTA'!O730</f>
        <v>0</v>
      </c>
      <c r="J730" s="123">
        <f>'MATRIZ 2017 COMPLETO PROPOSTA'!R730+'MATRIZ 2017 COMPLETO PROPOSTA'!X730+'MATRIZ 2017 COMPLETO PROPOSTA'!AQ730+'MATRIZ 2017 COMPLETO PROPOSTA'!AU730+'MATRIZ 2017 COMPLETO PROPOSTA'!AY730</f>
        <v>137616.35367330947</v>
      </c>
      <c r="K730" s="123"/>
      <c r="L730" s="123">
        <f t="shared" si="39"/>
        <v>3291397.7536733095</v>
      </c>
      <c r="M730" s="123"/>
      <c r="N730" s="123">
        <f>'MATRIZ 2017 COMPLETO PROPOSTA'!AG730+'MATRIZ 2017 COMPLETO PROPOSTA'!AJ730+'MATRIZ 2017 COMPLETO PROPOSTA'!AM730</f>
        <v>497219.09501372435</v>
      </c>
      <c r="O730" s="123"/>
      <c r="P730" s="123"/>
      <c r="Q730" s="23"/>
    </row>
    <row r="731" spans="1:17" x14ac:dyDescent="0.25">
      <c r="A731" s="5"/>
      <c r="B731" t="s">
        <v>710</v>
      </c>
      <c r="C731" t="s">
        <v>745</v>
      </c>
      <c r="D731" s="103" t="s">
        <v>89</v>
      </c>
      <c r="F731" s="75"/>
      <c r="H731" s="123">
        <f>'MATRIZ 2017 COMPLETO PROPOSTA'!J731</f>
        <v>4000054.7722578626</v>
      </c>
      <c r="I731" s="123">
        <f>'MATRIZ 2017 COMPLETO PROPOSTA'!O731</f>
        <v>0</v>
      </c>
      <c r="J731" s="123">
        <f>'MATRIZ 2017 COMPLETO PROPOSTA'!R731+'MATRIZ 2017 COMPLETO PROPOSTA'!X731+'MATRIZ 2017 COMPLETO PROPOSTA'!AQ731+'MATRIZ 2017 COMPLETO PROPOSTA'!AU731+'MATRIZ 2017 COMPLETO PROPOSTA'!AY731</f>
        <v>0</v>
      </c>
      <c r="K731" s="123"/>
      <c r="L731" s="123">
        <f t="shared" si="39"/>
        <v>4000054.7722578626</v>
      </c>
      <c r="M731" s="123"/>
      <c r="N731" s="123">
        <f>'MATRIZ 2017 COMPLETO PROPOSTA'!AG731+'MATRIZ 2017 COMPLETO PROPOSTA'!AJ731+'MATRIZ 2017 COMPLETO PROPOSTA'!AM731</f>
        <v>736613.93636631395</v>
      </c>
      <c r="O731" s="123"/>
      <c r="P731" s="123"/>
      <c r="Q731" s="23"/>
    </row>
    <row r="732" spans="1:17" x14ac:dyDescent="0.25">
      <c r="A732" s="5"/>
      <c r="B732" t="s">
        <v>710</v>
      </c>
      <c r="C732" t="s">
        <v>746</v>
      </c>
      <c r="D732" s="103" t="s">
        <v>93</v>
      </c>
      <c r="F732" s="75"/>
      <c r="H732" s="123">
        <f>'MATRIZ 2017 COMPLETO PROPOSTA'!J732</f>
        <v>0</v>
      </c>
      <c r="I732" s="123">
        <f>'MATRIZ 2017 COMPLETO PROPOSTA'!O732</f>
        <v>2097839.844100764</v>
      </c>
      <c r="J732" s="123">
        <f>'MATRIZ 2017 COMPLETO PROPOSTA'!R732+'MATRIZ 2017 COMPLETO PROPOSTA'!X732+'MATRIZ 2017 COMPLETO PROPOSTA'!AQ732+'MATRIZ 2017 COMPLETO PROPOSTA'!AU732+'MATRIZ 2017 COMPLETO PROPOSTA'!AY732</f>
        <v>0</v>
      </c>
      <c r="K732" s="123"/>
      <c r="L732" s="123">
        <f t="shared" si="39"/>
        <v>2097839.844100764</v>
      </c>
      <c r="M732" s="123"/>
      <c r="N732" s="123">
        <f>'MATRIZ 2017 COMPLETO PROPOSTA'!AG732+'MATRIZ 2017 COMPLETO PROPOSTA'!AJ732+'MATRIZ 2017 COMPLETO PROPOSTA'!AM732</f>
        <v>123979.83135943566</v>
      </c>
      <c r="O732" s="123"/>
      <c r="P732" s="123"/>
      <c r="Q732" s="23"/>
    </row>
    <row r="733" spans="1:17" x14ac:dyDescent="0.25">
      <c r="A733" s="5"/>
      <c r="B733" t="s">
        <v>710</v>
      </c>
      <c r="C733" t="s">
        <v>747</v>
      </c>
      <c r="D733" s="103" t="s">
        <v>89</v>
      </c>
      <c r="F733" s="75"/>
      <c r="H733" s="123">
        <f>'MATRIZ 2017 COMPLETO PROPOSTA'!J733</f>
        <v>3153781.4</v>
      </c>
      <c r="I733" s="123">
        <f>'MATRIZ 2017 COMPLETO PROPOSTA'!O733</f>
        <v>0</v>
      </c>
      <c r="J733" s="123">
        <f>'MATRIZ 2017 COMPLETO PROPOSTA'!R733+'MATRIZ 2017 COMPLETO PROPOSTA'!X733+'MATRIZ 2017 COMPLETO PROPOSTA'!AQ733+'MATRIZ 2017 COMPLETO PROPOSTA'!AU733+'MATRIZ 2017 COMPLETO PROPOSTA'!AY733</f>
        <v>0</v>
      </c>
      <c r="K733" s="123"/>
      <c r="L733" s="123">
        <f t="shared" si="39"/>
        <v>3153781.4</v>
      </c>
      <c r="M733" s="123"/>
      <c r="N733" s="123">
        <f>'MATRIZ 2017 COMPLETO PROPOSTA'!AG733+'MATRIZ 2017 COMPLETO PROPOSTA'!AJ733+'MATRIZ 2017 COMPLETO PROPOSTA'!AM733</f>
        <v>745700.87625097169</v>
      </c>
      <c r="O733" s="123"/>
      <c r="P733" s="123"/>
      <c r="Q733" s="23"/>
    </row>
    <row r="734" spans="1:17" x14ac:dyDescent="0.25">
      <c r="A734" s="5"/>
      <c r="B734" t="s">
        <v>710</v>
      </c>
      <c r="C734" t="s">
        <v>748</v>
      </c>
      <c r="D734" s="103" t="s">
        <v>89</v>
      </c>
      <c r="F734" s="75"/>
      <c r="H734" s="123">
        <f>'MATRIZ 2017 COMPLETO PROPOSTA'!J734</f>
        <v>4439717.0046205325</v>
      </c>
      <c r="I734" s="123">
        <f>'MATRIZ 2017 COMPLETO PROPOSTA'!O734</f>
        <v>0</v>
      </c>
      <c r="J734" s="123">
        <f>'MATRIZ 2017 COMPLETO PROPOSTA'!R734+'MATRIZ 2017 COMPLETO PROPOSTA'!X734+'MATRIZ 2017 COMPLETO PROPOSTA'!AQ734+'MATRIZ 2017 COMPLETO PROPOSTA'!AU734+'MATRIZ 2017 COMPLETO PROPOSTA'!AY734</f>
        <v>0</v>
      </c>
      <c r="K734" s="123"/>
      <c r="L734" s="123">
        <f t="shared" si="39"/>
        <v>4439717.0046205325</v>
      </c>
      <c r="M734" s="123"/>
      <c r="N734" s="123">
        <f>'MATRIZ 2017 COMPLETO PROPOSTA'!AG734+'MATRIZ 2017 COMPLETO PROPOSTA'!AJ734+'MATRIZ 2017 COMPLETO PROPOSTA'!AM734</f>
        <v>608560.55251628789</v>
      </c>
      <c r="O734" s="123"/>
      <c r="P734" s="123"/>
      <c r="Q734" s="23"/>
    </row>
    <row r="735" spans="1:17" x14ac:dyDescent="0.25">
      <c r="A735" s="5"/>
      <c r="D735" s="103"/>
      <c r="F735" s="75"/>
      <c r="H735" s="123"/>
      <c r="I735" s="123"/>
      <c r="J735" s="123"/>
      <c r="K735" s="123"/>
      <c r="L735" s="123"/>
      <c r="M735" s="123"/>
      <c r="N735" s="123"/>
      <c r="O735" s="123"/>
      <c r="P735" s="123"/>
      <c r="Q735" s="23"/>
    </row>
    <row r="736" spans="1:17" x14ac:dyDescent="0.25">
      <c r="A736" s="5"/>
      <c r="B736" s="107" t="s">
        <v>749</v>
      </c>
      <c r="C736" s="107" t="s">
        <v>750</v>
      </c>
      <c r="D736" s="107" t="s">
        <v>84</v>
      </c>
      <c r="E736" s="107"/>
      <c r="F736" s="109"/>
      <c r="G736" s="107"/>
      <c r="H736" s="124">
        <f>SUM(H737:H748)</f>
        <v>45603474.484845437</v>
      </c>
      <c r="I736" s="124">
        <f>SUM(I737:I748)</f>
        <v>10161079.977084581</v>
      </c>
      <c r="J736" s="124">
        <f>SUM(J737:J748)</f>
        <v>8255573.9772602133</v>
      </c>
      <c r="K736" s="124"/>
      <c r="L736" s="124">
        <f>SUM(L737:L748)</f>
        <v>64020128.439190231</v>
      </c>
      <c r="M736" s="124"/>
      <c r="N736" s="124">
        <f>SUM(N737:N748)</f>
        <v>8102139.4633436622</v>
      </c>
      <c r="O736" s="124"/>
      <c r="P736" s="124">
        <f>L736*'DADOS BASE PROPOSTA'!$H$63</f>
        <v>51216.102751352184</v>
      </c>
      <c r="Q736" s="30"/>
    </row>
    <row r="737" spans="1:17" x14ac:dyDescent="0.25">
      <c r="A737" s="5"/>
      <c r="B737" t="s">
        <v>749</v>
      </c>
      <c r="C737" t="s">
        <v>35</v>
      </c>
      <c r="D737" s="103" t="s">
        <v>85</v>
      </c>
      <c r="F737" s="75">
        <f>'MATRIZ 2017 COMPLETO PROPOSTA'!Q737</f>
        <v>11</v>
      </c>
      <c r="H737" s="123">
        <f>'MATRIZ 2017 COMPLETO PROPOSTA'!J737</f>
        <v>0</v>
      </c>
      <c r="I737" s="123">
        <f>SUMIF('MATRIZ 2017 COMPLETO PROPOSTA'!D738:D749,"ECR",'MATRIZ 2017 COMPLETO PROPOSTA'!O738:O749)</f>
        <v>0</v>
      </c>
      <c r="J737" s="123">
        <f>'MATRIZ 2017 COMPLETO PROPOSTA'!R737+'MATRIZ 2017 COMPLETO PROPOSTA'!X737+'MATRIZ 2017 COMPLETO PROPOSTA'!AQ737+'MATRIZ 2017 COMPLETO PROPOSTA'!AU737+'MATRIZ 2017 COMPLETO PROPOSTA'!AY737</f>
        <v>8039799.2474622075</v>
      </c>
      <c r="K737" s="123"/>
      <c r="L737" s="123">
        <f t="shared" ref="L737:L748" si="40">SUM(H737:J737)</f>
        <v>8039799.2474622075</v>
      </c>
      <c r="M737" s="123"/>
      <c r="N737" s="123">
        <f>'MATRIZ 2017 COMPLETO PROPOSTA'!AG737+'MATRIZ 2017 COMPLETO PROPOSTA'!AJ737+'MATRIZ 2017 COMPLETO PROPOSTA'!AM737</f>
        <v>0</v>
      </c>
      <c r="O737" s="123"/>
      <c r="P737" s="123"/>
      <c r="Q737" s="23"/>
    </row>
    <row r="738" spans="1:17" x14ac:dyDescent="0.25">
      <c r="A738" s="5"/>
      <c r="B738" t="s">
        <v>749</v>
      </c>
      <c r="C738" t="s">
        <v>751</v>
      </c>
      <c r="D738" s="103" t="s">
        <v>89</v>
      </c>
      <c r="F738" s="75"/>
      <c r="H738" s="123">
        <f>'MATRIZ 2017 COMPLETO PROPOSTA'!J738</f>
        <v>4106440.4712770903</v>
      </c>
      <c r="I738" s="123">
        <f>'MATRIZ 2017 COMPLETO PROPOSTA'!O738</f>
        <v>0</v>
      </c>
      <c r="J738" s="123">
        <f>'MATRIZ 2017 COMPLETO PROPOSTA'!R738+'MATRIZ 2017 COMPLETO PROPOSTA'!X738+'MATRIZ 2017 COMPLETO PROPOSTA'!AQ738+'MATRIZ 2017 COMPLETO PROPOSTA'!AU738+'MATRIZ 2017 COMPLETO PROPOSTA'!AY738</f>
        <v>0</v>
      </c>
      <c r="K738" s="123"/>
      <c r="L738" s="123">
        <f t="shared" si="40"/>
        <v>4106440.4712770903</v>
      </c>
      <c r="M738" s="123"/>
      <c r="N738" s="123">
        <f>'MATRIZ 2017 COMPLETO PROPOSTA'!AG738+'MATRIZ 2017 COMPLETO PROPOSTA'!AJ738+'MATRIZ 2017 COMPLETO PROPOSTA'!AM738</f>
        <v>580541.29190664622</v>
      </c>
      <c r="O738" s="123"/>
      <c r="P738" s="123"/>
      <c r="Q738" s="23"/>
    </row>
    <row r="739" spans="1:17" x14ac:dyDescent="0.25">
      <c r="A739" s="5"/>
      <c r="B739" t="s">
        <v>749</v>
      </c>
      <c r="C739" t="s">
        <v>752</v>
      </c>
      <c r="D739" s="103" t="s">
        <v>89</v>
      </c>
      <c r="F739" s="75"/>
      <c r="H739" s="123">
        <f>'MATRIZ 2017 COMPLETO PROPOSTA'!J739</f>
        <v>11534772.699703889</v>
      </c>
      <c r="I739" s="123">
        <f>'MATRIZ 2017 COMPLETO PROPOSTA'!O739</f>
        <v>0</v>
      </c>
      <c r="J739" s="123">
        <f>'MATRIZ 2017 COMPLETO PROPOSTA'!R739+'MATRIZ 2017 COMPLETO PROPOSTA'!X739+'MATRIZ 2017 COMPLETO PROPOSTA'!AQ739+'MATRIZ 2017 COMPLETO PROPOSTA'!AU739+'MATRIZ 2017 COMPLETO PROPOSTA'!AY739</f>
        <v>0</v>
      </c>
      <c r="K739" s="123"/>
      <c r="L739" s="123">
        <f t="shared" si="40"/>
        <v>11534772.699703889</v>
      </c>
      <c r="M739" s="123"/>
      <c r="N739" s="123">
        <f>'MATRIZ 2017 COMPLETO PROPOSTA'!AG739+'MATRIZ 2017 COMPLETO PROPOSTA'!AJ739+'MATRIZ 2017 COMPLETO PROPOSTA'!AM739</f>
        <v>1671100.8497945594</v>
      </c>
      <c r="O739" s="123"/>
      <c r="P739" s="123"/>
      <c r="Q739" s="23"/>
    </row>
    <row r="740" spans="1:17" x14ac:dyDescent="0.25">
      <c r="A740" s="5"/>
      <c r="B740" t="s">
        <v>749</v>
      </c>
      <c r="C740" t="s">
        <v>753</v>
      </c>
      <c r="D740" s="103" t="s">
        <v>87</v>
      </c>
      <c r="F740" s="75"/>
      <c r="H740" s="123">
        <f>'MATRIZ 2017 COMPLETO PROPOSTA'!J740</f>
        <v>0</v>
      </c>
      <c r="I740" s="123">
        <f>'MATRIZ 2017 COMPLETO PROPOSTA'!O740</f>
        <v>1319885.252394856</v>
      </c>
      <c r="J740" s="123">
        <f>'MATRIZ 2017 COMPLETO PROPOSTA'!R740+'MATRIZ 2017 COMPLETO PROPOSTA'!X740+'MATRIZ 2017 COMPLETO PROPOSTA'!AQ740+'MATRIZ 2017 COMPLETO PROPOSTA'!AU740+'MATRIZ 2017 COMPLETO PROPOSTA'!AY740</f>
        <v>0</v>
      </c>
      <c r="K740" s="123"/>
      <c r="L740" s="123">
        <f t="shared" si="40"/>
        <v>1319885.252394856</v>
      </c>
      <c r="M740" s="123"/>
      <c r="N740" s="123">
        <f>'MATRIZ 2017 COMPLETO PROPOSTA'!AG740+'MATRIZ 2017 COMPLETO PROPOSTA'!AJ740+'MATRIZ 2017 COMPLETO PROPOSTA'!AM740</f>
        <v>171057.27826373043</v>
      </c>
      <c r="O740" s="123"/>
      <c r="P740" s="123"/>
      <c r="Q740" s="23"/>
    </row>
    <row r="741" spans="1:17" x14ac:dyDescent="0.25">
      <c r="A741" s="5"/>
      <c r="B741" t="s">
        <v>749</v>
      </c>
      <c r="C741" t="s">
        <v>754</v>
      </c>
      <c r="D741" s="103" t="s">
        <v>87</v>
      </c>
      <c r="F741" s="75"/>
      <c r="H741" s="123">
        <f>'MATRIZ 2017 COMPLETO PROPOSTA'!J741</f>
        <v>0</v>
      </c>
      <c r="I741" s="123">
        <f>'MATRIZ 2017 COMPLETO PROPOSTA'!O741</f>
        <v>1282123.8222038313</v>
      </c>
      <c r="J741" s="123">
        <f>'MATRIZ 2017 COMPLETO PROPOSTA'!R741+'MATRIZ 2017 COMPLETO PROPOSTA'!X741+'MATRIZ 2017 COMPLETO PROPOSTA'!AQ741+'MATRIZ 2017 COMPLETO PROPOSTA'!AU741+'MATRIZ 2017 COMPLETO PROPOSTA'!AY741</f>
        <v>0</v>
      </c>
      <c r="K741" s="123"/>
      <c r="L741" s="123">
        <f t="shared" si="40"/>
        <v>1282123.8222038313</v>
      </c>
      <c r="M741" s="123"/>
      <c r="N741" s="123">
        <f>'MATRIZ 2017 COMPLETO PROPOSTA'!AG741+'MATRIZ 2017 COMPLETO PROPOSTA'!AJ741+'MATRIZ 2017 COMPLETO PROPOSTA'!AM741</f>
        <v>145038.69650078908</v>
      </c>
      <c r="O741" s="123"/>
      <c r="P741" s="123"/>
      <c r="Q741" s="23"/>
    </row>
    <row r="742" spans="1:17" x14ac:dyDescent="0.25">
      <c r="A742" s="5"/>
      <c r="B742" t="s">
        <v>749</v>
      </c>
      <c r="C742" t="s">
        <v>755</v>
      </c>
      <c r="D742" s="103" t="s">
        <v>87</v>
      </c>
      <c r="F742" s="75"/>
      <c r="H742" s="123">
        <f>'MATRIZ 2017 COMPLETO PROPOSTA'!J742</f>
        <v>0</v>
      </c>
      <c r="I742" s="123">
        <f>'MATRIZ 2017 COMPLETO PROPOSTA'!O742</f>
        <v>1507635.3639317479</v>
      </c>
      <c r="J742" s="123">
        <f>'MATRIZ 2017 COMPLETO PROPOSTA'!R742+'MATRIZ 2017 COMPLETO PROPOSTA'!X742+'MATRIZ 2017 COMPLETO PROPOSTA'!AQ742+'MATRIZ 2017 COMPLETO PROPOSTA'!AU742+'MATRIZ 2017 COMPLETO PROPOSTA'!AY742</f>
        <v>0</v>
      </c>
      <c r="K742" s="123"/>
      <c r="L742" s="123">
        <f t="shared" si="40"/>
        <v>1507635.3639317479</v>
      </c>
      <c r="M742" s="123"/>
      <c r="N742" s="123">
        <f>'MATRIZ 2017 COMPLETO PROPOSTA'!AG742+'MATRIZ 2017 COMPLETO PROPOSTA'!AJ742+'MATRIZ 2017 COMPLETO PROPOSTA'!AM742</f>
        <v>239662.90184263908</v>
      </c>
      <c r="O742" s="123"/>
      <c r="P742" s="123"/>
      <c r="Q742" s="23"/>
    </row>
    <row r="743" spans="1:17" x14ac:dyDescent="0.25">
      <c r="A743" s="5"/>
      <c r="B743" t="s">
        <v>749</v>
      </c>
      <c r="C743" t="s">
        <v>756</v>
      </c>
      <c r="D743" s="103" t="s">
        <v>136</v>
      </c>
      <c r="F743" s="75"/>
      <c r="H743" s="123">
        <f>'MATRIZ 2017 COMPLETO PROPOSTA'!J743</f>
        <v>0</v>
      </c>
      <c r="I743" s="123">
        <f>'MATRIZ 2017 COMPLETO PROPOSTA'!O743</f>
        <v>2764350.8176297732</v>
      </c>
      <c r="J743" s="123">
        <f>'MATRIZ 2017 COMPLETO PROPOSTA'!R743+'MATRIZ 2017 COMPLETO PROPOSTA'!X743+'MATRIZ 2017 COMPLETO PROPOSTA'!AQ743+'MATRIZ 2017 COMPLETO PROPOSTA'!AU743+'MATRIZ 2017 COMPLETO PROPOSTA'!AY743</f>
        <v>0</v>
      </c>
      <c r="K743" s="123"/>
      <c r="L743" s="123">
        <f t="shared" si="40"/>
        <v>2764350.8176297732</v>
      </c>
      <c r="M743" s="123"/>
      <c r="N743" s="123">
        <f>'MATRIZ 2017 COMPLETO PROPOSTA'!AG743+'MATRIZ 2017 COMPLETO PROPOSTA'!AJ743+'MATRIZ 2017 COMPLETO PROPOSTA'!AM743</f>
        <v>488555.72292534885</v>
      </c>
      <c r="O743" s="123"/>
      <c r="P743" s="123"/>
      <c r="Q743" s="23"/>
    </row>
    <row r="744" spans="1:17" x14ac:dyDescent="0.25">
      <c r="A744" s="5"/>
      <c r="B744" t="s">
        <v>749</v>
      </c>
      <c r="C744" t="s">
        <v>757</v>
      </c>
      <c r="D744" s="103" t="s">
        <v>136</v>
      </c>
      <c r="F744" s="75"/>
      <c r="H744" s="123">
        <f>'MATRIZ 2017 COMPLETO PROPOSTA'!J744</f>
        <v>0</v>
      </c>
      <c r="I744" s="123">
        <f>'MATRIZ 2017 COMPLETO PROPOSTA'!O744</f>
        <v>3287084.7209243719</v>
      </c>
      <c r="J744" s="123">
        <f>'MATRIZ 2017 COMPLETO PROPOSTA'!R744+'MATRIZ 2017 COMPLETO PROPOSTA'!X744+'MATRIZ 2017 COMPLETO PROPOSTA'!AQ744+'MATRIZ 2017 COMPLETO PROPOSTA'!AU744+'MATRIZ 2017 COMPLETO PROPOSTA'!AY744</f>
        <v>0</v>
      </c>
      <c r="K744" s="123"/>
      <c r="L744" s="123">
        <f t="shared" si="40"/>
        <v>3287084.7209243719</v>
      </c>
      <c r="M744" s="123"/>
      <c r="N744" s="123">
        <f>'MATRIZ 2017 COMPLETO PROPOSTA'!AG744+'MATRIZ 2017 COMPLETO PROPOSTA'!AJ744+'MATRIZ 2017 COMPLETO PROPOSTA'!AM744</f>
        <v>324958.25390129484</v>
      </c>
      <c r="O744" s="123"/>
      <c r="P744" s="123"/>
      <c r="Q744" s="23"/>
    </row>
    <row r="745" spans="1:17" x14ac:dyDescent="0.25">
      <c r="A745" s="5"/>
      <c r="B745" t="s">
        <v>749</v>
      </c>
      <c r="C745" t="s">
        <v>758</v>
      </c>
      <c r="D745" s="103" t="s">
        <v>89</v>
      </c>
      <c r="F745" s="75"/>
      <c r="H745" s="123">
        <f>'MATRIZ 2017 COMPLETO PROPOSTA'!J745</f>
        <v>3153781.4</v>
      </c>
      <c r="I745" s="123">
        <f>'MATRIZ 2017 COMPLETO PROPOSTA'!O745</f>
        <v>0</v>
      </c>
      <c r="J745" s="123">
        <f>'MATRIZ 2017 COMPLETO PROPOSTA'!R745+'MATRIZ 2017 COMPLETO PROPOSTA'!X745+'MATRIZ 2017 COMPLETO PROPOSTA'!AQ745+'MATRIZ 2017 COMPLETO PROPOSTA'!AU745+'MATRIZ 2017 COMPLETO PROPOSTA'!AY745</f>
        <v>4486.385922588418</v>
      </c>
      <c r="K745" s="123"/>
      <c r="L745" s="123">
        <f t="shared" si="40"/>
        <v>3158267.7859225883</v>
      </c>
      <c r="M745" s="123"/>
      <c r="N745" s="123">
        <f>'MATRIZ 2017 COMPLETO PROPOSTA'!AG745+'MATRIZ 2017 COMPLETO PROPOSTA'!AJ745+'MATRIZ 2017 COMPLETO PROPOSTA'!AM745</f>
        <v>331457.01196155214</v>
      </c>
      <c r="O745" s="123"/>
      <c r="P745" s="123"/>
      <c r="Q745" s="23"/>
    </row>
    <row r="746" spans="1:17" x14ac:dyDescent="0.25">
      <c r="A746" s="5"/>
      <c r="B746" t="s">
        <v>749</v>
      </c>
      <c r="C746" t="s">
        <v>517</v>
      </c>
      <c r="D746" s="103" t="s">
        <v>89</v>
      </c>
      <c r="F746" s="75"/>
      <c r="H746" s="123">
        <f>'MATRIZ 2017 COMPLETO PROPOSTA'!J746</f>
        <v>17699990.448355708</v>
      </c>
      <c r="I746" s="123">
        <f>'MATRIZ 2017 COMPLETO PROPOSTA'!O746</f>
        <v>0</v>
      </c>
      <c r="J746" s="123">
        <f>'MATRIZ 2017 COMPLETO PROPOSTA'!R746+'MATRIZ 2017 COMPLETO PROPOSTA'!X746+'MATRIZ 2017 COMPLETO PROPOSTA'!AQ746+'MATRIZ 2017 COMPLETO PROPOSTA'!AU746+'MATRIZ 2017 COMPLETO PROPOSTA'!AY746</f>
        <v>174056.12990574632</v>
      </c>
      <c r="K746" s="123"/>
      <c r="L746" s="123">
        <f t="shared" si="40"/>
        <v>17874046.578261454</v>
      </c>
      <c r="M746" s="123"/>
      <c r="N746" s="123">
        <f>'MATRIZ 2017 COMPLETO PROPOSTA'!AG746+'MATRIZ 2017 COMPLETO PROPOSTA'!AJ746+'MATRIZ 2017 COMPLETO PROPOSTA'!AM746</f>
        <v>2743657.0552180642</v>
      </c>
      <c r="O746" s="123"/>
      <c r="P746" s="123"/>
      <c r="Q746" s="23"/>
    </row>
    <row r="747" spans="1:17" x14ac:dyDescent="0.25">
      <c r="A747" s="5"/>
      <c r="B747" t="s">
        <v>749</v>
      </c>
      <c r="C747" t="s">
        <v>759</v>
      </c>
      <c r="D747" s="103" t="s">
        <v>89</v>
      </c>
      <c r="F747" s="75"/>
      <c r="H747" s="123">
        <f>'MATRIZ 2017 COMPLETO PROPOSTA'!J747</f>
        <v>5365359.883640551</v>
      </c>
      <c r="I747" s="123">
        <f>'MATRIZ 2017 COMPLETO PROPOSTA'!O747</f>
        <v>0</v>
      </c>
      <c r="J747" s="123">
        <f>'MATRIZ 2017 COMPLETO PROPOSTA'!R747+'MATRIZ 2017 COMPLETO PROPOSTA'!X747+'MATRIZ 2017 COMPLETO PROPOSTA'!AQ747+'MATRIZ 2017 COMPLETO PROPOSTA'!AU747+'MATRIZ 2017 COMPLETO PROPOSTA'!AY747</f>
        <v>18301.387301296254</v>
      </c>
      <c r="K747" s="123"/>
      <c r="L747" s="123">
        <f t="shared" si="40"/>
        <v>5383661.270941847</v>
      </c>
      <c r="M747" s="123"/>
      <c r="N747" s="123">
        <f>'MATRIZ 2017 COMPLETO PROPOSTA'!AG747+'MATRIZ 2017 COMPLETO PROPOSTA'!AJ747+'MATRIZ 2017 COMPLETO PROPOSTA'!AM747</f>
        <v>707911.30094967713</v>
      </c>
      <c r="O747" s="123"/>
      <c r="P747" s="123"/>
      <c r="Q747" s="23"/>
    </row>
    <row r="748" spans="1:17" x14ac:dyDescent="0.25">
      <c r="A748" s="5"/>
      <c r="B748" t="s">
        <v>749</v>
      </c>
      <c r="C748" t="s">
        <v>760</v>
      </c>
      <c r="D748" s="103" t="s">
        <v>89</v>
      </c>
      <c r="F748" s="75"/>
      <c r="H748" s="123">
        <f>'MATRIZ 2017 COMPLETO PROPOSTA'!J748</f>
        <v>3743129.5818682048</v>
      </c>
      <c r="I748" s="123">
        <f>'MATRIZ 2017 COMPLETO PROPOSTA'!O748</f>
        <v>0</v>
      </c>
      <c r="J748" s="123">
        <f>'MATRIZ 2017 COMPLETO PROPOSTA'!R748+'MATRIZ 2017 COMPLETO PROPOSTA'!X748+'MATRIZ 2017 COMPLETO PROPOSTA'!AQ748+'MATRIZ 2017 COMPLETO PROPOSTA'!AU748+'MATRIZ 2017 COMPLETO PROPOSTA'!AY748</f>
        <v>18930.826668375532</v>
      </c>
      <c r="K748" s="123"/>
      <c r="L748" s="123">
        <f t="shared" si="40"/>
        <v>3762060.4085365804</v>
      </c>
      <c r="M748" s="123"/>
      <c r="N748" s="123">
        <f>'MATRIZ 2017 COMPLETO PROPOSTA'!AG748+'MATRIZ 2017 COMPLETO PROPOSTA'!AJ748+'MATRIZ 2017 COMPLETO PROPOSTA'!AM748</f>
        <v>698199.10007936158</v>
      </c>
      <c r="O748" s="123"/>
      <c r="P748" s="123"/>
      <c r="Q748" s="23"/>
    </row>
    <row r="749" spans="1:17" x14ac:dyDescent="0.25">
      <c r="A749" s="5"/>
      <c r="F749" s="75"/>
      <c r="H749" s="123"/>
      <c r="I749" s="123"/>
      <c r="J749" s="123"/>
      <c r="K749" s="123"/>
      <c r="L749" s="123"/>
      <c r="M749" s="123"/>
      <c r="N749" s="123"/>
      <c r="O749" s="123"/>
      <c r="P749" s="123"/>
      <c r="Q749" s="23"/>
    </row>
    <row r="750" spans="1:17" x14ac:dyDescent="0.25">
      <c r="A750" s="5"/>
      <c r="F750" s="75"/>
      <c r="H750" s="123"/>
      <c r="I750" s="123"/>
      <c r="J750" s="123"/>
      <c r="K750" s="123"/>
      <c r="L750" s="123"/>
      <c r="M750" s="123"/>
      <c r="N750" s="123"/>
      <c r="O750" s="123"/>
      <c r="P750" s="123"/>
      <c r="Q750" s="23"/>
    </row>
    <row r="751" spans="1:17" x14ac:dyDescent="0.25">
      <c r="A751" s="5"/>
      <c r="F751" s="75"/>
      <c r="H751" s="123"/>
      <c r="I751" s="123"/>
      <c r="J751" s="123"/>
      <c r="K751" s="123"/>
      <c r="L751" s="123"/>
      <c r="M751" s="123"/>
      <c r="N751" s="123"/>
      <c r="O751" s="123"/>
      <c r="P751" s="123"/>
      <c r="Q751" s="23"/>
    </row>
    <row r="752" spans="1:17" x14ac:dyDescent="0.25">
      <c r="A752" s="5"/>
      <c r="F752" s="75"/>
      <c r="H752" s="123"/>
      <c r="I752" s="123"/>
      <c r="J752" s="123"/>
      <c r="K752" s="123"/>
      <c r="L752" s="123"/>
      <c r="M752" s="123"/>
      <c r="N752" s="123"/>
      <c r="O752" s="123"/>
      <c r="P752" s="123"/>
      <c r="Q752" s="23"/>
    </row>
    <row r="753" spans="1:17" x14ac:dyDescent="0.25">
      <c r="A753" s="5"/>
      <c r="F753" s="75"/>
      <c r="H753" s="123"/>
      <c r="I753" s="123"/>
      <c r="J753" s="123"/>
      <c r="K753" s="123"/>
      <c r="L753" s="123"/>
      <c r="M753" s="123"/>
      <c r="N753" s="123"/>
      <c r="O753" s="123"/>
      <c r="P753" s="123"/>
      <c r="Q753" s="23"/>
    </row>
    <row r="754" spans="1:17" x14ac:dyDescent="0.25">
      <c r="A754" s="5"/>
      <c r="F754" s="75"/>
      <c r="H754" s="123"/>
      <c r="I754" s="123"/>
      <c r="J754" s="123"/>
      <c r="K754" s="123"/>
      <c r="L754" s="123"/>
      <c r="M754" s="123"/>
      <c r="N754" s="123"/>
      <c r="O754" s="123"/>
      <c r="P754" s="123"/>
      <c r="Q754" s="23"/>
    </row>
    <row r="755" spans="1:17" x14ac:dyDescent="0.25">
      <c r="A755" s="5"/>
      <c r="F755" s="75"/>
      <c r="H755" s="123"/>
      <c r="I755" s="123"/>
      <c r="J755" s="123"/>
      <c r="K755" s="123"/>
      <c r="L755" s="123"/>
      <c r="M755" s="123"/>
      <c r="N755" s="123"/>
      <c r="O755" s="123"/>
      <c r="P755" s="123"/>
      <c r="Q755" s="23"/>
    </row>
    <row r="756" spans="1:17" x14ac:dyDescent="0.25">
      <c r="A756" s="5"/>
      <c r="F756" s="75"/>
      <c r="H756" s="123"/>
      <c r="I756" s="123"/>
      <c r="J756" s="123"/>
      <c r="K756" s="123"/>
      <c r="L756" s="123"/>
      <c r="M756" s="123"/>
      <c r="N756" s="123"/>
      <c r="O756" s="123"/>
      <c r="P756" s="123"/>
      <c r="Q756" s="23"/>
    </row>
    <row r="757" spans="1:17" x14ac:dyDescent="0.25">
      <c r="A757" s="5"/>
      <c r="F757" s="75"/>
      <c r="H757" s="123"/>
      <c r="I757" s="123"/>
      <c r="J757" s="123"/>
      <c r="K757" s="123"/>
      <c r="L757" s="123"/>
      <c r="M757" s="123"/>
      <c r="N757" s="123"/>
      <c r="O757" s="123"/>
      <c r="P757" s="123"/>
      <c r="Q757" s="23"/>
    </row>
    <row r="758" spans="1:17" x14ac:dyDescent="0.25">
      <c r="A758" s="5"/>
      <c r="F758" s="75"/>
      <c r="H758" s="123"/>
      <c r="I758" s="123"/>
      <c r="J758" s="123"/>
      <c r="K758" s="123"/>
      <c r="L758" s="123"/>
      <c r="M758" s="123"/>
      <c r="N758" s="123"/>
      <c r="O758" s="123"/>
      <c r="P758" s="123"/>
      <c r="Q758" s="23"/>
    </row>
    <row r="759" spans="1:17" x14ac:dyDescent="0.25">
      <c r="A759" s="5"/>
      <c r="F759" s="75"/>
      <c r="H759" s="123"/>
      <c r="I759" s="123"/>
      <c r="J759" s="123"/>
      <c r="K759" s="123"/>
      <c r="L759" s="123"/>
      <c r="M759" s="123"/>
      <c r="N759" s="123"/>
      <c r="O759" s="123"/>
      <c r="P759" s="123"/>
      <c r="Q759" s="23"/>
    </row>
    <row r="760" spans="1:17" x14ac:dyDescent="0.25">
      <c r="A760" s="5"/>
      <c r="F760" s="75"/>
      <c r="H760" s="123"/>
      <c r="I760" s="123"/>
      <c r="J760" s="123"/>
      <c r="K760" s="123"/>
      <c r="L760" s="123"/>
      <c r="M760" s="123"/>
      <c r="N760" s="123"/>
      <c r="O760" s="123"/>
      <c r="P760" s="123"/>
      <c r="Q760" s="23"/>
    </row>
    <row r="761" spans="1:17" x14ac:dyDescent="0.25">
      <c r="A761" s="5"/>
      <c r="F761" s="75"/>
      <c r="H761" s="123"/>
      <c r="I761" s="123"/>
      <c r="J761" s="123"/>
      <c r="K761" s="123"/>
      <c r="L761" s="123"/>
      <c r="M761" s="123"/>
      <c r="N761" s="123"/>
      <c r="O761" s="123"/>
      <c r="P761" s="123"/>
      <c r="Q761" s="23"/>
    </row>
    <row r="762" spans="1:17" x14ac:dyDescent="0.25">
      <c r="A762" s="5"/>
      <c r="F762" s="75"/>
      <c r="H762" s="123"/>
      <c r="I762" s="123"/>
      <c r="J762" s="123"/>
      <c r="K762" s="123"/>
      <c r="L762" s="123"/>
      <c r="M762" s="123"/>
      <c r="N762" s="123"/>
      <c r="O762" s="123"/>
      <c r="P762" s="123"/>
      <c r="Q762" s="23"/>
    </row>
    <row r="763" spans="1:17" x14ac:dyDescent="0.25">
      <c r="A763" s="5"/>
      <c r="F763" s="75"/>
      <c r="H763" s="123"/>
      <c r="I763" s="123"/>
      <c r="J763" s="123"/>
      <c r="K763" s="123"/>
      <c r="L763" s="123"/>
      <c r="M763" s="123"/>
      <c r="N763" s="123"/>
      <c r="O763" s="123"/>
      <c r="P763" s="123"/>
      <c r="Q763" s="23"/>
    </row>
    <row r="764" spans="1:17" x14ac:dyDescent="0.25">
      <c r="A764" s="5"/>
      <c r="F764" s="75"/>
      <c r="H764" s="123"/>
      <c r="I764" s="123"/>
      <c r="J764" s="123"/>
      <c r="K764" s="123"/>
      <c r="L764" s="123"/>
      <c r="M764" s="123"/>
      <c r="N764" s="123"/>
      <c r="O764" s="123"/>
      <c r="P764" s="123"/>
      <c r="Q764" s="23"/>
    </row>
    <row r="765" spans="1:17" x14ac:dyDescent="0.25">
      <c r="A765" s="5"/>
      <c r="F765" s="75"/>
      <c r="H765" s="123"/>
      <c r="I765" s="123"/>
      <c r="J765" s="123"/>
      <c r="K765" s="123"/>
      <c r="L765" s="123"/>
      <c r="M765" s="123"/>
      <c r="N765" s="123"/>
      <c r="O765" s="123"/>
      <c r="P765" s="123"/>
      <c r="Q765" s="23"/>
    </row>
    <row r="766" spans="1:17" x14ac:dyDescent="0.25">
      <c r="A766" s="5"/>
      <c r="F766" s="75"/>
      <c r="H766" s="123"/>
      <c r="I766" s="123"/>
      <c r="J766" s="123"/>
      <c r="K766" s="123"/>
      <c r="L766" s="123"/>
      <c r="M766" s="123"/>
      <c r="N766" s="123"/>
      <c r="O766" s="123"/>
      <c r="P766" s="123"/>
      <c r="Q766" s="23"/>
    </row>
    <row r="767" spans="1:17" x14ac:dyDescent="0.25">
      <c r="A767" s="5"/>
      <c r="F767" s="75"/>
      <c r="H767" s="123"/>
      <c r="I767" s="123"/>
      <c r="J767" s="123"/>
      <c r="K767" s="123"/>
      <c r="L767" s="123"/>
      <c r="M767" s="123"/>
      <c r="N767" s="123"/>
      <c r="O767" s="123"/>
      <c r="P767" s="123"/>
      <c r="Q767" s="23"/>
    </row>
    <row r="768" spans="1:17" x14ac:dyDescent="0.25">
      <c r="A768" s="5"/>
      <c r="F768" s="75"/>
      <c r="H768" s="123"/>
      <c r="I768" s="123"/>
      <c r="J768" s="123"/>
      <c r="K768" s="123"/>
      <c r="L768" s="123"/>
      <c r="M768" s="123"/>
      <c r="N768" s="123"/>
      <c r="O768" s="123"/>
      <c r="P768" s="123"/>
      <c r="Q768" s="23"/>
    </row>
    <row r="769" spans="1:17" x14ac:dyDescent="0.25">
      <c r="A769" s="5"/>
      <c r="F769" s="75"/>
      <c r="H769" s="123"/>
      <c r="I769" s="123"/>
      <c r="J769" s="123"/>
      <c r="K769" s="123"/>
      <c r="L769" s="123"/>
      <c r="M769" s="123"/>
      <c r="N769" s="123"/>
      <c r="O769" s="123"/>
      <c r="P769" s="123"/>
      <c r="Q769" s="23"/>
    </row>
    <row r="770" spans="1:17" x14ac:dyDescent="0.25">
      <c r="A770" s="5"/>
      <c r="F770" s="75"/>
      <c r="H770" s="123"/>
      <c r="I770" s="123"/>
      <c r="J770" s="123"/>
      <c r="K770" s="123"/>
      <c r="L770" s="123"/>
      <c r="M770" s="123"/>
      <c r="N770" s="123"/>
      <c r="O770" s="123"/>
      <c r="P770" s="123"/>
      <c r="Q770" s="23"/>
    </row>
    <row r="771" spans="1:17" x14ac:dyDescent="0.25">
      <c r="A771" s="5"/>
      <c r="F771" s="75"/>
      <c r="H771" s="123"/>
      <c r="I771" s="123"/>
      <c r="J771" s="123"/>
      <c r="K771" s="123"/>
      <c r="L771" s="123"/>
      <c r="M771" s="123"/>
      <c r="N771" s="123"/>
      <c r="O771" s="123"/>
      <c r="P771" s="123"/>
      <c r="Q771" s="23"/>
    </row>
    <row r="772" spans="1:17" x14ac:dyDescent="0.25">
      <c r="A772" s="5"/>
      <c r="F772" s="75"/>
      <c r="H772" s="123"/>
      <c r="I772" s="123"/>
      <c r="J772" s="123"/>
      <c r="K772" s="123"/>
      <c r="L772" s="123"/>
      <c r="M772" s="123"/>
      <c r="N772" s="123"/>
      <c r="O772" s="123"/>
      <c r="P772" s="123"/>
      <c r="Q772" s="23"/>
    </row>
    <row r="773" spans="1:17" x14ac:dyDescent="0.25">
      <c r="A773" s="5"/>
      <c r="F773" s="75"/>
      <c r="H773" s="123"/>
      <c r="I773" s="123"/>
      <c r="J773" s="123"/>
      <c r="K773" s="123"/>
      <c r="L773" s="123"/>
      <c r="M773" s="123"/>
      <c r="N773" s="123"/>
      <c r="O773" s="123"/>
      <c r="P773" s="123"/>
      <c r="Q773" s="23"/>
    </row>
    <row r="774" spans="1:17" x14ac:dyDescent="0.25">
      <c r="A774" s="5"/>
      <c r="F774" s="75"/>
      <c r="H774" s="123"/>
      <c r="I774" s="123"/>
      <c r="J774" s="123"/>
      <c r="K774" s="123"/>
      <c r="L774" s="123"/>
      <c r="M774" s="123"/>
      <c r="N774" s="123"/>
      <c r="O774" s="123"/>
      <c r="P774" s="123"/>
      <c r="Q774" s="23"/>
    </row>
    <row r="775" spans="1:17" x14ac:dyDescent="0.25">
      <c r="A775" s="5"/>
      <c r="F775" s="75"/>
      <c r="H775" s="123"/>
      <c r="I775" s="123"/>
      <c r="J775" s="123"/>
      <c r="K775" s="123"/>
      <c r="L775" s="123"/>
      <c r="M775" s="123"/>
      <c r="N775" s="123"/>
      <c r="O775" s="123"/>
      <c r="P775" s="123"/>
      <c r="Q775" s="23"/>
    </row>
    <row r="776" spans="1:17" x14ac:dyDescent="0.25">
      <c r="A776" s="5"/>
      <c r="F776" s="75"/>
      <c r="H776" s="123"/>
      <c r="I776" s="123"/>
      <c r="J776" s="123"/>
      <c r="K776" s="123"/>
      <c r="L776" s="123"/>
      <c r="M776" s="123"/>
      <c r="N776" s="123"/>
      <c r="O776" s="123"/>
      <c r="P776" s="123"/>
      <c r="Q776" s="23"/>
    </row>
    <row r="777" spans="1:17" x14ac:dyDescent="0.25">
      <c r="A777" s="5"/>
      <c r="F777" s="75"/>
      <c r="H777" s="123"/>
      <c r="I777" s="123"/>
      <c r="J777" s="123"/>
      <c r="K777" s="123"/>
      <c r="L777" s="123"/>
      <c r="M777" s="123"/>
      <c r="N777" s="123"/>
      <c r="O777" s="123"/>
      <c r="P777" s="123"/>
      <c r="Q777" s="23"/>
    </row>
    <row r="778" spans="1:17" x14ac:dyDescent="0.25">
      <c r="A778" s="5"/>
      <c r="F778" s="75"/>
      <c r="H778" s="123"/>
      <c r="I778" s="123"/>
      <c r="J778" s="123"/>
      <c r="K778" s="123"/>
      <c r="L778" s="123"/>
      <c r="M778" s="123"/>
      <c r="N778" s="123"/>
      <c r="O778" s="123"/>
      <c r="P778" s="123"/>
      <c r="Q778" s="23"/>
    </row>
    <row r="779" spans="1:17" x14ac:dyDescent="0.25">
      <c r="A779" s="5"/>
      <c r="F779" s="75"/>
      <c r="H779" s="123"/>
      <c r="I779" s="123"/>
      <c r="J779" s="123"/>
      <c r="K779" s="123"/>
      <c r="L779" s="123"/>
      <c r="M779" s="123"/>
      <c r="N779" s="123"/>
      <c r="O779" s="123"/>
      <c r="P779" s="123"/>
      <c r="Q779" s="23"/>
    </row>
    <row r="780" spans="1:17" x14ac:dyDescent="0.25">
      <c r="A780" s="5"/>
      <c r="F780" s="75"/>
      <c r="H780" s="123"/>
      <c r="I780" s="123"/>
      <c r="J780" s="123"/>
      <c r="K780" s="123"/>
      <c r="L780" s="123"/>
      <c r="M780" s="123"/>
      <c r="N780" s="123"/>
      <c r="O780" s="123"/>
      <c r="P780" s="123"/>
      <c r="Q780" s="23"/>
    </row>
    <row r="781" spans="1:17" x14ac:dyDescent="0.25">
      <c r="A781" s="5"/>
      <c r="F781" s="75"/>
      <c r="H781" s="123"/>
      <c r="I781" s="123"/>
      <c r="J781" s="123"/>
      <c r="K781" s="123"/>
      <c r="L781" s="123"/>
      <c r="M781" s="123"/>
      <c r="N781" s="123"/>
      <c r="O781" s="123"/>
      <c r="P781" s="123"/>
      <c r="Q781" s="23"/>
    </row>
    <row r="782" spans="1:17" x14ac:dyDescent="0.25">
      <c r="A782" s="5"/>
      <c r="F782" s="75"/>
      <c r="H782" s="123"/>
      <c r="I782" s="123"/>
      <c r="J782" s="123"/>
      <c r="K782" s="123"/>
      <c r="L782" s="123"/>
      <c r="M782" s="123"/>
      <c r="N782" s="123"/>
      <c r="O782" s="123"/>
      <c r="P782" s="123"/>
      <c r="Q782" s="23"/>
    </row>
    <row r="783" spans="1:17" x14ac:dyDescent="0.25">
      <c r="A783" s="5"/>
      <c r="F783" s="75"/>
      <c r="H783" s="123"/>
      <c r="I783" s="123"/>
      <c r="J783" s="123"/>
      <c r="K783" s="123"/>
      <c r="L783" s="123"/>
      <c r="M783" s="123"/>
      <c r="N783" s="123"/>
      <c r="O783" s="123"/>
      <c r="P783" s="123"/>
      <c r="Q783" s="23"/>
    </row>
    <row r="784" spans="1:17" x14ac:dyDescent="0.25">
      <c r="A784" s="5"/>
      <c r="F784" s="75"/>
      <c r="H784" s="123"/>
      <c r="I784" s="123"/>
      <c r="J784" s="123"/>
      <c r="K784" s="123"/>
      <c r="L784" s="123"/>
      <c r="M784" s="123"/>
      <c r="N784" s="123"/>
      <c r="O784" s="123"/>
      <c r="P784" s="123"/>
      <c r="Q784" s="23"/>
    </row>
    <row r="785" spans="1:17" x14ac:dyDescent="0.25">
      <c r="A785" s="5"/>
      <c r="F785" s="75"/>
      <c r="H785" s="123"/>
      <c r="I785" s="123"/>
      <c r="J785" s="123"/>
      <c r="K785" s="123"/>
      <c r="L785" s="123"/>
      <c r="M785" s="123"/>
      <c r="N785" s="123"/>
      <c r="O785" s="123"/>
      <c r="P785" s="123"/>
      <c r="Q785" s="23"/>
    </row>
    <row r="786" spans="1:17" x14ac:dyDescent="0.25">
      <c r="A786" s="5"/>
      <c r="F786" s="75"/>
      <c r="H786" s="123"/>
      <c r="I786" s="123"/>
      <c r="J786" s="123"/>
      <c r="K786" s="123"/>
      <c r="L786" s="123"/>
      <c r="M786" s="123"/>
      <c r="N786" s="123"/>
      <c r="O786" s="123"/>
      <c r="P786" s="123"/>
      <c r="Q786" s="23"/>
    </row>
    <row r="787" spans="1:17" x14ac:dyDescent="0.25">
      <c r="A787" s="5"/>
      <c r="F787" s="75"/>
      <c r="H787" s="123"/>
      <c r="I787" s="123"/>
      <c r="J787" s="123"/>
      <c r="K787" s="123"/>
      <c r="L787" s="123"/>
      <c r="M787" s="123"/>
      <c r="N787" s="123"/>
      <c r="O787" s="123"/>
      <c r="P787" s="123"/>
      <c r="Q787" s="23"/>
    </row>
    <row r="788" spans="1:17" x14ac:dyDescent="0.25">
      <c r="A788" s="5"/>
      <c r="F788" s="75"/>
      <c r="H788" s="123"/>
      <c r="I788" s="123"/>
      <c r="J788" s="123"/>
      <c r="K788" s="123"/>
      <c r="L788" s="123"/>
      <c r="M788" s="123"/>
      <c r="N788" s="123"/>
      <c r="O788" s="123"/>
      <c r="P788" s="123"/>
      <c r="Q788" s="23"/>
    </row>
    <row r="789" spans="1:17" x14ac:dyDescent="0.25">
      <c r="A789" s="5"/>
      <c r="F789" s="75"/>
      <c r="H789" s="123"/>
      <c r="I789" s="123"/>
      <c r="J789" s="123"/>
      <c r="K789" s="123"/>
      <c r="L789" s="123"/>
      <c r="M789" s="123"/>
      <c r="N789" s="123"/>
      <c r="O789" s="123"/>
      <c r="P789" s="123"/>
      <c r="Q789" s="23"/>
    </row>
    <row r="790" spans="1:17" x14ac:dyDescent="0.25">
      <c r="A790" s="5"/>
      <c r="F790" s="75"/>
      <c r="H790" s="123"/>
      <c r="I790" s="123"/>
      <c r="J790" s="123"/>
      <c r="K790" s="123"/>
      <c r="L790" s="123"/>
      <c r="M790" s="123"/>
      <c r="N790" s="123"/>
      <c r="O790" s="123"/>
      <c r="P790" s="123"/>
      <c r="Q790" s="23"/>
    </row>
    <row r="791" spans="1:17" x14ac:dyDescent="0.25">
      <c r="A791" s="5"/>
      <c r="F791" s="75"/>
      <c r="H791" s="123"/>
      <c r="I791" s="123"/>
      <c r="J791" s="123"/>
      <c r="K791" s="123"/>
      <c r="L791" s="123"/>
      <c r="M791" s="123"/>
      <c r="N791" s="123"/>
      <c r="O791" s="123"/>
      <c r="P791" s="123"/>
      <c r="Q791" s="23"/>
    </row>
    <row r="792" spans="1:17" x14ac:dyDescent="0.25">
      <c r="A792" s="5"/>
      <c r="F792" s="75"/>
      <c r="H792" s="123"/>
      <c r="I792" s="123"/>
      <c r="J792" s="123"/>
      <c r="K792" s="123"/>
      <c r="L792" s="123"/>
      <c r="M792" s="123"/>
      <c r="N792" s="123"/>
      <c r="O792" s="123"/>
      <c r="P792" s="123"/>
      <c r="Q792" s="23"/>
    </row>
    <row r="793" spans="1:17" x14ac:dyDescent="0.25">
      <c r="A793" s="5"/>
      <c r="F793" s="75"/>
      <c r="H793" s="123"/>
      <c r="I793" s="123"/>
      <c r="J793" s="123"/>
      <c r="K793" s="123"/>
      <c r="L793" s="123"/>
      <c r="M793" s="123"/>
      <c r="N793" s="123"/>
      <c r="O793" s="123"/>
      <c r="P793" s="123"/>
      <c r="Q793" s="23"/>
    </row>
    <row r="794" spans="1:17" x14ac:dyDescent="0.25">
      <c r="A794" s="5"/>
      <c r="F794" s="75"/>
      <c r="H794" s="123"/>
      <c r="I794" s="123"/>
      <c r="J794" s="123"/>
      <c r="K794" s="123"/>
      <c r="L794" s="123"/>
      <c r="M794" s="123"/>
      <c r="N794" s="123"/>
      <c r="O794" s="123"/>
      <c r="P794" s="123"/>
      <c r="Q794" s="23"/>
    </row>
    <row r="795" spans="1:17" x14ac:dyDescent="0.25">
      <c r="A795" s="5"/>
      <c r="F795" s="75"/>
      <c r="H795" s="123"/>
      <c r="I795" s="123"/>
      <c r="J795" s="123"/>
      <c r="K795" s="123"/>
      <c r="L795" s="123"/>
      <c r="M795" s="123"/>
      <c r="N795" s="123"/>
      <c r="O795" s="123"/>
      <c r="P795" s="123"/>
      <c r="Q795" s="23"/>
    </row>
    <row r="796" spans="1:17" x14ac:dyDescent="0.25">
      <c r="A796" s="5"/>
      <c r="F796" s="75"/>
      <c r="H796" s="123"/>
      <c r="I796" s="123"/>
      <c r="J796" s="123"/>
      <c r="K796" s="123"/>
      <c r="L796" s="123"/>
      <c r="M796" s="123"/>
      <c r="N796" s="123"/>
      <c r="O796" s="123"/>
      <c r="P796" s="123"/>
      <c r="Q796" s="23"/>
    </row>
    <row r="797" spans="1:17" x14ac:dyDescent="0.25">
      <c r="A797" s="5"/>
      <c r="F797" s="75"/>
      <c r="H797" s="123"/>
      <c r="I797" s="123"/>
      <c r="J797" s="123"/>
      <c r="K797" s="123"/>
      <c r="L797" s="123"/>
      <c r="M797" s="123"/>
      <c r="N797" s="123"/>
      <c r="O797" s="123"/>
      <c r="P797" s="123"/>
      <c r="Q797" s="23"/>
    </row>
    <row r="798" spans="1:17" x14ac:dyDescent="0.25">
      <c r="A798" s="5"/>
      <c r="F798" s="75"/>
      <c r="H798" s="123"/>
      <c r="I798" s="123"/>
      <c r="J798" s="123"/>
      <c r="K798" s="123"/>
      <c r="L798" s="123"/>
      <c r="M798" s="123"/>
      <c r="N798" s="123"/>
      <c r="O798" s="123"/>
      <c r="P798" s="123"/>
      <c r="Q798" s="23"/>
    </row>
    <row r="799" spans="1:17" x14ac:dyDescent="0.25">
      <c r="A799" s="5"/>
      <c r="F799" s="75"/>
      <c r="H799" s="123"/>
      <c r="I799" s="123"/>
      <c r="J799" s="123"/>
      <c r="K799" s="123"/>
      <c r="L799" s="123"/>
      <c r="M799" s="123"/>
      <c r="N799" s="123"/>
      <c r="O799" s="123"/>
      <c r="P799" s="123"/>
      <c r="Q799" s="23"/>
    </row>
    <row r="800" spans="1:17" x14ac:dyDescent="0.25">
      <c r="A800" s="5"/>
      <c r="F800" s="75"/>
      <c r="H800" s="123"/>
      <c r="I800" s="123"/>
      <c r="J800" s="123"/>
      <c r="K800" s="123"/>
      <c r="L800" s="123"/>
      <c r="M800" s="123"/>
      <c r="N800" s="123"/>
      <c r="O800" s="123"/>
      <c r="P800" s="123"/>
      <c r="Q800" s="23"/>
    </row>
    <row r="801" spans="1:17" x14ac:dyDescent="0.25">
      <c r="A801" s="5"/>
      <c r="F801" s="75"/>
      <c r="H801" s="123"/>
      <c r="I801" s="123"/>
      <c r="J801" s="123"/>
      <c r="K801" s="123"/>
      <c r="L801" s="123"/>
      <c r="M801" s="123"/>
      <c r="N801" s="123"/>
      <c r="O801" s="123"/>
      <c r="P801" s="123"/>
      <c r="Q801" s="23"/>
    </row>
    <row r="802" spans="1:17" x14ac:dyDescent="0.25">
      <c r="A802" s="5"/>
      <c r="F802" s="75"/>
      <c r="H802" s="123"/>
      <c r="I802" s="123"/>
      <c r="J802" s="123"/>
      <c r="K802" s="123"/>
      <c r="L802" s="123"/>
      <c r="M802" s="123"/>
      <c r="N802" s="123"/>
      <c r="O802" s="123"/>
      <c r="P802" s="123"/>
      <c r="Q802" s="23"/>
    </row>
    <row r="803" spans="1:17" x14ac:dyDescent="0.25">
      <c r="A803" s="5"/>
      <c r="F803" s="75"/>
      <c r="H803" s="123"/>
      <c r="I803" s="123"/>
      <c r="J803" s="123"/>
      <c r="K803" s="123"/>
      <c r="L803" s="123"/>
      <c r="M803" s="123"/>
      <c r="N803" s="123"/>
      <c r="O803" s="123"/>
      <c r="P803" s="123"/>
      <c r="Q803" s="23"/>
    </row>
    <row r="804" spans="1:17" x14ac:dyDescent="0.25">
      <c r="A804" s="5"/>
      <c r="F804" s="75"/>
      <c r="H804" s="123"/>
      <c r="I804" s="123"/>
      <c r="J804" s="123"/>
      <c r="K804" s="123"/>
      <c r="L804" s="123"/>
      <c r="M804" s="123"/>
      <c r="N804" s="123"/>
      <c r="O804" s="123"/>
      <c r="P804" s="123"/>
      <c r="Q804" s="23"/>
    </row>
    <row r="805" spans="1:17" x14ac:dyDescent="0.25">
      <c r="A805" s="5"/>
      <c r="F805" s="75"/>
      <c r="H805" s="123"/>
      <c r="I805" s="123"/>
      <c r="J805" s="123"/>
      <c r="K805" s="123"/>
      <c r="L805" s="123"/>
      <c r="M805" s="123"/>
      <c r="N805" s="123"/>
      <c r="O805" s="123"/>
      <c r="P805" s="123"/>
      <c r="Q805" s="23"/>
    </row>
    <row r="806" spans="1:17" x14ac:dyDescent="0.25">
      <c r="A806" s="5"/>
      <c r="F806" s="75"/>
      <c r="H806" s="123"/>
      <c r="I806" s="123"/>
      <c r="J806" s="123"/>
      <c r="K806" s="123"/>
      <c r="L806" s="123"/>
      <c r="M806" s="123"/>
      <c r="N806" s="123"/>
      <c r="O806" s="123"/>
      <c r="P806" s="123"/>
      <c r="Q806" s="23"/>
    </row>
    <row r="807" spans="1:17" x14ac:dyDescent="0.25">
      <c r="A807" s="5"/>
      <c r="F807" s="75"/>
      <c r="H807" s="123"/>
      <c r="I807" s="123"/>
      <c r="J807" s="123"/>
      <c r="K807" s="123"/>
      <c r="L807" s="123"/>
      <c r="M807" s="123"/>
      <c r="N807" s="123"/>
      <c r="O807" s="123"/>
      <c r="P807" s="123"/>
      <c r="Q807" s="23"/>
    </row>
    <row r="808" spans="1:17" x14ac:dyDescent="0.25">
      <c r="A808" s="5"/>
      <c r="F808" s="75"/>
      <c r="H808" s="123"/>
      <c r="I808" s="123"/>
      <c r="J808" s="123"/>
      <c r="K808" s="123"/>
      <c r="L808" s="123"/>
      <c r="M808" s="123"/>
      <c r="N808" s="123"/>
      <c r="O808" s="123"/>
      <c r="P808" s="123"/>
      <c r="Q808" s="23"/>
    </row>
    <row r="809" spans="1:17" x14ac:dyDescent="0.25">
      <c r="A809" s="5"/>
      <c r="F809" s="75"/>
      <c r="H809" s="123"/>
      <c r="I809" s="123"/>
      <c r="J809" s="123"/>
      <c r="K809" s="123"/>
      <c r="L809" s="123"/>
      <c r="M809" s="123"/>
      <c r="N809" s="123"/>
      <c r="O809" s="123"/>
      <c r="P809" s="123"/>
      <c r="Q809" s="23"/>
    </row>
    <row r="810" spans="1:17" x14ac:dyDescent="0.25">
      <c r="A810" s="5"/>
      <c r="F810" s="75"/>
      <c r="H810" s="123"/>
      <c r="I810" s="123"/>
      <c r="J810" s="123"/>
      <c r="K810" s="123"/>
      <c r="L810" s="123"/>
      <c r="M810" s="123"/>
      <c r="N810" s="123"/>
      <c r="O810" s="123"/>
      <c r="P810" s="123"/>
      <c r="Q810" s="23"/>
    </row>
    <row r="811" spans="1:17" x14ac:dyDescent="0.25">
      <c r="A811" s="5"/>
      <c r="F811" s="75"/>
      <c r="H811" s="123"/>
      <c r="I811" s="123"/>
      <c r="J811" s="123"/>
      <c r="K811" s="123"/>
      <c r="L811" s="123"/>
      <c r="M811" s="123"/>
      <c r="N811" s="123"/>
      <c r="O811" s="123"/>
      <c r="P811" s="123"/>
      <c r="Q811" s="23"/>
    </row>
    <row r="812" spans="1:17" x14ac:dyDescent="0.25">
      <c r="A812" s="5"/>
      <c r="F812" s="75"/>
      <c r="H812" s="123"/>
      <c r="I812" s="123"/>
      <c r="J812" s="123"/>
      <c r="K812" s="123"/>
      <c r="L812" s="123"/>
      <c r="M812" s="123"/>
      <c r="N812" s="123"/>
      <c r="O812" s="123"/>
      <c r="P812" s="123"/>
      <c r="Q812" s="23"/>
    </row>
    <row r="813" spans="1:17" x14ac:dyDescent="0.25">
      <c r="A813" s="5"/>
      <c r="F813" s="75"/>
      <c r="H813" s="123"/>
      <c r="I813" s="123"/>
      <c r="J813" s="123"/>
      <c r="K813" s="123"/>
      <c r="L813" s="123"/>
      <c r="M813" s="123"/>
      <c r="N813" s="123"/>
      <c r="O813" s="123"/>
      <c r="P813" s="123"/>
      <c r="Q813" s="23"/>
    </row>
    <row r="814" spans="1:17" x14ac:dyDescent="0.25">
      <c r="A814" s="5"/>
      <c r="F814" s="75"/>
      <c r="H814" s="123"/>
      <c r="I814" s="123"/>
      <c r="J814" s="123"/>
      <c r="K814" s="123"/>
      <c r="L814" s="123"/>
      <c r="M814" s="123"/>
      <c r="N814" s="123"/>
      <c r="O814" s="123"/>
      <c r="P814" s="123"/>
      <c r="Q814" s="23"/>
    </row>
    <row r="815" spans="1:17" x14ac:dyDescent="0.25">
      <c r="A815" s="5"/>
      <c r="F815" s="75"/>
      <c r="H815" s="123"/>
      <c r="I815" s="123"/>
      <c r="J815" s="123"/>
      <c r="K815" s="123"/>
      <c r="L815" s="123"/>
      <c r="M815" s="123"/>
      <c r="N815" s="123"/>
      <c r="O815" s="123"/>
      <c r="P815" s="123"/>
      <c r="Q815" s="23"/>
    </row>
    <row r="816" spans="1:17" x14ac:dyDescent="0.25">
      <c r="A816" s="5"/>
      <c r="F816" s="75"/>
      <c r="H816" s="123"/>
      <c r="I816" s="123"/>
      <c r="J816" s="123"/>
      <c r="K816" s="123"/>
      <c r="L816" s="123"/>
      <c r="M816" s="123"/>
      <c r="N816" s="123"/>
      <c r="O816" s="123"/>
      <c r="P816" s="123"/>
      <c r="Q816" s="23"/>
    </row>
    <row r="817" spans="1:17" x14ac:dyDescent="0.25">
      <c r="A817" s="5"/>
      <c r="F817" s="75"/>
      <c r="H817" s="123"/>
      <c r="I817" s="123"/>
      <c r="J817" s="123"/>
      <c r="K817" s="123"/>
      <c r="L817" s="123"/>
      <c r="M817" s="123"/>
      <c r="N817" s="123"/>
      <c r="O817" s="123"/>
      <c r="P817" s="123"/>
      <c r="Q817" s="23"/>
    </row>
    <row r="818" spans="1:17" x14ac:dyDescent="0.25">
      <c r="A818" s="5"/>
      <c r="F818" s="75"/>
      <c r="H818" s="123"/>
      <c r="I818" s="123"/>
      <c r="J818" s="123"/>
      <c r="K818" s="123"/>
      <c r="L818" s="123"/>
      <c r="M818" s="123"/>
      <c r="N818" s="123"/>
      <c r="O818" s="123"/>
      <c r="P818" s="123"/>
      <c r="Q818" s="23"/>
    </row>
    <row r="819" spans="1:17" x14ac:dyDescent="0.25">
      <c r="A819" s="5"/>
      <c r="F819" s="75"/>
      <c r="H819" s="123"/>
      <c r="I819" s="123"/>
      <c r="J819" s="123"/>
      <c r="K819" s="123"/>
      <c r="L819" s="123"/>
      <c r="M819" s="123"/>
      <c r="N819" s="123"/>
      <c r="O819" s="123"/>
      <c r="P819" s="123"/>
      <c r="Q819" s="23"/>
    </row>
    <row r="820" spans="1:17" x14ac:dyDescent="0.25">
      <c r="A820" s="5"/>
      <c r="F820" s="75"/>
      <c r="H820" s="123"/>
      <c r="I820" s="123"/>
      <c r="J820" s="123"/>
      <c r="K820" s="123"/>
      <c r="L820" s="123"/>
      <c r="M820" s="123"/>
      <c r="N820" s="123"/>
      <c r="O820" s="123"/>
      <c r="P820" s="123"/>
      <c r="Q820" s="23"/>
    </row>
    <row r="821" spans="1:17" x14ac:dyDescent="0.25">
      <c r="A821" s="5"/>
      <c r="F821" s="75"/>
      <c r="H821" s="123"/>
      <c r="I821" s="123"/>
      <c r="J821" s="123"/>
      <c r="K821" s="123"/>
      <c r="L821" s="123"/>
      <c r="M821" s="123"/>
      <c r="N821" s="123"/>
      <c r="O821" s="123"/>
      <c r="P821" s="123"/>
      <c r="Q821" s="23"/>
    </row>
    <row r="822" spans="1:17" x14ac:dyDescent="0.25">
      <c r="A822" s="5"/>
      <c r="F822" s="75"/>
      <c r="H822" s="123"/>
      <c r="I822" s="123"/>
      <c r="J822" s="123"/>
      <c r="K822" s="123"/>
      <c r="L822" s="123"/>
      <c r="M822" s="123"/>
      <c r="N822" s="123"/>
      <c r="O822" s="123"/>
      <c r="P822" s="123"/>
      <c r="Q822" s="23"/>
    </row>
    <row r="823" spans="1:17" x14ac:dyDescent="0.25">
      <c r="A823" s="5"/>
      <c r="F823" s="75"/>
      <c r="H823" s="123"/>
      <c r="I823" s="123"/>
      <c r="J823" s="123"/>
      <c r="K823" s="123"/>
      <c r="L823" s="123"/>
      <c r="M823" s="123"/>
      <c r="N823" s="123"/>
      <c r="O823" s="123"/>
      <c r="P823" s="123"/>
      <c r="Q823" s="23"/>
    </row>
    <row r="824" spans="1:17" x14ac:dyDescent="0.25">
      <c r="A824" s="5"/>
      <c r="F824" s="75"/>
      <c r="H824" s="123"/>
      <c r="I824" s="123"/>
      <c r="J824" s="123"/>
      <c r="K824" s="123"/>
      <c r="L824" s="123"/>
      <c r="M824" s="123"/>
      <c r="N824" s="123"/>
      <c r="O824" s="123"/>
      <c r="P824" s="123"/>
      <c r="Q824" s="23"/>
    </row>
    <row r="825" spans="1:17" x14ac:dyDescent="0.25">
      <c r="A825" s="5"/>
      <c r="F825" s="75"/>
      <c r="H825" s="123"/>
      <c r="I825" s="123"/>
      <c r="J825" s="123"/>
      <c r="K825" s="123"/>
      <c r="L825" s="123"/>
      <c r="M825" s="123"/>
      <c r="N825" s="123"/>
      <c r="O825" s="123"/>
      <c r="P825" s="123"/>
      <c r="Q825" s="23"/>
    </row>
    <row r="826" spans="1:17" x14ac:dyDescent="0.25">
      <c r="A826" s="5"/>
      <c r="F826" s="75"/>
      <c r="H826" s="123"/>
      <c r="I826" s="123"/>
      <c r="J826" s="123"/>
      <c r="K826" s="123"/>
      <c r="L826" s="123"/>
      <c r="M826" s="123"/>
      <c r="N826" s="123"/>
      <c r="O826" s="123"/>
      <c r="P826" s="123"/>
      <c r="Q826" s="23"/>
    </row>
    <row r="827" spans="1:17" x14ac:dyDescent="0.25">
      <c r="A827" s="5"/>
      <c r="F827" s="75"/>
      <c r="H827" s="123"/>
      <c r="I827" s="123"/>
      <c r="J827" s="123"/>
      <c r="K827" s="123"/>
      <c r="L827" s="123"/>
      <c r="M827" s="123"/>
      <c r="N827" s="123"/>
      <c r="O827" s="123"/>
      <c r="P827" s="123"/>
      <c r="Q827" s="23"/>
    </row>
    <row r="828" spans="1:17" x14ac:dyDescent="0.25">
      <c r="A828" s="5"/>
      <c r="F828" s="75"/>
      <c r="H828" s="123"/>
      <c r="I828" s="123"/>
      <c r="J828" s="123"/>
      <c r="K828" s="123"/>
      <c r="L828" s="123"/>
      <c r="M828" s="123"/>
      <c r="N828" s="123"/>
      <c r="O828" s="123"/>
      <c r="P828" s="123"/>
      <c r="Q828" s="23"/>
    </row>
    <row r="829" spans="1:17" x14ac:dyDescent="0.25">
      <c r="A829" s="5"/>
      <c r="F829" s="75"/>
      <c r="H829" s="123"/>
      <c r="I829" s="123"/>
      <c r="J829" s="123"/>
      <c r="K829" s="123"/>
      <c r="L829" s="123"/>
      <c r="M829" s="123"/>
      <c r="N829" s="123"/>
      <c r="O829" s="123"/>
      <c r="P829" s="123"/>
      <c r="Q829" s="23"/>
    </row>
    <row r="830" spans="1:17" x14ac:dyDescent="0.25">
      <c r="A830" s="5"/>
      <c r="F830" s="75"/>
      <c r="H830" s="123"/>
      <c r="I830" s="123"/>
      <c r="J830" s="123"/>
      <c r="K830" s="123"/>
      <c r="L830" s="123"/>
      <c r="M830" s="123"/>
      <c r="N830" s="123"/>
      <c r="O830" s="123"/>
      <c r="P830" s="123"/>
      <c r="Q830" s="23"/>
    </row>
    <row r="831" spans="1:17" x14ac:dyDescent="0.25">
      <c r="A831" s="5"/>
      <c r="F831" s="75"/>
      <c r="H831" s="123"/>
      <c r="I831" s="123"/>
      <c r="J831" s="123"/>
      <c r="K831" s="123"/>
      <c r="L831" s="123"/>
      <c r="M831" s="123"/>
      <c r="N831" s="123"/>
      <c r="O831" s="123"/>
      <c r="P831" s="123"/>
      <c r="Q831" s="23"/>
    </row>
    <row r="832" spans="1:17" x14ac:dyDescent="0.25">
      <c r="A832" s="5"/>
      <c r="F832" s="75"/>
      <c r="H832" s="123"/>
      <c r="I832" s="123"/>
      <c r="J832" s="123"/>
      <c r="K832" s="123"/>
      <c r="L832" s="123"/>
      <c r="M832" s="123"/>
      <c r="N832" s="123"/>
      <c r="O832" s="123"/>
      <c r="P832" s="123"/>
      <c r="Q832" s="23"/>
    </row>
    <row r="833" spans="1:17" x14ac:dyDescent="0.25">
      <c r="A833" s="5"/>
      <c r="F833" s="75"/>
      <c r="H833" s="123"/>
      <c r="I833" s="123"/>
      <c r="J833" s="123"/>
      <c r="K833" s="123"/>
      <c r="L833" s="123"/>
      <c r="M833" s="123"/>
      <c r="N833" s="123"/>
      <c r="O833" s="123"/>
      <c r="P833" s="123"/>
      <c r="Q833" s="23"/>
    </row>
    <row r="834" spans="1:17" x14ac:dyDescent="0.25">
      <c r="A834" s="5"/>
      <c r="F834" s="75"/>
      <c r="H834" s="123"/>
      <c r="I834" s="123"/>
      <c r="J834" s="123"/>
      <c r="K834" s="123"/>
      <c r="L834" s="123"/>
      <c r="M834" s="123"/>
      <c r="N834" s="123"/>
      <c r="O834" s="123"/>
      <c r="P834" s="123"/>
      <c r="Q834" s="23"/>
    </row>
    <row r="835" spans="1:17" x14ac:dyDescent="0.25">
      <c r="A835" s="5"/>
      <c r="F835" s="75"/>
      <c r="H835" s="123"/>
      <c r="I835" s="123"/>
      <c r="J835" s="123"/>
      <c r="K835" s="123"/>
      <c r="L835" s="123"/>
      <c r="M835" s="123"/>
      <c r="N835" s="123"/>
      <c r="O835" s="123"/>
      <c r="P835" s="123"/>
      <c r="Q835" s="23"/>
    </row>
    <row r="836" spans="1:17" x14ac:dyDescent="0.25">
      <c r="A836" s="5"/>
      <c r="F836" s="75"/>
      <c r="H836" s="123"/>
      <c r="I836" s="123"/>
      <c r="J836" s="123"/>
      <c r="K836" s="123"/>
      <c r="L836" s="123"/>
      <c r="M836" s="123"/>
      <c r="N836" s="123"/>
      <c r="O836" s="123"/>
      <c r="P836" s="123"/>
      <c r="Q836" s="23"/>
    </row>
    <row r="837" spans="1:17" x14ac:dyDescent="0.25">
      <c r="A837" s="5"/>
      <c r="F837" s="75"/>
      <c r="H837" s="123"/>
      <c r="I837" s="123"/>
      <c r="J837" s="123"/>
      <c r="K837" s="123"/>
      <c r="L837" s="123"/>
      <c r="M837" s="123"/>
      <c r="N837" s="123"/>
      <c r="O837" s="123"/>
      <c r="P837" s="123"/>
      <c r="Q837" s="23"/>
    </row>
    <row r="838" spans="1:17" x14ac:dyDescent="0.25">
      <c r="A838" s="5"/>
      <c r="F838" s="75"/>
      <c r="H838" s="123"/>
      <c r="I838" s="123"/>
      <c r="J838" s="123"/>
      <c r="K838" s="123"/>
      <c r="L838" s="123"/>
      <c r="M838" s="123"/>
      <c r="N838" s="123"/>
      <c r="O838" s="123"/>
      <c r="P838" s="123"/>
      <c r="Q838" s="23"/>
    </row>
    <row r="839" spans="1:17" x14ac:dyDescent="0.25">
      <c r="A839" s="5"/>
      <c r="F839" s="75"/>
      <c r="H839" s="123"/>
      <c r="I839" s="123"/>
      <c r="J839" s="123"/>
      <c r="K839" s="123"/>
      <c r="L839" s="123"/>
      <c r="M839" s="123"/>
      <c r="N839" s="123"/>
      <c r="O839" s="123"/>
      <c r="P839" s="123"/>
      <c r="Q839" s="23"/>
    </row>
    <row r="840" spans="1:17" x14ac:dyDescent="0.25">
      <c r="A840" s="5"/>
      <c r="F840" s="75"/>
      <c r="H840" s="123"/>
      <c r="I840" s="123"/>
      <c r="J840" s="123"/>
      <c r="K840" s="123"/>
      <c r="L840" s="123"/>
      <c r="M840" s="123"/>
      <c r="N840" s="123"/>
      <c r="O840" s="123"/>
      <c r="P840" s="123"/>
      <c r="Q840" s="23"/>
    </row>
    <row r="841" spans="1:17" x14ac:dyDescent="0.25">
      <c r="A841" s="5"/>
      <c r="F841" s="75"/>
      <c r="H841" s="123"/>
      <c r="I841" s="123"/>
      <c r="J841" s="123"/>
      <c r="K841" s="123"/>
      <c r="L841" s="123"/>
      <c r="M841" s="123"/>
      <c r="N841" s="123"/>
      <c r="O841" s="123"/>
      <c r="P841" s="123"/>
      <c r="Q841" s="23"/>
    </row>
    <row r="842" spans="1:17" x14ac:dyDescent="0.25">
      <c r="A842" s="5"/>
      <c r="F842" s="75"/>
      <c r="H842" s="123"/>
      <c r="I842" s="123"/>
      <c r="J842" s="123"/>
      <c r="K842" s="123"/>
      <c r="L842" s="123"/>
      <c r="M842" s="123"/>
      <c r="N842" s="123"/>
      <c r="O842" s="123"/>
      <c r="P842" s="123"/>
      <c r="Q842" s="23"/>
    </row>
    <row r="843" spans="1:17" x14ac:dyDescent="0.25">
      <c r="A843" s="5"/>
      <c r="F843" s="75"/>
      <c r="H843" s="123"/>
      <c r="I843" s="123"/>
      <c r="J843" s="123"/>
      <c r="K843" s="123"/>
      <c r="L843" s="123"/>
      <c r="M843" s="123"/>
      <c r="N843" s="123"/>
      <c r="O843" s="123"/>
      <c r="P843" s="123"/>
      <c r="Q843" s="23"/>
    </row>
    <row r="844" spans="1:17" x14ac:dyDescent="0.25">
      <c r="A844" s="5"/>
      <c r="F844" s="75"/>
      <c r="H844" s="123"/>
      <c r="I844" s="123"/>
      <c r="J844" s="123"/>
      <c r="K844" s="123"/>
      <c r="L844" s="123"/>
      <c r="M844" s="123"/>
      <c r="N844" s="123"/>
      <c r="O844" s="123"/>
      <c r="P844" s="123"/>
      <c r="Q844" s="23"/>
    </row>
    <row r="845" spans="1:17" x14ac:dyDescent="0.25">
      <c r="A845" s="5"/>
      <c r="F845" s="75"/>
      <c r="H845" s="123"/>
      <c r="I845" s="123"/>
      <c r="J845" s="123"/>
      <c r="K845" s="123"/>
      <c r="L845" s="123"/>
      <c r="M845" s="123"/>
      <c r="N845" s="123"/>
      <c r="O845" s="123"/>
      <c r="P845" s="123"/>
      <c r="Q845" s="23"/>
    </row>
    <row r="846" spans="1:17" x14ac:dyDescent="0.25">
      <c r="A846" s="5"/>
      <c r="F846" s="75"/>
      <c r="H846" s="123"/>
      <c r="I846" s="123"/>
      <c r="J846" s="123"/>
      <c r="K846" s="123"/>
      <c r="L846" s="123"/>
      <c r="M846" s="123"/>
      <c r="N846" s="123"/>
      <c r="O846" s="123"/>
      <c r="P846" s="123"/>
      <c r="Q846" s="23"/>
    </row>
    <row r="847" spans="1:17" x14ac:dyDescent="0.25">
      <c r="A847" s="5"/>
      <c r="F847" s="75"/>
      <c r="H847" s="123"/>
      <c r="I847" s="123"/>
      <c r="J847" s="123"/>
      <c r="K847" s="123"/>
      <c r="L847" s="123"/>
      <c r="M847" s="123"/>
      <c r="N847" s="123"/>
      <c r="O847" s="123"/>
      <c r="P847" s="123"/>
      <c r="Q847" s="23"/>
    </row>
    <row r="848" spans="1:17" x14ac:dyDescent="0.25">
      <c r="A848" s="5"/>
      <c r="F848" s="75"/>
      <c r="H848" s="123"/>
      <c r="I848" s="123"/>
      <c r="J848" s="123"/>
      <c r="K848" s="123"/>
      <c r="L848" s="123"/>
      <c r="M848" s="123"/>
      <c r="N848" s="123"/>
      <c r="O848" s="123"/>
      <c r="P848" s="123"/>
      <c r="Q848" s="23"/>
    </row>
    <row r="849" spans="1:17" x14ac:dyDescent="0.25">
      <c r="A849" s="5"/>
      <c r="F849" s="75"/>
      <c r="H849" s="123"/>
      <c r="I849" s="123"/>
      <c r="J849" s="123"/>
      <c r="K849" s="123"/>
      <c r="L849" s="123"/>
      <c r="M849" s="123"/>
      <c r="N849" s="123"/>
      <c r="O849" s="123"/>
      <c r="P849" s="123"/>
      <c r="Q849" s="23"/>
    </row>
    <row r="850" spans="1:17" x14ac:dyDescent="0.25">
      <c r="A850" s="5"/>
      <c r="F850" s="75"/>
      <c r="H850" s="123"/>
      <c r="I850" s="123"/>
      <c r="J850" s="123"/>
      <c r="K850" s="123"/>
      <c r="L850" s="123"/>
      <c r="M850" s="123"/>
      <c r="N850" s="123"/>
      <c r="O850" s="123"/>
      <c r="P850" s="123"/>
      <c r="Q850" s="23"/>
    </row>
    <row r="851" spans="1:17" x14ac:dyDescent="0.25">
      <c r="A851" s="5"/>
      <c r="F851" s="75"/>
      <c r="H851" s="123"/>
      <c r="I851" s="123"/>
      <c r="J851" s="123"/>
      <c r="K851" s="123"/>
      <c r="L851" s="123"/>
      <c r="M851" s="123"/>
      <c r="N851" s="123"/>
      <c r="O851" s="123"/>
      <c r="P851" s="123"/>
      <c r="Q851" s="23"/>
    </row>
    <row r="852" spans="1:17" x14ac:dyDescent="0.25">
      <c r="A852" s="5"/>
      <c r="F852" s="75"/>
      <c r="H852" s="123"/>
      <c r="I852" s="123"/>
      <c r="J852" s="123"/>
      <c r="K852" s="123"/>
      <c r="L852" s="123"/>
      <c r="M852" s="123"/>
      <c r="N852" s="123"/>
      <c r="O852" s="123"/>
      <c r="P852" s="123"/>
      <c r="Q852" s="23"/>
    </row>
    <row r="853" spans="1:17" x14ac:dyDescent="0.25">
      <c r="A853" s="5"/>
      <c r="F853" s="75"/>
      <c r="H853" s="123"/>
      <c r="I853" s="123"/>
      <c r="J853" s="123"/>
      <c r="K853" s="123"/>
      <c r="L853" s="123"/>
      <c r="M853" s="123"/>
      <c r="N853" s="123"/>
      <c r="O853" s="123"/>
      <c r="P853" s="123"/>
      <c r="Q853" s="23"/>
    </row>
    <row r="854" spans="1:17" x14ac:dyDescent="0.25">
      <c r="A854" s="5"/>
      <c r="F854" s="75"/>
      <c r="H854" s="123"/>
      <c r="I854" s="123"/>
      <c r="J854" s="123"/>
      <c r="K854" s="123"/>
      <c r="L854" s="123"/>
      <c r="M854" s="123"/>
      <c r="N854" s="123"/>
      <c r="O854" s="123"/>
      <c r="P854" s="123"/>
      <c r="Q854" s="23"/>
    </row>
    <row r="855" spans="1:17" x14ac:dyDescent="0.25">
      <c r="A855" s="5"/>
      <c r="F855" s="75"/>
      <c r="H855" s="123"/>
      <c r="I855" s="123"/>
      <c r="J855" s="123"/>
      <c r="K855" s="123"/>
      <c r="L855" s="123"/>
      <c r="M855" s="123"/>
      <c r="N855" s="123"/>
      <c r="O855" s="123"/>
      <c r="P855" s="123"/>
      <c r="Q855" s="23"/>
    </row>
    <row r="856" spans="1:17" x14ac:dyDescent="0.25">
      <c r="A856" s="5"/>
      <c r="F856" s="75"/>
      <c r="H856" s="123"/>
      <c r="I856" s="123"/>
      <c r="J856" s="123"/>
      <c r="K856" s="123"/>
      <c r="L856" s="123"/>
      <c r="M856" s="123"/>
      <c r="N856" s="123"/>
      <c r="O856" s="123"/>
      <c r="P856" s="123"/>
      <c r="Q856" s="23"/>
    </row>
    <row r="857" spans="1:17" x14ac:dyDescent="0.25">
      <c r="A857" s="5"/>
      <c r="F857" s="75"/>
      <c r="H857" s="123"/>
      <c r="I857" s="123"/>
      <c r="J857" s="123"/>
      <c r="K857" s="123"/>
      <c r="L857" s="123"/>
      <c r="M857" s="123"/>
      <c r="N857" s="123"/>
      <c r="O857" s="123"/>
      <c r="P857" s="123"/>
      <c r="Q857" s="23"/>
    </row>
    <row r="858" spans="1:17" x14ac:dyDescent="0.25">
      <c r="A858" s="5"/>
      <c r="F858" s="75"/>
      <c r="H858" s="123"/>
      <c r="I858" s="123"/>
      <c r="J858" s="123"/>
      <c r="K858" s="123"/>
      <c r="L858" s="123"/>
      <c r="M858" s="123"/>
      <c r="N858" s="123"/>
      <c r="O858" s="123"/>
      <c r="P858" s="123"/>
      <c r="Q858" s="23"/>
    </row>
    <row r="859" spans="1:17" x14ac:dyDescent="0.25">
      <c r="A859" s="5"/>
      <c r="F859" s="75"/>
      <c r="H859" s="123"/>
      <c r="I859" s="123"/>
      <c r="J859" s="123"/>
      <c r="K859" s="123"/>
      <c r="L859" s="123"/>
      <c r="M859" s="123"/>
      <c r="N859" s="123"/>
      <c r="O859" s="123"/>
      <c r="P859" s="123"/>
      <c r="Q859" s="23"/>
    </row>
    <row r="860" spans="1:17" x14ac:dyDescent="0.25">
      <c r="A860" s="5"/>
      <c r="F860" s="75"/>
      <c r="H860" s="123"/>
      <c r="I860" s="123"/>
      <c r="J860" s="123"/>
      <c r="K860" s="123"/>
      <c r="L860" s="123"/>
      <c r="M860" s="123"/>
      <c r="N860" s="123"/>
      <c r="O860" s="123"/>
      <c r="P860" s="123"/>
      <c r="Q860" s="23"/>
    </row>
    <row r="861" spans="1:17" x14ac:dyDescent="0.25">
      <c r="A861" s="5"/>
      <c r="F861" s="75"/>
      <c r="H861" s="123"/>
      <c r="I861" s="123"/>
      <c r="J861" s="123"/>
      <c r="K861" s="123"/>
      <c r="L861" s="123"/>
      <c r="M861" s="123"/>
      <c r="N861" s="123"/>
      <c r="O861" s="123"/>
      <c r="P861" s="123"/>
      <c r="Q861" s="23"/>
    </row>
    <row r="862" spans="1:17" x14ac:dyDescent="0.25">
      <c r="A862" s="5"/>
      <c r="F862" s="75"/>
      <c r="H862" s="123"/>
      <c r="I862" s="123"/>
      <c r="J862" s="123"/>
      <c r="K862" s="123"/>
      <c r="L862" s="123"/>
      <c r="M862" s="123"/>
      <c r="N862" s="123"/>
      <c r="O862" s="123"/>
      <c r="P862" s="123"/>
      <c r="Q862" s="23"/>
    </row>
    <row r="863" spans="1:17" x14ac:dyDescent="0.25">
      <c r="A863" s="5"/>
      <c r="F863" s="75"/>
      <c r="H863" s="123"/>
      <c r="I863" s="123"/>
      <c r="J863" s="123"/>
      <c r="K863" s="123"/>
      <c r="L863" s="123"/>
      <c r="M863" s="123"/>
      <c r="N863" s="123"/>
      <c r="O863" s="123"/>
      <c r="P863" s="123"/>
      <c r="Q863" s="23"/>
    </row>
    <row r="864" spans="1:17" x14ac:dyDescent="0.25">
      <c r="A864" s="5"/>
      <c r="F864" s="75"/>
      <c r="H864" s="123"/>
      <c r="I864" s="123"/>
      <c r="J864" s="123"/>
      <c r="K864" s="123"/>
      <c r="L864" s="123"/>
      <c r="M864" s="123"/>
      <c r="N864" s="123"/>
      <c r="O864" s="123"/>
      <c r="P864" s="123"/>
      <c r="Q864" s="23"/>
    </row>
    <row r="865" spans="1:17" x14ac:dyDescent="0.25">
      <c r="A865" s="5"/>
      <c r="F865" s="75"/>
      <c r="H865" s="123"/>
      <c r="I865" s="123"/>
      <c r="J865" s="123"/>
      <c r="K865" s="123"/>
      <c r="L865" s="123"/>
      <c r="M865" s="123"/>
      <c r="N865" s="123"/>
      <c r="O865" s="123"/>
      <c r="P865" s="123"/>
      <c r="Q865" s="23"/>
    </row>
    <row r="866" spans="1:17" x14ac:dyDescent="0.25">
      <c r="A866" s="5"/>
      <c r="F866" s="75"/>
      <c r="H866" s="123"/>
      <c r="I866" s="123"/>
      <c r="J866" s="123"/>
      <c r="K866" s="123"/>
      <c r="L866" s="123"/>
      <c r="M866" s="123"/>
      <c r="N866" s="123"/>
      <c r="O866" s="123"/>
      <c r="P866" s="123"/>
      <c r="Q866" s="23"/>
    </row>
    <row r="867" spans="1:17" x14ac:dyDescent="0.25">
      <c r="A867" s="5"/>
      <c r="F867" s="75"/>
      <c r="H867" s="123"/>
      <c r="I867" s="123"/>
      <c r="J867" s="123"/>
      <c r="K867" s="123"/>
      <c r="L867" s="123"/>
      <c r="M867" s="123"/>
      <c r="N867" s="123"/>
      <c r="O867" s="123"/>
      <c r="P867" s="123"/>
      <c r="Q867" s="23"/>
    </row>
    <row r="868" spans="1:17" x14ac:dyDescent="0.25">
      <c r="A868" s="5"/>
      <c r="F868" s="75"/>
      <c r="H868" s="123"/>
      <c r="I868" s="123"/>
      <c r="J868" s="123"/>
      <c r="K868" s="123"/>
      <c r="L868" s="123"/>
      <c r="M868" s="123"/>
      <c r="N868" s="123"/>
      <c r="O868" s="123"/>
      <c r="P868" s="123"/>
      <c r="Q868" s="23"/>
    </row>
    <row r="869" spans="1:17" x14ac:dyDescent="0.25">
      <c r="A869" s="5"/>
      <c r="F869" s="75"/>
      <c r="H869" s="123"/>
      <c r="I869" s="123"/>
      <c r="J869" s="123"/>
      <c r="K869" s="123"/>
      <c r="L869" s="123"/>
      <c r="M869" s="123"/>
      <c r="N869" s="123"/>
      <c r="O869" s="123"/>
      <c r="P869" s="123"/>
      <c r="Q869" s="23"/>
    </row>
    <row r="870" spans="1:17" x14ac:dyDescent="0.25">
      <c r="A870" s="5"/>
      <c r="F870" s="75"/>
      <c r="H870" s="123"/>
      <c r="I870" s="123"/>
      <c r="J870" s="123"/>
      <c r="K870" s="123"/>
      <c r="L870" s="123"/>
      <c r="M870" s="123"/>
      <c r="N870" s="123"/>
      <c r="O870" s="123"/>
      <c r="P870" s="123"/>
      <c r="Q870" s="23"/>
    </row>
    <row r="871" spans="1:17" x14ac:dyDescent="0.25">
      <c r="A871" s="5"/>
      <c r="F871" s="75"/>
      <c r="H871" s="123"/>
      <c r="I871" s="123"/>
      <c r="J871" s="123"/>
      <c r="K871" s="123"/>
      <c r="L871" s="123"/>
      <c r="M871" s="123"/>
      <c r="N871" s="123"/>
      <c r="O871" s="123"/>
      <c r="P871" s="123"/>
      <c r="Q871" s="23"/>
    </row>
    <row r="872" spans="1:17" x14ac:dyDescent="0.25">
      <c r="A872" s="5"/>
      <c r="F872" s="75"/>
      <c r="H872" s="123"/>
      <c r="I872" s="123"/>
      <c r="J872" s="123"/>
      <c r="K872" s="123"/>
      <c r="L872" s="123"/>
      <c r="M872" s="123"/>
      <c r="N872" s="123"/>
      <c r="O872" s="123"/>
      <c r="P872" s="123"/>
      <c r="Q872" s="23"/>
    </row>
    <row r="873" spans="1:17" x14ac:dyDescent="0.25">
      <c r="A873" s="5"/>
      <c r="F873" s="75"/>
      <c r="H873" s="123"/>
      <c r="I873" s="123"/>
      <c r="J873" s="123"/>
      <c r="K873" s="123"/>
      <c r="L873" s="123"/>
      <c r="M873" s="123"/>
      <c r="N873" s="123"/>
      <c r="O873" s="123"/>
      <c r="P873" s="123"/>
      <c r="Q873" s="23"/>
    </row>
    <row r="874" spans="1:17" x14ac:dyDescent="0.25">
      <c r="A874" s="5"/>
      <c r="F874" s="75"/>
      <c r="H874" s="123"/>
      <c r="I874" s="123"/>
      <c r="J874" s="123"/>
      <c r="K874" s="123"/>
      <c r="L874" s="123"/>
      <c r="M874" s="123"/>
      <c r="N874" s="123"/>
      <c r="O874" s="123"/>
      <c r="P874" s="123"/>
      <c r="Q874" s="23"/>
    </row>
    <row r="875" spans="1:17" x14ac:dyDescent="0.25">
      <c r="A875" s="5"/>
      <c r="F875" s="75"/>
      <c r="H875" s="123"/>
      <c r="I875" s="123"/>
      <c r="J875" s="123"/>
      <c r="K875" s="123"/>
      <c r="L875" s="123"/>
      <c r="M875" s="123"/>
      <c r="N875" s="123"/>
      <c r="O875" s="123"/>
      <c r="P875" s="123"/>
      <c r="Q875" s="23"/>
    </row>
    <row r="876" spans="1:17" x14ac:dyDescent="0.25">
      <c r="A876" s="5"/>
      <c r="F876" s="75"/>
      <c r="H876" s="123"/>
      <c r="I876" s="123"/>
      <c r="J876" s="123"/>
      <c r="K876" s="123"/>
      <c r="L876" s="123"/>
      <c r="M876" s="123"/>
      <c r="N876" s="123"/>
      <c r="O876" s="123"/>
      <c r="P876" s="123"/>
      <c r="Q876" s="23"/>
    </row>
    <row r="877" spans="1:17" x14ac:dyDescent="0.25">
      <c r="A877" s="5"/>
      <c r="F877" s="75"/>
      <c r="H877" s="123"/>
      <c r="I877" s="123"/>
      <c r="J877" s="123"/>
      <c r="K877" s="123"/>
      <c r="L877" s="123"/>
      <c r="M877" s="123"/>
      <c r="N877" s="123"/>
      <c r="O877" s="123"/>
      <c r="P877" s="123"/>
      <c r="Q877" s="23"/>
    </row>
    <row r="878" spans="1:17" x14ac:dyDescent="0.25">
      <c r="A878" s="5"/>
      <c r="F878" s="75"/>
      <c r="H878" s="123"/>
      <c r="I878" s="123"/>
      <c r="J878" s="123"/>
      <c r="K878" s="123"/>
      <c r="L878" s="123"/>
      <c r="M878" s="123"/>
      <c r="N878" s="123"/>
      <c r="O878" s="123"/>
      <c r="P878" s="123"/>
      <c r="Q878" s="23"/>
    </row>
    <row r="879" spans="1:17" x14ac:dyDescent="0.25">
      <c r="A879" s="5"/>
      <c r="F879" s="75"/>
      <c r="H879" s="123"/>
      <c r="I879" s="123"/>
      <c r="J879" s="123"/>
      <c r="K879" s="123"/>
      <c r="L879" s="123"/>
      <c r="M879" s="123"/>
      <c r="N879" s="123"/>
      <c r="O879" s="123"/>
      <c r="P879" s="123"/>
      <c r="Q879" s="23"/>
    </row>
    <row r="880" spans="1:17" x14ac:dyDescent="0.25">
      <c r="A880" s="5"/>
      <c r="F880" s="75"/>
      <c r="H880" s="123"/>
      <c r="I880" s="123"/>
      <c r="J880" s="123"/>
      <c r="K880" s="123"/>
      <c r="L880" s="123"/>
      <c r="M880" s="123"/>
      <c r="N880" s="123"/>
      <c r="O880" s="123"/>
      <c r="P880" s="123"/>
      <c r="Q880" s="23"/>
    </row>
    <row r="881" spans="1:17" x14ac:dyDescent="0.25">
      <c r="A881" s="5"/>
      <c r="F881" s="75"/>
      <c r="H881" s="123"/>
      <c r="I881" s="123"/>
      <c r="J881" s="123"/>
      <c r="K881" s="123"/>
      <c r="L881" s="123"/>
      <c r="M881" s="123"/>
      <c r="N881" s="123"/>
      <c r="O881" s="123"/>
      <c r="P881" s="123"/>
      <c r="Q881" s="23"/>
    </row>
    <row r="882" spans="1:17" x14ac:dyDescent="0.25">
      <c r="A882" s="5"/>
      <c r="F882" s="75"/>
      <c r="H882" s="123"/>
      <c r="I882" s="123"/>
      <c r="J882" s="123"/>
      <c r="K882" s="123"/>
      <c r="L882" s="123"/>
      <c r="M882" s="123"/>
      <c r="N882" s="123"/>
      <c r="O882" s="123"/>
      <c r="P882" s="123"/>
      <c r="Q882" s="23"/>
    </row>
    <row r="883" spans="1:17" x14ac:dyDescent="0.25">
      <c r="A883" s="5"/>
      <c r="F883" s="75"/>
      <c r="H883" s="123"/>
      <c r="I883" s="123"/>
      <c r="J883" s="123"/>
      <c r="K883" s="123"/>
      <c r="L883" s="123"/>
      <c r="M883" s="123"/>
      <c r="N883" s="123"/>
      <c r="O883" s="123"/>
      <c r="P883" s="123"/>
      <c r="Q883" s="23"/>
    </row>
    <row r="884" spans="1:17" x14ac:dyDescent="0.25">
      <c r="A884" s="5"/>
      <c r="F884" s="75"/>
      <c r="H884" s="123"/>
      <c r="I884" s="123"/>
      <c r="J884" s="123"/>
      <c r="K884" s="123"/>
      <c r="L884" s="123"/>
      <c r="M884" s="123"/>
      <c r="N884" s="123"/>
      <c r="O884" s="123"/>
      <c r="P884" s="123"/>
      <c r="Q884" s="23"/>
    </row>
    <row r="885" spans="1:17" x14ac:dyDescent="0.25">
      <c r="A885" s="5"/>
      <c r="F885" s="75"/>
      <c r="H885" s="123"/>
      <c r="I885" s="123"/>
      <c r="J885" s="123"/>
      <c r="K885" s="123"/>
      <c r="L885" s="123"/>
      <c r="M885" s="123"/>
      <c r="N885" s="123"/>
      <c r="O885" s="123"/>
      <c r="P885" s="123"/>
      <c r="Q885" s="23"/>
    </row>
    <row r="886" spans="1:17" x14ac:dyDescent="0.25">
      <c r="A886" s="5"/>
      <c r="F886" s="75"/>
      <c r="H886" s="123"/>
      <c r="I886" s="123"/>
      <c r="J886" s="123"/>
      <c r="K886" s="123"/>
      <c r="L886" s="123"/>
      <c r="M886" s="123"/>
      <c r="N886" s="123"/>
      <c r="O886" s="123"/>
      <c r="P886" s="123"/>
      <c r="Q886" s="23"/>
    </row>
    <row r="887" spans="1:17" x14ac:dyDescent="0.25">
      <c r="A887" s="5"/>
      <c r="F887" s="75"/>
      <c r="H887" s="123"/>
      <c r="I887" s="123"/>
      <c r="J887" s="123"/>
      <c r="K887" s="123"/>
      <c r="L887" s="123"/>
      <c r="M887" s="123"/>
      <c r="N887" s="123"/>
      <c r="O887" s="123"/>
      <c r="P887" s="123"/>
      <c r="Q887" s="23"/>
    </row>
    <row r="888" spans="1:17" x14ac:dyDescent="0.25">
      <c r="A888" s="5"/>
      <c r="F888" s="75"/>
      <c r="H888" s="123"/>
      <c r="I888" s="123"/>
      <c r="J888" s="123"/>
      <c r="K888" s="123"/>
      <c r="L888" s="123"/>
      <c r="M888" s="123"/>
      <c r="N888" s="123"/>
      <c r="O888" s="123"/>
      <c r="P888" s="123"/>
      <c r="Q888" s="23"/>
    </row>
    <row r="889" spans="1:17" x14ac:dyDescent="0.25">
      <c r="A889" s="5"/>
      <c r="F889" s="75"/>
      <c r="H889" s="123"/>
      <c r="I889" s="123"/>
      <c r="J889" s="123"/>
      <c r="K889" s="123"/>
      <c r="L889" s="123"/>
      <c r="M889" s="123"/>
      <c r="N889" s="123"/>
      <c r="O889" s="123"/>
      <c r="P889" s="123"/>
      <c r="Q889" s="23"/>
    </row>
    <row r="890" spans="1:17" x14ac:dyDescent="0.25">
      <c r="A890" s="5"/>
      <c r="F890" s="75"/>
      <c r="H890" s="123"/>
      <c r="I890" s="123"/>
      <c r="J890" s="123"/>
      <c r="K890" s="123"/>
      <c r="L890" s="123"/>
      <c r="M890" s="123"/>
      <c r="N890" s="123"/>
      <c r="O890" s="123"/>
      <c r="P890" s="123"/>
      <c r="Q890" s="23"/>
    </row>
    <row r="891" spans="1:17" x14ac:dyDescent="0.25">
      <c r="A891" s="5"/>
      <c r="F891" s="75"/>
      <c r="H891" s="123"/>
      <c r="I891" s="123"/>
      <c r="J891" s="123"/>
      <c r="K891" s="123"/>
      <c r="L891" s="123"/>
      <c r="M891" s="123"/>
      <c r="N891" s="123"/>
      <c r="O891" s="123"/>
      <c r="P891" s="123"/>
      <c r="Q891" s="23"/>
    </row>
    <row r="892" spans="1:17" x14ac:dyDescent="0.25">
      <c r="A892" s="5"/>
      <c r="F892" s="75"/>
      <c r="H892" s="123"/>
      <c r="I892" s="123"/>
      <c r="J892" s="123"/>
      <c r="K892" s="123"/>
      <c r="L892" s="123"/>
      <c r="M892" s="123"/>
      <c r="N892" s="123"/>
      <c r="O892" s="123"/>
      <c r="P892" s="123"/>
      <c r="Q892" s="23"/>
    </row>
    <row r="893" spans="1:17" x14ac:dyDescent="0.25">
      <c r="A893" s="5"/>
      <c r="F893" s="75"/>
      <c r="H893" s="123"/>
      <c r="I893" s="123"/>
      <c r="J893" s="123"/>
      <c r="K893" s="123"/>
      <c r="L893" s="123"/>
      <c r="M893" s="123"/>
      <c r="N893" s="123"/>
      <c r="O893" s="123"/>
      <c r="P893" s="123"/>
      <c r="Q893" s="23"/>
    </row>
    <row r="894" spans="1:17" x14ac:dyDescent="0.25">
      <c r="A894" s="5"/>
      <c r="F894" s="75"/>
      <c r="H894" s="123"/>
      <c r="I894" s="123"/>
      <c r="J894" s="123"/>
      <c r="K894" s="123"/>
      <c r="L894" s="123"/>
      <c r="M894" s="123"/>
      <c r="N894" s="123"/>
      <c r="O894" s="123"/>
      <c r="P894" s="123"/>
      <c r="Q894" s="23"/>
    </row>
    <row r="895" spans="1:17" x14ac:dyDescent="0.25">
      <c r="A895" s="5"/>
      <c r="F895" s="75"/>
      <c r="H895" s="123"/>
      <c r="I895" s="123"/>
      <c r="J895" s="123"/>
      <c r="K895" s="123"/>
      <c r="L895" s="123"/>
      <c r="M895" s="123"/>
      <c r="N895" s="123"/>
      <c r="O895" s="123"/>
      <c r="P895" s="123"/>
      <c r="Q895" s="23"/>
    </row>
    <row r="896" spans="1:17" x14ac:dyDescent="0.25">
      <c r="A896" s="5"/>
      <c r="F896" s="75"/>
      <c r="H896" s="123"/>
      <c r="I896" s="123"/>
      <c r="J896" s="123"/>
      <c r="K896" s="123"/>
      <c r="L896" s="123"/>
      <c r="M896" s="123"/>
      <c r="N896" s="123"/>
      <c r="O896" s="123"/>
      <c r="P896" s="123"/>
      <c r="Q896" s="23"/>
    </row>
    <row r="897" spans="1:17" x14ac:dyDescent="0.25">
      <c r="A897" s="5"/>
      <c r="F897" s="75"/>
      <c r="H897" s="123"/>
      <c r="I897" s="123"/>
      <c r="J897" s="123"/>
      <c r="K897" s="123"/>
      <c r="L897" s="123"/>
      <c r="M897" s="123"/>
      <c r="N897" s="123"/>
      <c r="O897" s="123"/>
      <c r="P897" s="123"/>
      <c r="Q897" s="23"/>
    </row>
    <row r="898" spans="1:17" x14ac:dyDescent="0.25">
      <c r="A898" s="5"/>
      <c r="F898" s="75"/>
      <c r="H898" s="123"/>
      <c r="I898" s="123"/>
      <c r="J898" s="123"/>
      <c r="K898" s="123"/>
      <c r="L898" s="123"/>
      <c r="M898" s="123"/>
      <c r="N898" s="123"/>
      <c r="O898" s="123"/>
      <c r="P898" s="123"/>
      <c r="Q898" s="23"/>
    </row>
    <row r="899" spans="1:17" x14ac:dyDescent="0.25">
      <c r="A899" s="5"/>
      <c r="F899" s="75"/>
      <c r="H899" s="123"/>
      <c r="I899" s="123"/>
      <c r="J899" s="123"/>
      <c r="K899" s="123"/>
      <c r="L899" s="123"/>
      <c r="M899" s="123"/>
      <c r="N899" s="123"/>
      <c r="O899" s="123"/>
      <c r="P899" s="123"/>
      <c r="Q899" s="23"/>
    </row>
    <row r="900" spans="1:17" x14ac:dyDescent="0.25">
      <c r="A900" s="5"/>
      <c r="F900" s="75"/>
      <c r="H900" s="123"/>
      <c r="I900" s="123"/>
      <c r="J900" s="123"/>
      <c r="K900" s="123"/>
      <c r="L900" s="123"/>
      <c r="M900" s="123"/>
      <c r="N900" s="123"/>
      <c r="O900" s="123"/>
      <c r="P900" s="123"/>
      <c r="Q900" s="23"/>
    </row>
    <row r="901" spans="1:17" x14ac:dyDescent="0.25">
      <c r="A901" s="5"/>
      <c r="F901" s="75"/>
      <c r="H901" s="123"/>
      <c r="I901" s="123"/>
      <c r="J901" s="123"/>
      <c r="K901" s="123"/>
      <c r="L901" s="123"/>
      <c r="M901" s="123"/>
      <c r="N901" s="123"/>
      <c r="O901" s="123"/>
      <c r="P901" s="123"/>
      <c r="Q901" s="23"/>
    </row>
    <row r="902" spans="1:17" x14ac:dyDescent="0.25">
      <c r="A902" s="5"/>
      <c r="F902" s="75"/>
      <c r="H902" s="123"/>
      <c r="I902" s="123"/>
      <c r="J902" s="123"/>
      <c r="K902" s="123"/>
      <c r="L902" s="123"/>
      <c r="M902" s="123"/>
      <c r="N902" s="123"/>
      <c r="O902" s="123"/>
      <c r="P902" s="123"/>
      <c r="Q902" s="23"/>
    </row>
    <row r="903" spans="1:17" x14ac:dyDescent="0.25">
      <c r="A903" s="5"/>
      <c r="F903" s="75"/>
      <c r="H903" s="123"/>
      <c r="I903" s="123"/>
      <c r="J903" s="123"/>
      <c r="K903" s="123"/>
      <c r="L903" s="123"/>
      <c r="M903" s="123"/>
      <c r="N903" s="123"/>
      <c r="O903" s="123"/>
      <c r="P903" s="123"/>
      <c r="Q903" s="23"/>
    </row>
    <row r="904" spans="1:17" x14ac:dyDescent="0.25">
      <c r="A904" s="5"/>
      <c r="F904" s="75"/>
      <c r="H904" s="123"/>
      <c r="I904" s="123"/>
      <c r="J904" s="123"/>
      <c r="K904" s="123"/>
      <c r="L904" s="123"/>
      <c r="M904" s="123"/>
      <c r="N904" s="123"/>
      <c r="O904" s="123"/>
      <c r="P904" s="123"/>
      <c r="Q904" s="23"/>
    </row>
    <row r="905" spans="1:17" x14ac:dyDescent="0.25">
      <c r="A905" s="5"/>
      <c r="F905" s="75"/>
      <c r="H905" s="123"/>
      <c r="I905" s="123"/>
      <c r="J905" s="123"/>
      <c r="K905" s="123"/>
      <c r="L905" s="123"/>
      <c r="M905" s="123"/>
      <c r="N905" s="123"/>
      <c r="O905" s="123"/>
      <c r="P905" s="123"/>
      <c r="Q905" s="23"/>
    </row>
    <row r="906" spans="1:17" x14ac:dyDescent="0.25">
      <c r="A906" s="5"/>
      <c r="F906" s="75"/>
      <c r="H906" s="123"/>
      <c r="I906" s="123"/>
      <c r="J906" s="123"/>
      <c r="K906" s="123"/>
      <c r="L906" s="123"/>
      <c r="M906" s="123"/>
      <c r="N906" s="123"/>
      <c r="O906" s="123"/>
      <c r="P906" s="123"/>
      <c r="Q906" s="23"/>
    </row>
    <row r="907" spans="1:17" x14ac:dyDescent="0.25">
      <c r="A907" s="5"/>
      <c r="F907" s="75"/>
      <c r="H907" s="123"/>
      <c r="I907" s="123"/>
      <c r="J907" s="123"/>
      <c r="K907" s="123"/>
      <c r="L907" s="123"/>
      <c r="M907" s="123"/>
      <c r="N907" s="123"/>
      <c r="O907" s="123"/>
      <c r="P907" s="123"/>
      <c r="Q907" s="23"/>
    </row>
    <row r="908" spans="1:17" x14ac:dyDescent="0.25">
      <c r="A908" s="5"/>
      <c r="F908" s="75"/>
      <c r="H908" s="123"/>
      <c r="I908" s="123"/>
      <c r="J908" s="123"/>
      <c r="K908" s="123"/>
      <c r="L908" s="123"/>
      <c r="M908" s="123"/>
      <c r="N908" s="123"/>
      <c r="O908" s="123"/>
      <c r="P908" s="123"/>
      <c r="Q908" s="23"/>
    </row>
    <row r="909" spans="1:17" x14ac:dyDescent="0.25">
      <c r="A909" s="5"/>
      <c r="F909" s="75"/>
      <c r="H909" s="123"/>
      <c r="I909" s="123"/>
      <c r="J909" s="123"/>
      <c r="K909" s="123"/>
      <c r="L909" s="123"/>
      <c r="M909" s="123"/>
      <c r="N909" s="123"/>
      <c r="O909" s="123"/>
      <c r="P909" s="123"/>
      <c r="Q909" s="23"/>
    </row>
    <row r="910" spans="1:17" x14ac:dyDescent="0.25">
      <c r="A910" s="5"/>
      <c r="F910" s="75"/>
      <c r="H910" s="123"/>
      <c r="I910" s="123"/>
      <c r="J910" s="123"/>
      <c r="K910" s="123"/>
      <c r="L910" s="123"/>
      <c r="M910" s="123"/>
      <c r="N910" s="123"/>
      <c r="O910" s="123"/>
      <c r="P910" s="123"/>
      <c r="Q910" s="23"/>
    </row>
    <row r="911" spans="1:17" x14ac:dyDescent="0.25">
      <c r="A911" s="5"/>
      <c r="F911" s="75"/>
      <c r="H911" s="123"/>
      <c r="I911" s="123"/>
      <c r="J911" s="123"/>
      <c r="K911" s="123"/>
      <c r="L911" s="123"/>
      <c r="M911" s="123"/>
      <c r="N911" s="123"/>
      <c r="O911" s="123"/>
      <c r="P911" s="123"/>
      <c r="Q911" s="23"/>
    </row>
    <row r="912" spans="1:17" x14ac:dyDescent="0.25">
      <c r="A912" s="5"/>
      <c r="F912" s="75"/>
      <c r="H912" s="123"/>
      <c r="I912" s="123"/>
      <c r="J912" s="123"/>
      <c r="K912" s="123"/>
      <c r="L912" s="123"/>
      <c r="M912" s="123"/>
      <c r="N912" s="123"/>
      <c r="O912" s="123"/>
      <c r="P912" s="123"/>
      <c r="Q912" s="23"/>
    </row>
    <row r="913" spans="1:17" x14ac:dyDescent="0.25">
      <c r="A913" s="5"/>
      <c r="F913" s="75"/>
      <c r="H913" s="123"/>
      <c r="I913" s="123"/>
      <c r="J913" s="123"/>
      <c r="K913" s="123"/>
      <c r="L913" s="123"/>
      <c r="M913" s="123"/>
      <c r="N913" s="123"/>
      <c r="O913" s="123"/>
      <c r="P913" s="123"/>
      <c r="Q913" s="23"/>
    </row>
    <row r="914" spans="1:17" x14ac:dyDescent="0.25">
      <c r="A914" s="5"/>
      <c r="F914" s="75"/>
      <c r="H914" s="123"/>
      <c r="I914" s="123"/>
      <c r="J914" s="123"/>
      <c r="K914" s="123"/>
      <c r="L914" s="123"/>
      <c r="M914" s="123"/>
      <c r="N914" s="123"/>
      <c r="O914" s="123"/>
      <c r="P914" s="123"/>
      <c r="Q914" s="23"/>
    </row>
    <row r="915" spans="1:17" x14ac:dyDescent="0.25">
      <c r="A915" s="5"/>
      <c r="F915" s="75"/>
      <c r="H915" s="123"/>
      <c r="I915" s="123"/>
      <c r="J915" s="123"/>
      <c r="K915" s="123"/>
      <c r="L915" s="123"/>
      <c r="M915" s="123"/>
      <c r="N915" s="123"/>
      <c r="O915" s="123"/>
      <c r="P915" s="123"/>
      <c r="Q915" s="23"/>
    </row>
    <row r="916" spans="1:17" x14ac:dyDescent="0.25">
      <c r="A916" s="5"/>
      <c r="F916" s="75"/>
      <c r="H916" s="123"/>
      <c r="I916" s="123"/>
      <c r="J916" s="123"/>
      <c r="K916" s="123"/>
      <c r="L916" s="123"/>
      <c r="M916" s="123"/>
      <c r="N916" s="123"/>
      <c r="O916" s="123"/>
      <c r="P916" s="123"/>
      <c r="Q916" s="23"/>
    </row>
    <row r="917" spans="1:17" x14ac:dyDescent="0.25">
      <c r="A917" s="5"/>
      <c r="F917" s="75"/>
      <c r="H917" s="123"/>
      <c r="I917" s="123"/>
      <c r="J917" s="123"/>
      <c r="K917" s="123"/>
      <c r="L917" s="123"/>
      <c r="M917" s="123"/>
      <c r="N917" s="123"/>
      <c r="O917" s="123"/>
      <c r="P917" s="123"/>
      <c r="Q917" s="23"/>
    </row>
    <row r="918" spans="1:17" x14ac:dyDescent="0.25">
      <c r="A918" s="5"/>
      <c r="F918" s="75"/>
      <c r="H918" s="123"/>
      <c r="I918" s="123"/>
      <c r="J918" s="123"/>
      <c r="K918" s="123"/>
      <c r="L918" s="123"/>
      <c r="M918" s="123"/>
      <c r="N918" s="123"/>
      <c r="O918" s="123"/>
      <c r="P918" s="123"/>
      <c r="Q918" s="23"/>
    </row>
    <row r="919" spans="1:17" x14ac:dyDescent="0.25">
      <c r="A919" s="5"/>
      <c r="F919" s="75"/>
      <c r="H919" s="123"/>
      <c r="I919" s="123"/>
      <c r="J919" s="123"/>
      <c r="K919" s="123"/>
      <c r="L919" s="123"/>
      <c r="M919" s="123"/>
      <c r="N919" s="123"/>
      <c r="O919" s="123"/>
      <c r="P919" s="123"/>
      <c r="Q919" s="23"/>
    </row>
    <row r="920" spans="1:17" x14ac:dyDescent="0.25">
      <c r="A920" s="5"/>
      <c r="F920" s="75"/>
      <c r="H920" s="123"/>
      <c r="I920" s="123"/>
      <c r="J920" s="123"/>
      <c r="K920" s="123"/>
      <c r="L920" s="123"/>
      <c r="M920" s="123"/>
      <c r="N920" s="123"/>
      <c r="O920" s="123"/>
      <c r="P920" s="123"/>
      <c r="Q920" s="23"/>
    </row>
    <row r="921" spans="1:17" x14ac:dyDescent="0.25">
      <c r="A921" s="5"/>
      <c r="F921" s="75"/>
      <c r="H921" s="123"/>
      <c r="I921" s="123"/>
      <c r="J921" s="123"/>
      <c r="K921" s="123"/>
      <c r="L921" s="123"/>
      <c r="M921" s="123"/>
      <c r="N921" s="123"/>
      <c r="O921" s="123"/>
      <c r="P921" s="123"/>
      <c r="Q921" s="23"/>
    </row>
    <row r="922" spans="1:17" x14ac:dyDescent="0.25">
      <c r="A922" s="5"/>
      <c r="F922" s="75"/>
      <c r="H922" s="123"/>
      <c r="I922" s="123"/>
      <c r="J922" s="123"/>
      <c r="K922" s="123"/>
      <c r="L922" s="123"/>
      <c r="M922" s="123"/>
      <c r="N922" s="123"/>
      <c r="O922" s="123"/>
      <c r="P922" s="123"/>
      <c r="Q922" s="23"/>
    </row>
    <row r="923" spans="1:17" x14ac:dyDescent="0.25">
      <c r="A923" s="5"/>
      <c r="F923" s="75"/>
      <c r="H923" s="123"/>
      <c r="I923" s="123"/>
      <c r="J923" s="123"/>
      <c r="K923" s="123"/>
      <c r="L923" s="123"/>
      <c r="M923" s="123"/>
      <c r="N923" s="123"/>
      <c r="O923" s="123"/>
      <c r="P923" s="123"/>
      <c r="Q923" s="23"/>
    </row>
    <row r="924" spans="1:17" x14ac:dyDescent="0.25">
      <c r="A924" s="5"/>
      <c r="F924" s="75"/>
      <c r="H924" s="123"/>
      <c r="I924" s="123"/>
      <c r="J924" s="123"/>
      <c r="K924" s="123"/>
      <c r="L924" s="123"/>
      <c r="M924" s="123"/>
      <c r="N924" s="123"/>
      <c r="O924" s="123"/>
      <c r="P924" s="123"/>
      <c r="Q924" s="23"/>
    </row>
    <row r="925" spans="1:17" x14ac:dyDescent="0.25">
      <c r="A925" s="5"/>
      <c r="F925" s="75"/>
      <c r="H925" s="123"/>
      <c r="I925" s="123"/>
      <c r="J925" s="123"/>
      <c r="K925" s="123"/>
      <c r="L925" s="123"/>
      <c r="M925" s="123"/>
      <c r="N925" s="123"/>
      <c r="O925" s="123"/>
      <c r="P925" s="123"/>
      <c r="Q925" s="23"/>
    </row>
    <row r="926" spans="1:17" x14ac:dyDescent="0.25">
      <c r="A926" s="5"/>
      <c r="F926" s="75"/>
      <c r="H926" s="123"/>
      <c r="I926" s="123"/>
      <c r="J926" s="123"/>
      <c r="K926" s="123"/>
      <c r="L926" s="123"/>
      <c r="M926" s="123"/>
      <c r="N926" s="123"/>
      <c r="O926" s="123"/>
      <c r="P926" s="123"/>
      <c r="Q926" s="23"/>
    </row>
    <row r="927" spans="1:17" x14ac:dyDescent="0.25">
      <c r="A927" s="5"/>
      <c r="F927" s="75"/>
      <c r="H927" s="123"/>
      <c r="I927" s="123"/>
      <c r="J927" s="123"/>
      <c r="K927" s="123"/>
      <c r="L927" s="123"/>
      <c r="M927" s="123"/>
      <c r="N927" s="123"/>
      <c r="O927" s="123"/>
      <c r="P927" s="123"/>
      <c r="Q927" s="23"/>
    </row>
    <row r="928" spans="1:17" x14ac:dyDescent="0.25">
      <c r="A928" s="5"/>
      <c r="F928" s="75"/>
      <c r="H928" s="123"/>
      <c r="I928" s="123"/>
      <c r="J928" s="123"/>
      <c r="K928" s="123"/>
      <c r="L928" s="123"/>
      <c r="M928" s="123"/>
      <c r="N928" s="123"/>
      <c r="O928" s="123"/>
      <c r="P928" s="123"/>
      <c r="Q928" s="23"/>
    </row>
    <row r="929" spans="1:17" x14ac:dyDescent="0.25">
      <c r="A929" s="5"/>
      <c r="F929" s="75"/>
      <c r="H929" s="123"/>
      <c r="I929" s="123"/>
      <c r="J929" s="123"/>
      <c r="K929" s="123"/>
      <c r="L929" s="123"/>
      <c r="M929" s="123"/>
      <c r="N929" s="123"/>
      <c r="O929" s="123"/>
      <c r="P929" s="123"/>
      <c r="Q929" s="23"/>
    </row>
    <row r="930" spans="1:17" x14ac:dyDescent="0.25">
      <c r="A930" s="5"/>
      <c r="F930" s="75"/>
      <c r="H930" s="123"/>
      <c r="I930" s="123"/>
      <c r="J930" s="123"/>
      <c r="K930" s="123"/>
      <c r="L930" s="123"/>
      <c r="M930" s="123"/>
      <c r="N930" s="123"/>
      <c r="O930" s="123"/>
      <c r="P930" s="123"/>
      <c r="Q930" s="23"/>
    </row>
    <row r="931" spans="1:17" x14ac:dyDescent="0.25">
      <c r="A931" s="5"/>
      <c r="F931" s="75"/>
      <c r="H931" s="123"/>
      <c r="I931" s="123"/>
      <c r="J931" s="123"/>
      <c r="K931" s="123"/>
      <c r="L931" s="123"/>
      <c r="M931" s="123"/>
      <c r="N931" s="123"/>
      <c r="O931" s="123"/>
      <c r="P931" s="123"/>
      <c r="Q931" s="23"/>
    </row>
    <row r="932" spans="1:17" x14ac:dyDescent="0.25">
      <c r="A932" s="5"/>
      <c r="F932" s="75"/>
      <c r="H932" s="123"/>
      <c r="I932" s="123"/>
      <c r="J932" s="123"/>
      <c r="K932" s="123"/>
      <c r="L932" s="123"/>
      <c r="M932" s="123"/>
      <c r="N932" s="123"/>
      <c r="O932" s="123"/>
      <c r="P932" s="123"/>
      <c r="Q932" s="23"/>
    </row>
    <row r="933" spans="1:17" x14ac:dyDescent="0.25">
      <c r="A933" s="5"/>
      <c r="F933" s="75"/>
      <c r="H933" s="123"/>
      <c r="I933" s="123"/>
      <c r="J933" s="123"/>
      <c r="K933" s="123"/>
      <c r="L933" s="123"/>
      <c r="M933" s="123"/>
      <c r="N933" s="123"/>
      <c r="O933" s="123"/>
      <c r="P933" s="123"/>
      <c r="Q933" s="23"/>
    </row>
    <row r="934" spans="1:17" x14ac:dyDescent="0.25">
      <c r="A934" s="5"/>
      <c r="F934" s="75"/>
      <c r="H934" s="123"/>
      <c r="I934" s="123"/>
      <c r="J934" s="123"/>
      <c r="K934" s="123"/>
      <c r="L934" s="123"/>
      <c r="M934" s="123"/>
      <c r="N934" s="123"/>
      <c r="O934" s="123"/>
      <c r="P934" s="123"/>
      <c r="Q934" s="23"/>
    </row>
    <row r="935" spans="1:17" x14ac:dyDescent="0.25">
      <c r="A935" s="5"/>
      <c r="F935" s="75"/>
      <c r="H935" s="123"/>
      <c r="I935" s="123"/>
      <c r="J935" s="123"/>
      <c r="K935" s="123"/>
      <c r="L935" s="123"/>
      <c r="M935" s="123"/>
      <c r="N935" s="123"/>
      <c r="O935" s="123"/>
      <c r="P935" s="123"/>
      <c r="Q935" s="23"/>
    </row>
    <row r="936" spans="1:17" x14ac:dyDescent="0.25">
      <c r="A936" s="5"/>
      <c r="F936" s="75"/>
      <c r="H936" s="123"/>
      <c r="I936" s="123"/>
      <c r="J936" s="123"/>
      <c r="K936" s="123"/>
      <c r="L936" s="123"/>
      <c r="M936" s="123"/>
      <c r="N936" s="123"/>
      <c r="O936" s="123"/>
      <c r="P936" s="123"/>
      <c r="Q936" s="23"/>
    </row>
    <row r="937" spans="1:17" x14ac:dyDescent="0.25">
      <c r="A937" s="5"/>
      <c r="F937" s="75"/>
      <c r="H937" s="123"/>
      <c r="I937" s="123"/>
      <c r="J937" s="123"/>
      <c r="K937" s="123"/>
      <c r="L937" s="123"/>
      <c r="M937" s="123"/>
      <c r="N937" s="123"/>
      <c r="O937" s="123"/>
      <c r="P937" s="123"/>
      <c r="Q937" s="23"/>
    </row>
    <row r="938" spans="1:17" x14ac:dyDescent="0.25">
      <c r="A938" s="5"/>
      <c r="F938" s="75"/>
      <c r="H938" s="123"/>
      <c r="I938" s="123"/>
      <c r="J938" s="123"/>
      <c r="K938" s="123"/>
      <c r="L938" s="123"/>
      <c r="M938" s="123"/>
      <c r="N938" s="123"/>
      <c r="O938" s="123"/>
      <c r="P938" s="123"/>
      <c r="Q938" s="23"/>
    </row>
    <row r="939" spans="1:17" x14ac:dyDescent="0.25">
      <c r="A939" s="5"/>
      <c r="F939" s="75"/>
      <c r="H939" s="123"/>
      <c r="I939" s="123"/>
      <c r="J939" s="123"/>
      <c r="K939" s="123"/>
      <c r="L939" s="123"/>
      <c r="M939" s="123"/>
      <c r="N939" s="123"/>
      <c r="O939" s="123"/>
      <c r="P939" s="123"/>
      <c r="Q939" s="23"/>
    </row>
    <row r="940" spans="1:17" x14ac:dyDescent="0.25">
      <c r="A940" s="5"/>
      <c r="F940" s="75"/>
      <c r="H940" s="123"/>
      <c r="I940" s="123"/>
      <c r="J940" s="123"/>
      <c r="K940" s="123"/>
      <c r="L940" s="123"/>
      <c r="M940" s="123"/>
      <c r="N940" s="123"/>
      <c r="O940" s="123"/>
      <c r="P940" s="123"/>
      <c r="Q940" s="23"/>
    </row>
    <row r="941" spans="1:17" x14ac:dyDescent="0.25">
      <c r="A941" s="5"/>
      <c r="F941" s="75"/>
      <c r="H941" s="123"/>
      <c r="I941" s="123"/>
      <c r="J941" s="123"/>
      <c r="K941" s="123"/>
      <c r="L941" s="123"/>
      <c r="M941" s="123"/>
      <c r="N941" s="123"/>
      <c r="O941" s="123"/>
      <c r="P941" s="123"/>
      <c r="Q941" s="23"/>
    </row>
    <row r="942" spans="1:17" x14ac:dyDescent="0.25">
      <c r="A942" s="5"/>
      <c r="F942" s="75"/>
      <c r="H942" s="123"/>
      <c r="I942" s="123"/>
      <c r="J942" s="123"/>
      <c r="K942" s="123"/>
      <c r="L942" s="123"/>
      <c r="M942" s="123"/>
      <c r="N942" s="123"/>
      <c r="O942" s="123"/>
      <c r="P942" s="123"/>
      <c r="Q942" s="23"/>
    </row>
    <row r="943" spans="1:17" x14ac:dyDescent="0.25">
      <c r="A943" s="5"/>
      <c r="F943" s="75"/>
      <c r="H943" s="123"/>
      <c r="I943" s="123"/>
      <c r="J943" s="123"/>
      <c r="K943" s="123"/>
      <c r="L943" s="123"/>
      <c r="M943" s="123"/>
      <c r="N943" s="123"/>
      <c r="O943" s="123"/>
      <c r="P943" s="123"/>
      <c r="Q943" s="23"/>
    </row>
    <row r="944" spans="1:17" x14ac:dyDescent="0.25">
      <c r="A944" s="5"/>
      <c r="F944" s="75"/>
      <c r="H944" s="123"/>
      <c r="I944" s="123"/>
      <c r="J944" s="123"/>
      <c r="K944" s="123"/>
      <c r="L944" s="123"/>
      <c r="M944" s="123"/>
      <c r="N944" s="123"/>
      <c r="O944" s="123"/>
      <c r="P944" s="123"/>
      <c r="Q944" s="23"/>
    </row>
    <row r="945" spans="1:17" x14ac:dyDescent="0.25">
      <c r="A945" s="5"/>
      <c r="F945" s="75"/>
      <c r="H945" s="123"/>
      <c r="I945" s="123"/>
      <c r="J945" s="123"/>
      <c r="K945" s="123"/>
      <c r="L945" s="123"/>
      <c r="M945" s="123"/>
      <c r="N945" s="123"/>
      <c r="O945" s="123"/>
      <c r="P945" s="123"/>
      <c r="Q945" s="23"/>
    </row>
    <row r="946" spans="1:17" x14ac:dyDescent="0.25">
      <c r="A946" s="5"/>
      <c r="F946" s="75"/>
      <c r="H946" s="123"/>
      <c r="I946" s="123"/>
      <c r="J946" s="123"/>
      <c r="K946" s="123"/>
      <c r="L946" s="123"/>
      <c r="M946" s="123"/>
      <c r="N946" s="123"/>
      <c r="O946" s="123"/>
      <c r="P946" s="123"/>
      <c r="Q946" s="23"/>
    </row>
    <row r="947" spans="1:17" x14ac:dyDescent="0.25">
      <c r="A947" s="5"/>
      <c r="F947" s="75"/>
      <c r="H947" s="123"/>
      <c r="I947" s="123"/>
      <c r="J947" s="123"/>
      <c r="K947" s="123"/>
      <c r="L947" s="123"/>
      <c r="M947" s="123"/>
      <c r="N947" s="123"/>
      <c r="O947" s="123"/>
      <c r="P947" s="123"/>
      <c r="Q947" s="23"/>
    </row>
    <row r="948" spans="1:17" x14ac:dyDescent="0.25">
      <c r="A948" s="5"/>
      <c r="F948" s="75"/>
      <c r="H948" s="123"/>
      <c r="I948" s="123"/>
      <c r="J948" s="123"/>
      <c r="K948" s="123"/>
      <c r="L948" s="123"/>
      <c r="M948" s="123"/>
      <c r="N948" s="123"/>
      <c r="O948" s="123"/>
      <c r="P948" s="123"/>
      <c r="Q948" s="23"/>
    </row>
    <row r="949" spans="1:17" x14ac:dyDescent="0.25">
      <c r="A949" s="5"/>
      <c r="F949" s="75"/>
      <c r="H949" s="123"/>
      <c r="I949" s="123"/>
      <c r="J949" s="123"/>
      <c r="K949" s="123"/>
      <c r="L949" s="123"/>
      <c r="M949" s="123"/>
      <c r="N949" s="123"/>
      <c r="O949" s="123"/>
      <c r="P949" s="123"/>
      <c r="Q949" s="23"/>
    </row>
    <row r="950" spans="1:17" x14ac:dyDescent="0.25">
      <c r="A950" s="5"/>
      <c r="F950" s="75"/>
      <c r="H950" s="123"/>
      <c r="I950" s="123"/>
      <c r="J950" s="123"/>
      <c r="K950" s="123"/>
      <c r="L950" s="123"/>
      <c r="M950" s="123"/>
      <c r="N950" s="123"/>
      <c r="O950" s="123"/>
      <c r="P950" s="123"/>
      <c r="Q950" s="23"/>
    </row>
    <row r="951" spans="1:17" x14ac:dyDescent="0.25">
      <c r="A951" s="5"/>
      <c r="F951" s="75"/>
      <c r="H951" s="123"/>
      <c r="I951" s="123"/>
      <c r="J951" s="123"/>
      <c r="K951" s="123"/>
      <c r="L951" s="123"/>
      <c r="M951" s="123"/>
      <c r="N951" s="123"/>
      <c r="O951" s="123"/>
      <c r="P951" s="123"/>
      <c r="Q951" s="23"/>
    </row>
    <row r="952" spans="1:17" x14ac:dyDescent="0.25">
      <c r="A952" s="5"/>
      <c r="F952" s="75"/>
      <c r="H952" s="123"/>
      <c r="I952" s="123"/>
      <c r="J952" s="123"/>
      <c r="K952" s="123"/>
      <c r="L952" s="123"/>
      <c r="M952" s="123"/>
      <c r="N952" s="123"/>
      <c r="O952" s="123"/>
      <c r="P952" s="123"/>
      <c r="Q952" s="23"/>
    </row>
    <row r="953" spans="1:17" x14ac:dyDescent="0.25">
      <c r="A953" s="5"/>
      <c r="F953" s="75"/>
      <c r="H953" s="123"/>
      <c r="I953" s="123"/>
      <c r="J953" s="123"/>
      <c r="K953" s="123"/>
      <c r="L953" s="123"/>
      <c r="M953" s="123"/>
      <c r="N953" s="123"/>
      <c r="O953" s="123"/>
      <c r="P953" s="123"/>
      <c r="Q953" s="23"/>
    </row>
    <row r="954" spans="1:17" x14ac:dyDescent="0.25">
      <c r="A954" s="5"/>
      <c r="F954" s="75"/>
      <c r="H954" s="123"/>
      <c r="I954" s="123"/>
      <c r="J954" s="123"/>
      <c r="K954" s="123"/>
      <c r="L954" s="123"/>
      <c r="M954" s="123"/>
      <c r="N954" s="123"/>
      <c r="O954" s="123"/>
      <c r="P954" s="123"/>
      <c r="Q954" s="23"/>
    </row>
    <row r="955" spans="1:17" x14ac:dyDescent="0.25">
      <c r="A955" s="5"/>
      <c r="F955" s="75"/>
      <c r="H955" s="123"/>
      <c r="I955" s="123"/>
      <c r="J955" s="123"/>
      <c r="K955" s="123"/>
      <c r="L955" s="123"/>
      <c r="M955" s="123"/>
      <c r="N955" s="123"/>
      <c r="O955" s="123"/>
      <c r="P955" s="123"/>
      <c r="Q955" s="23"/>
    </row>
    <row r="956" spans="1:17" x14ac:dyDescent="0.25">
      <c r="A956" s="5"/>
      <c r="F956" s="75"/>
      <c r="H956" s="123"/>
      <c r="I956" s="123"/>
      <c r="J956" s="123"/>
      <c r="K956" s="123"/>
      <c r="L956" s="123"/>
      <c r="M956" s="123"/>
      <c r="N956" s="123"/>
      <c r="O956" s="123"/>
      <c r="P956" s="123"/>
      <c r="Q956" s="23"/>
    </row>
    <row r="957" spans="1:17" x14ac:dyDescent="0.25">
      <c r="A957" s="5"/>
      <c r="F957" s="75"/>
      <c r="H957" s="123"/>
      <c r="I957" s="123"/>
      <c r="J957" s="123"/>
      <c r="K957" s="123"/>
      <c r="L957" s="123"/>
      <c r="M957" s="123"/>
      <c r="N957" s="123"/>
      <c r="O957" s="123"/>
      <c r="P957" s="123"/>
      <c r="Q957" s="23"/>
    </row>
    <row r="958" spans="1:17" x14ac:dyDescent="0.25">
      <c r="A958" s="5"/>
      <c r="F958" s="75"/>
      <c r="H958" s="123"/>
      <c r="I958" s="123"/>
      <c r="J958" s="123"/>
      <c r="K958" s="123"/>
      <c r="L958" s="123"/>
      <c r="M958" s="123"/>
      <c r="N958" s="123"/>
      <c r="O958" s="123"/>
      <c r="P958" s="123"/>
      <c r="Q958" s="23"/>
    </row>
    <row r="959" spans="1:17" x14ac:dyDescent="0.25">
      <c r="A959" s="5"/>
      <c r="F959" s="75"/>
      <c r="H959" s="123"/>
      <c r="I959" s="123"/>
      <c r="J959" s="123"/>
      <c r="K959" s="123"/>
      <c r="L959" s="123"/>
      <c r="M959" s="123"/>
      <c r="N959" s="123"/>
      <c r="O959" s="123"/>
      <c r="P959" s="123"/>
      <c r="Q959" s="23"/>
    </row>
    <row r="960" spans="1:17" x14ac:dyDescent="0.25">
      <c r="A960" s="5"/>
      <c r="F960" s="75"/>
      <c r="H960" s="123"/>
      <c r="I960" s="123"/>
      <c r="J960" s="123"/>
      <c r="K960" s="123"/>
      <c r="L960" s="123"/>
      <c r="M960" s="123"/>
      <c r="N960" s="123"/>
      <c r="O960" s="123"/>
      <c r="P960" s="123"/>
      <c r="Q960" s="23"/>
    </row>
    <row r="961" spans="1:17" x14ac:dyDescent="0.25">
      <c r="A961" s="5"/>
      <c r="F961" s="75"/>
      <c r="H961" s="123"/>
      <c r="I961" s="123"/>
      <c r="J961" s="123"/>
      <c r="K961" s="123"/>
      <c r="L961" s="123"/>
      <c r="M961" s="123"/>
      <c r="N961" s="123"/>
      <c r="O961" s="123"/>
      <c r="P961" s="123"/>
      <c r="Q961" s="23"/>
    </row>
    <row r="962" spans="1:17" x14ac:dyDescent="0.25">
      <c r="A962" s="5"/>
      <c r="F962" s="75"/>
      <c r="H962" s="123"/>
      <c r="I962" s="123"/>
      <c r="J962" s="123"/>
      <c r="K962" s="123"/>
      <c r="L962" s="123"/>
      <c r="M962" s="123"/>
      <c r="N962" s="123"/>
      <c r="O962" s="123"/>
      <c r="P962" s="123"/>
      <c r="Q962" s="23"/>
    </row>
    <row r="963" spans="1:17" x14ac:dyDescent="0.25">
      <c r="A963" s="5"/>
      <c r="F963" s="75"/>
      <c r="H963" s="123"/>
      <c r="I963" s="123"/>
      <c r="J963" s="123"/>
      <c r="K963" s="123"/>
      <c r="L963" s="123"/>
      <c r="M963" s="123"/>
      <c r="N963" s="123"/>
      <c r="O963" s="123"/>
      <c r="P963" s="123"/>
      <c r="Q963" s="23"/>
    </row>
    <row r="964" spans="1:17" x14ac:dyDescent="0.25">
      <c r="A964" s="5"/>
      <c r="F964" s="75"/>
      <c r="H964" s="123"/>
      <c r="I964" s="123"/>
      <c r="J964" s="123"/>
      <c r="K964" s="123"/>
      <c r="L964" s="123"/>
      <c r="M964" s="123"/>
      <c r="N964" s="123"/>
      <c r="O964" s="123"/>
      <c r="P964" s="123"/>
      <c r="Q964" s="23"/>
    </row>
    <row r="965" spans="1:17" x14ac:dyDescent="0.25">
      <c r="A965" s="5"/>
      <c r="F965" s="75"/>
      <c r="H965" s="123"/>
      <c r="I965" s="123"/>
      <c r="J965" s="123"/>
      <c r="K965" s="123"/>
      <c r="L965" s="123"/>
      <c r="M965" s="123"/>
      <c r="N965" s="123"/>
      <c r="O965" s="123"/>
      <c r="P965" s="123"/>
      <c r="Q965" s="23"/>
    </row>
    <row r="966" spans="1:17" x14ac:dyDescent="0.25">
      <c r="A966" s="5"/>
      <c r="F966" s="75"/>
      <c r="H966" s="123"/>
      <c r="I966" s="123"/>
      <c r="J966" s="123"/>
      <c r="K966" s="123"/>
      <c r="L966" s="123"/>
      <c r="M966" s="123"/>
      <c r="N966" s="123"/>
      <c r="O966" s="123"/>
      <c r="P966" s="123"/>
      <c r="Q966" s="23"/>
    </row>
    <row r="967" spans="1:17" x14ac:dyDescent="0.25">
      <c r="A967" s="5"/>
      <c r="F967" s="75"/>
      <c r="H967" s="123"/>
      <c r="I967" s="123"/>
      <c r="J967" s="123"/>
      <c r="K967" s="123"/>
      <c r="L967" s="123"/>
      <c r="M967" s="123"/>
      <c r="N967" s="123"/>
      <c r="O967" s="123"/>
      <c r="P967" s="123"/>
      <c r="Q967" s="23"/>
    </row>
    <row r="968" spans="1:17" x14ac:dyDescent="0.25">
      <c r="A968" s="5"/>
      <c r="F968" s="75"/>
      <c r="H968" s="123"/>
      <c r="I968" s="123"/>
      <c r="J968" s="123"/>
      <c r="K968" s="123"/>
      <c r="L968" s="123"/>
      <c r="M968" s="123"/>
      <c r="N968" s="123"/>
      <c r="O968" s="123"/>
      <c r="P968" s="123"/>
      <c r="Q968" s="23"/>
    </row>
    <row r="969" spans="1:17" x14ac:dyDescent="0.25">
      <c r="A969" s="5"/>
      <c r="F969" s="75"/>
      <c r="H969" s="123"/>
      <c r="I969" s="123"/>
      <c r="J969" s="123"/>
      <c r="K969" s="123"/>
      <c r="L969" s="123"/>
      <c r="M969" s="123"/>
      <c r="N969" s="123"/>
      <c r="O969" s="123"/>
      <c r="P969" s="123"/>
      <c r="Q969" s="23"/>
    </row>
    <row r="970" spans="1:17" x14ac:dyDescent="0.25">
      <c r="A970" s="5"/>
      <c r="F970" s="75"/>
      <c r="H970" s="123"/>
      <c r="I970" s="123"/>
      <c r="J970" s="123"/>
      <c r="K970" s="123"/>
      <c r="L970" s="123"/>
      <c r="M970" s="123"/>
      <c r="N970" s="123"/>
      <c r="O970" s="123"/>
      <c r="P970" s="123"/>
      <c r="Q970" s="23"/>
    </row>
    <row r="971" spans="1:17" x14ac:dyDescent="0.25">
      <c r="A971" s="5"/>
      <c r="F971" s="75"/>
      <c r="H971" s="123"/>
      <c r="I971" s="123"/>
      <c r="J971" s="123"/>
      <c r="K971" s="123"/>
      <c r="L971" s="123"/>
      <c r="M971" s="123"/>
      <c r="N971" s="123"/>
      <c r="O971" s="123"/>
      <c r="P971" s="123"/>
      <c r="Q971" s="23"/>
    </row>
    <row r="972" spans="1:17" x14ac:dyDescent="0.25">
      <c r="A972" s="5"/>
      <c r="F972" s="75"/>
      <c r="H972" s="123"/>
      <c r="I972" s="123"/>
      <c r="J972" s="123"/>
      <c r="K972" s="123"/>
      <c r="L972" s="123"/>
      <c r="M972" s="123"/>
      <c r="N972" s="123"/>
      <c r="O972" s="123"/>
      <c r="P972" s="123"/>
      <c r="Q972" s="23"/>
    </row>
    <row r="973" spans="1:17" x14ac:dyDescent="0.25">
      <c r="A973" s="5"/>
      <c r="F973" s="75"/>
      <c r="H973" s="123"/>
      <c r="I973" s="123"/>
      <c r="J973" s="123"/>
      <c r="K973" s="123"/>
      <c r="L973" s="123"/>
      <c r="M973" s="123"/>
      <c r="N973" s="123"/>
      <c r="O973" s="123"/>
      <c r="P973" s="123"/>
      <c r="Q973" s="23"/>
    </row>
    <row r="974" spans="1:17" x14ac:dyDescent="0.25">
      <c r="A974" s="5"/>
      <c r="F974" s="75"/>
      <c r="H974" s="123"/>
      <c r="I974" s="123"/>
      <c r="J974" s="123"/>
      <c r="K974" s="123"/>
      <c r="L974" s="123"/>
      <c r="M974" s="123"/>
      <c r="N974" s="123"/>
      <c r="O974" s="123"/>
      <c r="P974" s="123"/>
      <c r="Q974" s="23"/>
    </row>
    <row r="975" spans="1:17" x14ac:dyDescent="0.25">
      <c r="A975" s="5"/>
      <c r="F975" s="75"/>
      <c r="H975" s="123"/>
      <c r="I975" s="123"/>
      <c r="J975" s="123"/>
      <c r="K975" s="123"/>
      <c r="L975" s="123"/>
      <c r="M975" s="123"/>
      <c r="N975" s="123"/>
      <c r="O975" s="123"/>
      <c r="P975" s="123"/>
      <c r="Q975" s="23"/>
    </row>
    <row r="976" spans="1:17" x14ac:dyDescent="0.25">
      <c r="A976" s="5"/>
      <c r="F976" s="75"/>
      <c r="H976" s="123"/>
      <c r="I976" s="123"/>
      <c r="J976" s="123"/>
      <c r="K976" s="123"/>
      <c r="L976" s="123"/>
      <c r="M976" s="123"/>
      <c r="N976" s="123"/>
      <c r="O976" s="123"/>
      <c r="P976" s="123"/>
      <c r="Q976" s="23"/>
    </row>
    <row r="977" spans="1:17" x14ac:dyDescent="0.25">
      <c r="A977" s="5"/>
      <c r="F977" s="75"/>
      <c r="H977" s="123"/>
      <c r="I977" s="123"/>
      <c r="J977" s="123"/>
      <c r="K977" s="123"/>
      <c r="L977" s="123"/>
      <c r="M977" s="123"/>
      <c r="N977" s="123"/>
      <c r="O977" s="123"/>
      <c r="P977" s="123"/>
      <c r="Q977" s="23"/>
    </row>
    <row r="978" spans="1:17" x14ac:dyDescent="0.25">
      <c r="A978" s="5"/>
      <c r="F978" s="75"/>
      <c r="H978" s="123"/>
      <c r="I978" s="123"/>
      <c r="J978" s="123"/>
      <c r="K978" s="123"/>
      <c r="L978" s="123"/>
      <c r="M978" s="123"/>
      <c r="N978" s="123"/>
      <c r="O978" s="123"/>
      <c r="P978" s="123"/>
      <c r="Q978" s="23"/>
    </row>
    <row r="979" spans="1:17" x14ac:dyDescent="0.25">
      <c r="A979" s="5"/>
      <c r="F979" s="75"/>
      <c r="H979" s="123"/>
      <c r="I979" s="123"/>
      <c r="J979" s="123"/>
      <c r="K979" s="123"/>
      <c r="L979" s="123"/>
      <c r="M979" s="123"/>
      <c r="N979" s="123"/>
      <c r="O979" s="123"/>
      <c r="P979" s="123"/>
      <c r="Q979" s="23"/>
    </row>
    <row r="980" spans="1:17" x14ac:dyDescent="0.25">
      <c r="A980" s="5"/>
      <c r="F980" s="75"/>
      <c r="H980" s="123"/>
      <c r="I980" s="123"/>
      <c r="J980" s="123"/>
      <c r="K980" s="123"/>
      <c r="L980" s="123"/>
      <c r="M980" s="123"/>
      <c r="N980" s="123"/>
      <c r="O980" s="123"/>
      <c r="P980" s="123"/>
      <c r="Q980" s="23"/>
    </row>
    <row r="981" spans="1:17" x14ac:dyDescent="0.25">
      <c r="A981" s="5"/>
      <c r="F981" s="75"/>
      <c r="H981" s="123"/>
      <c r="I981" s="123"/>
      <c r="J981" s="123"/>
      <c r="K981" s="123"/>
      <c r="L981" s="123"/>
      <c r="M981" s="123"/>
      <c r="N981" s="123"/>
      <c r="O981" s="123"/>
      <c r="P981" s="123"/>
      <c r="Q981" s="23"/>
    </row>
    <row r="982" spans="1:17" x14ac:dyDescent="0.25">
      <c r="A982" s="5"/>
      <c r="F982" s="75"/>
      <c r="H982" s="123"/>
      <c r="I982" s="123"/>
      <c r="J982" s="123"/>
      <c r="K982" s="123"/>
      <c r="L982" s="123"/>
      <c r="M982" s="123"/>
      <c r="N982" s="123"/>
      <c r="O982" s="123"/>
      <c r="P982" s="123"/>
      <c r="Q982" s="23"/>
    </row>
    <row r="983" spans="1:17" x14ac:dyDescent="0.25">
      <c r="A983" s="5"/>
      <c r="F983" s="75"/>
      <c r="H983" s="123"/>
      <c r="I983" s="123"/>
      <c r="J983" s="123"/>
      <c r="K983" s="123"/>
      <c r="L983" s="123"/>
      <c r="M983" s="123"/>
      <c r="N983" s="123"/>
      <c r="O983" s="123"/>
      <c r="P983" s="123"/>
      <c r="Q983" s="23"/>
    </row>
    <row r="984" spans="1:17" x14ac:dyDescent="0.25">
      <c r="A984" s="5"/>
      <c r="F984" s="75"/>
      <c r="H984" s="123"/>
      <c r="I984" s="123"/>
      <c r="J984" s="123"/>
      <c r="K984" s="123"/>
      <c r="L984" s="123"/>
      <c r="M984" s="123"/>
      <c r="N984" s="123"/>
      <c r="O984" s="123"/>
      <c r="P984" s="123"/>
      <c r="Q984" s="23"/>
    </row>
    <row r="985" spans="1:17" x14ac:dyDescent="0.25">
      <c r="A985" s="5"/>
      <c r="F985" s="75"/>
      <c r="H985" s="123"/>
      <c r="I985" s="123"/>
      <c r="J985" s="123"/>
      <c r="K985" s="123"/>
      <c r="L985" s="123"/>
      <c r="M985" s="123"/>
      <c r="N985" s="123"/>
      <c r="O985" s="123"/>
      <c r="P985" s="123"/>
      <c r="Q985" s="23"/>
    </row>
    <row r="986" spans="1:17" x14ac:dyDescent="0.25">
      <c r="A986" s="5"/>
      <c r="F986" s="75"/>
      <c r="H986" s="123"/>
      <c r="I986" s="123"/>
      <c r="J986" s="123"/>
      <c r="K986" s="123"/>
      <c r="L986" s="123"/>
      <c r="M986" s="123"/>
      <c r="N986" s="123"/>
      <c r="O986" s="123"/>
      <c r="P986" s="123"/>
      <c r="Q986" s="23"/>
    </row>
    <row r="987" spans="1:17" x14ac:dyDescent="0.25">
      <c r="A987" s="5"/>
      <c r="F987" s="75"/>
      <c r="H987" s="123"/>
      <c r="I987" s="123"/>
      <c r="J987" s="123"/>
      <c r="K987" s="123"/>
      <c r="L987" s="123"/>
      <c r="M987" s="123"/>
      <c r="N987" s="123"/>
      <c r="O987" s="123"/>
      <c r="P987" s="123"/>
      <c r="Q987" s="23"/>
    </row>
    <row r="988" spans="1:17" x14ac:dyDescent="0.25">
      <c r="A988" s="5"/>
      <c r="F988" s="75"/>
      <c r="H988" s="123"/>
      <c r="I988" s="123"/>
      <c r="J988" s="123"/>
      <c r="K988" s="123"/>
      <c r="L988" s="123"/>
      <c r="M988" s="123"/>
      <c r="N988" s="123"/>
      <c r="O988" s="123"/>
      <c r="P988" s="123"/>
      <c r="Q988" s="23"/>
    </row>
    <row r="989" spans="1:17" x14ac:dyDescent="0.25">
      <c r="A989" s="5"/>
      <c r="F989" s="75"/>
      <c r="H989" s="123"/>
      <c r="I989" s="123"/>
      <c r="J989" s="123"/>
      <c r="K989" s="123"/>
      <c r="L989" s="123"/>
      <c r="M989" s="123"/>
      <c r="N989" s="123"/>
      <c r="O989" s="123"/>
      <c r="P989" s="123"/>
      <c r="Q989" s="23"/>
    </row>
    <row r="990" spans="1:17" x14ac:dyDescent="0.25">
      <c r="A990" s="5"/>
      <c r="F990" s="75"/>
      <c r="H990" s="123"/>
      <c r="I990" s="123"/>
      <c r="J990" s="123"/>
      <c r="K990" s="123"/>
      <c r="L990" s="123"/>
      <c r="M990" s="123"/>
      <c r="N990" s="123"/>
      <c r="O990" s="123"/>
      <c r="P990" s="123"/>
      <c r="Q990" s="23"/>
    </row>
    <row r="991" spans="1:17" x14ac:dyDescent="0.25">
      <c r="A991" s="5"/>
      <c r="F991" s="75"/>
      <c r="H991" s="123"/>
      <c r="I991" s="123"/>
      <c r="J991" s="123"/>
      <c r="K991" s="123"/>
      <c r="L991" s="123"/>
      <c r="M991" s="123"/>
      <c r="N991" s="123"/>
      <c r="O991" s="123"/>
      <c r="P991" s="123"/>
      <c r="Q991" s="23"/>
    </row>
    <row r="992" spans="1:17" x14ac:dyDescent="0.25">
      <c r="A992" s="5"/>
      <c r="F992" s="75"/>
      <c r="H992" s="123"/>
      <c r="I992" s="123"/>
      <c r="J992" s="123"/>
      <c r="K992" s="123"/>
      <c r="L992" s="123"/>
      <c r="M992" s="123"/>
      <c r="N992" s="123"/>
      <c r="O992" s="123"/>
      <c r="P992" s="123"/>
      <c r="Q992" s="23"/>
    </row>
    <row r="993" spans="1:17" x14ac:dyDescent="0.25">
      <c r="A993" s="5"/>
      <c r="F993" s="75"/>
      <c r="H993" s="123"/>
      <c r="I993" s="123"/>
      <c r="J993" s="123"/>
      <c r="K993" s="123"/>
      <c r="L993" s="123"/>
      <c r="M993" s="123"/>
      <c r="N993" s="123"/>
      <c r="O993" s="123"/>
      <c r="P993" s="123"/>
      <c r="Q993" s="23"/>
    </row>
    <row r="994" spans="1:17" x14ac:dyDescent="0.25">
      <c r="A994" s="5"/>
      <c r="F994" s="75"/>
      <c r="H994" s="123"/>
      <c r="I994" s="123"/>
      <c r="J994" s="123"/>
      <c r="K994" s="123"/>
      <c r="L994" s="123"/>
      <c r="M994" s="123"/>
      <c r="N994" s="123"/>
      <c r="O994" s="123"/>
      <c r="P994" s="123"/>
      <c r="Q994" s="23"/>
    </row>
    <row r="995" spans="1:17" x14ac:dyDescent="0.25">
      <c r="A995" s="5"/>
      <c r="F995" s="75"/>
      <c r="H995" s="123"/>
      <c r="I995" s="123"/>
      <c r="J995" s="123"/>
      <c r="K995" s="123"/>
      <c r="L995" s="123"/>
      <c r="M995" s="123"/>
      <c r="N995" s="123"/>
      <c r="O995" s="123"/>
      <c r="P995" s="123"/>
      <c r="Q995" s="23"/>
    </row>
    <row r="996" spans="1:17" x14ac:dyDescent="0.25">
      <c r="A996" s="5"/>
      <c r="F996" s="75"/>
      <c r="H996" s="123"/>
      <c r="I996" s="123"/>
      <c r="J996" s="123"/>
      <c r="K996" s="123"/>
      <c r="L996" s="123"/>
      <c r="M996" s="123"/>
      <c r="N996" s="123"/>
      <c r="O996" s="123"/>
      <c r="P996" s="123"/>
      <c r="Q996" s="23"/>
    </row>
    <row r="997" spans="1:17" x14ac:dyDescent="0.25">
      <c r="A997" s="5"/>
      <c r="F997" s="75"/>
      <c r="H997" s="123"/>
      <c r="I997" s="123"/>
      <c r="J997" s="123"/>
      <c r="K997" s="123"/>
      <c r="L997" s="123"/>
      <c r="M997" s="123"/>
      <c r="N997" s="123"/>
      <c r="O997" s="123"/>
      <c r="P997" s="123"/>
      <c r="Q997" s="23"/>
    </row>
    <row r="998" spans="1:17" x14ac:dyDescent="0.25">
      <c r="A998" s="5"/>
      <c r="F998" s="75"/>
      <c r="H998" s="123"/>
      <c r="I998" s="123"/>
      <c r="J998" s="123"/>
      <c r="K998" s="123"/>
      <c r="L998" s="123"/>
      <c r="M998" s="123"/>
      <c r="N998" s="123"/>
      <c r="O998" s="123"/>
      <c r="P998" s="123"/>
      <c r="Q998" s="23"/>
    </row>
    <row r="999" spans="1:17" x14ac:dyDescent="0.25">
      <c r="A999" s="5"/>
      <c r="F999" s="75"/>
      <c r="H999" s="123"/>
      <c r="I999" s="123"/>
      <c r="J999" s="123"/>
      <c r="K999" s="123"/>
      <c r="L999" s="123"/>
      <c r="M999" s="123"/>
      <c r="N999" s="123"/>
      <c r="O999" s="123"/>
      <c r="P999" s="123"/>
      <c r="Q999" s="23"/>
    </row>
    <row r="1000" spans="1:17" x14ac:dyDescent="0.25">
      <c r="A1000" s="49"/>
      <c r="B1000" s="49"/>
      <c r="C1000" s="49"/>
      <c r="D1000" s="49"/>
      <c r="E1000" s="49"/>
      <c r="F1000" s="76"/>
      <c r="G1000" s="49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23"/>
    </row>
    <row r="1001" spans="1:17" x14ac:dyDescent="0.25">
      <c r="A1001" s="49" t="s">
        <v>769</v>
      </c>
      <c r="B1001" s="2" t="s">
        <v>769</v>
      </c>
      <c r="C1001" s="2" t="s">
        <v>769</v>
      </c>
      <c r="D1001" s="50" t="s">
        <v>769</v>
      </c>
      <c r="E1001" s="2" t="s">
        <v>769</v>
      </c>
      <c r="F1001" s="77" t="s">
        <v>769</v>
      </c>
      <c r="G1001" s="2" t="s">
        <v>769</v>
      </c>
      <c r="H1001" s="52" t="s">
        <v>769</v>
      </c>
      <c r="I1001" s="52" t="s">
        <v>769</v>
      </c>
      <c r="J1001" s="52" t="s">
        <v>769</v>
      </c>
      <c r="K1001" s="51" t="s">
        <v>769</v>
      </c>
      <c r="L1001" s="51" t="s">
        <v>769</v>
      </c>
      <c r="M1001" s="51" t="s">
        <v>769</v>
      </c>
      <c r="N1001" s="51" t="s">
        <v>769</v>
      </c>
      <c r="O1001" s="51" t="s">
        <v>769</v>
      </c>
      <c r="P1001" s="51" t="s">
        <v>769</v>
      </c>
      <c r="Q1001" s="2" t="s">
        <v>769</v>
      </c>
    </row>
  </sheetData>
  <sheetProtection formatCells="0" formatColumns="0" formatRows="0" insertColumns="0" insertRows="0" insertHyperlinks="0" deleteColumns="0" deleteRows="0" sort="0" autoFilter="0" pivotTables="0"/>
  <pageMargins left="0.51181102362204722" right="0.51181102362204722" top="0.78740157480314965" bottom="0.78740157480314965" header="0.31496062992125978" footer="0.31496062992125978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zoomScale="110" zoomScaleNormal="110" workbookViewId="0">
      <pane xSplit="4" ySplit="8" topLeftCell="I384" activePane="bottomRight" state="frozen"/>
      <selection pane="topRight"/>
      <selection pane="bottomLeft"/>
      <selection pane="bottomRight" activeCell="N387" sqref="N387"/>
    </sheetView>
  </sheetViews>
  <sheetFormatPr defaultColWidth="9.140625" defaultRowHeight="15" x14ac:dyDescent="0.25"/>
  <cols>
    <col min="1" max="1" width="3.140625" style="103" customWidth="1"/>
    <col min="2" max="2" width="4.85546875" style="103" customWidth="1"/>
    <col min="3" max="3" width="39.42578125" style="103" customWidth="1"/>
    <col min="4" max="4" width="9.28515625" style="103" customWidth="1"/>
    <col min="5" max="5" width="1.5703125" style="103" customWidth="1"/>
    <col min="6" max="6" width="12.85546875" style="77" customWidth="1"/>
    <col min="7" max="7" width="1.5703125" style="103" customWidth="1"/>
    <col min="8" max="10" width="20.7109375" style="54" customWidth="1"/>
    <col min="11" max="11" width="1.5703125" style="54" customWidth="1"/>
    <col min="12" max="12" width="20.5703125" style="54" customWidth="1"/>
    <col min="13" max="13" width="1.5703125" style="54" customWidth="1"/>
    <col min="14" max="14" width="17.28515625" style="54" customWidth="1"/>
    <col min="15" max="15" width="1.5703125" style="54" customWidth="1"/>
    <col min="16" max="16" width="16.85546875" style="54" customWidth="1"/>
    <col min="17" max="17" width="4" style="103" customWidth="1"/>
    <col min="18" max="16384" width="9.140625" style="103"/>
  </cols>
  <sheetData>
    <row r="1" spans="1:17" hidden="1" x14ac:dyDescent="0.25"/>
    <row r="2" spans="1:17" hidden="1" x14ac:dyDescent="0.25"/>
    <row r="3" spans="1:17" x14ac:dyDescent="0.25">
      <c r="A3" s="102"/>
      <c r="B3" s="102"/>
      <c r="C3" s="120"/>
      <c r="D3" s="102"/>
      <c r="E3" s="102"/>
      <c r="F3" s="96"/>
      <c r="G3" s="102"/>
      <c r="H3" s="62"/>
      <c r="I3" s="62"/>
      <c r="J3" s="62"/>
      <c r="K3" s="62"/>
      <c r="L3" s="62"/>
      <c r="M3" s="62"/>
      <c r="N3" s="62"/>
      <c r="O3" s="62"/>
      <c r="P3" s="62"/>
      <c r="Q3" s="102"/>
    </row>
    <row r="4" spans="1:17" x14ac:dyDescent="0.25">
      <c r="A4" s="102"/>
      <c r="B4" s="6"/>
      <c r="C4" s="99"/>
      <c r="D4" s="99"/>
      <c r="E4" s="99"/>
      <c r="F4" s="91"/>
      <c r="G4" s="99"/>
      <c r="H4" s="56"/>
      <c r="I4" s="56"/>
      <c r="J4" s="56"/>
      <c r="K4" s="56"/>
      <c r="L4" s="56"/>
      <c r="M4" s="56"/>
      <c r="N4" s="56"/>
      <c r="O4" s="56"/>
      <c r="P4" s="57"/>
      <c r="Q4" s="102"/>
    </row>
    <row r="5" spans="1:17" ht="23.25" customHeight="1" x14ac:dyDescent="0.35">
      <c r="A5" s="102"/>
      <c r="B5" s="9"/>
      <c r="C5" s="100"/>
      <c r="D5" s="11" t="s">
        <v>795</v>
      </c>
      <c r="E5" s="100"/>
      <c r="F5" s="92"/>
      <c r="G5" s="100"/>
      <c r="H5" s="58"/>
      <c r="I5" s="58"/>
      <c r="J5" s="58"/>
      <c r="K5" s="58"/>
      <c r="L5" s="58"/>
      <c r="M5" s="58"/>
      <c r="N5" s="58"/>
      <c r="O5" s="58"/>
      <c r="P5" s="59"/>
      <c r="Q5" s="102"/>
    </row>
    <row r="6" spans="1:17" x14ac:dyDescent="0.25">
      <c r="A6" s="102"/>
      <c r="B6" s="13"/>
      <c r="C6" s="101"/>
      <c r="D6" s="101"/>
      <c r="E6" s="101"/>
      <c r="F6" s="93"/>
      <c r="G6" s="101"/>
      <c r="H6" s="60"/>
      <c r="I6" s="60"/>
      <c r="J6" s="60"/>
      <c r="K6" s="60"/>
      <c r="L6" s="60"/>
      <c r="M6" s="60"/>
      <c r="N6" s="60"/>
      <c r="O6" s="60"/>
      <c r="P6" s="61"/>
      <c r="Q6" s="102"/>
    </row>
    <row r="7" spans="1:17" x14ac:dyDescent="0.25">
      <c r="A7" s="102"/>
      <c r="B7" s="102"/>
      <c r="C7" s="102"/>
      <c r="D7" s="102"/>
      <c r="E7" s="102"/>
      <c r="F7" s="96"/>
      <c r="G7" s="102"/>
      <c r="H7" s="62"/>
      <c r="I7" s="62"/>
      <c r="J7" s="62"/>
      <c r="K7" s="62"/>
      <c r="L7" s="62"/>
      <c r="M7" s="62"/>
      <c r="N7" s="62"/>
      <c r="O7" s="62"/>
      <c r="P7" s="62"/>
      <c r="Q7" s="102"/>
    </row>
    <row r="8" spans="1:17" ht="30" customHeight="1" x14ac:dyDescent="0.25">
      <c r="A8" s="78"/>
      <c r="B8" s="31" t="s">
        <v>39</v>
      </c>
      <c r="C8" s="32" t="s">
        <v>40</v>
      </c>
      <c r="D8" s="33" t="s">
        <v>41</v>
      </c>
      <c r="E8" s="79"/>
      <c r="F8" s="95" t="s">
        <v>762</v>
      </c>
      <c r="G8" s="102"/>
      <c r="H8" s="63" t="s">
        <v>763</v>
      </c>
      <c r="I8" s="63" t="s">
        <v>764</v>
      </c>
      <c r="J8" s="63" t="s">
        <v>805</v>
      </c>
      <c r="K8" s="62"/>
      <c r="L8" s="63" t="s">
        <v>765</v>
      </c>
      <c r="M8" s="62"/>
      <c r="N8" s="63" t="s">
        <v>766</v>
      </c>
      <c r="O8" s="62"/>
      <c r="P8" s="63" t="s">
        <v>767</v>
      </c>
      <c r="Q8" s="102"/>
    </row>
    <row r="9" spans="1:17" ht="16.5" customHeight="1" x14ac:dyDescent="0.25">
      <c r="A9" s="102"/>
      <c r="B9" s="102"/>
      <c r="C9" s="102"/>
      <c r="D9" s="102"/>
      <c r="E9" s="102"/>
      <c r="F9" s="96"/>
      <c r="G9" s="102"/>
      <c r="H9" s="120"/>
      <c r="I9" s="120"/>
      <c r="J9" s="120"/>
      <c r="K9" s="120"/>
      <c r="L9" s="120"/>
      <c r="M9" s="120"/>
      <c r="N9" s="120"/>
      <c r="O9" s="120"/>
      <c r="P9" s="120"/>
      <c r="Q9" s="102"/>
    </row>
    <row r="10" spans="1:17" ht="16.5" customHeight="1" x14ac:dyDescent="0.25">
      <c r="A10" s="102"/>
      <c r="B10" s="68"/>
      <c r="C10" s="68"/>
      <c r="D10" s="68"/>
      <c r="E10" s="68"/>
      <c r="F10" s="68"/>
      <c r="G10" s="68"/>
      <c r="H10" s="121"/>
      <c r="I10" s="121"/>
      <c r="J10" s="121"/>
      <c r="K10" s="121"/>
      <c r="L10" s="121"/>
      <c r="M10" s="121"/>
      <c r="N10" s="121"/>
      <c r="O10" s="121"/>
      <c r="P10" s="121"/>
      <c r="Q10" s="102"/>
    </row>
    <row r="11" spans="1:17" ht="13.5" customHeight="1" x14ac:dyDescent="0.25">
      <c r="A11" s="102"/>
      <c r="B11" s="68"/>
      <c r="C11" s="68" t="s">
        <v>77</v>
      </c>
      <c r="D11" s="68"/>
      <c r="E11" s="68"/>
      <c r="F11" s="66">
        <f>SUMIF($D$14:$D$1500,"R",F14:F1500)</f>
        <v>606</v>
      </c>
      <c r="G11" s="68"/>
      <c r="H11" s="134">
        <f>SUMIF($D$14:$D$1500,"T",H14:H1500)</f>
        <v>1286312112.7369854</v>
      </c>
      <c r="I11" s="134">
        <f>SUMIF($D$14:$D$1500,"T",I14:I1500)</f>
        <v>217047680.03804654</v>
      </c>
      <c r="J11" s="134">
        <f>SUMIF($D$14:$D$1500,"T",J14:J1500)</f>
        <v>251769537.03952193</v>
      </c>
      <c r="K11" s="121"/>
      <c r="L11" s="134">
        <f>SUMIF($D$14:$D$1500,"T",L14:L1500)</f>
        <v>1755129329.814554</v>
      </c>
      <c r="M11" s="121"/>
      <c r="N11" s="134">
        <f>SUMIF($D$14:$D$1500,"T",N14:N1500)</f>
        <v>433408471.42860466</v>
      </c>
      <c r="O11" s="121"/>
      <c r="P11" s="134">
        <f>SUMIF($D$14:$D$1500,"T",P14:P1500)</f>
        <v>1404103.463851643</v>
      </c>
      <c r="Q11" s="102"/>
    </row>
    <row r="12" spans="1:17" ht="13.5" customHeight="1" x14ac:dyDescent="0.25">
      <c r="A12" s="102"/>
      <c r="B12" s="68"/>
      <c r="C12" s="68"/>
      <c r="D12" s="68"/>
      <c r="E12" s="68"/>
      <c r="F12" s="66"/>
      <c r="G12" s="68"/>
      <c r="H12" s="121"/>
      <c r="I12" s="121"/>
      <c r="J12" s="121"/>
      <c r="K12" s="121"/>
      <c r="L12" s="121"/>
      <c r="M12" s="121"/>
      <c r="N12" s="121"/>
      <c r="O12" s="121"/>
      <c r="P12" s="121"/>
      <c r="Q12" s="102"/>
    </row>
    <row r="13" spans="1:17" ht="13.5" customHeight="1" x14ac:dyDescent="0.25">
      <c r="A13" s="102"/>
      <c r="B13" s="102"/>
      <c r="C13" s="102"/>
      <c r="D13" s="102"/>
      <c r="E13" s="102"/>
      <c r="F13" s="102"/>
      <c r="G13" s="102"/>
      <c r="H13" s="120"/>
      <c r="I13" s="120"/>
      <c r="J13" s="120"/>
      <c r="K13" s="120"/>
      <c r="L13" s="120"/>
      <c r="M13" s="120"/>
      <c r="N13" s="120"/>
      <c r="O13" s="120"/>
      <c r="P13" s="120"/>
      <c r="Q13" s="102"/>
    </row>
    <row r="14" spans="1:17" x14ac:dyDescent="0.25">
      <c r="A14" s="102"/>
      <c r="D14" s="74"/>
      <c r="F14" s="74"/>
      <c r="H14" s="135"/>
      <c r="I14" s="135"/>
      <c r="J14" s="135"/>
      <c r="K14" s="123"/>
      <c r="L14" s="135"/>
      <c r="M14" s="123"/>
      <c r="N14" s="123"/>
      <c r="O14" s="123"/>
      <c r="P14" s="135"/>
      <c r="Q14" s="102"/>
    </row>
    <row r="15" spans="1:17" x14ac:dyDescent="0.25">
      <c r="A15" s="102"/>
      <c r="B15" s="107" t="s">
        <v>82</v>
      </c>
      <c r="C15" s="107" t="s">
        <v>83</v>
      </c>
      <c r="D15" s="107" t="s">
        <v>84</v>
      </c>
      <c r="E15" s="107"/>
      <c r="F15" s="109"/>
      <c r="G15" s="107"/>
      <c r="H15" s="124">
        <f>SUM(H16:H22)</f>
        <v>7820638.1624218915</v>
      </c>
      <c r="I15" s="124">
        <f>SUM(I16:I22)</f>
        <v>2218465.0803526463</v>
      </c>
      <c r="J15" s="124">
        <f>SUM(J16:J22)</f>
        <v>4280899.7785415072</v>
      </c>
      <c r="K15" s="124"/>
      <c r="L15" s="124">
        <f>SUM(L16:L22)</f>
        <v>14320003.021316046</v>
      </c>
      <c r="M15" s="124"/>
      <c r="N15" s="124">
        <f>SUM(N16:N22)</f>
        <v>2946094.1768343975</v>
      </c>
      <c r="O15" s="124"/>
      <c r="P15" s="124">
        <f>L15*'DADOS BASE PROPOSTA'!$H$63</f>
        <v>11456.002417052838</v>
      </c>
      <c r="Q15" s="102"/>
    </row>
    <row r="16" spans="1:17" x14ac:dyDescent="0.25">
      <c r="A16" s="102"/>
      <c r="B16" s="103" t="s">
        <v>82</v>
      </c>
      <c r="C16" s="103" t="s">
        <v>35</v>
      </c>
      <c r="D16" s="103" t="s">
        <v>85</v>
      </c>
      <c r="F16" s="77">
        <f>'MATRIZ 2017 COMPL HOMOLOGADA (2'!Q16</f>
        <v>6</v>
      </c>
      <c r="H16" s="123">
        <f>'MATRIZ 2017 COMPL HOMOLOGADA (2'!J16</f>
        <v>0</v>
      </c>
      <c r="I16" s="123">
        <f>SUMIF('MATRIZ 2017 COMPL HOMOLOGADA (2'!D17:D23,"ECR",'MATRIZ 2017 COMPL HOMOLOGADA (2'!O17:O23)</f>
        <v>0</v>
      </c>
      <c r="J16" s="123">
        <f>'MATRIZ 2017 COMPL HOMOLOGADA (2'!R16+'MATRIZ 2017 COMPL HOMOLOGADA (2'!X16+'MATRIZ 2017 COMPL HOMOLOGADA (2'!AQ16+'MATRIZ 2017 COMPL HOMOLOGADA (2'!AU16+'MATRIZ 2017 COMPL HOMOLOGADA (2'!AY16</f>
        <v>3843477.0044785105</v>
      </c>
      <c r="K16" s="123"/>
      <c r="L16" s="123">
        <f t="shared" ref="L16:L22" si="0">SUM(H16:J16)</f>
        <v>3843477.0044785105</v>
      </c>
      <c r="M16" s="123"/>
      <c r="N16" s="123">
        <f>'MATRIZ 2017 COMPL HOMOLOGADA (2'!AG16+'MATRIZ 2017 COMPL HOMOLOGADA (2'!AJ16+'MATRIZ 2017 COMPL HOMOLOGADA (2'!AM16</f>
        <v>0</v>
      </c>
      <c r="O16" s="123"/>
      <c r="P16" s="123"/>
      <c r="Q16" s="102"/>
    </row>
    <row r="17" spans="1:17" x14ac:dyDescent="0.25">
      <c r="A17" s="102"/>
      <c r="B17" s="103" t="s">
        <v>82</v>
      </c>
      <c r="C17" s="103" t="s">
        <v>86</v>
      </c>
      <c r="D17" s="103" t="s">
        <v>87</v>
      </c>
      <c r="H17" s="123">
        <f>'MATRIZ 2017 COMPL HOMOLOGADA (2'!J17</f>
        <v>0</v>
      </c>
      <c r="I17" s="123">
        <f>'MATRIZ 2017 COMPL HOMOLOGADA (2'!O17</f>
        <v>721847.78061232925</v>
      </c>
      <c r="J17" s="123">
        <f>'MATRIZ 2017 COMPL HOMOLOGADA (2'!R17+'MATRIZ 2017 COMPL HOMOLOGADA (2'!X17+'MATRIZ 2017 COMPL HOMOLOGADA (2'!AQ17+'MATRIZ 2017 COMPL HOMOLOGADA (2'!AU17+'MATRIZ 2017 COMPL HOMOLOGADA (2'!AY17</f>
        <v>44882.923828811123</v>
      </c>
      <c r="K17" s="123"/>
      <c r="L17" s="123">
        <f t="shared" si="0"/>
        <v>766730.70444114041</v>
      </c>
      <c r="M17" s="123"/>
      <c r="N17" s="123">
        <f>'MATRIZ 2017 COMPL HOMOLOGADA (2'!AG17+'MATRIZ 2017 COMPL HOMOLOGADA (2'!AJ17+'MATRIZ 2017 COMPL HOMOLOGADA (2'!AM17</f>
        <v>210008.6547608829</v>
      </c>
      <c r="O17" s="123"/>
      <c r="P17" s="123"/>
      <c r="Q17" s="102"/>
    </row>
    <row r="18" spans="1:17" x14ac:dyDescent="0.25">
      <c r="A18" s="102"/>
      <c r="B18" s="103" t="s">
        <v>82</v>
      </c>
      <c r="C18" s="103" t="s">
        <v>88</v>
      </c>
      <c r="D18" s="103" t="s">
        <v>89</v>
      </c>
      <c r="H18" s="123">
        <f>'MATRIZ 2017 COMPL HOMOLOGADA (2'!J18</f>
        <v>1986882.8329793424</v>
      </c>
      <c r="I18" s="123">
        <f>'MATRIZ 2017 COMPL HOMOLOGADA (2'!O18</f>
        <v>0</v>
      </c>
      <c r="J18" s="123">
        <f>'MATRIZ 2017 COMPL HOMOLOGADA (2'!R18+'MATRIZ 2017 COMPL HOMOLOGADA (2'!X18+'MATRIZ 2017 COMPL HOMOLOGADA (2'!AQ18+'MATRIZ 2017 COMPL HOMOLOGADA (2'!AU18+'MATRIZ 2017 COMPL HOMOLOGADA (2'!AY18</f>
        <v>57155.053542472844</v>
      </c>
      <c r="K18" s="123"/>
      <c r="L18" s="123">
        <f t="shared" si="0"/>
        <v>2044037.8865218153</v>
      </c>
      <c r="M18" s="123"/>
      <c r="N18" s="123">
        <f>'MATRIZ 2017 COMPL HOMOLOGADA (2'!AG18+'MATRIZ 2017 COMPL HOMOLOGADA (2'!AJ18+'MATRIZ 2017 COMPL HOMOLOGADA (2'!AM18</f>
        <v>578215.45419518836</v>
      </c>
      <c r="O18" s="123"/>
      <c r="P18" s="123"/>
      <c r="Q18" s="102"/>
    </row>
    <row r="19" spans="1:17" x14ac:dyDescent="0.25">
      <c r="A19" s="102"/>
      <c r="B19" s="103" t="s">
        <v>82</v>
      </c>
      <c r="C19" s="103" t="s">
        <v>90</v>
      </c>
      <c r="D19" s="103" t="s">
        <v>89</v>
      </c>
      <c r="H19" s="123">
        <f>'MATRIZ 2017 COMPL HOMOLOGADA (2'!J19</f>
        <v>2393808.5255241441</v>
      </c>
      <c r="I19" s="123">
        <f>'MATRIZ 2017 COMPL HOMOLOGADA (2'!O19</f>
        <v>0</v>
      </c>
      <c r="J19" s="123">
        <f>'MATRIZ 2017 COMPL HOMOLOGADA (2'!R19+'MATRIZ 2017 COMPL HOMOLOGADA (2'!X19+'MATRIZ 2017 COMPL HOMOLOGADA (2'!AQ19+'MATRIZ 2017 COMPL HOMOLOGADA (2'!AU19+'MATRIZ 2017 COMPL HOMOLOGADA (2'!AY19</f>
        <v>187187.29622844706</v>
      </c>
      <c r="K19" s="123"/>
      <c r="L19" s="123">
        <f t="shared" si="0"/>
        <v>2580995.8217525911</v>
      </c>
      <c r="M19" s="123"/>
      <c r="N19" s="123">
        <f>'MATRIZ 2017 COMPL HOMOLOGADA (2'!AG19+'MATRIZ 2017 COMPL HOMOLOGADA (2'!AJ19+'MATRIZ 2017 COMPL HOMOLOGADA (2'!AM19</f>
        <v>1005402.037456605</v>
      </c>
      <c r="O19" s="123"/>
      <c r="P19" s="123"/>
      <c r="Q19" s="102"/>
    </row>
    <row r="20" spans="1:17" x14ac:dyDescent="0.25">
      <c r="A20" s="102"/>
      <c r="B20" s="103" t="s">
        <v>82</v>
      </c>
      <c r="C20" s="103" t="s">
        <v>91</v>
      </c>
      <c r="D20" s="103" t="s">
        <v>89</v>
      </c>
      <c r="H20" s="123">
        <f>'MATRIZ 2017 COMPL HOMOLOGADA (2'!J20</f>
        <v>1719973.4019592025</v>
      </c>
      <c r="I20" s="123">
        <f>'MATRIZ 2017 COMPL HOMOLOGADA (2'!O20</f>
        <v>0</v>
      </c>
      <c r="J20" s="123">
        <f>'MATRIZ 2017 COMPL HOMOLOGADA (2'!R20+'MATRIZ 2017 COMPL HOMOLOGADA (2'!X20+'MATRIZ 2017 COMPL HOMOLOGADA (2'!AQ20+'MATRIZ 2017 COMPL HOMOLOGADA (2'!AU20+'MATRIZ 2017 COMPL HOMOLOGADA (2'!AY20</f>
        <v>38777.888477834545</v>
      </c>
      <c r="K20" s="123"/>
      <c r="L20" s="123">
        <f t="shared" si="0"/>
        <v>1758751.2904370371</v>
      </c>
      <c r="M20" s="123"/>
      <c r="N20" s="123">
        <f>'MATRIZ 2017 COMPL HOMOLOGADA (2'!AG20+'MATRIZ 2017 COMPL HOMOLOGADA (2'!AJ20+'MATRIZ 2017 COMPL HOMOLOGADA (2'!AM20</f>
        <v>348039.39321691555</v>
      </c>
      <c r="O20" s="123"/>
      <c r="P20" s="123"/>
      <c r="Q20" s="102"/>
    </row>
    <row r="21" spans="1:17" x14ac:dyDescent="0.25">
      <c r="A21" s="102"/>
      <c r="B21" s="103" t="s">
        <v>82</v>
      </c>
      <c r="C21" s="103" t="s">
        <v>92</v>
      </c>
      <c r="D21" s="103" t="s">
        <v>93</v>
      </c>
      <c r="H21" s="123">
        <f>'MATRIZ 2017 COMPL HOMOLOGADA (2'!J21</f>
        <v>0</v>
      </c>
      <c r="I21" s="123">
        <f>'MATRIZ 2017 COMPL HOMOLOGADA (2'!O21</f>
        <v>1496617.299740317</v>
      </c>
      <c r="J21" s="123">
        <f>'MATRIZ 2017 COMPL HOMOLOGADA (2'!R21+'MATRIZ 2017 COMPL HOMOLOGADA (2'!X21+'MATRIZ 2017 COMPL HOMOLOGADA (2'!AQ21+'MATRIZ 2017 COMPL HOMOLOGADA (2'!AU21+'MATRIZ 2017 COMPL HOMOLOGADA (2'!AY21</f>
        <v>77375.418753503647</v>
      </c>
      <c r="K21" s="123"/>
      <c r="L21" s="123">
        <f t="shared" si="0"/>
        <v>1573992.7184938206</v>
      </c>
      <c r="M21" s="123"/>
      <c r="N21" s="123">
        <f>'MATRIZ 2017 COMPL HOMOLOGADA (2'!AG21+'MATRIZ 2017 COMPL HOMOLOGADA (2'!AJ21+'MATRIZ 2017 COMPL HOMOLOGADA (2'!AM21</f>
        <v>269834.72834112617</v>
      </c>
      <c r="O21" s="123"/>
      <c r="P21" s="123"/>
      <c r="Q21" s="102"/>
    </row>
    <row r="22" spans="1:17" x14ac:dyDescent="0.25">
      <c r="A22" s="102"/>
      <c r="B22" s="103" t="s">
        <v>82</v>
      </c>
      <c r="C22" s="103" t="s">
        <v>94</v>
      </c>
      <c r="D22" s="103" t="s">
        <v>89</v>
      </c>
      <c r="H22" s="123">
        <f>'MATRIZ 2017 COMPL HOMOLOGADA (2'!J22</f>
        <v>1719973.4019592025</v>
      </c>
      <c r="I22" s="123">
        <f>'MATRIZ 2017 COMPL HOMOLOGADA (2'!O22</f>
        <v>0</v>
      </c>
      <c r="J22" s="123">
        <f>'MATRIZ 2017 COMPL HOMOLOGADA (2'!R22+'MATRIZ 2017 COMPL HOMOLOGADA (2'!X22+'MATRIZ 2017 COMPL HOMOLOGADA (2'!AQ22+'MATRIZ 2017 COMPL HOMOLOGADA (2'!AU22+'MATRIZ 2017 COMPL HOMOLOGADA (2'!AY22</f>
        <v>32044.193231927948</v>
      </c>
      <c r="K22" s="123"/>
      <c r="L22" s="123">
        <f t="shared" si="0"/>
        <v>1752017.5951911304</v>
      </c>
      <c r="M22" s="123"/>
      <c r="N22" s="123">
        <f>'MATRIZ 2017 COMPL HOMOLOGADA (2'!AG22+'MATRIZ 2017 COMPL HOMOLOGADA (2'!AJ22+'MATRIZ 2017 COMPL HOMOLOGADA (2'!AM22</f>
        <v>534593.90886367939</v>
      </c>
      <c r="O22" s="123"/>
      <c r="P22" s="123"/>
      <c r="Q22" s="102"/>
    </row>
    <row r="23" spans="1:17" x14ac:dyDescent="0.25">
      <c r="A23" s="102"/>
      <c r="H23" s="123"/>
      <c r="I23" s="123"/>
      <c r="J23" s="123"/>
      <c r="K23" s="123"/>
      <c r="L23" s="123"/>
      <c r="M23" s="123"/>
      <c r="N23" s="123"/>
      <c r="O23" s="123"/>
      <c r="P23" s="123"/>
      <c r="Q23" s="102"/>
    </row>
    <row r="24" spans="1:17" x14ac:dyDescent="0.25">
      <c r="A24" s="102"/>
      <c r="B24" s="107" t="s">
        <v>95</v>
      </c>
      <c r="C24" s="107" t="s">
        <v>96</v>
      </c>
      <c r="D24" s="107" t="s">
        <v>84</v>
      </c>
      <c r="E24" s="107"/>
      <c r="F24" s="109"/>
      <c r="G24" s="107"/>
      <c r="H24" s="124">
        <f>SUM(H25:H41)</f>
        <v>43201423.628526792</v>
      </c>
      <c r="I24" s="124">
        <f>SUM(I25:I41)</f>
        <v>5438142.8392882813</v>
      </c>
      <c r="J24" s="124">
        <f>SUM(J25:J41)</f>
        <v>5810576.1141210087</v>
      </c>
      <c r="K24" s="124"/>
      <c r="L24" s="124">
        <f>SUM(L25:L41)</f>
        <v>54450142.581936084</v>
      </c>
      <c r="M24" s="124"/>
      <c r="N24" s="124">
        <f>SUM(N25:N41)</f>
        <v>11433575.37808862</v>
      </c>
      <c r="O24" s="124"/>
      <c r="P24" s="124">
        <f>L24*'DADOS BASE PROPOSTA'!$H$63</f>
        <v>43560.114065548871</v>
      </c>
      <c r="Q24" s="102"/>
    </row>
    <row r="25" spans="1:17" x14ac:dyDescent="0.25">
      <c r="A25" s="102"/>
      <c r="B25" s="103" t="s">
        <v>95</v>
      </c>
      <c r="C25" s="103" t="s">
        <v>35</v>
      </c>
      <c r="D25" s="103" t="s">
        <v>85</v>
      </c>
      <c r="F25" s="77">
        <f>'MATRIZ 2017 COMPL HOMOLOGADA (2'!Q25</f>
        <v>16</v>
      </c>
      <c r="H25" s="123">
        <f>'MATRIZ 2017 COMPL HOMOLOGADA (2'!J25</f>
        <v>0</v>
      </c>
      <c r="I25" s="123">
        <f>SUMIF('MATRIZ 2017 COMPL HOMOLOGADA (2'!D26:D42,"ECR",'MATRIZ 2017 COMPL HOMOLOGADA (2'!O26:O42)</f>
        <v>0</v>
      </c>
      <c r="J25" s="123">
        <f>'MATRIZ 2017 COMPL HOMOLOGADA (2'!R25+'MATRIZ 2017 COMPL HOMOLOGADA (2'!X25+'MATRIZ 2017 COMPL HOMOLOGADA (2'!AQ25+'MATRIZ 2017 COMPL HOMOLOGADA (2'!AU25+'MATRIZ 2017 COMPL HOMOLOGADA (2'!AY25</f>
        <v>5100741.9510150198</v>
      </c>
      <c r="K25" s="123"/>
      <c r="L25" s="123">
        <f t="shared" ref="L25:L41" si="1">SUM(H25:J25)</f>
        <v>5100741.9510150198</v>
      </c>
      <c r="M25" s="123"/>
      <c r="N25" s="123">
        <f>'MATRIZ 2017 COMPL HOMOLOGADA (2'!AG25+'MATRIZ 2017 COMPL HOMOLOGADA (2'!AJ25+'MATRIZ 2017 COMPL HOMOLOGADA (2'!AM25</f>
        <v>0</v>
      </c>
      <c r="O25" s="123"/>
      <c r="P25" s="123"/>
      <c r="Q25" s="102"/>
    </row>
    <row r="26" spans="1:17" x14ac:dyDescent="0.25">
      <c r="A26" s="102"/>
      <c r="B26" s="103" t="s">
        <v>95</v>
      </c>
      <c r="C26" s="103" t="s">
        <v>97</v>
      </c>
      <c r="D26" s="103" t="s">
        <v>89</v>
      </c>
      <c r="H26" s="123">
        <f>'MATRIZ 2017 COMPL HOMOLOGADA (2'!J26</f>
        <v>2347050.0935699465</v>
      </c>
      <c r="I26" s="123">
        <f>'MATRIZ 2017 COMPL HOMOLOGADA (2'!O26</f>
        <v>0</v>
      </c>
      <c r="J26" s="123">
        <f>'MATRIZ 2017 COMPL HOMOLOGADA (2'!R26+'MATRIZ 2017 COMPL HOMOLOGADA (2'!X26+'MATRIZ 2017 COMPL HOMOLOGADA (2'!AQ26+'MATRIZ 2017 COMPL HOMOLOGADA (2'!AU26+'MATRIZ 2017 COMPL HOMOLOGADA (2'!AY26</f>
        <v>110841.16430160477</v>
      </c>
      <c r="K26" s="123"/>
      <c r="L26" s="123">
        <f t="shared" si="1"/>
        <v>2457891.2578715514</v>
      </c>
      <c r="M26" s="123"/>
      <c r="N26" s="123">
        <f>'MATRIZ 2017 COMPL HOMOLOGADA (2'!AG26+'MATRIZ 2017 COMPL HOMOLOGADA (2'!AJ26+'MATRIZ 2017 COMPL HOMOLOGADA (2'!AM26</f>
        <v>565362.89864309132</v>
      </c>
      <c r="O26" s="123"/>
      <c r="P26" s="123"/>
      <c r="Q26" s="102"/>
    </row>
    <row r="27" spans="1:17" x14ac:dyDescent="0.25">
      <c r="A27" s="102"/>
      <c r="B27" s="103" t="s">
        <v>95</v>
      </c>
      <c r="C27" s="103" t="s">
        <v>98</v>
      </c>
      <c r="D27" s="103" t="s">
        <v>87</v>
      </c>
      <c r="H27" s="123">
        <f>'MATRIZ 2017 COMPL HOMOLOGADA (2'!J27</f>
        <v>0</v>
      </c>
      <c r="I27" s="123">
        <f>'MATRIZ 2017 COMPL HOMOLOGADA (2'!O27</f>
        <v>499965.73525072273</v>
      </c>
      <c r="J27" s="123">
        <f>'MATRIZ 2017 COMPL HOMOLOGADA (2'!R27+'MATRIZ 2017 COMPL HOMOLOGADA (2'!X27+'MATRIZ 2017 COMPL HOMOLOGADA (2'!AQ27+'MATRIZ 2017 COMPL HOMOLOGADA (2'!AU27+'MATRIZ 2017 COMPL HOMOLOGADA (2'!AY27</f>
        <v>0</v>
      </c>
      <c r="K27" s="123"/>
      <c r="L27" s="123">
        <f t="shared" si="1"/>
        <v>499965.73525072273</v>
      </c>
      <c r="M27" s="123"/>
      <c r="N27" s="123">
        <f>'MATRIZ 2017 COMPL HOMOLOGADA (2'!AG27+'MATRIZ 2017 COMPL HOMOLOGADA (2'!AJ27+'MATRIZ 2017 COMPL HOMOLOGADA (2'!AM27</f>
        <v>0</v>
      </c>
      <c r="O27" s="123"/>
      <c r="P27" s="123"/>
      <c r="Q27" s="102"/>
    </row>
    <row r="28" spans="1:17" x14ac:dyDescent="0.25">
      <c r="A28" s="102"/>
      <c r="B28" s="103" t="s">
        <v>95</v>
      </c>
      <c r="C28" s="103" t="s">
        <v>99</v>
      </c>
      <c r="D28" s="103" t="s">
        <v>93</v>
      </c>
      <c r="H28" s="123">
        <f>'MATRIZ 2017 COMPL HOMOLOGADA (2'!J28</f>
        <v>0</v>
      </c>
      <c r="I28" s="123">
        <f>'MATRIZ 2017 COMPL HOMOLOGADA (2'!O28</f>
        <v>1405345.9988494464</v>
      </c>
      <c r="J28" s="123">
        <f>'MATRIZ 2017 COMPL HOMOLOGADA (2'!R28+'MATRIZ 2017 COMPL HOMOLOGADA (2'!X28+'MATRIZ 2017 COMPL HOMOLOGADA (2'!AQ28+'MATRIZ 2017 COMPL HOMOLOGADA (2'!AU28+'MATRIZ 2017 COMPL HOMOLOGADA (2'!AY28</f>
        <v>0</v>
      </c>
      <c r="K28" s="123"/>
      <c r="L28" s="123">
        <f t="shared" si="1"/>
        <v>1405345.9988494464</v>
      </c>
      <c r="M28" s="123"/>
      <c r="N28" s="123">
        <f>'MATRIZ 2017 COMPL HOMOLOGADA (2'!AG28+'MATRIZ 2017 COMPL HOMOLOGADA (2'!AJ28+'MATRIZ 2017 COMPL HOMOLOGADA (2'!AM28</f>
        <v>184992.64896183641</v>
      </c>
      <c r="O28" s="123"/>
      <c r="P28" s="123"/>
      <c r="Q28" s="102"/>
    </row>
    <row r="29" spans="1:17" x14ac:dyDescent="0.25">
      <c r="A29" s="102"/>
      <c r="B29" s="103" t="s">
        <v>95</v>
      </c>
      <c r="C29" s="103" t="s">
        <v>100</v>
      </c>
      <c r="D29" s="103" t="s">
        <v>93</v>
      </c>
      <c r="H29" s="123">
        <f>'MATRIZ 2017 COMPL HOMOLOGADA (2'!J29</f>
        <v>0</v>
      </c>
      <c r="I29" s="123">
        <f>'MATRIZ 2017 COMPL HOMOLOGADA (2'!O29</f>
        <v>1204137.9136128316</v>
      </c>
      <c r="J29" s="123">
        <f>'MATRIZ 2017 COMPL HOMOLOGADA (2'!R29+'MATRIZ 2017 COMPL HOMOLOGADA (2'!X29+'MATRIZ 2017 COMPL HOMOLOGADA (2'!AQ29+'MATRIZ 2017 COMPL HOMOLOGADA (2'!AU29+'MATRIZ 2017 COMPL HOMOLOGADA (2'!AY29</f>
        <v>0</v>
      </c>
      <c r="K29" s="123"/>
      <c r="L29" s="123">
        <f t="shared" si="1"/>
        <v>1204137.9136128316</v>
      </c>
      <c r="M29" s="123"/>
      <c r="N29" s="123">
        <f>'MATRIZ 2017 COMPL HOMOLOGADA (2'!AG29+'MATRIZ 2017 COMPL HOMOLOGADA (2'!AJ29+'MATRIZ 2017 COMPL HOMOLOGADA (2'!AM29</f>
        <v>134114.76494327959</v>
      </c>
      <c r="O29" s="123"/>
      <c r="P29" s="123"/>
      <c r="Q29" s="102"/>
    </row>
    <row r="30" spans="1:17" x14ac:dyDescent="0.25">
      <c r="A30" s="102"/>
      <c r="B30" s="103" t="s">
        <v>95</v>
      </c>
      <c r="C30" s="103" t="s">
        <v>101</v>
      </c>
      <c r="D30" s="103" t="s">
        <v>89</v>
      </c>
      <c r="H30" s="123">
        <f>'MATRIZ 2017 COMPL HOMOLOGADA (2'!J30</f>
        <v>13154297.020944843</v>
      </c>
      <c r="I30" s="123">
        <f>'MATRIZ 2017 COMPL HOMOLOGADA (2'!O30</f>
        <v>0</v>
      </c>
      <c r="J30" s="123">
        <f>'MATRIZ 2017 COMPL HOMOLOGADA (2'!R30+'MATRIZ 2017 COMPL HOMOLOGADA (2'!X30+'MATRIZ 2017 COMPL HOMOLOGADA (2'!AQ30+'MATRIZ 2017 COMPL HOMOLOGADA (2'!AU30+'MATRIZ 2017 COMPL HOMOLOGADA (2'!AY30</f>
        <v>185416.37129388694</v>
      </c>
      <c r="K30" s="123"/>
      <c r="L30" s="123">
        <f t="shared" si="1"/>
        <v>13339713.392238731</v>
      </c>
      <c r="M30" s="123"/>
      <c r="N30" s="123">
        <f>'MATRIZ 2017 COMPL HOMOLOGADA (2'!AG30+'MATRIZ 2017 COMPL HOMOLOGADA (2'!AJ30+'MATRIZ 2017 COMPL HOMOLOGADA (2'!AM30</f>
        <v>3838652.7439564876</v>
      </c>
      <c r="O30" s="123"/>
      <c r="P30" s="123"/>
      <c r="Q30" s="102"/>
    </row>
    <row r="31" spans="1:17" x14ac:dyDescent="0.25">
      <c r="A31" s="102"/>
      <c r="B31" s="103" t="s">
        <v>95</v>
      </c>
      <c r="C31" s="103" t="s">
        <v>102</v>
      </c>
      <c r="D31" s="103" t="s">
        <v>89</v>
      </c>
      <c r="H31" s="123">
        <f>'MATRIZ 2017 COMPL HOMOLOGADA (2'!J31</f>
        <v>2371957.105148585</v>
      </c>
      <c r="I31" s="123">
        <f>'MATRIZ 2017 COMPL HOMOLOGADA (2'!O31</f>
        <v>0</v>
      </c>
      <c r="J31" s="123">
        <f>'MATRIZ 2017 COMPL HOMOLOGADA (2'!R31+'MATRIZ 2017 COMPL HOMOLOGADA (2'!X31+'MATRIZ 2017 COMPL HOMOLOGADA (2'!AQ31+'MATRIZ 2017 COMPL HOMOLOGADA (2'!AU31+'MATRIZ 2017 COMPL HOMOLOGADA (2'!AY31</f>
        <v>118566.81887889524</v>
      </c>
      <c r="K31" s="123"/>
      <c r="L31" s="123">
        <f t="shared" si="1"/>
        <v>2490523.9240274802</v>
      </c>
      <c r="M31" s="123"/>
      <c r="N31" s="123">
        <f>'MATRIZ 2017 COMPL HOMOLOGADA (2'!AG31+'MATRIZ 2017 COMPL HOMOLOGADA (2'!AJ31+'MATRIZ 2017 COMPL HOMOLOGADA (2'!AM31</f>
        <v>489749.96905532887</v>
      </c>
      <c r="O31" s="123"/>
      <c r="P31" s="123"/>
      <c r="Q31" s="102"/>
    </row>
    <row r="32" spans="1:17" x14ac:dyDescent="0.25">
      <c r="A32" s="102"/>
      <c r="B32" s="103" t="s">
        <v>95</v>
      </c>
      <c r="C32" s="103" t="s">
        <v>103</v>
      </c>
      <c r="D32" s="103" t="s">
        <v>89</v>
      </c>
      <c r="H32" s="123">
        <f>'MATRIZ 2017 COMPL HOMOLOGADA (2'!J32</f>
        <v>2737670.7331805085</v>
      </c>
      <c r="I32" s="123">
        <f>'MATRIZ 2017 COMPL HOMOLOGADA (2'!O32</f>
        <v>0</v>
      </c>
      <c r="J32" s="123">
        <f>'MATRIZ 2017 COMPL HOMOLOGADA (2'!R32+'MATRIZ 2017 COMPL HOMOLOGADA (2'!X32+'MATRIZ 2017 COMPL HOMOLOGADA (2'!AQ32+'MATRIZ 2017 COMPL HOMOLOGADA (2'!AU32+'MATRIZ 2017 COMPL HOMOLOGADA (2'!AY32</f>
        <v>0</v>
      </c>
      <c r="K32" s="123"/>
      <c r="L32" s="123">
        <f t="shared" si="1"/>
        <v>2737670.7331805085</v>
      </c>
      <c r="M32" s="123"/>
      <c r="N32" s="123">
        <f>'MATRIZ 2017 COMPL HOMOLOGADA (2'!AG32+'MATRIZ 2017 COMPL HOMOLOGADA (2'!AJ32+'MATRIZ 2017 COMPL HOMOLOGADA (2'!AM32</f>
        <v>942764.97653122852</v>
      </c>
      <c r="O32" s="123"/>
      <c r="P32" s="123"/>
      <c r="Q32" s="102"/>
    </row>
    <row r="33" spans="1:17" x14ac:dyDescent="0.25">
      <c r="A33" s="102"/>
      <c r="B33" s="103" t="s">
        <v>95</v>
      </c>
      <c r="C33" s="103" t="s">
        <v>104</v>
      </c>
      <c r="D33" s="103" t="s">
        <v>89</v>
      </c>
      <c r="H33" s="123">
        <f>'MATRIZ 2017 COMPL HOMOLOGADA (2'!J33</f>
        <v>3144962.8298564712</v>
      </c>
      <c r="I33" s="123">
        <f>'MATRIZ 2017 COMPL HOMOLOGADA (2'!O33</f>
        <v>0</v>
      </c>
      <c r="J33" s="123">
        <f>'MATRIZ 2017 COMPL HOMOLOGADA (2'!R33+'MATRIZ 2017 COMPL HOMOLOGADA (2'!X33+'MATRIZ 2017 COMPL HOMOLOGADA (2'!AQ33+'MATRIZ 2017 COMPL HOMOLOGADA (2'!AU33+'MATRIZ 2017 COMPL HOMOLOGADA (2'!AY33</f>
        <v>6133.6614901638204</v>
      </c>
      <c r="K33" s="123"/>
      <c r="L33" s="123">
        <f t="shared" si="1"/>
        <v>3151096.4913466349</v>
      </c>
      <c r="M33" s="123"/>
      <c r="N33" s="123">
        <f>'MATRIZ 2017 COMPL HOMOLOGADA (2'!AG33+'MATRIZ 2017 COMPL HOMOLOGADA (2'!AJ33+'MATRIZ 2017 COMPL HOMOLOGADA (2'!AM33</f>
        <v>525549.59691127623</v>
      </c>
      <c r="O33" s="123"/>
      <c r="P33" s="123"/>
      <c r="Q33" s="102"/>
    </row>
    <row r="34" spans="1:17" x14ac:dyDescent="0.25">
      <c r="A34" s="102"/>
      <c r="B34" s="103" t="s">
        <v>95</v>
      </c>
      <c r="C34" s="103" t="s">
        <v>105</v>
      </c>
      <c r="D34" s="103" t="s">
        <v>89</v>
      </c>
      <c r="H34" s="123">
        <f>'MATRIZ 2017 COMPL HOMOLOGADA (2'!J34</f>
        <v>4278525.7258387608</v>
      </c>
      <c r="I34" s="123">
        <f>'MATRIZ 2017 COMPL HOMOLOGADA (2'!O34</f>
        <v>0</v>
      </c>
      <c r="J34" s="123">
        <f>'MATRIZ 2017 COMPL HOMOLOGADA (2'!R34+'MATRIZ 2017 COMPL HOMOLOGADA (2'!X34+'MATRIZ 2017 COMPL HOMOLOGADA (2'!AQ34+'MATRIZ 2017 COMPL HOMOLOGADA (2'!AU34+'MATRIZ 2017 COMPL HOMOLOGADA (2'!AY34</f>
        <v>100706.8346604484</v>
      </c>
      <c r="K34" s="123"/>
      <c r="L34" s="123">
        <f t="shared" si="1"/>
        <v>4379232.560499209</v>
      </c>
      <c r="M34" s="123"/>
      <c r="N34" s="123">
        <f>'MATRIZ 2017 COMPL HOMOLOGADA (2'!AG34+'MATRIZ 2017 COMPL HOMOLOGADA (2'!AJ34+'MATRIZ 2017 COMPL HOMOLOGADA (2'!AM34</f>
        <v>1215649.2076529763</v>
      </c>
      <c r="O34" s="123"/>
      <c r="P34" s="123"/>
      <c r="Q34" s="102"/>
    </row>
    <row r="35" spans="1:17" x14ac:dyDescent="0.25">
      <c r="A35" s="102"/>
      <c r="B35" s="103" t="s">
        <v>95</v>
      </c>
      <c r="C35" s="103" t="s">
        <v>106</v>
      </c>
      <c r="D35" s="103" t="s">
        <v>89</v>
      </c>
      <c r="H35" s="123">
        <f>'MATRIZ 2017 COMPL HOMOLOGADA (2'!J35</f>
        <v>2846720.7736797733</v>
      </c>
      <c r="I35" s="123">
        <f>'MATRIZ 2017 COMPL HOMOLOGADA (2'!O35</f>
        <v>0</v>
      </c>
      <c r="J35" s="123">
        <f>'MATRIZ 2017 COMPL HOMOLOGADA (2'!R35+'MATRIZ 2017 COMPL HOMOLOGADA (2'!X35+'MATRIZ 2017 COMPL HOMOLOGADA (2'!AQ35+'MATRIZ 2017 COMPL HOMOLOGADA (2'!AU35+'MATRIZ 2017 COMPL HOMOLOGADA (2'!AY35</f>
        <v>53138.483595057303</v>
      </c>
      <c r="K35" s="123"/>
      <c r="L35" s="123">
        <f t="shared" si="1"/>
        <v>2899859.2572748307</v>
      </c>
      <c r="M35" s="123"/>
      <c r="N35" s="123">
        <f>'MATRIZ 2017 COMPL HOMOLOGADA (2'!AG35+'MATRIZ 2017 COMPL HOMOLOGADA (2'!AJ35+'MATRIZ 2017 COMPL HOMOLOGADA (2'!AM35</f>
        <v>502234.08139668807</v>
      </c>
      <c r="O35" s="123"/>
      <c r="P35" s="123"/>
      <c r="Q35" s="102"/>
    </row>
    <row r="36" spans="1:17" x14ac:dyDescent="0.25">
      <c r="A36" s="102"/>
      <c r="B36" s="103" t="s">
        <v>95</v>
      </c>
      <c r="C36" s="103" t="s">
        <v>107</v>
      </c>
      <c r="D36" s="103" t="s">
        <v>89</v>
      </c>
      <c r="H36" s="123">
        <f>'MATRIZ 2017 COMPL HOMOLOGADA (2'!J36</f>
        <v>3176334.5905800043</v>
      </c>
      <c r="I36" s="123">
        <f>'MATRIZ 2017 COMPL HOMOLOGADA (2'!O36</f>
        <v>0</v>
      </c>
      <c r="J36" s="123">
        <f>'MATRIZ 2017 COMPL HOMOLOGADA (2'!R36+'MATRIZ 2017 COMPL HOMOLOGADA (2'!X36+'MATRIZ 2017 COMPL HOMOLOGADA (2'!AQ36+'MATRIZ 2017 COMPL HOMOLOGADA (2'!AU36+'MATRIZ 2017 COMPL HOMOLOGADA (2'!AY36</f>
        <v>0</v>
      </c>
      <c r="K36" s="123"/>
      <c r="L36" s="123">
        <f t="shared" si="1"/>
        <v>3176334.5905800043</v>
      </c>
      <c r="M36" s="123"/>
      <c r="N36" s="123">
        <f>'MATRIZ 2017 COMPL HOMOLOGADA (2'!AG36+'MATRIZ 2017 COMPL HOMOLOGADA (2'!AJ36+'MATRIZ 2017 COMPL HOMOLOGADA (2'!AM36</f>
        <v>404123.36741693696</v>
      </c>
      <c r="O36" s="123"/>
      <c r="P36" s="123"/>
      <c r="Q36" s="102"/>
    </row>
    <row r="37" spans="1:17" x14ac:dyDescent="0.25">
      <c r="A37" s="102"/>
      <c r="B37" s="103" t="s">
        <v>95</v>
      </c>
      <c r="C37" s="103" t="s">
        <v>108</v>
      </c>
      <c r="D37" s="103" t="s">
        <v>93</v>
      </c>
      <c r="H37" s="123">
        <f>'MATRIZ 2017 COMPL HOMOLOGADA (2'!J37</f>
        <v>0</v>
      </c>
      <c r="I37" s="123">
        <f>'MATRIZ 2017 COMPL HOMOLOGADA (2'!O37</f>
        <v>1138035.5620853123</v>
      </c>
      <c r="J37" s="123">
        <f>'MATRIZ 2017 COMPL HOMOLOGADA (2'!R37+'MATRIZ 2017 COMPL HOMOLOGADA (2'!X37+'MATRIZ 2017 COMPL HOMOLOGADA (2'!AQ37+'MATRIZ 2017 COMPL HOMOLOGADA (2'!AU37+'MATRIZ 2017 COMPL HOMOLOGADA (2'!AY37</f>
        <v>0</v>
      </c>
      <c r="K37" s="123"/>
      <c r="L37" s="123">
        <f t="shared" si="1"/>
        <v>1138035.5620853123</v>
      </c>
      <c r="M37" s="123"/>
      <c r="N37" s="123">
        <f>'MATRIZ 2017 COMPL HOMOLOGADA (2'!AG37+'MATRIZ 2017 COMPL HOMOLOGADA (2'!AJ37+'MATRIZ 2017 COMPL HOMOLOGADA (2'!AM37</f>
        <v>113257.54479625619</v>
      </c>
      <c r="O37" s="123"/>
      <c r="P37" s="123"/>
      <c r="Q37" s="102"/>
    </row>
    <row r="38" spans="1:17" x14ac:dyDescent="0.25">
      <c r="A38" s="102"/>
      <c r="B38" s="103" t="s">
        <v>95</v>
      </c>
      <c r="C38" s="103" t="s">
        <v>109</v>
      </c>
      <c r="D38" s="103" t="s">
        <v>89</v>
      </c>
      <c r="H38" s="123">
        <f>'MATRIZ 2017 COMPL HOMOLOGADA (2'!J38</f>
        <v>2140041.1612411598</v>
      </c>
      <c r="I38" s="123">
        <f>'MATRIZ 2017 COMPL HOMOLOGADA (2'!O38</f>
        <v>0</v>
      </c>
      <c r="J38" s="123">
        <f>'MATRIZ 2017 COMPL HOMOLOGADA (2'!R38+'MATRIZ 2017 COMPL HOMOLOGADA (2'!X38+'MATRIZ 2017 COMPL HOMOLOGADA (2'!AQ38+'MATRIZ 2017 COMPL HOMOLOGADA (2'!AU38+'MATRIZ 2017 COMPL HOMOLOGADA (2'!AY38</f>
        <v>99277.766927346718</v>
      </c>
      <c r="K38" s="123"/>
      <c r="L38" s="123">
        <f t="shared" si="1"/>
        <v>2239318.9281685064</v>
      </c>
      <c r="M38" s="123"/>
      <c r="N38" s="123">
        <f>'MATRIZ 2017 COMPL HOMOLOGADA (2'!AG38+'MATRIZ 2017 COMPL HOMOLOGADA (2'!AJ38+'MATRIZ 2017 COMPL HOMOLOGADA (2'!AM38</f>
        <v>412268.44618571381</v>
      </c>
      <c r="O38" s="123"/>
      <c r="P38" s="123"/>
      <c r="Q38" s="102"/>
    </row>
    <row r="39" spans="1:17" x14ac:dyDescent="0.25">
      <c r="A39" s="102"/>
      <c r="B39" s="103" t="s">
        <v>95</v>
      </c>
      <c r="C39" s="103" t="s">
        <v>110</v>
      </c>
      <c r="D39" s="103" t="s">
        <v>89</v>
      </c>
      <c r="H39" s="123">
        <f>'MATRIZ 2017 COMPL HOMOLOGADA (2'!J39</f>
        <v>1719973.4019592025</v>
      </c>
      <c r="I39" s="123">
        <f>'MATRIZ 2017 COMPL HOMOLOGADA (2'!O39</f>
        <v>0</v>
      </c>
      <c r="J39" s="123">
        <f>'MATRIZ 2017 COMPL HOMOLOGADA (2'!R39+'MATRIZ 2017 COMPL HOMOLOGADA (2'!X39+'MATRIZ 2017 COMPL HOMOLOGADA (2'!AQ39+'MATRIZ 2017 COMPL HOMOLOGADA (2'!AU39+'MATRIZ 2017 COMPL HOMOLOGADA (2'!AY39</f>
        <v>0</v>
      </c>
      <c r="K39" s="123"/>
      <c r="L39" s="123">
        <f t="shared" si="1"/>
        <v>1719973.4019592025</v>
      </c>
      <c r="M39" s="123"/>
      <c r="N39" s="123">
        <f>'MATRIZ 2017 COMPL HOMOLOGADA (2'!AG39+'MATRIZ 2017 COMPL HOMOLOGADA (2'!AJ39+'MATRIZ 2017 COMPL HOMOLOGADA (2'!AM39</f>
        <v>442481.58086414431</v>
      </c>
      <c r="O39" s="123"/>
      <c r="P39" s="123"/>
      <c r="Q39" s="102"/>
    </row>
    <row r="40" spans="1:17" x14ac:dyDescent="0.25">
      <c r="A40" s="102"/>
      <c r="B40" s="103" t="s">
        <v>95</v>
      </c>
      <c r="C40" s="103" t="s">
        <v>111</v>
      </c>
      <c r="D40" s="103" t="s">
        <v>89</v>
      </c>
      <c r="H40" s="123">
        <f>'MATRIZ 2017 COMPL HOMOLOGADA (2'!J40</f>
        <v>5283890.1925275391</v>
      </c>
      <c r="I40" s="123">
        <f>'MATRIZ 2017 COMPL HOMOLOGADA (2'!O40</f>
        <v>0</v>
      </c>
      <c r="J40" s="123">
        <f>'MATRIZ 2017 COMPL HOMOLOGADA (2'!R40+'MATRIZ 2017 COMPL HOMOLOGADA (2'!X40+'MATRIZ 2017 COMPL HOMOLOGADA (2'!AQ40+'MATRIZ 2017 COMPL HOMOLOGADA (2'!AU40+'MATRIZ 2017 COMPL HOMOLOGADA (2'!AY40</f>
        <v>31436.781650693403</v>
      </c>
      <c r="K40" s="123"/>
      <c r="L40" s="123">
        <f t="shared" si="1"/>
        <v>5315326.9741782323</v>
      </c>
      <c r="M40" s="123"/>
      <c r="N40" s="123">
        <f>'MATRIZ 2017 COMPL HOMOLOGADA (2'!AG40+'MATRIZ 2017 COMPL HOMOLOGADA (2'!AJ40+'MATRIZ 2017 COMPL HOMOLOGADA (2'!AM40</f>
        <v>1375364.8433565188</v>
      </c>
      <c r="O40" s="123"/>
      <c r="P40" s="123"/>
      <c r="Q40" s="102"/>
    </row>
    <row r="41" spans="1:17" x14ac:dyDescent="0.25">
      <c r="A41" s="102"/>
      <c r="B41" s="103" t="s">
        <v>95</v>
      </c>
      <c r="C41" s="103" t="s">
        <v>112</v>
      </c>
      <c r="D41" s="103" t="s">
        <v>93</v>
      </c>
      <c r="H41" s="123">
        <f>'MATRIZ 2017 COMPL HOMOLOGADA (2'!J41</f>
        <v>0</v>
      </c>
      <c r="I41" s="123">
        <f>'MATRIZ 2017 COMPL HOMOLOGADA (2'!O41</f>
        <v>1190657.6294899678</v>
      </c>
      <c r="J41" s="123">
        <f>'MATRIZ 2017 COMPL HOMOLOGADA (2'!R41+'MATRIZ 2017 COMPL HOMOLOGADA (2'!X41+'MATRIZ 2017 COMPL HOMOLOGADA (2'!AQ41+'MATRIZ 2017 COMPL HOMOLOGADA (2'!AU41+'MATRIZ 2017 COMPL HOMOLOGADA (2'!AY41</f>
        <v>4316.2803078930592</v>
      </c>
      <c r="K41" s="123"/>
      <c r="L41" s="123">
        <f t="shared" si="1"/>
        <v>1194973.9097978608</v>
      </c>
      <c r="M41" s="123"/>
      <c r="N41" s="123">
        <f>'MATRIZ 2017 COMPL HOMOLOGADA (2'!AG41+'MATRIZ 2017 COMPL HOMOLOGADA (2'!AJ41+'MATRIZ 2017 COMPL HOMOLOGADA (2'!AM41</f>
        <v>287008.70741685847</v>
      </c>
      <c r="O41" s="123"/>
      <c r="P41" s="123"/>
      <c r="Q41" s="102"/>
    </row>
    <row r="42" spans="1:17" x14ac:dyDescent="0.25">
      <c r="A42" s="102"/>
      <c r="H42" s="123"/>
      <c r="I42" s="123"/>
      <c r="J42" s="123"/>
      <c r="K42" s="123"/>
      <c r="L42" s="123"/>
      <c r="M42" s="123"/>
      <c r="N42" s="123"/>
      <c r="O42" s="123"/>
      <c r="P42" s="123"/>
      <c r="Q42" s="102"/>
    </row>
    <row r="43" spans="1:17" x14ac:dyDescent="0.25">
      <c r="A43" s="102"/>
      <c r="B43" s="107" t="s">
        <v>113</v>
      </c>
      <c r="C43" s="107" t="s">
        <v>114</v>
      </c>
      <c r="D43" s="107" t="s">
        <v>84</v>
      </c>
      <c r="E43" s="107"/>
      <c r="F43" s="109"/>
      <c r="G43" s="107"/>
      <c r="H43" s="124">
        <f>SUM(H44:H59)</f>
        <v>37274510.166631907</v>
      </c>
      <c r="I43" s="124">
        <f>SUM(I44:I59)</f>
        <v>6055932.9239167962</v>
      </c>
      <c r="J43" s="124">
        <f>SUM(J44:J59)</f>
        <v>6378293.1952630933</v>
      </c>
      <c r="K43" s="124"/>
      <c r="L43" s="124">
        <f>SUM(L44:L59)</f>
        <v>49708736.285811797</v>
      </c>
      <c r="M43" s="124"/>
      <c r="N43" s="124">
        <f>SUM(N44:N59)</f>
        <v>12001858.176629601</v>
      </c>
      <c r="O43" s="124"/>
      <c r="P43" s="124">
        <f>L43*'DADOS BASE PROPOSTA'!$H$63</f>
        <v>39766.989028649441</v>
      </c>
      <c r="Q43" s="102"/>
    </row>
    <row r="44" spans="1:17" x14ac:dyDescent="0.25">
      <c r="A44" s="102"/>
      <c r="B44" s="103" t="s">
        <v>113</v>
      </c>
      <c r="C44" s="103" t="s">
        <v>35</v>
      </c>
      <c r="D44" s="103" t="s">
        <v>85</v>
      </c>
      <c r="F44" s="77">
        <f>'MATRIZ 2017 COMPL HOMOLOGADA (2'!Q44</f>
        <v>15</v>
      </c>
      <c r="H44" s="123">
        <f>'MATRIZ 2017 COMPL HOMOLOGADA (2'!J44</f>
        <v>0</v>
      </c>
      <c r="I44" s="123">
        <f>SUMIF('MATRIZ 2017 COMPL HOMOLOGADA (2'!D45:D60,"ECR",'MATRIZ 2017 COMPL HOMOLOGADA (2'!O45:O60)</f>
        <v>0</v>
      </c>
      <c r="J44" s="123">
        <f>'MATRIZ 2017 COMPL HOMOLOGADA (2'!R44+'MATRIZ 2017 COMPL HOMOLOGADA (2'!X44+'MATRIZ 2017 COMPL HOMOLOGADA (2'!AQ44+'MATRIZ 2017 COMPL HOMOLOGADA (2'!AU44+'MATRIZ 2017 COMPL HOMOLOGADA (2'!AY44</f>
        <v>4975015.4563613674</v>
      </c>
      <c r="K44" s="123"/>
      <c r="L44" s="123">
        <f t="shared" ref="L44:L59" si="2">SUM(H44:J44)</f>
        <v>4975015.4563613674</v>
      </c>
      <c r="M44" s="123"/>
      <c r="N44" s="123">
        <f>'MATRIZ 2017 COMPL HOMOLOGADA (2'!AG44+'MATRIZ 2017 COMPL HOMOLOGADA (2'!AJ44+'MATRIZ 2017 COMPL HOMOLOGADA (2'!AM44</f>
        <v>0</v>
      </c>
      <c r="O44" s="123"/>
      <c r="P44" s="123"/>
      <c r="Q44" s="102"/>
    </row>
    <row r="45" spans="1:17" x14ac:dyDescent="0.25">
      <c r="A45" s="102"/>
      <c r="B45" s="103" t="s">
        <v>113</v>
      </c>
      <c r="C45" s="103" t="s">
        <v>115</v>
      </c>
      <c r="D45" s="103" t="s">
        <v>87</v>
      </c>
      <c r="H45" s="123">
        <f>'MATRIZ 2017 COMPL HOMOLOGADA (2'!J45</f>
        <v>0</v>
      </c>
      <c r="I45" s="123">
        <f>'MATRIZ 2017 COMPL HOMOLOGADA (2'!O45</f>
        <v>605424.76531883515</v>
      </c>
      <c r="J45" s="123">
        <f>'MATRIZ 2017 COMPL HOMOLOGADA (2'!R45+'MATRIZ 2017 COMPL HOMOLOGADA (2'!X45+'MATRIZ 2017 COMPL HOMOLOGADA (2'!AQ45+'MATRIZ 2017 COMPL HOMOLOGADA (2'!AU45+'MATRIZ 2017 COMPL HOMOLOGADA (2'!AY45</f>
        <v>0</v>
      </c>
      <c r="K45" s="123"/>
      <c r="L45" s="123">
        <f t="shared" si="2"/>
        <v>605424.76531883515</v>
      </c>
      <c r="M45" s="123"/>
      <c r="N45" s="123">
        <f>'MATRIZ 2017 COMPL HOMOLOGADA (2'!AG45+'MATRIZ 2017 COMPL HOMOLOGADA (2'!AJ45+'MATRIZ 2017 COMPL HOMOLOGADA (2'!AM45</f>
        <v>121298.37383881005</v>
      </c>
      <c r="O45" s="123"/>
      <c r="P45" s="123"/>
      <c r="Q45" s="102"/>
    </row>
    <row r="46" spans="1:17" x14ac:dyDescent="0.25">
      <c r="A46" s="102"/>
      <c r="B46" s="103" t="s">
        <v>113</v>
      </c>
      <c r="C46" s="103" t="s">
        <v>116</v>
      </c>
      <c r="D46" s="103" t="s">
        <v>89</v>
      </c>
      <c r="H46" s="123">
        <f>'MATRIZ 2017 COMPL HOMOLOGADA (2'!J46</f>
        <v>1719973.4019592025</v>
      </c>
      <c r="I46" s="123">
        <f>'MATRIZ 2017 COMPL HOMOLOGADA (2'!O46</f>
        <v>0</v>
      </c>
      <c r="J46" s="123">
        <f>'MATRIZ 2017 COMPL HOMOLOGADA (2'!R46+'MATRIZ 2017 COMPL HOMOLOGADA (2'!X46+'MATRIZ 2017 COMPL HOMOLOGADA (2'!AQ46+'MATRIZ 2017 COMPL HOMOLOGADA (2'!AU46+'MATRIZ 2017 COMPL HOMOLOGADA (2'!AY46</f>
        <v>42607.904371713441</v>
      </c>
      <c r="K46" s="123"/>
      <c r="L46" s="123">
        <f t="shared" si="2"/>
        <v>1762581.306330916</v>
      </c>
      <c r="M46" s="123"/>
      <c r="N46" s="123">
        <f>'MATRIZ 2017 COMPL HOMOLOGADA (2'!AG46+'MATRIZ 2017 COMPL HOMOLOGADA (2'!AJ46+'MATRIZ 2017 COMPL HOMOLOGADA (2'!AM46</f>
        <v>521829.31569364626</v>
      </c>
      <c r="O46" s="123"/>
      <c r="P46" s="123"/>
      <c r="Q46" s="102"/>
    </row>
    <row r="47" spans="1:17" x14ac:dyDescent="0.25">
      <c r="A47" s="102"/>
      <c r="B47" s="103" t="s">
        <v>113</v>
      </c>
      <c r="C47" s="103" t="s">
        <v>117</v>
      </c>
      <c r="D47" s="103" t="s">
        <v>93</v>
      </c>
      <c r="H47" s="123">
        <f>'MATRIZ 2017 COMPL HOMOLOGADA (2'!J47</f>
        <v>0</v>
      </c>
      <c r="I47" s="123">
        <f>'MATRIZ 2017 COMPL HOMOLOGADA (2'!O47</f>
        <v>1174257.3078991764</v>
      </c>
      <c r="J47" s="123">
        <f>'MATRIZ 2017 COMPL HOMOLOGADA (2'!R47+'MATRIZ 2017 COMPL HOMOLOGADA (2'!X47+'MATRIZ 2017 COMPL HOMOLOGADA (2'!AQ47+'MATRIZ 2017 COMPL HOMOLOGADA (2'!AU47+'MATRIZ 2017 COMPL HOMOLOGADA (2'!AY47</f>
        <v>0</v>
      </c>
      <c r="K47" s="123"/>
      <c r="L47" s="123">
        <f t="shared" si="2"/>
        <v>1174257.3078991764</v>
      </c>
      <c r="M47" s="123"/>
      <c r="N47" s="123">
        <f>'MATRIZ 2017 COMPL HOMOLOGADA (2'!AG47+'MATRIZ 2017 COMPL HOMOLOGADA (2'!AJ47+'MATRIZ 2017 COMPL HOMOLOGADA (2'!AM47</f>
        <v>145563.498498737</v>
      </c>
      <c r="O47" s="123"/>
      <c r="P47" s="123"/>
      <c r="Q47" s="102"/>
    </row>
    <row r="48" spans="1:17" x14ac:dyDescent="0.25">
      <c r="A48" s="102"/>
      <c r="B48" s="103" t="s">
        <v>113</v>
      </c>
      <c r="C48" s="103" t="s">
        <v>118</v>
      </c>
      <c r="D48" s="103" t="s">
        <v>93</v>
      </c>
      <c r="H48" s="123">
        <f>'MATRIZ 2017 COMPL HOMOLOGADA (2'!J48</f>
        <v>0</v>
      </c>
      <c r="I48" s="123">
        <f>'MATRIZ 2017 COMPL HOMOLOGADA (2'!O48</f>
        <v>1639840.7442966891</v>
      </c>
      <c r="J48" s="123">
        <f>'MATRIZ 2017 COMPL HOMOLOGADA (2'!R48+'MATRIZ 2017 COMPL HOMOLOGADA (2'!X48+'MATRIZ 2017 COMPL HOMOLOGADA (2'!AQ48+'MATRIZ 2017 COMPL HOMOLOGADA (2'!AU48+'MATRIZ 2017 COMPL HOMOLOGADA (2'!AY48</f>
        <v>83207.422538253915</v>
      </c>
      <c r="K48" s="123"/>
      <c r="L48" s="123">
        <f t="shared" si="2"/>
        <v>1723048.166834943</v>
      </c>
      <c r="M48" s="123"/>
      <c r="N48" s="123">
        <f>'MATRIZ 2017 COMPL HOMOLOGADA (2'!AG48+'MATRIZ 2017 COMPL HOMOLOGADA (2'!AJ48+'MATRIZ 2017 COMPL HOMOLOGADA (2'!AM48</f>
        <v>568366.62661674677</v>
      </c>
      <c r="O48" s="123"/>
      <c r="P48" s="123"/>
      <c r="Q48" s="102"/>
    </row>
    <row r="49" spans="1:17" x14ac:dyDescent="0.25">
      <c r="A49" s="102"/>
      <c r="B49" s="103" t="s">
        <v>113</v>
      </c>
      <c r="C49" s="103" t="s">
        <v>119</v>
      </c>
      <c r="D49" s="103" t="s">
        <v>93</v>
      </c>
      <c r="H49" s="123">
        <f>'MATRIZ 2017 COMPL HOMOLOGADA (2'!J49</f>
        <v>0</v>
      </c>
      <c r="I49" s="123">
        <f>'MATRIZ 2017 COMPL HOMOLOGADA (2'!O49</f>
        <v>1297570.3749369159</v>
      </c>
      <c r="J49" s="123">
        <f>'MATRIZ 2017 COMPL HOMOLOGADA (2'!R49+'MATRIZ 2017 COMPL HOMOLOGADA (2'!X49+'MATRIZ 2017 COMPL HOMOLOGADA (2'!AQ49+'MATRIZ 2017 COMPL HOMOLOGADA (2'!AU49+'MATRIZ 2017 COMPL HOMOLOGADA (2'!AY49</f>
        <v>0</v>
      </c>
      <c r="K49" s="123"/>
      <c r="L49" s="123">
        <f t="shared" si="2"/>
        <v>1297570.3749369159</v>
      </c>
      <c r="M49" s="123"/>
      <c r="N49" s="123">
        <f>'MATRIZ 2017 COMPL HOMOLOGADA (2'!AG49+'MATRIZ 2017 COMPL HOMOLOGADA (2'!AJ49+'MATRIZ 2017 COMPL HOMOLOGADA (2'!AM49</f>
        <v>264296.11239998747</v>
      </c>
      <c r="O49" s="123"/>
      <c r="P49" s="123"/>
      <c r="Q49" s="102"/>
    </row>
    <row r="50" spans="1:17" x14ac:dyDescent="0.25">
      <c r="A50" s="102"/>
      <c r="B50" s="103" t="s">
        <v>113</v>
      </c>
      <c r="C50" s="103" t="s">
        <v>120</v>
      </c>
      <c r="D50" s="103" t="s">
        <v>89</v>
      </c>
      <c r="H50" s="123">
        <f>'MATRIZ 2017 COMPL HOMOLOGADA (2'!J50</f>
        <v>2320557.9807714676</v>
      </c>
      <c r="I50" s="123">
        <f>'MATRIZ 2017 COMPL HOMOLOGADA (2'!O50</f>
        <v>0</v>
      </c>
      <c r="J50" s="123">
        <f>'MATRIZ 2017 COMPL HOMOLOGADA (2'!R50+'MATRIZ 2017 COMPL HOMOLOGADA (2'!X50+'MATRIZ 2017 COMPL HOMOLOGADA (2'!AQ50+'MATRIZ 2017 COMPL HOMOLOGADA (2'!AU50+'MATRIZ 2017 COMPL HOMOLOGADA (2'!AY50</f>
        <v>66085.809370164934</v>
      </c>
      <c r="K50" s="123"/>
      <c r="L50" s="123">
        <f t="shared" si="2"/>
        <v>2386643.7901416323</v>
      </c>
      <c r="M50" s="123"/>
      <c r="N50" s="123">
        <f>'MATRIZ 2017 COMPL HOMOLOGADA (2'!AG50+'MATRIZ 2017 COMPL HOMOLOGADA (2'!AJ50+'MATRIZ 2017 COMPL HOMOLOGADA (2'!AM50</f>
        <v>733172.94676035037</v>
      </c>
      <c r="O50" s="123"/>
      <c r="P50" s="123"/>
      <c r="Q50" s="102"/>
    </row>
    <row r="51" spans="1:17" x14ac:dyDescent="0.25">
      <c r="A51" s="102"/>
      <c r="B51" s="103" t="s">
        <v>113</v>
      </c>
      <c r="C51" s="103" t="s">
        <v>121</v>
      </c>
      <c r="D51" s="103" t="s">
        <v>89</v>
      </c>
      <c r="H51" s="123">
        <f>'MATRIZ 2017 COMPL HOMOLOGADA (2'!J51</f>
        <v>13268631.848322419</v>
      </c>
      <c r="I51" s="123">
        <f>'MATRIZ 2017 COMPL HOMOLOGADA (2'!O51</f>
        <v>0</v>
      </c>
      <c r="J51" s="123">
        <f>'MATRIZ 2017 COMPL HOMOLOGADA (2'!R51+'MATRIZ 2017 COMPL HOMOLOGADA (2'!X51+'MATRIZ 2017 COMPL HOMOLOGADA (2'!AQ51+'MATRIZ 2017 COMPL HOMOLOGADA (2'!AU51+'MATRIZ 2017 COMPL HOMOLOGADA (2'!AY51</f>
        <v>398677.42549391894</v>
      </c>
      <c r="K51" s="123"/>
      <c r="L51" s="123">
        <f t="shared" si="2"/>
        <v>13667309.273816338</v>
      </c>
      <c r="M51" s="123"/>
      <c r="N51" s="123">
        <f>'MATRIZ 2017 COMPL HOMOLOGADA (2'!AG51+'MATRIZ 2017 COMPL HOMOLOGADA (2'!AJ51+'MATRIZ 2017 COMPL HOMOLOGADA (2'!AM51</f>
        <v>3941955.244948098</v>
      </c>
      <c r="O51" s="123"/>
      <c r="P51" s="123"/>
      <c r="Q51" s="102"/>
    </row>
    <row r="52" spans="1:17" x14ac:dyDescent="0.25">
      <c r="A52" s="102"/>
      <c r="B52" s="103" t="s">
        <v>113</v>
      </c>
      <c r="C52" s="103" t="s">
        <v>122</v>
      </c>
      <c r="D52" s="103" t="s">
        <v>89</v>
      </c>
      <c r="H52" s="123">
        <f>'MATRIZ 2017 COMPL HOMOLOGADA (2'!J52</f>
        <v>4065990.8122705682</v>
      </c>
      <c r="I52" s="123">
        <f>'MATRIZ 2017 COMPL HOMOLOGADA (2'!O52</f>
        <v>0</v>
      </c>
      <c r="J52" s="123">
        <f>'MATRIZ 2017 COMPL HOMOLOGADA (2'!R52+'MATRIZ 2017 COMPL HOMOLOGADA (2'!X52+'MATRIZ 2017 COMPL HOMOLOGADA (2'!AQ52+'MATRIZ 2017 COMPL HOMOLOGADA (2'!AU52+'MATRIZ 2017 COMPL HOMOLOGADA (2'!AY52</f>
        <v>0</v>
      </c>
      <c r="K52" s="123"/>
      <c r="L52" s="123">
        <f t="shared" si="2"/>
        <v>4065990.8122705682</v>
      </c>
      <c r="M52" s="123"/>
      <c r="N52" s="123">
        <f>'MATRIZ 2017 COMPL HOMOLOGADA (2'!AG52+'MATRIZ 2017 COMPL HOMOLOGADA (2'!AJ52+'MATRIZ 2017 COMPL HOMOLOGADA (2'!AM52</f>
        <v>1015706.9768712387</v>
      </c>
      <c r="O52" s="123"/>
      <c r="P52" s="123"/>
      <c r="Q52" s="102"/>
    </row>
    <row r="53" spans="1:17" x14ac:dyDescent="0.25">
      <c r="A53" s="102"/>
      <c r="B53" s="103" t="s">
        <v>113</v>
      </c>
      <c r="C53" s="103" t="s">
        <v>123</v>
      </c>
      <c r="D53" s="103" t="s">
        <v>89</v>
      </c>
      <c r="H53" s="123">
        <f>'MATRIZ 2017 COMPL HOMOLOGADA (2'!J53</f>
        <v>5009770.4048049981</v>
      </c>
      <c r="I53" s="123">
        <f>'MATRIZ 2017 COMPL HOMOLOGADA (2'!O53</f>
        <v>0</v>
      </c>
      <c r="J53" s="123">
        <f>'MATRIZ 2017 COMPL HOMOLOGADA (2'!R53+'MATRIZ 2017 COMPL HOMOLOGADA (2'!X53+'MATRIZ 2017 COMPL HOMOLOGADA (2'!AQ53+'MATRIZ 2017 COMPL HOMOLOGADA (2'!AU53+'MATRIZ 2017 COMPL HOMOLOGADA (2'!AY53</f>
        <v>606887.60554452008</v>
      </c>
      <c r="K53" s="123"/>
      <c r="L53" s="123">
        <f t="shared" si="2"/>
        <v>5616658.0103495177</v>
      </c>
      <c r="M53" s="123"/>
      <c r="N53" s="123">
        <f>'MATRIZ 2017 COMPL HOMOLOGADA (2'!AG53+'MATRIZ 2017 COMPL HOMOLOGADA (2'!AJ53+'MATRIZ 2017 COMPL HOMOLOGADA (2'!AM53</f>
        <v>1236547.6437802629</v>
      </c>
      <c r="O53" s="123"/>
      <c r="P53" s="123"/>
      <c r="Q53" s="102"/>
    </row>
    <row r="54" spans="1:17" x14ac:dyDescent="0.25">
      <c r="A54" s="102"/>
      <c r="B54" s="103" t="s">
        <v>113</v>
      </c>
      <c r="C54" s="103" t="s">
        <v>124</v>
      </c>
      <c r="D54" s="103" t="s">
        <v>89</v>
      </c>
      <c r="H54" s="123">
        <f>'MATRIZ 2017 COMPL HOMOLOGADA (2'!J54</f>
        <v>2424062.7607598589</v>
      </c>
      <c r="I54" s="123">
        <f>'MATRIZ 2017 COMPL HOMOLOGADA (2'!O54</f>
        <v>0</v>
      </c>
      <c r="J54" s="123">
        <f>'MATRIZ 2017 COMPL HOMOLOGADA (2'!R54+'MATRIZ 2017 COMPL HOMOLOGADA (2'!X54+'MATRIZ 2017 COMPL HOMOLOGADA (2'!AQ54+'MATRIZ 2017 COMPL HOMOLOGADA (2'!AU54+'MATRIZ 2017 COMPL HOMOLOGADA (2'!AY54</f>
        <v>58933.953348850839</v>
      </c>
      <c r="K54" s="123"/>
      <c r="L54" s="123">
        <f t="shared" si="2"/>
        <v>2482996.7141087097</v>
      </c>
      <c r="M54" s="123"/>
      <c r="N54" s="123">
        <f>'MATRIZ 2017 COMPL HOMOLOGADA (2'!AG54+'MATRIZ 2017 COMPL HOMOLOGADA (2'!AJ54+'MATRIZ 2017 COMPL HOMOLOGADA (2'!AM54</f>
        <v>571272.74842656543</v>
      </c>
      <c r="O54" s="123"/>
      <c r="P54" s="123"/>
      <c r="Q54" s="102"/>
    </row>
    <row r="55" spans="1:17" x14ac:dyDescent="0.25">
      <c r="A55" s="102"/>
      <c r="B55" s="103" t="s">
        <v>113</v>
      </c>
      <c r="C55" s="103" t="s">
        <v>125</v>
      </c>
      <c r="D55" s="103" t="s">
        <v>89</v>
      </c>
      <c r="H55" s="123">
        <f>'MATRIZ 2017 COMPL HOMOLOGADA (2'!J55</f>
        <v>2944760.1603532578</v>
      </c>
      <c r="I55" s="123">
        <f>'MATRIZ 2017 COMPL HOMOLOGADA (2'!O55</f>
        <v>0</v>
      </c>
      <c r="J55" s="123">
        <f>'MATRIZ 2017 COMPL HOMOLOGADA (2'!R55+'MATRIZ 2017 COMPL HOMOLOGADA (2'!X55+'MATRIZ 2017 COMPL HOMOLOGADA (2'!AQ55+'MATRIZ 2017 COMPL HOMOLOGADA (2'!AU55+'MATRIZ 2017 COMPL HOMOLOGADA (2'!AY55</f>
        <v>60267.209269013554</v>
      </c>
      <c r="K55" s="123"/>
      <c r="L55" s="123">
        <f t="shared" si="2"/>
        <v>3005027.3696222715</v>
      </c>
      <c r="M55" s="123"/>
      <c r="N55" s="123">
        <f>'MATRIZ 2017 COMPL HOMOLOGADA (2'!AG55+'MATRIZ 2017 COMPL HOMOLOGADA (2'!AJ55+'MATRIZ 2017 COMPL HOMOLOGADA (2'!AM55</f>
        <v>867181.59998918558</v>
      </c>
      <c r="O55" s="123"/>
      <c r="P55" s="123"/>
      <c r="Q55" s="102"/>
    </row>
    <row r="56" spans="1:17" x14ac:dyDescent="0.25">
      <c r="A56" s="102"/>
      <c r="B56" s="103" t="s">
        <v>113</v>
      </c>
      <c r="C56" s="103" t="s">
        <v>126</v>
      </c>
      <c r="D56" s="103" t="s">
        <v>89</v>
      </c>
      <c r="H56" s="123">
        <f>'MATRIZ 2017 COMPL HOMOLOGADA (2'!J56</f>
        <v>1719973.4019592025</v>
      </c>
      <c r="I56" s="123">
        <f>'MATRIZ 2017 COMPL HOMOLOGADA (2'!O56</f>
        <v>0</v>
      </c>
      <c r="J56" s="123">
        <f>'MATRIZ 2017 COMPL HOMOLOGADA (2'!R56+'MATRIZ 2017 COMPL HOMOLOGADA (2'!X56+'MATRIZ 2017 COMPL HOMOLOGADA (2'!AQ56+'MATRIZ 2017 COMPL HOMOLOGADA (2'!AU56+'MATRIZ 2017 COMPL HOMOLOGADA (2'!AY56</f>
        <v>47349.007529523209</v>
      </c>
      <c r="K56" s="123"/>
      <c r="L56" s="123">
        <f t="shared" si="2"/>
        <v>1767322.4094887257</v>
      </c>
      <c r="M56" s="123"/>
      <c r="N56" s="123">
        <f>'MATRIZ 2017 COMPL HOMOLOGADA (2'!AG56+'MATRIZ 2017 COMPL HOMOLOGADA (2'!AJ56+'MATRIZ 2017 COMPL HOMOLOGADA (2'!AM56</f>
        <v>420868.88432494632</v>
      </c>
      <c r="O56" s="123"/>
      <c r="P56" s="123"/>
      <c r="Q56" s="102"/>
    </row>
    <row r="57" spans="1:17" x14ac:dyDescent="0.25">
      <c r="A57" s="102"/>
      <c r="B57" s="103" t="s">
        <v>113</v>
      </c>
      <c r="C57" s="103" t="s">
        <v>127</v>
      </c>
      <c r="D57" s="103" t="s">
        <v>89</v>
      </c>
      <c r="H57" s="123">
        <f>'MATRIZ 2017 COMPL HOMOLOGADA (2'!J57</f>
        <v>1719973.4019592025</v>
      </c>
      <c r="I57" s="123">
        <f>'MATRIZ 2017 COMPL HOMOLOGADA (2'!O57</f>
        <v>0</v>
      </c>
      <c r="J57" s="123">
        <f>'MATRIZ 2017 COMPL HOMOLOGADA (2'!R57+'MATRIZ 2017 COMPL HOMOLOGADA (2'!X57+'MATRIZ 2017 COMPL HOMOLOGADA (2'!AQ57+'MATRIZ 2017 COMPL HOMOLOGADA (2'!AU57+'MATRIZ 2017 COMPL HOMOLOGADA (2'!AY57</f>
        <v>556.00956218484521</v>
      </c>
      <c r="K57" s="123"/>
      <c r="L57" s="123">
        <f t="shared" si="2"/>
        <v>1720529.4115213873</v>
      </c>
      <c r="M57" s="123"/>
      <c r="N57" s="123">
        <f>'MATRIZ 2017 COMPL HOMOLOGADA (2'!AG57+'MATRIZ 2017 COMPL HOMOLOGADA (2'!AJ57+'MATRIZ 2017 COMPL HOMOLOGADA (2'!AM57</f>
        <v>703440.26104294579</v>
      </c>
      <c r="O57" s="123"/>
      <c r="P57" s="123"/>
      <c r="Q57" s="102"/>
    </row>
    <row r="58" spans="1:17" x14ac:dyDescent="0.25">
      <c r="A58" s="102"/>
      <c r="B58" s="103" t="s">
        <v>113</v>
      </c>
      <c r="C58" s="103" t="s">
        <v>128</v>
      </c>
      <c r="D58" s="103" t="s">
        <v>89</v>
      </c>
      <c r="H58" s="123">
        <f>'MATRIZ 2017 COMPL HOMOLOGADA (2'!J58</f>
        <v>2080815.9934717263</v>
      </c>
      <c r="I58" s="123">
        <f>'MATRIZ 2017 COMPL HOMOLOGADA (2'!O58</f>
        <v>0</v>
      </c>
      <c r="J58" s="123">
        <f>'MATRIZ 2017 COMPL HOMOLOGADA (2'!R58+'MATRIZ 2017 COMPL HOMOLOGADA (2'!X58+'MATRIZ 2017 COMPL HOMOLOGADA (2'!AQ58+'MATRIZ 2017 COMPL HOMOLOGADA (2'!AU58+'MATRIZ 2017 COMPL HOMOLOGADA (2'!AY58</f>
        <v>10730.523255485368</v>
      </c>
      <c r="K58" s="123"/>
      <c r="L58" s="123">
        <f t="shared" si="2"/>
        <v>2091546.5167272117</v>
      </c>
      <c r="M58" s="123"/>
      <c r="N58" s="123">
        <f>'MATRIZ 2017 COMPL HOMOLOGADA (2'!AG58+'MATRIZ 2017 COMPL HOMOLOGADA (2'!AJ58+'MATRIZ 2017 COMPL HOMOLOGADA (2'!AM58</f>
        <v>567410.23184140364</v>
      </c>
      <c r="O58" s="123"/>
      <c r="P58" s="123"/>
      <c r="Q58" s="102"/>
    </row>
    <row r="59" spans="1:17" x14ac:dyDescent="0.25">
      <c r="A59" s="102"/>
      <c r="B59" s="103" t="s">
        <v>113</v>
      </c>
      <c r="C59" s="103" t="s">
        <v>129</v>
      </c>
      <c r="D59" s="103" t="s">
        <v>93</v>
      </c>
      <c r="H59" s="123">
        <f>'MATRIZ 2017 COMPL HOMOLOGADA (2'!J59</f>
        <v>0</v>
      </c>
      <c r="I59" s="123">
        <f>'MATRIZ 2017 COMPL HOMOLOGADA (2'!O59</f>
        <v>1338839.7314651795</v>
      </c>
      <c r="J59" s="123">
        <f>'MATRIZ 2017 COMPL HOMOLOGADA (2'!R59+'MATRIZ 2017 COMPL HOMOLOGADA (2'!X59+'MATRIZ 2017 COMPL HOMOLOGADA (2'!AQ59+'MATRIZ 2017 COMPL HOMOLOGADA (2'!AU59+'MATRIZ 2017 COMPL HOMOLOGADA (2'!AY59</f>
        <v>27974.868618097822</v>
      </c>
      <c r="K59" s="123"/>
      <c r="L59" s="123">
        <f t="shared" si="2"/>
        <v>1366814.6000832773</v>
      </c>
      <c r="M59" s="123"/>
      <c r="N59" s="123">
        <f>'MATRIZ 2017 COMPL HOMOLOGADA (2'!AG59+'MATRIZ 2017 COMPL HOMOLOGADA (2'!AJ59+'MATRIZ 2017 COMPL HOMOLOGADA (2'!AM59</f>
        <v>322947.71159667766</v>
      </c>
      <c r="O59" s="123"/>
      <c r="P59" s="123"/>
      <c r="Q59" s="102"/>
    </row>
    <row r="60" spans="1:17" x14ac:dyDescent="0.25">
      <c r="A60" s="102"/>
      <c r="H60" s="123"/>
      <c r="I60" s="123"/>
      <c r="J60" s="123"/>
      <c r="K60" s="123"/>
      <c r="L60" s="123"/>
      <c r="M60" s="123"/>
      <c r="N60" s="123"/>
      <c r="O60" s="123"/>
      <c r="P60" s="123"/>
      <c r="Q60" s="102"/>
    </row>
    <row r="61" spans="1:17" x14ac:dyDescent="0.25">
      <c r="A61" s="102"/>
      <c r="B61" s="107" t="s">
        <v>130</v>
      </c>
      <c r="C61" s="107" t="s">
        <v>131</v>
      </c>
      <c r="D61" s="107" t="s">
        <v>84</v>
      </c>
      <c r="E61" s="107"/>
      <c r="F61" s="109"/>
      <c r="G61" s="107"/>
      <c r="H61" s="124">
        <f>SUM(H62:H67)</f>
        <v>7644883.7250717543</v>
      </c>
      <c r="I61" s="124">
        <f>SUM(I62:I67)</f>
        <v>2790518.8134652381</v>
      </c>
      <c r="J61" s="124">
        <f>SUM(J62:J67)</f>
        <v>4338747.9215887608</v>
      </c>
      <c r="K61" s="124"/>
      <c r="L61" s="124">
        <f>SUM(L62:L67)</f>
        <v>14774150.460125752</v>
      </c>
      <c r="M61" s="124"/>
      <c r="N61" s="124">
        <f>SUM(N62:N67)</f>
        <v>3344327.7545574247</v>
      </c>
      <c r="O61" s="124"/>
      <c r="P61" s="124">
        <f>L61*'DADOS BASE PROPOSTA'!$H$63</f>
        <v>11819.320368100602</v>
      </c>
      <c r="Q61" s="102"/>
    </row>
    <row r="62" spans="1:17" x14ac:dyDescent="0.25">
      <c r="A62" s="102"/>
      <c r="B62" s="103" t="s">
        <v>130</v>
      </c>
      <c r="C62" s="103" t="s">
        <v>35</v>
      </c>
      <c r="D62" s="103" t="s">
        <v>85</v>
      </c>
      <c r="F62" s="77">
        <f>'MATRIZ 2017 COMPL HOMOLOGADA (2'!Q62</f>
        <v>5</v>
      </c>
      <c r="H62" s="123">
        <f>'MATRIZ 2017 COMPL HOMOLOGADA (2'!J62</f>
        <v>0</v>
      </c>
      <c r="I62" s="123">
        <f>SUMIF('MATRIZ 2017 COMPL HOMOLOGADA (2'!D63:D68,"ECR",'MATRIZ 2017 COMPL HOMOLOGADA (2'!O63:O68)</f>
        <v>0</v>
      </c>
      <c r="J62" s="123">
        <f>'MATRIZ 2017 COMPL HOMOLOGADA (2'!R62+'MATRIZ 2017 COMPL HOMOLOGADA (2'!X62+'MATRIZ 2017 COMPL HOMOLOGADA (2'!AQ62+'MATRIZ 2017 COMPL HOMOLOGADA (2'!AU62+'MATRIZ 2017 COMPL HOMOLOGADA (2'!AY62</f>
        <v>3717750.5098248599</v>
      </c>
      <c r="K62" s="123"/>
      <c r="L62" s="123">
        <f t="shared" ref="L62:L67" si="3">SUM(H62:J62)</f>
        <v>3717750.5098248599</v>
      </c>
      <c r="M62" s="123"/>
      <c r="N62" s="123">
        <f>'MATRIZ 2017 COMPL HOMOLOGADA (2'!AG62+'MATRIZ 2017 COMPL HOMOLOGADA (2'!AJ62+'MATRIZ 2017 COMPL HOMOLOGADA (2'!AM62</f>
        <v>0</v>
      </c>
      <c r="O62" s="123"/>
      <c r="P62" s="123"/>
      <c r="Q62" s="102"/>
    </row>
    <row r="63" spans="1:17" x14ac:dyDescent="0.25">
      <c r="A63" s="102"/>
      <c r="B63" s="103" t="s">
        <v>130</v>
      </c>
      <c r="C63" s="103" t="s">
        <v>132</v>
      </c>
      <c r="D63" s="103" t="s">
        <v>87</v>
      </c>
      <c r="H63" s="123">
        <f>'MATRIZ 2017 COMPL HOMOLOGADA (2'!J63</f>
        <v>0</v>
      </c>
      <c r="I63" s="123">
        <f>'MATRIZ 2017 COMPL HOMOLOGADA (2'!O63</f>
        <v>499965.73525072273</v>
      </c>
      <c r="J63" s="123">
        <f>'MATRIZ 2017 COMPL HOMOLOGADA (2'!R63+'MATRIZ 2017 COMPL HOMOLOGADA (2'!X63+'MATRIZ 2017 COMPL HOMOLOGADA (2'!AQ63+'MATRIZ 2017 COMPL HOMOLOGADA (2'!AU63+'MATRIZ 2017 COMPL HOMOLOGADA (2'!AY63</f>
        <v>0</v>
      </c>
      <c r="K63" s="123"/>
      <c r="L63" s="123">
        <f t="shared" si="3"/>
        <v>499965.73525072273</v>
      </c>
      <c r="M63" s="123"/>
      <c r="N63" s="123">
        <f>'MATRIZ 2017 COMPL HOMOLOGADA (2'!AG63+'MATRIZ 2017 COMPL HOMOLOGADA (2'!AJ63+'MATRIZ 2017 COMPL HOMOLOGADA (2'!AM63</f>
        <v>0</v>
      </c>
      <c r="O63" s="123"/>
      <c r="P63" s="123"/>
      <c r="Q63" s="102"/>
    </row>
    <row r="64" spans="1:17" x14ac:dyDescent="0.25">
      <c r="A64" s="102"/>
      <c r="B64" s="103" t="s">
        <v>130</v>
      </c>
      <c r="C64" s="103" t="s">
        <v>133</v>
      </c>
      <c r="D64" s="103" t="s">
        <v>89</v>
      </c>
      <c r="H64" s="123">
        <f>'MATRIZ 2017 COMPL HOMOLOGADA (2'!J64</f>
        <v>2193730.5166169726</v>
      </c>
      <c r="I64" s="123">
        <f>'MATRIZ 2017 COMPL HOMOLOGADA (2'!O64</f>
        <v>0</v>
      </c>
      <c r="J64" s="123">
        <f>'MATRIZ 2017 COMPL HOMOLOGADA (2'!R64+'MATRIZ 2017 COMPL HOMOLOGADA (2'!X64+'MATRIZ 2017 COMPL HOMOLOGADA (2'!AQ64+'MATRIZ 2017 COMPL HOMOLOGADA (2'!AU64+'MATRIZ 2017 COMPL HOMOLOGADA (2'!AY64</f>
        <v>86889.592547622189</v>
      </c>
      <c r="K64" s="123"/>
      <c r="L64" s="123">
        <f t="shared" si="3"/>
        <v>2280620.1091645947</v>
      </c>
      <c r="M64" s="123"/>
      <c r="N64" s="123">
        <f>'MATRIZ 2017 COMPL HOMOLOGADA (2'!AG64+'MATRIZ 2017 COMPL HOMOLOGADA (2'!AJ64+'MATRIZ 2017 COMPL HOMOLOGADA (2'!AM64</f>
        <v>1244024.7390118304</v>
      </c>
      <c r="O64" s="123"/>
      <c r="P64" s="123"/>
      <c r="Q64" s="102"/>
    </row>
    <row r="65" spans="1:17" x14ac:dyDescent="0.25">
      <c r="A65" s="102"/>
      <c r="B65" s="103" t="s">
        <v>130</v>
      </c>
      <c r="C65" s="103" t="s">
        <v>134</v>
      </c>
      <c r="D65" s="103" t="s">
        <v>89</v>
      </c>
      <c r="H65" s="123">
        <f>'MATRIZ 2017 COMPL HOMOLOGADA (2'!J65</f>
        <v>5451153.2084547821</v>
      </c>
      <c r="I65" s="123">
        <f>'MATRIZ 2017 COMPL HOMOLOGADA (2'!O65</f>
        <v>0</v>
      </c>
      <c r="J65" s="123">
        <f>'MATRIZ 2017 COMPL HOMOLOGADA (2'!R65+'MATRIZ 2017 COMPL HOMOLOGADA (2'!X65+'MATRIZ 2017 COMPL HOMOLOGADA (2'!AQ65+'MATRIZ 2017 COMPL HOMOLOGADA (2'!AU65+'MATRIZ 2017 COMPL HOMOLOGADA (2'!AY65</f>
        <v>293708.77998165897</v>
      </c>
      <c r="K65" s="123"/>
      <c r="L65" s="123">
        <f t="shared" si="3"/>
        <v>5744861.9884364409</v>
      </c>
      <c r="M65" s="123"/>
      <c r="N65" s="123">
        <f>'MATRIZ 2017 COMPL HOMOLOGADA (2'!AG65+'MATRIZ 2017 COMPL HOMOLOGADA (2'!AJ65+'MATRIZ 2017 COMPL HOMOLOGADA (2'!AM65</f>
        <v>1313016.2689656944</v>
      </c>
      <c r="O65" s="123"/>
      <c r="P65" s="123"/>
      <c r="Q65" s="102"/>
    </row>
    <row r="66" spans="1:17" x14ac:dyDescent="0.25">
      <c r="A66" s="102"/>
      <c r="B66" s="103" t="s">
        <v>130</v>
      </c>
      <c r="C66" s="103" t="s">
        <v>135</v>
      </c>
      <c r="D66" s="103" t="s">
        <v>136</v>
      </c>
      <c r="H66" s="123">
        <f>'MATRIZ 2017 COMPL HOMOLOGADA (2'!J66</f>
        <v>0</v>
      </c>
      <c r="I66" s="123">
        <f>'MATRIZ 2017 COMPL HOMOLOGADA (2'!O66</f>
        <v>1180643.6152114507</v>
      </c>
      <c r="J66" s="123">
        <f>'MATRIZ 2017 COMPL HOMOLOGADA (2'!R66+'MATRIZ 2017 COMPL HOMOLOGADA (2'!X66+'MATRIZ 2017 COMPL HOMOLOGADA (2'!AQ66+'MATRIZ 2017 COMPL HOMOLOGADA (2'!AU66+'MATRIZ 2017 COMPL HOMOLOGADA (2'!AY66</f>
        <v>62693.299976763141</v>
      </c>
      <c r="K66" s="123"/>
      <c r="L66" s="123">
        <f t="shared" si="3"/>
        <v>1243336.9151882138</v>
      </c>
      <c r="M66" s="123"/>
      <c r="N66" s="123">
        <f>'MATRIZ 2017 COMPL HOMOLOGADA (2'!AG66+'MATRIZ 2017 COMPL HOMOLOGADA (2'!AJ66+'MATRIZ 2017 COMPL HOMOLOGADA (2'!AM66</f>
        <v>93797.043778377803</v>
      </c>
      <c r="O66" s="123"/>
      <c r="P66" s="123"/>
      <c r="Q66" s="102"/>
    </row>
    <row r="67" spans="1:17" x14ac:dyDescent="0.25">
      <c r="A67" s="102"/>
      <c r="B67" s="103" t="s">
        <v>130</v>
      </c>
      <c r="C67" s="103" t="s">
        <v>137</v>
      </c>
      <c r="D67" s="103" t="s">
        <v>93</v>
      </c>
      <c r="H67" s="123">
        <f>'MATRIZ 2017 COMPL HOMOLOGADA (2'!J67</f>
        <v>0</v>
      </c>
      <c r="I67" s="123">
        <f>'MATRIZ 2017 COMPL HOMOLOGADA (2'!O67</f>
        <v>1109909.4630030645</v>
      </c>
      <c r="J67" s="123">
        <f>'MATRIZ 2017 COMPL HOMOLOGADA (2'!R67+'MATRIZ 2017 COMPL HOMOLOGADA (2'!X67+'MATRIZ 2017 COMPL HOMOLOGADA (2'!AQ67+'MATRIZ 2017 COMPL HOMOLOGADA (2'!AU67+'MATRIZ 2017 COMPL HOMOLOGADA (2'!AY67</f>
        <v>177705.73925785645</v>
      </c>
      <c r="K67" s="123"/>
      <c r="L67" s="123">
        <f t="shared" si="3"/>
        <v>1287615.202260921</v>
      </c>
      <c r="M67" s="123"/>
      <c r="N67" s="123">
        <f>'MATRIZ 2017 COMPL HOMOLOGADA (2'!AG67+'MATRIZ 2017 COMPL HOMOLOGADA (2'!AJ67+'MATRIZ 2017 COMPL HOMOLOGADA (2'!AM67</f>
        <v>693489.70280152245</v>
      </c>
      <c r="O67" s="123"/>
      <c r="P67" s="123"/>
      <c r="Q67" s="102"/>
    </row>
    <row r="68" spans="1:17" x14ac:dyDescent="0.25">
      <c r="A68" s="102"/>
      <c r="H68" s="123"/>
      <c r="I68" s="123"/>
      <c r="J68" s="123"/>
      <c r="K68" s="123"/>
      <c r="L68" s="123"/>
      <c r="M68" s="123"/>
      <c r="N68" s="123"/>
      <c r="O68" s="123"/>
      <c r="P68" s="123"/>
      <c r="Q68" s="102"/>
    </row>
    <row r="69" spans="1:17" x14ac:dyDescent="0.25">
      <c r="A69" s="102"/>
      <c r="B69" s="107" t="s">
        <v>138</v>
      </c>
      <c r="C69" s="107" t="s">
        <v>139</v>
      </c>
      <c r="D69" s="107" t="s">
        <v>84</v>
      </c>
      <c r="E69" s="107"/>
      <c r="F69" s="109"/>
      <c r="G69" s="107"/>
      <c r="H69" s="124">
        <f>SUM(H70:H84)</f>
        <v>33175454.281497233</v>
      </c>
      <c r="I69" s="124">
        <f>SUM(I70:I84)</f>
        <v>6599293.0193616608</v>
      </c>
      <c r="J69" s="124">
        <f>SUM(J70:J84)</f>
        <v>5068534.844566253</v>
      </c>
      <c r="K69" s="124"/>
      <c r="L69" s="124">
        <f>SUM(L70:L84)</f>
        <v>44843282.145425148</v>
      </c>
      <c r="M69" s="124"/>
      <c r="N69" s="124">
        <f>SUM(N70:N84)</f>
        <v>10484851.509171827</v>
      </c>
      <c r="O69" s="124"/>
      <c r="P69" s="124">
        <f>L69*'DADOS BASE PROPOSTA'!$H$63</f>
        <v>35874.625716340117</v>
      </c>
      <c r="Q69" s="102"/>
    </row>
    <row r="70" spans="1:17" x14ac:dyDescent="0.25">
      <c r="A70" s="102"/>
      <c r="B70" s="103" t="s">
        <v>138</v>
      </c>
      <c r="C70" s="103" t="s">
        <v>35</v>
      </c>
      <c r="D70" s="103" t="s">
        <v>85</v>
      </c>
      <c r="F70" s="77">
        <f>'MATRIZ 2017 COMPL HOMOLOGADA (2'!Q70</f>
        <v>14</v>
      </c>
      <c r="H70" s="123">
        <f>'MATRIZ 2017 COMPL HOMOLOGADA (2'!J70</f>
        <v>0</v>
      </c>
      <c r="I70" s="123">
        <f>SUMIF('MATRIZ 2017 COMPL HOMOLOGADA (2'!D71:D85,"ECR",'MATRIZ 2017 COMPL HOMOLOGADA (2'!O71:O85)</f>
        <v>0</v>
      </c>
      <c r="J70" s="123">
        <f>'MATRIZ 2017 COMPL HOMOLOGADA (2'!R70+'MATRIZ 2017 COMPL HOMOLOGADA (2'!X70+'MATRIZ 2017 COMPL HOMOLOGADA (2'!AQ70+'MATRIZ 2017 COMPL HOMOLOGADA (2'!AU70+'MATRIZ 2017 COMPL HOMOLOGADA (2'!AY70</f>
        <v>4849288.9617077177</v>
      </c>
      <c r="K70" s="123"/>
      <c r="L70" s="123">
        <f t="shared" ref="L70:L84" si="4">SUM(H70:J70)</f>
        <v>4849288.9617077177</v>
      </c>
      <c r="M70" s="123"/>
      <c r="N70" s="123">
        <f>'MATRIZ 2017 COMPL HOMOLOGADA (2'!AG70+'MATRIZ 2017 COMPL HOMOLOGADA (2'!AJ70+'MATRIZ 2017 COMPL HOMOLOGADA (2'!AM70</f>
        <v>0</v>
      </c>
      <c r="O70" s="123"/>
      <c r="P70" s="123"/>
      <c r="Q70" s="102"/>
    </row>
    <row r="71" spans="1:17" x14ac:dyDescent="0.25">
      <c r="A71" s="102"/>
      <c r="B71" s="103" t="s">
        <v>138</v>
      </c>
      <c r="C71" s="103" t="s">
        <v>140</v>
      </c>
      <c r="D71" s="103" t="s">
        <v>136</v>
      </c>
      <c r="H71" s="123">
        <f>'MATRIZ 2017 COMPL HOMOLOGADA (2'!J71</f>
        <v>0</v>
      </c>
      <c r="I71" s="123">
        <f>'MATRIZ 2017 COMPL HOMOLOGADA (2'!O71</f>
        <v>1065197.6029850077</v>
      </c>
      <c r="J71" s="123">
        <f>'MATRIZ 2017 COMPL HOMOLOGADA (2'!R71+'MATRIZ 2017 COMPL HOMOLOGADA (2'!X71+'MATRIZ 2017 COMPL HOMOLOGADA (2'!AQ71+'MATRIZ 2017 COMPL HOMOLOGADA (2'!AU71+'MATRIZ 2017 COMPL HOMOLOGADA (2'!AY71</f>
        <v>0</v>
      </c>
      <c r="K71" s="123"/>
      <c r="L71" s="123">
        <f t="shared" si="4"/>
        <v>1065197.6029850077</v>
      </c>
      <c r="M71" s="123"/>
      <c r="N71" s="123">
        <f>'MATRIZ 2017 COMPL HOMOLOGADA (2'!AG71+'MATRIZ 2017 COMPL HOMOLOGADA (2'!AJ71+'MATRIZ 2017 COMPL HOMOLOGADA (2'!AM71</f>
        <v>12155.554245149733</v>
      </c>
      <c r="O71" s="123"/>
      <c r="P71" s="123"/>
      <c r="Q71" s="102"/>
    </row>
    <row r="72" spans="1:17" x14ac:dyDescent="0.25">
      <c r="A72" s="102"/>
      <c r="B72" s="103" t="s">
        <v>138</v>
      </c>
      <c r="C72" s="103" t="s">
        <v>141</v>
      </c>
      <c r="D72" s="103" t="s">
        <v>89</v>
      </c>
      <c r="H72" s="123">
        <f>'MATRIZ 2017 COMPL HOMOLOGADA (2'!J72</f>
        <v>1719973.4019592025</v>
      </c>
      <c r="I72" s="123">
        <f>'MATRIZ 2017 COMPL HOMOLOGADA (2'!O72</f>
        <v>0</v>
      </c>
      <c r="J72" s="123">
        <f>'MATRIZ 2017 COMPL HOMOLOGADA (2'!R72+'MATRIZ 2017 COMPL HOMOLOGADA (2'!X72+'MATRIZ 2017 COMPL HOMOLOGADA (2'!AQ72+'MATRIZ 2017 COMPL HOMOLOGADA (2'!AU72+'MATRIZ 2017 COMPL HOMOLOGADA (2'!AY72</f>
        <v>6179.5325603701285</v>
      </c>
      <c r="K72" s="123"/>
      <c r="L72" s="123">
        <f t="shared" si="4"/>
        <v>1726152.9345195726</v>
      </c>
      <c r="M72" s="123"/>
      <c r="N72" s="123">
        <f>'MATRIZ 2017 COMPL HOMOLOGADA (2'!AG72+'MATRIZ 2017 COMPL HOMOLOGADA (2'!AJ72+'MATRIZ 2017 COMPL HOMOLOGADA (2'!AM72</f>
        <v>426328.42272719566</v>
      </c>
      <c r="O72" s="123"/>
      <c r="P72" s="123"/>
      <c r="Q72" s="102"/>
    </row>
    <row r="73" spans="1:17" x14ac:dyDescent="0.25">
      <c r="A73" s="102"/>
      <c r="B73" s="103" t="s">
        <v>138</v>
      </c>
      <c r="C73" s="103" t="s">
        <v>142</v>
      </c>
      <c r="D73" s="103" t="s">
        <v>89</v>
      </c>
      <c r="H73" s="123">
        <f>'MATRIZ 2017 COMPL HOMOLOGADA (2'!J73</f>
        <v>5395512.5921862302</v>
      </c>
      <c r="I73" s="123">
        <f>'MATRIZ 2017 COMPL HOMOLOGADA (2'!O73</f>
        <v>0</v>
      </c>
      <c r="J73" s="123">
        <f>'MATRIZ 2017 COMPL HOMOLOGADA (2'!R73+'MATRIZ 2017 COMPL HOMOLOGADA (2'!X73+'MATRIZ 2017 COMPL HOMOLOGADA (2'!AQ73+'MATRIZ 2017 COMPL HOMOLOGADA (2'!AU73+'MATRIZ 2017 COMPL HOMOLOGADA (2'!AY73</f>
        <v>17535.764588476399</v>
      </c>
      <c r="K73" s="123"/>
      <c r="L73" s="123">
        <f t="shared" si="4"/>
        <v>5413048.3567747064</v>
      </c>
      <c r="M73" s="123"/>
      <c r="N73" s="123">
        <f>'MATRIZ 2017 COMPL HOMOLOGADA (2'!AG73+'MATRIZ 2017 COMPL HOMOLOGADA (2'!AJ73+'MATRIZ 2017 COMPL HOMOLOGADA (2'!AM73</f>
        <v>1610172.2027790642</v>
      </c>
      <c r="O73" s="123"/>
      <c r="P73" s="123"/>
      <c r="Q73" s="102"/>
    </row>
    <row r="74" spans="1:17" x14ac:dyDescent="0.25">
      <c r="A74" s="102"/>
      <c r="B74" s="103" t="s">
        <v>138</v>
      </c>
      <c r="C74" s="103" t="s">
        <v>143</v>
      </c>
      <c r="D74" s="103" t="s">
        <v>136</v>
      </c>
      <c r="H74" s="123">
        <f>'MATRIZ 2017 COMPL HOMOLOGADA (2'!J74</f>
        <v>0</v>
      </c>
      <c r="I74" s="123">
        <f>'MATRIZ 2017 COMPL HOMOLOGADA (2'!O74</f>
        <v>1272389.0077434336</v>
      </c>
      <c r="J74" s="123">
        <f>'MATRIZ 2017 COMPL HOMOLOGADA (2'!R74+'MATRIZ 2017 COMPL HOMOLOGADA (2'!X74+'MATRIZ 2017 COMPL HOMOLOGADA (2'!AQ74+'MATRIZ 2017 COMPL HOMOLOGADA (2'!AU74+'MATRIZ 2017 COMPL HOMOLOGADA (2'!AY74</f>
        <v>25197.726182235874</v>
      </c>
      <c r="K74" s="123"/>
      <c r="L74" s="123">
        <f t="shared" si="4"/>
        <v>1297586.7339256695</v>
      </c>
      <c r="M74" s="123"/>
      <c r="N74" s="123">
        <f>'MATRIZ 2017 COMPL HOMOLOGADA (2'!AG74+'MATRIZ 2017 COMPL HOMOLOGADA (2'!AJ74+'MATRIZ 2017 COMPL HOMOLOGADA (2'!AM74</f>
        <v>319806.5000638148</v>
      </c>
      <c r="O74" s="123"/>
      <c r="P74" s="123"/>
      <c r="Q74" s="102"/>
    </row>
    <row r="75" spans="1:17" x14ac:dyDescent="0.25">
      <c r="A75" s="102"/>
      <c r="B75" s="103" t="s">
        <v>138</v>
      </c>
      <c r="C75" s="103" t="s">
        <v>144</v>
      </c>
      <c r="D75" s="103" t="s">
        <v>89</v>
      </c>
      <c r="H75" s="123">
        <f>'MATRIZ 2017 COMPL HOMOLOGADA (2'!J75</f>
        <v>5799995.6036896594</v>
      </c>
      <c r="I75" s="123">
        <f>'MATRIZ 2017 COMPL HOMOLOGADA (2'!O75</f>
        <v>0</v>
      </c>
      <c r="J75" s="123">
        <f>'MATRIZ 2017 COMPL HOMOLOGADA (2'!R75+'MATRIZ 2017 COMPL HOMOLOGADA (2'!X75+'MATRIZ 2017 COMPL HOMOLOGADA (2'!AQ75+'MATRIZ 2017 COMPL HOMOLOGADA (2'!AU75+'MATRIZ 2017 COMPL HOMOLOGADA (2'!AY75</f>
        <v>19406.836385181272</v>
      </c>
      <c r="K75" s="123"/>
      <c r="L75" s="123">
        <f t="shared" si="4"/>
        <v>5819402.4400748406</v>
      </c>
      <c r="M75" s="123"/>
      <c r="N75" s="123">
        <f>'MATRIZ 2017 COMPL HOMOLOGADA (2'!AG75+'MATRIZ 2017 COMPL HOMOLOGADA (2'!AJ75+'MATRIZ 2017 COMPL HOMOLOGADA (2'!AM75</f>
        <v>2219547.5206538001</v>
      </c>
      <c r="O75" s="123"/>
      <c r="P75" s="123"/>
      <c r="Q75" s="102"/>
    </row>
    <row r="76" spans="1:17" x14ac:dyDescent="0.25">
      <c r="A76" s="102"/>
      <c r="B76" s="103" t="s">
        <v>138</v>
      </c>
      <c r="C76" s="103" t="s">
        <v>145</v>
      </c>
      <c r="D76" s="103" t="s">
        <v>136</v>
      </c>
      <c r="H76" s="123">
        <f>'MATRIZ 2017 COMPL HOMOLOGADA (2'!J76</f>
        <v>0</v>
      </c>
      <c r="I76" s="123">
        <f>'MATRIZ 2017 COMPL HOMOLOGADA (2'!O76</f>
        <v>1552075.5003910393</v>
      </c>
      <c r="J76" s="123">
        <f>'MATRIZ 2017 COMPL HOMOLOGADA (2'!R76+'MATRIZ 2017 COMPL HOMOLOGADA (2'!X76+'MATRIZ 2017 COMPL HOMOLOGADA (2'!AQ76+'MATRIZ 2017 COMPL HOMOLOGADA (2'!AU76+'MATRIZ 2017 COMPL HOMOLOGADA (2'!AY76</f>
        <v>0</v>
      </c>
      <c r="K76" s="123"/>
      <c r="L76" s="123">
        <f t="shared" si="4"/>
        <v>1552075.5003910393</v>
      </c>
      <c r="M76" s="123"/>
      <c r="N76" s="123">
        <f>'MATRIZ 2017 COMPL HOMOLOGADA (2'!AG76+'MATRIZ 2017 COMPL HOMOLOGADA (2'!AJ76+'MATRIZ 2017 COMPL HOMOLOGADA (2'!AM76</f>
        <v>13396.914372365018</v>
      </c>
      <c r="O76" s="123"/>
      <c r="P76" s="123"/>
      <c r="Q76" s="102"/>
    </row>
    <row r="77" spans="1:17" x14ac:dyDescent="0.25">
      <c r="A77" s="102"/>
      <c r="B77" s="103" t="s">
        <v>138</v>
      </c>
      <c r="C77" s="103" t="s">
        <v>146</v>
      </c>
      <c r="D77" s="103" t="s">
        <v>89</v>
      </c>
      <c r="H77" s="123">
        <f>'MATRIZ 2017 COMPL HOMOLOGADA (2'!J77</f>
        <v>2507901.8504325622</v>
      </c>
      <c r="I77" s="123">
        <f>'MATRIZ 2017 COMPL HOMOLOGADA (2'!O77</f>
        <v>0</v>
      </c>
      <c r="J77" s="123">
        <f>'MATRIZ 2017 COMPL HOMOLOGADA (2'!R77+'MATRIZ 2017 COMPL HOMOLOGADA (2'!X77+'MATRIZ 2017 COMPL HOMOLOGADA (2'!AQ77+'MATRIZ 2017 COMPL HOMOLOGADA (2'!AU77+'MATRIZ 2017 COMPL HOMOLOGADA (2'!AY77</f>
        <v>16482.106188743215</v>
      </c>
      <c r="K77" s="123"/>
      <c r="L77" s="123">
        <f t="shared" si="4"/>
        <v>2524383.9566213056</v>
      </c>
      <c r="M77" s="123"/>
      <c r="N77" s="123">
        <f>'MATRIZ 2017 COMPL HOMOLOGADA (2'!AG77+'MATRIZ 2017 COMPL HOMOLOGADA (2'!AJ77+'MATRIZ 2017 COMPL HOMOLOGADA (2'!AM77</f>
        <v>387563.45818753156</v>
      </c>
      <c r="O77" s="123"/>
      <c r="P77" s="123"/>
      <c r="Q77" s="102"/>
    </row>
    <row r="78" spans="1:17" x14ac:dyDescent="0.25">
      <c r="A78" s="102"/>
      <c r="B78" s="103" t="s">
        <v>138</v>
      </c>
      <c r="C78" s="103" t="s">
        <v>147</v>
      </c>
      <c r="D78" s="103" t="s">
        <v>89</v>
      </c>
      <c r="H78" s="123">
        <f>'MATRIZ 2017 COMPL HOMOLOGADA (2'!J78</f>
        <v>5260345.1597748427</v>
      </c>
      <c r="I78" s="123">
        <f>'MATRIZ 2017 COMPL HOMOLOGADA (2'!O78</f>
        <v>0</v>
      </c>
      <c r="J78" s="123">
        <f>'MATRIZ 2017 COMPL HOMOLOGADA (2'!R78+'MATRIZ 2017 COMPL HOMOLOGADA (2'!X78+'MATRIZ 2017 COMPL HOMOLOGADA (2'!AQ78+'MATRIZ 2017 COMPL HOMOLOGADA (2'!AU78+'MATRIZ 2017 COMPL HOMOLOGADA (2'!AY78</f>
        <v>7836.4123468038479</v>
      </c>
      <c r="K78" s="123"/>
      <c r="L78" s="123">
        <f t="shared" si="4"/>
        <v>5268181.5721216463</v>
      </c>
      <c r="M78" s="123"/>
      <c r="N78" s="123">
        <f>'MATRIZ 2017 COMPL HOMOLOGADA (2'!AG78+'MATRIZ 2017 COMPL HOMOLOGADA (2'!AJ78+'MATRIZ 2017 COMPL HOMOLOGADA (2'!AM78</f>
        <v>1923910.6156569917</v>
      </c>
      <c r="O78" s="123"/>
      <c r="P78" s="123"/>
      <c r="Q78" s="102"/>
    </row>
    <row r="79" spans="1:17" x14ac:dyDescent="0.25">
      <c r="A79" s="102"/>
      <c r="B79" s="103" t="s">
        <v>138</v>
      </c>
      <c r="C79" s="103" t="s">
        <v>148</v>
      </c>
      <c r="D79" s="103" t="s">
        <v>89</v>
      </c>
      <c r="H79" s="123">
        <f>'MATRIZ 2017 COMPL HOMOLOGADA (2'!J79</f>
        <v>4560519.2038913202</v>
      </c>
      <c r="I79" s="123">
        <f>'MATRIZ 2017 COMPL HOMOLOGADA (2'!O79</f>
        <v>0</v>
      </c>
      <c r="J79" s="123">
        <f>'MATRIZ 2017 COMPL HOMOLOGADA (2'!R79+'MATRIZ 2017 COMPL HOMOLOGADA (2'!X79+'MATRIZ 2017 COMPL HOMOLOGADA (2'!AQ79+'MATRIZ 2017 COMPL HOMOLOGADA (2'!AU79+'MATRIZ 2017 COMPL HOMOLOGADA (2'!AY79</f>
        <v>41757.895222739622</v>
      </c>
      <c r="K79" s="123"/>
      <c r="L79" s="123">
        <f t="shared" si="4"/>
        <v>4602277.0991140595</v>
      </c>
      <c r="M79" s="123"/>
      <c r="N79" s="123">
        <f>'MATRIZ 2017 COMPL HOMOLOGADA (2'!AG79+'MATRIZ 2017 COMPL HOMOLOGADA (2'!AJ79+'MATRIZ 2017 COMPL HOMOLOGADA (2'!AM79</f>
        <v>802717.59814429504</v>
      </c>
      <c r="O79" s="123"/>
      <c r="P79" s="123"/>
      <c r="Q79" s="102"/>
    </row>
    <row r="80" spans="1:17" x14ac:dyDescent="0.25">
      <c r="A80" s="102"/>
      <c r="B80" s="103" t="s">
        <v>138</v>
      </c>
      <c r="C80" s="103" t="s">
        <v>149</v>
      </c>
      <c r="D80" s="103" t="s">
        <v>136</v>
      </c>
      <c r="H80" s="123">
        <f>'MATRIZ 2017 COMPL HOMOLOGADA (2'!J80</f>
        <v>0</v>
      </c>
      <c r="I80" s="123">
        <f>'MATRIZ 2017 COMPL HOMOLOGADA (2'!O80</f>
        <v>1157555.4078511407</v>
      </c>
      <c r="J80" s="123">
        <f>'MATRIZ 2017 COMPL HOMOLOGADA (2'!R80+'MATRIZ 2017 COMPL HOMOLOGADA (2'!X80+'MATRIZ 2017 COMPL HOMOLOGADA (2'!AQ80+'MATRIZ 2017 COMPL HOMOLOGADA (2'!AU80+'MATRIZ 2017 COMPL HOMOLOGADA (2'!AY80</f>
        <v>26911.48769027141</v>
      </c>
      <c r="K80" s="123"/>
      <c r="L80" s="123">
        <f t="shared" si="4"/>
        <v>1184466.8955414121</v>
      </c>
      <c r="M80" s="123"/>
      <c r="N80" s="123">
        <f>'MATRIZ 2017 COMPL HOMOLOGADA (2'!AG80+'MATRIZ 2017 COMPL HOMOLOGADA (2'!AJ80+'MATRIZ 2017 COMPL HOMOLOGADA (2'!AM80</f>
        <v>76068.005029709529</v>
      </c>
      <c r="O80" s="123"/>
      <c r="P80" s="123"/>
      <c r="Q80" s="102"/>
    </row>
    <row r="81" spans="1:17" x14ac:dyDescent="0.25">
      <c r="A81" s="102"/>
      <c r="B81" s="103" t="s">
        <v>138</v>
      </c>
      <c r="C81" s="103" t="s">
        <v>150</v>
      </c>
      <c r="D81" s="103" t="s">
        <v>89</v>
      </c>
      <c r="H81" s="123">
        <f>'MATRIZ 2017 COMPL HOMOLOGADA (2'!J81</f>
        <v>2182017.5787227806</v>
      </c>
      <c r="I81" s="123">
        <f>'MATRIZ 2017 COMPL HOMOLOGADA (2'!O81</f>
        <v>0</v>
      </c>
      <c r="J81" s="123">
        <f>'MATRIZ 2017 COMPL HOMOLOGADA (2'!R81+'MATRIZ 2017 COMPL HOMOLOGADA (2'!X81+'MATRIZ 2017 COMPL HOMOLOGADA (2'!AQ81+'MATRIZ 2017 COMPL HOMOLOGADA (2'!AU81+'MATRIZ 2017 COMPL HOMOLOGADA (2'!AY81</f>
        <v>21832.040700206966</v>
      </c>
      <c r="K81" s="123"/>
      <c r="L81" s="123">
        <f t="shared" si="4"/>
        <v>2203849.6194229876</v>
      </c>
      <c r="M81" s="123"/>
      <c r="N81" s="123">
        <f>'MATRIZ 2017 COMPL HOMOLOGADA (2'!AG81+'MATRIZ 2017 COMPL HOMOLOGADA (2'!AJ81+'MATRIZ 2017 COMPL HOMOLOGADA (2'!AM81</f>
        <v>383364.27883264015</v>
      </c>
      <c r="O81" s="123"/>
      <c r="P81" s="123"/>
      <c r="Q81" s="102"/>
    </row>
    <row r="82" spans="1:17" x14ac:dyDescent="0.25">
      <c r="A82" s="102"/>
      <c r="B82" s="103" t="s">
        <v>138</v>
      </c>
      <c r="C82" s="103" t="s">
        <v>151</v>
      </c>
      <c r="D82" s="103" t="s">
        <v>89</v>
      </c>
      <c r="H82" s="123">
        <f>'MATRIZ 2017 COMPL HOMOLOGADA (2'!J82</f>
        <v>2327367.4173873439</v>
      </c>
      <c r="I82" s="123">
        <f>'MATRIZ 2017 COMPL HOMOLOGADA (2'!O82</f>
        <v>0</v>
      </c>
      <c r="J82" s="123">
        <f>'MATRIZ 2017 COMPL HOMOLOGADA (2'!R82+'MATRIZ 2017 COMPL HOMOLOGADA (2'!X82+'MATRIZ 2017 COMPL HOMOLOGADA (2'!AQ82+'MATRIZ 2017 COMPL HOMOLOGADA (2'!AU82+'MATRIZ 2017 COMPL HOMOLOGADA (2'!AY82</f>
        <v>23788.404467818036</v>
      </c>
      <c r="K82" s="123"/>
      <c r="L82" s="123">
        <f t="shared" si="4"/>
        <v>2351155.8218551618</v>
      </c>
      <c r="M82" s="123"/>
      <c r="N82" s="123">
        <f>'MATRIZ 2017 COMPL HOMOLOGADA (2'!AG82+'MATRIZ 2017 COMPL HOMOLOGADA (2'!AJ82+'MATRIZ 2017 COMPL HOMOLOGADA (2'!AM82</f>
        <v>1806469.0726294012</v>
      </c>
      <c r="O82" s="123"/>
      <c r="P82" s="123"/>
      <c r="Q82" s="102"/>
    </row>
    <row r="83" spans="1:17" x14ac:dyDescent="0.25">
      <c r="A83" s="102"/>
      <c r="B83" s="103" t="s">
        <v>138</v>
      </c>
      <c r="C83" s="103" t="s">
        <v>152</v>
      </c>
      <c r="D83" s="103" t="s">
        <v>89</v>
      </c>
      <c r="H83" s="123">
        <f>'MATRIZ 2017 COMPL HOMOLOGADA (2'!J83</f>
        <v>3421821.4734532898</v>
      </c>
      <c r="I83" s="123">
        <f>'MATRIZ 2017 COMPL HOMOLOGADA (2'!O83</f>
        <v>0</v>
      </c>
      <c r="J83" s="123">
        <f>'MATRIZ 2017 COMPL HOMOLOGADA (2'!R83+'MATRIZ 2017 COMPL HOMOLOGADA (2'!X83+'MATRIZ 2017 COMPL HOMOLOGADA (2'!AQ83+'MATRIZ 2017 COMPL HOMOLOGADA (2'!AU83+'MATRIZ 2017 COMPL HOMOLOGADA (2'!AY83</f>
        <v>12317.676525689159</v>
      </c>
      <c r="K83" s="123"/>
      <c r="L83" s="123">
        <f t="shared" si="4"/>
        <v>3434139.149978979</v>
      </c>
      <c r="M83" s="123"/>
      <c r="N83" s="123">
        <f>'MATRIZ 2017 COMPL HOMOLOGADA (2'!AG83+'MATRIZ 2017 COMPL HOMOLOGADA (2'!AJ83+'MATRIZ 2017 COMPL HOMOLOGADA (2'!AM83</f>
        <v>489264.80696238304</v>
      </c>
      <c r="O83" s="123"/>
      <c r="P83" s="123"/>
      <c r="Q83" s="102"/>
    </row>
    <row r="84" spans="1:17" x14ac:dyDescent="0.25">
      <c r="A84" s="102"/>
      <c r="B84" s="103" t="s">
        <v>138</v>
      </c>
      <c r="C84" s="103" t="s">
        <v>153</v>
      </c>
      <c r="D84" s="103" t="s">
        <v>136</v>
      </c>
      <c r="H84" s="123">
        <f>'MATRIZ 2017 COMPL HOMOLOGADA (2'!J84</f>
        <v>0</v>
      </c>
      <c r="I84" s="123">
        <f>'MATRIZ 2017 COMPL HOMOLOGADA (2'!O84</f>
        <v>1552075.5003910393</v>
      </c>
      <c r="J84" s="123">
        <f>'MATRIZ 2017 COMPL HOMOLOGADA (2'!R84+'MATRIZ 2017 COMPL HOMOLOGADA (2'!X84+'MATRIZ 2017 COMPL HOMOLOGADA (2'!AQ84+'MATRIZ 2017 COMPL HOMOLOGADA (2'!AU84+'MATRIZ 2017 COMPL HOMOLOGADA (2'!AY84</f>
        <v>0</v>
      </c>
      <c r="K84" s="123"/>
      <c r="L84" s="123">
        <f t="shared" si="4"/>
        <v>1552075.5003910393</v>
      </c>
      <c r="M84" s="123"/>
      <c r="N84" s="123">
        <f>'MATRIZ 2017 COMPL HOMOLOGADA (2'!AG84+'MATRIZ 2017 COMPL HOMOLOGADA (2'!AJ84+'MATRIZ 2017 COMPL HOMOLOGADA (2'!AM84</f>
        <v>14086.558887484622</v>
      </c>
      <c r="O84" s="123"/>
      <c r="P84" s="123"/>
      <c r="Q84" s="102"/>
    </row>
    <row r="85" spans="1:17" x14ac:dyDescent="0.25">
      <c r="A85" s="102"/>
      <c r="H85" s="123"/>
      <c r="I85" s="123"/>
      <c r="J85" s="123"/>
      <c r="K85" s="123"/>
      <c r="L85" s="123"/>
      <c r="M85" s="123"/>
      <c r="N85" s="123"/>
      <c r="O85" s="123"/>
      <c r="P85" s="123"/>
      <c r="Q85" s="102"/>
    </row>
    <row r="86" spans="1:17" x14ac:dyDescent="0.25">
      <c r="A86" s="102"/>
      <c r="B86" s="107" t="s">
        <v>138</v>
      </c>
      <c r="C86" s="107" t="s">
        <v>154</v>
      </c>
      <c r="D86" s="107" t="s">
        <v>84</v>
      </c>
      <c r="E86" s="107"/>
      <c r="F86" s="109"/>
      <c r="G86" s="107"/>
      <c r="H86" s="124">
        <f>SUM(H87:H109)</f>
        <v>44568087.520656317</v>
      </c>
      <c r="I86" s="124">
        <f>SUM(I87:I109)</f>
        <v>11996362.602562694</v>
      </c>
      <c r="J86" s="124">
        <f>SUM(J87:J109)</f>
        <v>5953711.7766468721</v>
      </c>
      <c r="K86" s="124"/>
      <c r="L86" s="124">
        <f>SUM(L87:L109)</f>
        <v>62518161.899865881</v>
      </c>
      <c r="M86" s="124"/>
      <c r="N86" s="124">
        <f>SUM(N87:N109)</f>
        <v>17098505.857536796</v>
      </c>
      <c r="O86" s="124"/>
      <c r="P86" s="124">
        <f>L86*'DADOS BASE PROPOSTA'!$H$63</f>
        <v>50014.529519892705</v>
      </c>
      <c r="Q86" s="102"/>
    </row>
    <row r="87" spans="1:17" x14ac:dyDescent="0.25">
      <c r="A87" s="102"/>
      <c r="B87" s="103" t="s">
        <v>138</v>
      </c>
      <c r="C87" s="103" t="s">
        <v>35</v>
      </c>
      <c r="D87" s="103" t="s">
        <v>85</v>
      </c>
      <c r="F87" s="77">
        <f>'MATRIZ 2017 COMPL HOMOLOGADA (2'!Q87</f>
        <v>22</v>
      </c>
      <c r="H87" s="123">
        <f>'MATRIZ 2017 COMPL HOMOLOGADA (2'!J87</f>
        <v>0</v>
      </c>
      <c r="I87" s="123">
        <f>SUMIF('MATRIZ 2017 COMPL HOMOLOGADA (2'!D88:D110,"ECR",'MATRIZ 2017 COMPL HOMOLOGADA (2'!O88:O110)</f>
        <v>0</v>
      </c>
      <c r="J87" s="123">
        <f>'MATRIZ 2017 COMPL HOMOLOGADA (2'!R87+'MATRIZ 2017 COMPL HOMOLOGADA (2'!X87+'MATRIZ 2017 COMPL HOMOLOGADA (2'!AQ87+'MATRIZ 2017 COMPL HOMOLOGADA (2'!AU87+'MATRIZ 2017 COMPL HOMOLOGADA (2'!AY87</f>
        <v>5855100.9189369231</v>
      </c>
      <c r="K87" s="123"/>
      <c r="L87" s="123">
        <f t="shared" ref="L87:L109" si="5">SUM(H87:J87)</f>
        <v>5855100.9189369231</v>
      </c>
      <c r="M87" s="123"/>
      <c r="N87" s="123">
        <f>'MATRIZ 2017 COMPL HOMOLOGADA (2'!AG87+'MATRIZ 2017 COMPL HOMOLOGADA (2'!AJ87+'MATRIZ 2017 COMPL HOMOLOGADA (2'!AM87</f>
        <v>0</v>
      </c>
      <c r="O87" s="123"/>
      <c r="P87" s="123"/>
      <c r="Q87" s="102"/>
    </row>
    <row r="88" spans="1:17" x14ac:dyDescent="0.25">
      <c r="A88" s="102"/>
      <c r="B88" s="103" t="s">
        <v>138</v>
      </c>
      <c r="C88" s="103" t="s">
        <v>155</v>
      </c>
      <c r="D88" s="103" t="s">
        <v>87</v>
      </c>
      <c r="H88" s="123">
        <f>'MATRIZ 2017 COMPL HOMOLOGADA (2'!J88</f>
        <v>0</v>
      </c>
      <c r="I88" s="123">
        <f>'MATRIZ 2017 COMPL HOMOLOGADA (2'!O88</f>
        <v>499965.73525072273</v>
      </c>
      <c r="J88" s="123">
        <f>'MATRIZ 2017 COMPL HOMOLOGADA (2'!R88+'MATRIZ 2017 COMPL HOMOLOGADA (2'!X88+'MATRIZ 2017 COMPL HOMOLOGADA (2'!AQ88+'MATRIZ 2017 COMPL HOMOLOGADA (2'!AU88+'MATRIZ 2017 COMPL HOMOLOGADA (2'!AY88</f>
        <v>0</v>
      </c>
      <c r="K88" s="123"/>
      <c r="L88" s="123">
        <f t="shared" si="5"/>
        <v>499965.73525072273</v>
      </c>
      <c r="M88" s="123"/>
      <c r="N88" s="123">
        <f>'MATRIZ 2017 COMPL HOMOLOGADA (2'!AG88+'MATRIZ 2017 COMPL HOMOLOGADA (2'!AJ88+'MATRIZ 2017 COMPL HOMOLOGADA (2'!AM88</f>
        <v>0</v>
      </c>
      <c r="O88" s="123"/>
      <c r="P88" s="123"/>
      <c r="Q88" s="102"/>
    </row>
    <row r="89" spans="1:17" x14ac:dyDescent="0.25">
      <c r="A89" s="102"/>
      <c r="B89" s="103" t="s">
        <v>138</v>
      </c>
      <c r="C89" s="103" t="s">
        <v>156</v>
      </c>
      <c r="D89" s="103" t="s">
        <v>89</v>
      </c>
      <c r="H89" s="123">
        <f>'MATRIZ 2017 COMPL HOMOLOGADA (2'!J89</f>
        <v>3512632.5685392087</v>
      </c>
      <c r="I89" s="123">
        <f>'MATRIZ 2017 COMPL HOMOLOGADA (2'!O89</f>
        <v>0</v>
      </c>
      <c r="J89" s="123">
        <f>'MATRIZ 2017 COMPL HOMOLOGADA (2'!R89+'MATRIZ 2017 COMPL HOMOLOGADA (2'!X89+'MATRIZ 2017 COMPL HOMOLOGADA (2'!AQ89+'MATRIZ 2017 COMPL HOMOLOGADA (2'!AU89+'MATRIZ 2017 COMPL HOMOLOGADA (2'!AY89</f>
        <v>504.90609532454391</v>
      </c>
      <c r="K89" s="123"/>
      <c r="L89" s="123">
        <f t="shared" si="5"/>
        <v>3513137.4746345333</v>
      </c>
      <c r="M89" s="123"/>
      <c r="N89" s="123">
        <f>'MATRIZ 2017 COMPL HOMOLOGADA (2'!AG89+'MATRIZ 2017 COMPL HOMOLOGADA (2'!AJ89+'MATRIZ 2017 COMPL HOMOLOGADA (2'!AM89</f>
        <v>770201.34965217719</v>
      </c>
      <c r="O89" s="123"/>
      <c r="P89" s="123"/>
      <c r="Q89" s="102"/>
    </row>
    <row r="90" spans="1:17" x14ac:dyDescent="0.25">
      <c r="A90" s="102"/>
      <c r="B90" s="103" t="s">
        <v>138</v>
      </c>
      <c r="C90" s="103" t="s">
        <v>157</v>
      </c>
      <c r="D90" s="103" t="s">
        <v>93</v>
      </c>
      <c r="H90" s="123">
        <f>'MATRIZ 2017 COMPL HOMOLOGADA (2'!J90</f>
        <v>0</v>
      </c>
      <c r="I90" s="123">
        <f>'MATRIZ 2017 COMPL HOMOLOGADA (2'!O90</f>
        <v>1227158.8194812639</v>
      </c>
      <c r="J90" s="123">
        <f>'MATRIZ 2017 COMPL HOMOLOGADA (2'!R90+'MATRIZ 2017 COMPL HOMOLOGADA (2'!X90+'MATRIZ 2017 COMPL HOMOLOGADA (2'!AQ90+'MATRIZ 2017 COMPL HOMOLOGADA (2'!AU90+'MATRIZ 2017 COMPL HOMOLOGADA (2'!AY90</f>
        <v>0</v>
      </c>
      <c r="K90" s="123"/>
      <c r="L90" s="123">
        <f t="shared" si="5"/>
        <v>1227158.8194812639</v>
      </c>
      <c r="M90" s="123"/>
      <c r="N90" s="123">
        <f>'MATRIZ 2017 COMPL HOMOLOGADA (2'!AG90+'MATRIZ 2017 COMPL HOMOLOGADA (2'!AJ90+'MATRIZ 2017 COMPL HOMOLOGADA (2'!AM90</f>
        <v>329242.33064787986</v>
      </c>
      <c r="O90" s="123"/>
      <c r="P90" s="123"/>
      <c r="Q90" s="102"/>
    </row>
    <row r="91" spans="1:17" x14ac:dyDescent="0.25">
      <c r="A91" s="102"/>
      <c r="B91" s="103" t="s">
        <v>138</v>
      </c>
      <c r="C91" s="103" t="s">
        <v>158</v>
      </c>
      <c r="D91" s="103" t="s">
        <v>89</v>
      </c>
      <c r="H91" s="123">
        <f>'MATRIZ 2017 COMPL HOMOLOGADA (2'!J91</f>
        <v>1719973.4019592025</v>
      </c>
      <c r="I91" s="123">
        <f>'MATRIZ 2017 COMPL HOMOLOGADA (2'!O91</f>
        <v>0</v>
      </c>
      <c r="J91" s="123">
        <f>'MATRIZ 2017 COMPL HOMOLOGADA (2'!R91+'MATRIZ 2017 COMPL HOMOLOGADA (2'!X91+'MATRIZ 2017 COMPL HOMOLOGADA (2'!AQ91+'MATRIZ 2017 COMPL HOMOLOGADA (2'!AU91+'MATRIZ 2017 COMPL HOMOLOGADA (2'!AY91</f>
        <v>3201.8418437393457</v>
      </c>
      <c r="K91" s="123"/>
      <c r="L91" s="123">
        <f t="shared" si="5"/>
        <v>1723175.2438029419</v>
      </c>
      <c r="M91" s="123"/>
      <c r="N91" s="123">
        <f>'MATRIZ 2017 COMPL HOMOLOGADA (2'!AG91+'MATRIZ 2017 COMPL HOMOLOGADA (2'!AJ91+'MATRIZ 2017 COMPL HOMOLOGADA (2'!AM91</f>
        <v>562369.29168747854</v>
      </c>
      <c r="O91" s="123"/>
      <c r="P91" s="123"/>
      <c r="Q91" s="102"/>
    </row>
    <row r="92" spans="1:17" x14ac:dyDescent="0.25">
      <c r="A92" s="102"/>
      <c r="B92" s="103" t="s">
        <v>138</v>
      </c>
      <c r="C92" s="103" t="s">
        <v>159</v>
      </c>
      <c r="D92" s="103" t="s">
        <v>93</v>
      </c>
      <c r="H92" s="123">
        <f>'MATRIZ 2017 COMPL HOMOLOGADA (2'!J92</f>
        <v>0</v>
      </c>
      <c r="I92" s="123">
        <f>'MATRIZ 2017 COMPL HOMOLOGADA (2'!O92</f>
        <v>1021506.8700868679</v>
      </c>
      <c r="J92" s="123">
        <f>'MATRIZ 2017 COMPL HOMOLOGADA (2'!R92+'MATRIZ 2017 COMPL HOMOLOGADA (2'!X92+'MATRIZ 2017 COMPL HOMOLOGADA (2'!AQ92+'MATRIZ 2017 COMPL HOMOLOGADA (2'!AU92+'MATRIZ 2017 COMPL HOMOLOGADA (2'!AY92</f>
        <v>3402.3376018741133</v>
      </c>
      <c r="K92" s="123"/>
      <c r="L92" s="123">
        <f t="shared" si="5"/>
        <v>1024909.2076887421</v>
      </c>
      <c r="M92" s="123"/>
      <c r="N92" s="123">
        <f>'MATRIZ 2017 COMPL HOMOLOGADA (2'!AG92+'MATRIZ 2017 COMPL HOMOLOGADA (2'!AJ92+'MATRIZ 2017 COMPL HOMOLOGADA (2'!AM92</f>
        <v>89873.006813735832</v>
      </c>
      <c r="O92" s="123"/>
      <c r="P92" s="123"/>
      <c r="Q92" s="102"/>
    </row>
    <row r="93" spans="1:17" x14ac:dyDescent="0.25">
      <c r="A93" s="102"/>
      <c r="B93" s="103" t="s">
        <v>138</v>
      </c>
      <c r="C93" s="103" t="s">
        <v>160</v>
      </c>
      <c r="D93" s="103" t="s">
        <v>89</v>
      </c>
      <c r="H93" s="123">
        <f>'MATRIZ 2017 COMPL HOMOLOGADA (2'!J93</f>
        <v>3203426.7181854579</v>
      </c>
      <c r="I93" s="123">
        <f>'MATRIZ 2017 COMPL HOMOLOGADA (2'!O93</f>
        <v>0</v>
      </c>
      <c r="J93" s="123">
        <f>'MATRIZ 2017 COMPL HOMOLOGADA (2'!R93+'MATRIZ 2017 COMPL HOMOLOGADA (2'!X93+'MATRIZ 2017 COMPL HOMOLOGADA (2'!AQ93+'MATRIZ 2017 COMPL HOMOLOGADA (2'!AU93+'MATRIZ 2017 COMPL HOMOLOGADA (2'!AY93</f>
        <v>6563.779239219074</v>
      </c>
      <c r="K93" s="123"/>
      <c r="L93" s="123">
        <f t="shared" si="5"/>
        <v>3209990.497424677</v>
      </c>
      <c r="M93" s="123"/>
      <c r="N93" s="123">
        <f>'MATRIZ 2017 COMPL HOMOLOGADA (2'!AG93+'MATRIZ 2017 COMPL HOMOLOGADA (2'!AJ93+'MATRIZ 2017 COMPL HOMOLOGADA (2'!AM93</f>
        <v>1037777.4131149042</v>
      </c>
      <c r="O93" s="123"/>
      <c r="P93" s="123"/>
      <c r="Q93" s="102"/>
    </row>
    <row r="94" spans="1:17" x14ac:dyDescent="0.25">
      <c r="A94" s="102"/>
      <c r="B94" s="103" t="s">
        <v>138</v>
      </c>
      <c r="C94" s="103" t="s">
        <v>161</v>
      </c>
      <c r="D94" s="103" t="s">
        <v>93</v>
      </c>
      <c r="H94" s="123">
        <f>'MATRIZ 2017 COMPL HOMOLOGADA (2'!J94</f>
        <v>0</v>
      </c>
      <c r="I94" s="123">
        <f>'MATRIZ 2017 COMPL HOMOLOGADA (2'!O94</f>
        <v>1572156.1086861852</v>
      </c>
      <c r="J94" s="123">
        <f>'MATRIZ 2017 COMPL HOMOLOGADA (2'!R94+'MATRIZ 2017 COMPL HOMOLOGADA (2'!X94+'MATRIZ 2017 COMPL HOMOLOGADA (2'!AQ94+'MATRIZ 2017 COMPL HOMOLOGADA (2'!AU94+'MATRIZ 2017 COMPL HOMOLOGADA (2'!AY94</f>
        <v>171.26414753408534</v>
      </c>
      <c r="K94" s="123"/>
      <c r="L94" s="123">
        <f t="shared" si="5"/>
        <v>1572327.3728337192</v>
      </c>
      <c r="M94" s="123"/>
      <c r="N94" s="123">
        <f>'MATRIZ 2017 COMPL HOMOLOGADA (2'!AG94+'MATRIZ 2017 COMPL HOMOLOGADA (2'!AJ94+'MATRIZ 2017 COMPL HOMOLOGADA (2'!AM94</f>
        <v>502857.60831212939</v>
      </c>
      <c r="O94" s="123"/>
      <c r="P94" s="123"/>
      <c r="Q94" s="102"/>
    </row>
    <row r="95" spans="1:17" x14ac:dyDescent="0.25">
      <c r="A95" s="102"/>
      <c r="B95" s="103" t="s">
        <v>138</v>
      </c>
      <c r="C95" s="103" t="s">
        <v>162</v>
      </c>
      <c r="D95" s="103" t="s">
        <v>93</v>
      </c>
      <c r="H95" s="123">
        <f>'MATRIZ 2017 COMPL HOMOLOGADA (2'!J95</f>
        <v>0</v>
      </c>
      <c r="I95" s="123">
        <f>'MATRIZ 2017 COMPL HOMOLOGADA (2'!O95</f>
        <v>1655206.6052756095</v>
      </c>
      <c r="J95" s="123">
        <f>'MATRIZ 2017 COMPL HOMOLOGADA (2'!R95+'MATRIZ 2017 COMPL HOMOLOGADA (2'!X95+'MATRIZ 2017 COMPL HOMOLOGADA (2'!AQ95+'MATRIZ 2017 COMPL HOMOLOGADA (2'!AU95+'MATRIZ 2017 COMPL HOMOLOGADA (2'!AY95</f>
        <v>0</v>
      </c>
      <c r="K95" s="123"/>
      <c r="L95" s="123">
        <f t="shared" si="5"/>
        <v>1655206.6052756095</v>
      </c>
      <c r="M95" s="123"/>
      <c r="N95" s="123">
        <f>'MATRIZ 2017 COMPL HOMOLOGADA (2'!AG95+'MATRIZ 2017 COMPL HOMOLOGADA (2'!AJ95+'MATRIZ 2017 COMPL HOMOLOGADA (2'!AM95</f>
        <v>629423.12729383947</v>
      </c>
      <c r="O95" s="123"/>
      <c r="P95" s="123"/>
      <c r="Q95" s="102"/>
    </row>
    <row r="96" spans="1:17" x14ac:dyDescent="0.25">
      <c r="A96" s="102"/>
      <c r="B96" s="103" t="s">
        <v>138</v>
      </c>
      <c r="C96" s="103" t="s">
        <v>163</v>
      </c>
      <c r="D96" s="103" t="s">
        <v>89</v>
      </c>
      <c r="H96" s="123">
        <f>'MATRIZ 2017 COMPL HOMOLOGADA (2'!J96</f>
        <v>1719973.4019592023</v>
      </c>
      <c r="I96" s="123">
        <f>'MATRIZ 2017 COMPL HOMOLOGADA (2'!O96</f>
        <v>0</v>
      </c>
      <c r="J96" s="123">
        <f>'MATRIZ 2017 COMPL HOMOLOGADA (2'!R96+'MATRIZ 2017 COMPL HOMOLOGADA (2'!X96+'MATRIZ 2017 COMPL HOMOLOGADA (2'!AQ96+'MATRIZ 2017 COMPL HOMOLOGADA (2'!AU96+'MATRIZ 2017 COMPL HOMOLOGADA (2'!AY96</f>
        <v>0</v>
      </c>
      <c r="K96" s="123"/>
      <c r="L96" s="123">
        <f t="shared" si="5"/>
        <v>1719973.4019592023</v>
      </c>
      <c r="M96" s="123"/>
      <c r="N96" s="123">
        <f>'MATRIZ 2017 COMPL HOMOLOGADA (2'!AG96+'MATRIZ 2017 COMPL HOMOLOGADA (2'!AJ96+'MATRIZ 2017 COMPL HOMOLOGADA (2'!AM96</f>
        <v>351839.03957481432</v>
      </c>
      <c r="O96" s="123"/>
      <c r="P96" s="123"/>
      <c r="Q96" s="102"/>
    </row>
    <row r="97" spans="1:17" x14ac:dyDescent="0.25">
      <c r="A97" s="102"/>
      <c r="B97" s="103" t="s">
        <v>138</v>
      </c>
      <c r="C97" s="103" t="s">
        <v>164</v>
      </c>
      <c r="D97" s="103" t="s">
        <v>93</v>
      </c>
      <c r="H97" s="123">
        <f>'MATRIZ 2017 COMPL HOMOLOGADA (2'!J97</f>
        <v>0</v>
      </c>
      <c r="I97" s="123">
        <f>'MATRIZ 2017 COMPL HOMOLOGADA (2'!O97</f>
        <v>1529928.9794143185</v>
      </c>
      <c r="J97" s="123">
        <f>'MATRIZ 2017 COMPL HOMOLOGADA (2'!R97+'MATRIZ 2017 COMPL HOMOLOGADA (2'!X97+'MATRIZ 2017 COMPL HOMOLOGADA (2'!AQ97+'MATRIZ 2017 COMPL HOMOLOGADA (2'!AU97+'MATRIZ 2017 COMPL HOMOLOGADA (2'!AY97</f>
        <v>0</v>
      </c>
      <c r="K97" s="123"/>
      <c r="L97" s="123">
        <f t="shared" si="5"/>
        <v>1529928.9794143185</v>
      </c>
      <c r="M97" s="123"/>
      <c r="N97" s="123">
        <f>'MATRIZ 2017 COMPL HOMOLOGADA (2'!AG97+'MATRIZ 2017 COMPL HOMOLOGADA (2'!AJ97+'MATRIZ 2017 COMPL HOMOLOGADA (2'!AM97</f>
        <v>532899.3019290989</v>
      </c>
      <c r="O97" s="123"/>
      <c r="P97" s="123"/>
      <c r="Q97" s="102"/>
    </row>
    <row r="98" spans="1:17" x14ac:dyDescent="0.25">
      <c r="A98" s="102"/>
      <c r="B98" s="103" t="s">
        <v>138</v>
      </c>
      <c r="C98" s="103" t="s">
        <v>165</v>
      </c>
      <c r="D98" s="103" t="s">
        <v>89</v>
      </c>
      <c r="H98" s="123">
        <f>'MATRIZ 2017 COMPL HOMOLOGADA (2'!J98</f>
        <v>1719973.4019592027</v>
      </c>
      <c r="I98" s="123">
        <f>'MATRIZ 2017 COMPL HOMOLOGADA (2'!O98</f>
        <v>0</v>
      </c>
      <c r="J98" s="123">
        <f>'MATRIZ 2017 COMPL HOMOLOGADA (2'!R98+'MATRIZ 2017 COMPL HOMOLOGADA (2'!X98+'MATRIZ 2017 COMPL HOMOLOGADA (2'!AQ98+'MATRIZ 2017 COMPL HOMOLOGADA (2'!AU98+'MATRIZ 2017 COMPL HOMOLOGADA (2'!AY98</f>
        <v>5788.2434768005733</v>
      </c>
      <c r="K98" s="123"/>
      <c r="L98" s="123">
        <f t="shared" si="5"/>
        <v>1725761.6454360033</v>
      </c>
      <c r="M98" s="123"/>
      <c r="N98" s="123">
        <f>'MATRIZ 2017 COMPL HOMOLOGADA (2'!AG98+'MATRIZ 2017 COMPL HOMOLOGADA (2'!AJ98+'MATRIZ 2017 COMPL HOMOLOGADA (2'!AM98</f>
        <v>365033.60332431766</v>
      </c>
      <c r="O98" s="123"/>
      <c r="P98" s="123"/>
      <c r="Q98" s="102"/>
    </row>
    <row r="99" spans="1:17" x14ac:dyDescent="0.25">
      <c r="A99" s="102"/>
      <c r="B99" s="103" t="s">
        <v>138</v>
      </c>
      <c r="C99" s="103" t="s">
        <v>166</v>
      </c>
      <c r="D99" s="103" t="s">
        <v>93</v>
      </c>
      <c r="H99" s="123">
        <f>'MATRIZ 2017 COMPL HOMOLOGADA (2'!J99</f>
        <v>0</v>
      </c>
      <c r="I99" s="123">
        <f>'MATRIZ 2017 COMPL HOMOLOGADA (2'!O99</f>
        <v>1163194.1630549671</v>
      </c>
      <c r="J99" s="123">
        <f>'MATRIZ 2017 COMPL HOMOLOGADA (2'!R99+'MATRIZ 2017 COMPL HOMOLOGADA (2'!X99+'MATRIZ 2017 COMPL HOMOLOGADA (2'!AQ99+'MATRIZ 2017 COMPL HOMOLOGADA (2'!AU99+'MATRIZ 2017 COMPL HOMOLOGADA (2'!AY99</f>
        <v>6976.3665832866936</v>
      </c>
      <c r="K99" s="123"/>
      <c r="L99" s="123">
        <f t="shared" si="5"/>
        <v>1170170.5296382539</v>
      </c>
      <c r="M99" s="123"/>
      <c r="N99" s="123">
        <f>'MATRIZ 2017 COMPL HOMOLOGADA (2'!AG99+'MATRIZ 2017 COMPL HOMOLOGADA (2'!AJ99+'MATRIZ 2017 COMPL HOMOLOGADA (2'!AM99</f>
        <v>281170.22808007651</v>
      </c>
      <c r="O99" s="123"/>
      <c r="P99" s="123"/>
      <c r="Q99" s="102"/>
    </row>
    <row r="100" spans="1:17" x14ac:dyDescent="0.25">
      <c r="A100" s="102"/>
      <c r="B100" s="103" t="s">
        <v>138</v>
      </c>
      <c r="C100" s="103" t="s">
        <v>167</v>
      </c>
      <c r="D100" s="103" t="s">
        <v>93</v>
      </c>
      <c r="H100" s="123">
        <f>'MATRIZ 2017 COMPL HOMOLOGADA (2'!J100</f>
        <v>0</v>
      </c>
      <c r="I100" s="123">
        <f>'MATRIZ 2017 COMPL HOMOLOGADA (2'!O100</f>
        <v>1008808.992033664</v>
      </c>
      <c r="J100" s="123">
        <f>'MATRIZ 2017 COMPL HOMOLOGADA (2'!R100+'MATRIZ 2017 COMPL HOMOLOGADA (2'!X100+'MATRIZ 2017 COMPL HOMOLOGADA (2'!AQ100+'MATRIZ 2017 COMPL HOMOLOGADA (2'!AU100+'MATRIZ 2017 COMPL HOMOLOGADA (2'!AY100</f>
        <v>0</v>
      </c>
      <c r="K100" s="123"/>
      <c r="L100" s="123">
        <f t="shared" si="5"/>
        <v>1008808.992033664</v>
      </c>
      <c r="M100" s="123"/>
      <c r="N100" s="123">
        <f>'MATRIZ 2017 COMPL HOMOLOGADA (2'!AG100+'MATRIZ 2017 COMPL HOMOLOGADA (2'!AJ100+'MATRIZ 2017 COMPL HOMOLOGADA (2'!AM100</f>
        <v>0</v>
      </c>
      <c r="O100" s="123"/>
      <c r="P100" s="123"/>
      <c r="Q100" s="102"/>
    </row>
    <row r="101" spans="1:17" x14ac:dyDescent="0.25">
      <c r="A101" s="102"/>
      <c r="B101" s="103" t="s">
        <v>138</v>
      </c>
      <c r="C101" s="103" t="s">
        <v>168</v>
      </c>
      <c r="D101" s="103" t="s">
        <v>89</v>
      </c>
      <c r="H101" s="123">
        <f>'MATRIZ 2017 COMPL HOMOLOGADA (2'!J101</f>
        <v>1994301.8190102461</v>
      </c>
      <c r="I101" s="123">
        <f>'MATRIZ 2017 COMPL HOMOLOGADA (2'!O101</f>
        <v>0</v>
      </c>
      <c r="J101" s="123">
        <f>'MATRIZ 2017 COMPL HOMOLOGADA (2'!R101+'MATRIZ 2017 COMPL HOMOLOGADA (2'!X101+'MATRIZ 2017 COMPL HOMOLOGADA (2'!AQ101+'MATRIZ 2017 COMPL HOMOLOGADA (2'!AU101+'MATRIZ 2017 COMPL HOMOLOGADA (2'!AY101</f>
        <v>0</v>
      </c>
      <c r="K101" s="123"/>
      <c r="L101" s="123">
        <f t="shared" si="5"/>
        <v>1994301.8190102461</v>
      </c>
      <c r="M101" s="123"/>
      <c r="N101" s="123">
        <f>'MATRIZ 2017 COMPL HOMOLOGADA (2'!AG101+'MATRIZ 2017 COMPL HOMOLOGADA (2'!AJ101+'MATRIZ 2017 COMPL HOMOLOGADA (2'!AM101</f>
        <v>684475.47304301709</v>
      </c>
      <c r="O101" s="123"/>
      <c r="P101" s="123"/>
      <c r="Q101" s="102"/>
    </row>
    <row r="102" spans="1:17" x14ac:dyDescent="0.25">
      <c r="A102" s="102"/>
      <c r="B102" s="103" t="s">
        <v>138</v>
      </c>
      <c r="C102" s="103" t="s">
        <v>169</v>
      </c>
      <c r="D102" s="103" t="s">
        <v>89</v>
      </c>
      <c r="H102" s="123">
        <f>'MATRIZ 2017 COMPL HOMOLOGADA (2'!J102</f>
        <v>1725754.3419873072</v>
      </c>
      <c r="I102" s="123">
        <f>'MATRIZ 2017 COMPL HOMOLOGADA (2'!O102</f>
        <v>0</v>
      </c>
      <c r="J102" s="123">
        <f>'MATRIZ 2017 COMPL HOMOLOGADA (2'!R102+'MATRIZ 2017 COMPL HOMOLOGADA (2'!X102+'MATRIZ 2017 COMPL HOMOLOGADA (2'!AQ102+'MATRIZ 2017 COMPL HOMOLOGADA (2'!AU102+'MATRIZ 2017 COMPL HOMOLOGADA (2'!AY102</f>
        <v>4291.7018102586244</v>
      </c>
      <c r="K102" s="123"/>
      <c r="L102" s="123">
        <f t="shared" si="5"/>
        <v>1730046.0437975659</v>
      </c>
      <c r="M102" s="123"/>
      <c r="N102" s="123">
        <f>'MATRIZ 2017 COMPL HOMOLOGADA (2'!AG102+'MATRIZ 2017 COMPL HOMOLOGADA (2'!AJ102+'MATRIZ 2017 COMPL HOMOLOGADA (2'!AM102</f>
        <v>559582.61646349251</v>
      </c>
      <c r="O102" s="123"/>
      <c r="P102" s="123"/>
      <c r="Q102" s="102"/>
    </row>
    <row r="103" spans="1:17" x14ac:dyDescent="0.25">
      <c r="A103" s="102"/>
      <c r="B103" s="103" t="s">
        <v>138</v>
      </c>
      <c r="C103" s="103" t="s">
        <v>170</v>
      </c>
      <c r="D103" s="103" t="s">
        <v>89</v>
      </c>
      <c r="H103" s="123">
        <f>'MATRIZ 2017 COMPL HOMOLOGADA (2'!J103</f>
        <v>15340864.98967105</v>
      </c>
      <c r="I103" s="123">
        <f>'MATRIZ 2017 COMPL HOMOLOGADA (2'!O103</f>
        <v>0</v>
      </c>
      <c r="J103" s="123">
        <f>'MATRIZ 2017 COMPL HOMOLOGADA (2'!R103+'MATRIZ 2017 COMPL HOMOLOGADA (2'!X103+'MATRIZ 2017 COMPL HOMOLOGADA (2'!AQ103+'MATRIZ 2017 COMPL HOMOLOGADA (2'!AU103+'MATRIZ 2017 COMPL HOMOLOGADA (2'!AY103</f>
        <v>0</v>
      </c>
      <c r="K103" s="123"/>
      <c r="L103" s="123">
        <f t="shared" si="5"/>
        <v>15340864.98967105</v>
      </c>
      <c r="M103" s="123"/>
      <c r="N103" s="123">
        <f>'MATRIZ 2017 COMPL HOMOLOGADA (2'!AG103+'MATRIZ 2017 COMPL HOMOLOGADA (2'!AJ103+'MATRIZ 2017 COMPL HOMOLOGADA (2'!AM103</f>
        <v>5287720.3137365645</v>
      </c>
      <c r="O103" s="123"/>
      <c r="P103" s="123"/>
      <c r="Q103" s="102"/>
    </row>
    <row r="104" spans="1:17" x14ac:dyDescent="0.25">
      <c r="A104" s="102"/>
      <c r="B104" s="103" t="s">
        <v>138</v>
      </c>
      <c r="C104" s="103" t="s">
        <v>171</v>
      </c>
      <c r="D104" s="103" t="s">
        <v>89</v>
      </c>
      <c r="H104" s="123">
        <f>'MATRIZ 2017 COMPL HOMOLOGADA (2'!J104</f>
        <v>2147305.6722274204</v>
      </c>
      <c r="I104" s="123">
        <f>'MATRIZ 2017 COMPL HOMOLOGADA (2'!O104</f>
        <v>0</v>
      </c>
      <c r="J104" s="123">
        <f>'MATRIZ 2017 COMPL HOMOLOGADA (2'!R104+'MATRIZ 2017 COMPL HOMOLOGADA (2'!X104+'MATRIZ 2017 COMPL HOMOLOGADA (2'!AQ104+'MATRIZ 2017 COMPL HOMOLOGADA (2'!AU104+'MATRIZ 2017 COMPL HOMOLOGADA (2'!AY104</f>
        <v>0</v>
      </c>
      <c r="K104" s="123"/>
      <c r="L104" s="123">
        <f t="shared" si="5"/>
        <v>2147305.6722274204</v>
      </c>
      <c r="M104" s="123"/>
      <c r="N104" s="123">
        <f>'MATRIZ 2017 COMPL HOMOLOGADA (2'!AG104+'MATRIZ 2017 COMPL HOMOLOGADA (2'!AJ104+'MATRIZ 2017 COMPL HOMOLOGADA (2'!AM104</f>
        <v>582062.12205062597</v>
      </c>
      <c r="O104" s="123"/>
      <c r="P104" s="123"/>
      <c r="Q104" s="102"/>
    </row>
    <row r="105" spans="1:17" x14ac:dyDescent="0.25">
      <c r="A105" s="102"/>
      <c r="B105" s="103" t="s">
        <v>138</v>
      </c>
      <c r="C105" s="103" t="s">
        <v>172</v>
      </c>
      <c r="D105" s="103" t="s">
        <v>93</v>
      </c>
      <c r="H105" s="123">
        <f>'MATRIZ 2017 COMPL HOMOLOGADA (2'!J105</f>
        <v>0</v>
      </c>
      <c r="I105" s="123">
        <f>'MATRIZ 2017 COMPL HOMOLOGADA (2'!O105</f>
        <v>1010789.9179689738</v>
      </c>
      <c r="J105" s="123">
        <f>'MATRIZ 2017 COMPL HOMOLOGADA (2'!R105+'MATRIZ 2017 COMPL HOMOLOGADA (2'!X105+'MATRIZ 2017 COMPL HOMOLOGADA (2'!AQ105+'MATRIZ 2017 COMPL HOMOLOGADA (2'!AU105+'MATRIZ 2017 COMPL HOMOLOGADA (2'!AY105</f>
        <v>54456.540143909777</v>
      </c>
      <c r="K105" s="123"/>
      <c r="L105" s="123">
        <f t="shared" si="5"/>
        <v>1065246.4581128836</v>
      </c>
      <c r="M105" s="123"/>
      <c r="N105" s="123">
        <f>'MATRIZ 2017 COMPL HOMOLOGADA (2'!AG105+'MATRIZ 2017 COMPL HOMOLOGADA (2'!AJ105+'MATRIZ 2017 COMPL HOMOLOGADA (2'!AM105</f>
        <v>55828.250840751687</v>
      </c>
      <c r="O105" s="123"/>
      <c r="P105" s="123"/>
      <c r="Q105" s="102"/>
    </row>
    <row r="106" spans="1:17" x14ac:dyDescent="0.25">
      <c r="A106" s="102"/>
      <c r="B106" s="103" t="s">
        <v>138</v>
      </c>
      <c r="C106" s="103" t="s">
        <v>173</v>
      </c>
      <c r="D106" s="103" t="s">
        <v>93</v>
      </c>
      <c r="H106" s="123">
        <f>'MATRIZ 2017 COMPL HOMOLOGADA (2'!J106</f>
        <v>0</v>
      </c>
      <c r="I106" s="123">
        <f>'MATRIZ 2017 COMPL HOMOLOGADA (2'!O106</f>
        <v>1307646.4113101207</v>
      </c>
      <c r="J106" s="123">
        <f>'MATRIZ 2017 COMPL HOMOLOGADA (2'!R106+'MATRIZ 2017 COMPL HOMOLOGADA (2'!X106+'MATRIZ 2017 COMPL HOMOLOGADA (2'!AQ106+'MATRIZ 2017 COMPL HOMOLOGADA (2'!AU106+'MATRIZ 2017 COMPL HOMOLOGADA (2'!AY106</f>
        <v>1676.2882364774862</v>
      </c>
      <c r="K106" s="123"/>
      <c r="L106" s="123">
        <f t="shared" si="5"/>
        <v>1309322.6995465981</v>
      </c>
      <c r="M106" s="123"/>
      <c r="N106" s="123">
        <f>'MATRIZ 2017 COMPL HOMOLOGADA (2'!AG106+'MATRIZ 2017 COMPL HOMOLOGADA (2'!AJ106+'MATRIZ 2017 COMPL HOMOLOGADA (2'!AM106</f>
        <v>614601.30019357277</v>
      </c>
      <c r="O106" s="123"/>
      <c r="P106" s="123"/>
      <c r="Q106" s="102"/>
    </row>
    <row r="107" spans="1:17" x14ac:dyDescent="0.25">
      <c r="A107" s="102"/>
      <c r="B107" s="103" t="s">
        <v>138</v>
      </c>
      <c r="C107" s="103" t="s">
        <v>174</v>
      </c>
      <c r="D107" s="103" t="s">
        <v>89</v>
      </c>
      <c r="H107" s="123">
        <f>'MATRIZ 2017 COMPL HOMOLOGADA (2'!J107</f>
        <v>3467168.1162854373</v>
      </c>
      <c r="I107" s="123">
        <f>'MATRIZ 2017 COMPL HOMOLOGADA (2'!O107</f>
        <v>0</v>
      </c>
      <c r="J107" s="123">
        <f>'MATRIZ 2017 COMPL HOMOLOGADA (2'!R107+'MATRIZ 2017 COMPL HOMOLOGADA (2'!X107+'MATRIZ 2017 COMPL HOMOLOGADA (2'!AQ107+'MATRIZ 2017 COMPL HOMOLOGADA (2'!AU107+'MATRIZ 2017 COMPL HOMOLOGADA (2'!AY107</f>
        <v>525.10233913752563</v>
      </c>
      <c r="K107" s="123"/>
      <c r="L107" s="123">
        <f t="shared" si="5"/>
        <v>3467693.2186245746</v>
      </c>
      <c r="M107" s="123"/>
      <c r="N107" s="123">
        <f>'MATRIZ 2017 COMPL HOMOLOGADA (2'!AG107+'MATRIZ 2017 COMPL HOMOLOGADA (2'!AJ107+'MATRIZ 2017 COMPL HOMOLOGADA (2'!AM107</f>
        <v>1341873.547831401</v>
      </c>
      <c r="O107" s="123"/>
      <c r="P107" s="123"/>
      <c r="Q107" s="102"/>
    </row>
    <row r="108" spans="1:17" x14ac:dyDescent="0.25">
      <c r="A108" s="102"/>
      <c r="B108" s="103" t="s">
        <v>138</v>
      </c>
      <c r="C108" s="103" t="s">
        <v>175</v>
      </c>
      <c r="D108" s="103" t="s">
        <v>89</v>
      </c>
      <c r="H108" s="123">
        <f>'MATRIZ 2017 COMPL HOMOLOGADA (2'!J108</f>
        <v>2373239.6947449869</v>
      </c>
      <c r="I108" s="123">
        <f>'MATRIZ 2017 COMPL HOMOLOGADA (2'!O108</f>
        <v>0</v>
      </c>
      <c r="J108" s="123">
        <f>'MATRIZ 2017 COMPL HOMOLOGADA (2'!R108+'MATRIZ 2017 COMPL HOMOLOGADA (2'!X108+'MATRIZ 2017 COMPL HOMOLOGADA (2'!AQ108+'MATRIZ 2017 COMPL HOMOLOGADA (2'!AU108+'MATRIZ 2017 COMPL HOMOLOGADA (2'!AY108</f>
        <v>3130.4177910121725</v>
      </c>
      <c r="K108" s="123"/>
      <c r="L108" s="123">
        <f t="shared" si="5"/>
        <v>2376370.1125359992</v>
      </c>
      <c r="M108" s="123"/>
      <c r="N108" s="123">
        <f>'MATRIZ 2017 COMPL HOMOLOGADA (2'!AG108+'MATRIZ 2017 COMPL HOMOLOGADA (2'!AJ108+'MATRIZ 2017 COMPL HOMOLOGADA (2'!AM108</f>
        <v>657242.55658856919</v>
      </c>
      <c r="O108" s="123"/>
      <c r="P108" s="123"/>
      <c r="Q108" s="102"/>
    </row>
    <row r="109" spans="1:17" x14ac:dyDescent="0.25">
      <c r="A109" s="102"/>
      <c r="B109" s="103" t="s">
        <v>138</v>
      </c>
      <c r="C109" s="103" t="s">
        <v>176</v>
      </c>
      <c r="D109" s="103" t="s">
        <v>89</v>
      </c>
      <c r="H109" s="123">
        <f>'MATRIZ 2017 COMPL HOMOLOGADA (2'!J109</f>
        <v>5643473.3941275943</v>
      </c>
      <c r="I109" s="123">
        <f>'MATRIZ 2017 COMPL HOMOLOGADA (2'!O109</f>
        <v>0</v>
      </c>
      <c r="J109" s="123">
        <f>'MATRIZ 2017 COMPL HOMOLOGADA (2'!R109+'MATRIZ 2017 COMPL HOMOLOGADA (2'!X109+'MATRIZ 2017 COMPL HOMOLOGADA (2'!AQ109+'MATRIZ 2017 COMPL HOMOLOGADA (2'!AU109+'MATRIZ 2017 COMPL HOMOLOGADA (2'!AY109</f>
        <v>7922.0684013764576</v>
      </c>
      <c r="K109" s="123"/>
      <c r="L109" s="123">
        <f t="shared" si="5"/>
        <v>5651395.462528971</v>
      </c>
      <c r="M109" s="123"/>
      <c r="N109" s="123">
        <f>'MATRIZ 2017 COMPL HOMOLOGADA (2'!AG109+'MATRIZ 2017 COMPL HOMOLOGADA (2'!AJ109+'MATRIZ 2017 COMPL HOMOLOGADA (2'!AM109</f>
        <v>1862433.3763583507</v>
      </c>
      <c r="O109" s="123"/>
      <c r="P109" s="123"/>
      <c r="Q109" s="102"/>
    </row>
    <row r="110" spans="1:17" x14ac:dyDescent="0.25">
      <c r="A110" s="102"/>
      <c r="H110" s="123"/>
      <c r="I110" s="123"/>
      <c r="J110" s="123"/>
      <c r="K110" s="123"/>
      <c r="L110" s="123"/>
      <c r="M110" s="123"/>
      <c r="N110" s="123"/>
      <c r="O110" s="123"/>
      <c r="P110" s="123"/>
      <c r="Q110" s="102"/>
    </row>
    <row r="111" spans="1:17" x14ac:dyDescent="0.25">
      <c r="A111" s="102"/>
      <c r="B111" s="107" t="s">
        <v>177</v>
      </c>
      <c r="C111" s="107" t="s">
        <v>178</v>
      </c>
      <c r="D111" s="107" t="s">
        <v>84</v>
      </c>
      <c r="E111" s="107"/>
      <c r="F111" s="109"/>
      <c r="G111" s="107"/>
      <c r="H111" s="124">
        <f>SUM(H112:H142)</f>
        <v>53306624.254181631</v>
      </c>
      <c r="I111" s="124">
        <f>SUM(I112:I142)</f>
        <v>14950972.406879688</v>
      </c>
      <c r="J111" s="124">
        <f>SUM(J112:J142)</f>
        <v>8046642.2796219466</v>
      </c>
      <c r="K111" s="124"/>
      <c r="L111" s="124">
        <f>SUM(L112:L142)</f>
        <v>76304238.940683246</v>
      </c>
      <c r="M111" s="124"/>
      <c r="N111" s="124">
        <f>SUM(N112:N142)</f>
        <v>19041720.662546195</v>
      </c>
      <c r="O111" s="124"/>
      <c r="P111" s="124">
        <f>L111*'DADOS BASE PROPOSTA'!$H$63</f>
        <v>61043.391152546603</v>
      </c>
      <c r="Q111" s="102"/>
    </row>
    <row r="112" spans="1:17" x14ac:dyDescent="0.25">
      <c r="A112" s="102"/>
      <c r="B112" s="103" t="s">
        <v>177</v>
      </c>
      <c r="C112" s="103" t="s">
        <v>35</v>
      </c>
      <c r="D112" s="103" t="s">
        <v>85</v>
      </c>
      <c r="F112" s="77">
        <f>'MATRIZ 2017 COMPL HOMOLOGADA (2'!Q112</f>
        <v>30</v>
      </c>
      <c r="H112" s="123">
        <f>'MATRIZ 2017 COMPL HOMOLOGADA (2'!J112</f>
        <v>0</v>
      </c>
      <c r="I112" s="123">
        <f>SUMIF('MATRIZ 2017 COMPL HOMOLOGADA (2'!D113:D143,"ECR",'MATRIZ 2017 COMPL HOMOLOGADA (2'!O113:O143)</f>
        <v>0</v>
      </c>
      <c r="J112" s="123">
        <f>'MATRIZ 2017 COMPL HOMOLOGADA (2'!R112+'MATRIZ 2017 COMPL HOMOLOGADA (2'!X112+'MATRIZ 2017 COMPL HOMOLOGADA (2'!AQ112+'MATRIZ 2017 COMPL HOMOLOGADA (2'!AU112+'MATRIZ 2017 COMPL HOMOLOGADA (2'!AY112</f>
        <v>6860912.8761661304</v>
      </c>
      <c r="K112" s="123"/>
      <c r="L112" s="123">
        <f t="shared" ref="L112:L142" si="6">SUM(H112:J112)</f>
        <v>6860912.8761661304</v>
      </c>
      <c r="M112" s="123"/>
      <c r="N112" s="123">
        <f>'MATRIZ 2017 COMPL HOMOLOGADA (2'!AG112+'MATRIZ 2017 COMPL HOMOLOGADA (2'!AJ112+'MATRIZ 2017 COMPL HOMOLOGADA (2'!AM112</f>
        <v>0</v>
      </c>
      <c r="O112" s="123"/>
      <c r="P112" s="123"/>
      <c r="Q112" s="102"/>
    </row>
    <row r="113" spans="1:17" x14ac:dyDescent="0.25">
      <c r="A113" s="102"/>
      <c r="B113" s="103" t="s">
        <v>177</v>
      </c>
      <c r="C113" s="103" t="s">
        <v>179</v>
      </c>
      <c r="D113" s="103" t="s">
        <v>89</v>
      </c>
      <c r="H113" s="123">
        <f>'MATRIZ 2017 COMPL HOMOLOGADA (2'!J113</f>
        <v>1957606.438633845</v>
      </c>
      <c r="I113" s="123">
        <f>'MATRIZ 2017 COMPL HOMOLOGADA (2'!O113</f>
        <v>0</v>
      </c>
      <c r="J113" s="123">
        <f>'MATRIZ 2017 COMPL HOMOLOGADA (2'!R113+'MATRIZ 2017 COMPL HOMOLOGADA (2'!X113+'MATRIZ 2017 COMPL HOMOLOGADA (2'!AQ113+'MATRIZ 2017 COMPL HOMOLOGADA (2'!AU113+'MATRIZ 2017 COMPL HOMOLOGADA (2'!AY113</f>
        <v>0</v>
      </c>
      <c r="K113" s="123"/>
      <c r="L113" s="123">
        <f t="shared" si="6"/>
        <v>1957606.438633845</v>
      </c>
      <c r="M113" s="123"/>
      <c r="N113" s="123">
        <f>'MATRIZ 2017 COMPL HOMOLOGADA (2'!AG113+'MATRIZ 2017 COMPL HOMOLOGADA (2'!AJ113+'MATRIZ 2017 COMPL HOMOLOGADA (2'!AM113</f>
        <v>657579.2323187798</v>
      </c>
      <c r="O113" s="123"/>
      <c r="P113" s="123"/>
      <c r="Q113" s="102"/>
    </row>
    <row r="114" spans="1:17" x14ac:dyDescent="0.25">
      <c r="A114" s="102"/>
      <c r="B114" s="103" t="s">
        <v>177</v>
      </c>
      <c r="C114" s="103" t="s">
        <v>180</v>
      </c>
      <c r="D114" s="103" t="s">
        <v>89</v>
      </c>
      <c r="H114" s="123">
        <f>'MATRIZ 2017 COMPL HOMOLOGADA (2'!J114</f>
        <v>1719973.4019592025</v>
      </c>
      <c r="I114" s="123">
        <f>'MATRIZ 2017 COMPL HOMOLOGADA (2'!O114</f>
        <v>0</v>
      </c>
      <c r="J114" s="123">
        <f>'MATRIZ 2017 COMPL HOMOLOGADA (2'!R114+'MATRIZ 2017 COMPL HOMOLOGADA (2'!X114+'MATRIZ 2017 COMPL HOMOLOGADA (2'!AQ114+'MATRIZ 2017 COMPL HOMOLOGADA (2'!AU114+'MATRIZ 2017 COMPL HOMOLOGADA (2'!AY114</f>
        <v>0</v>
      </c>
      <c r="K114" s="123"/>
      <c r="L114" s="123">
        <f t="shared" si="6"/>
        <v>1719973.4019592025</v>
      </c>
      <c r="M114" s="123"/>
      <c r="N114" s="123">
        <f>'MATRIZ 2017 COMPL HOMOLOGADA (2'!AG114+'MATRIZ 2017 COMPL HOMOLOGADA (2'!AJ114+'MATRIZ 2017 COMPL HOMOLOGADA (2'!AM114</f>
        <v>673802.9841804381</v>
      </c>
      <c r="O114" s="123"/>
      <c r="P114" s="123"/>
      <c r="Q114" s="102"/>
    </row>
    <row r="115" spans="1:17" x14ac:dyDescent="0.25">
      <c r="A115" s="102"/>
      <c r="B115" s="103" t="s">
        <v>177</v>
      </c>
      <c r="C115" s="103" t="s">
        <v>181</v>
      </c>
      <c r="D115" s="103" t="s">
        <v>87</v>
      </c>
      <c r="H115" s="123">
        <f>'MATRIZ 2017 COMPL HOMOLOGADA (2'!J115</f>
        <v>0</v>
      </c>
      <c r="I115" s="123">
        <f>'MATRIZ 2017 COMPL HOMOLOGADA (2'!O115</f>
        <v>531250.80690022686</v>
      </c>
      <c r="J115" s="123">
        <f>'MATRIZ 2017 COMPL HOMOLOGADA (2'!R115+'MATRIZ 2017 COMPL HOMOLOGADA (2'!X115+'MATRIZ 2017 COMPL HOMOLOGADA (2'!AQ115+'MATRIZ 2017 COMPL HOMOLOGADA (2'!AU115+'MATRIZ 2017 COMPL HOMOLOGADA (2'!AY115</f>
        <v>0</v>
      </c>
      <c r="K115" s="123"/>
      <c r="L115" s="123">
        <f t="shared" si="6"/>
        <v>531250.80690022686</v>
      </c>
      <c r="M115" s="123"/>
      <c r="N115" s="123">
        <f>'MATRIZ 2017 COMPL HOMOLOGADA (2'!AG115+'MATRIZ 2017 COMPL HOMOLOGADA (2'!AJ115+'MATRIZ 2017 COMPL HOMOLOGADA (2'!AM115</f>
        <v>24491.145336200483</v>
      </c>
      <c r="O115" s="123"/>
      <c r="P115" s="123"/>
      <c r="Q115" s="102"/>
    </row>
    <row r="116" spans="1:17" x14ac:dyDescent="0.25">
      <c r="A116" s="102"/>
      <c r="B116" s="103" t="s">
        <v>177</v>
      </c>
      <c r="C116" s="103" t="s">
        <v>182</v>
      </c>
      <c r="D116" s="103" t="s">
        <v>87</v>
      </c>
      <c r="H116" s="123">
        <f>'MATRIZ 2017 COMPL HOMOLOGADA (2'!J116</f>
        <v>0</v>
      </c>
      <c r="I116" s="123">
        <f>'MATRIZ 2017 COMPL HOMOLOGADA (2'!O116</f>
        <v>519261.85736361681</v>
      </c>
      <c r="J116" s="123">
        <f>'MATRIZ 2017 COMPL HOMOLOGADA (2'!R116+'MATRIZ 2017 COMPL HOMOLOGADA (2'!X116+'MATRIZ 2017 COMPL HOMOLOGADA (2'!AQ116+'MATRIZ 2017 COMPL HOMOLOGADA (2'!AU116+'MATRIZ 2017 COMPL HOMOLOGADA (2'!AY116</f>
        <v>0</v>
      </c>
      <c r="K116" s="123"/>
      <c r="L116" s="123">
        <f t="shared" si="6"/>
        <v>519261.85736361681</v>
      </c>
      <c r="M116" s="123"/>
      <c r="N116" s="123">
        <f>'MATRIZ 2017 COMPL HOMOLOGADA (2'!AG116+'MATRIZ 2017 COMPL HOMOLOGADA (2'!AJ116+'MATRIZ 2017 COMPL HOMOLOGADA (2'!AM116</f>
        <v>49942.866961317559</v>
      </c>
      <c r="O116" s="123"/>
      <c r="P116" s="123"/>
      <c r="Q116" s="102"/>
    </row>
    <row r="117" spans="1:17" x14ac:dyDescent="0.25">
      <c r="A117" s="102"/>
      <c r="B117" s="103" t="s">
        <v>177</v>
      </c>
      <c r="C117" s="103" t="s">
        <v>183</v>
      </c>
      <c r="D117" s="103" t="s">
        <v>87</v>
      </c>
      <c r="H117" s="123">
        <f>'MATRIZ 2017 COMPL HOMOLOGADA (2'!J117</f>
        <v>0</v>
      </c>
      <c r="I117" s="123">
        <f>'MATRIZ 2017 COMPL HOMOLOGADA (2'!O117</f>
        <v>499965.73525072273</v>
      </c>
      <c r="J117" s="123">
        <f>'MATRIZ 2017 COMPL HOMOLOGADA (2'!R117+'MATRIZ 2017 COMPL HOMOLOGADA (2'!X117+'MATRIZ 2017 COMPL HOMOLOGADA (2'!AQ117+'MATRIZ 2017 COMPL HOMOLOGADA (2'!AU117+'MATRIZ 2017 COMPL HOMOLOGADA (2'!AY117</f>
        <v>0</v>
      </c>
      <c r="K117" s="123"/>
      <c r="L117" s="123">
        <f t="shared" si="6"/>
        <v>499965.73525072273</v>
      </c>
      <c r="M117" s="123"/>
      <c r="N117" s="123">
        <f>'MATRIZ 2017 COMPL HOMOLOGADA (2'!AG117+'MATRIZ 2017 COMPL HOMOLOGADA (2'!AJ117+'MATRIZ 2017 COMPL HOMOLOGADA (2'!AM117</f>
        <v>0</v>
      </c>
      <c r="O117" s="123"/>
      <c r="P117" s="123"/>
      <c r="Q117" s="102"/>
    </row>
    <row r="118" spans="1:17" x14ac:dyDescent="0.25">
      <c r="A118" s="102"/>
      <c r="B118" s="103" t="s">
        <v>177</v>
      </c>
      <c r="C118" s="103" t="s">
        <v>184</v>
      </c>
      <c r="D118" s="103" t="s">
        <v>89</v>
      </c>
      <c r="H118" s="123">
        <f>'MATRIZ 2017 COMPL HOMOLOGADA (2'!J118</f>
        <v>1719973.4019592027</v>
      </c>
      <c r="I118" s="123">
        <f>'MATRIZ 2017 COMPL HOMOLOGADA (2'!O118</f>
        <v>0</v>
      </c>
      <c r="J118" s="123">
        <f>'MATRIZ 2017 COMPL HOMOLOGADA (2'!R118+'MATRIZ 2017 COMPL HOMOLOGADA (2'!X118+'MATRIZ 2017 COMPL HOMOLOGADA (2'!AQ118+'MATRIZ 2017 COMPL HOMOLOGADA (2'!AU118+'MATRIZ 2017 COMPL HOMOLOGADA (2'!AY118</f>
        <v>0</v>
      </c>
      <c r="K118" s="123"/>
      <c r="L118" s="123">
        <f t="shared" si="6"/>
        <v>1719973.4019592027</v>
      </c>
      <c r="M118" s="123"/>
      <c r="N118" s="123">
        <f>'MATRIZ 2017 COMPL HOMOLOGADA (2'!AG118+'MATRIZ 2017 COMPL HOMOLOGADA (2'!AJ118+'MATRIZ 2017 COMPL HOMOLOGADA (2'!AM118</f>
        <v>469246.23208536109</v>
      </c>
      <c r="O118" s="123"/>
      <c r="P118" s="123"/>
      <c r="Q118" s="102"/>
    </row>
    <row r="119" spans="1:17" x14ac:dyDescent="0.25">
      <c r="A119" s="102"/>
      <c r="B119" s="103" t="s">
        <v>177</v>
      </c>
      <c r="C119" s="103" t="s">
        <v>185</v>
      </c>
      <c r="D119" s="103" t="s">
        <v>93</v>
      </c>
      <c r="H119" s="123">
        <f>'MATRIZ 2017 COMPL HOMOLOGADA (2'!J119</f>
        <v>0</v>
      </c>
      <c r="I119" s="123">
        <f>'MATRIZ 2017 COMPL HOMOLOGADA (2'!O119</f>
        <v>1008808.992033664</v>
      </c>
      <c r="J119" s="123">
        <f>'MATRIZ 2017 COMPL HOMOLOGADA (2'!R119+'MATRIZ 2017 COMPL HOMOLOGADA (2'!X119+'MATRIZ 2017 COMPL HOMOLOGADA (2'!AQ119+'MATRIZ 2017 COMPL HOMOLOGADA (2'!AU119+'MATRIZ 2017 COMPL HOMOLOGADA (2'!AY119</f>
        <v>0</v>
      </c>
      <c r="K119" s="123"/>
      <c r="L119" s="123">
        <f t="shared" si="6"/>
        <v>1008808.992033664</v>
      </c>
      <c r="M119" s="123"/>
      <c r="N119" s="123">
        <f>'MATRIZ 2017 COMPL HOMOLOGADA (2'!AG119+'MATRIZ 2017 COMPL HOMOLOGADA (2'!AJ119+'MATRIZ 2017 COMPL HOMOLOGADA (2'!AM119</f>
        <v>0</v>
      </c>
      <c r="O119" s="123"/>
      <c r="P119" s="123"/>
      <c r="Q119" s="102"/>
    </row>
    <row r="120" spans="1:17" x14ac:dyDescent="0.25">
      <c r="A120" s="102"/>
      <c r="B120" s="103" t="s">
        <v>177</v>
      </c>
      <c r="C120" s="103" t="s">
        <v>186</v>
      </c>
      <c r="D120" s="103" t="s">
        <v>93</v>
      </c>
      <c r="H120" s="123">
        <f>'MATRIZ 2017 COMPL HOMOLOGADA (2'!J120</f>
        <v>0</v>
      </c>
      <c r="I120" s="123">
        <f>'MATRIZ 2017 COMPL HOMOLOGADA (2'!O120</f>
        <v>1137186.5850952994</v>
      </c>
      <c r="J120" s="123">
        <f>'MATRIZ 2017 COMPL HOMOLOGADA (2'!R120+'MATRIZ 2017 COMPL HOMOLOGADA (2'!X120+'MATRIZ 2017 COMPL HOMOLOGADA (2'!AQ120+'MATRIZ 2017 COMPL HOMOLOGADA (2'!AU120+'MATRIZ 2017 COMPL HOMOLOGADA (2'!AY120</f>
        <v>0</v>
      </c>
      <c r="K120" s="123"/>
      <c r="L120" s="123">
        <f t="shared" si="6"/>
        <v>1137186.5850952994</v>
      </c>
      <c r="M120" s="123"/>
      <c r="N120" s="123">
        <f>'MATRIZ 2017 COMPL HOMOLOGADA (2'!AG120+'MATRIZ 2017 COMPL HOMOLOGADA (2'!AJ120+'MATRIZ 2017 COMPL HOMOLOGADA (2'!AM120</f>
        <v>468557.08017346647</v>
      </c>
      <c r="O120" s="123"/>
      <c r="P120" s="123"/>
      <c r="Q120" s="102"/>
    </row>
    <row r="121" spans="1:17" x14ac:dyDescent="0.25">
      <c r="A121" s="102"/>
      <c r="B121" s="103" t="s">
        <v>177</v>
      </c>
      <c r="C121" s="103" t="s">
        <v>187</v>
      </c>
      <c r="D121" s="103" t="s">
        <v>89</v>
      </c>
      <c r="H121" s="123">
        <f>'MATRIZ 2017 COMPL HOMOLOGADA (2'!J121</f>
        <v>1719973.4019592025</v>
      </c>
      <c r="I121" s="123">
        <f>'MATRIZ 2017 COMPL HOMOLOGADA (2'!O121</f>
        <v>0</v>
      </c>
      <c r="J121" s="123">
        <f>'MATRIZ 2017 COMPL HOMOLOGADA (2'!R121+'MATRIZ 2017 COMPL HOMOLOGADA (2'!X121+'MATRIZ 2017 COMPL HOMOLOGADA (2'!AQ121+'MATRIZ 2017 COMPL HOMOLOGADA (2'!AU121+'MATRIZ 2017 COMPL HOMOLOGADA (2'!AY121</f>
        <v>0</v>
      </c>
      <c r="K121" s="123"/>
      <c r="L121" s="123">
        <f t="shared" si="6"/>
        <v>1719973.4019592025</v>
      </c>
      <c r="M121" s="123"/>
      <c r="N121" s="123">
        <f>'MATRIZ 2017 COMPL HOMOLOGADA (2'!AG121+'MATRIZ 2017 COMPL HOMOLOGADA (2'!AJ121+'MATRIZ 2017 COMPL HOMOLOGADA (2'!AM121</f>
        <v>588606.22103573801</v>
      </c>
      <c r="O121" s="123"/>
      <c r="P121" s="123"/>
      <c r="Q121" s="102"/>
    </row>
    <row r="122" spans="1:17" x14ac:dyDescent="0.25">
      <c r="A122" s="102"/>
      <c r="B122" s="103" t="s">
        <v>177</v>
      </c>
      <c r="C122" s="103" t="s">
        <v>188</v>
      </c>
      <c r="D122" s="103" t="s">
        <v>93</v>
      </c>
      <c r="H122" s="123">
        <f>'MATRIZ 2017 COMPL HOMOLOGADA (2'!J122</f>
        <v>0</v>
      </c>
      <c r="I122" s="123">
        <f>'MATRIZ 2017 COMPL HOMOLOGADA (2'!O122</f>
        <v>1407387.6390137509</v>
      </c>
      <c r="J122" s="123">
        <f>'MATRIZ 2017 COMPL HOMOLOGADA (2'!R122+'MATRIZ 2017 COMPL HOMOLOGADA (2'!X122+'MATRIZ 2017 COMPL HOMOLOGADA (2'!AQ122+'MATRIZ 2017 COMPL HOMOLOGADA (2'!AU122+'MATRIZ 2017 COMPL HOMOLOGADA (2'!AY122</f>
        <v>0</v>
      </c>
      <c r="K122" s="123"/>
      <c r="L122" s="123">
        <f t="shared" si="6"/>
        <v>1407387.6390137509</v>
      </c>
      <c r="M122" s="123"/>
      <c r="N122" s="123">
        <f>'MATRIZ 2017 COMPL HOMOLOGADA (2'!AG122+'MATRIZ 2017 COMPL HOMOLOGADA (2'!AJ122+'MATRIZ 2017 COMPL HOMOLOGADA (2'!AM122</f>
        <v>362213.93663105619</v>
      </c>
      <c r="O122" s="123"/>
      <c r="P122" s="123"/>
      <c r="Q122" s="102"/>
    </row>
    <row r="123" spans="1:17" x14ac:dyDescent="0.25">
      <c r="A123" s="102"/>
      <c r="B123" s="103" t="s">
        <v>177</v>
      </c>
      <c r="C123" s="103" t="s">
        <v>189</v>
      </c>
      <c r="D123" s="103" t="s">
        <v>89</v>
      </c>
      <c r="H123" s="123">
        <f>'MATRIZ 2017 COMPL HOMOLOGADA (2'!J123</f>
        <v>2876290.5559205236</v>
      </c>
      <c r="I123" s="123">
        <f>'MATRIZ 2017 COMPL HOMOLOGADA (2'!O123</f>
        <v>0</v>
      </c>
      <c r="J123" s="123">
        <f>'MATRIZ 2017 COMPL HOMOLOGADA (2'!R123+'MATRIZ 2017 COMPL HOMOLOGADA (2'!X123+'MATRIZ 2017 COMPL HOMOLOGADA (2'!AQ123+'MATRIZ 2017 COMPL HOMOLOGADA (2'!AU123+'MATRIZ 2017 COMPL HOMOLOGADA (2'!AY123</f>
        <v>0</v>
      </c>
      <c r="K123" s="123"/>
      <c r="L123" s="123">
        <f t="shared" si="6"/>
        <v>2876290.5559205236</v>
      </c>
      <c r="M123" s="123"/>
      <c r="N123" s="123">
        <f>'MATRIZ 2017 COMPL HOMOLOGADA (2'!AG123+'MATRIZ 2017 COMPL HOMOLOGADA (2'!AJ123+'MATRIZ 2017 COMPL HOMOLOGADA (2'!AM123</f>
        <v>869126.49751530902</v>
      </c>
      <c r="O123" s="123"/>
      <c r="P123" s="123"/>
      <c r="Q123" s="102"/>
    </row>
    <row r="124" spans="1:17" x14ac:dyDescent="0.25">
      <c r="A124" s="102"/>
      <c r="B124" s="103" t="s">
        <v>177</v>
      </c>
      <c r="C124" s="103" t="s">
        <v>190</v>
      </c>
      <c r="D124" s="103" t="s">
        <v>89</v>
      </c>
      <c r="H124" s="123">
        <f>'MATRIZ 2017 COMPL HOMOLOGADA (2'!J124</f>
        <v>1719973.4019592025</v>
      </c>
      <c r="I124" s="123">
        <f>'MATRIZ 2017 COMPL HOMOLOGADA (2'!O124</f>
        <v>0</v>
      </c>
      <c r="J124" s="123">
        <f>'MATRIZ 2017 COMPL HOMOLOGADA (2'!R124+'MATRIZ 2017 COMPL HOMOLOGADA (2'!X124+'MATRIZ 2017 COMPL HOMOLOGADA (2'!AQ124+'MATRIZ 2017 COMPL HOMOLOGADA (2'!AU124+'MATRIZ 2017 COMPL HOMOLOGADA (2'!AY124</f>
        <v>0</v>
      </c>
      <c r="K124" s="123"/>
      <c r="L124" s="123">
        <f t="shared" si="6"/>
        <v>1719973.4019592025</v>
      </c>
      <c r="M124" s="123"/>
      <c r="N124" s="123">
        <f>'MATRIZ 2017 COMPL HOMOLOGADA (2'!AG124+'MATRIZ 2017 COMPL HOMOLOGADA (2'!AJ124+'MATRIZ 2017 COMPL HOMOLOGADA (2'!AM124</f>
        <v>547008.94656867825</v>
      </c>
      <c r="O124" s="123"/>
      <c r="P124" s="123"/>
      <c r="Q124" s="102"/>
    </row>
    <row r="125" spans="1:17" x14ac:dyDescent="0.25">
      <c r="A125" s="102"/>
      <c r="B125" s="103" t="s">
        <v>177</v>
      </c>
      <c r="C125" s="103" t="s">
        <v>191</v>
      </c>
      <c r="D125" s="103" t="s">
        <v>89</v>
      </c>
      <c r="H125" s="123">
        <f>'MATRIZ 2017 COMPL HOMOLOGADA (2'!J125</f>
        <v>5018297.6005874965</v>
      </c>
      <c r="I125" s="123">
        <f>'MATRIZ 2017 COMPL HOMOLOGADA (2'!O125</f>
        <v>0</v>
      </c>
      <c r="J125" s="123">
        <f>'MATRIZ 2017 COMPL HOMOLOGADA (2'!R125+'MATRIZ 2017 COMPL HOMOLOGADA (2'!X125+'MATRIZ 2017 COMPL HOMOLOGADA (2'!AQ125+'MATRIZ 2017 COMPL HOMOLOGADA (2'!AU125+'MATRIZ 2017 COMPL HOMOLOGADA (2'!AY125</f>
        <v>16388.701604998281</v>
      </c>
      <c r="K125" s="123"/>
      <c r="L125" s="123">
        <f t="shared" si="6"/>
        <v>5034686.3021924952</v>
      </c>
      <c r="M125" s="123"/>
      <c r="N125" s="123">
        <f>'MATRIZ 2017 COMPL HOMOLOGADA (2'!AG125+'MATRIZ 2017 COMPL HOMOLOGADA (2'!AJ125+'MATRIZ 2017 COMPL HOMOLOGADA (2'!AM125</f>
        <v>1574686.9378380619</v>
      </c>
      <c r="O125" s="123"/>
      <c r="P125" s="123"/>
      <c r="Q125" s="102"/>
    </row>
    <row r="126" spans="1:17" x14ac:dyDescent="0.25">
      <c r="A126" s="102"/>
      <c r="B126" s="103" t="s">
        <v>177</v>
      </c>
      <c r="C126" s="103" t="s">
        <v>192</v>
      </c>
      <c r="D126" s="103" t="s">
        <v>89</v>
      </c>
      <c r="H126" s="123">
        <f>'MATRIZ 2017 COMPL HOMOLOGADA (2'!J126</f>
        <v>13087183.506333396</v>
      </c>
      <c r="I126" s="123">
        <f>'MATRIZ 2017 COMPL HOMOLOGADA (2'!O126</f>
        <v>0</v>
      </c>
      <c r="J126" s="123">
        <f>'MATRIZ 2017 COMPL HOMOLOGADA (2'!R126+'MATRIZ 2017 COMPL HOMOLOGADA (2'!X126+'MATRIZ 2017 COMPL HOMOLOGADA (2'!AQ126+'MATRIZ 2017 COMPL HOMOLOGADA (2'!AU126+'MATRIZ 2017 COMPL HOMOLOGADA (2'!AY126</f>
        <v>543453.09362897684</v>
      </c>
      <c r="K126" s="123"/>
      <c r="L126" s="123">
        <f t="shared" si="6"/>
        <v>13630636.599962372</v>
      </c>
      <c r="M126" s="123"/>
      <c r="N126" s="123">
        <f>'MATRIZ 2017 COMPL HOMOLOGADA (2'!AG126+'MATRIZ 2017 COMPL HOMOLOGADA (2'!AJ126+'MATRIZ 2017 COMPL HOMOLOGADA (2'!AM126</f>
        <v>3542833.9454485085</v>
      </c>
      <c r="O126" s="123"/>
      <c r="P126" s="123"/>
      <c r="Q126" s="102"/>
    </row>
    <row r="127" spans="1:17" x14ac:dyDescent="0.25">
      <c r="A127" s="102"/>
      <c r="B127" s="103" t="s">
        <v>177</v>
      </c>
      <c r="C127" s="103" t="s">
        <v>193</v>
      </c>
      <c r="D127" s="103" t="s">
        <v>93</v>
      </c>
      <c r="H127" s="123">
        <f>'MATRIZ 2017 COMPL HOMOLOGADA (2'!J127</f>
        <v>0</v>
      </c>
      <c r="I127" s="123">
        <f>'MATRIZ 2017 COMPL HOMOLOGADA (2'!O127</f>
        <v>1008808.992033664</v>
      </c>
      <c r="J127" s="123">
        <f>'MATRIZ 2017 COMPL HOMOLOGADA (2'!R127+'MATRIZ 2017 COMPL HOMOLOGADA (2'!X127+'MATRIZ 2017 COMPL HOMOLOGADA (2'!AQ127+'MATRIZ 2017 COMPL HOMOLOGADA (2'!AU127+'MATRIZ 2017 COMPL HOMOLOGADA (2'!AY127</f>
        <v>0</v>
      </c>
      <c r="K127" s="123"/>
      <c r="L127" s="123">
        <f t="shared" si="6"/>
        <v>1008808.992033664</v>
      </c>
      <c r="M127" s="123"/>
      <c r="N127" s="123">
        <f>'MATRIZ 2017 COMPL HOMOLOGADA (2'!AG127+'MATRIZ 2017 COMPL HOMOLOGADA (2'!AJ127+'MATRIZ 2017 COMPL HOMOLOGADA (2'!AM127</f>
        <v>0</v>
      </c>
      <c r="O127" s="123"/>
      <c r="P127" s="123"/>
      <c r="Q127" s="102"/>
    </row>
    <row r="128" spans="1:17" x14ac:dyDescent="0.25">
      <c r="A128" s="102"/>
      <c r="B128" s="103" t="s">
        <v>177</v>
      </c>
      <c r="C128" s="103" t="s">
        <v>194</v>
      </c>
      <c r="D128" s="103" t="s">
        <v>89</v>
      </c>
      <c r="H128" s="123">
        <f>'MATRIZ 2017 COMPL HOMOLOGADA (2'!J128</f>
        <v>3669027.9159069569</v>
      </c>
      <c r="I128" s="123">
        <f>'MATRIZ 2017 COMPL HOMOLOGADA (2'!O128</f>
        <v>0</v>
      </c>
      <c r="J128" s="123">
        <f>'MATRIZ 2017 COMPL HOMOLOGADA (2'!R128+'MATRIZ 2017 COMPL HOMOLOGADA (2'!X128+'MATRIZ 2017 COMPL HOMOLOGADA (2'!AQ128+'MATRIZ 2017 COMPL HOMOLOGADA (2'!AU128+'MATRIZ 2017 COMPL HOMOLOGADA (2'!AY128</f>
        <v>2937.2256528046087</v>
      </c>
      <c r="K128" s="123"/>
      <c r="L128" s="123">
        <f t="shared" si="6"/>
        <v>3671965.1415597615</v>
      </c>
      <c r="M128" s="123"/>
      <c r="N128" s="123">
        <f>'MATRIZ 2017 COMPL HOMOLOGADA (2'!AG128+'MATRIZ 2017 COMPL HOMOLOGADA (2'!AJ128+'MATRIZ 2017 COMPL HOMOLOGADA (2'!AM128</f>
        <v>1965667.6260521554</v>
      </c>
      <c r="O128" s="123"/>
      <c r="P128" s="123"/>
      <c r="Q128" s="102"/>
    </row>
    <row r="129" spans="1:17" x14ac:dyDescent="0.25">
      <c r="A129" s="102"/>
      <c r="B129" s="103" t="s">
        <v>177</v>
      </c>
      <c r="C129" s="103" t="s">
        <v>195</v>
      </c>
      <c r="D129" s="103" t="s">
        <v>93</v>
      </c>
      <c r="H129" s="123">
        <f>'MATRIZ 2017 COMPL HOMOLOGADA (2'!J129</f>
        <v>0</v>
      </c>
      <c r="I129" s="123">
        <f>'MATRIZ 2017 COMPL HOMOLOGADA (2'!O129</f>
        <v>1048452.6949185111</v>
      </c>
      <c r="J129" s="123">
        <f>'MATRIZ 2017 COMPL HOMOLOGADA (2'!R129+'MATRIZ 2017 COMPL HOMOLOGADA (2'!X129+'MATRIZ 2017 COMPL HOMOLOGADA (2'!AQ129+'MATRIZ 2017 COMPL HOMOLOGADA (2'!AU129+'MATRIZ 2017 COMPL HOMOLOGADA (2'!AY129</f>
        <v>0</v>
      </c>
      <c r="K129" s="123"/>
      <c r="L129" s="123">
        <f t="shared" si="6"/>
        <v>1048452.6949185111</v>
      </c>
      <c r="M129" s="123"/>
      <c r="N129" s="123">
        <f>'MATRIZ 2017 COMPL HOMOLOGADA (2'!AG129+'MATRIZ 2017 COMPL HOMOLOGADA (2'!AJ129+'MATRIZ 2017 COMPL HOMOLOGADA (2'!AM129</f>
        <v>104022.65433837338</v>
      </c>
      <c r="O129" s="123"/>
      <c r="P129" s="123"/>
      <c r="Q129" s="102"/>
    </row>
    <row r="130" spans="1:17" x14ac:dyDescent="0.25">
      <c r="A130" s="102"/>
      <c r="B130" s="103" t="s">
        <v>177</v>
      </c>
      <c r="C130" s="103" t="s">
        <v>196</v>
      </c>
      <c r="D130" s="103" t="s">
        <v>93</v>
      </c>
      <c r="H130" s="123">
        <f>'MATRIZ 2017 COMPL HOMOLOGADA (2'!J130</f>
        <v>0</v>
      </c>
      <c r="I130" s="123">
        <f>'MATRIZ 2017 COMPL HOMOLOGADA (2'!O130</f>
        <v>1205517.1757275218</v>
      </c>
      <c r="J130" s="123">
        <f>'MATRIZ 2017 COMPL HOMOLOGADA (2'!R130+'MATRIZ 2017 COMPL HOMOLOGADA (2'!X130+'MATRIZ 2017 COMPL HOMOLOGADA (2'!AQ130+'MATRIZ 2017 COMPL HOMOLOGADA (2'!AU130+'MATRIZ 2017 COMPL HOMOLOGADA (2'!AY130</f>
        <v>0</v>
      </c>
      <c r="K130" s="123"/>
      <c r="L130" s="123">
        <f t="shared" si="6"/>
        <v>1205517.1757275218</v>
      </c>
      <c r="M130" s="123"/>
      <c r="N130" s="123">
        <f>'MATRIZ 2017 COMPL HOMOLOGADA (2'!AG130+'MATRIZ 2017 COMPL HOMOLOGADA (2'!AJ130+'MATRIZ 2017 COMPL HOMOLOGADA (2'!AM130</f>
        <v>261858.89051380334</v>
      </c>
      <c r="O130" s="123"/>
      <c r="P130" s="123"/>
      <c r="Q130" s="102"/>
    </row>
    <row r="131" spans="1:17" x14ac:dyDescent="0.25">
      <c r="A131" s="102"/>
      <c r="B131" s="103" t="s">
        <v>177</v>
      </c>
      <c r="C131" s="103" t="s">
        <v>197</v>
      </c>
      <c r="D131" s="103" t="s">
        <v>89</v>
      </c>
      <c r="H131" s="123">
        <f>'MATRIZ 2017 COMPL HOMOLOGADA (2'!J131</f>
        <v>3121780.1728885248</v>
      </c>
      <c r="I131" s="123">
        <f>'MATRIZ 2017 COMPL HOMOLOGADA (2'!O131</f>
        <v>0</v>
      </c>
      <c r="J131" s="123">
        <f>'MATRIZ 2017 COMPL HOMOLOGADA (2'!R131+'MATRIZ 2017 COMPL HOMOLOGADA (2'!X131+'MATRIZ 2017 COMPL HOMOLOGADA (2'!AQ131+'MATRIZ 2017 COMPL HOMOLOGADA (2'!AU131+'MATRIZ 2017 COMPL HOMOLOGADA (2'!AY131</f>
        <v>158324.30411915106</v>
      </c>
      <c r="K131" s="123"/>
      <c r="L131" s="123">
        <f t="shared" si="6"/>
        <v>3280104.4770076759</v>
      </c>
      <c r="M131" s="123"/>
      <c r="N131" s="123">
        <f>'MATRIZ 2017 COMPL HOMOLOGADA (2'!AG131+'MATRIZ 2017 COMPL HOMOLOGADA (2'!AJ131+'MATRIZ 2017 COMPL HOMOLOGADA (2'!AM131</f>
        <v>890290.13762230647</v>
      </c>
      <c r="O131" s="123"/>
      <c r="P131" s="123"/>
      <c r="Q131" s="102"/>
    </row>
    <row r="132" spans="1:17" x14ac:dyDescent="0.25">
      <c r="A132" s="102"/>
      <c r="B132" s="103" t="s">
        <v>177</v>
      </c>
      <c r="C132" s="103" t="s">
        <v>198</v>
      </c>
      <c r="D132" s="103" t="s">
        <v>89</v>
      </c>
      <c r="H132" s="123">
        <f>'MATRIZ 2017 COMPL HOMOLOGADA (2'!J132</f>
        <v>3410864.8402602025</v>
      </c>
      <c r="I132" s="123">
        <f>'MATRIZ 2017 COMPL HOMOLOGADA (2'!O132</f>
        <v>0</v>
      </c>
      <c r="J132" s="123">
        <f>'MATRIZ 2017 COMPL HOMOLOGADA (2'!R132+'MATRIZ 2017 COMPL HOMOLOGADA (2'!X132+'MATRIZ 2017 COMPL HOMOLOGADA (2'!AQ132+'MATRIZ 2017 COMPL HOMOLOGADA (2'!AU132+'MATRIZ 2017 COMPL HOMOLOGADA (2'!AY132</f>
        <v>0</v>
      </c>
      <c r="K132" s="123"/>
      <c r="L132" s="123">
        <f t="shared" si="6"/>
        <v>3410864.8402602025</v>
      </c>
      <c r="M132" s="123"/>
      <c r="N132" s="123">
        <f>'MATRIZ 2017 COMPL HOMOLOGADA (2'!AG132+'MATRIZ 2017 COMPL HOMOLOGADA (2'!AJ132+'MATRIZ 2017 COMPL HOMOLOGADA (2'!AM132</f>
        <v>931407.26562271593</v>
      </c>
      <c r="O132" s="123"/>
      <c r="P132" s="123"/>
      <c r="Q132" s="102"/>
    </row>
    <row r="133" spans="1:17" x14ac:dyDescent="0.25">
      <c r="A133" s="102"/>
      <c r="B133" s="103" t="s">
        <v>177</v>
      </c>
      <c r="C133" s="103" t="s">
        <v>199</v>
      </c>
      <c r="D133" s="103" t="s">
        <v>89</v>
      </c>
      <c r="H133" s="123">
        <f>'MATRIZ 2017 COMPL HOMOLOGADA (2'!J133</f>
        <v>3673350.4390009199</v>
      </c>
      <c r="I133" s="123">
        <f>'MATRIZ 2017 COMPL HOMOLOGADA (2'!O133</f>
        <v>0</v>
      </c>
      <c r="J133" s="123">
        <f>'MATRIZ 2017 COMPL HOMOLOGADA (2'!R133+'MATRIZ 2017 COMPL HOMOLOGADA (2'!X133+'MATRIZ 2017 COMPL HOMOLOGADA (2'!AQ133+'MATRIZ 2017 COMPL HOMOLOGADA (2'!AU133+'MATRIZ 2017 COMPL HOMOLOGADA (2'!AY133</f>
        <v>93037.065808617015</v>
      </c>
      <c r="K133" s="123"/>
      <c r="L133" s="123">
        <f t="shared" si="6"/>
        <v>3766387.504809537</v>
      </c>
      <c r="M133" s="123"/>
      <c r="N133" s="123">
        <f>'MATRIZ 2017 COMPL HOMOLOGADA (2'!AG133+'MATRIZ 2017 COMPL HOMOLOGADA (2'!AJ133+'MATRIZ 2017 COMPL HOMOLOGADA (2'!AM133</f>
        <v>1120792.278918114</v>
      </c>
      <c r="O133" s="123"/>
      <c r="P133" s="123"/>
      <c r="Q133" s="102"/>
    </row>
    <row r="134" spans="1:17" x14ac:dyDescent="0.25">
      <c r="A134" s="102"/>
      <c r="B134" s="103" t="s">
        <v>177</v>
      </c>
      <c r="C134" s="103" t="s">
        <v>200</v>
      </c>
      <c r="D134" s="103" t="s">
        <v>93</v>
      </c>
      <c r="H134" s="123">
        <f>'MATRIZ 2017 COMPL HOMOLOGADA (2'!J134</f>
        <v>0</v>
      </c>
      <c r="I134" s="123">
        <f>'MATRIZ 2017 COMPL HOMOLOGADA (2'!O134</f>
        <v>1368238.476474161</v>
      </c>
      <c r="J134" s="123">
        <f>'MATRIZ 2017 COMPL HOMOLOGADA (2'!R134+'MATRIZ 2017 COMPL HOMOLOGADA (2'!X134+'MATRIZ 2017 COMPL HOMOLOGADA (2'!AQ134+'MATRIZ 2017 COMPL HOMOLOGADA (2'!AU134+'MATRIZ 2017 COMPL HOMOLOGADA (2'!AY134</f>
        <v>0</v>
      </c>
      <c r="K134" s="123"/>
      <c r="L134" s="123">
        <f t="shared" si="6"/>
        <v>1368238.476474161</v>
      </c>
      <c r="M134" s="123"/>
      <c r="N134" s="123">
        <f>'MATRIZ 2017 COMPL HOMOLOGADA (2'!AG134+'MATRIZ 2017 COMPL HOMOLOGADA (2'!AJ134+'MATRIZ 2017 COMPL HOMOLOGADA (2'!AM134</f>
        <v>415635.19437785522</v>
      </c>
      <c r="O134" s="123"/>
      <c r="P134" s="123"/>
      <c r="Q134" s="102"/>
    </row>
    <row r="135" spans="1:17" x14ac:dyDescent="0.25">
      <c r="A135" s="102"/>
      <c r="B135" s="103" t="s">
        <v>177</v>
      </c>
      <c r="C135" s="103" t="s">
        <v>201</v>
      </c>
      <c r="D135" s="103" t="s">
        <v>93</v>
      </c>
      <c r="H135" s="123">
        <f>'MATRIZ 2017 COMPL HOMOLOGADA (2'!J135</f>
        <v>0</v>
      </c>
      <c r="I135" s="123">
        <f>'MATRIZ 2017 COMPL HOMOLOGADA (2'!O135</f>
        <v>1008808.992033664</v>
      </c>
      <c r="J135" s="123">
        <f>'MATRIZ 2017 COMPL HOMOLOGADA (2'!R135+'MATRIZ 2017 COMPL HOMOLOGADA (2'!X135+'MATRIZ 2017 COMPL HOMOLOGADA (2'!AQ135+'MATRIZ 2017 COMPL HOMOLOGADA (2'!AU135+'MATRIZ 2017 COMPL HOMOLOGADA (2'!AY135</f>
        <v>0</v>
      </c>
      <c r="K135" s="123"/>
      <c r="L135" s="123">
        <f t="shared" si="6"/>
        <v>1008808.992033664</v>
      </c>
      <c r="M135" s="123"/>
      <c r="N135" s="123">
        <f>'MATRIZ 2017 COMPL HOMOLOGADA (2'!AG135+'MATRIZ 2017 COMPL HOMOLOGADA (2'!AJ135+'MATRIZ 2017 COMPL HOMOLOGADA (2'!AM135</f>
        <v>0</v>
      </c>
      <c r="O135" s="123"/>
      <c r="P135" s="123"/>
      <c r="Q135" s="102"/>
    </row>
    <row r="136" spans="1:17" x14ac:dyDescent="0.25">
      <c r="A136" s="102"/>
      <c r="B136" s="103" t="s">
        <v>177</v>
      </c>
      <c r="C136" s="103" t="s">
        <v>202</v>
      </c>
      <c r="D136" s="103" t="s">
        <v>89</v>
      </c>
      <c r="H136" s="123">
        <f>'MATRIZ 2017 COMPL HOMOLOGADA (2'!J136</f>
        <v>2183829.801430196</v>
      </c>
      <c r="I136" s="123">
        <f>'MATRIZ 2017 COMPL HOMOLOGADA (2'!O136</f>
        <v>0</v>
      </c>
      <c r="J136" s="123">
        <f>'MATRIZ 2017 COMPL HOMOLOGADA (2'!R136+'MATRIZ 2017 COMPL HOMOLOGADA (2'!X136+'MATRIZ 2017 COMPL HOMOLOGADA (2'!AQ136+'MATRIZ 2017 COMPL HOMOLOGADA (2'!AU136+'MATRIZ 2017 COMPL HOMOLOGADA (2'!AY136</f>
        <v>371589.01264126855</v>
      </c>
      <c r="K136" s="123"/>
      <c r="L136" s="123">
        <f t="shared" si="6"/>
        <v>2555418.8140714644</v>
      </c>
      <c r="M136" s="123"/>
      <c r="N136" s="123">
        <f>'MATRIZ 2017 COMPL HOMOLOGADA (2'!AG136+'MATRIZ 2017 COMPL HOMOLOGADA (2'!AJ136+'MATRIZ 2017 COMPL HOMOLOGADA (2'!AM136</f>
        <v>791290.56131273927</v>
      </c>
      <c r="O136" s="123"/>
      <c r="P136" s="123"/>
      <c r="Q136" s="102"/>
    </row>
    <row r="137" spans="1:17" x14ac:dyDescent="0.25">
      <c r="A137" s="102"/>
      <c r="B137" s="103" t="s">
        <v>177</v>
      </c>
      <c r="C137" s="103" t="s">
        <v>203</v>
      </c>
      <c r="D137" s="103" t="s">
        <v>89</v>
      </c>
      <c r="H137" s="123">
        <f>'MATRIZ 2017 COMPL HOMOLOGADA (2'!J137</f>
        <v>4146058.0385389514</v>
      </c>
      <c r="I137" s="123">
        <f>'MATRIZ 2017 COMPL HOMOLOGADA (2'!O137</f>
        <v>0</v>
      </c>
      <c r="J137" s="123">
        <f>'MATRIZ 2017 COMPL HOMOLOGADA (2'!R137+'MATRIZ 2017 COMPL HOMOLOGADA (2'!X137+'MATRIZ 2017 COMPL HOMOLOGADA (2'!AQ137+'MATRIZ 2017 COMPL HOMOLOGADA (2'!AU137+'MATRIZ 2017 COMPL HOMOLOGADA (2'!AY137</f>
        <v>0</v>
      </c>
      <c r="K137" s="123"/>
      <c r="L137" s="123">
        <f t="shared" si="6"/>
        <v>4146058.0385389514</v>
      </c>
      <c r="M137" s="123"/>
      <c r="N137" s="123">
        <f>'MATRIZ 2017 COMPL HOMOLOGADA (2'!AG137+'MATRIZ 2017 COMPL HOMOLOGADA (2'!AJ137+'MATRIZ 2017 COMPL HOMOLOGADA (2'!AM137</f>
        <v>1198631.2024954977</v>
      </c>
      <c r="O137" s="123"/>
      <c r="P137" s="123"/>
      <c r="Q137" s="102"/>
    </row>
    <row r="138" spans="1:17" x14ac:dyDescent="0.25">
      <c r="A138" s="102"/>
      <c r="B138" s="103" t="s">
        <v>177</v>
      </c>
      <c r="C138" s="103" t="s">
        <v>204</v>
      </c>
      <c r="D138" s="103" t="s">
        <v>93</v>
      </c>
      <c r="H138" s="123">
        <f>'MATRIZ 2017 COMPL HOMOLOGADA (2'!J138</f>
        <v>0</v>
      </c>
      <c r="I138" s="123">
        <f>'MATRIZ 2017 COMPL HOMOLOGADA (2'!O138</f>
        <v>1225718.3464938309</v>
      </c>
      <c r="J138" s="123">
        <f>'MATRIZ 2017 COMPL HOMOLOGADA (2'!R138+'MATRIZ 2017 COMPL HOMOLOGADA (2'!X138+'MATRIZ 2017 COMPL HOMOLOGADA (2'!AQ138+'MATRIZ 2017 COMPL HOMOLOGADA (2'!AU138+'MATRIZ 2017 COMPL HOMOLOGADA (2'!AY138</f>
        <v>0</v>
      </c>
      <c r="K138" s="123"/>
      <c r="L138" s="123">
        <f t="shared" si="6"/>
        <v>1225718.3464938309</v>
      </c>
      <c r="M138" s="123"/>
      <c r="N138" s="123">
        <f>'MATRIZ 2017 COMPL HOMOLOGADA (2'!AG138+'MATRIZ 2017 COMPL HOMOLOGADA (2'!AJ138+'MATRIZ 2017 COMPL HOMOLOGADA (2'!AM138</f>
        <v>280346.15967464901</v>
      </c>
      <c r="O138" s="123"/>
      <c r="P138" s="123"/>
      <c r="Q138" s="102"/>
    </row>
    <row r="139" spans="1:17" x14ac:dyDescent="0.25">
      <c r="A139" s="102"/>
      <c r="B139" s="103" t="s">
        <v>177</v>
      </c>
      <c r="C139" s="103" t="s">
        <v>205</v>
      </c>
      <c r="D139" s="103" t="s">
        <v>89</v>
      </c>
      <c r="H139" s="123">
        <f>'MATRIZ 2017 COMPL HOMOLOGADA (2'!J139</f>
        <v>1562467.9348846115</v>
      </c>
      <c r="I139" s="123">
        <f>'MATRIZ 2017 COMPL HOMOLOGADA (2'!O139</f>
        <v>0</v>
      </c>
      <c r="J139" s="123">
        <f>'MATRIZ 2017 COMPL HOMOLOGADA (2'!R139+'MATRIZ 2017 COMPL HOMOLOGADA (2'!X139+'MATRIZ 2017 COMPL HOMOLOGADA (2'!AQ139+'MATRIZ 2017 COMPL HOMOLOGADA (2'!AU139+'MATRIZ 2017 COMPL HOMOLOGADA (2'!AY139</f>
        <v>0</v>
      </c>
      <c r="K139" s="123"/>
      <c r="L139" s="123">
        <f t="shared" si="6"/>
        <v>1562467.9348846115</v>
      </c>
      <c r="M139" s="123"/>
      <c r="N139" s="123">
        <f>'MATRIZ 2017 COMPL HOMOLOGADA (2'!AG139+'MATRIZ 2017 COMPL HOMOLOGADA (2'!AJ139+'MATRIZ 2017 COMPL HOMOLOGADA (2'!AM139</f>
        <v>177400.269386828</v>
      </c>
      <c r="O139" s="123"/>
      <c r="P139" s="123"/>
      <c r="Q139" s="102"/>
    </row>
    <row r="140" spans="1:17" x14ac:dyDescent="0.25">
      <c r="A140" s="102"/>
      <c r="B140" s="103" t="s">
        <v>177</v>
      </c>
      <c r="C140" s="103" t="s">
        <v>206</v>
      </c>
      <c r="D140" s="103" t="s">
        <v>89</v>
      </c>
      <c r="H140" s="123">
        <f>'MATRIZ 2017 COMPL HOMOLOGADA (2'!J140</f>
        <v>1719973.4019592025</v>
      </c>
      <c r="I140" s="123">
        <f>'MATRIZ 2017 COMPL HOMOLOGADA (2'!O140</f>
        <v>0</v>
      </c>
      <c r="J140" s="123">
        <f>'MATRIZ 2017 COMPL HOMOLOGADA (2'!R140+'MATRIZ 2017 COMPL HOMOLOGADA (2'!X140+'MATRIZ 2017 COMPL HOMOLOGADA (2'!AQ140+'MATRIZ 2017 COMPL HOMOLOGADA (2'!AU140+'MATRIZ 2017 COMPL HOMOLOGADA (2'!AY140</f>
        <v>0</v>
      </c>
      <c r="K140" s="123"/>
      <c r="L140" s="123">
        <f t="shared" si="6"/>
        <v>1719973.4019592025</v>
      </c>
      <c r="M140" s="123"/>
      <c r="N140" s="123">
        <f>'MATRIZ 2017 COMPL HOMOLOGADA (2'!AG140+'MATRIZ 2017 COMPL HOMOLOGADA (2'!AJ140+'MATRIZ 2017 COMPL HOMOLOGADA (2'!AM140</f>
        <v>436091.13555378816</v>
      </c>
      <c r="O140" s="123"/>
      <c r="P140" s="123"/>
      <c r="Q140" s="102"/>
    </row>
    <row r="141" spans="1:17" x14ac:dyDescent="0.25">
      <c r="A141" s="102"/>
      <c r="B141" s="103" t="s">
        <v>177</v>
      </c>
      <c r="C141" s="103" t="s">
        <v>207</v>
      </c>
      <c r="D141" s="103" t="s">
        <v>93</v>
      </c>
      <c r="H141" s="123">
        <f>'MATRIZ 2017 COMPL HOMOLOGADA (2'!J141</f>
        <v>0</v>
      </c>
      <c r="I141" s="123">
        <f>'MATRIZ 2017 COMPL HOMOLOGADA (2'!O141</f>
        <v>1313533.3894376368</v>
      </c>
      <c r="J141" s="123">
        <f>'MATRIZ 2017 COMPL HOMOLOGADA (2'!R141+'MATRIZ 2017 COMPL HOMOLOGADA (2'!X141+'MATRIZ 2017 COMPL HOMOLOGADA (2'!AQ141+'MATRIZ 2017 COMPL HOMOLOGADA (2'!AU141+'MATRIZ 2017 COMPL HOMOLOGADA (2'!AY141</f>
        <v>0</v>
      </c>
      <c r="K141" s="123"/>
      <c r="L141" s="123">
        <f t="shared" si="6"/>
        <v>1313533.3894376368</v>
      </c>
      <c r="M141" s="123"/>
      <c r="N141" s="123">
        <f>'MATRIZ 2017 COMPL HOMOLOGADA (2'!AG141+'MATRIZ 2017 COMPL HOMOLOGADA (2'!AJ141+'MATRIZ 2017 COMPL HOMOLOGADA (2'!AM141</f>
        <v>221900.80858365278</v>
      </c>
      <c r="O141" s="123"/>
      <c r="P141" s="123"/>
      <c r="Q141" s="102"/>
    </row>
    <row r="142" spans="1:17" x14ac:dyDescent="0.25">
      <c r="A142" s="102"/>
      <c r="B142" s="103" t="s">
        <v>177</v>
      </c>
      <c r="C142" s="103" t="s">
        <v>208</v>
      </c>
      <c r="D142" s="103" t="s">
        <v>136</v>
      </c>
      <c r="H142" s="123">
        <f>'MATRIZ 2017 COMPL HOMOLOGADA (2'!J142</f>
        <v>0</v>
      </c>
      <c r="I142" s="123">
        <f>'MATRIZ 2017 COMPL HOMOLOGADA (2'!O142</f>
        <v>1668032.7241034177</v>
      </c>
      <c r="J142" s="123">
        <f>'MATRIZ 2017 COMPL HOMOLOGADA (2'!R142+'MATRIZ 2017 COMPL HOMOLOGADA (2'!X142+'MATRIZ 2017 COMPL HOMOLOGADA (2'!AQ142+'MATRIZ 2017 COMPL HOMOLOGADA (2'!AU142+'MATRIZ 2017 COMPL HOMOLOGADA (2'!AY142</f>
        <v>0</v>
      </c>
      <c r="K142" s="123"/>
      <c r="L142" s="123">
        <f t="shared" si="6"/>
        <v>1668032.7241034177</v>
      </c>
      <c r="M142" s="123"/>
      <c r="N142" s="123">
        <f>'MATRIZ 2017 COMPL HOMOLOGADA (2'!AG142+'MATRIZ 2017 COMPL HOMOLOGADA (2'!AJ142+'MATRIZ 2017 COMPL HOMOLOGADA (2'!AM142</f>
        <v>418290.45200080017</v>
      </c>
      <c r="O142" s="123"/>
      <c r="P142" s="123"/>
      <c r="Q142" s="102"/>
    </row>
    <row r="143" spans="1:17" x14ac:dyDescent="0.25">
      <c r="A143" s="102"/>
      <c r="H143" s="123"/>
      <c r="I143" s="123"/>
      <c r="J143" s="123"/>
      <c r="K143" s="123"/>
      <c r="L143" s="123"/>
      <c r="M143" s="123"/>
      <c r="N143" s="123"/>
      <c r="O143" s="123"/>
      <c r="P143" s="123"/>
      <c r="Q143" s="102"/>
    </row>
    <row r="144" spans="1:17" x14ac:dyDescent="0.25">
      <c r="A144" s="102"/>
      <c r="B144" s="107" t="s">
        <v>209</v>
      </c>
      <c r="C144" s="107" t="s">
        <v>210</v>
      </c>
      <c r="D144" s="107" t="s">
        <v>84</v>
      </c>
      <c r="E144" s="107"/>
      <c r="F144" s="109"/>
      <c r="G144" s="107"/>
      <c r="H144" s="124">
        <f>SUM(H145:H156)</f>
        <v>12623128.757529305</v>
      </c>
      <c r="I144" s="124">
        <f>SUM(I145:I156)</f>
        <v>6204667.4971358664</v>
      </c>
      <c r="J144" s="124">
        <f>SUM(J145:J156)</f>
        <v>5514623.7270705551</v>
      </c>
      <c r="K144" s="124"/>
      <c r="L144" s="124">
        <f>SUM(L145:L156)</f>
        <v>24342419.981735729</v>
      </c>
      <c r="M144" s="124"/>
      <c r="N144" s="124">
        <f>SUM(N145:N156)</f>
        <v>6153656.7274609059</v>
      </c>
      <c r="O144" s="124"/>
      <c r="P144" s="124">
        <f>L144*'DADOS BASE PROPOSTA'!$H$63</f>
        <v>19473.935985388584</v>
      </c>
      <c r="Q144" s="102"/>
    </row>
    <row r="145" spans="1:17" x14ac:dyDescent="0.25">
      <c r="A145" s="102"/>
      <c r="B145" s="103" t="s">
        <v>209</v>
      </c>
      <c r="C145" s="103" t="s">
        <v>35</v>
      </c>
      <c r="D145" s="103" t="s">
        <v>85</v>
      </c>
      <c r="F145" s="77">
        <f>'MATRIZ 2017 COMPL HOMOLOGADA (2'!Q145</f>
        <v>11</v>
      </c>
      <c r="H145" s="123">
        <f>'MATRIZ 2017 COMPL HOMOLOGADA (2'!J145</f>
        <v>0</v>
      </c>
      <c r="I145" s="123">
        <f>SUMIF('MATRIZ 2017 COMPL HOMOLOGADA (2'!D146:D157,"ECR",'MATRIZ 2017 COMPL HOMOLOGADA (2'!O146:O157)</f>
        <v>0</v>
      </c>
      <c r="J145" s="123">
        <f>'MATRIZ 2017 COMPL HOMOLOGADA (2'!R145+'MATRIZ 2017 COMPL HOMOLOGADA (2'!X145+'MATRIZ 2017 COMPL HOMOLOGADA (2'!AQ145+'MATRIZ 2017 COMPL HOMOLOGADA (2'!AU145+'MATRIZ 2017 COMPL HOMOLOGADA (2'!AY145</f>
        <v>4472109.4777467651</v>
      </c>
      <c r="K145" s="123"/>
      <c r="L145" s="123">
        <f t="shared" ref="L145:L156" si="7">SUM(H145:J145)</f>
        <v>4472109.4777467651</v>
      </c>
      <c r="M145" s="123"/>
      <c r="N145" s="123">
        <f>'MATRIZ 2017 COMPL HOMOLOGADA (2'!AG145+'MATRIZ 2017 COMPL HOMOLOGADA (2'!AJ145+'MATRIZ 2017 COMPL HOMOLOGADA (2'!AM145</f>
        <v>0</v>
      </c>
      <c r="O145" s="123"/>
      <c r="P145" s="123"/>
      <c r="Q145" s="102"/>
    </row>
    <row r="146" spans="1:17" x14ac:dyDescent="0.25">
      <c r="A146" s="102"/>
      <c r="B146" s="103" t="s">
        <v>209</v>
      </c>
      <c r="C146" s="103" t="s">
        <v>211</v>
      </c>
      <c r="D146" s="103" t="s">
        <v>87</v>
      </c>
      <c r="H146" s="123">
        <f>'MATRIZ 2017 COMPL HOMOLOGADA (2'!J146</f>
        <v>0</v>
      </c>
      <c r="I146" s="123">
        <f>'MATRIZ 2017 COMPL HOMOLOGADA (2'!O146</f>
        <v>500051.08502813277</v>
      </c>
      <c r="J146" s="123">
        <f>'MATRIZ 2017 COMPL HOMOLOGADA (2'!R146+'MATRIZ 2017 COMPL HOMOLOGADA (2'!X146+'MATRIZ 2017 COMPL HOMOLOGADA (2'!AQ146+'MATRIZ 2017 COMPL HOMOLOGADA (2'!AU146+'MATRIZ 2017 COMPL HOMOLOGADA (2'!AY146</f>
        <v>0</v>
      </c>
      <c r="K146" s="123"/>
      <c r="L146" s="123">
        <f t="shared" si="7"/>
        <v>500051.08502813277</v>
      </c>
      <c r="M146" s="123"/>
      <c r="N146" s="123">
        <f>'MATRIZ 2017 COMPL HOMOLOGADA (2'!AG146+'MATRIZ 2017 COMPL HOMOLOGADA (2'!AJ146+'MATRIZ 2017 COMPL HOMOLOGADA (2'!AM146</f>
        <v>37040.224619888242</v>
      </c>
      <c r="O146" s="123"/>
      <c r="P146" s="123"/>
      <c r="Q146" s="102"/>
    </row>
    <row r="147" spans="1:17" x14ac:dyDescent="0.25">
      <c r="A147" s="102"/>
      <c r="B147" s="103" t="s">
        <v>209</v>
      </c>
      <c r="C147" s="103" t="s">
        <v>212</v>
      </c>
      <c r="D147" s="103" t="s">
        <v>89</v>
      </c>
      <c r="H147" s="123">
        <f>'MATRIZ 2017 COMPL HOMOLOGADA (2'!J147</f>
        <v>1834025.7711575408</v>
      </c>
      <c r="I147" s="123">
        <f>'MATRIZ 2017 COMPL HOMOLOGADA (2'!O147</f>
        <v>0</v>
      </c>
      <c r="J147" s="123">
        <f>'MATRIZ 2017 COMPL HOMOLOGADA (2'!R147+'MATRIZ 2017 COMPL HOMOLOGADA (2'!X147+'MATRIZ 2017 COMPL HOMOLOGADA (2'!AQ147+'MATRIZ 2017 COMPL HOMOLOGADA (2'!AU147+'MATRIZ 2017 COMPL HOMOLOGADA (2'!AY147</f>
        <v>38215.082660969274</v>
      </c>
      <c r="K147" s="123"/>
      <c r="L147" s="123">
        <f t="shared" si="7"/>
        <v>1872240.8538185102</v>
      </c>
      <c r="M147" s="123"/>
      <c r="N147" s="123">
        <f>'MATRIZ 2017 COMPL HOMOLOGADA (2'!AG147+'MATRIZ 2017 COMPL HOMOLOGADA (2'!AJ147+'MATRIZ 2017 COMPL HOMOLOGADA (2'!AM147</f>
        <v>776343.04434541229</v>
      </c>
      <c r="O147" s="123"/>
      <c r="P147" s="123"/>
      <c r="Q147" s="102"/>
    </row>
    <row r="148" spans="1:17" x14ac:dyDescent="0.25">
      <c r="A148" s="102"/>
      <c r="B148" s="103" t="s">
        <v>209</v>
      </c>
      <c r="C148" s="103" t="s">
        <v>213</v>
      </c>
      <c r="D148" s="103" t="s">
        <v>93</v>
      </c>
      <c r="H148" s="123">
        <f>'MATRIZ 2017 COMPL HOMOLOGADA (2'!J148</f>
        <v>0</v>
      </c>
      <c r="I148" s="123">
        <f>'MATRIZ 2017 COMPL HOMOLOGADA (2'!O148</f>
        <v>1074414.1084062282</v>
      </c>
      <c r="J148" s="123">
        <f>'MATRIZ 2017 COMPL HOMOLOGADA (2'!R148+'MATRIZ 2017 COMPL HOMOLOGADA (2'!X148+'MATRIZ 2017 COMPL HOMOLOGADA (2'!AQ148+'MATRIZ 2017 COMPL HOMOLOGADA (2'!AU148+'MATRIZ 2017 COMPL HOMOLOGADA (2'!AY148</f>
        <v>83155.14638162413</v>
      </c>
      <c r="K148" s="123"/>
      <c r="L148" s="123">
        <f t="shared" si="7"/>
        <v>1157569.2547878523</v>
      </c>
      <c r="M148" s="123"/>
      <c r="N148" s="123">
        <f>'MATRIZ 2017 COMPL HOMOLOGADA (2'!AG148+'MATRIZ 2017 COMPL HOMOLOGADA (2'!AJ148+'MATRIZ 2017 COMPL HOMOLOGADA (2'!AM148</f>
        <v>187537.70272804075</v>
      </c>
      <c r="O148" s="123"/>
      <c r="P148" s="123"/>
      <c r="Q148" s="102"/>
    </row>
    <row r="149" spans="1:17" x14ac:dyDescent="0.25">
      <c r="A149" s="102"/>
      <c r="B149" s="103" t="s">
        <v>209</v>
      </c>
      <c r="C149" s="103" t="s">
        <v>214</v>
      </c>
      <c r="D149" s="103" t="s">
        <v>93</v>
      </c>
      <c r="H149" s="123">
        <f>'MATRIZ 2017 COMPL HOMOLOGADA (2'!J149</f>
        <v>0</v>
      </c>
      <c r="I149" s="123">
        <f>'MATRIZ 2017 COMPL HOMOLOGADA (2'!O149</f>
        <v>1103573.9116231392</v>
      </c>
      <c r="J149" s="123">
        <f>'MATRIZ 2017 COMPL HOMOLOGADA (2'!R149+'MATRIZ 2017 COMPL HOMOLOGADA (2'!X149+'MATRIZ 2017 COMPL HOMOLOGADA (2'!AQ149+'MATRIZ 2017 COMPL HOMOLOGADA (2'!AU149+'MATRIZ 2017 COMPL HOMOLOGADA (2'!AY149</f>
        <v>0</v>
      </c>
      <c r="K149" s="123"/>
      <c r="L149" s="123">
        <f t="shared" si="7"/>
        <v>1103573.9116231392</v>
      </c>
      <c r="M149" s="123"/>
      <c r="N149" s="123">
        <f>'MATRIZ 2017 COMPL HOMOLOGADA (2'!AG149+'MATRIZ 2017 COMPL HOMOLOGADA (2'!AJ149+'MATRIZ 2017 COMPL HOMOLOGADA (2'!AM149</f>
        <v>227164.41554855512</v>
      </c>
      <c r="O149" s="123"/>
      <c r="P149" s="123"/>
      <c r="Q149" s="102"/>
    </row>
    <row r="150" spans="1:17" x14ac:dyDescent="0.25">
      <c r="A150" s="102"/>
      <c r="B150" s="103" t="s">
        <v>209</v>
      </c>
      <c r="C150" s="103" t="s">
        <v>215</v>
      </c>
      <c r="D150" s="103" t="s">
        <v>89</v>
      </c>
      <c r="H150" s="123">
        <f>'MATRIZ 2017 COMPL HOMOLOGADA (2'!J150</f>
        <v>1960398.5096704683</v>
      </c>
      <c r="I150" s="123">
        <f>'MATRIZ 2017 COMPL HOMOLOGADA (2'!O150</f>
        <v>0</v>
      </c>
      <c r="J150" s="123">
        <f>'MATRIZ 2017 COMPL HOMOLOGADA (2'!R150+'MATRIZ 2017 COMPL HOMOLOGADA (2'!X150+'MATRIZ 2017 COMPL HOMOLOGADA (2'!AQ150+'MATRIZ 2017 COMPL HOMOLOGADA (2'!AU150+'MATRIZ 2017 COMPL HOMOLOGADA (2'!AY150</f>
        <v>72243.146087034838</v>
      </c>
      <c r="K150" s="123"/>
      <c r="L150" s="123">
        <f t="shared" si="7"/>
        <v>2032641.6557575031</v>
      </c>
      <c r="M150" s="123"/>
      <c r="N150" s="123">
        <f>'MATRIZ 2017 COMPL HOMOLOGADA (2'!AG150+'MATRIZ 2017 COMPL HOMOLOGADA (2'!AJ150+'MATRIZ 2017 COMPL HOMOLOGADA (2'!AM150</f>
        <v>526881.97714413423</v>
      </c>
      <c r="O150" s="123"/>
      <c r="P150" s="123"/>
      <c r="Q150" s="102"/>
    </row>
    <row r="151" spans="1:17" x14ac:dyDescent="0.25">
      <c r="A151" s="102"/>
      <c r="B151" s="103" t="s">
        <v>209</v>
      </c>
      <c r="C151" s="103" t="s">
        <v>216</v>
      </c>
      <c r="D151" s="103" t="s">
        <v>89</v>
      </c>
      <c r="H151" s="123">
        <f>'MATRIZ 2017 COMPL HOMOLOGADA (2'!J151</f>
        <v>4867504.1452021962</v>
      </c>
      <c r="I151" s="123">
        <f>'MATRIZ 2017 COMPL HOMOLOGADA (2'!O151</f>
        <v>0</v>
      </c>
      <c r="J151" s="123">
        <f>'MATRIZ 2017 COMPL HOMOLOGADA (2'!R151+'MATRIZ 2017 COMPL HOMOLOGADA (2'!X151+'MATRIZ 2017 COMPL HOMOLOGADA (2'!AQ151+'MATRIZ 2017 COMPL HOMOLOGADA (2'!AU151+'MATRIZ 2017 COMPL HOMOLOGADA (2'!AY151</f>
        <v>98887.69844971734</v>
      </c>
      <c r="K151" s="123"/>
      <c r="L151" s="123">
        <f t="shared" si="7"/>
        <v>4966391.8436519131</v>
      </c>
      <c r="M151" s="123"/>
      <c r="N151" s="123">
        <f>'MATRIZ 2017 COMPL HOMOLOGADA (2'!AG151+'MATRIZ 2017 COMPL HOMOLOGADA (2'!AJ151+'MATRIZ 2017 COMPL HOMOLOGADA (2'!AM151</f>
        <v>1737549.2721828511</v>
      </c>
      <c r="O151" s="123"/>
      <c r="P151" s="123"/>
      <c r="Q151" s="102"/>
    </row>
    <row r="152" spans="1:17" x14ac:dyDescent="0.25">
      <c r="A152" s="102"/>
      <c r="B152" s="103" t="s">
        <v>209</v>
      </c>
      <c r="C152" s="103" t="s">
        <v>217</v>
      </c>
      <c r="D152" s="103" t="s">
        <v>93</v>
      </c>
      <c r="H152" s="123">
        <f>'MATRIZ 2017 COMPL HOMOLOGADA (2'!J152</f>
        <v>0</v>
      </c>
      <c r="I152" s="123">
        <f>'MATRIZ 2017 COMPL HOMOLOGADA (2'!O152</f>
        <v>1182183.8613366215</v>
      </c>
      <c r="J152" s="123">
        <f>'MATRIZ 2017 COMPL HOMOLOGADA (2'!R152+'MATRIZ 2017 COMPL HOMOLOGADA (2'!X152+'MATRIZ 2017 COMPL HOMOLOGADA (2'!AQ152+'MATRIZ 2017 COMPL HOMOLOGADA (2'!AU152+'MATRIZ 2017 COMPL HOMOLOGADA (2'!AY152</f>
        <v>26527.376343766791</v>
      </c>
      <c r="K152" s="123"/>
      <c r="L152" s="123">
        <f t="shared" si="7"/>
        <v>1208711.2376803881</v>
      </c>
      <c r="M152" s="123"/>
      <c r="N152" s="123">
        <f>'MATRIZ 2017 COMPL HOMOLOGADA (2'!AG152+'MATRIZ 2017 COMPL HOMOLOGADA (2'!AJ152+'MATRIZ 2017 COMPL HOMOLOGADA (2'!AM152</f>
        <v>357464.97446663334</v>
      </c>
      <c r="O152" s="123"/>
      <c r="P152" s="123"/>
      <c r="Q152" s="102"/>
    </row>
    <row r="153" spans="1:17" x14ac:dyDescent="0.25">
      <c r="A153" s="102"/>
      <c r="B153" s="103" t="s">
        <v>209</v>
      </c>
      <c r="C153" s="103" t="s">
        <v>218</v>
      </c>
      <c r="D153" s="103" t="s">
        <v>89</v>
      </c>
      <c r="H153" s="123">
        <f>'MATRIZ 2017 COMPL HOMOLOGADA (2'!J153</f>
        <v>1719973.4019592025</v>
      </c>
      <c r="I153" s="123">
        <f>'MATRIZ 2017 COMPL HOMOLOGADA (2'!O153</f>
        <v>0</v>
      </c>
      <c r="J153" s="123">
        <f>'MATRIZ 2017 COMPL HOMOLOGADA (2'!R153+'MATRIZ 2017 COMPL HOMOLOGADA (2'!X153+'MATRIZ 2017 COMPL HOMOLOGADA (2'!AQ153+'MATRIZ 2017 COMPL HOMOLOGADA (2'!AU153+'MATRIZ 2017 COMPL HOMOLOGADA (2'!AY153</f>
        <v>71323.513591177543</v>
      </c>
      <c r="K153" s="123"/>
      <c r="L153" s="123">
        <f t="shared" si="7"/>
        <v>1791296.91555038</v>
      </c>
      <c r="M153" s="123"/>
      <c r="N153" s="123">
        <f>'MATRIZ 2017 COMPL HOMOLOGADA (2'!AG153+'MATRIZ 2017 COMPL HOMOLOGADA (2'!AJ153+'MATRIZ 2017 COMPL HOMOLOGADA (2'!AM153</f>
        <v>536257.28108598571</v>
      </c>
      <c r="O153" s="123"/>
      <c r="P153" s="123"/>
      <c r="Q153" s="102"/>
    </row>
    <row r="154" spans="1:17" x14ac:dyDescent="0.25">
      <c r="A154" s="102"/>
      <c r="B154" s="103" t="s">
        <v>209</v>
      </c>
      <c r="C154" s="103" t="s">
        <v>219</v>
      </c>
      <c r="D154" s="103" t="s">
        <v>93</v>
      </c>
      <c r="H154" s="123">
        <f>'MATRIZ 2017 COMPL HOMOLOGADA (2'!J154</f>
        <v>0</v>
      </c>
      <c r="I154" s="123">
        <f>'MATRIZ 2017 COMPL HOMOLOGADA (2'!O154</f>
        <v>1223438.2102798063</v>
      </c>
      <c r="J154" s="123">
        <f>'MATRIZ 2017 COMPL HOMOLOGADA (2'!R154+'MATRIZ 2017 COMPL HOMOLOGADA (2'!X154+'MATRIZ 2017 COMPL HOMOLOGADA (2'!AQ154+'MATRIZ 2017 COMPL HOMOLOGADA (2'!AU154+'MATRIZ 2017 COMPL HOMOLOGADA (2'!AY154</f>
        <v>30379.772308679378</v>
      </c>
      <c r="K154" s="123"/>
      <c r="L154" s="123">
        <f t="shared" si="7"/>
        <v>1253817.9825884856</v>
      </c>
      <c r="M154" s="123"/>
      <c r="N154" s="123">
        <f>'MATRIZ 2017 COMPL HOMOLOGADA (2'!AG154+'MATRIZ 2017 COMPL HOMOLOGADA (2'!AJ154+'MATRIZ 2017 COMPL HOMOLOGADA (2'!AM154</f>
        <v>461309.31641555839</v>
      </c>
      <c r="O154" s="123"/>
      <c r="P154" s="123"/>
      <c r="Q154" s="102"/>
    </row>
    <row r="155" spans="1:17" x14ac:dyDescent="0.25">
      <c r="A155" s="102"/>
      <c r="B155" s="103" t="s">
        <v>209</v>
      </c>
      <c r="C155" s="103" t="s">
        <v>220</v>
      </c>
      <c r="D155" s="103" t="s">
        <v>89</v>
      </c>
      <c r="H155" s="123">
        <f>'MATRIZ 2017 COMPL HOMOLOGADA (2'!J155</f>
        <v>2241226.9295398965</v>
      </c>
      <c r="I155" s="123">
        <f>'MATRIZ 2017 COMPL HOMOLOGADA (2'!O155</f>
        <v>0</v>
      </c>
      <c r="J155" s="123">
        <f>'MATRIZ 2017 COMPL HOMOLOGADA (2'!R155+'MATRIZ 2017 COMPL HOMOLOGADA (2'!X155+'MATRIZ 2017 COMPL HOMOLOGADA (2'!AQ155+'MATRIZ 2017 COMPL HOMOLOGADA (2'!AU155+'MATRIZ 2017 COMPL HOMOLOGADA (2'!AY155</f>
        <v>44530.487209572428</v>
      </c>
      <c r="K155" s="123"/>
      <c r="L155" s="123">
        <f t="shared" si="7"/>
        <v>2285757.416749469</v>
      </c>
      <c r="M155" s="123"/>
      <c r="N155" s="123">
        <f>'MATRIZ 2017 COMPL HOMOLOGADA (2'!AG155+'MATRIZ 2017 COMPL HOMOLOGADA (2'!AJ155+'MATRIZ 2017 COMPL HOMOLOGADA (2'!AM155</f>
        <v>578248.17216942762</v>
      </c>
      <c r="O155" s="123"/>
      <c r="P155" s="123"/>
      <c r="Q155" s="102"/>
    </row>
    <row r="156" spans="1:17" x14ac:dyDescent="0.25">
      <c r="A156" s="102"/>
      <c r="B156" s="103" t="s">
        <v>209</v>
      </c>
      <c r="C156" s="103" t="s">
        <v>221</v>
      </c>
      <c r="D156" s="103" t="s">
        <v>93</v>
      </c>
      <c r="H156" s="123">
        <f>'MATRIZ 2017 COMPL HOMOLOGADA (2'!J156</f>
        <v>0</v>
      </c>
      <c r="I156" s="123">
        <f>'MATRIZ 2017 COMPL HOMOLOGADA (2'!O156</f>
        <v>1121006.3204619379</v>
      </c>
      <c r="J156" s="123">
        <f>'MATRIZ 2017 COMPL HOMOLOGADA (2'!R156+'MATRIZ 2017 COMPL HOMOLOGADA (2'!X156+'MATRIZ 2017 COMPL HOMOLOGADA (2'!AQ156+'MATRIZ 2017 COMPL HOMOLOGADA (2'!AU156+'MATRIZ 2017 COMPL HOMOLOGADA (2'!AY156</f>
        <v>577252.02629124804</v>
      </c>
      <c r="K156" s="123"/>
      <c r="L156" s="123">
        <f t="shared" si="7"/>
        <v>1698258.3467531861</v>
      </c>
      <c r="M156" s="123"/>
      <c r="N156" s="123">
        <f>'MATRIZ 2017 COMPL HOMOLOGADA (2'!AG156+'MATRIZ 2017 COMPL HOMOLOGADA (2'!AJ156+'MATRIZ 2017 COMPL HOMOLOGADA (2'!AM156</f>
        <v>727860.34675441915</v>
      </c>
      <c r="O156" s="123"/>
      <c r="P156" s="123"/>
      <c r="Q156" s="102"/>
    </row>
    <row r="157" spans="1:17" x14ac:dyDescent="0.25">
      <c r="A157" s="102"/>
      <c r="H157" s="123"/>
      <c r="I157" s="123"/>
      <c r="J157" s="123"/>
      <c r="K157" s="123"/>
      <c r="L157" s="123"/>
      <c r="M157" s="123"/>
      <c r="N157" s="123"/>
      <c r="O157" s="123"/>
      <c r="P157" s="123"/>
      <c r="Q157" s="102"/>
    </row>
    <row r="158" spans="1:17" x14ac:dyDescent="0.25">
      <c r="A158" s="102"/>
      <c r="B158" s="107" t="s">
        <v>222</v>
      </c>
      <c r="C158" s="107" t="s">
        <v>223</v>
      </c>
      <c r="D158" s="107" t="s">
        <v>84</v>
      </c>
      <c r="E158" s="107"/>
      <c r="F158" s="109"/>
      <c r="G158" s="107"/>
      <c r="H158" s="124">
        <f>SUM(H159:H180)</f>
        <v>47862809.236924022</v>
      </c>
      <c r="I158" s="124">
        <f>SUM(I159:I180)</f>
        <v>3974332.5780457477</v>
      </c>
      <c r="J158" s="124">
        <f>SUM(J159:J181)</f>
        <v>6407186.1719448958</v>
      </c>
      <c r="K158" s="124"/>
      <c r="L158" s="124">
        <f>SUM(L159:L181)</f>
        <v>58244327.986914672</v>
      </c>
      <c r="M158" s="124"/>
      <c r="N158" s="124">
        <f>SUM(N159:N181)</f>
        <v>15828743.969908519</v>
      </c>
      <c r="O158" s="124"/>
      <c r="P158" s="124">
        <f>L158*'DADOS BASE PROPOSTA'!$H$63</f>
        <v>46595.462389531742</v>
      </c>
      <c r="Q158" s="102"/>
    </row>
    <row r="159" spans="1:17" x14ac:dyDescent="0.25">
      <c r="A159" s="102"/>
      <c r="B159" s="103" t="s">
        <v>222</v>
      </c>
      <c r="C159" s="103" t="s">
        <v>35</v>
      </c>
      <c r="D159" s="103" t="s">
        <v>85</v>
      </c>
      <c r="F159" s="77">
        <f>'MATRIZ 2017 COMPL HOMOLOGADA (2'!Q159</f>
        <v>21</v>
      </c>
      <c r="H159" s="123">
        <f>'MATRIZ 2017 COMPL HOMOLOGADA (2'!J159</f>
        <v>0</v>
      </c>
      <c r="I159" s="123">
        <f>SUMIF('MATRIZ 2017 COMPL HOMOLOGADA (2'!D160:D181,"ECR",'MATRIZ 2017 COMPL HOMOLOGADA (2'!O160:O181)</f>
        <v>431.35740634886253</v>
      </c>
      <c r="J159" s="123">
        <f>'MATRIZ 2017 COMPL HOMOLOGADA (2'!R159+'MATRIZ 2017 COMPL HOMOLOGADA (2'!X159+'MATRIZ 2017 COMPL HOMOLOGADA (2'!AQ159+'MATRIZ 2017 COMPL HOMOLOGADA (2'!AU159+'MATRIZ 2017 COMPL HOMOLOGADA (2'!AY159</f>
        <v>5729374.4242832735</v>
      </c>
      <c r="K159" s="123"/>
      <c r="L159" s="123">
        <f t="shared" ref="L159:L181" si="8">SUM(H159:J159)</f>
        <v>5729805.7816896224</v>
      </c>
      <c r="M159" s="123"/>
      <c r="N159" s="123">
        <f>'MATRIZ 2017 COMPL HOMOLOGADA (2'!AG159+'MATRIZ 2017 COMPL HOMOLOGADA (2'!AJ159+'MATRIZ 2017 COMPL HOMOLOGADA (2'!AM159</f>
        <v>0</v>
      </c>
      <c r="O159" s="123"/>
      <c r="P159" s="123"/>
      <c r="Q159" s="102"/>
    </row>
    <row r="160" spans="1:17" x14ac:dyDescent="0.25">
      <c r="A160" s="102"/>
      <c r="B160" s="103" t="s">
        <v>222</v>
      </c>
      <c r="C160" s="103" t="s">
        <v>224</v>
      </c>
      <c r="D160" s="103" t="s">
        <v>89</v>
      </c>
      <c r="H160" s="123">
        <f>'MATRIZ 2017 COMPL HOMOLOGADA (2'!J160</f>
        <v>4840061.9949178603</v>
      </c>
      <c r="I160" s="123">
        <f>'MATRIZ 2017 COMPL HOMOLOGADA (2'!O160</f>
        <v>0</v>
      </c>
      <c r="J160" s="123">
        <f>'MATRIZ 2017 COMPL HOMOLOGADA (2'!R160+'MATRIZ 2017 COMPL HOMOLOGADA (2'!X160+'MATRIZ 2017 COMPL HOMOLOGADA (2'!AQ160+'MATRIZ 2017 COMPL HOMOLOGADA (2'!AU160+'MATRIZ 2017 COMPL HOMOLOGADA (2'!AY160</f>
        <v>0</v>
      </c>
      <c r="K160" s="123"/>
      <c r="L160" s="123">
        <f t="shared" si="8"/>
        <v>4840061.9949178603</v>
      </c>
      <c r="M160" s="123"/>
      <c r="N160" s="123">
        <f>'MATRIZ 2017 COMPL HOMOLOGADA (2'!AG160+'MATRIZ 2017 COMPL HOMOLOGADA (2'!AJ160+'MATRIZ 2017 COMPL HOMOLOGADA (2'!AM160</f>
        <v>1225171.6014150418</v>
      </c>
      <c r="O160" s="123"/>
      <c r="P160" s="123"/>
      <c r="Q160" s="102"/>
    </row>
    <row r="161" spans="1:17" x14ac:dyDescent="0.25">
      <c r="A161" s="102"/>
      <c r="B161" s="103" t="s">
        <v>222</v>
      </c>
      <c r="C161" s="103" t="s">
        <v>225</v>
      </c>
      <c r="D161" s="103" t="s">
        <v>89</v>
      </c>
      <c r="H161" s="123">
        <f>'MATRIZ 2017 COMPL HOMOLOGADA (2'!J161</f>
        <v>1755689.1156409448</v>
      </c>
      <c r="I161" s="123">
        <f>'MATRIZ 2017 COMPL HOMOLOGADA (2'!O161</f>
        <v>0</v>
      </c>
      <c r="J161" s="123">
        <f>'MATRIZ 2017 COMPL HOMOLOGADA (2'!R161+'MATRIZ 2017 COMPL HOMOLOGADA (2'!X161+'MATRIZ 2017 COMPL HOMOLOGADA (2'!AQ161+'MATRIZ 2017 COMPL HOMOLOGADA (2'!AU161+'MATRIZ 2017 COMPL HOMOLOGADA (2'!AY161</f>
        <v>7.2188568570324723</v>
      </c>
      <c r="K161" s="123"/>
      <c r="L161" s="123">
        <f t="shared" si="8"/>
        <v>1755696.3344978017</v>
      </c>
      <c r="M161" s="123"/>
      <c r="N161" s="123">
        <f>'MATRIZ 2017 COMPL HOMOLOGADA (2'!AG161+'MATRIZ 2017 COMPL HOMOLOGADA (2'!AJ161+'MATRIZ 2017 COMPL HOMOLOGADA (2'!AM161</f>
        <v>476168.21043309383</v>
      </c>
      <c r="O161" s="123"/>
      <c r="P161" s="123"/>
      <c r="Q161" s="102"/>
    </row>
    <row r="162" spans="1:17" x14ac:dyDescent="0.25">
      <c r="A162" s="102"/>
      <c r="B162" s="103" t="s">
        <v>222</v>
      </c>
      <c r="C162" s="103" t="s">
        <v>226</v>
      </c>
      <c r="D162" s="103" t="s">
        <v>87</v>
      </c>
      <c r="H162" s="123">
        <f>'MATRIZ 2017 COMPL HOMOLOGADA (2'!J162</f>
        <v>0</v>
      </c>
      <c r="I162" s="123">
        <f>'MATRIZ 2017 COMPL HOMOLOGADA (2'!O162</f>
        <v>526009.99524268054</v>
      </c>
      <c r="J162" s="123">
        <f>'MATRIZ 2017 COMPL HOMOLOGADA (2'!R162+'MATRIZ 2017 COMPL HOMOLOGADA (2'!X162+'MATRIZ 2017 COMPL HOMOLOGADA (2'!AQ162+'MATRIZ 2017 COMPL HOMOLOGADA (2'!AU162+'MATRIZ 2017 COMPL HOMOLOGADA (2'!AY162</f>
        <v>0</v>
      </c>
      <c r="K162" s="123"/>
      <c r="L162" s="123">
        <f t="shared" si="8"/>
        <v>526009.99524268054</v>
      </c>
      <c r="M162" s="123"/>
      <c r="N162" s="123">
        <f>'MATRIZ 2017 COMPL HOMOLOGADA (2'!AG162+'MATRIZ 2017 COMPL HOMOLOGADA (2'!AJ162+'MATRIZ 2017 COMPL HOMOLOGADA (2'!AM162</f>
        <v>61994.264522964841</v>
      </c>
      <c r="O162" s="123"/>
      <c r="P162" s="123"/>
      <c r="Q162" s="102"/>
    </row>
    <row r="163" spans="1:17" x14ac:dyDescent="0.25">
      <c r="A163" s="102"/>
      <c r="B163" s="103" t="s">
        <v>222</v>
      </c>
      <c r="C163" s="103" t="s">
        <v>227</v>
      </c>
      <c r="D163" s="103" t="s">
        <v>136</v>
      </c>
      <c r="H163" s="123">
        <f>'MATRIZ 2017 COMPL HOMOLOGADA (2'!J163</f>
        <v>0</v>
      </c>
      <c r="I163" s="123">
        <f>'MATRIZ 2017 COMPL HOMOLOGADA (2'!O163</f>
        <v>1101626.3188597944</v>
      </c>
      <c r="J163" s="123">
        <f>'MATRIZ 2017 COMPL HOMOLOGADA (2'!R163+'MATRIZ 2017 COMPL HOMOLOGADA (2'!X163+'MATRIZ 2017 COMPL HOMOLOGADA (2'!AQ163+'MATRIZ 2017 COMPL HOMOLOGADA (2'!AU163+'MATRIZ 2017 COMPL HOMOLOGADA (2'!AY163</f>
        <v>0</v>
      </c>
      <c r="K163" s="123"/>
      <c r="L163" s="123">
        <f t="shared" si="8"/>
        <v>1101626.3188597944</v>
      </c>
      <c r="M163" s="123"/>
      <c r="N163" s="123">
        <f>'MATRIZ 2017 COMPL HOMOLOGADA (2'!AG163+'MATRIZ 2017 COMPL HOMOLOGADA (2'!AJ163+'MATRIZ 2017 COMPL HOMOLOGADA (2'!AM163</f>
        <v>99675.544810227817</v>
      </c>
      <c r="O163" s="123"/>
      <c r="P163" s="123"/>
      <c r="Q163" s="102"/>
    </row>
    <row r="164" spans="1:17" x14ac:dyDescent="0.25">
      <c r="A164" s="102"/>
      <c r="B164" s="103" t="s">
        <v>222</v>
      </c>
      <c r="C164" s="103" t="s">
        <v>228</v>
      </c>
      <c r="D164" s="103" t="s">
        <v>89</v>
      </c>
      <c r="H164" s="123">
        <f>'MATRIZ 2017 COMPL HOMOLOGADA (2'!J164</f>
        <v>2435613.1336216666</v>
      </c>
      <c r="I164" s="123">
        <f>'MATRIZ 2017 COMPL HOMOLOGADA (2'!O164</f>
        <v>0</v>
      </c>
      <c r="J164" s="123">
        <f>'MATRIZ 2017 COMPL HOMOLOGADA (2'!R164+'MATRIZ 2017 COMPL HOMOLOGADA (2'!X164+'MATRIZ 2017 COMPL HOMOLOGADA (2'!AQ164+'MATRIZ 2017 COMPL HOMOLOGADA (2'!AU164+'MATRIZ 2017 COMPL HOMOLOGADA (2'!AY164</f>
        <v>51876.609550099478</v>
      </c>
      <c r="K164" s="123"/>
      <c r="L164" s="123">
        <f t="shared" si="8"/>
        <v>2487489.7431717659</v>
      </c>
      <c r="M164" s="123"/>
      <c r="N164" s="123">
        <f>'MATRIZ 2017 COMPL HOMOLOGADA (2'!AG164+'MATRIZ 2017 COMPL HOMOLOGADA (2'!AJ164+'MATRIZ 2017 COMPL HOMOLOGADA (2'!AM164</f>
        <v>690777.50813780515</v>
      </c>
      <c r="O164" s="123"/>
      <c r="P164" s="123"/>
      <c r="Q164" s="102"/>
    </row>
    <row r="165" spans="1:17" x14ac:dyDescent="0.25">
      <c r="A165" s="102"/>
      <c r="B165" s="103" t="s">
        <v>222</v>
      </c>
      <c r="C165" s="103" t="s">
        <v>229</v>
      </c>
      <c r="D165" s="103" t="s">
        <v>89</v>
      </c>
      <c r="H165" s="123">
        <f>'MATRIZ 2017 COMPL HOMOLOGADA (2'!J165</f>
        <v>2941695.265939754</v>
      </c>
      <c r="I165" s="123">
        <f>'MATRIZ 2017 COMPL HOMOLOGADA (2'!O165</f>
        <v>0</v>
      </c>
      <c r="J165" s="123">
        <f>'MATRIZ 2017 COMPL HOMOLOGADA (2'!R165+'MATRIZ 2017 COMPL HOMOLOGADA (2'!X165+'MATRIZ 2017 COMPL HOMOLOGADA (2'!AQ165+'MATRIZ 2017 COMPL HOMOLOGADA (2'!AU165+'MATRIZ 2017 COMPL HOMOLOGADA (2'!AY165</f>
        <v>0</v>
      </c>
      <c r="K165" s="123"/>
      <c r="L165" s="123">
        <f t="shared" si="8"/>
        <v>2941695.265939754</v>
      </c>
      <c r="M165" s="123"/>
      <c r="N165" s="123">
        <f>'MATRIZ 2017 COMPL HOMOLOGADA (2'!AG165+'MATRIZ 2017 COMPL HOMOLOGADA (2'!AJ165+'MATRIZ 2017 COMPL HOMOLOGADA (2'!AM165</f>
        <v>1113053.187042675</v>
      </c>
      <c r="O165" s="123"/>
      <c r="P165" s="123"/>
      <c r="Q165" s="102"/>
    </row>
    <row r="166" spans="1:17" x14ac:dyDescent="0.25">
      <c r="A166" s="102"/>
      <c r="B166" s="103" t="s">
        <v>222</v>
      </c>
      <c r="C166" s="103" t="s">
        <v>230</v>
      </c>
      <c r="D166" s="103" t="s">
        <v>93</v>
      </c>
      <c r="H166" s="123">
        <f>'MATRIZ 2017 COMPL HOMOLOGADA (2'!J166</f>
        <v>0</v>
      </c>
      <c r="I166" s="123">
        <f>'MATRIZ 2017 COMPL HOMOLOGADA (2'!O166</f>
        <v>1072696.0338650947</v>
      </c>
      <c r="J166" s="123">
        <f>'MATRIZ 2017 COMPL HOMOLOGADA (2'!R166+'MATRIZ 2017 COMPL HOMOLOGADA (2'!X166+'MATRIZ 2017 COMPL HOMOLOGADA (2'!AQ166+'MATRIZ 2017 COMPL HOMOLOGADA (2'!AU166+'MATRIZ 2017 COMPL HOMOLOGADA (2'!AY166</f>
        <v>0</v>
      </c>
      <c r="K166" s="123"/>
      <c r="L166" s="123">
        <f t="shared" si="8"/>
        <v>1072696.0338650947</v>
      </c>
      <c r="M166" s="123"/>
      <c r="N166" s="123">
        <f>'MATRIZ 2017 COMPL HOMOLOGADA (2'!AG166+'MATRIZ 2017 COMPL HOMOLOGADA (2'!AJ166+'MATRIZ 2017 COMPL HOMOLOGADA (2'!AM166</f>
        <v>89532.227405803103</v>
      </c>
      <c r="O166" s="123"/>
      <c r="P166" s="123"/>
      <c r="Q166" s="102"/>
    </row>
    <row r="167" spans="1:17" x14ac:dyDescent="0.25">
      <c r="A167" s="102"/>
      <c r="B167" s="103" t="s">
        <v>222</v>
      </c>
      <c r="C167" s="103" t="s">
        <v>231</v>
      </c>
      <c r="D167" s="103" t="s">
        <v>89</v>
      </c>
      <c r="H167" s="123">
        <f>'MATRIZ 2017 COMPL HOMOLOGADA (2'!J167</f>
        <v>2206555.9960165289</v>
      </c>
      <c r="I167" s="123">
        <f>'MATRIZ 2017 COMPL HOMOLOGADA (2'!O167</f>
        <v>0</v>
      </c>
      <c r="J167" s="123">
        <f>'MATRIZ 2017 COMPL HOMOLOGADA (2'!R167+'MATRIZ 2017 COMPL HOMOLOGADA (2'!X167+'MATRIZ 2017 COMPL HOMOLOGADA (2'!AQ167+'MATRIZ 2017 COMPL HOMOLOGADA (2'!AU167+'MATRIZ 2017 COMPL HOMOLOGADA (2'!AY167</f>
        <v>297396.51784370968</v>
      </c>
      <c r="K167" s="123"/>
      <c r="L167" s="123">
        <f t="shared" si="8"/>
        <v>2503952.5138602387</v>
      </c>
      <c r="M167" s="123"/>
      <c r="N167" s="123">
        <f>'MATRIZ 2017 COMPL HOMOLOGADA (2'!AG167+'MATRIZ 2017 COMPL HOMOLOGADA (2'!AJ167+'MATRIZ 2017 COMPL HOMOLOGADA (2'!AM167</f>
        <v>845272.83767045604</v>
      </c>
      <c r="O167" s="123"/>
      <c r="P167" s="123"/>
      <c r="Q167" s="102"/>
    </row>
    <row r="168" spans="1:17" x14ac:dyDescent="0.25">
      <c r="A168" s="102"/>
      <c r="B168" s="103" t="s">
        <v>222</v>
      </c>
      <c r="C168" s="103" t="s">
        <v>232</v>
      </c>
      <c r="D168" s="103" t="s">
        <v>89</v>
      </c>
      <c r="H168" s="123">
        <f>'MATRIZ 2017 COMPL HOMOLOGADA (2'!J168</f>
        <v>1719973.4019592025</v>
      </c>
      <c r="I168" s="123">
        <f>'MATRIZ 2017 COMPL HOMOLOGADA (2'!O168</f>
        <v>0</v>
      </c>
      <c r="J168" s="123">
        <f>'MATRIZ 2017 COMPL HOMOLOGADA (2'!R168+'MATRIZ 2017 COMPL HOMOLOGADA (2'!X168+'MATRIZ 2017 COMPL HOMOLOGADA (2'!AQ168+'MATRIZ 2017 COMPL HOMOLOGADA (2'!AU168+'MATRIZ 2017 COMPL HOMOLOGADA (2'!AY168</f>
        <v>58361.624764172593</v>
      </c>
      <c r="K168" s="123"/>
      <c r="L168" s="123">
        <f t="shared" si="8"/>
        <v>1778335.0267233751</v>
      </c>
      <c r="M168" s="123"/>
      <c r="N168" s="123">
        <f>'MATRIZ 2017 COMPL HOMOLOGADA (2'!AG168+'MATRIZ 2017 COMPL HOMOLOGADA (2'!AJ168+'MATRIZ 2017 COMPL HOMOLOGADA (2'!AM168</f>
        <v>684212.81705673481</v>
      </c>
      <c r="O168" s="123"/>
      <c r="P168" s="123"/>
      <c r="Q168" s="102"/>
    </row>
    <row r="169" spans="1:17" x14ac:dyDescent="0.25">
      <c r="A169" s="102"/>
      <c r="B169" s="103" t="s">
        <v>222</v>
      </c>
      <c r="C169" s="103" t="s">
        <v>233</v>
      </c>
      <c r="D169" s="103" t="s">
        <v>89</v>
      </c>
      <c r="H169" s="123">
        <f>'MATRIZ 2017 COMPL HOMOLOGADA (2'!J169</f>
        <v>1719973.4019592025</v>
      </c>
      <c r="I169" s="123">
        <f>'MATRIZ 2017 COMPL HOMOLOGADA (2'!O169</f>
        <v>0</v>
      </c>
      <c r="J169" s="123">
        <f>'MATRIZ 2017 COMPL HOMOLOGADA (2'!R169+'MATRIZ 2017 COMPL HOMOLOGADA (2'!X169+'MATRIZ 2017 COMPL HOMOLOGADA (2'!AQ169+'MATRIZ 2017 COMPL HOMOLOGADA (2'!AU169+'MATRIZ 2017 COMPL HOMOLOGADA (2'!AY169</f>
        <v>0</v>
      </c>
      <c r="K169" s="123"/>
      <c r="L169" s="123">
        <f t="shared" si="8"/>
        <v>1719973.4019592025</v>
      </c>
      <c r="M169" s="123"/>
      <c r="N169" s="123">
        <f>'MATRIZ 2017 COMPL HOMOLOGADA (2'!AG169+'MATRIZ 2017 COMPL HOMOLOGADA (2'!AJ169+'MATRIZ 2017 COMPL HOMOLOGADA (2'!AM169</f>
        <v>277238.6572638278</v>
      </c>
      <c r="O169" s="123"/>
      <c r="P169" s="123"/>
      <c r="Q169" s="102"/>
    </row>
    <row r="170" spans="1:17" x14ac:dyDescent="0.25">
      <c r="A170" s="102"/>
      <c r="B170" s="103" t="s">
        <v>222</v>
      </c>
      <c r="C170" s="103" t="s">
        <v>234</v>
      </c>
      <c r="D170" s="103" t="s">
        <v>89</v>
      </c>
      <c r="H170" s="123">
        <f>'MATRIZ 2017 COMPL HOMOLOGADA (2'!J170</f>
        <v>4920543.4652502025</v>
      </c>
      <c r="I170" s="123">
        <f>'MATRIZ 2017 COMPL HOMOLOGADA (2'!O170</f>
        <v>0</v>
      </c>
      <c r="J170" s="123">
        <f>'MATRIZ 2017 COMPL HOMOLOGADA (2'!R170+'MATRIZ 2017 COMPL HOMOLOGADA (2'!X170+'MATRIZ 2017 COMPL HOMOLOGADA (2'!AQ170+'MATRIZ 2017 COMPL HOMOLOGADA (2'!AU170+'MATRIZ 2017 COMPL HOMOLOGADA (2'!AY170</f>
        <v>0</v>
      </c>
      <c r="K170" s="123"/>
      <c r="L170" s="123">
        <f t="shared" si="8"/>
        <v>4920543.4652502025</v>
      </c>
      <c r="M170" s="123"/>
      <c r="N170" s="123">
        <f>'MATRIZ 2017 COMPL HOMOLOGADA (2'!AG170+'MATRIZ 2017 COMPL HOMOLOGADA (2'!AJ170+'MATRIZ 2017 COMPL HOMOLOGADA (2'!AM170</f>
        <v>1575778.541217319</v>
      </c>
      <c r="O170" s="123"/>
      <c r="P170" s="123"/>
      <c r="Q170" s="102"/>
    </row>
    <row r="171" spans="1:17" x14ac:dyDescent="0.25">
      <c r="A171" s="102"/>
      <c r="B171" s="103" t="s">
        <v>222</v>
      </c>
      <c r="C171" s="103" t="s">
        <v>235</v>
      </c>
      <c r="D171" s="103" t="s">
        <v>89</v>
      </c>
      <c r="H171" s="123">
        <f>'MATRIZ 2017 COMPL HOMOLOGADA (2'!J171</f>
        <v>1719973.4019592025</v>
      </c>
      <c r="I171" s="123">
        <f>'MATRIZ 2017 COMPL HOMOLOGADA (2'!O171</f>
        <v>0</v>
      </c>
      <c r="J171" s="123">
        <f>'MATRIZ 2017 COMPL HOMOLOGADA (2'!R171+'MATRIZ 2017 COMPL HOMOLOGADA (2'!X171+'MATRIZ 2017 COMPL HOMOLOGADA (2'!AQ171+'MATRIZ 2017 COMPL HOMOLOGADA (2'!AU171+'MATRIZ 2017 COMPL HOMOLOGADA (2'!AY171</f>
        <v>245.44113313910404</v>
      </c>
      <c r="K171" s="123"/>
      <c r="L171" s="123">
        <f t="shared" si="8"/>
        <v>1720218.8430923417</v>
      </c>
      <c r="M171" s="123"/>
      <c r="N171" s="123">
        <f>'MATRIZ 2017 COMPL HOMOLOGADA (2'!AG171+'MATRIZ 2017 COMPL HOMOLOGADA (2'!AJ171+'MATRIZ 2017 COMPL HOMOLOGADA (2'!AM171</f>
        <v>578705.11622591002</v>
      </c>
      <c r="O171" s="123"/>
      <c r="P171" s="123"/>
      <c r="Q171" s="102"/>
    </row>
    <row r="172" spans="1:17" x14ac:dyDescent="0.25">
      <c r="A172" s="102"/>
      <c r="B172" s="103" t="s">
        <v>222</v>
      </c>
      <c r="C172" s="103" t="s">
        <v>236</v>
      </c>
      <c r="D172" s="103" t="s">
        <v>136</v>
      </c>
      <c r="H172" s="123">
        <f>'MATRIZ 2017 COMPL HOMOLOGADA (2'!J172</f>
        <v>0</v>
      </c>
      <c r="I172" s="123">
        <f>'MATRIZ 2017 COMPL HOMOLOGADA (2'!O172</f>
        <v>1273568.8726718291</v>
      </c>
      <c r="J172" s="123">
        <f>'MATRIZ 2017 COMPL HOMOLOGADA (2'!R172+'MATRIZ 2017 COMPL HOMOLOGADA (2'!X172+'MATRIZ 2017 COMPL HOMOLOGADA (2'!AQ172+'MATRIZ 2017 COMPL HOMOLOGADA (2'!AU172+'MATRIZ 2017 COMPL HOMOLOGADA (2'!AY172</f>
        <v>0</v>
      </c>
      <c r="K172" s="123"/>
      <c r="L172" s="123">
        <f t="shared" si="8"/>
        <v>1273568.8726718291</v>
      </c>
      <c r="M172" s="123"/>
      <c r="N172" s="123">
        <f>'MATRIZ 2017 COMPL HOMOLOGADA (2'!AG172+'MATRIZ 2017 COMPL HOMOLOGADA (2'!AJ172+'MATRIZ 2017 COMPL HOMOLOGADA (2'!AM172</f>
        <v>143102.66304812059</v>
      </c>
      <c r="O172" s="123"/>
      <c r="P172" s="123"/>
      <c r="Q172" s="102"/>
    </row>
    <row r="173" spans="1:17" x14ac:dyDescent="0.25">
      <c r="A173" s="102"/>
      <c r="B173" s="103" t="s">
        <v>222</v>
      </c>
      <c r="C173" s="103" t="s">
        <v>237</v>
      </c>
      <c r="D173" s="103" t="s">
        <v>89</v>
      </c>
      <c r="H173" s="123">
        <f>'MATRIZ 2017 COMPL HOMOLOGADA (2'!J173</f>
        <v>1793325.1452351445</v>
      </c>
      <c r="I173" s="123">
        <f>'MATRIZ 2017 COMPL HOMOLOGADA (2'!O173</f>
        <v>0</v>
      </c>
      <c r="J173" s="123">
        <f>'MATRIZ 2017 COMPL HOMOLOGADA (2'!R173+'MATRIZ 2017 COMPL HOMOLOGADA (2'!X173+'MATRIZ 2017 COMPL HOMOLOGADA (2'!AQ173+'MATRIZ 2017 COMPL HOMOLOGADA (2'!AU173+'MATRIZ 2017 COMPL HOMOLOGADA (2'!AY173</f>
        <v>0</v>
      </c>
      <c r="K173" s="123"/>
      <c r="L173" s="123">
        <f t="shared" si="8"/>
        <v>1793325.1452351445</v>
      </c>
      <c r="M173" s="123"/>
      <c r="N173" s="123">
        <f>'MATRIZ 2017 COMPL HOMOLOGADA (2'!AG173+'MATRIZ 2017 COMPL HOMOLOGADA (2'!AJ173+'MATRIZ 2017 COMPL HOMOLOGADA (2'!AM173</f>
        <v>537214.23762534815</v>
      </c>
      <c r="O173" s="123"/>
      <c r="P173" s="123"/>
      <c r="Q173" s="102"/>
    </row>
    <row r="174" spans="1:17" x14ac:dyDescent="0.25">
      <c r="A174" s="102"/>
      <c r="B174" s="103" t="s">
        <v>222</v>
      </c>
      <c r="C174" s="103" t="s">
        <v>238</v>
      </c>
      <c r="D174" s="103" t="s">
        <v>89</v>
      </c>
      <c r="H174" s="123">
        <f>'MATRIZ 2017 COMPL HOMOLOGADA (2'!J174</f>
        <v>1949931.8437422346</v>
      </c>
      <c r="I174" s="123">
        <f>'MATRIZ 2017 COMPL HOMOLOGADA (2'!O174</f>
        <v>0</v>
      </c>
      <c r="J174" s="123">
        <f>'MATRIZ 2017 COMPL HOMOLOGADA (2'!R174+'MATRIZ 2017 COMPL HOMOLOGADA (2'!X174+'MATRIZ 2017 COMPL HOMOLOGADA (2'!AQ174+'MATRIZ 2017 COMPL HOMOLOGADA (2'!AU174+'MATRIZ 2017 COMPL HOMOLOGADA (2'!AY174</f>
        <v>21773.976155145858</v>
      </c>
      <c r="K174" s="123"/>
      <c r="L174" s="123">
        <f t="shared" si="8"/>
        <v>1971705.8198973804</v>
      </c>
      <c r="M174" s="123"/>
      <c r="N174" s="123">
        <f>'MATRIZ 2017 COMPL HOMOLOGADA (2'!AG174+'MATRIZ 2017 COMPL HOMOLOGADA (2'!AJ174+'MATRIZ 2017 COMPL HOMOLOGADA (2'!AM174</f>
        <v>312980.14975646307</v>
      </c>
      <c r="O174" s="123"/>
      <c r="P174" s="123"/>
      <c r="Q174" s="102"/>
    </row>
    <row r="175" spans="1:17" x14ac:dyDescent="0.25">
      <c r="A175" s="102"/>
      <c r="B175" s="103" t="s">
        <v>222</v>
      </c>
      <c r="C175" s="103" t="s">
        <v>239</v>
      </c>
      <c r="D175" s="103" t="s">
        <v>89</v>
      </c>
      <c r="H175" s="123">
        <f>'MATRIZ 2017 COMPL HOMOLOGADA (2'!J175</f>
        <v>4102071.1752963713</v>
      </c>
      <c r="I175" s="123">
        <f>'MATRIZ 2017 COMPL HOMOLOGADA (2'!O175</f>
        <v>0</v>
      </c>
      <c r="J175" s="123">
        <f>'MATRIZ 2017 COMPL HOMOLOGADA (2'!R175+'MATRIZ 2017 COMPL HOMOLOGADA (2'!X175+'MATRIZ 2017 COMPL HOMOLOGADA (2'!AQ175+'MATRIZ 2017 COMPL HOMOLOGADA (2'!AU175+'MATRIZ 2017 COMPL HOMOLOGADA (2'!AY175</f>
        <v>0</v>
      </c>
      <c r="K175" s="123"/>
      <c r="L175" s="123">
        <f t="shared" si="8"/>
        <v>4102071.1752963713</v>
      </c>
      <c r="M175" s="123"/>
      <c r="N175" s="123">
        <f>'MATRIZ 2017 COMPL HOMOLOGADA (2'!AG175+'MATRIZ 2017 COMPL HOMOLOGADA (2'!AJ175+'MATRIZ 2017 COMPL HOMOLOGADA (2'!AM175</f>
        <v>2816022.1942638271</v>
      </c>
      <c r="O175" s="123"/>
      <c r="P175" s="123"/>
      <c r="Q175" s="102"/>
    </row>
    <row r="176" spans="1:17" x14ac:dyDescent="0.25">
      <c r="A176" s="102"/>
      <c r="B176" s="103" t="s">
        <v>222</v>
      </c>
      <c r="C176" s="103" t="s">
        <v>240</v>
      </c>
      <c r="D176" s="103" t="s">
        <v>89</v>
      </c>
      <c r="H176" s="123">
        <f>'MATRIZ 2017 COMPL HOMOLOGADA (2'!J176</f>
        <v>2080924.5744726614</v>
      </c>
      <c r="I176" s="123">
        <f>'MATRIZ 2017 COMPL HOMOLOGADA (2'!O176</f>
        <v>0</v>
      </c>
      <c r="J176" s="123">
        <f>'MATRIZ 2017 COMPL HOMOLOGADA (2'!R176+'MATRIZ 2017 COMPL HOMOLOGADA (2'!X176+'MATRIZ 2017 COMPL HOMOLOGADA (2'!AQ176+'MATRIZ 2017 COMPL HOMOLOGADA (2'!AU176+'MATRIZ 2017 COMPL HOMOLOGADA (2'!AY176</f>
        <v>0</v>
      </c>
      <c r="K176" s="123"/>
      <c r="L176" s="123">
        <f t="shared" si="8"/>
        <v>2080924.5744726614</v>
      </c>
      <c r="M176" s="123"/>
      <c r="N176" s="123">
        <f>'MATRIZ 2017 COMPL HOMOLOGADA (2'!AG176+'MATRIZ 2017 COMPL HOMOLOGADA (2'!AJ176+'MATRIZ 2017 COMPL HOMOLOGADA (2'!AM176</f>
        <v>490874.43358046695</v>
      </c>
      <c r="O176" s="123"/>
      <c r="P176" s="123"/>
      <c r="Q176" s="102"/>
    </row>
    <row r="177" spans="1:17" x14ac:dyDescent="0.25">
      <c r="A177" s="102"/>
      <c r="B177" s="103" t="s">
        <v>222</v>
      </c>
      <c r="C177" s="103" t="s">
        <v>241</v>
      </c>
      <c r="D177" s="103" t="s">
        <v>89</v>
      </c>
      <c r="H177" s="123">
        <f>'MATRIZ 2017 COMPL HOMOLOGADA (2'!J177</f>
        <v>2481934.5277268696</v>
      </c>
      <c r="I177" s="123">
        <f>'MATRIZ 2017 COMPL HOMOLOGADA (2'!O177</f>
        <v>0</v>
      </c>
      <c r="J177" s="123">
        <f>'MATRIZ 2017 COMPL HOMOLOGADA (2'!R177+'MATRIZ 2017 COMPL HOMOLOGADA (2'!X177+'MATRIZ 2017 COMPL HOMOLOGADA (2'!AQ177+'MATRIZ 2017 COMPL HOMOLOGADA (2'!AU177+'MATRIZ 2017 COMPL HOMOLOGADA (2'!AY177</f>
        <v>69970.993853698921</v>
      </c>
      <c r="K177" s="123"/>
      <c r="L177" s="123">
        <f t="shared" si="8"/>
        <v>2551905.5215805685</v>
      </c>
      <c r="M177" s="123"/>
      <c r="N177" s="123">
        <f>'MATRIZ 2017 COMPL HOMOLOGADA (2'!AG177+'MATRIZ 2017 COMPL HOMOLOGADA (2'!AJ177+'MATRIZ 2017 COMPL HOMOLOGADA (2'!AM177</f>
        <v>888113.8771296941</v>
      </c>
      <c r="O177" s="123"/>
      <c r="P177" s="123"/>
      <c r="Q177" s="102"/>
    </row>
    <row r="178" spans="1:17" x14ac:dyDescent="0.25">
      <c r="A178" s="102"/>
      <c r="B178" s="103" t="s">
        <v>222</v>
      </c>
      <c r="C178" s="103" t="s">
        <v>242</v>
      </c>
      <c r="D178" s="103" t="s">
        <v>89</v>
      </c>
      <c r="H178" s="123">
        <f>'MATRIZ 2017 COMPL HOMOLOGADA (2'!J178</f>
        <v>1730031.6528125803</v>
      </c>
      <c r="I178" s="123">
        <f>'MATRIZ 2017 COMPL HOMOLOGADA (2'!O178</f>
        <v>0</v>
      </c>
      <c r="J178" s="123">
        <f>'MATRIZ 2017 COMPL HOMOLOGADA (2'!R178+'MATRIZ 2017 COMPL HOMOLOGADA (2'!X178+'MATRIZ 2017 COMPL HOMOLOGADA (2'!AQ178+'MATRIZ 2017 COMPL HOMOLOGADA (2'!AU178+'MATRIZ 2017 COMPL HOMOLOGADA (2'!AY178</f>
        <v>0</v>
      </c>
      <c r="K178" s="123"/>
      <c r="L178" s="123">
        <f t="shared" si="8"/>
        <v>1730031.6528125803</v>
      </c>
      <c r="M178" s="123"/>
      <c r="N178" s="123">
        <f>'MATRIZ 2017 COMPL HOMOLOGADA (2'!AG178+'MATRIZ 2017 COMPL HOMOLOGADA (2'!AJ178+'MATRIZ 2017 COMPL HOMOLOGADA (2'!AM178</f>
        <v>346517.70452987577</v>
      </c>
      <c r="O178" s="123"/>
      <c r="P178" s="123"/>
      <c r="Q178" s="102"/>
    </row>
    <row r="179" spans="1:17" x14ac:dyDescent="0.25">
      <c r="A179" s="102"/>
      <c r="B179" s="103" t="s">
        <v>222</v>
      </c>
      <c r="C179" s="103" t="s">
        <v>243</v>
      </c>
      <c r="D179" s="103" t="s">
        <v>89</v>
      </c>
      <c r="H179" s="123">
        <f>'MATRIZ 2017 COMPL HOMOLOGADA (2'!J179</f>
        <v>1719973.4019592027</v>
      </c>
      <c r="I179" s="123">
        <f>'MATRIZ 2017 COMPL HOMOLOGADA (2'!O179</f>
        <v>0</v>
      </c>
      <c r="J179" s="123">
        <f>'MATRIZ 2017 COMPL HOMOLOGADA (2'!R179+'MATRIZ 2017 COMPL HOMOLOGADA (2'!X179+'MATRIZ 2017 COMPL HOMOLOGADA (2'!AQ179+'MATRIZ 2017 COMPL HOMOLOGADA (2'!AU179+'MATRIZ 2017 COMPL HOMOLOGADA (2'!AY179</f>
        <v>0</v>
      </c>
      <c r="K179" s="123"/>
      <c r="L179" s="123">
        <f t="shared" si="8"/>
        <v>1719973.4019592027</v>
      </c>
      <c r="M179" s="123"/>
      <c r="N179" s="123">
        <f>'MATRIZ 2017 COMPL HOMOLOGADA (2'!AG179+'MATRIZ 2017 COMPL HOMOLOGADA (2'!AJ179+'MATRIZ 2017 COMPL HOMOLOGADA (2'!AM179</f>
        <v>325301.90228654112</v>
      </c>
      <c r="O179" s="123"/>
      <c r="P179" s="123"/>
      <c r="Q179" s="102"/>
    </row>
    <row r="180" spans="1:17" x14ac:dyDescent="0.25">
      <c r="A180" s="102"/>
      <c r="B180" s="103" t="s">
        <v>222</v>
      </c>
      <c r="C180" s="103" t="s">
        <v>244</v>
      </c>
      <c r="D180" s="103" t="s">
        <v>89</v>
      </c>
      <c r="H180" s="123">
        <f>'MATRIZ 2017 COMPL HOMOLOGADA (2'!J180</f>
        <v>7744537.7384144012</v>
      </c>
      <c r="I180" s="123">
        <f>'MATRIZ 2017 COMPL HOMOLOGADA (2'!O180</f>
        <v>0</v>
      </c>
      <c r="J180" s="123">
        <f>'MATRIZ 2017 COMPL HOMOLOGADA (2'!R180+'MATRIZ 2017 COMPL HOMOLOGADA (2'!X180+'MATRIZ 2017 COMPL HOMOLOGADA (2'!AQ180+'MATRIZ 2017 COMPL HOMOLOGADA (2'!AU180+'MATRIZ 2017 COMPL HOMOLOGADA (2'!AY180</f>
        <v>90162.227555409292</v>
      </c>
      <c r="K180" s="123"/>
      <c r="L180" s="123">
        <f t="shared" si="8"/>
        <v>7834699.9659698103</v>
      </c>
      <c r="M180" s="123"/>
      <c r="N180" s="123">
        <f>'MATRIZ 2017 COMPL HOMOLOGADA (2'!AG180+'MATRIZ 2017 COMPL HOMOLOGADA (2'!AJ180+'MATRIZ 2017 COMPL HOMOLOGADA (2'!AM180</f>
        <v>2098538.6996599976</v>
      </c>
      <c r="O180" s="123"/>
      <c r="P180" s="123"/>
      <c r="Q180" s="102"/>
    </row>
    <row r="181" spans="1:17" x14ac:dyDescent="0.25">
      <c r="A181" s="102"/>
      <c r="B181" s="103" t="s">
        <v>222</v>
      </c>
      <c r="C181" s="103" t="s">
        <v>245</v>
      </c>
      <c r="D181" s="103" t="s">
        <v>246</v>
      </c>
      <c r="H181" s="123"/>
      <c r="I181" s="123" t="s">
        <v>768</v>
      </c>
      <c r="J181" s="123">
        <f>'MATRIZ 2017 COMPL HOMOLOGADA (2'!R181+'MATRIZ 2017 COMPL HOMOLOGADA (2'!X181+'MATRIZ 2017 COMPL HOMOLOGADA (2'!AQ181+'MATRIZ 2017 COMPL HOMOLOGADA (2'!AU181+'MATRIZ 2017 COMPL HOMOLOGADA (2'!AY181</f>
        <v>88017.137949391006</v>
      </c>
      <c r="K181" s="123"/>
      <c r="L181" s="123">
        <f t="shared" si="8"/>
        <v>88017.137949391006</v>
      </c>
      <c r="M181" s="123"/>
      <c r="N181" s="123">
        <f>'MATRIZ 2017 COMPL HOMOLOGADA (2'!AG181+'MATRIZ 2017 COMPL HOMOLOGADA (2'!AJ181+'MATRIZ 2017 COMPL HOMOLOGADA (2'!AM181</f>
        <v>152497.5948263254</v>
      </c>
      <c r="O181" s="123"/>
      <c r="P181" s="123"/>
      <c r="Q181" s="102"/>
    </row>
    <row r="182" spans="1:17" x14ac:dyDescent="0.25">
      <c r="A182" s="102"/>
      <c r="H182" s="123"/>
      <c r="I182" s="123"/>
      <c r="J182" s="123"/>
      <c r="K182" s="123"/>
      <c r="L182" s="123"/>
      <c r="M182" s="123"/>
      <c r="N182" s="123"/>
      <c r="O182" s="123"/>
      <c r="P182" s="123"/>
      <c r="Q182" s="102"/>
    </row>
    <row r="183" spans="1:17" x14ac:dyDescent="0.25">
      <c r="A183" s="102"/>
      <c r="B183" s="107" t="s">
        <v>247</v>
      </c>
      <c r="C183" s="107" t="s">
        <v>248</v>
      </c>
      <c r="D183" s="107" t="s">
        <v>84</v>
      </c>
      <c r="E183" s="107"/>
      <c r="F183" s="109"/>
      <c r="G183" s="107"/>
      <c r="H183" s="124">
        <f>SUM(H184:H198)</f>
        <v>22252919.945414219</v>
      </c>
      <c r="I183" s="124">
        <f>SUM(I184:I198)</f>
        <v>7816771.1578244083</v>
      </c>
      <c r="J183" s="124">
        <f>SUM(J184:J198)</f>
        <v>5768228.8260769695</v>
      </c>
      <c r="K183" s="124"/>
      <c r="L183" s="124">
        <f>SUM(L184:L198)</f>
        <v>35837919.929315597</v>
      </c>
      <c r="M183" s="124"/>
      <c r="N183" s="124">
        <f>SUM(N184:N198)</f>
        <v>7737274.5855897376</v>
      </c>
      <c r="O183" s="124"/>
      <c r="P183" s="124">
        <f>L183*'DADOS BASE PROPOSTA'!$H$63</f>
        <v>28670.335943452479</v>
      </c>
      <c r="Q183" s="102"/>
    </row>
    <row r="184" spans="1:17" x14ac:dyDescent="0.25">
      <c r="A184" s="102"/>
      <c r="B184" s="103" t="s">
        <v>247</v>
      </c>
      <c r="C184" s="103" t="s">
        <v>35</v>
      </c>
      <c r="D184" s="103" t="s">
        <v>85</v>
      </c>
      <c r="F184" s="77">
        <f>'MATRIZ 2017 COMPL HOMOLOGADA (2'!Q184</f>
        <v>14</v>
      </c>
      <c r="H184" s="123">
        <f>'MATRIZ 2017 COMPL HOMOLOGADA (2'!J184</f>
        <v>0</v>
      </c>
      <c r="I184" s="123">
        <f>SUMIF('MATRIZ 2017 COMPL HOMOLOGADA (2'!D185:D199,"ECR",'MATRIZ 2017 COMPL HOMOLOGADA (2'!O185:O199)</f>
        <v>0</v>
      </c>
      <c r="J184" s="123">
        <f>'MATRIZ 2017 COMPL HOMOLOGADA (2'!R184+'MATRIZ 2017 COMPL HOMOLOGADA (2'!X184+'MATRIZ 2017 COMPL HOMOLOGADA (2'!AQ184+'MATRIZ 2017 COMPL HOMOLOGADA (2'!AU184+'MATRIZ 2017 COMPL HOMOLOGADA (2'!AY184</f>
        <v>4849288.9617077177</v>
      </c>
      <c r="K184" s="123"/>
      <c r="L184" s="123">
        <f t="shared" ref="L184:L198" si="9">SUM(H184:J184)</f>
        <v>4849288.9617077177</v>
      </c>
      <c r="M184" s="123"/>
      <c r="N184" s="123">
        <f>'MATRIZ 2017 COMPL HOMOLOGADA (2'!AG184+'MATRIZ 2017 COMPL HOMOLOGADA (2'!AJ184+'MATRIZ 2017 COMPL HOMOLOGADA (2'!AM184</f>
        <v>0</v>
      </c>
      <c r="O184" s="123"/>
      <c r="P184" s="123"/>
      <c r="Q184" s="102"/>
    </row>
    <row r="185" spans="1:17" x14ac:dyDescent="0.25">
      <c r="A185" s="102"/>
      <c r="B185" s="103" t="s">
        <v>247</v>
      </c>
      <c r="C185" s="103" t="s">
        <v>249</v>
      </c>
      <c r="D185" s="103" t="s">
        <v>93</v>
      </c>
      <c r="H185" s="123">
        <f>'MATRIZ 2017 COMPL HOMOLOGADA (2'!J185</f>
        <v>0</v>
      </c>
      <c r="I185" s="123">
        <f>'MATRIZ 2017 COMPL HOMOLOGADA (2'!O185</f>
        <v>1314897.916918519</v>
      </c>
      <c r="J185" s="123">
        <f>'MATRIZ 2017 COMPL HOMOLOGADA (2'!R185+'MATRIZ 2017 COMPL HOMOLOGADA (2'!X185+'MATRIZ 2017 COMPL HOMOLOGADA (2'!AQ185+'MATRIZ 2017 COMPL HOMOLOGADA (2'!AU185+'MATRIZ 2017 COMPL HOMOLOGADA (2'!AY185</f>
        <v>66402.268469153278</v>
      </c>
      <c r="K185" s="123"/>
      <c r="L185" s="123">
        <f t="shared" si="9"/>
        <v>1381300.1853876722</v>
      </c>
      <c r="M185" s="123"/>
      <c r="N185" s="123">
        <f>'MATRIZ 2017 COMPL HOMOLOGADA (2'!AG185+'MATRIZ 2017 COMPL HOMOLOGADA (2'!AJ185+'MATRIZ 2017 COMPL HOMOLOGADA (2'!AM185</f>
        <v>239971.35255078314</v>
      </c>
      <c r="O185" s="123"/>
      <c r="P185" s="123"/>
      <c r="Q185" s="102"/>
    </row>
    <row r="186" spans="1:17" x14ac:dyDescent="0.25">
      <c r="A186" s="102"/>
      <c r="B186" s="103" t="s">
        <v>247</v>
      </c>
      <c r="C186" s="103" t="s">
        <v>250</v>
      </c>
      <c r="D186" s="103" t="s">
        <v>89</v>
      </c>
      <c r="H186" s="123">
        <f>'MATRIZ 2017 COMPL HOMOLOGADA (2'!J186</f>
        <v>1745101.2739930879</v>
      </c>
      <c r="I186" s="123">
        <f>'MATRIZ 2017 COMPL HOMOLOGADA (2'!O186</f>
        <v>0</v>
      </c>
      <c r="J186" s="123">
        <f>'MATRIZ 2017 COMPL HOMOLOGADA (2'!R186+'MATRIZ 2017 COMPL HOMOLOGADA (2'!X186+'MATRIZ 2017 COMPL HOMOLOGADA (2'!AQ186+'MATRIZ 2017 COMPL HOMOLOGADA (2'!AU186+'MATRIZ 2017 COMPL HOMOLOGADA (2'!AY186</f>
        <v>85554.90471431792</v>
      </c>
      <c r="K186" s="123"/>
      <c r="L186" s="123">
        <f t="shared" si="9"/>
        <v>1830656.1787074059</v>
      </c>
      <c r="M186" s="123"/>
      <c r="N186" s="123">
        <f>'MATRIZ 2017 COMPL HOMOLOGADA (2'!AG186+'MATRIZ 2017 COMPL HOMOLOGADA (2'!AJ186+'MATRIZ 2017 COMPL HOMOLOGADA (2'!AM186</f>
        <v>577409.17639497027</v>
      </c>
      <c r="O186" s="123"/>
      <c r="P186" s="123"/>
      <c r="Q186" s="102"/>
    </row>
    <row r="187" spans="1:17" x14ac:dyDescent="0.25">
      <c r="A187" s="102"/>
      <c r="B187" s="103" t="s">
        <v>247</v>
      </c>
      <c r="C187" s="103" t="s">
        <v>251</v>
      </c>
      <c r="D187" s="103" t="s">
        <v>93</v>
      </c>
      <c r="H187" s="123">
        <f>'MATRIZ 2017 COMPL HOMOLOGADA (2'!J187</f>
        <v>0</v>
      </c>
      <c r="I187" s="123">
        <f>'MATRIZ 2017 COMPL HOMOLOGADA (2'!O187</f>
        <v>1633138.3967411902</v>
      </c>
      <c r="J187" s="123">
        <f>'MATRIZ 2017 COMPL HOMOLOGADA (2'!R187+'MATRIZ 2017 COMPL HOMOLOGADA (2'!X187+'MATRIZ 2017 COMPL HOMOLOGADA (2'!AQ187+'MATRIZ 2017 COMPL HOMOLOGADA (2'!AU187+'MATRIZ 2017 COMPL HOMOLOGADA (2'!AY187</f>
        <v>103193.52822713343</v>
      </c>
      <c r="K187" s="123"/>
      <c r="L187" s="123">
        <f t="shared" si="9"/>
        <v>1736331.9249683237</v>
      </c>
      <c r="M187" s="123"/>
      <c r="N187" s="123">
        <f>'MATRIZ 2017 COMPL HOMOLOGADA (2'!AG187+'MATRIZ 2017 COMPL HOMOLOGADA (2'!AJ187+'MATRIZ 2017 COMPL HOMOLOGADA (2'!AM187</f>
        <v>466146.94072087039</v>
      </c>
      <c r="O187" s="123"/>
      <c r="P187" s="123"/>
      <c r="Q187" s="102"/>
    </row>
    <row r="188" spans="1:17" x14ac:dyDescent="0.25">
      <c r="A188" s="102"/>
      <c r="B188" s="103" t="s">
        <v>247</v>
      </c>
      <c r="C188" s="103" t="s">
        <v>252</v>
      </c>
      <c r="D188" s="103" t="s">
        <v>93</v>
      </c>
      <c r="H188" s="123">
        <f>'MATRIZ 2017 COMPL HOMOLOGADA (2'!J188</f>
        <v>0</v>
      </c>
      <c r="I188" s="123">
        <f>'MATRIZ 2017 COMPL HOMOLOGADA (2'!O188</f>
        <v>1363902.2104693747</v>
      </c>
      <c r="J188" s="123">
        <f>'MATRIZ 2017 COMPL HOMOLOGADA (2'!R188+'MATRIZ 2017 COMPL HOMOLOGADA (2'!X188+'MATRIZ 2017 COMPL HOMOLOGADA (2'!AQ188+'MATRIZ 2017 COMPL HOMOLOGADA (2'!AU188+'MATRIZ 2017 COMPL HOMOLOGADA (2'!AY188</f>
        <v>4461.268415571335</v>
      </c>
      <c r="K188" s="123"/>
      <c r="L188" s="123">
        <f t="shared" si="9"/>
        <v>1368363.4788849461</v>
      </c>
      <c r="M188" s="123"/>
      <c r="N188" s="123">
        <f>'MATRIZ 2017 COMPL HOMOLOGADA (2'!AG188+'MATRIZ 2017 COMPL HOMOLOGADA (2'!AJ188+'MATRIZ 2017 COMPL HOMOLOGADA (2'!AM188</f>
        <v>204349.27944992771</v>
      </c>
      <c r="O188" s="123"/>
      <c r="P188" s="123"/>
      <c r="Q188" s="102"/>
    </row>
    <row r="189" spans="1:17" x14ac:dyDescent="0.25">
      <c r="A189" s="102"/>
      <c r="B189" s="103" t="s">
        <v>247</v>
      </c>
      <c r="C189" s="103" t="s">
        <v>253</v>
      </c>
      <c r="D189" s="103" t="s">
        <v>89</v>
      </c>
      <c r="H189" s="123">
        <f>'MATRIZ 2017 COMPL HOMOLOGADA (2'!J189</f>
        <v>2059024.7124765282</v>
      </c>
      <c r="I189" s="123">
        <f>'MATRIZ 2017 COMPL HOMOLOGADA (2'!O189</f>
        <v>0</v>
      </c>
      <c r="J189" s="123">
        <f>'MATRIZ 2017 COMPL HOMOLOGADA (2'!R189+'MATRIZ 2017 COMPL HOMOLOGADA (2'!X189+'MATRIZ 2017 COMPL HOMOLOGADA (2'!AQ189+'MATRIZ 2017 COMPL HOMOLOGADA (2'!AU189+'MATRIZ 2017 COMPL HOMOLOGADA (2'!AY189</f>
        <v>57554.630448938755</v>
      </c>
      <c r="K189" s="123"/>
      <c r="L189" s="123">
        <f t="shared" si="9"/>
        <v>2116579.3429254671</v>
      </c>
      <c r="M189" s="123"/>
      <c r="N189" s="123">
        <f>'MATRIZ 2017 COMPL HOMOLOGADA (2'!AG189+'MATRIZ 2017 COMPL HOMOLOGADA (2'!AJ189+'MATRIZ 2017 COMPL HOMOLOGADA (2'!AM189</f>
        <v>529431.18272885866</v>
      </c>
      <c r="O189" s="123"/>
      <c r="P189" s="123"/>
      <c r="Q189" s="102"/>
    </row>
    <row r="190" spans="1:17" x14ac:dyDescent="0.25">
      <c r="A190" s="102"/>
      <c r="B190" s="103" t="s">
        <v>247</v>
      </c>
      <c r="C190" s="103" t="s">
        <v>254</v>
      </c>
      <c r="D190" s="103" t="s">
        <v>89</v>
      </c>
      <c r="H190" s="123">
        <f>'MATRIZ 2017 COMPL HOMOLOGADA (2'!J190</f>
        <v>9023638.8427088354</v>
      </c>
      <c r="I190" s="123">
        <f>'MATRIZ 2017 COMPL HOMOLOGADA (2'!O190</f>
        <v>0</v>
      </c>
      <c r="J190" s="123">
        <f>'MATRIZ 2017 COMPL HOMOLOGADA (2'!R190+'MATRIZ 2017 COMPL HOMOLOGADA (2'!X190+'MATRIZ 2017 COMPL HOMOLOGADA (2'!AQ190+'MATRIZ 2017 COMPL HOMOLOGADA (2'!AU190+'MATRIZ 2017 COMPL HOMOLOGADA (2'!AY190</f>
        <v>102100.06136396487</v>
      </c>
      <c r="K190" s="123"/>
      <c r="L190" s="123">
        <f t="shared" si="9"/>
        <v>9125738.9040728007</v>
      </c>
      <c r="M190" s="123"/>
      <c r="N190" s="123">
        <f>'MATRIZ 2017 COMPL HOMOLOGADA (2'!AG190+'MATRIZ 2017 COMPL HOMOLOGADA (2'!AJ190+'MATRIZ 2017 COMPL HOMOLOGADA (2'!AM190</f>
        <v>2596522.7338330788</v>
      </c>
      <c r="O190" s="123"/>
      <c r="P190" s="123"/>
      <c r="Q190" s="102"/>
    </row>
    <row r="191" spans="1:17" x14ac:dyDescent="0.25">
      <c r="A191" s="102"/>
      <c r="B191" s="103" t="s">
        <v>247</v>
      </c>
      <c r="C191" s="103" t="s">
        <v>255</v>
      </c>
      <c r="D191" s="103" t="s">
        <v>93</v>
      </c>
      <c r="H191" s="123">
        <f>'MATRIZ 2017 COMPL HOMOLOGADA (2'!J191</f>
        <v>0</v>
      </c>
      <c r="I191" s="123">
        <f>'MATRIZ 2017 COMPL HOMOLOGADA (2'!O191</f>
        <v>1160919.7038121659</v>
      </c>
      <c r="J191" s="123">
        <f>'MATRIZ 2017 COMPL HOMOLOGADA (2'!R191+'MATRIZ 2017 COMPL HOMOLOGADA (2'!X191+'MATRIZ 2017 COMPL HOMOLOGADA (2'!AQ191+'MATRIZ 2017 COMPL HOMOLOGADA (2'!AU191+'MATRIZ 2017 COMPL HOMOLOGADA (2'!AY191</f>
        <v>97923.400236728194</v>
      </c>
      <c r="K191" s="123"/>
      <c r="L191" s="123">
        <f t="shared" si="9"/>
        <v>1258843.104048894</v>
      </c>
      <c r="M191" s="123"/>
      <c r="N191" s="123">
        <f>'MATRIZ 2017 COMPL HOMOLOGADA (2'!AG191+'MATRIZ 2017 COMPL HOMOLOGADA (2'!AJ191+'MATRIZ 2017 COMPL HOMOLOGADA (2'!AM191</f>
        <v>170165.13893998737</v>
      </c>
      <c r="O191" s="123"/>
      <c r="P191" s="123"/>
      <c r="Q191" s="102"/>
    </row>
    <row r="192" spans="1:17" x14ac:dyDescent="0.25">
      <c r="A192" s="102"/>
      <c r="B192" s="103" t="s">
        <v>247</v>
      </c>
      <c r="C192" s="103" t="s">
        <v>256</v>
      </c>
      <c r="D192" s="103" t="s">
        <v>89</v>
      </c>
      <c r="H192" s="123">
        <f>'MATRIZ 2017 COMPL HOMOLOGADA (2'!J192</f>
        <v>1719973.4019592025</v>
      </c>
      <c r="I192" s="123">
        <f>'MATRIZ 2017 COMPL HOMOLOGADA (2'!O192</f>
        <v>0</v>
      </c>
      <c r="J192" s="123">
        <f>'MATRIZ 2017 COMPL HOMOLOGADA (2'!R192+'MATRIZ 2017 COMPL HOMOLOGADA (2'!X192+'MATRIZ 2017 COMPL HOMOLOGADA (2'!AQ192+'MATRIZ 2017 COMPL HOMOLOGADA (2'!AU192+'MATRIZ 2017 COMPL HOMOLOGADA (2'!AY192</f>
        <v>75843.913553025879</v>
      </c>
      <c r="K192" s="123"/>
      <c r="L192" s="123">
        <f t="shared" si="9"/>
        <v>1795817.3155122283</v>
      </c>
      <c r="M192" s="123"/>
      <c r="N192" s="123">
        <f>'MATRIZ 2017 COMPL HOMOLOGADA (2'!AG192+'MATRIZ 2017 COMPL HOMOLOGADA (2'!AJ192+'MATRIZ 2017 COMPL HOMOLOGADA (2'!AM192</f>
        <v>393977.65532441757</v>
      </c>
      <c r="O192" s="123"/>
      <c r="P192" s="123"/>
      <c r="Q192" s="102"/>
    </row>
    <row r="193" spans="1:17" x14ac:dyDescent="0.25">
      <c r="A193" s="102"/>
      <c r="B193" s="103" t="s">
        <v>247</v>
      </c>
      <c r="C193" s="103" t="s">
        <v>257</v>
      </c>
      <c r="D193" s="103" t="s">
        <v>89</v>
      </c>
      <c r="H193" s="123">
        <f>'MATRIZ 2017 COMPL HOMOLOGADA (2'!J193</f>
        <v>1848703.1872405063</v>
      </c>
      <c r="I193" s="123">
        <f>'MATRIZ 2017 COMPL HOMOLOGADA (2'!O193</f>
        <v>0</v>
      </c>
      <c r="J193" s="123">
        <f>'MATRIZ 2017 COMPL HOMOLOGADA (2'!R193+'MATRIZ 2017 COMPL HOMOLOGADA (2'!X193+'MATRIZ 2017 COMPL HOMOLOGADA (2'!AQ193+'MATRIZ 2017 COMPL HOMOLOGADA (2'!AU193+'MATRIZ 2017 COMPL HOMOLOGADA (2'!AY193</f>
        <v>46891.141658787907</v>
      </c>
      <c r="K193" s="123"/>
      <c r="L193" s="123">
        <f t="shared" si="9"/>
        <v>1895594.3288992941</v>
      </c>
      <c r="M193" s="123"/>
      <c r="N193" s="123">
        <f>'MATRIZ 2017 COMPL HOMOLOGADA (2'!AG193+'MATRIZ 2017 COMPL HOMOLOGADA (2'!AJ193+'MATRIZ 2017 COMPL HOMOLOGADA (2'!AM193</f>
        <v>428650.33531911799</v>
      </c>
      <c r="O193" s="123"/>
      <c r="P193" s="123"/>
      <c r="Q193" s="102"/>
    </row>
    <row r="194" spans="1:17" x14ac:dyDescent="0.25">
      <c r="A194" s="102"/>
      <c r="B194" s="103" t="s">
        <v>247</v>
      </c>
      <c r="C194" s="103" t="s">
        <v>258</v>
      </c>
      <c r="D194" s="103" t="s">
        <v>89</v>
      </c>
      <c r="H194" s="123">
        <f>'MATRIZ 2017 COMPL HOMOLOGADA (2'!J194</f>
        <v>1983471.4004556532</v>
      </c>
      <c r="I194" s="123">
        <f>'MATRIZ 2017 COMPL HOMOLOGADA (2'!O194</f>
        <v>0</v>
      </c>
      <c r="J194" s="123">
        <f>'MATRIZ 2017 COMPL HOMOLOGADA (2'!R194+'MATRIZ 2017 COMPL HOMOLOGADA (2'!X194+'MATRIZ 2017 COMPL HOMOLOGADA (2'!AQ194+'MATRIZ 2017 COMPL HOMOLOGADA (2'!AU194+'MATRIZ 2017 COMPL HOMOLOGADA (2'!AY194</f>
        <v>43132.228702102671</v>
      </c>
      <c r="K194" s="123"/>
      <c r="L194" s="123">
        <f t="shared" si="9"/>
        <v>2026603.629157756</v>
      </c>
      <c r="M194" s="123"/>
      <c r="N194" s="123">
        <f>'MATRIZ 2017 COMPL HOMOLOGADA (2'!AG194+'MATRIZ 2017 COMPL HOMOLOGADA (2'!AJ194+'MATRIZ 2017 COMPL HOMOLOGADA (2'!AM194</f>
        <v>576154.2854194328</v>
      </c>
      <c r="O194" s="123"/>
      <c r="P194" s="123"/>
      <c r="Q194" s="102"/>
    </row>
    <row r="195" spans="1:17" x14ac:dyDescent="0.25">
      <c r="A195" s="102"/>
      <c r="B195" s="103" t="s">
        <v>247</v>
      </c>
      <c r="C195" s="103" t="s">
        <v>259</v>
      </c>
      <c r="D195" s="103" t="s">
        <v>89</v>
      </c>
      <c r="H195" s="123">
        <f>'MATRIZ 2017 COMPL HOMOLOGADA (2'!J195</f>
        <v>1753828.1391747824</v>
      </c>
      <c r="I195" s="123">
        <f>'MATRIZ 2017 COMPL HOMOLOGADA (2'!O195</f>
        <v>0</v>
      </c>
      <c r="J195" s="123">
        <f>'MATRIZ 2017 COMPL HOMOLOGADA (2'!R195+'MATRIZ 2017 COMPL HOMOLOGADA (2'!X195+'MATRIZ 2017 COMPL HOMOLOGADA (2'!AQ195+'MATRIZ 2017 COMPL HOMOLOGADA (2'!AU195+'MATRIZ 2017 COMPL HOMOLOGADA (2'!AY195</f>
        <v>55494.090139942869</v>
      </c>
      <c r="K195" s="123"/>
      <c r="L195" s="123">
        <f t="shared" si="9"/>
        <v>1809322.2293147254</v>
      </c>
      <c r="M195" s="123"/>
      <c r="N195" s="123">
        <f>'MATRIZ 2017 COMPL HOMOLOGADA (2'!AG195+'MATRIZ 2017 COMPL HOMOLOGADA (2'!AJ195+'MATRIZ 2017 COMPL HOMOLOGADA (2'!AM195</f>
        <v>496422.33508710092</v>
      </c>
      <c r="O195" s="123"/>
      <c r="P195" s="123"/>
      <c r="Q195" s="102"/>
    </row>
    <row r="196" spans="1:17" x14ac:dyDescent="0.25">
      <c r="A196" s="102"/>
      <c r="B196" s="103" t="s">
        <v>247</v>
      </c>
      <c r="C196" s="103" t="s">
        <v>260</v>
      </c>
      <c r="D196" s="103" t="s">
        <v>93</v>
      </c>
      <c r="H196" s="123">
        <f>'MATRIZ 2017 COMPL HOMOLOGADA (2'!J196</f>
        <v>0</v>
      </c>
      <c r="I196" s="123">
        <f>'MATRIZ 2017 COMPL HOMOLOGADA (2'!O196</f>
        <v>1160702.7580947995</v>
      </c>
      <c r="J196" s="123">
        <f>'MATRIZ 2017 COMPL HOMOLOGADA (2'!R196+'MATRIZ 2017 COMPL HOMOLOGADA (2'!X196+'MATRIZ 2017 COMPL HOMOLOGADA (2'!AQ196+'MATRIZ 2017 COMPL HOMOLOGADA (2'!AU196+'MATRIZ 2017 COMPL HOMOLOGADA (2'!AY196</f>
        <v>56646.443174726432</v>
      </c>
      <c r="K196" s="123"/>
      <c r="L196" s="123">
        <f t="shared" si="9"/>
        <v>1217349.2012695258</v>
      </c>
      <c r="M196" s="123"/>
      <c r="N196" s="123">
        <f>'MATRIZ 2017 COMPL HOMOLOGADA (2'!AG196+'MATRIZ 2017 COMPL HOMOLOGADA (2'!AJ196+'MATRIZ 2017 COMPL HOMOLOGADA (2'!AM196</f>
        <v>283399.21689020761</v>
      </c>
      <c r="O196" s="123"/>
      <c r="P196" s="123"/>
      <c r="Q196" s="102"/>
    </row>
    <row r="197" spans="1:17" x14ac:dyDescent="0.25">
      <c r="A197" s="102"/>
      <c r="B197" s="103" t="s">
        <v>247</v>
      </c>
      <c r="C197" s="103" t="s">
        <v>261</v>
      </c>
      <c r="D197" s="103" t="s">
        <v>89</v>
      </c>
      <c r="H197" s="123">
        <f>'MATRIZ 2017 COMPL HOMOLOGADA (2'!J197</f>
        <v>2119178.9874056228</v>
      </c>
      <c r="I197" s="123">
        <f>'MATRIZ 2017 COMPL HOMOLOGADA (2'!O197</f>
        <v>0</v>
      </c>
      <c r="J197" s="123">
        <f>'MATRIZ 2017 COMPL HOMOLOGADA (2'!R197+'MATRIZ 2017 COMPL HOMOLOGADA (2'!X197+'MATRIZ 2017 COMPL HOMOLOGADA (2'!AQ197+'MATRIZ 2017 COMPL HOMOLOGADA (2'!AU197+'MATRIZ 2017 COMPL HOMOLOGADA (2'!AY197</f>
        <v>39123.326194904526</v>
      </c>
      <c r="K197" s="123"/>
      <c r="L197" s="123">
        <f t="shared" si="9"/>
        <v>2158302.3136005276</v>
      </c>
      <c r="M197" s="123"/>
      <c r="N197" s="123">
        <f>'MATRIZ 2017 COMPL HOMOLOGADA (2'!AG197+'MATRIZ 2017 COMPL HOMOLOGADA (2'!AJ197+'MATRIZ 2017 COMPL HOMOLOGADA (2'!AM197</f>
        <v>558928.73838928435</v>
      </c>
      <c r="O197" s="123"/>
      <c r="P197" s="123"/>
      <c r="Q197" s="102"/>
    </row>
    <row r="198" spans="1:17" x14ac:dyDescent="0.25">
      <c r="A198" s="102"/>
      <c r="B198" s="103" t="s">
        <v>247</v>
      </c>
      <c r="C198" s="103" t="s">
        <v>262</v>
      </c>
      <c r="D198" s="103" t="s">
        <v>93</v>
      </c>
      <c r="H198" s="123">
        <f>'MATRIZ 2017 COMPL HOMOLOGADA (2'!J198</f>
        <v>0</v>
      </c>
      <c r="I198" s="123">
        <f>'MATRIZ 2017 COMPL HOMOLOGADA (2'!O198</f>
        <v>1183210.1717883595</v>
      </c>
      <c r="J198" s="123">
        <f>'MATRIZ 2017 COMPL HOMOLOGADA (2'!R198+'MATRIZ 2017 COMPL HOMOLOGADA (2'!X198+'MATRIZ 2017 COMPL HOMOLOGADA (2'!AQ198+'MATRIZ 2017 COMPL HOMOLOGADA (2'!AU198+'MATRIZ 2017 COMPL HOMOLOGADA (2'!AY198</f>
        <v>84618.659069953152</v>
      </c>
      <c r="K198" s="123"/>
      <c r="L198" s="123">
        <f t="shared" si="9"/>
        <v>1267828.8308583128</v>
      </c>
      <c r="M198" s="123"/>
      <c r="N198" s="123">
        <f>'MATRIZ 2017 COMPL HOMOLOGADA (2'!AG198+'MATRIZ 2017 COMPL HOMOLOGADA (2'!AJ198+'MATRIZ 2017 COMPL HOMOLOGADA (2'!AM198</f>
        <v>215746.21454170119</v>
      </c>
      <c r="O198" s="123"/>
      <c r="P198" s="123"/>
      <c r="Q198" s="102"/>
    </row>
    <row r="199" spans="1:17" x14ac:dyDescent="0.25">
      <c r="A199" s="102"/>
      <c r="H199" s="123"/>
      <c r="I199" s="123"/>
      <c r="J199" s="123"/>
      <c r="K199" s="123"/>
      <c r="L199" s="123"/>
      <c r="M199" s="123"/>
      <c r="N199" s="123"/>
      <c r="O199" s="123"/>
      <c r="P199" s="123"/>
      <c r="Q199" s="102"/>
    </row>
    <row r="200" spans="1:17" x14ac:dyDescent="0.25">
      <c r="A200" s="102"/>
      <c r="B200" s="107" t="s">
        <v>247</v>
      </c>
      <c r="C200" s="107" t="s">
        <v>263</v>
      </c>
      <c r="D200" s="107" t="s">
        <v>84</v>
      </c>
      <c r="E200" s="107"/>
      <c r="F200" s="109"/>
      <c r="G200" s="107"/>
      <c r="H200" s="124">
        <f>SUM(H201:H213)</f>
        <v>31388343.463643659</v>
      </c>
      <c r="I200" s="124">
        <f>SUM(I201:I213)</f>
        <v>6501072.4284205036</v>
      </c>
      <c r="J200" s="124">
        <f>SUM(J201:J213)</f>
        <v>9333494.8471327089</v>
      </c>
      <c r="K200" s="124"/>
      <c r="L200" s="124">
        <f>SUM(L201:L213)</f>
        <v>47222910.739196867</v>
      </c>
      <c r="M200" s="124"/>
      <c r="N200" s="124">
        <f>SUM(N201:N213)</f>
        <v>13278681.540923528</v>
      </c>
      <c r="O200" s="124"/>
      <c r="P200" s="124">
        <f>L200*'DADOS BASE PROPOSTA'!$H$63</f>
        <v>37778.328591357495</v>
      </c>
      <c r="Q200" s="102"/>
    </row>
    <row r="201" spans="1:17" x14ac:dyDescent="0.25">
      <c r="A201" s="102"/>
      <c r="B201" s="103" t="s">
        <v>247</v>
      </c>
      <c r="C201" s="103" t="s">
        <v>35</v>
      </c>
      <c r="D201" s="103" t="s">
        <v>85</v>
      </c>
      <c r="F201" s="77">
        <f>'MATRIZ 2017 COMPL HOMOLOGADA (2'!Q201</f>
        <v>12</v>
      </c>
      <c r="H201" s="123">
        <f>'MATRIZ 2017 COMPL HOMOLOGADA (2'!J201</f>
        <v>0</v>
      </c>
      <c r="I201" s="123">
        <f>SUMIF('MATRIZ 2017 COMPL HOMOLOGADA (2'!D202:D214,"ECR",'MATRIZ 2017 COMPL HOMOLOGADA (2'!O202:O214)</f>
        <v>0</v>
      </c>
      <c r="J201" s="123">
        <f>'MATRIZ 2017 COMPL HOMOLOGADA (2'!R201+'MATRIZ 2017 COMPL HOMOLOGADA (2'!X201+'MATRIZ 2017 COMPL HOMOLOGADA (2'!AQ201+'MATRIZ 2017 COMPL HOMOLOGADA (2'!AU201+'MATRIZ 2017 COMPL HOMOLOGADA (2'!AY201</f>
        <v>4597835.9724004157</v>
      </c>
      <c r="K201" s="123"/>
      <c r="L201" s="123">
        <f t="shared" ref="L201:L213" si="10">SUM(H201:J201)</f>
        <v>4597835.9724004157</v>
      </c>
      <c r="M201" s="123"/>
      <c r="N201" s="123">
        <f>'MATRIZ 2017 COMPL HOMOLOGADA (2'!AG201+'MATRIZ 2017 COMPL HOMOLOGADA (2'!AJ201+'MATRIZ 2017 COMPL HOMOLOGADA (2'!AM201</f>
        <v>0</v>
      </c>
      <c r="O201" s="123"/>
      <c r="P201" s="123"/>
      <c r="Q201" s="102"/>
    </row>
    <row r="202" spans="1:17" x14ac:dyDescent="0.25">
      <c r="A202" s="102"/>
      <c r="B202" s="103" t="s">
        <v>247</v>
      </c>
      <c r="C202" s="103" t="s">
        <v>264</v>
      </c>
      <c r="D202" s="103" t="s">
        <v>87</v>
      </c>
      <c r="H202" s="123">
        <f>'MATRIZ 2017 COMPL HOMOLOGADA (2'!J202</f>
        <v>0</v>
      </c>
      <c r="I202" s="123">
        <f>'MATRIZ 2017 COMPL HOMOLOGADA (2'!O202</f>
        <v>673127.22409584071</v>
      </c>
      <c r="J202" s="123">
        <f>'MATRIZ 2017 COMPL HOMOLOGADA (2'!R202+'MATRIZ 2017 COMPL HOMOLOGADA (2'!X202+'MATRIZ 2017 COMPL HOMOLOGADA (2'!AQ202+'MATRIZ 2017 COMPL HOMOLOGADA (2'!AU202+'MATRIZ 2017 COMPL HOMOLOGADA (2'!AY202</f>
        <v>0</v>
      </c>
      <c r="K202" s="123"/>
      <c r="L202" s="123">
        <f t="shared" si="10"/>
        <v>673127.22409584071</v>
      </c>
      <c r="M202" s="123"/>
      <c r="N202" s="123">
        <f>'MATRIZ 2017 COMPL HOMOLOGADA (2'!AG202+'MATRIZ 2017 COMPL HOMOLOGADA (2'!AJ202+'MATRIZ 2017 COMPL HOMOLOGADA (2'!AM202</f>
        <v>97837.037302154786</v>
      </c>
      <c r="O202" s="123"/>
      <c r="P202" s="123"/>
      <c r="Q202" s="102"/>
    </row>
    <row r="203" spans="1:17" x14ac:dyDescent="0.25">
      <c r="A203" s="102"/>
      <c r="B203" s="103" t="s">
        <v>247</v>
      </c>
      <c r="C203" s="103" t="s">
        <v>265</v>
      </c>
      <c r="D203" s="103" t="s">
        <v>87</v>
      </c>
      <c r="H203" s="123">
        <f>'MATRIZ 2017 COMPL HOMOLOGADA (2'!J203</f>
        <v>0</v>
      </c>
      <c r="I203" s="123">
        <f>'MATRIZ 2017 COMPL HOMOLOGADA (2'!O203</f>
        <v>693990.68646504928</v>
      </c>
      <c r="J203" s="123">
        <f>'MATRIZ 2017 COMPL HOMOLOGADA (2'!R203+'MATRIZ 2017 COMPL HOMOLOGADA (2'!X203+'MATRIZ 2017 COMPL HOMOLOGADA (2'!AQ203+'MATRIZ 2017 COMPL HOMOLOGADA (2'!AU203+'MATRIZ 2017 COMPL HOMOLOGADA (2'!AY203</f>
        <v>0</v>
      </c>
      <c r="K203" s="123"/>
      <c r="L203" s="123">
        <f t="shared" si="10"/>
        <v>693990.68646504928</v>
      </c>
      <c r="M203" s="123"/>
      <c r="N203" s="123">
        <f>'MATRIZ 2017 COMPL HOMOLOGADA (2'!AG203+'MATRIZ 2017 COMPL HOMOLOGADA (2'!AJ203+'MATRIZ 2017 COMPL HOMOLOGADA (2'!AM203</f>
        <v>169020.11378513198</v>
      </c>
      <c r="O203" s="123"/>
      <c r="P203" s="123"/>
      <c r="Q203" s="102"/>
    </row>
    <row r="204" spans="1:17" x14ac:dyDescent="0.25">
      <c r="A204" s="102"/>
      <c r="B204" s="103" t="s">
        <v>247</v>
      </c>
      <c r="C204" s="103" t="s">
        <v>266</v>
      </c>
      <c r="D204" s="103" t="s">
        <v>87</v>
      </c>
      <c r="H204" s="123">
        <f>'MATRIZ 2017 COMPL HOMOLOGADA (2'!J204</f>
        <v>0</v>
      </c>
      <c r="I204" s="123">
        <f>'MATRIZ 2017 COMPL HOMOLOGADA (2'!O204</f>
        <v>663689.9893017353</v>
      </c>
      <c r="J204" s="123">
        <f>'MATRIZ 2017 COMPL HOMOLOGADA (2'!R204+'MATRIZ 2017 COMPL HOMOLOGADA (2'!X204+'MATRIZ 2017 COMPL HOMOLOGADA (2'!AQ204+'MATRIZ 2017 COMPL HOMOLOGADA (2'!AU204+'MATRIZ 2017 COMPL HOMOLOGADA (2'!AY204</f>
        <v>437.25647248310986</v>
      </c>
      <c r="K204" s="123"/>
      <c r="L204" s="123">
        <f t="shared" si="10"/>
        <v>664127.24577421846</v>
      </c>
      <c r="M204" s="123"/>
      <c r="N204" s="123">
        <f>'MATRIZ 2017 COMPL HOMOLOGADA (2'!AG204+'MATRIZ 2017 COMPL HOMOLOGADA (2'!AJ204+'MATRIZ 2017 COMPL HOMOLOGADA (2'!AM204</f>
        <v>108232.12096264555</v>
      </c>
      <c r="O204" s="123"/>
      <c r="P204" s="123"/>
      <c r="Q204" s="102"/>
    </row>
    <row r="205" spans="1:17" x14ac:dyDescent="0.25">
      <c r="A205" s="102"/>
      <c r="B205" s="103" t="s">
        <v>247</v>
      </c>
      <c r="C205" s="103" t="s">
        <v>267</v>
      </c>
      <c r="D205" s="103" t="s">
        <v>87</v>
      </c>
      <c r="H205" s="123">
        <f>'MATRIZ 2017 COMPL HOMOLOGADA (2'!J205</f>
        <v>0</v>
      </c>
      <c r="I205" s="123">
        <f>'MATRIZ 2017 COMPL HOMOLOGADA (2'!O205</f>
        <v>612494.91028782853</v>
      </c>
      <c r="J205" s="123">
        <f>'MATRIZ 2017 COMPL HOMOLOGADA (2'!R205+'MATRIZ 2017 COMPL HOMOLOGADA (2'!X205+'MATRIZ 2017 COMPL HOMOLOGADA (2'!AQ205+'MATRIZ 2017 COMPL HOMOLOGADA (2'!AU205+'MATRIZ 2017 COMPL HOMOLOGADA (2'!AY205</f>
        <v>0</v>
      </c>
      <c r="K205" s="123"/>
      <c r="L205" s="123">
        <f t="shared" si="10"/>
        <v>612494.91028782853</v>
      </c>
      <c r="M205" s="123"/>
      <c r="N205" s="123">
        <f>'MATRIZ 2017 COMPL HOMOLOGADA (2'!AG205+'MATRIZ 2017 COMPL HOMOLOGADA (2'!AJ205+'MATRIZ 2017 COMPL HOMOLOGADA (2'!AM205</f>
        <v>152821.39500399251</v>
      </c>
      <c r="O205" s="123"/>
      <c r="P205" s="123"/>
      <c r="Q205" s="102"/>
    </row>
    <row r="206" spans="1:17" x14ac:dyDescent="0.25">
      <c r="A206" s="102"/>
      <c r="B206" s="103" t="s">
        <v>247</v>
      </c>
      <c r="C206" s="103" t="s">
        <v>268</v>
      </c>
      <c r="D206" s="103" t="s">
        <v>136</v>
      </c>
      <c r="H206" s="123">
        <f>'MATRIZ 2017 COMPL HOMOLOGADA (2'!J206</f>
        <v>0</v>
      </c>
      <c r="I206" s="123">
        <f>'MATRIZ 2017 COMPL HOMOLOGADA (2'!O206</f>
        <v>1188722.0897225498</v>
      </c>
      <c r="J206" s="123">
        <f>'MATRIZ 2017 COMPL HOMOLOGADA (2'!R206+'MATRIZ 2017 COMPL HOMOLOGADA (2'!X206+'MATRIZ 2017 COMPL HOMOLOGADA (2'!AQ206+'MATRIZ 2017 COMPL HOMOLOGADA (2'!AU206+'MATRIZ 2017 COMPL HOMOLOGADA (2'!AY206</f>
        <v>180051.95063637913</v>
      </c>
      <c r="K206" s="123"/>
      <c r="L206" s="123">
        <f t="shared" si="10"/>
        <v>1368774.040358929</v>
      </c>
      <c r="M206" s="123"/>
      <c r="N206" s="123">
        <f>'MATRIZ 2017 COMPL HOMOLOGADA (2'!AG206+'MATRIZ 2017 COMPL HOMOLOGADA (2'!AJ206+'MATRIZ 2017 COMPL HOMOLOGADA (2'!AM206</f>
        <v>227254.94749078422</v>
      </c>
      <c r="O206" s="123"/>
      <c r="P206" s="123"/>
      <c r="Q206" s="102"/>
    </row>
    <row r="207" spans="1:17" x14ac:dyDescent="0.25">
      <c r="A207" s="102"/>
      <c r="B207" s="103" t="s">
        <v>247</v>
      </c>
      <c r="C207" s="103" t="s">
        <v>269</v>
      </c>
      <c r="D207" s="103" t="s">
        <v>89</v>
      </c>
      <c r="H207" s="123">
        <f>'MATRIZ 2017 COMPL HOMOLOGADA (2'!J207</f>
        <v>5676570.3831957448</v>
      </c>
      <c r="I207" s="123">
        <f>'MATRIZ 2017 COMPL HOMOLOGADA (2'!O207</f>
        <v>0</v>
      </c>
      <c r="J207" s="123">
        <f>'MATRIZ 2017 COMPL HOMOLOGADA (2'!R207+'MATRIZ 2017 COMPL HOMOLOGADA (2'!X207+'MATRIZ 2017 COMPL HOMOLOGADA (2'!AQ207+'MATRIZ 2017 COMPL HOMOLOGADA (2'!AU207+'MATRIZ 2017 COMPL HOMOLOGADA (2'!AY207</f>
        <v>763072.71114495071</v>
      </c>
      <c r="K207" s="123"/>
      <c r="L207" s="123">
        <f t="shared" si="10"/>
        <v>6439643.0943406951</v>
      </c>
      <c r="M207" s="123"/>
      <c r="N207" s="123">
        <f>'MATRIZ 2017 COMPL HOMOLOGADA (2'!AG207+'MATRIZ 2017 COMPL HOMOLOGADA (2'!AJ207+'MATRIZ 2017 COMPL HOMOLOGADA (2'!AM207</f>
        <v>2650640.1212707129</v>
      </c>
      <c r="O207" s="123"/>
      <c r="P207" s="123"/>
      <c r="Q207" s="102"/>
    </row>
    <row r="208" spans="1:17" x14ac:dyDescent="0.25">
      <c r="A208" s="102"/>
      <c r="B208" s="103" t="s">
        <v>247</v>
      </c>
      <c r="C208" s="103" t="s">
        <v>270</v>
      </c>
      <c r="D208" s="103" t="s">
        <v>89</v>
      </c>
      <c r="H208" s="123">
        <f>'MATRIZ 2017 COMPL HOMOLOGADA (2'!J208</f>
        <v>3767918.215286342</v>
      </c>
      <c r="I208" s="123">
        <f>'MATRIZ 2017 COMPL HOMOLOGADA (2'!O208</f>
        <v>0</v>
      </c>
      <c r="J208" s="123">
        <f>'MATRIZ 2017 COMPL HOMOLOGADA (2'!R208+'MATRIZ 2017 COMPL HOMOLOGADA (2'!X208+'MATRIZ 2017 COMPL HOMOLOGADA (2'!AQ208+'MATRIZ 2017 COMPL HOMOLOGADA (2'!AU208+'MATRIZ 2017 COMPL HOMOLOGADA (2'!AY208</f>
        <v>701767.09447919985</v>
      </c>
      <c r="K208" s="123"/>
      <c r="L208" s="123">
        <f t="shared" si="10"/>
        <v>4469685.3097655419</v>
      </c>
      <c r="M208" s="123"/>
      <c r="N208" s="123">
        <f>'MATRIZ 2017 COMPL HOMOLOGADA (2'!AG208+'MATRIZ 2017 COMPL HOMOLOGADA (2'!AJ208+'MATRIZ 2017 COMPL HOMOLOGADA (2'!AM208</f>
        <v>1124431.6990998187</v>
      </c>
      <c r="O208" s="123"/>
      <c r="P208" s="123"/>
      <c r="Q208" s="102"/>
    </row>
    <row r="209" spans="1:17" x14ac:dyDescent="0.25">
      <c r="A209" s="102"/>
      <c r="B209" s="103" t="s">
        <v>247</v>
      </c>
      <c r="C209" s="103" t="s">
        <v>271</v>
      </c>
      <c r="D209" s="103" t="s">
        <v>89</v>
      </c>
      <c r="H209" s="123">
        <f>'MATRIZ 2017 COMPL HOMOLOGADA (2'!J209</f>
        <v>4867909.1292443033</v>
      </c>
      <c r="I209" s="123">
        <f>'MATRIZ 2017 COMPL HOMOLOGADA (2'!O209</f>
        <v>0</v>
      </c>
      <c r="J209" s="123">
        <f>'MATRIZ 2017 COMPL HOMOLOGADA (2'!R209+'MATRIZ 2017 COMPL HOMOLOGADA (2'!X209+'MATRIZ 2017 COMPL HOMOLOGADA (2'!AQ209+'MATRIZ 2017 COMPL HOMOLOGADA (2'!AU209+'MATRIZ 2017 COMPL HOMOLOGADA (2'!AY209</f>
        <v>668373.23132123833</v>
      </c>
      <c r="K209" s="123"/>
      <c r="L209" s="123">
        <f t="shared" si="10"/>
        <v>5536282.3605655413</v>
      </c>
      <c r="M209" s="123"/>
      <c r="N209" s="123">
        <f>'MATRIZ 2017 COMPL HOMOLOGADA (2'!AG209+'MATRIZ 2017 COMPL HOMOLOGADA (2'!AJ209+'MATRIZ 2017 COMPL HOMOLOGADA (2'!AM209</f>
        <v>1504891.9342651707</v>
      </c>
      <c r="O209" s="123"/>
      <c r="P209" s="123"/>
      <c r="Q209" s="102"/>
    </row>
    <row r="210" spans="1:17" x14ac:dyDescent="0.25">
      <c r="A210" s="102"/>
      <c r="B210" s="103" t="s">
        <v>247</v>
      </c>
      <c r="C210" s="103" t="s">
        <v>272</v>
      </c>
      <c r="D210" s="103" t="s">
        <v>136</v>
      </c>
      <c r="H210" s="123">
        <f>'MATRIZ 2017 COMPL HOMOLOGADA (2'!J210</f>
        <v>0</v>
      </c>
      <c r="I210" s="123">
        <f>'MATRIZ 2017 COMPL HOMOLOGADA (2'!O210</f>
        <v>1239798.6321548815</v>
      </c>
      <c r="J210" s="123">
        <f>'MATRIZ 2017 COMPL HOMOLOGADA (2'!R210+'MATRIZ 2017 COMPL HOMOLOGADA (2'!X210+'MATRIZ 2017 COMPL HOMOLOGADA (2'!AQ210+'MATRIZ 2017 COMPL HOMOLOGADA (2'!AU210+'MATRIZ 2017 COMPL HOMOLOGADA (2'!AY210</f>
        <v>30425.723478085707</v>
      </c>
      <c r="K210" s="123"/>
      <c r="L210" s="123">
        <f t="shared" si="10"/>
        <v>1270224.3556329671</v>
      </c>
      <c r="M210" s="123"/>
      <c r="N210" s="123">
        <f>'MATRIZ 2017 COMPL HOMOLOGADA (2'!AG210+'MATRIZ 2017 COMPL HOMOLOGADA (2'!AJ210+'MATRIZ 2017 COMPL HOMOLOGADA (2'!AM210</f>
        <v>161563.17967300722</v>
      </c>
      <c r="O210" s="123"/>
      <c r="P210" s="123"/>
      <c r="Q210" s="102"/>
    </row>
    <row r="211" spans="1:17" x14ac:dyDescent="0.25">
      <c r="A211" s="102"/>
      <c r="B211" s="103" t="s">
        <v>247</v>
      </c>
      <c r="C211" s="103" t="s">
        <v>273</v>
      </c>
      <c r="D211" s="103" t="s">
        <v>89</v>
      </c>
      <c r="H211" s="123">
        <f>'MATRIZ 2017 COMPL HOMOLOGADA (2'!J211</f>
        <v>10234308.542384705</v>
      </c>
      <c r="I211" s="123">
        <f>'MATRIZ 2017 COMPL HOMOLOGADA (2'!O211</f>
        <v>0</v>
      </c>
      <c r="J211" s="123">
        <f>'MATRIZ 2017 COMPL HOMOLOGADA (2'!R211+'MATRIZ 2017 COMPL HOMOLOGADA (2'!X211+'MATRIZ 2017 COMPL HOMOLOGADA (2'!AQ211+'MATRIZ 2017 COMPL HOMOLOGADA (2'!AU211+'MATRIZ 2017 COMPL HOMOLOGADA (2'!AY211</f>
        <v>1285786.2972492145</v>
      </c>
      <c r="K211" s="123"/>
      <c r="L211" s="123">
        <f t="shared" si="10"/>
        <v>11520094.839633919</v>
      </c>
      <c r="M211" s="123"/>
      <c r="N211" s="123">
        <f>'MATRIZ 2017 COMPL HOMOLOGADA (2'!AG211+'MATRIZ 2017 COMPL HOMOLOGADA (2'!AJ211+'MATRIZ 2017 COMPL HOMOLOGADA (2'!AM211</f>
        <v>3426436.9892306104</v>
      </c>
      <c r="O211" s="123"/>
      <c r="P211" s="123"/>
      <c r="Q211" s="102"/>
    </row>
    <row r="212" spans="1:17" x14ac:dyDescent="0.25">
      <c r="A212" s="102"/>
      <c r="B212" s="103" t="s">
        <v>247</v>
      </c>
      <c r="C212" s="103" t="s">
        <v>274</v>
      </c>
      <c r="D212" s="103" t="s">
        <v>93</v>
      </c>
      <c r="H212" s="123">
        <f>'MATRIZ 2017 COMPL HOMOLOGADA (2'!J212</f>
        <v>0</v>
      </c>
      <c r="I212" s="123">
        <f>'MATRIZ 2017 COMPL HOMOLOGADA (2'!O212</f>
        <v>1429248.8963926183</v>
      </c>
      <c r="J212" s="123">
        <f>'MATRIZ 2017 COMPL HOMOLOGADA (2'!R212+'MATRIZ 2017 COMPL HOMOLOGADA (2'!X212+'MATRIZ 2017 COMPL HOMOLOGADA (2'!AQ212+'MATRIZ 2017 COMPL HOMOLOGADA (2'!AU212+'MATRIZ 2017 COMPL HOMOLOGADA (2'!AY212</f>
        <v>320447.34930289775</v>
      </c>
      <c r="K212" s="123"/>
      <c r="L212" s="123">
        <f t="shared" si="10"/>
        <v>1749696.245695516</v>
      </c>
      <c r="M212" s="123"/>
      <c r="N212" s="123">
        <f>'MATRIZ 2017 COMPL HOMOLOGADA (2'!AG212+'MATRIZ 2017 COMPL HOMOLOGADA (2'!AJ212+'MATRIZ 2017 COMPL HOMOLOGADA (2'!AM212</f>
        <v>332791.66824756679</v>
      </c>
      <c r="O212" s="123"/>
      <c r="P212" s="123"/>
      <c r="Q212" s="102"/>
    </row>
    <row r="213" spans="1:17" x14ac:dyDescent="0.25">
      <c r="A213" s="102"/>
      <c r="B213" s="103" t="s">
        <v>247</v>
      </c>
      <c r="C213" s="103" t="s">
        <v>275</v>
      </c>
      <c r="D213" s="103" t="s">
        <v>89</v>
      </c>
      <c r="H213" s="123">
        <f>'MATRIZ 2017 COMPL HOMOLOGADA (2'!J213</f>
        <v>6841637.1935325637</v>
      </c>
      <c r="I213" s="123">
        <f>'MATRIZ 2017 COMPL HOMOLOGADA (2'!O213</f>
        <v>0</v>
      </c>
      <c r="J213" s="123">
        <f>'MATRIZ 2017 COMPL HOMOLOGADA (2'!R213+'MATRIZ 2017 COMPL HOMOLOGADA (2'!X213+'MATRIZ 2017 COMPL HOMOLOGADA (2'!AQ213+'MATRIZ 2017 COMPL HOMOLOGADA (2'!AU213+'MATRIZ 2017 COMPL HOMOLOGADA (2'!AY213</f>
        <v>785297.26064784441</v>
      </c>
      <c r="K213" s="123"/>
      <c r="L213" s="123">
        <f t="shared" si="10"/>
        <v>7626934.4541804083</v>
      </c>
      <c r="M213" s="123"/>
      <c r="N213" s="123">
        <f>'MATRIZ 2017 COMPL HOMOLOGADA (2'!AG213+'MATRIZ 2017 COMPL HOMOLOGADA (2'!AJ213+'MATRIZ 2017 COMPL HOMOLOGADA (2'!AM213</f>
        <v>3322760.3345919335</v>
      </c>
      <c r="O213" s="123"/>
      <c r="P213" s="123"/>
      <c r="Q213" s="102"/>
    </row>
    <row r="214" spans="1:17" x14ac:dyDescent="0.25">
      <c r="A214" s="102"/>
      <c r="H214" s="123"/>
      <c r="I214" s="123"/>
      <c r="J214" s="123"/>
      <c r="K214" s="123"/>
      <c r="L214" s="123"/>
      <c r="M214" s="123"/>
      <c r="N214" s="123"/>
      <c r="O214" s="123"/>
      <c r="P214" s="123"/>
      <c r="Q214" s="102"/>
    </row>
    <row r="215" spans="1:17" x14ac:dyDescent="0.25">
      <c r="A215" s="102"/>
      <c r="B215" s="107" t="s">
        <v>276</v>
      </c>
      <c r="C215" s="107" t="s">
        <v>277</v>
      </c>
      <c r="D215" s="107" t="s">
        <v>84</v>
      </c>
      <c r="E215" s="107"/>
      <c r="F215" s="109"/>
      <c r="G215" s="107"/>
      <c r="H215" s="124">
        <f>SUM(H216:H244)</f>
        <v>62552182.783774108</v>
      </c>
      <c r="I215" s="124">
        <f>SUM(I216:I244)</f>
        <v>8860062.5467739441</v>
      </c>
      <c r="J215" s="124">
        <f>SUM(J216:J244)</f>
        <v>8540570.9644420631</v>
      </c>
      <c r="K215" s="124"/>
      <c r="L215" s="124">
        <f>SUM(L216:L244)</f>
        <v>79952816.294990122</v>
      </c>
      <c r="M215" s="124"/>
      <c r="N215" s="124">
        <f>SUM(N216:N244)</f>
        <v>17374603.379821409</v>
      </c>
      <c r="O215" s="124"/>
      <c r="P215" s="124">
        <f>L215*'DADOS BASE PROPOSTA'!$H$63</f>
        <v>63962.2530359921</v>
      </c>
      <c r="Q215" s="102"/>
    </row>
    <row r="216" spans="1:17" x14ac:dyDescent="0.25">
      <c r="A216" s="102"/>
      <c r="B216" s="103" t="s">
        <v>276</v>
      </c>
      <c r="C216" s="103" t="s">
        <v>35</v>
      </c>
      <c r="D216" s="103" t="s">
        <v>85</v>
      </c>
      <c r="F216" s="77">
        <f>'MATRIZ 2017 COMPL HOMOLOGADA (2'!Q216</f>
        <v>28</v>
      </c>
      <c r="H216" s="123">
        <f>'MATRIZ 2017 COMPL HOMOLOGADA (2'!J216</f>
        <v>0</v>
      </c>
      <c r="I216" s="123">
        <f>SUMIF('MATRIZ 2017 COMPL HOMOLOGADA (2'!D217:D245,"ECR",'MATRIZ 2017 COMPL HOMOLOGADA (2'!O217:O245)</f>
        <v>0</v>
      </c>
      <c r="J216" s="123">
        <f>'MATRIZ 2017 COMPL HOMOLOGADA (2'!R216+'MATRIZ 2017 COMPL HOMOLOGADA (2'!X216+'MATRIZ 2017 COMPL HOMOLOGADA (2'!AQ216+'MATRIZ 2017 COMPL HOMOLOGADA (2'!AU216+'MATRIZ 2017 COMPL HOMOLOGADA (2'!AY216</f>
        <v>6609459.8868588293</v>
      </c>
      <c r="K216" s="123"/>
      <c r="L216" s="123">
        <f t="shared" ref="L216:L244" si="11">SUM(H216:J216)</f>
        <v>6609459.8868588293</v>
      </c>
      <c r="M216" s="123"/>
      <c r="N216" s="123">
        <f>'MATRIZ 2017 COMPL HOMOLOGADA (2'!AG216+'MATRIZ 2017 COMPL HOMOLOGADA (2'!AJ216+'MATRIZ 2017 COMPL HOMOLOGADA (2'!AM216</f>
        <v>0</v>
      </c>
      <c r="O216" s="123"/>
      <c r="P216" s="123"/>
      <c r="Q216" s="102"/>
    </row>
    <row r="217" spans="1:17" x14ac:dyDescent="0.25">
      <c r="A217" s="102"/>
      <c r="B217" s="103" t="s">
        <v>276</v>
      </c>
      <c r="C217" s="103" t="s">
        <v>278</v>
      </c>
      <c r="D217" s="103" t="s">
        <v>89</v>
      </c>
      <c r="H217" s="123">
        <f>'MATRIZ 2017 COMPL HOMOLOGADA (2'!J217</f>
        <v>2964311.5901217815</v>
      </c>
      <c r="I217" s="123">
        <f>'MATRIZ 2017 COMPL HOMOLOGADA (2'!O217</f>
        <v>0</v>
      </c>
      <c r="J217" s="123">
        <f>'MATRIZ 2017 COMPL HOMOLOGADA (2'!R217+'MATRIZ 2017 COMPL HOMOLOGADA (2'!X217+'MATRIZ 2017 COMPL HOMOLOGADA (2'!AQ217+'MATRIZ 2017 COMPL HOMOLOGADA (2'!AU217+'MATRIZ 2017 COMPL HOMOLOGADA (2'!AY217</f>
        <v>0</v>
      </c>
      <c r="K217" s="123"/>
      <c r="L217" s="123">
        <f t="shared" si="11"/>
        <v>2964311.5901217815</v>
      </c>
      <c r="M217" s="123"/>
      <c r="N217" s="123">
        <f>'MATRIZ 2017 COMPL HOMOLOGADA (2'!AG217+'MATRIZ 2017 COMPL HOMOLOGADA (2'!AJ217+'MATRIZ 2017 COMPL HOMOLOGADA (2'!AM217</f>
        <v>494273.3715842836</v>
      </c>
      <c r="O217" s="123"/>
      <c r="P217" s="123"/>
      <c r="Q217" s="102"/>
    </row>
    <row r="218" spans="1:17" x14ac:dyDescent="0.25">
      <c r="A218" s="102"/>
      <c r="B218" s="103" t="s">
        <v>276</v>
      </c>
      <c r="C218" s="103" t="s">
        <v>279</v>
      </c>
      <c r="D218" s="103" t="s">
        <v>89</v>
      </c>
      <c r="H218" s="123">
        <f>'MATRIZ 2017 COMPL HOMOLOGADA (2'!J218</f>
        <v>1719973.4019592025</v>
      </c>
      <c r="I218" s="123">
        <f>'MATRIZ 2017 COMPL HOMOLOGADA (2'!O218</f>
        <v>0</v>
      </c>
      <c r="J218" s="123">
        <f>'MATRIZ 2017 COMPL HOMOLOGADA (2'!R218+'MATRIZ 2017 COMPL HOMOLOGADA (2'!X218+'MATRIZ 2017 COMPL HOMOLOGADA (2'!AQ218+'MATRIZ 2017 COMPL HOMOLOGADA (2'!AU218+'MATRIZ 2017 COMPL HOMOLOGADA (2'!AY218</f>
        <v>0</v>
      </c>
      <c r="K218" s="123"/>
      <c r="L218" s="123">
        <f t="shared" si="11"/>
        <v>1719973.4019592025</v>
      </c>
      <c r="M218" s="123"/>
      <c r="N218" s="123">
        <f>'MATRIZ 2017 COMPL HOMOLOGADA (2'!AG218+'MATRIZ 2017 COMPL HOMOLOGADA (2'!AJ218+'MATRIZ 2017 COMPL HOMOLOGADA (2'!AM218</f>
        <v>315822.33600334002</v>
      </c>
      <c r="O218" s="123"/>
      <c r="P218" s="123"/>
      <c r="Q218" s="102"/>
    </row>
    <row r="219" spans="1:17" x14ac:dyDescent="0.25">
      <c r="A219" s="102"/>
      <c r="B219" s="103" t="s">
        <v>276</v>
      </c>
      <c r="C219" s="103" t="s">
        <v>280</v>
      </c>
      <c r="D219" s="103" t="s">
        <v>93</v>
      </c>
      <c r="H219" s="123">
        <f>'MATRIZ 2017 COMPL HOMOLOGADA (2'!J219</f>
        <v>0</v>
      </c>
      <c r="I219" s="123">
        <f>'MATRIZ 2017 COMPL HOMOLOGADA (2'!O219</f>
        <v>1008808.992033664</v>
      </c>
      <c r="J219" s="123">
        <f>'MATRIZ 2017 COMPL HOMOLOGADA (2'!R219+'MATRIZ 2017 COMPL HOMOLOGADA (2'!X219+'MATRIZ 2017 COMPL HOMOLOGADA (2'!AQ219+'MATRIZ 2017 COMPL HOMOLOGADA (2'!AU219+'MATRIZ 2017 COMPL HOMOLOGADA (2'!AY219</f>
        <v>0</v>
      </c>
      <c r="K219" s="123"/>
      <c r="L219" s="123">
        <f t="shared" si="11"/>
        <v>1008808.992033664</v>
      </c>
      <c r="M219" s="123"/>
      <c r="N219" s="123">
        <f>'MATRIZ 2017 COMPL HOMOLOGADA (2'!AG219+'MATRIZ 2017 COMPL HOMOLOGADA (2'!AJ219+'MATRIZ 2017 COMPL HOMOLOGADA (2'!AM219</f>
        <v>0</v>
      </c>
      <c r="O219" s="123"/>
      <c r="P219" s="123"/>
      <c r="Q219" s="102"/>
    </row>
    <row r="220" spans="1:17" x14ac:dyDescent="0.25">
      <c r="A220" s="102"/>
      <c r="B220" s="103" t="s">
        <v>276</v>
      </c>
      <c r="C220" s="103" t="s">
        <v>281</v>
      </c>
      <c r="D220" s="103" t="s">
        <v>87</v>
      </c>
      <c r="H220" s="123">
        <f>'MATRIZ 2017 COMPL HOMOLOGADA (2'!J220</f>
        <v>0</v>
      </c>
      <c r="I220" s="123">
        <f>'MATRIZ 2017 COMPL HOMOLOGADA (2'!O220</f>
        <v>499965.73525072273</v>
      </c>
      <c r="J220" s="123">
        <f>'MATRIZ 2017 COMPL HOMOLOGADA (2'!R220+'MATRIZ 2017 COMPL HOMOLOGADA (2'!X220+'MATRIZ 2017 COMPL HOMOLOGADA (2'!AQ220+'MATRIZ 2017 COMPL HOMOLOGADA (2'!AU220+'MATRIZ 2017 COMPL HOMOLOGADA (2'!AY220</f>
        <v>0</v>
      </c>
      <c r="K220" s="123"/>
      <c r="L220" s="123">
        <f t="shared" si="11"/>
        <v>499965.73525072273</v>
      </c>
      <c r="M220" s="123"/>
      <c r="N220" s="123">
        <f>'MATRIZ 2017 COMPL HOMOLOGADA (2'!AG220+'MATRIZ 2017 COMPL HOMOLOGADA (2'!AJ220+'MATRIZ 2017 COMPL HOMOLOGADA (2'!AM220</f>
        <v>0</v>
      </c>
      <c r="O220" s="123"/>
      <c r="P220" s="123"/>
      <c r="Q220" s="102"/>
    </row>
    <row r="221" spans="1:17" x14ac:dyDescent="0.25">
      <c r="A221" s="102"/>
      <c r="B221" s="103" t="s">
        <v>276</v>
      </c>
      <c r="C221" s="103" t="s">
        <v>282</v>
      </c>
      <c r="D221" s="103" t="s">
        <v>87</v>
      </c>
      <c r="H221" s="123">
        <f>'MATRIZ 2017 COMPL HOMOLOGADA (2'!J221</f>
        <v>0</v>
      </c>
      <c r="I221" s="123">
        <f>'MATRIZ 2017 COMPL HOMOLOGADA (2'!O221</f>
        <v>501488.24976769683</v>
      </c>
      <c r="J221" s="123">
        <f>'MATRIZ 2017 COMPL HOMOLOGADA (2'!R221+'MATRIZ 2017 COMPL HOMOLOGADA (2'!X221+'MATRIZ 2017 COMPL HOMOLOGADA (2'!AQ221+'MATRIZ 2017 COMPL HOMOLOGADA (2'!AU221+'MATRIZ 2017 COMPL HOMOLOGADA (2'!AY221</f>
        <v>0</v>
      </c>
      <c r="K221" s="123"/>
      <c r="L221" s="123">
        <f t="shared" si="11"/>
        <v>501488.24976769683</v>
      </c>
      <c r="M221" s="123"/>
      <c r="N221" s="123">
        <f>'MATRIZ 2017 COMPL HOMOLOGADA (2'!AG221+'MATRIZ 2017 COMPL HOMOLOGADA (2'!AJ221+'MATRIZ 2017 COMPL HOMOLOGADA (2'!AM221</f>
        <v>24271.700232292627</v>
      </c>
      <c r="O221" s="123"/>
      <c r="P221" s="123"/>
      <c r="Q221" s="102"/>
    </row>
    <row r="222" spans="1:17" x14ac:dyDescent="0.25">
      <c r="A222" s="102"/>
      <c r="B222" s="103" t="s">
        <v>276</v>
      </c>
      <c r="C222" s="103" t="s">
        <v>283</v>
      </c>
      <c r="D222" s="103" t="s">
        <v>87</v>
      </c>
      <c r="H222" s="123">
        <f>'MATRIZ 2017 COMPL HOMOLOGADA (2'!J222</f>
        <v>0</v>
      </c>
      <c r="I222" s="123">
        <f>'MATRIZ 2017 COMPL HOMOLOGADA (2'!O222</f>
        <v>499965.73525072273</v>
      </c>
      <c r="J222" s="123">
        <f>'MATRIZ 2017 COMPL HOMOLOGADA (2'!R222+'MATRIZ 2017 COMPL HOMOLOGADA (2'!X222+'MATRIZ 2017 COMPL HOMOLOGADA (2'!AQ222+'MATRIZ 2017 COMPL HOMOLOGADA (2'!AU222+'MATRIZ 2017 COMPL HOMOLOGADA (2'!AY222</f>
        <v>0</v>
      </c>
      <c r="K222" s="123"/>
      <c r="L222" s="123">
        <f t="shared" si="11"/>
        <v>499965.73525072273</v>
      </c>
      <c r="M222" s="123"/>
      <c r="N222" s="123">
        <f>'MATRIZ 2017 COMPL HOMOLOGADA (2'!AG222+'MATRIZ 2017 COMPL HOMOLOGADA (2'!AJ222+'MATRIZ 2017 COMPL HOMOLOGADA (2'!AM222</f>
        <v>0</v>
      </c>
      <c r="O222" s="123"/>
      <c r="P222" s="123"/>
      <c r="Q222" s="102"/>
    </row>
    <row r="223" spans="1:17" x14ac:dyDescent="0.25">
      <c r="A223" s="102"/>
      <c r="B223" s="103" t="s">
        <v>276</v>
      </c>
      <c r="C223" s="103" t="s">
        <v>284</v>
      </c>
      <c r="D223" s="103" t="s">
        <v>89</v>
      </c>
      <c r="H223" s="123">
        <f>'MATRIZ 2017 COMPL HOMOLOGADA (2'!J223</f>
        <v>1719973.4019592025</v>
      </c>
      <c r="I223" s="123">
        <f>'MATRIZ 2017 COMPL HOMOLOGADA (2'!O223</f>
        <v>0</v>
      </c>
      <c r="J223" s="123">
        <f>'MATRIZ 2017 COMPL HOMOLOGADA (2'!R223+'MATRIZ 2017 COMPL HOMOLOGADA (2'!X223+'MATRIZ 2017 COMPL HOMOLOGADA (2'!AQ223+'MATRIZ 2017 COMPL HOMOLOGADA (2'!AU223+'MATRIZ 2017 COMPL HOMOLOGADA (2'!AY223</f>
        <v>0</v>
      </c>
      <c r="K223" s="123"/>
      <c r="L223" s="123">
        <f t="shared" si="11"/>
        <v>1719973.4019592025</v>
      </c>
      <c r="M223" s="123"/>
      <c r="N223" s="123">
        <f>'MATRIZ 2017 COMPL HOMOLOGADA (2'!AG223+'MATRIZ 2017 COMPL HOMOLOGADA (2'!AJ223+'MATRIZ 2017 COMPL HOMOLOGADA (2'!AM223</f>
        <v>440480.67555877543</v>
      </c>
      <c r="O223" s="123"/>
      <c r="P223" s="123"/>
      <c r="Q223" s="102"/>
    </row>
    <row r="224" spans="1:17" x14ac:dyDescent="0.25">
      <c r="A224" s="102"/>
      <c r="B224" s="103" t="s">
        <v>276</v>
      </c>
      <c r="C224" s="103" t="s">
        <v>285</v>
      </c>
      <c r="D224" s="103" t="s">
        <v>89</v>
      </c>
      <c r="H224" s="123">
        <f>'MATRIZ 2017 COMPL HOMOLOGADA (2'!J224</f>
        <v>2116086.8355474528</v>
      </c>
      <c r="I224" s="123">
        <f>'MATRIZ 2017 COMPL HOMOLOGADA (2'!O224</f>
        <v>0</v>
      </c>
      <c r="J224" s="123">
        <f>'MATRIZ 2017 COMPL HOMOLOGADA (2'!R224+'MATRIZ 2017 COMPL HOMOLOGADA (2'!X224+'MATRIZ 2017 COMPL HOMOLOGADA (2'!AQ224+'MATRIZ 2017 COMPL HOMOLOGADA (2'!AU224+'MATRIZ 2017 COMPL HOMOLOGADA (2'!AY224</f>
        <v>2168.64538259439</v>
      </c>
      <c r="K224" s="123"/>
      <c r="L224" s="123">
        <f t="shared" si="11"/>
        <v>2118255.4809300471</v>
      </c>
      <c r="M224" s="123"/>
      <c r="N224" s="123">
        <f>'MATRIZ 2017 COMPL HOMOLOGADA (2'!AG224+'MATRIZ 2017 COMPL HOMOLOGADA (2'!AJ224+'MATRIZ 2017 COMPL HOMOLOGADA (2'!AM224</f>
        <v>519169.25366235693</v>
      </c>
      <c r="O224" s="123"/>
      <c r="P224" s="123"/>
      <c r="Q224" s="102"/>
    </row>
    <row r="225" spans="1:17" x14ac:dyDescent="0.25">
      <c r="A225" s="102"/>
      <c r="B225" s="103" t="s">
        <v>276</v>
      </c>
      <c r="C225" s="103" t="s">
        <v>286</v>
      </c>
      <c r="D225" s="103" t="s">
        <v>89</v>
      </c>
      <c r="H225" s="123">
        <f>'MATRIZ 2017 COMPL HOMOLOGADA (2'!J225</f>
        <v>2033085.8574453082</v>
      </c>
      <c r="I225" s="123">
        <f>'MATRIZ 2017 COMPL HOMOLOGADA (2'!O225</f>
        <v>0</v>
      </c>
      <c r="J225" s="123">
        <f>'MATRIZ 2017 COMPL HOMOLOGADA (2'!R225+'MATRIZ 2017 COMPL HOMOLOGADA (2'!X225+'MATRIZ 2017 COMPL HOMOLOGADA (2'!AQ225+'MATRIZ 2017 COMPL HOMOLOGADA (2'!AU225+'MATRIZ 2017 COMPL HOMOLOGADA (2'!AY225</f>
        <v>0</v>
      </c>
      <c r="K225" s="123"/>
      <c r="L225" s="123">
        <f t="shared" si="11"/>
        <v>2033085.8574453082</v>
      </c>
      <c r="M225" s="123"/>
      <c r="N225" s="123">
        <f>'MATRIZ 2017 COMPL HOMOLOGADA (2'!AG225+'MATRIZ 2017 COMPL HOMOLOGADA (2'!AJ225+'MATRIZ 2017 COMPL HOMOLOGADA (2'!AM225</f>
        <v>516318.13752903801</v>
      </c>
      <c r="O225" s="123"/>
      <c r="P225" s="123"/>
      <c r="Q225" s="102"/>
    </row>
    <row r="226" spans="1:17" x14ac:dyDescent="0.25">
      <c r="A226" s="102"/>
      <c r="B226" s="103" t="s">
        <v>276</v>
      </c>
      <c r="C226" s="103" t="s">
        <v>287</v>
      </c>
      <c r="D226" s="103" t="s">
        <v>89</v>
      </c>
      <c r="H226" s="123">
        <f>'MATRIZ 2017 COMPL HOMOLOGADA (2'!J226</f>
        <v>4057417.3229042576</v>
      </c>
      <c r="I226" s="123">
        <f>'MATRIZ 2017 COMPL HOMOLOGADA (2'!O226</f>
        <v>0</v>
      </c>
      <c r="J226" s="123">
        <f>'MATRIZ 2017 COMPL HOMOLOGADA (2'!R226+'MATRIZ 2017 COMPL HOMOLOGADA (2'!X226+'MATRIZ 2017 COMPL HOMOLOGADA (2'!AQ226+'MATRIZ 2017 COMPL HOMOLOGADA (2'!AU226+'MATRIZ 2017 COMPL HOMOLOGADA (2'!AY226</f>
        <v>168712.15479901596</v>
      </c>
      <c r="K226" s="123"/>
      <c r="L226" s="123">
        <f t="shared" si="11"/>
        <v>4226129.4777032733</v>
      </c>
      <c r="M226" s="123"/>
      <c r="N226" s="123">
        <f>'MATRIZ 2017 COMPL HOMOLOGADA (2'!AG226+'MATRIZ 2017 COMPL HOMOLOGADA (2'!AJ226+'MATRIZ 2017 COMPL HOMOLOGADA (2'!AM226</f>
        <v>1390473.8865058664</v>
      </c>
      <c r="O226" s="123"/>
      <c r="P226" s="123"/>
      <c r="Q226" s="102"/>
    </row>
    <row r="227" spans="1:17" x14ac:dyDescent="0.25">
      <c r="A227" s="102"/>
      <c r="B227" s="103" t="s">
        <v>276</v>
      </c>
      <c r="C227" s="103" t="s">
        <v>288</v>
      </c>
      <c r="D227" s="103" t="s">
        <v>89</v>
      </c>
      <c r="H227" s="123">
        <f>'MATRIZ 2017 COMPL HOMOLOGADA (2'!J227</f>
        <v>3353971.4917230178</v>
      </c>
      <c r="I227" s="123">
        <f>'MATRIZ 2017 COMPL HOMOLOGADA (2'!O227</f>
        <v>0</v>
      </c>
      <c r="J227" s="123">
        <f>'MATRIZ 2017 COMPL HOMOLOGADA (2'!R227+'MATRIZ 2017 COMPL HOMOLOGADA (2'!X227+'MATRIZ 2017 COMPL HOMOLOGADA (2'!AQ227+'MATRIZ 2017 COMPL HOMOLOGADA (2'!AU227+'MATRIZ 2017 COMPL HOMOLOGADA (2'!AY227</f>
        <v>3124.3021917350566</v>
      </c>
      <c r="K227" s="123"/>
      <c r="L227" s="123">
        <f t="shared" si="11"/>
        <v>3357095.793914753</v>
      </c>
      <c r="M227" s="123"/>
      <c r="N227" s="123">
        <f>'MATRIZ 2017 COMPL HOMOLOGADA (2'!AG227+'MATRIZ 2017 COMPL HOMOLOGADA (2'!AJ227+'MATRIZ 2017 COMPL HOMOLOGADA (2'!AM227</f>
        <v>928549.57367131335</v>
      </c>
      <c r="O227" s="123"/>
      <c r="P227" s="123"/>
      <c r="Q227" s="102"/>
    </row>
    <row r="228" spans="1:17" x14ac:dyDescent="0.25">
      <c r="A228" s="102"/>
      <c r="B228" s="103" t="s">
        <v>276</v>
      </c>
      <c r="C228" s="103" t="s">
        <v>289</v>
      </c>
      <c r="D228" s="103" t="s">
        <v>89</v>
      </c>
      <c r="H228" s="123">
        <f>'MATRIZ 2017 COMPL HOMOLOGADA (2'!J228</f>
        <v>4952887.8397919796</v>
      </c>
      <c r="I228" s="123">
        <f>'MATRIZ 2017 COMPL HOMOLOGADA (2'!O228</f>
        <v>0</v>
      </c>
      <c r="J228" s="123">
        <f>'MATRIZ 2017 COMPL HOMOLOGADA (2'!R228+'MATRIZ 2017 COMPL HOMOLOGADA (2'!X228+'MATRIZ 2017 COMPL HOMOLOGADA (2'!AQ228+'MATRIZ 2017 COMPL HOMOLOGADA (2'!AU228+'MATRIZ 2017 COMPL HOMOLOGADA (2'!AY228</f>
        <v>0</v>
      </c>
      <c r="K228" s="123"/>
      <c r="L228" s="123">
        <f t="shared" si="11"/>
        <v>4952887.8397919796</v>
      </c>
      <c r="M228" s="123"/>
      <c r="N228" s="123">
        <f>'MATRIZ 2017 COMPL HOMOLOGADA (2'!AG228+'MATRIZ 2017 COMPL HOMOLOGADA (2'!AJ228+'MATRIZ 2017 COMPL HOMOLOGADA (2'!AM228</f>
        <v>1500567.2870505205</v>
      </c>
      <c r="O228" s="123"/>
      <c r="P228" s="123"/>
      <c r="Q228" s="102"/>
    </row>
    <row r="229" spans="1:17" x14ac:dyDescent="0.25">
      <c r="A229" s="102"/>
      <c r="B229" s="103" t="s">
        <v>276</v>
      </c>
      <c r="C229" s="103" t="s">
        <v>290</v>
      </c>
      <c r="D229" s="103" t="s">
        <v>93</v>
      </c>
      <c r="H229" s="123">
        <f>'MATRIZ 2017 COMPL HOMOLOGADA (2'!J229</f>
        <v>0</v>
      </c>
      <c r="I229" s="123">
        <f>'MATRIZ 2017 COMPL HOMOLOGADA (2'!O229</f>
        <v>1278223.9214138214</v>
      </c>
      <c r="J229" s="123">
        <f>'MATRIZ 2017 COMPL HOMOLOGADA (2'!R229+'MATRIZ 2017 COMPL HOMOLOGADA (2'!X229+'MATRIZ 2017 COMPL HOMOLOGADA (2'!AQ229+'MATRIZ 2017 COMPL HOMOLOGADA (2'!AU229+'MATRIZ 2017 COMPL HOMOLOGADA (2'!AY229</f>
        <v>0</v>
      </c>
      <c r="K229" s="123"/>
      <c r="L229" s="123">
        <f t="shared" si="11"/>
        <v>1278223.9214138214</v>
      </c>
      <c r="M229" s="123"/>
      <c r="N229" s="123">
        <f>'MATRIZ 2017 COMPL HOMOLOGADA (2'!AG229+'MATRIZ 2017 COMPL HOMOLOGADA (2'!AJ229+'MATRIZ 2017 COMPL HOMOLOGADA (2'!AM229</f>
        <v>203729.85563161716</v>
      </c>
      <c r="O229" s="123"/>
      <c r="P229" s="123"/>
      <c r="Q229" s="102"/>
    </row>
    <row r="230" spans="1:17" x14ac:dyDescent="0.25">
      <c r="A230" s="102"/>
      <c r="B230" s="103" t="s">
        <v>276</v>
      </c>
      <c r="C230" s="103" t="s">
        <v>291</v>
      </c>
      <c r="D230" s="103" t="s">
        <v>93</v>
      </c>
      <c r="H230" s="123">
        <f>'MATRIZ 2017 COMPL HOMOLOGADA (2'!J230</f>
        <v>0</v>
      </c>
      <c r="I230" s="123">
        <f>'MATRIZ 2017 COMPL HOMOLOGADA (2'!O230</f>
        <v>1021073.1495281268</v>
      </c>
      <c r="J230" s="123">
        <f>'MATRIZ 2017 COMPL HOMOLOGADA (2'!R230+'MATRIZ 2017 COMPL HOMOLOGADA (2'!X230+'MATRIZ 2017 COMPL HOMOLOGADA (2'!AQ230+'MATRIZ 2017 COMPL HOMOLOGADA (2'!AU230+'MATRIZ 2017 COMPL HOMOLOGADA (2'!AY230</f>
        <v>0</v>
      </c>
      <c r="K230" s="123"/>
      <c r="L230" s="123">
        <f t="shared" si="11"/>
        <v>1021073.1495281268</v>
      </c>
      <c r="M230" s="123"/>
      <c r="N230" s="123">
        <f>'MATRIZ 2017 COMPL HOMOLOGADA (2'!AG230+'MATRIZ 2017 COMPL HOMOLOGADA (2'!AJ230+'MATRIZ 2017 COMPL HOMOLOGADA (2'!AM230</f>
        <v>253554.41361487354</v>
      </c>
      <c r="O230" s="123"/>
      <c r="P230" s="123"/>
      <c r="Q230" s="102"/>
    </row>
    <row r="231" spans="1:17" x14ac:dyDescent="0.25">
      <c r="A231" s="102"/>
      <c r="B231" s="103" t="s">
        <v>276</v>
      </c>
      <c r="C231" s="103" t="s">
        <v>292</v>
      </c>
      <c r="D231" s="103" t="s">
        <v>89</v>
      </c>
      <c r="H231" s="123">
        <f>'MATRIZ 2017 COMPL HOMOLOGADA (2'!J231</f>
        <v>3484830.2085070871</v>
      </c>
      <c r="I231" s="123">
        <f>'MATRIZ 2017 COMPL HOMOLOGADA (2'!O231</f>
        <v>0</v>
      </c>
      <c r="J231" s="123">
        <f>'MATRIZ 2017 COMPL HOMOLOGADA (2'!R231+'MATRIZ 2017 COMPL HOMOLOGADA (2'!X231+'MATRIZ 2017 COMPL HOMOLOGADA (2'!AQ231+'MATRIZ 2017 COMPL HOMOLOGADA (2'!AU231+'MATRIZ 2017 COMPL HOMOLOGADA (2'!AY231</f>
        <v>0</v>
      </c>
      <c r="K231" s="123"/>
      <c r="L231" s="123">
        <f t="shared" si="11"/>
        <v>3484830.2085070871</v>
      </c>
      <c r="M231" s="123"/>
      <c r="N231" s="123">
        <f>'MATRIZ 2017 COMPL HOMOLOGADA (2'!AG231+'MATRIZ 2017 COMPL HOMOLOGADA (2'!AJ231+'MATRIZ 2017 COMPL HOMOLOGADA (2'!AM231</f>
        <v>769829.99693879369</v>
      </c>
      <c r="O231" s="123"/>
      <c r="P231" s="123"/>
      <c r="Q231" s="102"/>
    </row>
    <row r="232" spans="1:17" x14ac:dyDescent="0.25">
      <c r="A232" s="102"/>
      <c r="B232" s="103" t="s">
        <v>276</v>
      </c>
      <c r="C232" s="103" t="s">
        <v>293</v>
      </c>
      <c r="D232" s="103" t="s">
        <v>93</v>
      </c>
      <c r="H232" s="123">
        <f>'MATRIZ 2017 COMPL HOMOLOGADA (2'!J232</f>
        <v>0</v>
      </c>
      <c r="I232" s="123">
        <f>'MATRIZ 2017 COMPL HOMOLOGADA (2'!O232</f>
        <v>1008808.992033664</v>
      </c>
      <c r="J232" s="123">
        <f>'MATRIZ 2017 COMPL HOMOLOGADA (2'!R232+'MATRIZ 2017 COMPL HOMOLOGADA (2'!X232+'MATRIZ 2017 COMPL HOMOLOGADA (2'!AQ232+'MATRIZ 2017 COMPL HOMOLOGADA (2'!AU232+'MATRIZ 2017 COMPL HOMOLOGADA (2'!AY232</f>
        <v>0</v>
      </c>
      <c r="K232" s="123"/>
      <c r="L232" s="123">
        <f t="shared" si="11"/>
        <v>1008808.992033664</v>
      </c>
      <c r="M232" s="123"/>
      <c r="N232" s="123">
        <f>'MATRIZ 2017 COMPL HOMOLOGADA (2'!AG232+'MATRIZ 2017 COMPL HOMOLOGADA (2'!AJ232+'MATRIZ 2017 COMPL HOMOLOGADA (2'!AM232</f>
        <v>0</v>
      </c>
      <c r="O232" s="123"/>
      <c r="P232" s="123"/>
      <c r="Q232" s="102"/>
    </row>
    <row r="233" spans="1:17" x14ac:dyDescent="0.25">
      <c r="A233" s="102"/>
      <c r="B233" s="103" t="s">
        <v>276</v>
      </c>
      <c r="C233" s="103" t="s">
        <v>294</v>
      </c>
      <c r="D233" s="103" t="s">
        <v>93</v>
      </c>
      <c r="H233" s="123">
        <f>'MATRIZ 2017 COMPL HOMOLOGADA (2'!J233</f>
        <v>0</v>
      </c>
      <c r="I233" s="123">
        <f>'MATRIZ 2017 COMPL HOMOLOGADA (2'!O233</f>
        <v>1009472.6188126623</v>
      </c>
      <c r="J233" s="123">
        <f>'MATRIZ 2017 COMPL HOMOLOGADA (2'!R233+'MATRIZ 2017 COMPL HOMOLOGADA (2'!X233+'MATRIZ 2017 COMPL HOMOLOGADA (2'!AQ233+'MATRIZ 2017 COMPL HOMOLOGADA (2'!AU233+'MATRIZ 2017 COMPL HOMOLOGADA (2'!AY233</f>
        <v>0</v>
      </c>
      <c r="K233" s="123"/>
      <c r="L233" s="123">
        <f t="shared" si="11"/>
        <v>1009472.6188126623</v>
      </c>
      <c r="M233" s="123"/>
      <c r="N233" s="123">
        <f>'MATRIZ 2017 COMPL HOMOLOGADA (2'!AG233+'MATRIZ 2017 COMPL HOMOLOGADA (2'!AJ233+'MATRIZ 2017 COMPL HOMOLOGADA (2'!AM233</f>
        <v>12175.258374153149</v>
      </c>
      <c r="O233" s="123"/>
      <c r="P233" s="123"/>
      <c r="Q233" s="102"/>
    </row>
    <row r="234" spans="1:17" x14ac:dyDescent="0.25">
      <c r="A234" s="102"/>
      <c r="B234" s="103" t="s">
        <v>276</v>
      </c>
      <c r="C234" s="103" t="s">
        <v>295</v>
      </c>
      <c r="D234" s="103" t="s">
        <v>89</v>
      </c>
      <c r="H234" s="123">
        <f>'MATRIZ 2017 COMPL HOMOLOGADA (2'!J234</f>
        <v>1719973.4019592027</v>
      </c>
      <c r="I234" s="123">
        <f>'MATRIZ 2017 COMPL HOMOLOGADA (2'!O234</f>
        <v>0</v>
      </c>
      <c r="J234" s="123">
        <f>'MATRIZ 2017 COMPL HOMOLOGADA (2'!R234+'MATRIZ 2017 COMPL HOMOLOGADA (2'!X234+'MATRIZ 2017 COMPL HOMOLOGADA (2'!AQ234+'MATRIZ 2017 COMPL HOMOLOGADA (2'!AU234+'MATRIZ 2017 COMPL HOMOLOGADA (2'!AY234</f>
        <v>1650.0562693652964</v>
      </c>
      <c r="K234" s="123"/>
      <c r="L234" s="123">
        <f t="shared" si="11"/>
        <v>1721623.4582285681</v>
      </c>
      <c r="M234" s="123"/>
      <c r="N234" s="123">
        <f>'MATRIZ 2017 COMPL HOMOLOGADA (2'!AG234+'MATRIZ 2017 COMPL HOMOLOGADA (2'!AJ234+'MATRIZ 2017 COMPL HOMOLOGADA (2'!AM234</f>
        <v>489485.87062838464</v>
      </c>
      <c r="O234" s="123"/>
      <c r="P234" s="123"/>
      <c r="Q234" s="102"/>
    </row>
    <row r="235" spans="1:17" x14ac:dyDescent="0.25">
      <c r="A235" s="102"/>
      <c r="B235" s="103" t="s">
        <v>276</v>
      </c>
      <c r="C235" s="103" t="s">
        <v>147</v>
      </c>
      <c r="D235" s="103" t="s">
        <v>89</v>
      </c>
      <c r="H235" s="123">
        <f>'MATRIZ 2017 COMPL HOMOLOGADA (2'!J235</f>
        <v>2876775.809609801</v>
      </c>
      <c r="I235" s="123">
        <f>'MATRIZ 2017 COMPL HOMOLOGADA (2'!O235</f>
        <v>0</v>
      </c>
      <c r="J235" s="123">
        <f>'MATRIZ 2017 COMPL HOMOLOGADA (2'!R235+'MATRIZ 2017 COMPL HOMOLOGADA (2'!X235+'MATRIZ 2017 COMPL HOMOLOGADA (2'!AQ235+'MATRIZ 2017 COMPL HOMOLOGADA (2'!AU235+'MATRIZ 2017 COMPL HOMOLOGADA (2'!AY235</f>
        <v>0</v>
      </c>
      <c r="K235" s="123"/>
      <c r="L235" s="123">
        <f t="shared" si="11"/>
        <v>2876775.809609801</v>
      </c>
      <c r="M235" s="123"/>
      <c r="N235" s="123">
        <f>'MATRIZ 2017 COMPL HOMOLOGADA (2'!AG235+'MATRIZ 2017 COMPL HOMOLOGADA (2'!AJ235+'MATRIZ 2017 COMPL HOMOLOGADA (2'!AM235</f>
        <v>886426.56981922255</v>
      </c>
      <c r="O235" s="123"/>
      <c r="P235" s="123"/>
      <c r="Q235" s="102"/>
    </row>
    <row r="236" spans="1:17" x14ac:dyDescent="0.25">
      <c r="A236" s="102"/>
      <c r="B236" s="103" t="s">
        <v>276</v>
      </c>
      <c r="C236" s="103" t="s">
        <v>296</v>
      </c>
      <c r="D236" s="103" t="s">
        <v>89</v>
      </c>
      <c r="H236" s="123">
        <f>'MATRIZ 2017 COMPL HOMOLOGADA (2'!J236</f>
        <v>1719973.4019592025</v>
      </c>
      <c r="I236" s="123">
        <f>'MATRIZ 2017 COMPL HOMOLOGADA (2'!O236</f>
        <v>0</v>
      </c>
      <c r="J236" s="123">
        <f>'MATRIZ 2017 COMPL HOMOLOGADA (2'!R236+'MATRIZ 2017 COMPL HOMOLOGADA (2'!X236+'MATRIZ 2017 COMPL HOMOLOGADA (2'!AQ236+'MATRIZ 2017 COMPL HOMOLOGADA (2'!AU236+'MATRIZ 2017 COMPL HOMOLOGADA (2'!AY236</f>
        <v>0</v>
      </c>
      <c r="K236" s="123"/>
      <c r="L236" s="123">
        <f t="shared" si="11"/>
        <v>1719973.4019592025</v>
      </c>
      <c r="M236" s="123"/>
      <c r="N236" s="123">
        <f>'MATRIZ 2017 COMPL HOMOLOGADA (2'!AG236+'MATRIZ 2017 COMPL HOMOLOGADA (2'!AJ236+'MATRIZ 2017 COMPL HOMOLOGADA (2'!AM236</f>
        <v>393391.93075668829</v>
      </c>
      <c r="O236" s="123"/>
      <c r="P236" s="123"/>
      <c r="Q236" s="102"/>
    </row>
    <row r="237" spans="1:17" x14ac:dyDescent="0.25">
      <c r="A237" s="102"/>
      <c r="B237" s="103" t="s">
        <v>276</v>
      </c>
      <c r="C237" s="103" t="s">
        <v>297</v>
      </c>
      <c r="D237" s="103" t="s">
        <v>93</v>
      </c>
      <c r="H237" s="123">
        <f>'MATRIZ 2017 COMPL HOMOLOGADA (2'!J237</f>
        <v>0</v>
      </c>
      <c r="I237" s="123">
        <f>'MATRIZ 2017 COMPL HOMOLOGADA (2'!O237</f>
        <v>1021970.6189661009</v>
      </c>
      <c r="J237" s="123">
        <f>'MATRIZ 2017 COMPL HOMOLOGADA (2'!R237+'MATRIZ 2017 COMPL HOMOLOGADA (2'!X237+'MATRIZ 2017 COMPL HOMOLOGADA (2'!AQ237+'MATRIZ 2017 COMPL HOMOLOGADA (2'!AU237+'MATRIZ 2017 COMPL HOMOLOGADA (2'!AY237</f>
        <v>0</v>
      </c>
      <c r="K237" s="123"/>
      <c r="L237" s="123">
        <f t="shared" si="11"/>
        <v>1021970.6189661009</v>
      </c>
      <c r="M237" s="123"/>
      <c r="N237" s="123">
        <f>'MATRIZ 2017 COMPL HOMOLOGADA (2'!AG237+'MATRIZ 2017 COMPL HOMOLOGADA (2'!AJ237+'MATRIZ 2017 COMPL HOMOLOGADA (2'!AM237</f>
        <v>148702.62550581989</v>
      </c>
      <c r="O237" s="123"/>
      <c r="P237" s="123"/>
      <c r="Q237" s="102"/>
    </row>
    <row r="238" spans="1:17" x14ac:dyDescent="0.25">
      <c r="A238" s="102"/>
      <c r="B238" s="103" t="s">
        <v>276</v>
      </c>
      <c r="C238" s="103" t="s">
        <v>298</v>
      </c>
      <c r="D238" s="103" t="s">
        <v>89</v>
      </c>
      <c r="H238" s="123">
        <f>'MATRIZ 2017 COMPL HOMOLOGADA (2'!J238</f>
        <v>2693334.8765751398</v>
      </c>
      <c r="I238" s="123">
        <f>'MATRIZ 2017 COMPL HOMOLOGADA (2'!O238</f>
        <v>0</v>
      </c>
      <c r="J238" s="123">
        <f>'MATRIZ 2017 COMPL HOMOLOGADA (2'!R238+'MATRIZ 2017 COMPL HOMOLOGADA (2'!X238+'MATRIZ 2017 COMPL HOMOLOGADA (2'!AQ238+'MATRIZ 2017 COMPL HOMOLOGADA (2'!AU238+'MATRIZ 2017 COMPL HOMOLOGADA (2'!AY238</f>
        <v>45264.85783459407</v>
      </c>
      <c r="K238" s="123"/>
      <c r="L238" s="123">
        <f t="shared" si="11"/>
        <v>2738599.7344097337</v>
      </c>
      <c r="M238" s="123"/>
      <c r="N238" s="123">
        <f>'MATRIZ 2017 COMPL HOMOLOGADA (2'!AG238+'MATRIZ 2017 COMPL HOMOLOGADA (2'!AJ238+'MATRIZ 2017 COMPL HOMOLOGADA (2'!AM238</f>
        <v>702192.39195905812</v>
      </c>
      <c r="O238" s="123"/>
      <c r="P238" s="123"/>
      <c r="Q238" s="102"/>
    </row>
    <row r="239" spans="1:17" x14ac:dyDescent="0.25">
      <c r="A239" s="102"/>
      <c r="B239" s="103" t="s">
        <v>276</v>
      </c>
      <c r="C239" s="103" t="s">
        <v>299</v>
      </c>
      <c r="D239" s="103" t="s">
        <v>89</v>
      </c>
      <c r="H239" s="123">
        <f>'MATRIZ 2017 COMPL HOMOLOGADA (2'!J239</f>
        <v>7357053.7968740473</v>
      </c>
      <c r="I239" s="123">
        <f>'MATRIZ 2017 COMPL HOMOLOGADA (2'!O239</f>
        <v>0</v>
      </c>
      <c r="J239" s="123">
        <f>'MATRIZ 2017 COMPL HOMOLOGADA (2'!R239+'MATRIZ 2017 COMPL HOMOLOGADA (2'!X239+'MATRIZ 2017 COMPL HOMOLOGADA (2'!AQ239+'MATRIZ 2017 COMPL HOMOLOGADA (2'!AU239+'MATRIZ 2017 COMPL HOMOLOGADA (2'!AY239</f>
        <v>891407.57183518179</v>
      </c>
      <c r="K239" s="123"/>
      <c r="L239" s="123">
        <f t="shared" si="11"/>
        <v>8248461.3687092289</v>
      </c>
      <c r="M239" s="123"/>
      <c r="N239" s="123">
        <f>'MATRIZ 2017 COMPL HOMOLOGADA (2'!AG239+'MATRIZ 2017 COMPL HOMOLOGADA (2'!AJ239+'MATRIZ 2017 COMPL HOMOLOGADA (2'!AM239</f>
        <v>1775151.9545718578</v>
      </c>
      <c r="O239" s="123"/>
      <c r="P239" s="123"/>
      <c r="Q239" s="102"/>
    </row>
    <row r="240" spans="1:17" x14ac:dyDescent="0.25">
      <c r="A240" s="102"/>
      <c r="B240" s="103" t="s">
        <v>276</v>
      </c>
      <c r="C240" s="103" t="s">
        <v>300</v>
      </c>
      <c r="D240" s="103" t="s">
        <v>89</v>
      </c>
      <c r="H240" s="123">
        <f>'MATRIZ 2017 COMPL HOMOLOGADA (2'!J240</f>
        <v>12452203.942962216</v>
      </c>
      <c r="I240" s="123">
        <f>'MATRIZ 2017 COMPL HOMOLOGADA (2'!O240</f>
        <v>0</v>
      </c>
      <c r="J240" s="123">
        <f>'MATRIZ 2017 COMPL HOMOLOGADA (2'!R240+'MATRIZ 2017 COMPL HOMOLOGADA (2'!X240+'MATRIZ 2017 COMPL HOMOLOGADA (2'!AQ240+'MATRIZ 2017 COMPL HOMOLOGADA (2'!AU240+'MATRIZ 2017 COMPL HOMOLOGADA (2'!AY240</f>
        <v>691318.93826664484</v>
      </c>
      <c r="K240" s="123"/>
      <c r="L240" s="123">
        <f t="shared" si="11"/>
        <v>13143522.88122886</v>
      </c>
      <c r="M240" s="123"/>
      <c r="N240" s="123">
        <f>'MATRIZ 2017 COMPL HOMOLOGADA (2'!AG240+'MATRIZ 2017 COMPL HOMOLOGADA (2'!AJ240+'MATRIZ 2017 COMPL HOMOLOGADA (2'!AM240</f>
        <v>3587419.2774045537</v>
      </c>
      <c r="O240" s="123"/>
      <c r="P240" s="123"/>
      <c r="Q240" s="102"/>
    </row>
    <row r="241" spans="1:17" x14ac:dyDescent="0.25">
      <c r="A241" s="102"/>
      <c r="B241" s="103" t="s">
        <v>276</v>
      </c>
      <c r="C241" s="103" t="s">
        <v>301</v>
      </c>
      <c r="D241" s="103" t="s">
        <v>89</v>
      </c>
      <c r="H241" s="123">
        <f>'MATRIZ 2017 COMPL HOMOLOGADA (2'!J241</f>
        <v>2498393.7493780418</v>
      </c>
      <c r="I241" s="123">
        <f>'MATRIZ 2017 COMPL HOMOLOGADA (2'!O241</f>
        <v>0</v>
      </c>
      <c r="J241" s="123">
        <f>'MATRIZ 2017 COMPL HOMOLOGADA (2'!R241+'MATRIZ 2017 COMPL HOMOLOGADA (2'!X241+'MATRIZ 2017 COMPL HOMOLOGADA (2'!AQ241+'MATRIZ 2017 COMPL HOMOLOGADA (2'!AU241+'MATRIZ 2017 COMPL HOMOLOGADA (2'!AY241</f>
        <v>0</v>
      </c>
      <c r="K241" s="123"/>
      <c r="L241" s="123">
        <f t="shared" si="11"/>
        <v>2498393.7493780418</v>
      </c>
      <c r="M241" s="123"/>
      <c r="N241" s="123">
        <f>'MATRIZ 2017 COMPL HOMOLOGADA (2'!AG241+'MATRIZ 2017 COMPL HOMOLOGADA (2'!AJ241+'MATRIZ 2017 COMPL HOMOLOGADA (2'!AM241</f>
        <v>463161.56880674587</v>
      </c>
      <c r="O241" s="123"/>
      <c r="P241" s="123"/>
      <c r="Q241" s="102"/>
    </row>
    <row r="242" spans="1:17" x14ac:dyDescent="0.25">
      <c r="A242" s="102"/>
      <c r="B242" s="103" t="s">
        <v>276</v>
      </c>
      <c r="C242" s="103" t="s">
        <v>302</v>
      </c>
      <c r="D242" s="103" t="s">
        <v>89</v>
      </c>
      <c r="H242" s="123">
        <f>'MATRIZ 2017 COMPL HOMOLOGADA (2'!J242</f>
        <v>2267868.2202633154</v>
      </c>
      <c r="I242" s="123">
        <f>'MATRIZ 2017 COMPL HOMOLOGADA (2'!O242</f>
        <v>0</v>
      </c>
      <c r="J242" s="123">
        <f>'MATRIZ 2017 COMPL HOMOLOGADA (2'!R242+'MATRIZ 2017 COMPL HOMOLOGADA (2'!X242+'MATRIZ 2017 COMPL HOMOLOGADA (2'!AQ242+'MATRIZ 2017 COMPL HOMOLOGADA (2'!AU242+'MATRIZ 2017 COMPL HOMOLOGADA (2'!AY242</f>
        <v>0</v>
      </c>
      <c r="K242" s="123"/>
      <c r="L242" s="123">
        <f t="shared" si="11"/>
        <v>2267868.2202633154</v>
      </c>
      <c r="M242" s="123"/>
      <c r="N242" s="123">
        <f>'MATRIZ 2017 COMPL HOMOLOGADA (2'!AG242+'MATRIZ 2017 COMPL HOMOLOGADA (2'!AJ242+'MATRIZ 2017 COMPL HOMOLOGADA (2'!AM242</f>
        <v>631655.6105898465</v>
      </c>
      <c r="O242" s="123"/>
      <c r="P242" s="123"/>
      <c r="Q242" s="102"/>
    </row>
    <row r="243" spans="1:17" x14ac:dyDescent="0.25">
      <c r="A243" s="102"/>
      <c r="B243" s="103" t="s">
        <v>276</v>
      </c>
      <c r="C243" s="103" t="s">
        <v>303</v>
      </c>
      <c r="D243" s="103" t="s">
        <v>93</v>
      </c>
      <c r="H243" s="123">
        <f>'MATRIZ 2017 COMPL HOMOLOGADA (2'!J243</f>
        <v>0</v>
      </c>
      <c r="I243" s="123">
        <f>'MATRIZ 2017 COMPL HOMOLOGADA (2'!O243</f>
        <v>1010284.5337167612</v>
      </c>
      <c r="J243" s="123">
        <f>'MATRIZ 2017 COMPL HOMOLOGADA (2'!R243+'MATRIZ 2017 COMPL HOMOLOGADA (2'!X243+'MATRIZ 2017 COMPL HOMOLOGADA (2'!AQ243+'MATRIZ 2017 COMPL HOMOLOGADA (2'!AU243+'MATRIZ 2017 COMPL HOMOLOGADA (2'!AY243</f>
        <v>0</v>
      </c>
      <c r="K243" s="123"/>
      <c r="L243" s="123">
        <f t="shared" si="11"/>
        <v>1010284.5337167612</v>
      </c>
      <c r="M243" s="123"/>
      <c r="N243" s="123">
        <f>'MATRIZ 2017 COMPL HOMOLOGADA (2'!AG243+'MATRIZ 2017 COMPL HOMOLOGADA (2'!AJ243+'MATRIZ 2017 COMPL HOMOLOGADA (2'!AM243</f>
        <v>54081.198587246712</v>
      </c>
      <c r="O243" s="123"/>
      <c r="P243" s="123"/>
      <c r="Q243" s="102"/>
    </row>
    <row r="244" spans="1:17" x14ac:dyDescent="0.25">
      <c r="A244" s="102"/>
      <c r="B244" s="103" t="s">
        <v>276</v>
      </c>
      <c r="C244" s="103" t="s">
        <v>304</v>
      </c>
      <c r="D244" s="103" t="s">
        <v>89</v>
      </c>
      <c r="H244" s="123">
        <f>'MATRIZ 2017 COMPL HOMOLOGADA (2'!J244</f>
        <v>2564067.634233857</v>
      </c>
      <c r="I244" s="123">
        <f>'MATRIZ 2017 COMPL HOMOLOGADA (2'!O244</f>
        <v>0</v>
      </c>
      <c r="J244" s="123">
        <f>'MATRIZ 2017 COMPL HOMOLOGADA (2'!R244+'MATRIZ 2017 COMPL HOMOLOGADA (2'!X244+'MATRIZ 2017 COMPL HOMOLOGADA (2'!AQ244+'MATRIZ 2017 COMPL HOMOLOGADA (2'!AU244+'MATRIZ 2017 COMPL HOMOLOGADA (2'!AY244</f>
        <v>127464.55100410187</v>
      </c>
      <c r="K244" s="123"/>
      <c r="L244" s="123">
        <f t="shared" si="11"/>
        <v>2691532.185237959</v>
      </c>
      <c r="M244" s="123"/>
      <c r="N244" s="123">
        <f>'MATRIZ 2017 COMPL HOMOLOGADA (2'!AG244+'MATRIZ 2017 COMPL HOMOLOGADA (2'!AJ244+'MATRIZ 2017 COMPL HOMOLOGADA (2'!AM244</f>
        <v>873718.63483476196</v>
      </c>
      <c r="O244" s="123"/>
      <c r="P244" s="123"/>
      <c r="Q244" s="102"/>
    </row>
    <row r="245" spans="1:17" x14ac:dyDescent="0.25">
      <c r="A245" s="102"/>
      <c r="H245" s="123"/>
      <c r="I245" s="123"/>
      <c r="J245" s="123"/>
      <c r="K245" s="123"/>
      <c r="L245" s="123"/>
      <c r="M245" s="123"/>
      <c r="N245" s="123"/>
      <c r="O245" s="123"/>
      <c r="P245" s="123"/>
      <c r="Q245" s="102"/>
    </row>
    <row r="246" spans="1:17" x14ac:dyDescent="0.25">
      <c r="A246" s="102"/>
      <c r="B246" s="107" t="s">
        <v>305</v>
      </c>
      <c r="C246" s="107" t="s">
        <v>306</v>
      </c>
      <c r="D246" s="107" t="s">
        <v>84</v>
      </c>
      <c r="E246" s="107"/>
      <c r="F246" s="109"/>
      <c r="G246" s="107"/>
      <c r="H246" s="124">
        <f>SUM(H247:H256)</f>
        <v>42234743.733315282</v>
      </c>
      <c r="I246" s="124">
        <f>SUM(I247:I256)</f>
        <v>1484114.8198226749</v>
      </c>
      <c r="J246" s="124">
        <f>SUM(J247:J256)</f>
        <v>4398080.1524193389</v>
      </c>
      <c r="K246" s="124"/>
      <c r="L246" s="124">
        <f>SUM(L247:L256)</f>
        <v>48116938.705557294</v>
      </c>
      <c r="M246" s="124"/>
      <c r="N246" s="124">
        <f>SUM(N247:N256)</f>
        <v>8542130.4089966509</v>
      </c>
      <c r="O246" s="124"/>
      <c r="P246" s="124">
        <f>L246*'DADOS BASE PROPOSTA'!$H$63</f>
        <v>38493.550964445836</v>
      </c>
      <c r="Q246" s="102"/>
    </row>
    <row r="247" spans="1:17" x14ac:dyDescent="0.25">
      <c r="A247" s="102"/>
      <c r="B247" s="103" t="s">
        <v>305</v>
      </c>
      <c r="C247" s="103" t="s">
        <v>802</v>
      </c>
      <c r="D247" s="103" t="s">
        <v>85</v>
      </c>
      <c r="F247" s="77">
        <f>'MATRIZ 2017 COMPL HOMOLOGADA (2'!Q247</f>
        <v>9</v>
      </c>
      <c r="H247" s="123">
        <f>'MATRIZ 2017 COMPL HOMOLOGADA (2'!J247</f>
        <v>0</v>
      </c>
      <c r="I247" s="123">
        <f>SUMIF('MATRIZ 2017 COMPL HOMOLOGADA (2'!D248:D257,"ECR",'MATRIZ 2017 COMPL HOMOLOGADA (2'!O248:O257)</f>
        <v>0</v>
      </c>
      <c r="J247" s="123">
        <f>'MATRIZ 2017 COMPL HOMOLOGADA (2'!R247+'MATRIZ 2017 COMPL HOMOLOGADA (2'!X247+'MATRIZ 2017 COMPL HOMOLOGADA (2'!AQ247+'MATRIZ 2017 COMPL HOMOLOGADA (2'!AU247+'MATRIZ 2017 COMPL HOMOLOGADA (2'!AY247</f>
        <v>4220656.4884394631</v>
      </c>
      <c r="K247" s="123"/>
      <c r="L247" s="123">
        <f t="shared" ref="L247:L256" si="12">SUM(H247:J247)</f>
        <v>4220656.4884394631</v>
      </c>
      <c r="M247" s="123"/>
      <c r="N247" s="123">
        <f>'MATRIZ 2017 COMPL HOMOLOGADA (2'!AG247+'MATRIZ 2017 COMPL HOMOLOGADA (2'!AJ247+'MATRIZ 2017 COMPL HOMOLOGADA (2'!AM247</f>
        <v>0</v>
      </c>
      <c r="O247" s="123"/>
      <c r="P247" s="123"/>
      <c r="Q247" s="102"/>
    </row>
    <row r="248" spans="1:17" x14ac:dyDescent="0.25">
      <c r="A248" s="102"/>
      <c r="B248" s="103" t="s">
        <v>305</v>
      </c>
      <c r="C248" s="103" t="s">
        <v>307</v>
      </c>
      <c r="D248" s="103" t="s">
        <v>89</v>
      </c>
      <c r="H248" s="123">
        <f>'MATRIZ 2017 COMPL HOMOLOGADA (2'!J248</f>
        <v>4329592.0443438301</v>
      </c>
      <c r="I248" s="123">
        <f>'MATRIZ 2017 COMPL HOMOLOGADA (2'!O248</f>
        <v>0</v>
      </c>
      <c r="J248" s="123">
        <f>'MATRIZ 2017 COMPL HOMOLOGADA (2'!R248+'MATRIZ 2017 COMPL HOMOLOGADA (2'!X248+'MATRIZ 2017 COMPL HOMOLOGADA (2'!AQ248+'MATRIZ 2017 COMPL HOMOLOGADA (2'!AU248+'MATRIZ 2017 COMPL HOMOLOGADA (2'!AY248</f>
        <v>0</v>
      </c>
      <c r="K248" s="123"/>
      <c r="L248" s="123">
        <f t="shared" si="12"/>
        <v>4329592.0443438301</v>
      </c>
      <c r="M248" s="123"/>
      <c r="N248" s="123">
        <f>'MATRIZ 2017 COMPL HOMOLOGADA (2'!AG248+'MATRIZ 2017 COMPL HOMOLOGADA (2'!AJ248+'MATRIZ 2017 COMPL HOMOLOGADA (2'!AM248</f>
        <v>785082.40350124682</v>
      </c>
      <c r="O248" s="123"/>
      <c r="P248" s="123"/>
      <c r="Q248" s="102"/>
    </row>
    <row r="249" spans="1:17" x14ac:dyDescent="0.25">
      <c r="A249" s="102"/>
      <c r="B249" s="103" t="s">
        <v>305</v>
      </c>
      <c r="C249" s="103" t="s">
        <v>308</v>
      </c>
      <c r="D249" s="103" t="s">
        <v>89</v>
      </c>
      <c r="H249" s="123">
        <f>'MATRIZ 2017 COMPL HOMOLOGADA (2'!J249</f>
        <v>22152266.395773683</v>
      </c>
      <c r="I249" s="123">
        <f>'MATRIZ 2017 COMPL HOMOLOGADA (2'!O249</f>
        <v>0</v>
      </c>
      <c r="J249" s="123">
        <f>'MATRIZ 2017 COMPL HOMOLOGADA (2'!R249+'MATRIZ 2017 COMPL HOMOLOGADA (2'!X249+'MATRIZ 2017 COMPL HOMOLOGADA (2'!AQ249+'MATRIZ 2017 COMPL HOMOLOGADA (2'!AU249+'MATRIZ 2017 COMPL HOMOLOGADA (2'!AY249</f>
        <v>177423.66397987606</v>
      </c>
      <c r="K249" s="123"/>
      <c r="L249" s="123">
        <f t="shared" si="12"/>
        <v>22329690.05975356</v>
      </c>
      <c r="M249" s="123"/>
      <c r="N249" s="123">
        <f>'MATRIZ 2017 COMPL HOMOLOGADA (2'!AG249+'MATRIZ 2017 COMPL HOMOLOGADA (2'!AJ249+'MATRIZ 2017 COMPL HOMOLOGADA (2'!AM249</f>
        <v>4537124.7590142693</v>
      </c>
      <c r="O249" s="123"/>
      <c r="P249" s="123"/>
      <c r="Q249" s="102"/>
    </row>
    <row r="250" spans="1:17" x14ac:dyDescent="0.25">
      <c r="A250" s="102"/>
      <c r="B250" s="103" t="s">
        <v>305</v>
      </c>
      <c r="C250" s="103" t="s">
        <v>309</v>
      </c>
      <c r="D250" s="103" t="s">
        <v>93</v>
      </c>
      <c r="H250" s="123">
        <f>'MATRIZ 2017 COMPL HOMOLOGADA (2'!J250</f>
        <v>0</v>
      </c>
      <c r="I250" s="123">
        <f>'MATRIZ 2017 COMPL HOMOLOGADA (2'!O250</f>
        <v>1484114.8198226749</v>
      </c>
      <c r="J250" s="123">
        <f>'MATRIZ 2017 COMPL HOMOLOGADA (2'!R250+'MATRIZ 2017 COMPL HOMOLOGADA (2'!X250+'MATRIZ 2017 COMPL HOMOLOGADA (2'!AQ250+'MATRIZ 2017 COMPL HOMOLOGADA (2'!AU250+'MATRIZ 2017 COMPL HOMOLOGADA (2'!AY250</f>
        <v>0</v>
      </c>
      <c r="K250" s="123"/>
      <c r="L250" s="123">
        <f t="shared" si="12"/>
        <v>1484114.8198226749</v>
      </c>
      <c r="M250" s="123"/>
      <c r="N250" s="123">
        <f>'MATRIZ 2017 COMPL HOMOLOGADA (2'!AG250+'MATRIZ 2017 COMPL HOMOLOGADA (2'!AJ250+'MATRIZ 2017 COMPL HOMOLOGADA (2'!AM250</f>
        <v>212199.62599242551</v>
      </c>
      <c r="O250" s="123"/>
      <c r="P250" s="123"/>
      <c r="Q250" s="102"/>
    </row>
    <row r="251" spans="1:17" x14ac:dyDescent="0.25">
      <c r="A251" s="102"/>
      <c r="B251" s="103" t="s">
        <v>305</v>
      </c>
      <c r="C251" s="103" t="s">
        <v>310</v>
      </c>
      <c r="D251" s="103" t="s">
        <v>89</v>
      </c>
      <c r="H251" s="123">
        <f>'MATRIZ 2017 COMPL HOMOLOGADA (2'!J251</f>
        <v>2479388.5221619923</v>
      </c>
      <c r="I251" s="123">
        <f>'MATRIZ 2017 COMPL HOMOLOGADA (2'!O251</f>
        <v>0</v>
      </c>
      <c r="J251" s="123">
        <f>'MATRIZ 2017 COMPL HOMOLOGADA (2'!R251+'MATRIZ 2017 COMPL HOMOLOGADA (2'!X251+'MATRIZ 2017 COMPL HOMOLOGADA (2'!AQ251+'MATRIZ 2017 COMPL HOMOLOGADA (2'!AU251+'MATRIZ 2017 COMPL HOMOLOGADA (2'!AY251</f>
        <v>0</v>
      </c>
      <c r="K251" s="123"/>
      <c r="L251" s="123">
        <f t="shared" si="12"/>
        <v>2479388.5221619923</v>
      </c>
      <c r="M251" s="123"/>
      <c r="N251" s="123">
        <f>'MATRIZ 2017 COMPL HOMOLOGADA (2'!AG251+'MATRIZ 2017 COMPL HOMOLOGADA (2'!AJ251+'MATRIZ 2017 COMPL HOMOLOGADA (2'!AM251</f>
        <v>433955.24982364685</v>
      </c>
      <c r="O251" s="123"/>
      <c r="P251" s="123"/>
      <c r="Q251" s="102"/>
    </row>
    <row r="252" spans="1:17" x14ac:dyDescent="0.25">
      <c r="A252" s="102"/>
      <c r="B252" s="103" t="s">
        <v>305</v>
      </c>
      <c r="C252" s="103" t="s">
        <v>311</v>
      </c>
      <c r="D252" s="103" t="s">
        <v>89</v>
      </c>
      <c r="H252" s="123">
        <f>'MATRIZ 2017 COMPL HOMOLOGADA (2'!J252</f>
        <v>2636740.5928853136</v>
      </c>
      <c r="I252" s="123">
        <f>'MATRIZ 2017 COMPL HOMOLOGADA (2'!O252</f>
        <v>0</v>
      </c>
      <c r="J252" s="123">
        <f>'MATRIZ 2017 COMPL HOMOLOGADA (2'!R252+'MATRIZ 2017 COMPL HOMOLOGADA (2'!X252+'MATRIZ 2017 COMPL HOMOLOGADA (2'!AQ252+'MATRIZ 2017 COMPL HOMOLOGADA (2'!AU252+'MATRIZ 2017 COMPL HOMOLOGADA (2'!AY252</f>
        <v>0</v>
      </c>
      <c r="K252" s="123"/>
      <c r="L252" s="123">
        <f t="shared" si="12"/>
        <v>2636740.5928853136</v>
      </c>
      <c r="M252" s="123"/>
      <c r="N252" s="123">
        <f>'MATRIZ 2017 COMPL HOMOLOGADA (2'!AG252+'MATRIZ 2017 COMPL HOMOLOGADA (2'!AJ252+'MATRIZ 2017 COMPL HOMOLOGADA (2'!AM252</f>
        <v>502369.15428865515</v>
      </c>
      <c r="O252" s="123"/>
      <c r="P252" s="123"/>
      <c r="Q252" s="102"/>
    </row>
    <row r="253" spans="1:17" x14ac:dyDescent="0.25">
      <c r="A253" s="102"/>
      <c r="B253" s="103" t="s">
        <v>305</v>
      </c>
      <c r="C253" s="103" t="s">
        <v>312</v>
      </c>
      <c r="D253" s="103" t="s">
        <v>89</v>
      </c>
      <c r="H253" s="123">
        <f>'MATRIZ 2017 COMPL HOMOLOGADA (2'!J253</f>
        <v>3299488.3301530587</v>
      </c>
      <c r="I253" s="123">
        <f>'MATRIZ 2017 COMPL HOMOLOGADA (2'!O253</f>
        <v>0</v>
      </c>
      <c r="J253" s="123">
        <f>'MATRIZ 2017 COMPL HOMOLOGADA (2'!R253+'MATRIZ 2017 COMPL HOMOLOGADA (2'!X253+'MATRIZ 2017 COMPL HOMOLOGADA (2'!AQ253+'MATRIZ 2017 COMPL HOMOLOGADA (2'!AU253+'MATRIZ 2017 COMPL HOMOLOGADA (2'!AY253</f>
        <v>0</v>
      </c>
      <c r="K253" s="123"/>
      <c r="L253" s="123">
        <f t="shared" si="12"/>
        <v>3299488.3301530587</v>
      </c>
      <c r="M253" s="123"/>
      <c r="N253" s="123">
        <f>'MATRIZ 2017 COMPL HOMOLOGADA (2'!AG253+'MATRIZ 2017 COMPL HOMOLOGADA (2'!AJ253+'MATRIZ 2017 COMPL HOMOLOGADA (2'!AM253</f>
        <v>655597.34156671201</v>
      </c>
      <c r="O253" s="123"/>
      <c r="P253" s="123"/>
      <c r="Q253" s="102"/>
    </row>
    <row r="254" spans="1:17" x14ac:dyDescent="0.25">
      <c r="A254" s="102"/>
      <c r="B254" s="103" t="s">
        <v>305</v>
      </c>
      <c r="C254" s="103" t="s">
        <v>313</v>
      </c>
      <c r="D254" s="103" t="s">
        <v>89</v>
      </c>
      <c r="H254" s="123">
        <f>'MATRIZ 2017 COMPL HOMOLOGADA (2'!J254</f>
        <v>1849265.5773885837</v>
      </c>
      <c r="I254" s="123">
        <f>'MATRIZ 2017 COMPL HOMOLOGADA (2'!O254</f>
        <v>0</v>
      </c>
      <c r="J254" s="123">
        <f>'MATRIZ 2017 COMPL HOMOLOGADA (2'!R254+'MATRIZ 2017 COMPL HOMOLOGADA (2'!X254+'MATRIZ 2017 COMPL HOMOLOGADA (2'!AQ254+'MATRIZ 2017 COMPL HOMOLOGADA (2'!AU254+'MATRIZ 2017 COMPL HOMOLOGADA (2'!AY254</f>
        <v>0</v>
      </c>
      <c r="K254" s="123"/>
      <c r="L254" s="123">
        <f t="shared" si="12"/>
        <v>1849265.5773885837</v>
      </c>
      <c r="M254" s="123"/>
      <c r="N254" s="123">
        <f>'MATRIZ 2017 COMPL HOMOLOGADA (2'!AG254+'MATRIZ 2017 COMPL HOMOLOGADA (2'!AJ254+'MATRIZ 2017 COMPL HOMOLOGADA (2'!AM254</f>
        <v>449261.30163908884</v>
      </c>
      <c r="O254" s="123"/>
      <c r="P254" s="123"/>
      <c r="Q254" s="102"/>
    </row>
    <row r="255" spans="1:17" x14ac:dyDescent="0.25">
      <c r="A255" s="102"/>
      <c r="B255" s="103" t="s">
        <v>305</v>
      </c>
      <c r="C255" s="103" t="s">
        <v>314</v>
      </c>
      <c r="D255" s="103" t="s">
        <v>89</v>
      </c>
      <c r="H255" s="123">
        <f>'MATRIZ 2017 COMPL HOMOLOGADA (2'!J255</f>
        <v>2806520.7536855577</v>
      </c>
      <c r="I255" s="123">
        <f>'MATRIZ 2017 COMPL HOMOLOGADA (2'!O255</f>
        <v>0</v>
      </c>
      <c r="J255" s="123">
        <f>'MATRIZ 2017 COMPL HOMOLOGADA (2'!R255+'MATRIZ 2017 COMPL HOMOLOGADA (2'!X255+'MATRIZ 2017 COMPL HOMOLOGADA (2'!AQ255+'MATRIZ 2017 COMPL HOMOLOGADA (2'!AU255+'MATRIZ 2017 COMPL HOMOLOGADA (2'!AY255</f>
        <v>0</v>
      </c>
      <c r="K255" s="123"/>
      <c r="L255" s="123">
        <f t="shared" si="12"/>
        <v>2806520.7536855577</v>
      </c>
      <c r="M255" s="123"/>
      <c r="N255" s="123">
        <f>'MATRIZ 2017 COMPL HOMOLOGADA (2'!AG255+'MATRIZ 2017 COMPL HOMOLOGADA (2'!AJ255+'MATRIZ 2017 COMPL HOMOLOGADA (2'!AM255</f>
        <v>519715.45971270511</v>
      </c>
      <c r="O255" s="123"/>
      <c r="P255" s="123"/>
      <c r="Q255" s="102"/>
    </row>
    <row r="256" spans="1:17" x14ac:dyDescent="0.25">
      <c r="A256" s="102"/>
      <c r="B256" s="103" t="s">
        <v>305</v>
      </c>
      <c r="C256" s="103" t="s">
        <v>315</v>
      </c>
      <c r="D256" s="103" t="s">
        <v>89</v>
      </c>
      <c r="H256" s="123">
        <f>'MATRIZ 2017 COMPL HOMOLOGADA (2'!J256</f>
        <v>2681481.5169232613</v>
      </c>
      <c r="I256" s="123">
        <f>'MATRIZ 2017 COMPL HOMOLOGADA (2'!O256</f>
        <v>0</v>
      </c>
      <c r="J256" s="123">
        <f>'MATRIZ 2017 COMPL HOMOLOGADA (2'!R256+'MATRIZ 2017 COMPL HOMOLOGADA (2'!X256+'MATRIZ 2017 COMPL HOMOLOGADA (2'!AQ256+'MATRIZ 2017 COMPL HOMOLOGADA (2'!AU256+'MATRIZ 2017 COMPL HOMOLOGADA (2'!AY256</f>
        <v>0</v>
      </c>
      <c r="K256" s="123"/>
      <c r="L256" s="123">
        <f t="shared" si="12"/>
        <v>2681481.5169232613</v>
      </c>
      <c r="M256" s="123"/>
      <c r="N256" s="123">
        <f>'MATRIZ 2017 COMPL HOMOLOGADA (2'!AG256+'MATRIZ 2017 COMPL HOMOLOGADA (2'!AJ256+'MATRIZ 2017 COMPL HOMOLOGADA (2'!AM256</f>
        <v>446825.11345790059</v>
      </c>
      <c r="O256" s="123"/>
      <c r="P256" s="123"/>
      <c r="Q256" s="102"/>
    </row>
    <row r="257" spans="1:17" x14ac:dyDescent="0.25">
      <c r="A257" s="102"/>
      <c r="H257" s="123"/>
      <c r="I257" s="123"/>
      <c r="J257" s="123"/>
      <c r="K257" s="123"/>
      <c r="L257" s="123"/>
      <c r="M257" s="123"/>
      <c r="N257" s="123"/>
      <c r="O257" s="123"/>
      <c r="P257" s="123"/>
      <c r="Q257" s="102"/>
    </row>
    <row r="258" spans="1:17" x14ac:dyDescent="0.25">
      <c r="A258" s="102"/>
      <c r="B258" s="107" t="s">
        <v>305</v>
      </c>
      <c r="C258" s="107" t="s">
        <v>316</v>
      </c>
      <c r="D258" s="107" t="s">
        <v>84</v>
      </c>
      <c r="E258" s="107"/>
      <c r="F258" s="109"/>
      <c r="G258" s="107"/>
      <c r="H258" s="124">
        <f>SUM(H259:H276)</f>
        <v>29131938.380515616</v>
      </c>
      <c r="I258" s="124">
        <f>SUM(I259:I276)</f>
        <v>6584029.8053572476</v>
      </c>
      <c r="J258" s="124">
        <f>SUM(J259:J276)</f>
        <v>5623668.0749391941</v>
      </c>
      <c r="K258" s="124"/>
      <c r="L258" s="124">
        <f>SUM(L259:L276)</f>
        <v>41339636.260812059</v>
      </c>
      <c r="M258" s="124"/>
      <c r="N258" s="124">
        <f>SUM(N259:N276)</f>
        <v>10113192.586556206</v>
      </c>
      <c r="O258" s="124"/>
      <c r="P258" s="124">
        <f>L258*'DADOS BASE PROPOSTA'!$H$63</f>
        <v>33071.709008649646</v>
      </c>
      <c r="Q258" s="102"/>
    </row>
    <row r="259" spans="1:17" x14ac:dyDescent="0.25">
      <c r="A259" s="102"/>
      <c r="B259" s="103" t="s">
        <v>305</v>
      </c>
      <c r="C259" s="103" t="s">
        <v>35</v>
      </c>
      <c r="D259" s="103" t="s">
        <v>85</v>
      </c>
      <c r="F259" s="77">
        <f>'MATRIZ 2017 COMPL HOMOLOGADA (2'!Q259</f>
        <v>17</v>
      </c>
      <c r="H259" s="123">
        <f>'MATRIZ 2017 COMPL HOMOLOGADA (2'!J259</f>
        <v>0</v>
      </c>
      <c r="I259" s="123">
        <f>SUMIF('MATRIZ 2017 COMPL HOMOLOGADA (2'!D260:D277,"ECR",'MATRIZ 2017 COMPL HOMOLOGADA (2'!O260:O277)</f>
        <v>0</v>
      </c>
      <c r="J259" s="123">
        <f>'MATRIZ 2017 COMPL HOMOLOGADA (2'!R259+'MATRIZ 2017 COMPL HOMOLOGADA (2'!X259+'MATRIZ 2017 COMPL HOMOLOGADA (2'!AQ259+'MATRIZ 2017 COMPL HOMOLOGADA (2'!AU259+'MATRIZ 2017 COMPL HOMOLOGADA (2'!AY259</f>
        <v>5226468.4456686713</v>
      </c>
      <c r="K259" s="123"/>
      <c r="L259" s="123">
        <f t="shared" ref="L259:L276" si="13">SUM(H259:J259)</f>
        <v>5226468.4456686713</v>
      </c>
      <c r="M259" s="123"/>
      <c r="N259" s="123">
        <f>'MATRIZ 2017 COMPL HOMOLOGADA (2'!AG259+'MATRIZ 2017 COMPL HOMOLOGADA (2'!AJ259+'MATRIZ 2017 COMPL HOMOLOGADA (2'!AM259</f>
        <v>0</v>
      </c>
      <c r="O259" s="123"/>
      <c r="P259" s="123"/>
      <c r="Q259" s="102"/>
    </row>
    <row r="260" spans="1:17" x14ac:dyDescent="0.25">
      <c r="A260" s="102"/>
      <c r="B260" s="103" t="s">
        <v>305</v>
      </c>
      <c r="C260" s="103" t="s">
        <v>317</v>
      </c>
      <c r="D260" s="103" t="s">
        <v>87</v>
      </c>
      <c r="H260" s="123">
        <f>'MATRIZ 2017 COMPL HOMOLOGADA (2'!J260</f>
        <v>0</v>
      </c>
      <c r="I260" s="123">
        <f>'MATRIZ 2017 COMPL HOMOLOGADA (2'!O260</f>
        <v>499965.73525072273</v>
      </c>
      <c r="J260" s="123">
        <f>'MATRIZ 2017 COMPL HOMOLOGADA (2'!R260+'MATRIZ 2017 COMPL HOMOLOGADA (2'!X260+'MATRIZ 2017 COMPL HOMOLOGADA (2'!AQ260+'MATRIZ 2017 COMPL HOMOLOGADA (2'!AU260+'MATRIZ 2017 COMPL HOMOLOGADA (2'!AY260</f>
        <v>0</v>
      </c>
      <c r="K260" s="123"/>
      <c r="L260" s="123">
        <f t="shared" si="13"/>
        <v>499965.73525072273</v>
      </c>
      <c r="M260" s="123"/>
      <c r="N260" s="123">
        <f>'MATRIZ 2017 COMPL HOMOLOGADA (2'!AG260+'MATRIZ 2017 COMPL HOMOLOGADA (2'!AJ260+'MATRIZ 2017 COMPL HOMOLOGADA (2'!AM260</f>
        <v>0</v>
      </c>
      <c r="O260" s="123"/>
      <c r="P260" s="123"/>
      <c r="Q260" s="102"/>
    </row>
    <row r="261" spans="1:17" x14ac:dyDescent="0.25">
      <c r="A261" s="102"/>
      <c r="B261" s="103" t="s">
        <v>305</v>
      </c>
      <c r="C261" s="103" t="s">
        <v>318</v>
      </c>
      <c r="D261" s="103" t="s">
        <v>87</v>
      </c>
      <c r="H261" s="123">
        <f>'MATRIZ 2017 COMPL HOMOLOGADA (2'!J261</f>
        <v>0</v>
      </c>
      <c r="I261" s="123">
        <f>'MATRIZ 2017 COMPL HOMOLOGADA (2'!O261</f>
        <v>774774.9650977964</v>
      </c>
      <c r="J261" s="123">
        <f>'MATRIZ 2017 COMPL HOMOLOGADA (2'!R261+'MATRIZ 2017 COMPL HOMOLOGADA (2'!X261+'MATRIZ 2017 COMPL HOMOLOGADA (2'!AQ261+'MATRIZ 2017 COMPL HOMOLOGADA (2'!AU261+'MATRIZ 2017 COMPL HOMOLOGADA (2'!AY261</f>
        <v>0</v>
      </c>
      <c r="K261" s="123"/>
      <c r="L261" s="123">
        <f t="shared" si="13"/>
        <v>774774.9650977964</v>
      </c>
      <c r="M261" s="123"/>
      <c r="N261" s="123">
        <f>'MATRIZ 2017 COMPL HOMOLOGADA (2'!AG261+'MATRIZ 2017 COMPL HOMOLOGADA (2'!AJ261+'MATRIZ 2017 COMPL HOMOLOGADA (2'!AM261</f>
        <v>176269.29423586096</v>
      </c>
      <c r="O261" s="123"/>
      <c r="P261" s="123"/>
      <c r="Q261" s="102"/>
    </row>
    <row r="262" spans="1:17" x14ac:dyDescent="0.25">
      <c r="A262" s="102"/>
      <c r="B262" s="103" t="s">
        <v>305</v>
      </c>
      <c r="C262" s="103" t="s">
        <v>319</v>
      </c>
      <c r="D262" s="103" t="s">
        <v>87</v>
      </c>
      <c r="H262" s="123">
        <f>'MATRIZ 2017 COMPL HOMOLOGADA (2'!J262</f>
        <v>0</v>
      </c>
      <c r="I262" s="123">
        <f>'MATRIZ 2017 COMPL HOMOLOGADA (2'!O262</f>
        <v>516390.10674155504</v>
      </c>
      <c r="J262" s="123">
        <f>'MATRIZ 2017 COMPL HOMOLOGADA (2'!R262+'MATRIZ 2017 COMPL HOMOLOGADA (2'!X262+'MATRIZ 2017 COMPL HOMOLOGADA (2'!AQ262+'MATRIZ 2017 COMPL HOMOLOGADA (2'!AU262+'MATRIZ 2017 COMPL HOMOLOGADA (2'!AY262</f>
        <v>0</v>
      </c>
      <c r="K262" s="123"/>
      <c r="L262" s="123">
        <f t="shared" si="13"/>
        <v>516390.10674155504</v>
      </c>
      <c r="M262" s="123"/>
      <c r="N262" s="123">
        <f>'MATRIZ 2017 COMPL HOMOLOGADA (2'!AG262+'MATRIZ 2017 COMPL HOMOLOGADA (2'!AJ262+'MATRIZ 2017 COMPL HOMOLOGADA (2'!AM262</f>
        <v>11984.829526776371</v>
      </c>
      <c r="O262" s="123"/>
      <c r="P262" s="123"/>
      <c r="Q262" s="102"/>
    </row>
    <row r="263" spans="1:17" x14ac:dyDescent="0.25">
      <c r="A263" s="102"/>
      <c r="B263" s="103" t="s">
        <v>305</v>
      </c>
      <c r="C263" s="103" t="s">
        <v>320</v>
      </c>
      <c r="D263" s="103" t="s">
        <v>87</v>
      </c>
      <c r="H263" s="123">
        <f>'MATRIZ 2017 COMPL HOMOLOGADA (2'!J263</f>
        <v>0</v>
      </c>
      <c r="I263" s="123">
        <f>'MATRIZ 2017 COMPL HOMOLOGADA (2'!O263</f>
        <v>894196.98468554253</v>
      </c>
      <c r="J263" s="123">
        <f>'MATRIZ 2017 COMPL HOMOLOGADA (2'!R263+'MATRIZ 2017 COMPL HOMOLOGADA (2'!X263+'MATRIZ 2017 COMPL HOMOLOGADA (2'!AQ263+'MATRIZ 2017 COMPL HOMOLOGADA (2'!AU263+'MATRIZ 2017 COMPL HOMOLOGADA (2'!AY263</f>
        <v>0</v>
      </c>
      <c r="K263" s="123"/>
      <c r="L263" s="123">
        <f t="shared" si="13"/>
        <v>894196.98468554253</v>
      </c>
      <c r="M263" s="123"/>
      <c r="N263" s="123">
        <f>'MATRIZ 2017 COMPL HOMOLOGADA (2'!AG263+'MATRIZ 2017 COMPL HOMOLOGADA (2'!AJ263+'MATRIZ 2017 COMPL HOMOLOGADA (2'!AM263</f>
        <v>218693.73704423819</v>
      </c>
      <c r="O263" s="123"/>
      <c r="P263" s="123"/>
      <c r="Q263" s="102"/>
    </row>
    <row r="264" spans="1:17" x14ac:dyDescent="0.25">
      <c r="A264" s="102"/>
      <c r="B264" s="103" t="s">
        <v>305</v>
      </c>
      <c r="C264" s="103" t="s">
        <v>321</v>
      </c>
      <c r="D264" s="103" t="s">
        <v>87</v>
      </c>
      <c r="H264" s="123">
        <f>'MATRIZ 2017 COMPL HOMOLOGADA (2'!J264</f>
        <v>0</v>
      </c>
      <c r="I264" s="123">
        <f>'MATRIZ 2017 COMPL HOMOLOGADA (2'!O264</f>
        <v>649050.94321196864</v>
      </c>
      <c r="J264" s="123">
        <f>'MATRIZ 2017 COMPL HOMOLOGADA (2'!R264+'MATRIZ 2017 COMPL HOMOLOGADA (2'!X264+'MATRIZ 2017 COMPL HOMOLOGADA (2'!AQ264+'MATRIZ 2017 COMPL HOMOLOGADA (2'!AU264+'MATRIZ 2017 COMPL HOMOLOGADA (2'!AY264</f>
        <v>0</v>
      </c>
      <c r="K264" s="123"/>
      <c r="L264" s="123">
        <f t="shared" si="13"/>
        <v>649050.94321196864</v>
      </c>
      <c r="M264" s="123"/>
      <c r="N264" s="123">
        <f>'MATRIZ 2017 COMPL HOMOLOGADA (2'!AG264+'MATRIZ 2017 COMPL HOMOLOGADA (2'!AJ264+'MATRIZ 2017 COMPL HOMOLOGADA (2'!AM264</f>
        <v>92336.997897385343</v>
      </c>
      <c r="O264" s="123"/>
      <c r="P264" s="123"/>
      <c r="Q264" s="102"/>
    </row>
    <row r="265" spans="1:17" x14ac:dyDescent="0.25">
      <c r="A265" s="102"/>
      <c r="B265" s="103" t="s">
        <v>305</v>
      </c>
      <c r="C265" s="103" t="s">
        <v>322</v>
      </c>
      <c r="D265" s="103" t="s">
        <v>87</v>
      </c>
      <c r="H265" s="123">
        <f>'MATRIZ 2017 COMPL HOMOLOGADA (2'!J265</f>
        <v>0</v>
      </c>
      <c r="I265" s="123">
        <f>'MATRIZ 2017 COMPL HOMOLOGADA (2'!O265</f>
        <v>684100.97500224295</v>
      </c>
      <c r="J265" s="123">
        <f>'MATRIZ 2017 COMPL HOMOLOGADA (2'!R265+'MATRIZ 2017 COMPL HOMOLOGADA (2'!X265+'MATRIZ 2017 COMPL HOMOLOGADA (2'!AQ265+'MATRIZ 2017 COMPL HOMOLOGADA (2'!AU265+'MATRIZ 2017 COMPL HOMOLOGADA (2'!AY265</f>
        <v>0</v>
      </c>
      <c r="K265" s="123"/>
      <c r="L265" s="123">
        <f t="shared" si="13"/>
        <v>684100.97500224295</v>
      </c>
      <c r="M265" s="123"/>
      <c r="N265" s="123">
        <f>'MATRIZ 2017 COMPL HOMOLOGADA (2'!AG265+'MATRIZ 2017 COMPL HOMOLOGADA (2'!AJ265+'MATRIZ 2017 COMPL HOMOLOGADA (2'!AM265</f>
        <v>191809.75144586031</v>
      </c>
      <c r="O265" s="123"/>
      <c r="P265" s="123"/>
      <c r="Q265" s="102"/>
    </row>
    <row r="266" spans="1:17" x14ac:dyDescent="0.25">
      <c r="A266" s="102"/>
      <c r="B266" s="103" t="s">
        <v>305</v>
      </c>
      <c r="C266" s="103" t="s">
        <v>323</v>
      </c>
      <c r="D266" s="103" t="s">
        <v>89</v>
      </c>
      <c r="H266" s="123">
        <f>'MATRIZ 2017 COMPL HOMOLOGADA (2'!J266</f>
        <v>6181736.2506043045</v>
      </c>
      <c r="I266" s="123">
        <f>'MATRIZ 2017 COMPL HOMOLOGADA (2'!O266</f>
        <v>0</v>
      </c>
      <c r="J266" s="123">
        <f>'MATRIZ 2017 COMPL HOMOLOGADA (2'!R266+'MATRIZ 2017 COMPL HOMOLOGADA (2'!X266+'MATRIZ 2017 COMPL HOMOLOGADA (2'!AQ266+'MATRIZ 2017 COMPL HOMOLOGADA (2'!AU266+'MATRIZ 2017 COMPL HOMOLOGADA (2'!AY266</f>
        <v>24380.240143284271</v>
      </c>
      <c r="K266" s="123"/>
      <c r="L266" s="123">
        <f t="shared" si="13"/>
        <v>6206116.4907475887</v>
      </c>
      <c r="M266" s="123"/>
      <c r="N266" s="123">
        <f>'MATRIZ 2017 COMPL HOMOLOGADA (2'!AG266+'MATRIZ 2017 COMPL HOMOLOGADA (2'!AJ266+'MATRIZ 2017 COMPL HOMOLOGADA (2'!AM266</f>
        <v>2221594.5061325827</v>
      </c>
      <c r="O266" s="123"/>
      <c r="P266" s="123"/>
      <c r="Q266" s="102"/>
    </row>
    <row r="267" spans="1:17" x14ac:dyDescent="0.25">
      <c r="A267" s="102"/>
      <c r="B267" s="103" t="s">
        <v>305</v>
      </c>
      <c r="C267" s="103" t="s">
        <v>324</v>
      </c>
      <c r="D267" s="103" t="s">
        <v>89</v>
      </c>
      <c r="H267" s="123">
        <f>'MATRIZ 2017 COMPL HOMOLOGADA (2'!J267</f>
        <v>2000895.198878757</v>
      </c>
      <c r="I267" s="123">
        <f>'MATRIZ 2017 COMPL HOMOLOGADA (2'!O267</f>
        <v>0</v>
      </c>
      <c r="J267" s="123">
        <f>'MATRIZ 2017 COMPL HOMOLOGADA (2'!R267+'MATRIZ 2017 COMPL HOMOLOGADA (2'!X267+'MATRIZ 2017 COMPL HOMOLOGADA (2'!AQ267+'MATRIZ 2017 COMPL HOMOLOGADA (2'!AU267+'MATRIZ 2017 COMPL HOMOLOGADA (2'!AY267</f>
        <v>65591.233792078565</v>
      </c>
      <c r="K267" s="123"/>
      <c r="L267" s="123">
        <f t="shared" si="13"/>
        <v>2066486.4326708354</v>
      </c>
      <c r="M267" s="123"/>
      <c r="N267" s="123">
        <f>'MATRIZ 2017 COMPL HOMOLOGADA (2'!AG267+'MATRIZ 2017 COMPL HOMOLOGADA (2'!AJ267+'MATRIZ 2017 COMPL HOMOLOGADA (2'!AM267</f>
        <v>409799.11493527074</v>
      </c>
      <c r="O267" s="123"/>
      <c r="P267" s="123"/>
      <c r="Q267" s="102"/>
    </row>
    <row r="268" spans="1:17" x14ac:dyDescent="0.25">
      <c r="A268" s="102"/>
      <c r="B268" s="103" t="s">
        <v>305</v>
      </c>
      <c r="C268" s="103" t="s">
        <v>325</v>
      </c>
      <c r="D268" s="103" t="s">
        <v>89</v>
      </c>
      <c r="H268" s="123">
        <f>'MATRIZ 2017 COMPL HOMOLOGADA (2'!J268</f>
        <v>3159570.9805684807</v>
      </c>
      <c r="I268" s="123">
        <f>'MATRIZ 2017 COMPL HOMOLOGADA (2'!O268</f>
        <v>0</v>
      </c>
      <c r="J268" s="123">
        <f>'MATRIZ 2017 COMPL HOMOLOGADA (2'!R268+'MATRIZ 2017 COMPL HOMOLOGADA (2'!X268+'MATRIZ 2017 COMPL HOMOLOGADA (2'!AQ268+'MATRIZ 2017 COMPL HOMOLOGADA (2'!AU268+'MATRIZ 2017 COMPL HOMOLOGADA (2'!AY268</f>
        <v>0</v>
      </c>
      <c r="K268" s="123"/>
      <c r="L268" s="123">
        <f t="shared" si="13"/>
        <v>3159570.9805684807</v>
      </c>
      <c r="M268" s="123"/>
      <c r="N268" s="123">
        <f>'MATRIZ 2017 COMPL HOMOLOGADA (2'!AG268+'MATRIZ 2017 COMPL HOMOLOGADA (2'!AJ268+'MATRIZ 2017 COMPL HOMOLOGADA (2'!AM268</f>
        <v>674594.20245339908</v>
      </c>
      <c r="O268" s="123"/>
      <c r="P268" s="123"/>
      <c r="Q268" s="102"/>
    </row>
    <row r="269" spans="1:17" x14ac:dyDescent="0.25">
      <c r="A269" s="102"/>
      <c r="B269" s="103" t="s">
        <v>305</v>
      </c>
      <c r="C269" s="103" t="s">
        <v>326</v>
      </c>
      <c r="D269" s="103" t="s">
        <v>89</v>
      </c>
      <c r="H269" s="123">
        <f>'MATRIZ 2017 COMPL HOMOLOGADA (2'!J269</f>
        <v>1720507.3019772104</v>
      </c>
      <c r="I269" s="123">
        <f>'MATRIZ 2017 COMPL HOMOLOGADA (2'!O269</f>
        <v>0</v>
      </c>
      <c r="J269" s="123">
        <f>'MATRIZ 2017 COMPL HOMOLOGADA (2'!R269+'MATRIZ 2017 COMPL HOMOLOGADA (2'!X269+'MATRIZ 2017 COMPL HOMOLOGADA (2'!AQ269+'MATRIZ 2017 COMPL HOMOLOGADA (2'!AU269+'MATRIZ 2017 COMPL HOMOLOGADA (2'!AY269</f>
        <v>0</v>
      </c>
      <c r="K269" s="123"/>
      <c r="L269" s="123">
        <f t="shared" si="13"/>
        <v>1720507.3019772104</v>
      </c>
      <c r="M269" s="123"/>
      <c r="N269" s="123">
        <f>'MATRIZ 2017 COMPL HOMOLOGADA (2'!AG269+'MATRIZ 2017 COMPL HOMOLOGADA (2'!AJ269+'MATRIZ 2017 COMPL HOMOLOGADA (2'!AM269</f>
        <v>519395.45529021631</v>
      </c>
      <c r="O269" s="123"/>
      <c r="P269" s="123"/>
      <c r="Q269" s="102"/>
    </row>
    <row r="270" spans="1:17" x14ac:dyDescent="0.25">
      <c r="A270" s="102"/>
      <c r="B270" s="103" t="s">
        <v>305</v>
      </c>
      <c r="C270" s="103" t="s">
        <v>327</v>
      </c>
      <c r="D270" s="103" t="s">
        <v>89</v>
      </c>
      <c r="H270" s="123">
        <f>'MATRIZ 2017 COMPL HOMOLOGADA (2'!J270</f>
        <v>2134670.4375789096</v>
      </c>
      <c r="I270" s="123">
        <f>'MATRIZ 2017 COMPL HOMOLOGADA (2'!O270</f>
        <v>0</v>
      </c>
      <c r="J270" s="123">
        <f>'MATRIZ 2017 COMPL HOMOLOGADA (2'!R270+'MATRIZ 2017 COMPL HOMOLOGADA (2'!X270+'MATRIZ 2017 COMPL HOMOLOGADA (2'!AQ270+'MATRIZ 2017 COMPL HOMOLOGADA (2'!AU270+'MATRIZ 2017 COMPL HOMOLOGADA (2'!AY270</f>
        <v>9515.9441884414482</v>
      </c>
      <c r="K270" s="123"/>
      <c r="L270" s="123">
        <f t="shared" si="13"/>
        <v>2144186.3817673512</v>
      </c>
      <c r="M270" s="123"/>
      <c r="N270" s="123">
        <f>'MATRIZ 2017 COMPL HOMOLOGADA (2'!AG270+'MATRIZ 2017 COMPL HOMOLOGADA (2'!AJ270+'MATRIZ 2017 COMPL HOMOLOGADA (2'!AM270</f>
        <v>508805.79123637918</v>
      </c>
      <c r="O270" s="123"/>
      <c r="P270" s="123"/>
      <c r="Q270" s="102"/>
    </row>
    <row r="271" spans="1:17" x14ac:dyDescent="0.25">
      <c r="A271" s="102"/>
      <c r="B271" s="103" t="s">
        <v>305</v>
      </c>
      <c r="C271" s="103" t="s">
        <v>328</v>
      </c>
      <c r="D271" s="103" t="s">
        <v>89</v>
      </c>
      <c r="H271" s="123">
        <f>'MATRIZ 2017 COMPL HOMOLOGADA (2'!J271</f>
        <v>2099569.3124893596</v>
      </c>
      <c r="I271" s="123">
        <f>'MATRIZ 2017 COMPL HOMOLOGADA (2'!O271</f>
        <v>0</v>
      </c>
      <c r="J271" s="123">
        <f>'MATRIZ 2017 COMPL HOMOLOGADA (2'!R271+'MATRIZ 2017 COMPL HOMOLOGADA (2'!X271+'MATRIZ 2017 COMPL HOMOLOGADA (2'!AQ271+'MATRIZ 2017 COMPL HOMOLOGADA (2'!AU271+'MATRIZ 2017 COMPL HOMOLOGADA (2'!AY271</f>
        <v>21506.810520430634</v>
      </c>
      <c r="K271" s="123"/>
      <c r="L271" s="123">
        <f t="shared" si="13"/>
        <v>2121076.1230097902</v>
      </c>
      <c r="M271" s="123"/>
      <c r="N271" s="123">
        <f>'MATRIZ 2017 COMPL HOMOLOGADA (2'!AG271+'MATRIZ 2017 COMPL HOMOLOGADA (2'!AJ271+'MATRIZ 2017 COMPL HOMOLOGADA (2'!AM271</f>
        <v>443757.30856131268</v>
      </c>
      <c r="O271" s="123"/>
      <c r="P271" s="123"/>
      <c r="Q271" s="102"/>
    </row>
    <row r="272" spans="1:17" x14ac:dyDescent="0.25">
      <c r="A272" s="102"/>
      <c r="B272" s="103" t="s">
        <v>305</v>
      </c>
      <c r="C272" s="103" t="s">
        <v>329</v>
      </c>
      <c r="D272" s="103" t="s">
        <v>89</v>
      </c>
      <c r="H272" s="123">
        <f>'MATRIZ 2017 COMPL HOMOLOGADA (2'!J272</f>
        <v>6584255.7937191492</v>
      </c>
      <c r="I272" s="123">
        <f>'MATRIZ 2017 COMPL HOMOLOGADA (2'!O272</f>
        <v>0</v>
      </c>
      <c r="J272" s="123">
        <f>'MATRIZ 2017 COMPL HOMOLOGADA (2'!R272+'MATRIZ 2017 COMPL HOMOLOGADA (2'!X272+'MATRIZ 2017 COMPL HOMOLOGADA (2'!AQ272+'MATRIZ 2017 COMPL HOMOLOGADA (2'!AU272+'MATRIZ 2017 COMPL HOMOLOGADA (2'!AY272</f>
        <v>217902.59350229931</v>
      </c>
      <c r="K272" s="123"/>
      <c r="L272" s="123">
        <f t="shared" si="13"/>
        <v>6802158.3872214481</v>
      </c>
      <c r="M272" s="123"/>
      <c r="N272" s="123">
        <f>'MATRIZ 2017 COMPL HOMOLOGADA (2'!AG272+'MATRIZ 2017 COMPL HOMOLOGADA (2'!AJ272+'MATRIZ 2017 COMPL HOMOLOGADA (2'!AM272</f>
        <v>2180154.02863253</v>
      </c>
      <c r="O272" s="123"/>
      <c r="P272" s="123"/>
      <c r="Q272" s="102"/>
    </row>
    <row r="273" spans="1:17" x14ac:dyDescent="0.25">
      <c r="A273" s="102"/>
      <c r="B273" s="103" t="s">
        <v>305</v>
      </c>
      <c r="C273" s="103" t="s">
        <v>330</v>
      </c>
      <c r="D273" s="103" t="s">
        <v>89</v>
      </c>
      <c r="H273" s="123">
        <f>'MATRIZ 2017 COMPL HOMOLOGADA (2'!J273</f>
        <v>1088951.7242597346</v>
      </c>
      <c r="I273" s="123">
        <f>'MATRIZ 2017 COMPL HOMOLOGADA (2'!O273</f>
        <v>0</v>
      </c>
      <c r="J273" s="123">
        <f>'MATRIZ 2017 COMPL HOMOLOGADA (2'!R273+'MATRIZ 2017 COMPL HOMOLOGADA (2'!X273+'MATRIZ 2017 COMPL HOMOLOGADA (2'!AQ273+'MATRIZ 2017 COMPL HOMOLOGADA (2'!AU273+'MATRIZ 2017 COMPL HOMOLOGADA (2'!AY273</f>
        <v>0</v>
      </c>
      <c r="K273" s="123"/>
      <c r="L273" s="123">
        <f t="shared" si="13"/>
        <v>1088951.7242597346</v>
      </c>
      <c r="M273" s="123"/>
      <c r="N273" s="123">
        <f>'MATRIZ 2017 COMPL HOMOLOGADA (2'!AG273+'MATRIZ 2017 COMPL HOMOLOGADA (2'!AJ273+'MATRIZ 2017 COMPL HOMOLOGADA (2'!AM273</f>
        <v>222996.24588418851</v>
      </c>
      <c r="O273" s="123"/>
      <c r="P273" s="123"/>
      <c r="Q273" s="102"/>
    </row>
    <row r="274" spans="1:17" x14ac:dyDescent="0.25">
      <c r="A274" s="102"/>
      <c r="B274" s="103" t="s">
        <v>305</v>
      </c>
      <c r="C274" s="103" t="s">
        <v>331</v>
      </c>
      <c r="D274" s="103" t="s">
        <v>93</v>
      </c>
      <c r="H274" s="123">
        <f>'MATRIZ 2017 COMPL HOMOLOGADA (2'!J274</f>
        <v>0</v>
      </c>
      <c r="I274" s="123">
        <f>'MATRIZ 2017 COMPL HOMOLOGADA (2'!O274</f>
        <v>1199234.4809428395</v>
      </c>
      <c r="J274" s="123">
        <f>'MATRIZ 2017 COMPL HOMOLOGADA (2'!R274+'MATRIZ 2017 COMPL HOMOLOGADA (2'!X274+'MATRIZ 2017 COMPL HOMOLOGADA (2'!AQ274+'MATRIZ 2017 COMPL HOMOLOGADA (2'!AU274+'MATRIZ 2017 COMPL HOMOLOGADA (2'!AY274</f>
        <v>101.0639959984546</v>
      </c>
      <c r="K274" s="123"/>
      <c r="L274" s="123">
        <f t="shared" si="13"/>
        <v>1199335.5449388379</v>
      </c>
      <c r="M274" s="123"/>
      <c r="N274" s="123">
        <f>'MATRIZ 2017 COMPL HOMOLOGADA (2'!AG274+'MATRIZ 2017 COMPL HOMOLOGADA (2'!AJ274+'MATRIZ 2017 COMPL HOMOLOGADA (2'!AM274</f>
        <v>209573.25488472503</v>
      </c>
      <c r="O274" s="123"/>
      <c r="P274" s="123"/>
      <c r="Q274" s="102"/>
    </row>
    <row r="275" spans="1:17" x14ac:dyDescent="0.25">
      <c r="A275" s="102"/>
      <c r="B275" s="103" t="s">
        <v>305</v>
      </c>
      <c r="C275" s="103" t="s">
        <v>332</v>
      </c>
      <c r="D275" s="103" t="s">
        <v>93</v>
      </c>
      <c r="H275" s="123">
        <f>'MATRIZ 2017 COMPL HOMOLOGADA (2'!J275</f>
        <v>0</v>
      </c>
      <c r="I275" s="123">
        <f>'MATRIZ 2017 COMPL HOMOLOGADA (2'!O275</f>
        <v>1366315.6144245798</v>
      </c>
      <c r="J275" s="123">
        <f>'MATRIZ 2017 COMPL HOMOLOGADA (2'!R275+'MATRIZ 2017 COMPL HOMOLOGADA (2'!X275+'MATRIZ 2017 COMPL HOMOLOGADA (2'!AQ275+'MATRIZ 2017 COMPL HOMOLOGADA (2'!AU275+'MATRIZ 2017 COMPL HOMOLOGADA (2'!AY275</f>
        <v>20882.447179438579</v>
      </c>
      <c r="K275" s="123"/>
      <c r="L275" s="123">
        <f t="shared" si="13"/>
        <v>1387198.0616040183</v>
      </c>
      <c r="M275" s="123"/>
      <c r="N275" s="123">
        <f>'MATRIZ 2017 COMPL HOMOLOGADA (2'!AG275+'MATRIZ 2017 COMPL HOMOLOGADA (2'!AJ275+'MATRIZ 2017 COMPL HOMOLOGADA (2'!AM275</f>
        <v>309788.18179906317</v>
      </c>
      <c r="O275" s="123"/>
      <c r="P275" s="123"/>
      <c r="Q275" s="102"/>
    </row>
    <row r="276" spans="1:17" x14ac:dyDescent="0.25">
      <c r="A276" s="102"/>
      <c r="B276" s="103" t="s">
        <v>305</v>
      </c>
      <c r="C276" s="103" t="s">
        <v>333</v>
      </c>
      <c r="D276" s="103" t="s">
        <v>89</v>
      </c>
      <c r="H276" s="123">
        <f>'MATRIZ 2017 COMPL HOMOLOGADA (2'!J276</f>
        <v>4161781.3804397108</v>
      </c>
      <c r="I276" s="123">
        <f>'MATRIZ 2017 COMPL HOMOLOGADA (2'!O276</f>
        <v>0</v>
      </c>
      <c r="J276" s="123">
        <f>'MATRIZ 2017 COMPL HOMOLOGADA (2'!R276+'MATRIZ 2017 COMPL HOMOLOGADA (2'!X276+'MATRIZ 2017 COMPL HOMOLOGADA (2'!AQ276+'MATRIZ 2017 COMPL HOMOLOGADA (2'!AU276+'MATRIZ 2017 COMPL HOMOLOGADA (2'!AY276</f>
        <v>37319.295948552113</v>
      </c>
      <c r="K276" s="123"/>
      <c r="L276" s="123">
        <f t="shared" si="13"/>
        <v>4199100.6763882628</v>
      </c>
      <c r="M276" s="123"/>
      <c r="N276" s="123">
        <f>'MATRIZ 2017 COMPL HOMOLOGADA (2'!AG276+'MATRIZ 2017 COMPL HOMOLOGADA (2'!AJ276+'MATRIZ 2017 COMPL HOMOLOGADA (2'!AM276</f>
        <v>1721639.8865964168</v>
      </c>
      <c r="O276" s="123"/>
      <c r="P276" s="123"/>
      <c r="Q276" s="102"/>
    </row>
    <row r="277" spans="1:17" x14ac:dyDescent="0.25">
      <c r="A277" s="102"/>
      <c r="H277" s="123"/>
      <c r="I277" s="123"/>
      <c r="J277" s="123"/>
      <c r="K277" s="123"/>
      <c r="L277" s="123"/>
      <c r="M277" s="123"/>
      <c r="N277" s="123"/>
      <c r="O277" s="123"/>
      <c r="P277" s="123"/>
      <c r="Q277" s="102"/>
    </row>
    <row r="278" spans="1:17" x14ac:dyDescent="0.25">
      <c r="A278" s="102"/>
      <c r="B278" s="107" t="s">
        <v>305</v>
      </c>
      <c r="C278" s="107" t="s">
        <v>334</v>
      </c>
      <c r="D278" s="107" t="s">
        <v>84</v>
      </c>
      <c r="E278" s="107"/>
      <c r="F278" s="109"/>
      <c r="G278" s="107"/>
      <c r="H278" s="124">
        <f>SUM(H279:H290)</f>
        <v>23109363.594079625</v>
      </c>
      <c r="I278" s="124">
        <f>SUM(I279:I290)</f>
        <v>3274877.1262558829</v>
      </c>
      <c r="J278" s="124">
        <f>SUM(J279:J292)</f>
        <v>9946574.9444557615</v>
      </c>
      <c r="K278" s="124"/>
      <c r="L278" s="124">
        <f>SUM(L279:L292)</f>
        <v>36330815.664791279</v>
      </c>
      <c r="M278" s="124"/>
      <c r="N278" s="124">
        <f>SUM(N279:N292)</f>
        <v>11546419.930640221</v>
      </c>
      <c r="O278" s="124"/>
      <c r="P278" s="124">
        <f>L278*'DADOS BASE PROPOSTA'!$H$63</f>
        <v>29064.652531833024</v>
      </c>
      <c r="Q278" s="102"/>
    </row>
    <row r="279" spans="1:17" x14ac:dyDescent="0.25">
      <c r="A279" s="102"/>
      <c r="B279" s="103" t="s">
        <v>305</v>
      </c>
      <c r="C279" s="103" t="s">
        <v>35</v>
      </c>
      <c r="D279" s="103" t="s">
        <v>85</v>
      </c>
      <c r="F279" s="77">
        <f>'MATRIZ 2017 COMPL HOMOLOGADA (2'!Q279</f>
        <v>11</v>
      </c>
      <c r="H279" s="123">
        <f>'MATRIZ 2017 COMPL HOMOLOGADA (2'!J279</f>
        <v>0</v>
      </c>
      <c r="I279" s="123">
        <f>SUMIF('MATRIZ 2017 COMPL HOMOLOGADA (2'!D280:D291,"ECR",'MATRIZ 2017 COMPL HOMOLOGADA (2'!O280:O291)</f>
        <v>0</v>
      </c>
      <c r="J279" s="123">
        <f>'MATRIZ 2017 COMPL HOMOLOGADA (2'!R279+'MATRIZ 2017 COMPL HOMOLOGADA (2'!X279+'MATRIZ 2017 COMPL HOMOLOGADA (2'!AQ279+'MATRIZ 2017 COMPL HOMOLOGADA (2'!AU279+'MATRIZ 2017 COMPL HOMOLOGADA (2'!AY279</f>
        <v>4472109.4777467651</v>
      </c>
      <c r="K279" s="123"/>
      <c r="L279" s="123">
        <f t="shared" ref="L279:L292" si="14">SUM(H279:J279)</f>
        <v>4472109.4777467651</v>
      </c>
      <c r="M279" s="123"/>
      <c r="N279" s="123">
        <f>'MATRIZ 2017 COMPL HOMOLOGADA (2'!AG279+'MATRIZ 2017 COMPL HOMOLOGADA (2'!AJ279+'MATRIZ 2017 COMPL HOMOLOGADA (2'!AM279</f>
        <v>0</v>
      </c>
      <c r="O279" s="123"/>
      <c r="P279" s="123"/>
      <c r="Q279" s="102"/>
    </row>
    <row r="280" spans="1:17" x14ac:dyDescent="0.25">
      <c r="A280" s="102"/>
      <c r="B280" s="103" t="s">
        <v>305</v>
      </c>
      <c r="C280" s="103" t="s">
        <v>335</v>
      </c>
      <c r="D280" s="103" t="s">
        <v>89</v>
      </c>
      <c r="H280" s="123">
        <f>'MATRIZ 2017 COMPL HOMOLOGADA (2'!J280</f>
        <v>2369116.7226608107</v>
      </c>
      <c r="I280" s="123">
        <f>'MATRIZ 2017 COMPL HOMOLOGADA (2'!O280</f>
        <v>0</v>
      </c>
      <c r="J280" s="123">
        <f>'MATRIZ 2017 COMPL HOMOLOGADA (2'!R280+'MATRIZ 2017 COMPL HOMOLOGADA (2'!X280+'MATRIZ 2017 COMPL HOMOLOGADA (2'!AQ280+'MATRIZ 2017 COMPL HOMOLOGADA (2'!AU280+'MATRIZ 2017 COMPL HOMOLOGADA (2'!AY280</f>
        <v>357822.27884326759</v>
      </c>
      <c r="K280" s="123"/>
      <c r="L280" s="123">
        <f t="shared" si="14"/>
        <v>2726939.0015040785</v>
      </c>
      <c r="M280" s="123"/>
      <c r="N280" s="123">
        <f>'MATRIZ 2017 COMPL HOMOLOGADA (2'!AG280+'MATRIZ 2017 COMPL HOMOLOGADA (2'!AJ280+'MATRIZ 2017 COMPL HOMOLOGADA (2'!AM280</f>
        <v>715064.0464428151</v>
      </c>
      <c r="O280" s="123"/>
      <c r="P280" s="123"/>
      <c r="Q280" s="102"/>
    </row>
    <row r="281" spans="1:17" x14ac:dyDescent="0.25">
      <c r="A281" s="102"/>
      <c r="B281" s="103" t="s">
        <v>305</v>
      </c>
      <c r="C281" s="103" t="s">
        <v>336</v>
      </c>
      <c r="D281" s="103" t="s">
        <v>89</v>
      </c>
      <c r="H281" s="123">
        <f>'MATRIZ 2017 COMPL HOMOLOGADA (2'!J281</f>
        <v>1719973.4019592025</v>
      </c>
      <c r="I281" s="123">
        <f>'MATRIZ 2017 COMPL HOMOLOGADA (2'!O281</f>
        <v>0</v>
      </c>
      <c r="J281" s="123">
        <f>'MATRIZ 2017 COMPL HOMOLOGADA (2'!R281+'MATRIZ 2017 COMPL HOMOLOGADA (2'!X281+'MATRIZ 2017 COMPL HOMOLOGADA (2'!AQ281+'MATRIZ 2017 COMPL HOMOLOGADA (2'!AU281+'MATRIZ 2017 COMPL HOMOLOGADA (2'!AY281</f>
        <v>349974.3505154837</v>
      </c>
      <c r="K281" s="123"/>
      <c r="L281" s="123">
        <f t="shared" si="14"/>
        <v>2069947.7524746861</v>
      </c>
      <c r="M281" s="123"/>
      <c r="N281" s="123">
        <f>'MATRIZ 2017 COMPL HOMOLOGADA (2'!AG281+'MATRIZ 2017 COMPL HOMOLOGADA (2'!AJ281+'MATRIZ 2017 COMPL HOMOLOGADA (2'!AM281</f>
        <v>786316.13067980111</v>
      </c>
      <c r="O281" s="123"/>
      <c r="P281" s="123"/>
      <c r="Q281" s="102"/>
    </row>
    <row r="282" spans="1:17" x14ac:dyDescent="0.25">
      <c r="A282" s="102"/>
      <c r="B282" s="103" t="s">
        <v>305</v>
      </c>
      <c r="C282" s="103" t="s">
        <v>337</v>
      </c>
      <c r="D282" s="103" t="s">
        <v>89</v>
      </c>
      <c r="H282" s="123">
        <f>'MATRIZ 2017 COMPL HOMOLOGADA (2'!J282</f>
        <v>2923328.770815867</v>
      </c>
      <c r="I282" s="123">
        <f>'MATRIZ 2017 COMPL HOMOLOGADA (2'!O282</f>
        <v>0</v>
      </c>
      <c r="J282" s="123">
        <f>'MATRIZ 2017 COMPL HOMOLOGADA (2'!R282+'MATRIZ 2017 COMPL HOMOLOGADA (2'!X282+'MATRIZ 2017 COMPL HOMOLOGADA (2'!AQ282+'MATRIZ 2017 COMPL HOMOLOGADA (2'!AU282+'MATRIZ 2017 COMPL HOMOLOGADA (2'!AY282</f>
        <v>428451.36268572346</v>
      </c>
      <c r="K282" s="123"/>
      <c r="L282" s="123">
        <f t="shared" si="14"/>
        <v>3351780.1335015902</v>
      </c>
      <c r="M282" s="123"/>
      <c r="N282" s="123">
        <f>'MATRIZ 2017 COMPL HOMOLOGADA (2'!AG282+'MATRIZ 2017 COMPL HOMOLOGADA (2'!AJ282+'MATRIZ 2017 COMPL HOMOLOGADA (2'!AM282</f>
        <v>1016886.9652816872</v>
      </c>
      <c r="O282" s="123"/>
      <c r="P282" s="123"/>
      <c r="Q282" s="102"/>
    </row>
    <row r="283" spans="1:17" x14ac:dyDescent="0.25">
      <c r="A283" s="102"/>
      <c r="B283" s="103" t="s">
        <v>305</v>
      </c>
      <c r="C283" s="103" t="s">
        <v>338</v>
      </c>
      <c r="D283" s="103" t="s">
        <v>87</v>
      </c>
      <c r="H283" s="123">
        <f>'MATRIZ 2017 COMPL HOMOLOGADA (2'!J283</f>
        <v>0</v>
      </c>
      <c r="I283" s="123">
        <f>'MATRIZ 2017 COMPL HOMOLOGADA (2'!O283</f>
        <v>591323.22967400693</v>
      </c>
      <c r="J283" s="123">
        <f>'MATRIZ 2017 COMPL HOMOLOGADA (2'!R283+'MATRIZ 2017 COMPL HOMOLOGADA (2'!X283+'MATRIZ 2017 COMPL HOMOLOGADA (2'!AQ283+'MATRIZ 2017 COMPL HOMOLOGADA (2'!AU283+'MATRIZ 2017 COMPL HOMOLOGADA (2'!AY283</f>
        <v>369379.46630823077</v>
      </c>
      <c r="K283" s="123"/>
      <c r="L283" s="123">
        <f t="shared" si="14"/>
        <v>960702.6959822377</v>
      </c>
      <c r="M283" s="123"/>
      <c r="N283" s="123">
        <f>'MATRIZ 2017 COMPL HOMOLOGADA (2'!AG283+'MATRIZ 2017 COMPL HOMOLOGADA (2'!AJ283+'MATRIZ 2017 COMPL HOMOLOGADA (2'!AM283</f>
        <v>389121.014722416</v>
      </c>
      <c r="O283" s="123"/>
      <c r="P283" s="123"/>
      <c r="Q283" s="102"/>
    </row>
    <row r="284" spans="1:17" x14ac:dyDescent="0.25">
      <c r="A284" s="102"/>
      <c r="B284" s="103" t="s">
        <v>305</v>
      </c>
      <c r="C284" s="103" t="s">
        <v>339</v>
      </c>
      <c r="D284" s="103" t="s">
        <v>87</v>
      </c>
      <c r="H284" s="123">
        <f>'MATRIZ 2017 COMPL HOMOLOGADA (2'!J284</f>
        <v>0</v>
      </c>
      <c r="I284" s="123">
        <f>'MATRIZ 2017 COMPL HOMOLOGADA (2'!O284</f>
        <v>526918.67962500278</v>
      </c>
      <c r="J284" s="123">
        <f>'MATRIZ 2017 COMPL HOMOLOGADA (2'!R284+'MATRIZ 2017 COMPL HOMOLOGADA (2'!X284+'MATRIZ 2017 COMPL HOMOLOGADA (2'!AQ284+'MATRIZ 2017 COMPL HOMOLOGADA (2'!AU284+'MATRIZ 2017 COMPL HOMOLOGADA (2'!AY284</f>
        <v>468039.65004640847</v>
      </c>
      <c r="K284" s="123"/>
      <c r="L284" s="123">
        <f t="shared" si="14"/>
        <v>994958.32967141131</v>
      </c>
      <c r="M284" s="123"/>
      <c r="N284" s="123">
        <f>'MATRIZ 2017 COMPL HOMOLOGADA (2'!AG284+'MATRIZ 2017 COMPL HOMOLOGADA (2'!AJ284+'MATRIZ 2017 COMPL HOMOLOGADA (2'!AM284</f>
        <v>292951.91933305742</v>
      </c>
      <c r="O284" s="123"/>
      <c r="P284" s="123"/>
      <c r="Q284" s="102"/>
    </row>
    <row r="285" spans="1:17" x14ac:dyDescent="0.25">
      <c r="A285" s="102"/>
      <c r="B285" s="103" t="s">
        <v>305</v>
      </c>
      <c r="C285" s="103" t="s">
        <v>340</v>
      </c>
      <c r="D285" s="103" t="s">
        <v>93</v>
      </c>
      <c r="H285" s="123">
        <f>'MATRIZ 2017 COMPL HOMOLOGADA (2'!J285</f>
        <v>0</v>
      </c>
      <c r="I285" s="123">
        <f>'MATRIZ 2017 COMPL HOMOLOGADA (2'!O285</f>
        <v>1043136.8546458399</v>
      </c>
      <c r="J285" s="123">
        <f>'MATRIZ 2017 COMPL HOMOLOGADA (2'!R285+'MATRIZ 2017 COMPL HOMOLOGADA (2'!X285+'MATRIZ 2017 COMPL HOMOLOGADA (2'!AQ285+'MATRIZ 2017 COMPL HOMOLOGADA (2'!AU285+'MATRIZ 2017 COMPL HOMOLOGADA (2'!AY285</f>
        <v>352510.44391670218</v>
      </c>
      <c r="K285" s="123"/>
      <c r="L285" s="123">
        <f t="shared" si="14"/>
        <v>1395647.2985625421</v>
      </c>
      <c r="M285" s="123"/>
      <c r="N285" s="123">
        <f>'MATRIZ 2017 COMPL HOMOLOGADA (2'!AG285+'MATRIZ 2017 COMPL HOMOLOGADA (2'!AJ285+'MATRIZ 2017 COMPL HOMOLOGADA (2'!AM285</f>
        <v>257449.43150217432</v>
      </c>
      <c r="O285" s="123"/>
      <c r="P285" s="123"/>
      <c r="Q285" s="102"/>
    </row>
    <row r="286" spans="1:17" x14ac:dyDescent="0.25">
      <c r="A286" s="102"/>
      <c r="B286" s="103" t="s">
        <v>305</v>
      </c>
      <c r="C286" s="103" t="s">
        <v>341</v>
      </c>
      <c r="D286" s="103" t="s">
        <v>89</v>
      </c>
      <c r="H286" s="123">
        <f>'MATRIZ 2017 COMPL HOMOLOGADA (2'!J286</f>
        <v>5938505.6736218501</v>
      </c>
      <c r="I286" s="123">
        <f>'MATRIZ 2017 COMPL HOMOLOGADA (2'!O286</f>
        <v>0</v>
      </c>
      <c r="J286" s="123">
        <f>'MATRIZ 2017 COMPL HOMOLOGADA (2'!R286+'MATRIZ 2017 COMPL HOMOLOGADA (2'!X286+'MATRIZ 2017 COMPL HOMOLOGADA (2'!AQ286+'MATRIZ 2017 COMPL HOMOLOGADA (2'!AU286+'MATRIZ 2017 COMPL HOMOLOGADA (2'!AY286</f>
        <v>932075.12751996319</v>
      </c>
      <c r="K286" s="123"/>
      <c r="L286" s="123">
        <f t="shared" si="14"/>
        <v>6870580.8011418134</v>
      </c>
      <c r="M286" s="123"/>
      <c r="N286" s="123">
        <f>'MATRIZ 2017 COMPL HOMOLOGADA (2'!AG286+'MATRIZ 2017 COMPL HOMOLOGADA (2'!AJ286+'MATRIZ 2017 COMPL HOMOLOGADA (2'!AM286</f>
        <v>2845819.6630385313</v>
      </c>
      <c r="O286" s="123"/>
      <c r="P286" s="123"/>
      <c r="Q286" s="102"/>
    </row>
    <row r="287" spans="1:17" x14ac:dyDescent="0.25">
      <c r="A287" s="102"/>
      <c r="B287" s="103" t="s">
        <v>305</v>
      </c>
      <c r="C287" s="103" t="s">
        <v>342</v>
      </c>
      <c r="D287" s="103" t="s">
        <v>89</v>
      </c>
      <c r="H287" s="123">
        <f>'MATRIZ 2017 COMPL HOMOLOGADA (2'!J287</f>
        <v>2054171.3799162661</v>
      </c>
      <c r="I287" s="123">
        <f>'MATRIZ 2017 COMPL HOMOLOGADA (2'!O287</f>
        <v>0</v>
      </c>
      <c r="J287" s="123">
        <f>'MATRIZ 2017 COMPL HOMOLOGADA (2'!R287+'MATRIZ 2017 COMPL HOMOLOGADA (2'!X287+'MATRIZ 2017 COMPL HOMOLOGADA (2'!AQ287+'MATRIZ 2017 COMPL HOMOLOGADA (2'!AU287+'MATRIZ 2017 COMPL HOMOLOGADA (2'!AY287</f>
        <v>761336.10221384559</v>
      </c>
      <c r="K287" s="123"/>
      <c r="L287" s="123">
        <f t="shared" si="14"/>
        <v>2815507.4821301117</v>
      </c>
      <c r="M287" s="123"/>
      <c r="N287" s="123">
        <f>'MATRIZ 2017 COMPL HOMOLOGADA (2'!AG287+'MATRIZ 2017 COMPL HOMOLOGADA (2'!AJ287+'MATRIZ 2017 COMPL HOMOLOGADA (2'!AM287</f>
        <v>1416366.9949476067</v>
      </c>
      <c r="O287" s="123"/>
      <c r="P287" s="123"/>
      <c r="Q287" s="102"/>
    </row>
    <row r="288" spans="1:17" x14ac:dyDescent="0.25">
      <c r="A288" s="102"/>
      <c r="B288" s="103" t="s">
        <v>305</v>
      </c>
      <c r="C288" s="103" t="s">
        <v>343</v>
      </c>
      <c r="D288" s="103" t="s">
        <v>89</v>
      </c>
      <c r="H288" s="123">
        <f>'MATRIZ 2017 COMPL HOMOLOGADA (2'!J288</f>
        <v>1920330.0046565291</v>
      </c>
      <c r="I288" s="123">
        <f>'MATRIZ 2017 COMPL HOMOLOGADA (2'!O288</f>
        <v>0</v>
      </c>
      <c r="J288" s="123">
        <f>'MATRIZ 2017 COMPL HOMOLOGADA (2'!R288+'MATRIZ 2017 COMPL HOMOLOGADA (2'!X288+'MATRIZ 2017 COMPL HOMOLOGADA (2'!AQ288+'MATRIZ 2017 COMPL HOMOLOGADA (2'!AU288+'MATRIZ 2017 COMPL HOMOLOGADA (2'!AY288</f>
        <v>177180.00743476537</v>
      </c>
      <c r="K288" s="123"/>
      <c r="L288" s="123">
        <f t="shared" si="14"/>
        <v>2097510.0120912944</v>
      </c>
      <c r="M288" s="123"/>
      <c r="N288" s="123">
        <f>'MATRIZ 2017 COMPL HOMOLOGADA (2'!AG288+'MATRIZ 2017 COMPL HOMOLOGADA (2'!AJ288+'MATRIZ 2017 COMPL HOMOLOGADA (2'!AM288</f>
        <v>724298.6088866283</v>
      </c>
      <c r="O288" s="123"/>
      <c r="P288" s="123"/>
      <c r="Q288" s="102"/>
    </row>
    <row r="289" spans="1:17" x14ac:dyDescent="0.25">
      <c r="A289" s="102"/>
      <c r="B289" s="103" t="s">
        <v>305</v>
      </c>
      <c r="C289" s="103" t="s">
        <v>344</v>
      </c>
      <c r="D289" s="103" t="s">
        <v>89</v>
      </c>
      <c r="H289" s="123">
        <f>'MATRIZ 2017 COMPL HOMOLOGADA (2'!J289</f>
        <v>6183937.6404491039</v>
      </c>
      <c r="I289" s="123">
        <f>'MATRIZ 2017 COMPL HOMOLOGADA (2'!O289</f>
        <v>0</v>
      </c>
      <c r="J289" s="123">
        <f>'MATRIZ 2017 COMPL HOMOLOGADA (2'!R289+'MATRIZ 2017 COMPL HOMOLOGADA (2'!X289+'MATRIZ 2017 COMPL HOMOLOGADA (2'!AQ289+'MATRIZ 2017 COMPL HOMOLOGADA (2'!AU289+'MATRIZ 2017 COMPL HOMOLOGADA (2'!AY289</f>
        <v>828811.45652788505</v>
      </c>
      <c r="K289" s="123"/>
      <c r="L289" s="123">
        <f t="shared" si="14"/>
        <v>7012749.0969769889</v>
      </c>
      <c r="M289" s="123"/>
      <c r="N289" s="123">
        <f>'MATRIZ 2017 COMPL HOMOLOGADA (2'!AG289+'MATRIZ 2017 COMPL HOMOLOGADA (2'!AJ289+'MATRIZ 2017 COMPL HOMOLOGADA (2'!AM289</f>
        <v>2669565.9803535691</v>
      </c>
      <c r="O289" s="123"/>
      <c r="P289" s="123"/>
      <c r="Q289" s="102"/>
    </row>
    <row r="290" spans="1:17" x14ac:dyDescent="0.25">
      <c r="A290" s="102"/>
      <c r="B290" s="103" t="s">
        <v>305</v>
      </c>
      <c r="C290" s="103" t="s">
        <v>345</v>
      </c>
      <c r="D290" s="103" t="s">
        <v>93</v>
      </c>
      <c r="H290" s="123">
        <f>'MATRIZ 2017 COMPL HOMOLOGADA (2'!J290</f>
        <v>0</v>
      </c>
      <c r="I290" s="123">
        <f>'MATRIZ 2017 COMPL HOMOLOGADA (2'!O290</f>
        <v>1113498.3623110335</v>
      </c>
      <c r="J290" s="123">
        <f>'MATRIZ 2017 COMPL HOMOLOGADA (2'!R290+'MATRIZ 2017 COMPL HOMOLOGADA (2'!X290+'MATRIZ 2017 COMPL HOMOLOGADA (2'!AQ290+'MATRIZ 2017 COMPL HOMOLOGADA (2'!AU290+'MATRIZ 2017 COMPL HOMOLOGADA (2'!AY290</f>
        <v>201629.24530528425</v>
      </c>
      <c r="K290" s="123"/>
      <c r="L290" s="123">
        <f t="shared" si="14"/>
        <v>1315127.6076163177</v>
      </c>
      <c r="M290" s="123"/>
      <c r="N290" s="123">
        <f>'MATRIZ 2017 COMPL HOMOLOGADA (2'!AG290+'MATRIZ 2017 COMPL HOMOLOGADA (2'!AJ290+'MATRIZ 2017 COMPL HOMOLOGADA (2'!AM290</f>
        <v>250193.23211027496</v>
      </c>
      <c r="O290" s="123"/>
      <c r="P290" s="123"/>
      <c r="Q290" s="102"/>
    </row>
    <row r="291" spans="1:17" x14ac:dyDescent="0.25">
      <c r="A291" s="102"/>
      <c r="B291" s="103" t="s">
        <v>305</v>
      </c>
      <c r="C291" s="103" t="s">
        <v>346</v>
      </c>
      <c r="D291" s="103" t="s">
        <v>246</v>
      </c>
      <c r="H291" s="123"/>
      <c r="I291" s="123" t="s">
        <v>768</v>
      </c>
      <c r="J291" s="123">
        <f>'MATRIZ 2017 COMPL HOMOLOGADA (2'!R291+'MATRIZ 2017 COMPL HOMOLOGADA (2'!X291+'MATRIZ 2017 COMPL HOMOLOGADA (2'!AQ291+'MATRIZ 2017 COMPL HOMOLOGADA (2'!AU291+'MATRIZ 2017 COMPL HOMOLOGADA (2'!AY291</f>
        <v>127947.74895685648</v>
      </c>
      <c r="K291" s="123"/>
      <c r="L291" s="123">
        <f t="shared" si="14"/>
        <v>127947.74895685648</v>
      </c>
      <c r="M291" s="123"/>
      <c r="N291" s="123">
        <f>'MATRIZ 2017 COMPL HOMOLOGADA (2'!AG291+'MATRIZ 2017 COMPL HOMOLOGADA (2'!AJ291+'MATRIZ 2017 COMPL HOMOLOGADA (2'!AM291</f>
        <v>48680.22646876848</v>
      </c>
      <c r="O291" s="123"/>
      <c r="P291" s="123"/>
      <c r="Q291" s="102"/>
    </row>
    <row r="292" spans="1:17" x14ac:dyDescent="0.25">
      <c r="A292" s="102"/>
      <c r="B292" s="103" t="s">
        <v>305</v>
      </c>
      <c r="C292" s="103" t="s">
        <v>245</v>
      </c>
      <c r="D292" s="103" t="s">
        <v>246</v>
      </c>
      <c r="H292" s="123"/>
      <c r="I292" s="123" t="s">
        <v>768</v>
      </c>
      <c r="J292" s="123">
        <f>'MATRIZ 2017 COMPL HOMOLOGADA (2'!R292+'MATRIZ 2017 COMPL HOMOLOGADA (2'!X292+'MATRIZ 2017 COMPL HOMOLOGADA (2'!AQ292+'MATRIZ 2017 COMPL HOMOLOGADA (2'!AU292+'MATRIZ 2017 COMPL HOMOLOGADA (2'!AY292</f>
        <v>119308.22643458068</v>
      </c>
      <c r="K292" s="123"/>
      <c r="L292" s="123">
        <f t="shared" si="14"/>
        <v>119308.22643458068</v>
      </c>
      <c r="M292" s="123"/>
      <c r="N292" s="123">
        <f>'MATRIZ 2017 COMPL HOMOLOGADA (2'!AG292+'MATRIZ 2017 COMPL HOMOLOGADA (2'!AJ292+'MATRIZ 2017 COMPL HOMOLOGADA (2'!AM292</f>
        <v>133705.71687289118</v>
      </c>
      <c r="O292" s="123"/>
      <c r="P292" s="123"/>
      <c r="Q292" s="102"/>
    </row>
    <row r="293" spans="1:17" x14ac:dyDescent="0.25">
      <c r="A293" s="102"/>
      <c r="H293" s="123"/>
      <c r="I293" s="123"/>
      <c r="J293" s="123"/>
      <c r="K293" s="123"/>
      <c r="L293" s="123"/>
      <c r="M293" s="123"/>
      <c r="N293" s="123"/>
      <c r="O293" s="123"/>
      <c r="P293" s="123"/>
      <c r="Q293" s="102"/>
    </row>
    <row r="294" spans="1:17" x14ac:dyDescent="0.25">
      <c r="A294" s="102"/>
      <c r="B294" s="107" t="s">
        <v>305</v>
      </c>
      <c r="C294" s="107" t="s">
        <v>347</v>
      </c>
      <c r="D294" s="107" t="s">
        <v>84</v>
      </c>
      <c r="E294" s="107"/>
      <c r="F294" s="109"/>
      <c r="G294" s="107"/>
      <c r="H294" s="124">
        <f>SUM(H295:H305)</f>
        <v>25843225.461573351</v>
      </c>
      <c r="I294" s="124">
        <f>SUM(I295:I305)</f>
        <v>2594268.107234465</v>
      </c>
      <c r="J294" s="124">
        <f>SUM(J295:J305)</f>
        <v>6983924.9722648896</v>
      </c>
      <c r="K294" s="124"/>
      <c r="L294" s="124">
        <f>SUM(L295:L305)</f>
        <v>35421418.541072704</v>
      </c>
      <c r="M294" s="124"/>
      <c r="N294" s="124">
        <f>SUM(N295:N305)</f>
        <v>7512501.764492441</v>
      </c>
      <c r="O294" s="124"/>
      <c r="P294" s="124">
        <f>L294*'DADOS BASE PROPOSTA'!$H$63</f>
        <v>28337.134832858166</v>
      </c>
      <c r="Q294" s="102"/>
    </row>
    <row r="295" spans="1:17" x14ac:dyDescent="0.25">
      <c r="A295" s="102"/>
      <c r="B295" s="103" t="s">
        <v>305</v>
      </c>
      <c r="C295" s="103" t="s">
        <v>35</v>
      </c>
      <c r="D295" s="103" t="s">
        <v>85</v>
      </c>
      <c r="F295" s="77">
        <f>'MATRIZ 2017 COMPL HOMOLOGADA (2'!Q295</f>
        <v>10</v>
      </c>
      <c r="H295" s="123">
        <f>'MATRIZ 2017 COMPL HOMOLOGADA (2'!J295</f>
        <v>0</v>
      </c>
      <c r="I295" s="123">
        <f>SUMIF('MATRIZ 2017 COMPL HOMOLOGADA (2'!D296:D306,"ECR",'MATRIZ 2017 COMPL HOMOLOGADA (2'!O296:O306)</f>
        <v>0</v>
      </c>
      <c r="J295" s="123">
        <f>'MATRIZ 2017 COMPL HOMOLOGADA (2'!R295+'MATRIZ 2017 COMPL HOMOLOGADA (2'!X295+'MATRIZ 2017 COMPL HOMOLOGADA (2'!AQ295+'MATRIZ 2017 COMPL HOMOLOGADA (2'!AU295+'MATRIZ 2017 COMPL HOMOLOGADA (2'!AY295</f>
        <v>4346382.9830931146</v>
      </c>
      <c r="K295" s="123"/>
      <c r="L295" s="123">
        <f t="shared" ref="L295:L305" si="15">SUM(H295:J295)</f>
        <v>4346382.9830931146</v>
      </c>
      <c r="M295" s="123"/>
      <c r="N295" s="123">
        <f>'MATRIZ 2017 COMPL HOMOLOGADA (2'!AG295+'MATRIZ 2017 COMPL HOMOLOGADA (2'!AJ295+'MATRIZ 2017 COMPL HOMOLOGADA (2'!AM295</f>
        <v>0</v>
      </c>
      <c r="O295" s="123"/>
      <c r="P295" s="123"/>
      <c r="Q295" s="102"/>
    </row>
    <row r="296" spans="1:17" x14ac:dyDescent="0.25">
      <c r="A296" s="102"/>
      <c r="B296" s="103" t="s">
        <v>305</v>
      </c>
      <c r="C296" s="103" t="s">
        <v>348</v>
      </c>
      <c r="D296" s="103" t="s">
        <v>87</v>
      </c>
      <c r="H296" s="123">
        <f>'MATRIZ 2017 COMPL HOMOLOGADA (2'!J296</f>
        <v>0</v>
      </c>
      <c r="I296" s="123">
        <f>'MATRIZ 2017 COMPL HOMOLOGADA (2'!O296</f>
        <v>570095.61832603905</v>
      </c>
      <c r="J296" s="123">
        <f>'MATRIZ 2017 COMPL HOMOLOGADA (2'!R296+'MATRIZ 2017 COMPL HOMOLOGADA (2'!X296+'MATRIZ 2017 COMPL HOMOLOGADA (2'!AQ296+'MATRIZ 2017 COMPL HOMOLOGADA (2'!AU296+'MATRIZ 2017 COMPL HOMOLOGADA (2'!AY296</f>
        <v>0</v>
      </c>
      <c r="K296" s="123"/>
      <c r="L296" s="123">
        <f t="shared" si="15"/>
        <v>570095.61832603905</v>
      </c>
      <c r="M296" s="123"/>
      <c r="N296" s="123">
        <f>'MATRIZ 2017 COMPL HOMOLOGADA (2'!AG296+'MATRIZ 2017 COMPL HOMOLOGADA (2'!AJ296+'MATRIZ 2017 COMPL HOMOLOGADA (2'!AM296</f>
        <v>111996.32973651246</v>
      </c>
      <c r="O296" s="123"/>
      <c r="P296" s="123"/>
      <c r="Q296" s="102"/>
    </row>
    <row r="297" spans="1:17" x14ac:dyDescent="0.25">
      <c r="A297" s="102"/>
      <c r="B297" s="103" t="s">
        <v>305</v>
      </c>
      <c r="C297" s="103" t="s">
        <v>349</v>
      </c>
      <c r="D297" s="103" t="s">
        <v>87</v>
      </c>
      <c r="H297" s="123">
        <f>'MATRIZ 2017 COMPL HOMOLOGADA (2'!J297</f>
        <v>0</v>
      </c>
      <c r="I297" s="123">
        <f>'MATRIZ 2017 COMPL HOMOLOGADA (2'!O297</f>
        <v>500408.15310338821</v>
      </c>
      <c r="J297" s="123">
        <f>'MATRIZ 2017 COMPL HOMOLOGADA (2'!R297+'MATRIZ 2017 COMPL HOMOLOGADA (2'!X297+'MATRIZ 2017 COMPL HOMOLOGADA (2'!AQ297+'MATRIZ 2017 COMPL HOMOLOGADA (2'!AU297+'MATRIZ 2017 COMPL HOMOLOGADA (2'!AY297</f>
        <v>0</v>
      </c>
      <c r="K297" s="123"/>
      <c r="L297" s="123">
        <f t="shared" si="15"/>
        <v>500408.15310338821</v>
      </c>
      <c r="M297" s="123"/>
      <c r="N297" s="123">
        <f>'MATRIZ 2017 COMPL HOMOLOGADA (2'!AG297+'MATRIZ 2017 COMPL HOMOLOGADA (2'!AJ297+'MATRIZ 2017 COMPL HOMOLOGADA (2'!AM297</f>
        <v>8652.538778333892</v>
      </c>
      <c r="O297" s="123"/>
      <c r="P297" s="123"/>
      <c r="Q297" s="102"/>
    </row>
    <row r="298" spans="1:17" x14ac:dyDescent="0.25">
      <c r="A298" s="102"/>
      <c r="B298" s="103" t="s">
        <v>305</v>
      </c>
      <c r="C298" s="103" t="s">
        <v>350</v>
      </c>
      <c r="D298" s="103" t="s">
        <v>87</v>
      </c>
      <c r="H298" s="123">
        <f>'MATRIZ 2017 COMPL HOMOLOGADA (2'!J298</f>
        <v>0</v>
      </c>
      <c r="I298" s="123">
        <f>'MATRIZ 2017 COMPL HOMOLOGADA (2'!O298</f>
        <v>500074.62820246303</v>
      </c>
      <c r="J298" s="123">
        <f>'MATRIZ 2017 COMPL HOMOLOGADA (2'!R298+'MATRIZ 2017 COMPL HOMOLOGADA (2'!X298+'MATRIZ 2017 COMPL HOMOLOGADA (2'!AQ298+'MATRIZ 2017 COMPL HOMOLOGADA (2'!AU298+'MATRIZ 2017 COMPL HOMOLOGADA (2'!AY298</f>
        <v>0</v>
      </c>
      <c r="K298" s="123"/>
      <c r="L298" s="123">
        <f t="shared" si="15"/>
        <v>500074.62820246303</v>
      </c>
      <c r="M298" s="123"/>
      <c r="N298" s="123">
        <f>'MATRIZ 2017 COMPL HOMOLOGADA (2'!AG298+'MATRIZ 2017 COMPL HOMOLOGADA (2'!AJ298+'MATRIZ 2017 COMPL HOMOLOGADA (2'!AM298</f>
        <v>7092.3030975060183</v>
      </c>
      <c r="O298" s="123"/>
      <c r="P298" s="123"/>
      <c r="Q298" s="102"/>
    </row>
    <row r="299" spans="1:17" x14ac:dyDescent="0.25">
      <c r="A299" s="102"/>
      <c r="B299" s="103" t="s">
        <v>305</v>
      </c>
      <c r="C299" s="103" t="s">
        <v>351</v>
      </c>
      <c r="D299" s="103" t="s">
        <v>89</v>
      </c>
      <c r="H299" s="123">
        <f>'MATRIZ 2017 COMPL HOMOLOGADA (2'!J299</f>
        <v>7723088.8541753069</v>
      </c>
      <c r="I299" s="123">
        <f>'MATRIZ 2017 COMPL HOMOLOGADA (2'!O299</f>
        <v>0</v>
      </c>
      <c r="J299" s="123">
        <f>'MATRIZ 2017 COMPL HOMOLOGADA (2'!R299+'MATRIZ 2017 COMPL HOMOLOGADA (2'!X299+'MATRIZ 2017 COMPL HOMOLOGADA (2'!AQ299+'MATRIZ 2017 COMPL HOMOLOGADA (2'!AU299+'MATRIZ 2017 COMPL HOMOLOGADA (2'!AY299</f>
        <v>659042.72637318168</v>
      </c>
      <c r="K299" s="123"/>
      <c r="L299" s="123">
        <f t="shared" si="15"/>
        <v>8382131.5805484885</v>
      </c>
      <c r="M299" s="123"/>
      <c r="N299" s="123">
        <f>'MATRIZ 2017 COMPL HOMOLOGADA (2'!AG299+'MATRIZ 2017 COMPL HOMOLOGADA (2'!AJ299+'MATRIZ 2017 COMPL HOMOLOGADA (2'!AM299</f>
        <v>1742150.574413528</v>
      </c>
      <c r="O299" s="123"/>
      <c r="P299" s="123"/>
      <c r="Q299" s="102"/>
    </row>
    <row r="300" spans="1:17" x14ac:dyDescent="0.25">
      <c r="A300" s="102"/>
      <c r="B300" s="103" t="s">
        <v>305</v>
      </c>
      <c r="C300" s="103" t="s">
        <v>352</v>
      </c>
      <c r="D300" s="103" t="s">
        <v>89</v>
      </c>
      <c r="H300" s="123">
        <f>'MATRIZ 2017 COMPL HOMOLOGADA (2'!J300</f>
        <v>6582945.3919943739</v>
      </c>
      <c r="I300" s="123">
        <f>'MATRIZ 2017 COMPL HOMOLOGADA (2'!O300</f>
        <v>0</v>
      </c>
      <c r="J300" s="123">
        <f>'MATRIZ 2017 COMPL HOMOLOGADA (2'!R300+'MATRIZ 2017 COMPL HOMOLOGADA (2'!X300+'MATRIZ 2017 COMPL HOMOLOGADA (2'!AQ300+'MATRIZ 2017 COMPL HOMOLOGADA (2'!AU300+'MATRIZ 2017 COMPL HOMOLOGADA (2'!AY300</f>
        <v>725953.32682897244</v>
      </c>
      <c r="K300" s="123"/>
      <c r="L300" s="123">
        <f t="shared" si="15"/>
        <v>7308898.7188233463</v>
      </c>
      <c r="M300" s="123"/>
      <c r="N300" s="123">
        <f>'MATRIZ 2017 COMPL HOMOLOGADA (2'!AG300+'MATRIZ 2017 COMPL HOMOLOGADA (2'!AJ300+'MATRIZ 2017 COMPL HOMOLOGADA (2'!AM300</f>
        <v>2296182.6172751295</v>
      </c>
      <c r="O300" s="123"/>
      <c r="P300" s="123"/>
      <c r="Q300" s="102"/>
    </row>
    <row r="301" spans="1:17" x14ac:dyDescent="0.25">
      <c r="A301" s="102"/>
      <c r="B301" s="103" t="s">
        <v>305</v>
      </c>
      <c r="C301" s="103" t="s">
        <v>353</v>
      </c>
      <c r="D301" s="103" t="s">
        <v>93</v>
      </c>
      <c r="H301" s="123">
        <f>'MATRIZ 2017 COMPL HOMOLOGADA (2'!J301</f>
        <v>0</v>
      </c>
      <c r="I301" s="123">
        <f>'MATRIZ 2017 COMPL HOMOLOGADA (2'!O301</f>
        <v>1023689.7076025748</v>
      </c>
      <c r="J301" s="123">
        <f>'MATRIZ 2017 COMPL HOMOLOGADA (2'!R301+'MATRIZ 2017 COMPL HOMOLOGADA (2'!X301+'MATRIZ 2017 COMPL HOMOLOGADA (2'!AQ301+'MATRIZ 2017 COMPL HOMOLOGADA (2'!AU301+'MATRIZ 2017 COMPL HOMOLOGADA (2'!AY301</f>
        <v>0</v>
      </c>
      <c r="K301" s="123"/>
      <c r="L301" s="123">
        <f t="shared" si="15"/>
        <v>1023689.7076025748</v>
      </c>
      <c r="M301" s="123"/>
      <c r="N301" s="123">
        <f>'MATRIZ 2017 COMPL HOMOLOGADA (2'!AG301+'MATRIZ 2017 COMPL HOMOLOGADA (2'!AJ301+'MATRIZ 2017 COMPL HOMOLOGADA (2'!AM301</f>
        <v>10532.66328723808</v>
      </c>
      <c r="O301" s="123"/>
      <c r="P301" s="123"/>
      <c r="Q301" s="102"/>
    </row>
    <row r="302" spans="1:17" x14ac:dyDescent="0.25">
      <c r="A302" s="102"/>
      <c r="B302" s="103" t="s">
        <v>305</v>
      </c>
      <c r="C302" s="103" t="s">
        <v>354</v>
      </c>
      <c r="D302" s="103" t="s">
        <v>89</v>
      </c>
      <c r="H302" s="123">
        <f>'MATRIZ 2017 COMPL HOMOLOGADA (2'!J302</f>
        <v>2376960.9846541928</v>
      </c>
      <c r="I302" s="123">
        <f>'MATRIZ 2017 COMPL HOMOLOGADA (2'!O302</f>
        <v>0</v>
      </c>
      <c r="J302" s="123">
        <f>'MATRIZ 2017 COMPL HOMOLOGADA (2'!R302+'MATRIZ 2017 COMPL HOMOLOGADA (2'!X302+'MATRIZ 2017 COMPL HOMOLOGADA (2'!AQ302+'MATRIZ 2017 COMPL HOMOLOGADA (2'!AU302+'MATRIZ 2017 COMPL HOMOLOGADA (2'!AY302</f>
        <v>226843.1136468254</v>
      </c>
      <c r="K302" s="123"/>
      <c r="L302" s="123">
        <f t="shared" si="15"/>
        <v>2603804.0983010181</v>
      </c>
      <c r="M302" s="123"/>
      <c r="N302" s="123">
        <f>'MATRIZ 2017 COMPL HOMOLOGADA (2'!AG302+'MATRIZ 2017 COMPL HOMOLOGADA (2'!AJ302+'MATRIZ 2017 COMPL HOMOLOGADA (2'!AM302</f>
        <v>660671.85262748506</v>
      </c>
      <c r="O302" s="123"/>
      <c r="P302" s="123"/>
      <c r="Q302" s="102"/>
    </row>
    <row r="303" spans="1:17" x14ac:dyDescent="0.25">
      <c r="A303" s="102"/>
      <c r="B303" s="103" t="s">
        <v>305</v>
      </c>
      <c r="C303" s="103" t="s">
        <v>355</v>
      </c>
      <c r="D303" s="103" t="s">
        <v>89</v>
      </c>
      <c r="H303" s="123">
        <f>'MATRIZ 2017 COMPL HOMOLOGADA (2'!J303</f>
        <v>5720283.4268310703</v>
      </c>
      <c r="I303" s="123">
        <f>'MATRIZ 2017 COMPL HOMOLOGADA (2'!O303</f>
        <v>0</v>
      </c>
      <c r="J303" s="123">
        <f>'MATRIZ 2017 COMPL HOMOLOGADA (2'!R303+'MATRIZ 2017 COMPL HOMOLOGADA (2'!X303+'MATRIZ 2017 COMPL HOMOLOGADA (2'!AQ303+'MATRIZ 2017 COMPL HOMOLOGADA (2'!AU303+'MATRIZ 2017 COMPL HOMOLOGADA (2'!AY303</f>
        <v>1025702.8223227949</v>
      </c>
      <c r="K303" s="123"/>
      <c r="L303" s="123">
        <f t="shared" si="15"/>
        <v>6745986.2491538655</v>
      </c>
      <c r="M303" s="123"/>
      <c r="N303" s="123">
        <f>'MATRIZ 2017 COMPL HOMOLOGADA (2'!AG303+'MATRIZ 2017 COMPL HOMOLOGADA (2'!AJ303+'MATRIZ 2017 COMPL HOMOLOGADA (2'!AM303</f>
        <v>1782533.8373675416</v>
      </c>
      <c r="O303" s="123"/>
      <c r="P303" s="123"/>
      <c r="Q303" s="102"/>
    </row>
    <row r="304" spans="1:17" x14ac:dyDescent="0.25">
      <c r="A304" s="102"/>
      <c r="B304" s="103" t="s">
        <v>305</v>
      </c>
      <c r="C304" s="103" t="s">
        <v>356</v>
      </c>
      <c r="D304" s="103" t="s">
        <v>89</v>
      </c>
      <c r="H304" s="123">
        <f>'MATRIZ 2017 COMPL HOMOLOGADA (2'!J304</f>
        <v>1719973.4019592025</v>
      </c>
      <c r="I304" s="123">
        <f>'MATRIZ 2017 COMPL HOMOLOGADA (2'!O304</f>
        <v>0</v>
      </c>
      <c r="J304" s="123">
        <f>'MATRIZ 2017 COMPL HOMOLOGADA (2'!R304+'MATRIZ 2017 COMPL HOMOLOGADA (2'!X304+'MATRIZ 2017 COMPL HOMOLOGADA (2'!AQ304+'MATRIZ 2017 COMPL HOMOLOGADA (2'!AU304+'MATRIZ 2017 COMPL HOMOLOGADA (2'!AY304</f>
        <v>0</v>
      </c>
      <c r="K304" s="123"/>
      <c r="L304" s="123">
        <f t="shared" si="15"/>
        <v>1719973.4019592025</v>
      </c>
      <c r="M304" s="123"/>
      <c r="N304" s="123">
        <f>'MATRIZ 2017 COMPL HOMOLOGADA (2'!AG304+'MATRIZ 2017 COMPL HOMOLOGADA (2'!AJ304+'MATRIZ 2017 COMPL HOMOLOGADA (2'!AM304</f>
        <v>466113.15234192379</v>
      </c>
      <c r="O304" s="123"/>
      <c r="P304" s="123"/>
      <c r="Q304" s="102"/>
    </row>
    <row r="305" spans="1:17" x14ac:dyDescent="0.25">
      <c r="A305" s="102"/>
      <c r="B305" s="103" t="s">
        <v>305</v>
      </c>
      <c r="C305" s="103" t="s">
        <v>357</v>
      </c>
      <c r="D305" s="103" t="s">
        <v>89</v>
      </c>
      <c r="H305" s="123">
        <f>'MATRIZ 2017 COMPL HOMOLOGADA (2'!J305</f>
        <v>1719973.4019592025</v>
      </c>
      <c r="I305" s="123">
        <f>'MATRIZ 2017 COMPL HOMOLOGADA (2'!O305</f>
        <v>0</v>
      </c>
      <c r="J305" s="123">
        <f>'MATRIZ 2017 COMPL HOMOLOGADA (2'!R305+'MATRIZ 2017 COMPL HOMOLOGADA (2'!X305+'MATRIZ 2017 COMPL HOMOLOGADA (2'!AQ305+'MATRIZ 2017 COMPL HOMOLOGADA (2'!AU305+'MATRIZ 2017 COMPL HOMOLOGADA (2'!AY305</f>
        <v>0</v>
      </c>
      <c r="K305" s="123"/>
      <c r="L305" s="123">
        <f t="shared" si="15"/>
        <v>1719973.4019592025</v>
      </c>
      <c r="M305" s="123"/>
      <c r="N305" s="123">
        <f>'MATRIZ 2017 COMPL HOMOLOGADA (2'!AG305+'MATRIZ 2017 COMPL HOMOLOGADA (2'!AJ305+'MATRIZ 2017 COMPL HOMOLOGADA (2'!AM305</f>
        <v>426575.89556724305</v>
      </c>
      <c r="O305" s="123"/>
      <c r="P305" s="123"/>
      <c r="Q305" s="102"/>
    </row>
    <row r="306" spans="1:17" x14ac:dyDescent="0.25">
      <c r="A306" s="102"/>
      <c r="H306" s="123"/>
      <c r="I306" s="123"/>
      <c r="J306" s="123"/>
      <c r="K306" s="123"/>
      <c r="L306" s="123"/>
      <c r="M306" s="123"/>
      <c r="N306" s="123"/>
      <c r="O306" s="123"/>
      <c r="P306" s="123"/>
      <c r="Q306" s="102"/>
    </row>
    <row r="307" spans="1:17" x14ac:dyDescent="0.25">
      <c r="A307" s="102"/>
      <c r="B307" s="107" t="s">
        <v>305</v>
      </c>
      <c r="C307" s="107" t="s">
        <v>358</v>
      </c>
      <c r="D307" s="107" t="s">
        <v>84</v>
      </c>
      <c r="E307" s="107"/>
      <c r="F307" s="109"/>
      <c r="G307" s="107"/>
      <c r="H307" s="124">
        <f>SUM(H308:H316)</f>
        <v>26926681.444198467</v>
      </c>
      <c r="I307" s="124">
        <f>SUM(I308:I316)</f>
        <v>1228978.1802848233</v>
      </c>
      <c r="J307" s="124">
        <f>SUM(J308:J317)</f>
        <v>9867563.7772932649</v>
      </c>
      <c r="K307" s="124"/>
      <c r="L307" s="124">
        <f>SUM(L308:L317)</f>
        <v>38023223.401776552</v>
      </c>
      <c r="M307" s="124"/>
      <c r="N307" s="124">
        <f>SUM(N308:N317)</f>
        <v>12381862.680631863</v>
      </c>
      <c r="O307" s="124"/>
      <c r="P307" s="124">
        <f>L307*'DADOS BASE PROPOSTA'!$H$63</f>
        <v>30418.578721421243</v>
      </c>
      <c r="Q307" s="102"/>
    </row>
    <row r="308" spans="1:17" x14ac:dyDescent="0.25">
      <c r="A308" s="102"/>
      <c r="B308" s="103" t="s">
        <v>305</v>
      </c>
      <c r="C308" s="103" t="s">
        <v>35</v>
      </c>
      <c r="D308" s="103" t="s">
        <v>85</v>
      </c>
      <c r="F308" s="77">
        <f>'MATRIZ 2017 COMPL HOMOLOGADA (2'!Q308</f>
        <v>8</v>
      </c>
      <c r="H308" s="123">
        <f>'MATRIZ 2017 COMPL HOMOLOGADA (2'!J308</f>
        <v>0</v>
      </c>
      <c r="I308" s="123">
        <f>SUMIF('MATRIZ 2017 COMPL HOMOLOGADA (2'!D309:D317,"ECR",'MATRIZ 2017 COMPL HOMOLOGADA (2'!O309:O317)</f>
        <v>634.53299629579044</v>
      </c>
      <c r="J308" s="123">
        <f>'MATRIZ 2017 COMPL HOMOLOGADA (2'!R308+'MATRIZ 2017 COMPL HOMOLOGADA (2'!X308+'MATRIZ 2017 COMPL HOMOLOGADA (2'!AQ308+'MATRIZ 2017 COMPL HOMOLOGADA (2'!AU308+'MATRIZ 2017 COMPL HOMOLOGADA (2'!AY308</f>
        <v>4094929.993785813</v>
      </c>
      <c r="K308" s="123"/>
      <c r="L308" s="123">
        <f t="shared" ref="L308:L317" si="16">SUM(H308:J308)</f>
        <v>4095564.5267821089</v>
      </c>
      <c r="M308" s="123"/>
      <c r="N308" s="123">
        <f>'MATRIZ 2017 COMPL HOMOLOGADA (2'!AG308+'MATRIZ 2017 COMPL HOMOLOGADA (2'!AJ308+'MATRIZ 2017 COMPL HOMOLOGADA (2'!AM308</f>
        <v>0</v>
      </c>
      <c r="O308" s="123"/>
      <c r="P308" s="123"/>
      <c r="Q308" s="102"/>
    </row>
    <row r="309" spans="1:17" x14ac:dyDescent="0.25">
      <c r="A309" s="102"/>
      <c r="B309" s="103" t="s">
        <v>305</v>
      </c>
      <c r="C309" s="103" t="s">
        <v>359</v>
      </c>
      <c r="D309" s="103" t="s">
        <v>87</v>
      </c>
      <c r="H309" s="123">
        <f>'MATRIZ 2017 COMPL HOMOLOGADA (2'!J309</f>
        <v>0</v>
      </c>
      <c r="I309" s="123">
        <f>'MATRIZ 2017 COMPL HOMOLOGADA (2'!O309</f>
        <v>598356.97024253965</v>
      </c>
      <c r="J309" s="123">
        <f>'MATRIZ 2017 COMPL HOMOLOGADA (2'!R309+'MATRIZ 2017 COMPL HOMOLOGADA (2'!X309+'MATRIZ 2017 COMPL HOMOLOGADA (2'!AQ309+'MATRIZ 2017 COMPL HOMOLOGADA (2'!AU309+'MATRIZ 2017 COMPL HOMOLOGADA (2'!AY309</f>
        <v>796.46176174393941</v>
      </c>
      <c r="K309" s="123"/>
      <c r="L309" s="123">
        <f t="shared" si="16"/>
        <v>599153.43200428365</v>
      </c>
      <c r="M309" s="123"/>
      <c r="N309" s="123">
        <f>'MATRIZ 2017 COMPL HOMOLOGADA (2'!AG309+'MATRIZ 2017 COMPL HOMOLOGADA (2'!AJ309+'MATRIZ 2017 COMPL HOMOLOGADA (2'!AM309</f>
        <v>136099.8273422909</v>
      </c>
      <c r="O309" s="123"/>
      <c r="P309" s="123"/>
      <c r="Q309" s="102"/>
    </row>
    <row r="310" spans="1:17" x14ac:dyDescent="0.25">
      <c r="A310" s="102"/>
      <c r="B310" s="103" t="s">
        <v>305</v>
      </c>
      <c r="C310" s="103" t="s">
        <v>360</v>
      </c>
      <c r="D310" s="103" t="s">
        <v>87</v>
      </c>
      <c r="H310" s="123">
        <f>'MATRIZ 2017 COMPL HOMOLOGADA (2'!J310</f>
        <v>0</v>
      </c>
      <c r="I310" s="123">
        <f>'MATRIZ 2017 COMPL HOMOLOGADA (2'!O310</f>
        <v>629986.67704598792</v>
      </c>
      <c r="J310" s="123">
        <f>'MATRIZ 2017 COMPL HOMOLOGADA (2'!R310+'MATRIZ 2017 COMPL HOMOLOGADA (2'!X310+'MATRIZ 2017 COMPL HOMOLOGADA (2'!AQ310+'MATRIZ 2017 COMPL HOMOLOGADA (2'!AU310+'MATRIZ 2017 COMPL HOMOLOGADA (2'!AY310</f>
        <v>1129.9329395854036</v>
      </c>
      <c r="K310" s="123"/>
      <c r="L310" s="123">
        <f t="shared" si="16"/>
        <v>631116.60998557333</v>
      </c>
      <c r="M310" s="123"/>
      <c r="N310" s="123">
        <f>'MATRIZ 2017 COMPL HOMOLOGADA (2'!AG310+'MATRIZ 2017 COMPL HOMOLOGADA (2'!AJ310+'MATRIZ 2017 COMPL HOMOLOGADA (2'!AM310</f>
        <v>238314.87986725851</v>
      </c>
      <c r="O310" s="123"/>
      <c r="P310" s="123"/>
      <c r="Q310" s="102"/>
    </row>
    <row r="311" spans="1:17" x14ac:dyDescent="0.25">
      <c r="A311" s="102"/>
      <c r="B311" s="103" t="s">
        <v>305</v>
      </c>
      <c r="C311" s="103" t="s">
        <v>361</v>
      </c>
      <c r="D311" s="103" t="s">
        <v>89</v>
      </c>
      <c r="H311" s="123">
        <f>'MATRIZ 2017 COMPL HOMOLOGADA (2'!J311</f>
        <v>5764105.8112539928</v>
      </c>
      <c r="I311" s="123">
        <f>'MATRIZ 2017 COMPL HOMOLOGADA (2'!O311</f>
        <v>0</v>
      </c>
      <c r="J311" s="123">
        <f>'MATRIZ 2017 COMPL HOMOLOGADA (2'!R311+'MATRIZ 2017 COMPL HOMOLOGADA (2'!X311+'MATRIZ 2017 COMPL HOMOLOGADA (2'!AQ311+'MATRIZ 2017 COMPL HOMOLOGADA (2'!AU311+'MATRIZ 2017 COMPL HOMOLOGADA (2'!AY311</f>
        <v>104096.02180364938</v>
      </c>
      <c r="K311" s="123"/>
      <c r="L311" s="123">
        <f t="shared" si="16"/>
        <v>5868201.833057642</v>
      </c>
      <c r="M311" s="123"/>
      <c r="N311" s="123">
        <f>'MATRIZ 2017 COMPL HOMOLOGADA (2'!AG311+'MATRIZ 2017 COMPL HOMOLOGADA (2'!AJ311+'MATRIZ 2017 COMPL HOMOLOGADA (2'!AM311</f>
        <v>3019004.9459173735</v>
      </c>
      <c r="O311" s="123"/>
      <c r="P311" s="123"/>
      <c r="Q311" s="102"/>
    </row>
    <row r="312" spans="1:17" x14ac:dyDescent="0.25">
      <c r="A312" s="102"/>
      <c r="B312" s="103" t="s">
        <v>305</v>
      </c>
      <c r="C312" s="103" t="s">
        <v>362</v>
      </c>
      <c r="D312" s="103" t="s">
        <v>89</v>
      </c>
      <c r="H312" s="123">
        <f>'MATRIZ 2017 COMPL HOMOLOGADA (2'!J312</f>
        <v>6257715.7761539426</v>
      </c>
      <c r="I312" s="123">
        <f>'MATRIZ 2017 COMPL HOMOLOGADA (2'!O312</f>
        <v>0</v>
      </c>
      <c r="J312" s="123">
        <f>'MATRIZ 2017 COMPL HOMOLOGADA (2'!R312+'MATRIZ 2017 COMPL HOMOLOGADA (2'!X312+'MATRIZ 2017 COMPL HOMOLOGADA (2'!AQ312+'MATRIZ 2017 COMPL HOMOLOGADA (2'!AU312+'MATRIZ 2017 COMPL HOMOLOGADA (2'!AY312</f>
        <v>436470.23918822949</v>
      </c>
      <c r="K312" s="123"/>
      <c r="L312" s="123">
        <f t="shared" si="16"/>
        <v>6694186.0153421722</v>
      </c>
      <c r="M312" s="123"/>
      <c r="N312" s="123">
        <f>'MATRIZ 2017 COMPL HOMOLOGADA (2'!AG312+'MATRIZ 2017 COMPL HOMOLOGADA (2'!AJ312+'MATRIZ 2017 COMPL HOMOLOGADA (2'!AM312</f>
        <v>2554466.8818373438</v>
      </c>
      <c r="O312" s="123"/>
      <c r="P312" s="123"/>
      <c r="Q312" s="102"/>
    </row>
    <row r="313" spans="1:17" x14ac:dyDescent="0.25">
      <c r="A313" s="102"/>
      <c r="B313" s="103" t="s">
        <v>305</v>
      </c>
      <c r="C313" s="103" t="s">
        <v>363</v>
      </c>
      <c r="D313" s="103" t="s">
        <v>89</v>
      </c>
      <c r="H313" s="123">
        <f>'MATRIZ 2017 COMPL HOMOLOGADA (2'!J313</f>
        <v>9402133.8691629078</v>
      </c>
      <c r="I313" s="123">
        <f>'MATRIZ 2017 COMPL HOMOLOGADA (2'!O313</f>
        <v>0</v>
      </c>
      <c r="J313" s="123">
        <f>'MATRIZ 2017 COMPL HOMOLOGADA (2'!R313+'MATRIZ 2017 COMPL HOMOLOGADA (2'!X313+'MATRIZ 2017 COMPL HOMOLOGADA (2'!AQ313+'MATRIZ 2017 COMPL HOMOLOGADA (2'!AU313+'MATRIZ 2017 COMPL HOMOLOGADA (2'!AY313</f>
        <v>5222379.3961445009</v>
      </c>
      <c r="K313" s="123"/>
      <c r="L313" s="123">
        <f t="shared" si="16"/>
        <v>14624513.265307408</v>
      </c>
      <c r="M313" s="123"/>
      <c r="N313" s="123">
        <f>'MATRIZ 2017 COMPL HOMOLOGADA (2'!AG313+'MATRIZ 2017 COMPL HOMOLOGADA (2'!AJ313+'MATRIZ 2017 COMPL HOMOLOGADA (2'!AM313</f>
        <v>5140010.2609170135</v>
      </c>
      <c r="O313" s="123"/>
      <c r="P313" s="123"/>
      <c r="Q313" s="102"/>
    </row>
    <row r="314" spans="1:17" x14ac:dyDescent="0.25">
      <c r="A314" s="102"/>
      <c r="B314" s="103" t="s">
        <v>305</v>
      </c>
      <c r="C314" s="103" t="s">
        <v>364</v>
      </c>
      <c r="D314" s="103" t="s">
        <v>89</v>
      </c>
      <c r="H314" s="123">
        <f>'MATRIZ 2017 COMPL HOMOLOGADA (2'!J314</f>
        <v>1719973.4019592027</v>
      </c>
      <c r="I314" s="123">
        <f>'MATRIZ 2017 COMPL HOMOLOGADA (2'!O314</f>
        <v>0</v>
      </c>
      <c r="J314" s="123">
        <f>'MATRIZ 2017 COMPL HOMOLOGADA (2'!R314+'MATRIZ 2017 COMPL HOMOLOGADA (2'!X314+'MATRIZ 2017 COMPL HOMOLOGADA (2'!AQ314+'MATRIZ 2017 COMPL HOMOLOGADA (2'!AU314+'MATRIZ 2017 COMPL HOMOLOGADA (2'!AY314</f>
        <v>2670.4805970076372</v>
      </c>
      <c r="K314" s="123"/>
      <c r="L314" s="123">
        <f t="shared" si="16"/>
        <v>1722643.8825562103</v>
      </c>
      <c r="M314" s="123"/>
      <c r="N314" s="123">
        <f>'MATRIZ 2017 COMPL HOMOLOGADA (2'!AG314+'MATRIZ 2017 COMPL HOMOLOGADA (2'!AJ314+'MATRIZ 2017 COMPL HOMOLOGADA (2'!AM314</f>
        <v>357983.53800690884</v>
      </c>
      <c r="O314" s="123"/>
      <c r="P314" s="123"/>
      <c r="Q314" s="102"/>
    </row>
    <row r="315" spans="1:17" x14ac:dyDescent="0.25">
      <c r="A315" s="102"/>
      <c r="B315" s="103" t="s">
        <v>305</v>
      </c>
      <c r="C315" s="103" t="s">
        <v>365</v>
      </c>
      <c r="D315" s="103" t="s">
        <v>89</v>
      </c>
      <c r="H315" s="123">
        <f>'MATRIZ 2017 COMPL HOMOLOGADA (2'!J315</f>
        <v>1719973.4019592025</v>
      </c>
      <c r="I315" s="123">
        <f>'MATRIZ 2017 COMPL HOMOLOGADA (2'!O315</f>
        <v>0</v>
      </c>
      <c r="J315" s="123">
        <f>'MATRIZ 2017 COMPL HOMOLOGADA (2'!R315+'MATRIZ 2017 COMPL HOMOLOGADA (2'!X315+'MATRIZ 2017 COMPL HOMOLOGADA (2'!AQ315+'MATRIZ 2017 COMPL HOMOLOGADA (2'!AU315+'MATRIZ 2017 COMPL HOMOLOGADA (2'!AY315</f>
        <v>1782.4295337762774</v>
      </c>
      <c r="K315" s="123"/>
      <c r="L315" s="123">
        <f t="shared" si="16"/>
        <v>1721755.8314929788</v>
      </c>
      <c r="M315" s="123"/>
      <c r="N315" s="123">
        <f>'MATRIZ 2017 COMPL HOMOLOGADA (2'!AG315+'MATRIZ 2017 COMPL HOMOLOGADA (2'!AJ315+'MATRIZ 2017 COMPL HOMOLOGADA (2'!AM315</f>
        <v>410240.88056456693</v>
      </c>
      <c r="O315" s="123"/>
      <c r="P315" s="123"/>
      <c r="Q315" s="102"/>
    </row>
    <row r="316" spans="1:17" x14ac:dyDescent="0.25">
      <c r="A316" s="102"/>
      <c r="B316" s="103" t="s">
        <v>305</v>
      </c>
      <c r="C316" s="103" t="s">
        <v>366</v>
      </c>
      <c r="D316" s="103" t="s">
        <v>89</v>
      </c>
      <c r="H316" s="123">
        <f>'MATRIZ 2017 COMPL HOMOLOGADA (2'!J316</f>
        <v>2062779.183709221</v>
      </c>
      <c r="I316" s="123">
        <f>'MATRIZ 2017 COMPL HOMOLOGADA (2'!O316</f>
        <v>0</v>
      </c>
      <c r="J316" s="123">
        <f>'MATRIZ 2017 COMPL HOMOLOGADA (2'!R316+'MATRIZ 2017 COMPL HOMOLOGADA (2'!X316+'MATRIZ 2017 COMPL HOMOLOGADA (2'!AQ316+'MATRIZ 2017 COMPL HOMOLOGADA (2'!AU316+'MATRIZ 2017 COMPL HOMOLOGADA (2'!AY316</f>
        <v>3308.8215389583079</v>
      </c>
      <c r="K316" s="123"/>
      <c r="L316" s="123">
        <f t="shared" si="16"/>
        <v>2066088.0052481792</v>
      </c>
      <c r="M316" s="123"/>
      <c r="N316" s="123">
        <f>'MATRIZ 2017 COMPL HOMOLOGADA (2'!AG316+'MATRIZ 2017 COMPL HOMOLOGADA (2'!AJ316+'MATRIZ 2017 COMPL HOMOLOGADA (2'!AM316</f>
        <v>517728.67698891071</v>
      </c>
      <c r="O316" s="123"/>
      <c r="P316" s="123"/>
      <c r="Q316" s="102"/>
    </row>
    <row r="317" spans="1:17" x14ac:dyDescent="0.25">
      <c r="A317" s="102"/>
      <c r="B317" s="103" t="s">
        <v>305</v>
      </c>
      <c r="C317" s="103" t="s">
        <v>367</v>
      </c>
      <c r="D317" s="103" t="s">
        <v>246</v>
      </c>
      <c r="H317" s="123"/>
      <c r="I317" s="123" t="s">
        <v>768</v>
      </c>
      <c r="J317" s="123">
        <f>'MATRIZ 2017 COMPL HOMOLOGADA (2'!R317+'MATRIZ 2017 COMPL HOMOLOGADA (2'!X317+'MATRIZ 2017 COMPL HOMOLOGADA (2'!AQ317+'MATRIZ 2017 COMPL HOMOLOGADA (2'!AU317+'MATRIZ 2017 COMPL HOMOLOGADA (2'!AY317</f>
        <v>0</v>
      </c>
      <c r="K317" s="123"/>
      <c r="L317" s="123">
        <f t="shared" si="16"/>
        <v>0</v>
      </c>
      <c r="M317" s="123"/>
      <c r="N317" s="123">
        <f>'MATRIZ 2017 COMPL HOMOLOGADA (2'!AG317+'MATRIZ 2017 COMPL HOMOLOGADA (2'!AJ317+'MATRIZ 2017 COMPL HOMOLOGADA (2'!AM317</f>
        <v>8012.7891901948196</v>
      </c>
      <c r="O317" s="123"/>
      <c r="P317" s="123"/>
      <c r="Q317" s="102"/>
    </row>
    <row r="318" spans="1:17" x14ac:dyDescent="0.25">
      <c r="A318" s="102"/>
      <c r="H318" s="123"/>
      <c r="I318" s="123"/>
      <c r="J318" s="123"/>
      <c r="K318" s="123"/>
      <c r="L318" s="123"/>
      <c r="M318" s="123"/>
      <c r="N318" s="123"/>
      <c r="O318" s="123"/>
      <c r="P318" s="123"/>
      <c r="Q318" s="102"/>
    </row>
    <row r="319" spans="1:17" x14ac:dyDescent="0.25">
      <c r="A319" s="102"/>
      <c r="B319" s="107" t="s">
        <v>305</v>
      </c>
      <c r="C319" s="107" t="s">
        <v>368</v>
      </c>
      <c r="D319" s="107" t="s">
        <v>84</v>
      </c>
      <c r="E319" s="107"/>
      <c r="F319" s="109"/>
      <c r="G319" s="107"/>
      <c r="H319" s="124">
        <f>SUM(H320:H329)</f>
        <v>14529527.585298957</v>
      </c>
      <c r="I319" s="124">
        <f>SUM(I320:I329)</f>
        <v>4011188.2397902864</v>
      </c>
      <c r="J319" s="124">
        <f>SUM(J320:J329)</f>
        <v>5152115.7556654112</v>
      </c>
      <c r="K319" s="124"/>
      <c r="L319" s="124">
        <f>SUM(L320:L329)</f>
        <v>23692831.580754653</v>
      </c>
      <c r="M319" s="124"/>
      <c r="N319" s="124">
        <f>SUM(N320:N329)</f>
        <v>4514312.3339307969</v>
      </c>
      <c r="O319" s="124"/>
      <c r="P319" s="124">
        <f>L319*'DADOS BASE PROPOSTA'!$H$63</f>
        <v>18954.265264603724</v>
      </c>
      <c r="Q319" s="102"/>
    </row>
    <row r="320" spans="1:17" x14ac:dyDescent="0.25">
      <c r="A320" s="102"/>
      <c r="B320" s="103" t="s">
        <v>305</v>
      </c>
      <c r="C320" s="103" t="s">
        <v>35</v>
      </c>
      <c r="D320" s="103" t="s">
        <v>85</v>
      </c>
      <c r="F320" s="77">
        <f>'MATRIZ 2017 COMPL HOMOLOGADA (2'!Q320</f>
        <v>9</v>
      </c>
      <c r="H320" s="123">
        <f>'MATRIZ 2017 COMPL HOMOLOGADA (2'!J320</f>
        <v>0</v>
      </c>
      <c r="I320" s="123">
        <f>SUMIF('MATRIZ 2017 COMPL HOMOLOGADA (2'!D321:D330,"ECR",'MATRIZ 2017 COMPL HOMOLOGADA (2'!O321:O330)</f>
        <v>0</v>
      </c>
      <c r="J320" s="123">
        <f>'MATRIZ 2017 COMPL HOMOLOGADA (2'!R320+'MATRIZ 2017 COMPL HOMOLOGADA (2'!X320+'MATRIZ 2017 COMPL HOMOLOGADA (2'!AQ320+'MATRIZ 2017 COMPL HOMOLOGADA (2'!AU320+'MATRIZ 2017 COMPL HOMOLOGADA (2'!AY320</f>
        <v>4220656.4884394631</v>
      </c>
      <c r="K320" s="123"/>
      <c r="L320" s="123">
        <f t="shared" ref="L320:L329" si="17">SUM(H320:J320)</f>
        <v>4220656.4884394631</v>
      </c>
      <c r="M320" s="123"/>
      <c r="N320" s="123">
        <f>'MATRIZ 2017 COMPL HOMOLOGADA (2'!AG320+'MATRIZ 2017 COMPL HOMOLOGADA (2'!AJ320+'MATRIZ 2017 COMPL HOMOLOGADA (2'!AM320</f>
        <v>0</v>
      </c>
      <c r="O320" s="123"/>
      <c r="P320" s="123"/>
      <c r="Q320" s="102"/>
    </row>
    <row r="321" spans="1:17" x14ac:dyDescent="0.25">
      <c r="A321" s="102"/>
      <c r="B321" s="103" t="s">
        <v>305</v>
      </c>
      <c r="C321" s="103" t="s">
        <v>369</v>
      </c>
      <c r="D321" s="103" t="s">
        <v>87</v>
      </c>
      <c r="H321" s="123">
        <f>'MATRIZ 2017 COMPL HOMOLOGADA (2'!J321</f>
        <v>0</v>
      </c>
      <c r="I321" s="123">
        <f>'MATRIZ 2017 COMPL HOMOLOGADA (2'!O321</f>
        <v>572680.27780206548</v>
      </c>
      <c r="J321" s="123">
        <f>'MATRIZ 2017 COMPL HOMOLOGADA (2'!R321+'MATRIZ 2017 COMPL HOMOLOGADA (2'!X321+'MATRIZ 2017 COMPL HOMOLOGADA (2'!AQ321+'MATRIZ 2017 COMPL HOMOLOGADA (2'!AU321+'MATRIZ 2017 COMPL HOMOLOGADA (2'!AY321</f>
        <v>0</v>
      </c>
      <c r="K321" s="123"/>
      <c r="L321" s="123">
        <f t="shared" si="17"/>
        <v>572680.27780206548</v>
      </c>
      <c r="M321" s="123"/>
      <c r="N321" s="123">
        <f>'MATRIZ 2017 COMPL HOMOLOGADA (2'!AG321+'MATRIZ 2017 COMPL HOMOLOGADA (2'!AJ321+'MATRIZ 2017 COMPL HOMOLOGADA (2'!AM321</f>
        <v>66928.07495564445</v>
      </c>
      <c r="O321" s="123"/>
      <c r="P321" s="123"/>
      <c r="Q321" s="102"/>
    </row>
    <row r="322" spans="1:17" x14ac:dyDescent="0.25">
      <c r="A322" s="102"/>
      <c r="B322" s="103" t="s">
        <v>305</v>
      </c>
      <c r="C322" s="103" t="s">
        <v>370</v>
      </c>
      <c r="D322" s="103" t="s">
        <v>87</v>
      </c>
      <c r="H322" s="123">
        <f>'MATRIZ 2017 COMPL HOMOLOGADA (2'!J322</f>
        <v>0</v>
      </c>
      <c r="I322" s="123">
        <f>'MATRIZ 2017 COMPL HOMOLOGADA (2'!O322</f>
        <v>886896.72100829729</v>
      </c>
      <c r="J322" s="123">
        <f>'MATRIZ 2017 COMPL HOMOLOGADA (2'!R322+'MATRIZ 2017 COMPL HOMOLOGADA (2'!X322+'MATRIZ 2017 COMPL HOMOLOGADA (2'!AQ322+'MATRIZ 2017 COMPL HOMOLOGADA (2'!AU322+'MATRIZ 2017 COMPL HOMOLOGADA (2'!AY322</f>
        <v>787618.8142230598</v>
      </c>
      <c r="K322" s="123"/>
      <c r="L322" s="123">
        <f t="shared" si="17"/>
        <v>1674515.535231357</v>
      </c>
      <c r="M322" s="123"/>
      <c r="N322" s="123">
        <f>'MATRIZ 2017 COMPL HOMOLOGADA (2'!AG322+'MATRIZ 2017 COMPL HOMOLOGADA (2'!AJ322+'MATRIZ 2017 COMPL HOMOLOGADA (2'!AM322</f>
        <v>568798.81547765702</v>
      </c>
      <c r="O322" s="123"/>
      <c r="P322" s="123"/>
      <c r="Q322" s="102"/>
    </row>
    <row r="323" spans="1:17" x14ac:dyDescent="0.25">
      <c r="A323" s="102"/>
      <c r="B323" s="103" t="s">
        <v>305</v>
      </c>
      <c r="C323" s="103" t="s">
        <v>371</v>
      </c>
      <c r="D323" s="103" t="s">
        <v>89</v>
      </c>
      <c r="H323" s="123">
        <f>'MATRIZ 2017 COMPL HOMOLOGADA (2'!J323</f>
        <v>3099890.4059161223</v>
      </c>
      <c r="I323" s="123">
        <f>'MATRIZ 2017 COMPL HOMOLOGADA (2'!O323</f>
        <v>0</v>
      </c>
      <c r="J323" s="123">
        <f>'MATRIZ 2017 COMPL HOMOLOGADA (2'!R323+'MATRIZ 2017 COMPL HOMOLOGADA (2'!X323+'MATRIZ 2017 COMPL HOMOLOGADA (2'!AQ323+'MATRIZ 2017 COMPL HOMOLOGADA (2'!AU323+'MATRIZ 2017 COMPL HOMOLOGADA (2'!AY323</f>
        <v>17350.786047658348</v>
      </c>
      <c r="K323" s="123"/>
      <c r="L323" s="123">
        <f t="shared" si="17"/>
        <v>3117241.1919637807</v>
      </c>
      <c r="M323" s="123"/>
      <c r="N323" s="123">
        <f>'MATRIZ 2017 COMPL HOMOLOGADA (2'!AG323+'MATRIZ 2017 COMPL HOMOLOGADA (2'!AJ323+'MATRIZ 2017 COMPL HOMOLOGADA (2'!AM323</f>
        <v>589388.66197180364</v>
      </c>
      <c r="O323" s="123"/>
      <c r="P323" s="123"/>
      <c r="Q323" s="102"/>
    </row>
    <row r="324" spans="1:17" x14ac:dyDescent="0.25">
      <c r="A324" s="102"/>
      <c r="B324" s="103" t="s">
        <v>305</v>
      </c>
      <c r="C324" s="103" t="s">
        <v>372</v>
      </c>
      <c r="D324" s="103" t="s">
        <v>89</v>
      </c>
      <c r="H324" s="123">
        <f>'MATRIZ 2017 COMPL HOMOLOGADA (2'!J324</f>
        <v>1719973.4019592025</v>
      </c>
      <c r="I324" s="123">
        <f>'MATRIZ 2017 COMPL HOMOLOGADA (2'!O324</f>
        <v>0</v>
      </c>
      <c r="J324" s="123">
        <f>'MATRIZ 2017 COMPL HOMOLOGADA (2'!R324+'MATRIZ 2017 COMPL HOMOLOGADA (2'!X324+'MATRIZ 2017 COMPL HOMOLOGADA (2'!AQ324+'MATRIZ 2017 COMPL HOMOLOGADA (2'!AU324+'MATRIZ 2017 COMPL HOMOLOGADA (2'!AY324</f>
        <v>108957.30726193612</v>
      </c>
      <c r="K324" s="123"/>
      <c r="L324" s="123">
        <f t="shared" si="17"/>
        <v>1828930.7092211386</v>
      </c>
      <c r="M324" s="123"/>
      <c r="N324" s="123">
        <f>'MATRIZ 2017 COMPL HOMOLOGADA (2'!AG324+'MATRIZ 2017 COMPL HOMOLOGADA (2'!AJ324+'MATRIZ 2017 COMPL HOMOLOGADA (2'!AM324</f>
        <v>633164.84096484003</v>
      </c>
      <c r="O324" s="123"/>
      <c r="P324" s="123"/>
      <c r="Q324" s="102"/>
    </row>
    <row r="325" spans="1:17" x14ac:dyDescent="0.25">
      <c r="A325" s="102"/>
      <c r="B325" s="103" t="s">
        <v>305</v>
      </c>
      <c r="C325" s="103" t="s">
        <v>373</v>
      </c>
      <c r="D325" s="103" t="s">
        <v>93</v>
      </c>
      <c r="H325" s="123">
        <f>'MATRIZ 2017 COMPL HOMOLOGADA (2'!J325</f>
        <v>0</v>
      </c>
      <c r="I325" s="123">
        <f>'MATRIZ 2017 COMPL HOMOLOGADA (2'!O325</f>
        <v>1182912.6262934341</v>
      </c>
      <c r="J325" s="123">
        <f>'MATRIZ 2017 COMPL HOMOLOGADA (2'!R325+'MATRIZ 2017 COMPL HOMOLOGADA (2'!X325+'MATRIZ 2017 COMPL HOMOLOGADA (2'!AQ325+'MATRIZ 2017 COMPL HOMOLOGADA (2'!AU325+'MATRIZ 2017 COMPL HOMOLOGADA (2'!AY325</f>
        <v>0</v>
      </c>
      <c r="K325" s="123"/>
      <c r="L325" s="123">
        <f t="shared" si="17"/>
        <v>1182912.6262934341</v>
      </c>
      <c r="M325" s="123"/>
      <c r="N325" s="123">
        <f>'MATRIZ 2017 COMPL HOMOLOGADA (2'!AG325+'MATRIZ 2017 COMPL HOMOLOGADA (2'!AJ325+'MATRIZ 2017 COMPL HOMOLOGADA (2'!AM325</f>
        <v>166265.59214486671</v>
      </c>
      <c r="O325" s="123"/>
      <c r="P325" s="123"/>
      <c r="Q325" s="102"/>
    </row>
    <row r="326" spans="1:17" x14ac:dyDescent="0.25">
      <c r="A326" s="102"/>
      <c r="B326" s="103" t="s">
        <v>305</v>
      </c>
      <c r="C326" s="103" t="s">
        <v>374</v>
      </c>
      <c r="D326" s="103" t="s">
        <v>89</v>
      </c>
      <c r="H326" s="123">
        <f>'MATRIZ 2017 COMPL HOMOLOGADA (2'!J326</f>
        <v>1719973.4019592025</v>
      </c>
      <c r="I326" s="123">
        <f>'MATRIZ 2017 COMPL HOMOLOGADA (2'!O326</f>
        <v>0</v>
      </c>
      <c r="J326" s="123">
        <f>'MATRIZ 2017 COMPL HOMOLOGADA (2'!R326+'MATRIZ 2017 COMPL HOMOLOGADA (2'!X326+'MATRIZ 2017 COMPL HOMOLOGADA (2'!AQ326+'MATRIZ 2017 COMPL HOMOLOGADA (2'!AU326+'MATRIZ 2017 COMPL HOMOLOGADA (2'!AY326</f>
        <v>1772.9860608219194</v>
      </c>
      <c r="K326" s="123"/>
      <c r="L326" s="123">
        <f t="shared" si="17"/>
        <v>1721746.3880200244</v>
      </c>
      <c r="M326" s="123"/>
      <c r="N326" s="123">
        <f>'MATRIZ 2017 COMPL HOMOLOGADA (2'!AG326+'MATRIZ 2017 COMPL HOMOLOGADA (2'!AJ326+'MATRIZ 2017 COMPL HOMOLOGADA (2'!AM326</f>
        <v>398643.83769013017</v>
      </c>
      <c r="O326" s="123"/>
      <c r="P326" s="123"/>
      <c r="Q326" s="102"/>
    </row>
    <row r="327" spans="1:17" x14ac:dyDescent="0.25">
      <c r="A327" s="102"/>
      <c r="B327" s="103" t="s">
        <v>305</v>
      </c>
      <c r="C327" s="103" t="s">
        <v>375</v>
      </c>
      <c r="D327" s="103" t="s">
        <v>89</v>
      </c>
      <c r="H327" s="123">
        <f>'MATRIZ 2017 COMPL HOMOLOGADA (2'!J327</f>
        <v>3483323.5918891826</v>
      </c>
      <c r="I327" s="123">
        <f>'MATRIZ 2017 COMPL HOMOLOGADA (2'!O327</f>
        <v>0</v>
      </c>
      <c r="J327" s="123">
        <f>'MATRIZ 2017 COMPL HOMOLOGADA (2'!R327+'MATRIZ 2017 COMPL HOMOLOGADA (2'!X327+'MATRIZ 2017 COMPL HOMOLOGADA (2'!AQ327+'MATRIZ 2017 COMPL HOMOLOGADA (2'!AU327+'MATRIZ 2017 COMPL HOMOLOGADA (2'!AY327</f>
        <v>13892.699202683589</v>
      </c>
      <c r="K327" s="123"/>
      <c r="L327" s="123">
        <f t="shared" si="17"/>
        <v>3497216.2910918663</v>
      </c>
      <c r="M327" s="123"/>
      <c r="N327" s="123">
        <f>'MATRIZ 2017 COMPL HOMOLOGADA (2'!AG327+'MATRIZ 2017 COMPL HOMOLOGADA (2'!AJ327+'MATRIZ 2017 COMPL HOMOLOGADA (2'!AM327</f>
        <v>713202.34416932648</v>
      </c>
      <c r="O327" s="123"/>
      <c r="P327" s="123"/>
      <c r="Q327" s="102"/>
    </row>
    <row r="328" spans="1:17" x14ac:dyDescent="0.25">
      <c r="A328" s="102"/>
      <c r="B328" s="103" t="s">
        <v>305</v>
      </c>
      <c r="C328" s="103" t="s">
        <v>376</v>
      </c>
      <c r="D328" s="103" t="s">
        <v>89</v>
      </c>
      <c r="H328" s="123">
        <f>'MATRIZ 2017 COMPL HOMOLOGADA (2'!J328</f>
        <v>4506366.783575248</v>
      </c>
      <c r="I328" s="123">
        <f>'MATRIZ 2017 COMPL HOMOLOGADA (2'!O328</f>
        <v>0</v>
      </c>
      <c r="J328" s="123">
        <f>'MATRIZ 2017 COMPL HOMOLOGADA (2'!R328+'MATRIZ 2017 COMPL HOMOLOGADA (2'!X328+'MATRIZ 2017 COMPL HOMOLOGADA (2'!AQ328+'MATRIZ 2017 COMPL HOMOLOGADA (2'!AU328+'MATRIZ 2017 COMPL HOMOLOGADA (2'!AY328</f>
        <v>1866.6744297885057</v>
      </c>
      <c r="K328" s="123"/>
      <c r="L328" s="123">
        <f t="shared" si="17"/>
        <v>4508233.4580050362</v>
      </c>
      <c r="M328" s="123"/>
      <c r="N328" s="123">
        <f>'MATRIZ 2017 COMPL HOMOLOGADA (2'!AG328+'MATRIZ 2017 COMPL HOMOLOGADA (2'!AJ328+'MATRIZ 2017 COMPL HOMOLOGADA (2'!AM328</f>
        <v>938499.25824165333</v>
      </c>
      <c r="O328" s="123"/>
      <c r="P328" s="123"/>
      <c r="Q328" s="102"/>
    </row>
    <row r="329" spans="1:17" x14ac:dyDescent="0.25">
      <c r="A329" s="102"/>
      <c r="B329" s="103" t="s">
        <v>305</v>
      </c>
      <c r="C329" s="103" t="s">
        <v>377</v>
      </c>
      <c r="D329" s="103" t="s">
        <v>93</v>
      </c>
      <c r="H329" s="123">
        <f>'MATRIZ 2017 COMPL HOMOLOGADA (2'!J329</f>
        <v>0</v>
      </c>
      <c r="I329" s="123">
        <f>'MATRIZ 2017 COMPL HOMOLOGADA (2'!O329</f>
        <v>1368698.6146864896</v>
      </c>
      <c r="J329" s="123">
        <f>'MATRIZ 2017 COMPL HOMOLOGADA (2'!R329+'MATRIZ 2017 COMPL HOMOLOGADA (2'!X329+'MATRIZ 2017 COMPL HOMOLOGADA (2'!AQ329+'MATRIZ 2017 COMPL HOMOLOGADA (2'!AU329+'MATRIZ 2017 COMPL HOMOLOGADA (2'!AY329</f>
        <v>0</v>
      </c>
      <c r="K329" s="123"/>
      <c r="L329" s="123">
        <f t="shared" si="17"/>
        <v>1368698.6146864896</v>
      </c>
      <c r="M329" s="123"/>
      <c r="N329" s="123">
        <f>'MATRIZ 2017 COMPL HOMOLOGADA (2'!AG329+'MATRIZ 2017 COMPL HOMOLOGADA (2'!AJ329+'MATRIZ 2017 COMPL HOMOLOGADA (2'!AM329</f>
        <v>439420.9083148748</v>
      </c>
      <c r="O329" s="123"/>
      <c r="P329" s="123"/>
      <c r="Q329" s="102"/>
    </row>
    <row r="330" spans="1:17" x14ac:dyDescent="0.25">
      <c r="A330" s="102"/>
      <c r="H330" s="123"/>
      <c r="I330" s="123"/>
      <c r="J330" s="123"/>
      <c r="K330" s="123"/>
      <c r="L330" s="123"/>
      <c r="M330" s="123"/>
      <c r="N330" s="123"/>
      <c r="O330" s="123"/>
      <c r="P330" s="123"/>
      <c r="Q330" s="102"/>
    </row>
    <row r="331" spans="1:17" x14ac:dyDescent="0.25">
      <c r="A331" s="102"/>
      <c r="B331" s="107" t="s">
        <v>378</v>
      </c>
      <c r="C331" s="107" t="s">
        <v>379</v>
      </c>
      <c r="D331" s="107" t="s">
        <v>84</v>
      </c>
      <c r="E331" s="107"/>
      <c r="F331" s="109"/>
      <c r="G331" s="107"/>
      <c r="H331" s="124">
        <f>SUM(H332:H342)</f>
        <v>14524314.088248074</v>
      </c>
      <c r="I331" s="124">
        <f>SUM(I332:I342)</f>
        <v>3210954.6756072827</v>
      </c>
      <c r="J331" s="124">
        <f>SUM(J332:J342)</f>
        <v>5017589.1848944407</v>
      </c>
      <c r="K331" s="124"/>
      <c r="L331" s="124">
        <f>SUM(L332:L342)</f>
        <v>22752857.948749796</v>
      </c>
      <c r="M331" s="124"/>
      <c r="N331" s="124">
        <f>SUM(N332:N342)</f>
        <v>4333918.8865530696</v>
      </c>
      <c r="O331" s="124"/>
      <c r="P331" s="124">
        <f>L331*'DADOS BASE PROPOSTA'!$H$63</f>
        <v>18202.286358999838</v>
      </c>
      <c r="Q331" s="102"/>
    </row>
    <row r="332" spans="1:17" x14ac:dyDescent="0.25">
      <c r="A332" s="102"/>
      <c r="B332" s="103" t="s">
        <v>378</v>
      </c>
      <c r="C332" s="103" t="s">
        <v>35</v>
      </c>
      <c r="D332" s="103" t="s">
        <v>85</v>
      </c>
      <c r="F332" s="77">
        <f>'MATRIZ 2017 COMPL HOMOLOGADA (2'!Q332</f>
        <v>10</v>
      </c>
      <c r="H332" s="123">
        <f>'MATRIZ 2017 COMPL HOMOLOGADA (2'!J332</f>
        <v>0</v>
      </c>
      <c r="I332" s="123">
        <f>SUMIF('MATRIZ 2017 COMPL HOMOLOGADA (2'!D333:D343,"ECR",'MATRIZ 2017 COMPL HOMOLOGADA (2'!O333:O343)</f>
        <v>0</v>
      </c>
      <c r="J332" s="123">
        <f>'MATRIZ 2017 COMPL HOMOLOGADA (2'!R332+'MATRIZ 2017 COMPL HOMOLOGADA (2'!X332+'MATRIZ 2017 COMPL HOMOLOGADA (2'!AQ332+'MATRIZ 2017 COMPL HOMOLOGADA (2'!AU332+'MATRIZ 2017 COMPL HOMOLOGADA (2'!AY332</f>
        <v>4346382.9830931146</v>
      </c>
      <c r="K332" s="123"/>
      <c r="L332" s="123">
        <f t="shared" ref="L332:L342" si="18">SUM(H332:J332)</f>
        <v>4346382.9830931146</v>
      </c>
      <c r="M332" s="123"/>
      <c r="N332" s="123">
        <f>'MATRIZ 2017 COMPL HOMOLOGADA (2'!AG332+'MATRIZ 2017 COMPL HOMOLOGADA (2'!AJ332+'MATRIZ 2017 COMPL HOMOLOGADA (2'!AM332</f>
        <v>0</v>
      </c>
      <c r="O332" s="123"/>
      <c r="P332" s="123"/>
      <c r="Q332" s="102"/>
    </row>
    <row r="333" spans="1:17" x14ac:dyDescent="0.25">
      <c r="A333" s="102"/>
      <c r="B333" s="103" t="s">
        <v>378</v>
      </c>
      <c r="C333" s="103" t="s">
        <v>380</v>
      </c>
      <c r="D333" s="103" t="s">
        <v>89</v>
      </c>
      <c r="H333" s="123">
        <f>'MATRIZ 2017 COMPL HOMOLOGADA (2'!J333</f>
        <v>1874884.5602327529</v>
      </c>
      <c r="I333" s="123">
        <f>'MATRIZ 2017 COMPL HOMOLOGADA (2'!O333</f>
        <v>0</v>
      </c>
      <c r="J333" s="123">
        <f>'MATRIZ 2017 COMPL HOMOLOGADA (2'!R333+'MATRIZ 2017 COMPL HOMOLOGADA (2'!X333+'MATRIZ 2017 COMPL HOMOLOGADA (2'!AQ333+'MATRIZ 2017 COMPL HOMOLOGADA (2'!AU333+'MATRIZ 2017 COMPL HOMOLOGADA (2'!AY333</f>
        <v>118190.35178447816</v>
      </c>
      <c r="K333" s="123"/>
      <c r="L333" s="123">
        <f t="shared" si="18"/>
        <v>1993074.9120172311</v>
      </c>
      <c r="M333" s="123"/>
      <c r="N333" s="123">
        <f>'MATRIZ 2017 COMPL HOMOLOGADA (2'!AG333+'MATRIZ 2017 COMPL HOMOLOGADA (2'!AJ333+'MATRIZ 2017 COMPL HOMOLOGADA (2'!AM333</f>
        <v>568921.80364586995</v>
      </c>
      <c r="O333" s="123"/>
      <c r="P333" s="123"/>
      <c r="Q333" s="102"/>
    </row>
    <row r="334" spans="1:17" x14ac:dyDescent="0.25">
      <c r="A334" s="102"/>
      <c r="B334" s="103" t="s">
        <v>378</v>
      </c>
      <c r="C334" s="103" t="s">
        <v>381</v>
      </c>
      <c r="D334" s="103" t="s">
        <v>89</v>
      </c>
      <c r="H334" s="123">
        <f>'MATRIZ 2017 COMPL HOMOLOGADA (2'!J334</f>
        <v>3179829.0673067444</v>
      </c>
      <c r="I334" s="123">
        <f>'MATRIZ 2017 COMPL HOMOLOGADA (2'!O334</f>
        <v>0</v>
      </c>
      <c r="J334" s="123">
        <f>'MATRIZ 2017 COMPL HOMOLOGADA (2'!R334+'MATRIZ 2017 COMPL HOMOLOGADA (2'!X334+'MATRIZ 2017 COMPL HOMOLOGADA (2'!AQ334+'MATRIZ 2017 COMPL HOMOLOGADA (2'!AU334+'MATRIZ 2017 COMPL HOMOLOGADA (2'!AY334</f>
        <v>252391.2609987006</v>
      </c>
      <c r="K334" s="123"/>
      <c r="L334" s="123">
        <f t="shared" si="18"/>
        <v>3432220.3283054451</v>
      </c>
      <c r="M334" s="123"/>
      <c r="N334" s="123">
        <f>'MATRIZ 2017 COMPL HOMOLOGADA (2'!AG334+'MATRIZ 2017 COMPL HOMOLOGADA (2'!AJ334+'MATRIZ 2017 COMPL HOMOLOGADA (2'!AM334</f>
        <v>764634.64221226284</v>
      </c>
      <c r="O334" s="123"/>
      <c r="P334" s="123"/>
      <c r="Q334" s="102"/>
    </row>
    <row r="335" spans="1:17" x14ac:dyDescent="0.25">
      <c r="A335" s="102"/>
      <c r="B335" s="103" t="s">
        <v>378</v>
      </c>
      <c r="C335" s="103" t="s">
        <v>382</v>
      </c>
      <c r="D335" s="103" t="s">
        <v>89</v>
      </c>
      <c r="H335" s="123">
        <f>'MATRIZ 2017 COMPL HOMOLOGADA (2'!J335</f>
        <v>1719973.4019592025</v>
      </c>
      <c r="I335" s="123">
        <f>'MATRIZ 2017 COMPL HOMOLOGADA (2'!O335</f>
        <v>0</v>
      </c>
      <c r="J335" s="123">
        <f>'MATRIZ 2017 COMPL HOMOLOGADA (2'!R335+'MATRIZ 2017 COMPL HOMOLOGADA (2'!X335+'MATRIZ 2017 COMPL HOMOLOGADA (2'!AQ335+'MATRIZ 2017 COMPL HOMOLOGADA (2'!AU335+'MATRIZ 2017 COMPL HOMOLOGADA (2'!AY335</f>
        <v>123523.9314163276</v>
      </c>
      <c r="K335" s="123"/>
      <c r="L335" s="123">
        <f t="shared" si="18"/>
        <v>1843497.3333755301</v>
      </c>
      <c r="M335" s="123"/>
      <c r="N335" s="123">
        <f>'MATRIZ 2017 COMPL HOMOLOGADA (2'!AG335+'MATRIZ 2017 COMPL HOMOLOGADA (2'!AJ335+'MATRIZ 2017 COMPL HOMOLOGADA (2'!AM335</f>
        <v>562569.10983543342</v>
      </c>
      <c r="O335" s="123"/>
      <c r="P335" s="123"/>
      <c r="Q335" s="102"/>
    </row>
    <row r="336" spans="1:17" x14ac:dyDescent="0.25">
      <c r="A336" s="102"/>
      <c r="B336" s="103" t="s">
        <v>378</v>
      </c>
      <c r="C336" s="103" t="s">
        <v>383</v>
      </c>
      <c r="D336" s="103" t="s">
        <v>89</v>
      </c>
      <c r="H336" s="123">
        <f>'MATRIZ 2017 COMPL HOMOLOGADA (2'!J336</f>
        <v>1719973.4019592025</v>
      </c>
      <c r="I336" s="123">
        <f>'MATRIZ 2017 COMPL HOMOLOGADA (2'!O336</f>
        <v>0</v>
      </c>
      <c r="J336" s="123">
        <f>'MATRIZ 2017 COMPL HOMOLOGADA (2'!R336+'MATRIZ 2017 COMPL HOMOLOGADA (2'!X336+'MATRIZ 2017 COMPL HOMOLOGADA (2'!AQ336+'MATRIZ 2017 COMPL HOMOLOGADA (2'!AU336+'MATRIZ 2017 COMPL HOMOLOGADA (2'!AY336</f>
        <v>54142.962227897478</v>
      </c>
      <c r="K336" s="123"/>
      <c r="L336" s="123">
        <f t="shared" si="18"/>
        <v>1774116.3641871</v>
      </c>
      <c r="M336" s="123"/>
      <c r="N336" s="123">
        <f>'MATRIZ 2017 COMPL HOMOLOGADA (2'!AG336+'MATRIZ 2017 COMPL HOMOLOGADA (2'!AJ336+'MATRIZ 2017 COMPL HOMOLOGADA (2'!AM336</f>
        <v>423486.50549679436</v>
      </c>
      <c r="O336" s="123"/>
      <c r="P336" s="123"/>
      <c r="Q336" s="102"/>
    </row>
    <row r="337" spans="1:17" x14ac:dyDescent="0.25">
      <c r="A337" s="102"/>
      <c r="B337" s="103" t="s">
        <v>378</v>
      </c>
      <c r="C337" s="103" t="s">
        <v>384</v>
      </c>
      <c r="D337" s="103" t="s">
        <v>93</v>
      </c>
      <c r="H337" s="123">
        <f>'MATRIZ 2017 COMPL HOMOLOGADA (2'!J337</f>
        <v>0</v>
      </c>
      <c r="I337" s="123">
        <f>'MATRIZ 2017 COMPL HOMOLOGADA (2'!O337</f>
        <v>1059080.2044999984</v>
      </c>
      <c r="J337" s="123">
        <f>'MATRIZ 2017 COMPL HOMOLOGADA (2'!R337+'MATRIZ 2017 COMPL HOMOLOGADA (2'!X337+'MATRIZ 2017 COMPL HOMOLOGADA (2'!AQ337+'MATRIZ 2017 COMPL HOMOLOGADA (2'!AU337+'MATRIZ 2017 COMPL HOMOLOGADA (2'!AY337</f>
        <v>24649.400589382938</v>
      </c>
      <c r="K337" s="123"/>
      <c r="L337" s="123">
        <f t="shared" si="18"/>
        <v>1083729.6050893813</v>
      </c>
      <c r="M337" s="123"/>
      <c r="N337" s="123">
        <f>'MATRIZ 2017 COMPL HOMOLOGADA (2'!AG337+'MATRIZ 2017 COMPL HOMOLOGADA (2'!AJ337+'MATRIZ 2017 COMPL HOMOLOGADA (2'!AM337</f>
        <v>218068.42774519869</v>
      </c>
      <c r="O337" s="123"/>
      <c r="P337" s="123"/>
      <c r="Q337" s="102"/>
    </row>
    <row r="338" spans="1:17" x14ac:dyDescent="0.25">
      <c r="A338" s="102"/>
      <c r="B338" s="103" t="s">
        <v>378</v>
      </c>
      <c r="C338" s="103" t="s">
        <v>385</v>
      </c>
      <c r="D338" s="103" t="s">
        <v>93</v>
      </c>
      <c r="H338" s="123">
        <f>'MATRIZ 2017 COMPL HOMOLOGADA (2'!J338</f>
        <v>0</v>
      </c>
      <c r="I338" s="123">
        <f>'MATRIZ 2017 COMPL HOMOLOGADA (2'!O338</f>
        <v>1080117.6947579123</v>
      </c>
      <c r="J338" s="123">
        <f>'MATRIZ 2017 COMPL HOMOLOGADA (2'!R338+'MATRIZ 2017 COMPL HOMOLOGADA (2'!X338+'MATRIZ 2017 COMPL HOMOLOGADA (2'!AQ338+'MATRIZ 2017 COMPL HOMOLOGADA (2'!AU338+'MATRIZ 2017 COMPL HOMOLOGADA (2'!AY338</f>
        <v>2814.8310686733143</v>
      </c>
      <c r="K338" s="123"/>
      <c r="L338" s="123">
        <f t="shared" si="18"/>
        <v>1082932.5258265857</v>
      </c>
      <c r="M338" s="123"/>
      <c r="N338" s="123">
        <f>'MATRIZ 2017 COMPL HOMOLOGADA (2'!AG338+'MATRIZ 2017 COMPL HOMOLOGADA (2'!AJ338+'MATRIZ 2017 COMPL HOMOLOGADA (2'!AM338</f>
        <v>101701.77616767649</v>
      </c>
      <c r="O338" s="123"/>
      <c r="P338" s="123"/>
      <c r="Q338" s="102"/>
    </row>
    <row r="339" spans="1:17" x14ac:dyDescent="0.25">
      <c r="A339" s="102"/>
      <c r="B339" s="103" t="s">
        <v>378</v>
      </c>
      <c r="C339" s="103" t="s">
        <v>386</v>
      </c>
      <c r="D339" s="103" t="s">
        <v>93</v>
      </c>
      <c r="H339" s="123">
        <f>'MATRIZ 2017 COMPL HOMOLOGADA (2'!J339</f>
        <v>0</v>
      </c>
      <c r="I339" s="123">
        <f>'MATRIZ 2017 COMPL HOMOLOGADA (2'!O339</f>
        <v>1071756.7763493722</v>
      </c>
      <c r="J339" s="123">
        <f>'MATRIZ 2017 COMPL HOMOLOGADA (2'!R339+'MATRIZ 2017 COMPL HOMOLOGADA (2'!X339+'MATRIZ 2017 COMPL HOMOLOGADA (2'!AQ339+'MATRIZ 2017 COMPL HOMOLOGADA (2'!AU339+'MATRIZ 2017 COMPL HOMOLOGADA (2'!AY339</f>
        <v>3984.1456700689873</v>
      </c>
      <c r="K339" s="123"/>
      <c r="L339" s="123">
        <f t="shared" si="18"/>
        <v>1075740.9220194411</v>
      </c>
      <c r="M339" s="123"/>
      <c r="N339" s="123">
        <f>'MATRIZ 2017 COMPL HOMOLOGADA (2'!AG339+'MATRIZ 2017 COMPL HOMOLOGADA (2'!AJ339+'MATRIZ 2017 COMPL HOMOLOGADA (2'!AM339</f>
        <v>148311.32054100663</v>
      </c>
      <c r="O339" s="123"/>
      <c r="P339" s="123"/>
      <c r="Q339" s="102"/>
    </row>
    <row r="340" spans="1:17" x14ac:dyDescent="0.25">
      <c r="A340" s="102"/>
      <c r="B340" s="103" t="s">
        <v>378</v>
      </c>
      <c r="C340" s="103" t="s">
        <v>387</v>
      </c>
      <c r="D340" s="103" t="s">
        <v>89</v>
      </c>
      <c r="H340" s="123">
        <f>'MATRIZ 2017 COMPL HOMOLOGADA (2'!J340</f>
        <v>1883788.7461170161</v>
      </c>
      <c r="I340" s="123">
        <f>'MATRIZ 2017 COMPL HOMOLOGADA (2'!O340</f>
        <v>0</v>
      </c>
      <c r="J340" s="123">
        <f>'MATRIZ 2017 COMPL HOMOLOGADA (2'!R340+'MATRIZ 2017 COMPL HOMOLOGADA (2'!X340+'MATRIZ 2017 COMPL HOMOLOGADA (2'!AQ340+'MATRIZ 2017 COMPL HOMOLOGADA (2'!AU340+'MATRIZ 2017 COMPL HOMOLOGADA (2'!AY340</f>
        <v>4360.1546502602914</v>
      </c>
      <c r="K340" s="123"/>
      <c r="L340" s="123">
        <f t="shared" si="18"/>
        <v>1888148.9007672763</v>
      </c>
      <c r="M340" s="123"/>
      <c r="N340" s="123">
        <f>'MATRIZ 2017 COMPL HOMOLOGADA (2'!AG340+'MATRIZ 2017 COMPL HOMOLOGADA (2'!AJ340+'MATRIZ 2017 COMPL HOMOLOGADA (2'!AM340</f>
        <v>526991.04746773513</v>
      </c>
      <c r="O340" s="123"/>
      <c r="P340" s="123"/>
      <c r="Q340" s="102"/>
    </row>
    <row r="341" spans="1:17" x14ac:dyDescent="0.25">
      <c r="A341" s="102"/>
      <c r="B341" s="103" t="s">
        <v>378</v>
      </c>
      <c r="C341" s="103" t="s">
        <v>388</v>
      </c>
      <c r="D341" s="103" t="s">
        <v>89</v>
      </c>
      <c r="H341" s="123">
        <f>'MATRIZ 2017 COMPL HOMOLOGADA (2'!J341</f>
        <v>2197331.4472392653</v>
      </c>
      <c r="I341" s="123">
        <f>'MATRIZ 2017 COMPL HOMOLOGADA (2'!O341</f>
        <v>0</v>
      </c>
      <c r="J341" s="123">
        <f>'MATRIZ 2017 COMPL HOMOLOGADA (2'!R341+'MATRIZ 2017 COMPL HOMOLOGADA (2'!X341+'MATRIZ 2017 COMPL HOMOLOGADA (2'!AQ341+'MATRIZ 2017 COMPL HOMOLOGADA (2'!AU341+'MATRIZ 2017 COMPL HOMOLOGADA (2'!AY341</f>
        <v>32157.475858599959</v>
      </c>
      <c r="K341" s="123"/>
      <c r="L341" s="123">
        <f t="shared" si="18"/>
        <v>2229488.9230978652</v>
      </c>
      <c r="M341" s="123"/>
      <c r="N341" s="123">
        <f>'MATRIZ 2017 COMPL HOMOLOGADA (2'!AG341+'MATRIZ 2017 COMPL HOMOLOGADA (2'!AJ341+'MATRIZ 2017 COMPL HOMOLOGADA (2'!AM341</f>
        <v>516641.07680504501</v>
      </c>
      <c r="O341" s="123"/>
      <c r="P341" s="123"/>
      <c r="Q341" s="102"/>
    </row>
    <row r="342" spans="1:17" x14ac:dyDescent="0.25">
      <c r="A342" s="102"/>
      <c r="B342" s="103" t="s">
        <v>378</v>
      </c>
      <c r="C342" s="103" t="s">
        <v>389</v>
      </c>
      <c r="D342" s="103" t="s">
        <v>89</v>
      </c>
      <c r="H342" s="123">
        <f>'MATRIZ 2017 COMPL HOMOLOGADA (2'!J342</f>
        <v>1948533.4634338906</v>
      </c>
      <c r="I342" s="123">
        <f>'MATRIZ 2017 COMPL HOMOLOGADA (2'!O342</f>
        <v>0</v>
      </c>
      <c r="J342" s="123">
        <f>'MATRIZ 2017 COMPL HOMOLOGADA (2'!R342+'MATRIZ 2017 COMPL HOMOLOGADA (2'!X342+'MATRIZ 2017 COMPL HOMOLOGADA (2'!AQ342+'MATRIZ 2017 COMPL HOMOLOGADA (2'!AU342+'MATRIZ 2017 COMPL HOMOLOGADA (2'!AY342</f>
        <v>54991.68753693589</v>
      </c>
      <c r="K342" s="123"/>
      <c r="L342" s="123">
        <f t="shared" si="18"/>
        <v>2003525.1509708264</v>
      </c>
      <c r="M342" s="123"/>
      <c r="N342" s="123">
        <f>'MATRIZ 2017 COMPL HOMOLOGADA (2'!AG342+'MATRIZ 2017 COMPL HOMOLOGADA (2'!AJ342+'MATRIZ 2017 COMPL HOMOLOGADA (2'!AM342</f>
        <v>502593.1766360469</v>
      </c>
      <c r="O342" s="123"/>
      <c r="P342" s="123"/>
      <c r="Q342" s="102"/>
    </row>
    <row r="343" spans="1:17" x14ac:dyDescent="0.25">
      <c r="A343" s="102"/>
      <c r="H343" s="123"/>
      <c r="I343" s="123"/>
      <c r="J343" s="123"/>
      <c r="K343" s="123"/>
      <c r="L343" s="123"/>
      <c r="M343" s="123"/>
      <c r="N343" s="123"/>
      <c r="O343" s="123"/>
      <c r="P343" s="123"/>
      <c r="Q343" s="102"/>
    </row>
    <row r="344" spans="1:17" x14ac:dyDescent="0.25">
      <c r="A344" s="102"/>
      <c r="B344" s="107" t="s">
        <v>390</v>
      </c>
      <c r="C344" s="107" t="s">
        <v>391</v>
      </c>
      <c r="D344" s="107" t="s">
        <v>84</v>
      </c>
      <c r="E344" s="107"/>
      <c r="F344" s="109"/>
      <c r="G344" s="107"/>
      <c r="H344" s="124">
        <f>SUM(H345:H364)</f>
        <v>40673134.050633185</v>
      </c>
      <c r="I344" s="124">
        <f>SUM(I345:I364)</f>
        <v>6652082.1964325979</v>
      </c>
      <c r="J344" s="124">
        <f>SUM(J345:J364)</f>
        <v>6959074.7776016109</v>
      </c>
      <c r="K344" s="124"/>
      <c r="L344" s="124">
        <f>SUM(L345:L364)</f>
        <v>54284291.024667397</v>
      </c>
      <c r="M344" s="124"/>
      <c r="N344" s="124">
        <f>SUM(N345:N364)</f>
        <v>13988702.807219571</v>
      </c>
      <c r="O344" s="124"/>
      <c r="P344" s="124">
        <f>L344*'DADOS BASE PROPOSTA'!$H$63</f>
        <v>43427.43281973392</v>
      </c>
      <c r="Q344" s="102"/>
    </row>
    <row r="345" spans="1:17" x14ac:dyDescent="0.25">
      <c r="A345" s="102"/>
      <c r="B345" s="103" t="s">
        <v>390</v>
      </c>
      <c r="C345" s="103" t="s">
        <v>35</v>
      </c>
      <c r="D345" s="103" t="s">
        <v>85</v>
      </c>
      <c r="F345" s="77">
        <f>'MATRIZ 2017 COMPL HOMOLOGADA (2'!Q345</f>
        <v>19</v>
      </c>
      <c r="H345" s="123">
        <f>'MATRIZ 2017 COMPL HOMOLOGADA (2'!J345</f>
        <v>0</v>
      </c>
      <c r="I345" s="123">
        <f>SUMIF('MATRIZ 2017 COMPL HOMOLOGADA (2'!D346:D365,"ECR",'MATRIZ 2017 COMPL HOMOLOGADA (2'!O346:O365)</f>
        <v>0</v>
      </c>
      <c r="J345" s="123">
        <f>'MATRIZ 2017 COMPL HOMOLOGADA (2'!R345+'MATRIZ 2017 COMPL HOMOLOGADA (2'!X345+'MATRIZ 2017 COMPL HOMOLOGADA (2'!AQ345+'MATRIZ 2017 COMPL HOMOLOGADA (2'!AU345+'MATRIZ 2017 COMPL HOMOLOGADA (2'!AY345</f>
        <v>5477921.4349759724</v>
      </c>
      <c r="K345" s="123"/>
      <c r="L345" s="123">
        <f t="shared" ref="L345:L364" si="19">SUM(H345:J345)</f>
        <v>5477921.4349759724</v>
      </c>
      <c r="M345" s="123"/>
      <c r="N345" s="123">
        <f>'MATRIZ 2017 COMPL HOMOLOGADA (2'!AG345+'MATRIZ 2017 COMPL HOMOLOGADA (2'!AJ345+'MATRIZ 2017 COMPL HOMOLOGADA (2'!AM345</f>
        <v>0</v>
      </c>
      <c r="O345" s="123"/>
      <c r="P345" s="123"/>
      <c r="Q345" s="102"/>
    </row>
    <row r="346" spans="1:17" x14ac:dyDescent="0.25">
      <c r="A346" s="102"/>
      <c r="B346" s="103" t="s">
        <v>390</v>
      </c>
      <c r="C346" s="103" t="s">
        <v>392</v>
      </c>
      <c r="D346" s="103" t="s">
        <v>93</v>
      </c>
      <c r="H346" s="123">
        <f>'MATRIZ 2017 COMPL HOMOLOGADA (2'!J346</f>
        <v>0</v>
      </c>
      <c r="I346" s="123">
        <f>'MATRIZ 2017 COMPL HOMOLOGADA (2'!O346</f>
        <v>1136063.6403446225</v>
      </c>
      <c r="J346" s="123">
        <f>'MATRIZ 2017 COMPL HOMOLOGADA (2'!R346+'MATRIZ 2017 COMPL HOMOLOGADA (2'!X346+'MATRIZ 2017 COMPL HOMOLOGADA (2'!AQ346+'MATRIZ 2017 COMPL HOMOLOGADA (2'!AU346+'MATRIZ 2017 COMPL HOMOLOGADA (2'!AY346</f>
        <v>17538.392676759246</v>
      </c>
      <c r="K346" s="123"/>
      <c r="L346" s="123">
        <f t="shared" si="19"/>
        <v>1153602.0330213818</v>
      </c>
      <c r="M346" s="123"/>
      <c r="N346" s="123">
        <f>'MATRIZ 2017 COMPL HOMOLOGADA (2'!AG346+'MATRIZ 2017 COMPL HOMOLOGADA (2'!AJ346+'MATRIZ 2017 COMPL HOMOLOGADA (2'!AM346</f>
        <v>271076.31161557394</v>
      </c>
      <c r="O346" s="123"/>
      <c r="P346" s="123"/>
      <c r="Q346" s="102"/>
    </row>
    <row r="347" spans="1:17" x14ac:dyDescent="0.25">
      <c r="A347" s="102"/>
      <c r="B347" s="103" t="s">
        <v>390</v>
      </c>
      <c r="C347" s="103" t="s">
        <v>393</v>
      </c>
      <c r="D347" s="103" t="s">
        <v>87</v>
      </c>
      <c r="H347" s="123">
        <f>'MATRIZ 2017 COMPL HOMOLOGADA (2'!J347</f>
        <v>0</v>
      </c>
      <c r="I347" s="123">
        <f>'MATRIZ 2017 COMPL HOMOLOGADA (2'!O347</f>
        <v>557405.42920070619</v>
      </c>
      <c r="J347" s="123">
        <f>'MATRIZ 2017 COMPL HOMOLOGADA (2'!R347+'MATRIZ 2017 COMPL HOMOLOGADA (2'!X347+'MATRIZ 2017 COMPL HOMOLOGADA (2'!AQ347+'MATRIZ 2017 COMPL HOMOLOGADA (2'!AU347+'MATRIZ 2017 COMPL HOMOLOGADA (2'!AY347</f>
        <v>0</v>
      </c>
      <c r="K347" s="123"/>
      <c r="L347" s="123">
        <f t="shared" si="19"/>
        <v>557405.42920070619</v>
      </c>
      <c r="M347" s="123"/>
      <c r="N347" s="123">
        <f>'MATRIZ 2017 COMPL HOMOLOGADA (2'!AG347+'MATRIZ 2017 COMPL HOMOLOGADA (2'!AJ347+'MATRIZ 2017 COMPL HOMOLOGADA (2'!AM347</f>
        <v>137017.62127386007</v>
      </c>
      <c r="O347" s="123"/>
      <c r="P347" s="123"/>
      <c r="Q347" s="102"/>
    </row>
    <row r="348" spans="1:17" x14ac:dyDescent="0.25">
      <c r="A348" s="102"/>
      <c r="B348" s="103" t="s">
        <v>390</v>
      </c>
      <c r="C348" s="103" t="s">
        <v>394</v>
      </c>
      <c r="D348" s="103" t="s">
        <v>87</v>
      </c>
      <c r="H348" s="123">
        <f>'MATRIZ 2017 COMPL HOMOLOGADA (2'!J348</f>
        <v>0</v>
      </c>
      <c r="I348" s="123">
        <f>'MATRIZ 2017 COMPL HOMOLOGADA (2'!O348</f>
        <v>514089.38802805939</v>
      </c>
      <c r="J348" s="123">
        <f>'MATRIZ 2017 COMPL HOMOLOGADA (2'!R348+'MATRIZ 2017 COMPL HOMOLOGADA (2'!X348+'MATRIZ 2017 COMPL HOMOLOGADA (2'!AQ348+'MATRIZ 2017 COMPL HOMOLOGADA (2'!AU348+'MATRIZ 2017 COMPL HOMOLOGADA (2'!AY348</f>
        <v>0</v>
      </c>
      <c r="K348" s="123"/>
      <c r="L348" s="123">
        <f t="shared" si="19"/>
        <v>514089.38802805939</v>
      </c>
      <c r="M348" s="123"/>
      <c r="N348" s="123">
        <f>'MATRIZ 2017 COMPL HOMOLOGADA (2'!AG348+'MATRIZ 2017 COMPL HOMOLOGADA (2'!AJ348+'MATRIZ 2017 COMPL HOMOLOGADA (2'!AM348</f>
        <v>16760.097122740983</v>
      </c>
      <c r="O348" s="123"/>
      <c r="P348" s="123"/>
      <c r="Q348" s="102"/>
    </row>
    <row r="349" spans="1:17" x14ac:dyDescent="0.25">
      <c r="A349" s="102"/>
      <c r="B349" s="103" t="s">
        <v>390</v>
      </c>
      <c r="C349" s="103" t="s">
        <v>395</v>
      </c>
      <c r="D349" s="103" t="s">
        <v>87</v>
      </c>
      <c r="H349" s="123">
        <f>'MATRIZ 2017 COMPL HOMOLOGADA (2'!J349</f>
        <v>0</v>
      </c>
      <c r="I349" s="123">
        <f>'MATRIZ 2017 COMPL HOMOLOGADA (2'!O349</f>
        <v>598448.63315832696</v>
      </c>
      <c r="J349" s="123">
        <f>'MATRIZ 2017 COMPL HOMOLOGADA (2'!R349+'MATRIZ 2017 COMPL HOMOLOGADA (2'!X349+'MATRIZ 2017 COMPL HOMOLOGADA (2'!AQ349+'MATRIZ 2017 COMPL HOMOLOGADA (2'!AU349+'MATRIZ 2017 COMPL HOMOLOGADA (2'!AY349</f>
        <v>0</v>
      </c>
      <c r="K349" s="123"/>
      <c r="L349" s="123">
        <f t="shared" si="19"/>
        <v>598448.63315832696</v>
      </c>
      <c r="M349" s="123"/>
      <c r="N349" s="123">
        <f>'MATRIZ 2017 COMPL HOMOLOGADA (2'!AG349+'MATRIZ 2017 COMPL HOMOLOGADA (2'!AJ349+'MATRIZ 2017 COMPL HOMOLOGADA (2'!AM349</f>
        <v>86203.784476842498</v>
      </c>
      <c r="O349" s="123"/>
      <c r="P349" s="123"/>
      <c r="Q349" s="102"/>
    </row>
    <row r="350" spans="1:17" x14ac:dyDescent="0.25">
      <c r="A350" s="102"/>
      <c r="B350" s="103" t="s">
        <v>390</v>
      </c>
      <c r="C350" s="103" t="s">
        <v>396</v>
      </c>
      <c r="D350" s="103" t="s">
        <v>87</v>
      </c>
      <c r="H350" s="123">
        <f>'MATRIZ 2017 COMPL HOMOLOGADA (2'!J350</f>
        <v>0</v>
      </c>
      <c r="I350" s="123">
        <f>'MATRIZ 2017 COMPL HOMOLOGADA (2'!O350</f>
        <v>569639.5061110456</v>
      </c>
      <c r="J350" s="123">
        <f>'MATRIZ 2017 COMPL HOMOLOGADA (2'!R350+'MATRIZ 2017 COMPL HOMOLOGADA (2'!X350+'MATRIZ 2017 COMPL HOMOLOGADA (2'!AQ350+'MATRIZ 2017 COMPL HOMOLOGADA (2'!AU350+'MATRIZ 2017 COMPL HOMOLOGADA (2'!AY350</f>
        <v>0</v>
      </c>
      <c r="K350" s="123"/>
      <c r="L350" s="123">
        <f t="shared" si="19"/>
        <v>569639.5061110456</v>
      </c>
      <c r="M350" s="123"/>
      <c r="N350" s="123">
        <f>'MATRIZ 2017 COMPL HOMOLOGADA (2'!AG350+'MATRIZ 2017 COMPL HOMOLOGADA (2'!AJ350+'MATRIZ 2017 COMPL HOMOLOGADA (2'!AM350</f>
        <v>107565.61085907112</v>
      </c>
      <c r="O350" s="123"/>
      <c r="P350" s="123"/>
      <c r="Q350" s="102"/>
    </row>
    <row r="351" spans="1:17" x14ac:dyDescent="0.25">
      <c r="A351" s="102"/>
      <c r="B351" s="103" t="s">
        <v>390</v>
      </c>
      <c r="C351" s="103" t="s">
        <v>397</v>
      </c>
      <c r="D351" s="103" t="s">
        <v>87</v>
      </c>
      <c r="H351" s="123">
        <f>'MATRIZ 2017 COMPL HOMOLOGADA (2'!J351</f>
        <v>0</v>
      </c>
      <c r="I351" s="123">
        <f>'MATRIZ 2017 COMPL HOMOLOGADA (2'!O351</f>
        <v>703519.36085522606</v>
      </c>
      <c r="J351" s="123">
        <f>'MATRIZ 2017 COMPL HOMOLOGADA (2'!R351+'MATRIZ 2017 COMPL HOMOLOGADA (2'!X351+'MATRIZ 2017 COMPL HOMOLOGADA (2'!AQ351+'MATRIZ 2017 COMPL HOMOLOGADA (2'!AU351+'MATRIZ 2017 COMPL HOMOLOGADA (2'!AY351</f>
        <v>7929.3757159787756</v>
      </c>
      <c r="K351" s="123"/>
      <c r="L351" s="123">
        <f t="shared" si="19"/>
        <v>711448.73657120485</v>
      </c>
      <c r="M351" s="123"/>
      <c r="N351" s="123">
        <f>'MATRIZ 2017 COMPL HOMOLOGADA (2'!AG351+'MATRIZ 2017 COMPL HOMOLOGADA (2'!AJ351+'MATRIZ 2017 COMPL HOMOLOGADA (2'!AM351</f>
        <v>183235.76321352861</v>
      </c>
      <c r="O351" s="123"/>
      <c r="P351" s="123"/>
      <c r="Q351" s="102"/>
    </row>
    <row r="352" spans="1:17" x14ac:dyDescent="0.25">
      <c r="A352" s="102"/>
      <c r="B352" s="103" t="s">
        <v>390</v>
      </c>
      <c r="C352" s="103" t="s">
        <v>398</v>
      </c>
      <c r="D352" s="103" t="s">
        <v>89</v>
      </c>
      <c r="H352" s="123">
        <f>'MATRIZ 2017 COMPL HOMOLOGADA (2'!J352</f>
        <v>1922547.1643824265</v>
      </c>
      <c r="I352" s="123">
        <f>'MATRIZ 2017 COMPL HOMOLOGADA (2'!O352</f>
        <v>0</v>
      </c>
      <c r="J352" s="123">
        <f>'MATRIZ 2017 COMPL HOMOLOGADA (2'!R352+'MATRIZ 2017 COMPL HOMOLOGADA (2'!X352+'MATRIZ 2017 COMPL HOMOLOGADA (2'!AQ352+'MATRIZ 2017 COMPL HOMOLOGADA (2'!AU352+'MATRIZ 2017 COMPL HOMOLOGADA (2'!AY352</f>
        <v>35273.477662376543</v>
      </c>
      <c r="K352" s="123"/>
      <c r="L352" s="123">
        <f t="shared" si="19"/>
        <v>1957820.6420448031</v>
      </c>
      <c r="M352" s="123"/>
      <c r="N352" s="123">
        <f>'MATRIZ 2017 COMPL HOMOLOGADA (2'!AG352+'MATRIZ 2017 COMPL HOMOLOGADA (2'!AJ352+'MATRIZ 2017 COMPL HOMOLOGADA (2'!AM352</f>
        <v>419011.20423826791</v>
      </c>
      <c r="O352" s="123"/>
      <c r="P352" s="123"/>
      <c r="Q352" s="102"/>
    </row>
    <row r="353" spans="1:17" x14ac:dyDescent="0.25">
      <c r="A353" s="102"/>
      <c r="B353" s="103" t="s">
        <v>390</v>
      </c>
      <c r="C353" s="103" t="s">
        <v>399</v>
      </c>
      <c r="D353" s="103" t="s">
        <v>89</v>
      </c>
      <c r="H353" s="123">
        <f>'MATRIZ 2017 COMPL HOMOLOGADA (2'!J353</f>
        <v>3108020.8154908158</v>
      </c>
      <c r="I353" s="123">
        <f>'MATRIZ 2017 COMPL HOMOLOGADA (2'!O353</f>
        <v>0</v>
      </c>
      <c r="J353" s="123">
        <f>'MATRIZ 2017 COMPL HOMOLOGADA (2'!R353+'MATRIZ 2017 COMPL HOMOLOGADA (2'!X353+'MATRIZ 2017 COMPL HOMOLOGADA (2'!AQ353+'MATRIZ 2017 COMPL HOMOLOGADA (2'!AU353+'MATRIZ 2017 COMPL HOMOLOGADA (2'!AY353</f>
        <v>332889.13076704455</v>
      </c>
      <c r="K353" s="123"/>
      <c r="L353" s="123">
        <f t="shared" si="19"/>
        <v>3440909.9462578604</v>
      </c>
      <c r="M353" s="123"/>
      <c r="N353" s="123">
        <f>'MATRIZ 2017 COMPL HOMOLOGADA (2'!AG353+'MATRIZ 2017 COMPL HOMOLOGADA (2'!AJ353+'MATRIZ 2017 COMPL HOMOLOGADA (2'!AM353</f>
        <v>786412.0370044302</v>
      </c>
      <c r="O353" s="123"/>
      <c r="P353" s="123"/>
      <c r="Q353" s="102"/>
    </row>
    <row r="354" spans="1:17" x14ac:dyDescent="0.25">
      <c r="A354" s="102"/>
      <c r="B354" s="103" t="s">
        <v>390</v>
      </c>
      <c r="C354" s="103" t="s">
        <v>400</v>
      </c>
      <c r="D354" s="103" t="s">
        <v>89</v>
      </c>
      <c r="H354" s="123">
        <f>'MATRIZ 2017 COMPL HOMOLOGADA (2'!J354</f>
        <v>4219574.7506735297</v>
      </c>
      <c r="I354" s="123">
        <f>'MATRIZ 2017 COMPL HOMOLOGADA (2'!O354</f>
        <v>0</v>
      </c>
      <c r="J354" s="123">
        <f>'MATRIZ 2017 COMPL HOMOLOGADA (2'!R354+'MATRIZ 2017 COMPL HOMOLOGADA (2'!X354+'MATRIZ 2017 COMPL HOMOLOGADA (2'!AQ354+'MATRIZ 2017 COMPL HOMOLOGADA (2'!AU354+'MATRIZ 2017 COMPL HOMOLOGADA (2'!AY354</f>
        <v>26743.956623257753</v>
      </c>
      <c r="K354" s="123"/>
      <c r="L354" s="123">
        <f t="shared" si="19"/>
        <v>4246318.7072967878</v>
      </c>
      <c r="M354" s="123"/>
      <c r="N354" s="123">
        <f>'MATRIZ 2017 COMPL HOMOLOGADA (2'!AG354+'MATRIZ 2017 COMPL HOMOLOGADA (2'!AJ354+'MATRIZ 2017 COMPL HOMOLOGADA (2'!AM354</f>
        <v>1535604.6882302135</v>
      </c>
      <c r="O354" s="123"/>
      <c r="P354" s="123"/>
      <c r="Q354" s="102"/>
    </row>
    <row r="355" spans="1:17" x14ac:dyDescent="0.25">
      <c r="A355" s="102"/>
      <c r="B355" s="103" t="s">
        <v>390</v>
      </c>
      <c r="C355" s="103" t="s">
        <v>401</v>
      </c>
      <c r="D355" s="103" t="s">
        <v>89</v>
      </c>
      <c r="H355" s="123">
        <f>'MATRIZ 2017 COMPL HOMOLOGADA (2'!J355</f>
        <v>4803390.6113727763</v>
      </c>
      <c r="I355" s="123">
        <f>'MATRIZ 2017 COMPL HOMOLOGADA (2'!O355</f>
        <v>0</v>
      </c>
      <c r="J355" s="123">
        <f>'MATRIZ 2017 COMPL HOMOLOGADA (2'!R355+'MATRIZ 2017 COMPL HOMOLOGADA (2'!X355+'MATRIZ 2017 COMPL HOMOLOGADA (2'!AQ355+'MATRIZ 2017 COMPL HOMOLOGADA (2'!AU355+'MATRIZ 2017 COMPL HOMOLOGADA (2'!AY355</f>
        <v>35514.817384261914</v>
      </c>
      <c r="K355" s="123"/>
      <c r="L355" s="123">
        <f t="shared" si="19"/>
        <v>4838905.428757038</v>
      </c>
      <c r="M355" s="123"/>
      <c r="N355" s="123">
        <f>'MATRIZ 2017 COMPL HOMOLOGADA (2'!AG355+'MATRIZ 2017 COMPL HOMOLOGADA (2'!AJ355+'MATRIZ 2017 COMPL HOMOLOGADA (2'!AM355</f>
        <v>1315259.5950599418</v>
      </c>
      <c r="O355" s="123"/>
      <c r="P355" s="123"/>
      <c r="Q355" s="102"/>
    </row>
    <row r="356" spans="1:17" x14ac:dyDescent="0.25">
      <c r="A356" s="102"/>
      <c r="B356" s="103" t="s">
        <v>390</v>
      </c>
      <c r="C356" s="103" t="s">
        <v>402</v>
      </c>
      <c r="D356" s="103" t="s">
        <v>89</v>
      </c>
      <c r="H356" s="123">
        <f>'MATRIZ 2017 COMPL HOMOLOGADA (2'!J356</f>
        <v>4040280.1476146509</v>
      </c>
      <c r="I356" s="123">
        <f>'MATRIZ 2017 COMPL HOMOLOGADA (2'!O356</f>
        <v>0</v>
      </c>
      <c r="J356" s="123">
        <f>'MATRIZ 2017 COMPL HOMOLOGADA (2'!R356+'MATRIZ 2017 COMPL HOMOLOGADA (2'!X356+'MATRIZ 2017 COMPL HOMOLOGADA (2'!AQ356+'MATRIZ 2017 COMPL HOMOLOGADA (2'!AU356+'MATRIZ 2017 COMPL HOMOLOGADA (2'!AY356</f>
        <v>30261.329985134864</v>
      </c>
      <c r="K356" s="123"/>
      <c r="L356" s="123">
        <f t="shared" si="19"/>
        <v>4070541.4775997857</v>
      </c>
      <c r="M356" s="123"/>
      <c r="N356" s="123">
        <f>'MATRIZ 2017 COMPL HOMOLOGADA (2'!AG356+'MATRIZ 2017 COMPL HOMOLOGADA (2'!AJ356+'MATRIZ 2017 COMPL HOMOLOGADA (2'!AM356</f>
        <v>1039617.2014712708</v>
      </c>
      <c r="O356" s="123"/>
      <c r="P356" s="123"/>
      <c r="Q356" s="102"/>
    </row>
    <row r="357" spans="1:17" x14ac:dyDescent="0.25">
      <c r="A357" s="102"/>
      <c r="B357" s="103" t="s">
        <v>390</v>
      </c>
      <c r="C357" s="103" t="s">
        <v>403</v>
      </c>
      <c r="D357" s="103" t="s">
        <v>89</v>
      </c>
      <c r="H357" s="123">
        <f>'MATRIZ 2017 COMPL HOMOLOGADA (2'!J357</f>
        <v>7937242.8308922956</v>
      </c>
      <c r="I357" s="123">
        <f>'MATRIZ 2017 COMPL HOMOLOGADA (2'!O357</f>
        <v>0</v>
      </c>
      <c r="J357" s="123">
        <f>'MATRIZ 2017 COMPL HOMOLOGADA (2'!R357+'MATRIZ 2017 COMPL HOMOLOGADA (2'!X357+'MATRIZ 2017 COMPL HOMOLOGADA (2'!AQ357+'MATRIZ 2017 COMPL HOMOLOGADA (2'!AU357+'MATRIZ 2017 COMPL HOMOLOGADA (2'!AY357</f>
        <v>788779.87510985904</v>
      </c>
      <c r="K357" s="123"/>
      <c r="L357" s="123">
        <f t="shared" si="19"/>
        <v>8726022.7060021553</v>
      </c>
      <c r="M357" s="123"/>
      <c r="N357" s="123">
        <f>'MATRIZ 2017 COMPL HOMOLOGADA (2'!AG357+'MATRIZ 2017 COMPL HOMOLOGADA (2'!AJ357+'MATRIZ 2017 COMPL HOMOLOGADA (2'!AM357</f>
        <v>2397947.1543938457</v>
      </c>
      <c r="O357" s="123"/>
      <c r="P357" s="123"/>
      <c r="Q357" s="102"/>
    </row>
    <row r="358" spans="1:17" x14ac:dyDescent="0.25">
      <c r="A358" s="102"/>
      <c r="B358" s="103" t="s">
        <v>390</v>
      </c>
      <c r="C358" s="103" t="s">
        <v>404</v>
      </c>
      <c r="D358" s="103" t="s">
        <v>89</v>
      </c>
      <c r="H358" s="123">
        <f>'MATRIZ 2017 COMPL HOMOLOGADA (2'!J358</f>
        <v>3026100.8259092281</v>
      </c>
      <c r="I358" s="123">
        <f>'MATRIZ 2017 COMPL HOMOLOGADA (2'!O358</f>
        <v>0</v>
      </c>
      <c r="J358" s="123">
        <f>'MATRIZ 2017 COMPL HOMOLOGADA (2'!R358+'MATRIZ 2017 COMPL HOMOLOGADA (2'!X358+'MATRIZ 2017 COMPL HOMOLOGADA (2'!AQ358+'MATRIZ 2017 COMPL HOMOLOGADA (2'!AU358+'MATRIZ 2017 COMPL HOMOLOGADA (2'!AY358</f>
        <v>42172.662157858249</v>
      </c>
      <c r="K358" s="123"/>
      <c r="L358" s="123">
        <f t="shared" si="19"/>
        <v>3068273.4880670863</v>
      </c>
      <c r="M358" s="123"/>
      <c r="N358" s="123">
        <f>'MATRIZ 2017 COMPL HOMOLOGADA (2'!AG358+'MATRIZ 2017 COMPL HOMOLOGADA (2'!AJ358+'MATRIZ 2017 COMPL HOMOLOGADA (2'!AM358</f>
        <v>1385919.3929368046</v>
      </c>
      <c r="O358" s="123"/>
      <c r="P358" s="123"/>
      <c r="Q358" s="102"/>
    </row>
    <row r="359" spans="1:17" x14ac:dyDescent="0.25">
      <c r="A359" s="102"/>
      <c r="B359" s="103" t="s">
        <v>390</v>
      </c>
      <c r="C359" s="103" t="s">
        <v>405</v>
      </c>
      <c r="D359" s="103" t="s">
        <v>89</v>
      </c>
      <c r="H359" s="123">
        <f>'MATRIZ 2017 COMPL HOMOLOGADA (2'!J359</f>
        <v>2364074.7897299398</v>
      </c>
      <c r="I359" s="123">
        <f>'MATRIZ 2017 COMPL HOMOLOGADA (2'!O359</f>
        <v>0</v>
      </c>
      <c r="J359" s="123">
        <f>'MATRIZ 2017 COMPL HOMOLOGADA (2'!R359+'MATRIZ 2017 COMPL HOMOLOGADA (2'!X359+'MATRIZ 2017 COMPL HOMOLOGADA (2'!AQ359+'MATRIZ 2017 COMPL HOMOLOGADA (2'!AU359+'MATRIZ 2017 COMPL HOMOLOGADA (2'!AY359</f>
        <v>14464.884474792081</v>
      </c>
      <c r="K359" s="123"/>
      <c r="L359" s="123">
        <f t="shared" si="19"/>
        <v>2378539.6742047318</v>
      </c>
      <c r="M359" s="123"/>
      <c r="N359" s="123">
        <f>'MATRIZ 2017 COMPL HOMOLOGADA (2'!AG359+'MATRIZ 2017 COMPL HOMOLOGADA (2'!AJ359+'MATRIZ 2017 COMPL HOMOLOGADA (2'!AM359</f>
        <v>652667.70815037226</v>
      </c>
      <c r="O359" s="123"/>
      <c r="P359" s="123"/>
      <c r="Q359" s="102"/>
    </row>
    <row r="360" spans="1:17" x14ac:dyDescent="0.25">
      <c r="A360" s="102"/>
      <c r="B360" s="103" t="s">
        <v>390</v>
      </c>
      <c r="C360" s="103" t="s">
        <v>406</v>
      </c>
      <c r="D360" s="103" t="s">
        <v>93</v>
      </c>
      <c r="H360" s="123">
        <f>'MATRIZ 2017 COMPL HOMOLOGADA (2'!J360</f>
        <v>0</v>
      </c>
      <c r="I360" s="123">
        <f>'MATRIZ 2017 COMPL HOMOLOGADA (2'!O360</f>
        <v>1420228.4247261616</v>
      </c>
      <c r="J360" s="123">
        <f>'MATRIZ 2017 COMPL HOMOLOGADA (2'!R360+'MATRIZ 2017 COMPL HOMOLOGADA (2'!X360+'MATRIZ 2017 COMPL HOMOLOGADA (2'!AQ360+'MATRIZ 2017 COMPL HOMOLOGADA (2'!AU360+'MATRIZ 2017 COMPL HOMOLOGADA (2'!AY360</f>
        <v>22101.605362519556</v>
      </c>
      <c r="K360" s="123"/>
      <c r="L360" s="123">
        <f t="shared" si="19"/>
        <v>1442330.0300886813</v>
      </c>
      <c r="M360" s="123"/>
      <c r="N360" s="123">
        <f>'MATRIZ 2017 COMPL HOMOLOGADA (2'!AG360+'MATRIZ 2017 COMPL HOMOLOGADA (2'!AJ360+'MATRIZ 2017 COMPL HOMOLOGADA (2'!AM360</f>
        <v>269043.09198051004</v>
      </c>
      <c r="O360" s="123"/>
      <c r="P360" s="123"/>
      <c r="Q360" s="102"/>
    </row>
    <row r="361" spans="1:17" x14ac:dyDescent="0.25">
      <c r="A361" s="102"/>
      <c r="B361" s="103" t="s">
        <v>390</v>
      </c>
      <c r="C361" s="103" t="s">
        <v>407</v>
      </c>
      <c r="D361" s="103" t="s">
        <v>89</v>
      </c>
      <c r="H361" s="123">
        <f>'MATRIZ 2017 COMPL HOMOLOGADA (2'!J361</f>
        <v>1719973.4019592025</v>
      </c>
      <c r="I361" s="123">
        <f>'MATRIZ 2017 COMPL HOMOLOGADA (2'!O361</f>
        <v>0</v>
      </c>
      <c r="J361" s="123">
        <f>'MATRIZ 2017 COMPL HOMOLOGADA (2'!R361+'MATRIZ 2017 COMPL HOMOLOGADA (2'!X361+'MATRIZ 2017 COMPL HOMOLOGADA (2'!AQ361+'MATRIZ 2017 COMPL HOMOLOGADA (2'!AU361+'MATRIZ 2017 COMPL HOMOLOGADA (2'!AY361</f>
        <v>34217.741220831311</v>
      </c>
      <c r="K361" s="123"/>
      <c r="L361" s="123">
        <f t="shared" si="19"/>
        <v>1754191.1431800339</v>
      </c>
      <c r="M361" s="123"/>
      <c r="N361" s="123">
        <f>'MATRIZ 2017 COMPL HOMOLOGADA (2'!AG361+'MATRIZ 2017 COMPL HOMOLOGADA (2'!AJ361+'MATRIZ 2017 COMPL HOMOLOGADA (2'!AM361</f>
        <v>408058.64453050541</v>
      </c>
      <c r="O361" s="123"/>
      <c r="P361" s="123"/>
      <c r="Q361" s="102"/>
    </row>
    <row r="362" spans="1:17" x14ac:dyDescent="0.25">
      <c r="A362" s="102"/>
      <c r="B362" s="103" t="s">
        <v>390</v>
      </c>
      <c r="C362" s="103" t="s">
        <v>408</v>
      </c>
      <c r="D362" s="103" t="s">
        <v>89</v>
      </c>
      <c r="H362" s="123">
        <f>'MATRIZ 2017 COMPL HOMOLOGADA (2'!J362</f>
        <v>5258342.9119035518</v>
      </c>
      <c r="I362" s="123">
        <f>'MATRIZ 2017 COMPL HOMOLOGADA (2'!O362</f>
        <v>0</v>
      </c>
      <c r="J362" s="123">
        <f>'MATRIZ 2017 COMPL HOMOLOGADA (2'!R362+'MATRIZ 2017 COMPL HOMOLOGADA (2'!X362+'MATRIZ 2017 COMPL HOMOLOGADA (2'!AQ362+'MATRIZ 2017 COMPL HOMOLOGADA (2'!AU362+'MATRIZ 2017 COMPL HOMOLOGADA (2'!AY362</f>
        <v>12699.353704499394</v>
      </c>
      <c r="K362" s="123"/>
      <c r="L362" s="123">
        <f t="shared" si="19"/>
        <v>5271042.2656080509</v>
      </c>
      <c r="M362" s="123"/>
      <c r="N362" s="123">
        <f>'MATRIZ 2017 COMPL HOMOLOGADA (2'!AG362+'MATRIZ 2017 COMPL HOMOLOGADA (2'!AJ362+'MATRIZ 2017 COMPL HOMOLOGADA (2'!AM362</f>
        <v>2327999.3611000841</v>
      </c>
      <c r="O362" s="123"/>
      <c r="P362" s="123"/>
      <c r="Q362" s="102"/>
    </row>
    <row r="363" spans="1:17" x14ac:dyDescent="0.25">
      <c r="A363" s="102"/>
      <c r="B363" s="103" t="s">
        <v>390</v>
      </c>
      <c r="C363" s="103" t="s">
        <v>409</v>
      </c>
      <c r="D363" s="103" t="s">
        <v>89</v>
      </c>
      <c r="H363" s="123">
        <f>'MATRIZ 2017 COMPL HOMOLOGADA (2'!J363</f>
        <v>2273585.8007047721</v>
      </c>
      <c r="I363" s="123">
        <f>'MATRIZ 2017 COMPL HOMOLOGADA (2'!O363</f>
        <v>0</v>
      </c>
      <c r="J363" s="123">
        <f>'MATRIZ 2017 COMPL HOMOLOGADA (2'!R363+'MATRIZ 2017 COMPL HOMOLOGADA (2'!X363+'MATRIZ 2017 COMPL HOMOLOGADA (2'!AQ363+'MATRIZ 2017 COMPL HOMOLOGADA (2'!AU363+'MATRIZ 2017 COMPL HOMOLOGADA (2'!AY363</f>
        <v>80566.739780465636</v>
      </c>
      <c r="K363" s="123"/>
      <c r="L363" s="123">
        <f t="shared" si="19"/>
        <v>2354152.5404852377</v>
      </c>
      <c r="M363" s="123"/>
      <c r="N363" s="123">
        <f>'MATRIZ 2017 COMPL HOMOLOGADA (2'!AG363+'MATRIZ 2017 COMPL HOMOLOGADA (2'!AJ363+'MATRIZ 2017 COMPL HOMOLOGADA (2'!AM363</f>
        <v>441901.56737456721</v>
      </c>
      <c r="O363" s="123"/>
      <c r="P363" s="123"/>
      <c r="Q363" s="102"/>
    </row>
    <row r="364" spans="1:17" x14ac:dyDescent="0.25">
      <c r="A364" s="102"/>
      <c r="B364" s="103" t="s">
        <v>390</v>
      </c>
      <c r="C364" s="103" t="s">
        <v>410</v>
      </c>
      <c r="D364" s="103" t="s">
        <v>93</v>
      </c>
      <c r="H364" s="123">
        <f>'MATRIZ 2017 COMPL HOMOLOGADA (2'!J364</f>
        <v>0</v>
      </c>
      <c r="I364" s="123">
        <f>'MATRIZ 2017 COMPL HOMOLOGADA (2'!O364</f>
        <v>1152687.8140084506</v>
      </c>
      <c r="J364" s="123">
        <f>'MATRIZ 2017 COMPL HOMOLOGADA (2'!R364+'MATRIZ 2017 COMPL HOMOLOGADA (2'!X364+'MATRIZ 2017 COMPL HOMOLOGADA (2'!AQ364+'MATRIZ 2017 COMPL HOMOLOGADA (2'!AU364+'MATRIZ 2017 COMPL HOMOLOGADA (2'!AY364</f>
        <v>0</v>
      </c>
      <c r="K364" s="123"/>
      <c r="L364" s="123">
        <f t="shared" si="19"/>
        <v>1152687.8140084506</v>
      </c>
      <c r="M364" s="123"/>
      <c r="N364" s="123">
        <f>'MATRIZ 2017 COMPL HOMOLOGADA (2'!AG364+'MATRIZ 2017 COMPL HOMOLOGADA (2'!AJ364+'MATRIZ 2017 COMPL HOMOLOGADA (2'!AM364</f>
        <v>207401.97218714352</v>
      </c>
      <c r="O364" s="123"/>
      <c r="P364" s="123"/>
      <c r="Q364" s="102"/>
    </row>
    <row r="365" spans="1:17" x14ac:dyDescent="0.25">
      <c r="A365" s="102"/>
      <c r="H365" s="123"/>
      <c r="I365" s="123"/>
      <c r="J365" s="123"/>
      <c r="K365" s="123"/>
      <c r="L365" s="123"/>
      <c r="M365" s="123"/>
      <c r="N365" s="123"/>
      <c r="O365" s="123"/>
      <c r="P365" s="123"/>
      <c r="Q365" s="102"/>
    </row>
    <row r="366" spans="1:17" x14ac:dyDescent="0.25">
      <c r="A366" s="102"/>
      <c r="B366" s="107" t="s">
        <v>411</v>
      </c>
      <c r="C366" s="107" t="s">
        <v>412</v>
      </c>
      <c r="D366" s="107" t="s">
        <v>84</v>
      </c>
      <c r="E366" s="107"/>
      <c r="F366" s="109"/>
      <c r="G366" s="107"/>
      <c r="H366" s="124">
        <f>SUM(H367:H385)</f>
        <v>37066203.926086158</v>
      </c>
      <c r="I366" s="124">
        <f>SUM(I367:I385)</f>
        <v>6085431.253283741</v>
      </c>
      <c r="J366" s="124">
        <f>SUM(J367:J385)</f>
        <v>6069010.2704923078</v>
      </c>
      <c r="K366" s="124"/>
      <c r="L366" s="124">
        <f>SUM(L367:L385)</f>
        <v>49220645.449862197</v>
      </c>
      <c r="M366" s="124"/>
      <c r="N366" s="124">
        <f>SUM(N367:N385)</f>
        <v>14278232.017517323</v>
      </c>
      <c r="O366" s="124"/>
      <c r="P366" s="124">
        <f>L366*'DADOS BASE PROPOSTA'!$H$63</f>
        <v>39376.516359889756</v>
      </c>
      <c r="Q366" s="102"/>
    </row>
    <row r="367" spans="1:17" x14ac:dyDescent="0.25">
      <c r="A367" s="102"/>
      <c r="B367" s="103" t="s">
        <v>411</v>
      </c>
      <c r="C367" s="103" t="s">
        <v>35</v>
      </c>
      <c r="D367" s="103" t="s">
        <v>85</v>
      </c>
      <c r="F367" s="77">
        <f>'MATRIZ 2017 COMPL HOMOLOGADA (2'!Q367</f>
        <v>18</v>
      </c>
      <c r="H367" s="123">
        <f>'MATRIZ 2017 COMPL HOMOLOGADA (2'!J367</f>
        <v>0</v>
      </c>
      <c r="I367" s="123">
        <f>SUMIF('MATRIZ 2017 COMPL HOMOLOGADA (2'!D368:D386,"ECR",'MATRIZ 2017 COMPL HOMOLOGADA (2'!O368:O386)</f>
        <v>0</v>
      </c>
      <c r="J367" s="123">
        <f>'MATRIZ 2017 COMPL HOMOLOGADA (2'!R367+'MATRIZ 2017 COMPL HOMOLOGADA (2'!X367+'MATRIZ 2017 COMPL HOMOLOGADA (2'!AQ367+'MATRIZ 2017 COMPL HOMOLOGADA (2'!AU367+'MATRIZ 2017 COMPL HOMOLOGADA (2'!AY367</f>
        <v>5352194.9403223209</v>
      </c>
      <c r="K367" s="123"/>
      <c r="L367" s="123">
        <f t="shared" ref="L367:L385" si="20">SUM(H367:J367)</f>
        <v>5352194.9403223209</v>
      </c>
      <c r="M367" s="123"/>
      <c r="N367" s="123">
        <f>'MATRIZ 2017 COMPL HOMOLOGADA (2'!AG367+'MATRIZ 2017 COMPL HOMOLOGADA (2'!AJ367+'MATRIZ 2017 COMPL HOMOLOGADA (2'!AM367</f>
        <v>0</v>
      </c>
      <c r="O367" s="123"/>
      <c r="P367" s="123"/>
      <c r="Q367" s="102"/>
    </row>
    <row r="368" spans="1:17" x14ac:dyDescent="0.25">
      <c r="A368" s="102"/>
      <c r="B368" s="103" t="s">
        <v>411</v>
      </c>
      <c r="C368" s="103" t="s">
        <v>413</v>
      </c>
      <c r="D368" s="103" t="s">
        <v>89</v>
      </c>
      <c r="H368" s="123">
        <f>'MATRIZ 2017 COMPL HOMOLOGADA (2'!J368</f>
        <v>3171801.2327893991</v>
      </c>
      <c r="I368" s="123">
        <f>'MATRIZ 2017 COMPL HOMOLOGADA (2'!O368</f>
        <v>0</v>
      </c>
      <c r="J368" s="123">
        <f>'MATRIZ 2017 COMPL HOMOLOGADA (2'!R368+'MATRIZ 2017 COMPL HOMOLOGADA (2'!X368+'MATRIZ 2017 COMPL HOMOLOGADA (2'!AQ368+'MATRIZ 2017 COMPL HOMOLOGADA (2'!AU368+'MATRIZ 2017 COMPL HOMOLOGADA (2'!AY368</f>
        <v>51940.313042833332</v>
      </c>
      <c r="K368" s="123"/>
      <c r="L368" s="123">
        <f t="shared" si="20"/>
        <v>3223741.5458322326</v>
      </c>
      <c r="M368" s="123"/>
      <c r="N368" s="123">
        <f>'MATRIZ 2017 COMPL HOMOLOGADA (2'!AG368+'MATRIZ 2017 COMPL HOMOLOGADA (2'!AJ368+'MATRIZ 2017 COMPL HOMOLOGADA (2'!AM368</f>
        <v>1050869.9888041536</v>
      </c>
      <c r="O368" s="123"/>
      <c r="P368" s="123"/>
      <c r="Q368" s="102"/>
    </row>
    <row r="369" spans="1:17" x14ac:dyDescent="0.25">
      <c r="A369" s="102"/>
      <c r="B369" s="103" t="s">
        <v>411</v>
      </c>
      <c r="C369" s="103" t="s">
        <v>414</v>
      </c>
      <c r="D369" s="103" t="s">
        <v>89</v>
      </c>
      <c r="H369" s="123">
        <f>'MATRIZ 2017 COMPL HOMOLOGADA (2'!J369</f>
        <v>1404562.1918780827</v>
      </c>
      <c r="I369" s="123">
        <f>'MATRIZ 2017 COMPL HOMOLOGADA (2'!O369</f>
        <v>0</v>
      </c>
      <c r="J369" s="123">
        <f>'MATRIZ 2017 COMPL HOMOLOGADA (2'!R369+'MATRIZ 2017 COMPL HOMOLOGADA (2'!X369+'MATRIZ 2017 COMPL HOMOLOGADA (2'!AQ369+'MATRIZ 2017 COMPL HOMOLOGADA (2'!AU369+'MATRIZ 2017 COMPL HOMOLOGADA (2'!AY369</f>
        <v>37571.476290166211</v>
      </c>
      <c r="K369" s="123"/>
      <c r="L369" s="123">
        <f t="shared" si="20"/>
        <v>1442133.6681682488</v>
      </c>
      <c r="M369" s="123"/>
      <c r="N369" s="123">
        <f>'MATRIZ 2017 COMPL HOMOLOGADA (2'!AG369+'MATRIZ 2017 COMPL HOMOLOGADA (2'!AJ369+'MATRIZ 2017 COMPL HOMOLOGADA (2'!AM369</f>
        <v>175370.49442579431</v>
      </c>
      <c r="O369" s="123"/>
      <c r="P369" s="123"/>
      <c r="Q369" s="102"/>
    </row>
    <row r="370" spans="1:17" x14ac:dyDescent="0.25">
      <c r="A370" s="102"/>
      <c r="B370" s="103" t="s">
        <v>411</v>
      </c>
      <c r="C370" s="103" t="s">
        <v>415</v>
      </c>
      <c r="D370" s="103" t="s">
        <v>93</v>
      </c>
      <c r="H370" s="123">
        <f>'MATRIZ 2017 COMPL HOMOLOGADA (2'!J370</f>
        <v>0</v>
      </c>
      <c r="I370" s="123">
        <f>'MATRIZ 2017 COMPL HOMOLOGADA (2'!O370</f>
        <v>1110888.3704137946</v>
      </c>
      <c r="J370" s="123">
        <f>'MATRIZ 2017 COMPL HOMOLOGADA (2'!R370+'MATRIZ 2017 COMPL HOMOLOGADA (2'!X370+'MATRIZ 2017 COMPL HOMOLOGADA (2'!AQ370+'MATRIZ 2017 COMPL HOMOLOGADA (2'!AU370+'MATRIZ 2017 COMPL HOMOLOGADA (2'!AY370</f>
        <v>9687.8517376296386</v>
      </c>
      <c r="K370" s="123"/>
      <c r="L370" s="123">
        <f t="shared" si="20"/>
        <v>1120576.2221514243</v>
      </c>
      <c r="M370" s="123"/>
      <c r="N370" s="123">
        <f>'MATRIZ 2017 COMPL HOMOLOGADA (2'!AG370+'MATRIZ 2017 COMPL HOMOLOGADA (2'!AJ370+'MATRIZ 2017 COMPL HOMOLOGADA (2'!AM370</f>
        <v>73367.227479809284</v>
      </c>
      <c r="O370" s="123"/>
      <c r="P370" s="123"/>
      <c r="Q370" s="102"/>
    </row>
    <row r="371" spans="1:17" x14ac:dyDescent="0.25">
      <c r="A371" s="102"/>
      <c r="B371" s="103" t="s">
        <v>411</v>
      </c>
      <c r="C371" s="103" t="s">
        <v>416</v>
      </c>
      <c r="D371" s="103" t="s">
        <v>87</v>
      </c>
      <c r="H371" s="123">
        <f>'MATRIZ 2017 COMPL HOMOLOGADA (2'!J371</f>
        <v>0</v>
      </c>
      <c r="I371" s="123">
        <f>'MATRIZ 2017 COMPL HOMOLOGADA (2'!O371</f>
        <v>568119.88008377934</v>
      </c>
      <c r="J371" s="123">
        <f>'MATRIZ 2017 COMPL HOMOLOGADA (2'!R371+'MATRIZ 2017 COMPL HOMOLOGADA (2'!X371+'MATRIZ 2017 COMPL HOMOLOGADA (2'!AQ371+'MATRIZ 2017 COMPL HOMOLOGADA (2'!AU371+'MATRIZ 2017 COMPL HOMOLOGADA (2'!AY371</f>
        <v>15813.547520220051</v>
      </c>
      <c r="K371" s="123"/>
      <c r="L371" s="123">
        <f t="shared" si="20"/>
        <v>583933.42760399939</v>
      </c>
      <c r="M371" s="123"/>
      <c r="N371" s="123">
        <f>'MATRIZ 2017 COMPL HOMOLOGADA (2'!AG371+'MATRIZ 2017 COMPL HOMOLOGADA (2'!AJ371+'MATRIZ 2017 COMPL HOMOLOGADA (2'!AM371</f>
        <v>78764.026400301052</v>
      </c>
      <c r="O371" s="123"/>
      <c r="P371" s="123"/>
      <c r="Q371" s="102"/>
    </row>
    <row r="372" spans="1:17" x14ac:dyDescent="0.25">
      <c r="A372" s="102"/>
      <c r="B372" s="103" t="s">
        <v>411</v>
      </c>
      <c r="C372" s="103" t="s">
        <v>417</v>
      </c>
      <c r="D372" s="103" t="s">
        <v>89</v>
      </c>
      <c r="H372" s="123">
        <f>'MATRIZ 2017 COMPL HOMOLOGADA (2'!J372</f>
        <v>8118765.7692680852</v>
      </c>
      <c r="I372" s="123">
        <f>'MATRIZ 2017 COMPL HOMOLOGADA (2'!O372</f>
        <v>0</v>
      </c>
      <c r="J372" s="123">
        <f>'MATRIZ 2017 COMPL HOMOLOGADA (2'!R372+'MATRIZ 2017 COMPL HOMOLOGADA (2'!X372+'MATRIZ 2017 COMPL HOMOLOGADA (2'!AQ372+'MATRIZ 2017 COMPL HOMOLOGADA (2'!AU372+'MATRIZ 2017 COMPL HOMOLOGADA (2'!AY372</f>
        <v>89068.297734684456</v>
      </c>
      <c r="K372" s="123"/>
      <c r="L372" s="123">
        <f t="shared" si="20"/>
        <v>8207834.0670027696</v>
      </c>
      <c r="M372" s="123"/>
      <c r="N372" s="123">
        <f>'MATRIZ 2017 COMPL HOMOLOGADA (2'!AG372+'MATRIZ 2017 COMPL HOMOLOGADA (2'!AJ372+'MATRIZ 2017 COMPL HOMOLOGADA (2'!AM372</f>
        <v>2918252.1498204991</v>
      </c>
      <c r="O372" s="123"/>
      <c r="P372" s="123"/>
      <c r="Q372" s="102"/>
    </row>
    <row r="373" spans="1:17" x14ac:dyDescent="0.25">
      <c r="A373" s="102"/>
      <c r="B373" s="103" t="s">
        <v>411</v>
      </c>
      <c r="C373" s="103" t="s">
        <v>418</v>
      </c>
      <c r="D373" s="103" t="s">
        <v>89</v>
      </c>
      <c r="H373" s="123">
        <f>'MATRIZ 2017 COMPL HOMOLOGADA (2'!J373</f>
        <v>3375010.62345692</v>
      </c>
      <c r="I373" s="123">
        <f>'MATRIZ 2017 COMPL HOMOLOGADA (2'!O373</f>
        <v>0</v>
      </c>
      <c r="J373" s="123">
        <f>'MATRIZ 2017 COMPL HOMOLOGADA (2'!R373+'MATRIZ 2017 COMPL HOMOLOGADA (2'!X373+'MATRIZ 2017 COMPL HOMOLOGADA (2'!AQ373+'MATRIZ 2017 COMPL HOMOLOGADA (2'!AU373+'MATRIZ 2017 COMPL HOMOLOGADA (2'!AY373</f>
        <v>30850.990173623373</v>
      </c>
      <c r="K373" s="123"/>
      <c r="L373" s="123">
        <f t="shared" si="20"/>
        <v>3405861.6136305435</v>
      </c>
      <c r="M373" s="123"/>
      <c r="N373" s="123">
        <f>'MATRIZ 2017 COMPL HOMOLOGADA (2'!AG373+'MATRIZ 2017 COMPL HOMOLOGADA (2'!AJ373+'MATRIZ 2017 COMPL HOMOLOGADA (2'!AM373</f>
        <v>1363908.9015258437</v>
      </c>
      <c r="O373" s="123"/>
      <c r="P373" s="123"/>
      <c r="Q373" s="102"/>
    </row>
    <row r="374" spans="1:17" x14ac:dyDescent="0.25">
      <c r="A374" s="102"/>
      <c r="B374" s="103" t="s">
        <v>411</v>
      </c>
      <c r="C374" s="103" t="s">
        <v>419</v>
      </c>
      <c r="D374" s="103" t="s">
        <v>89</v>
      </c>
      <c r="H374" s="123">
        <f>'MATRIZ 2017 COMPL HOMOLOGADA (2'!J374</f>
        <v>1246784.8126102125</v>
      </c>
      <c r="I374" s="123">
        <f>'MATRIZ 2017 COMPL HOMOLOGADA (2'!O374</f>
        <v>0</v>
      </c>
      <c r="J374" s="123">
        <f>'MATRIZ 2017 COMPL HOMOLOGADA (2'!R374+'MATRIZ 2017 COMPL HOMOLOGADA (2'!X374+'MATRIZ 2017 COMPL HOMOLOGADA (2'!AQ374+'MATRIZ 2017 COMPL HOMOLOGADA (2'!AU374+'MATRIZ 2017 COMPL HOMOLOGADA (2'!AY374</f>
        <v>10175.072987589145</v>
      </c>
      <c r="K374" s="123"/>
      <c r="L374" s="123">
        <f t="shared" si="20"/>
        <v>1256959.8855978015</v>
      </c>
      <c r="M374" s="123"/>
      <c r="N374" s="123">
        <f>'MATRIZ 2017 COMPL HOMOLOGADA (2'!AG374+'MATRIZ 2017 COMPL HOMOLOGADA (2'!AJ374+'MATRIZ 2017 COMPL HOMOLOGADA (2'!AM374</f>
        <v>194618.38175226262</v>
      </c>
      <c r="O374" s="123"/>
      <c r="P374" s="123"/>
      <c r="Q374" s="102"/>
    </row>
    <row r="375" spans="1:17" x14ac:dyDescent="0.25">
      <c r="A375" s="102"/>
      <c r="B375" s="103" t="s">
        <v>411</v>
      </c>
      <c r="C375" s="103" t="s">
        <v>420</v>
      </c>
      <c r="D375" s="103" t="s">
        <v>93</v>
      </c>
      <c r="H375" s="123">
        <f>'MATRIZ 2017 COMPL HOMOLOGADA (2'!J375</f>
        <v>0</v>
      </c>
      <c r="I375" s="123">
        <f>'MATRIZ 2017 COMPL HOMOLOGADA (2'!O375</f>
        <v>1099710.7945391512</v>
      </c>
      <c r="J375" s="123">
        <f>'MATRIZ 2017 COMPL HOMOLOGADA (2'!R375+'MATRIZ 2017 COMPL HOMOLOGADA (2'!X375+'MATRIZ 2017 COMPL HOMOLOGADA (2'!AQ375+'MATRIZ 2017 COMPL HOMOLOGADA (2'!AU375+'MATRIZ 2017 COMPL HOMOLOGADA (2'!AY375</f>
        <v>4222.9097317872793</v>
      </c>
      <c r="K375" s="123"/>
      <c r="L375" s="123">
        <f t="shared" si="20"/>
        <v>1103933.7042709384</v>
      </c>
      <c r="M375" s="123"/>
      <c r="N375" s="123">
        <f>'MATRIZ 2017 COMPL HOMOLOGADA (2'!AG375+'MATRIZ 2017 COMPL HOMOLOGADA (2'!AJ375+'MATRIZ 2017 COMPL HOMOLOGADA (2'!AM375</f>
        <v>84859.033593790125</v>
      </c>
      <c r="O375" s="123"/>
      <c r="P375" s="123"/>
      <c r="Q375" s="102"/>
    </row>
    <row r="376" spans="1:17" x14ac:dyDescent="0.25">
      <c r="A376" s="102"/>
      <c r="B376" s="103" t="s">
        <v>411</v>
      </c>
      <c r="C376" s="103" t="s">
        <v>421</v>
      </c>
      <c r="D376" s="103" t="s">
        <v>89</v>
      </c>
      <c r="H376" s="123">
        <f>'MATRIZ 2017 COMPL HOMOLOGADA (2'!J376</f>
        <v>7133581.3350905376</v>
      </c>
      <c r="I376" s="123">
        <f>'MATRIZ 2017 COMPL HOMOLOGADA (2'!O376</f>
        <v>0</v>
      </c>
      <c r="J376" s="123">
        <f>'MATRIZ 2017 COMPL HOMOLOGADA (2'!R376+'MATRIZ 2017 COMPL HOMOLOGADA (2'!X376+'MATRIZ 2017 COMPL HOMOLOGADA (2'!AQ376+'MATRIZ 2017 COMPL HOMOLOGADA (2'!AU376+'MATRIZ 2017 COMPL HOMOLOGADA (2'!AY376</f>
        <v>12839.230317736279</v>
      </c>
      <c r="K376" s="123"/>
      <c r="L376" s="123">
        <f t="shared" si="20"/>
        <v>7146420.5654082736</v>
      </c>
      <c r="M376" s="123"/>
      <c r="N376" s="123">
        <f>'MATRIZ 2017 COMPL HOMOLOGADA (2'!AG376+'MATRIZ 2017 COMPL HOMOLOGADA (2'!AJ376+'MATRIZ 2017 COMPL HOMOLOGADA (2'!AM376</f>
        <v>2668366.5668381201</v>
      </c>
      <c r="O376" s="123"/>
      <c r="P376" s="123"/>
      <c r="Q376" s="102"/>
    </row>
    <row r="377" spans="1:17" x14ac:dyDescent="0.25">
      <c r="A377" s="102"/>
      <c r="B377" s="103" t="s">
        <v>411</v>
      </c>
      <c r="C377" s="103" t="s">
        <v>422</v>
      </c>
      <c r="D377" s="103" t="s">
        <v>89</v>
      </c>
      <c r="H377" s="123">
        <f>'MATRIZ 2017 COMPL HOMOLOGADA (2'!J377</f>
        <v>1719973.4019592025</v>
      </c>
      <c r="I377" s="123">
        <f>'MATRIZ 2017 COMPL HOMOLOGADA (2'!O377</f>
        <v>0</v>
      </c>
      <c r="J377" s="123">
        <f>'MATRIZ 2017 COMPL HOMOLOGADA (2'!R377+'MATRIZ 2017 COMPL HOMOLOGADA (2'!X377+'MATRIZ 2017 COMPL HOMOLOGADA (2'!AQ377+'MATRIZ 2017 COMPL HOMOLOGADA (2'!AU377+'MATRIZ 2017 COMPL HOMOLOGADA (2'!AY377</f>
        <v>87163.357882829514</v>
      </c>
      <c r="K377" s="123"/>
      <c r="L377" s="123">
        <f t="shared" si="20"/>
        <v>1807136.7598420321</v>
      </c>
      <c r="M377" s="123"/>
      <c r="N377" s="123">
        <f>'MATRIZ 2017 COMPL HOMOLOGADA (2'!AG377+'MATRIZ 2017 COMPL HOMOLOGADA (2'!AJ377+'MATRIZ 2017 COMPL HOMOLOGADA (2'!AM377</f>
        <v>716346.78061695513</v>
      </c>
      <c r="O377" s="123"/>
      <c r="P377" s="123"/>
      <c r="Q377" s="102"/>
    </row>
    <row r="378" spans="1:17" x14ac:dyDescent="0.25">
      <c r="A378" s="102"/>
      <c r="B378" s="103" t="s">
        <v>411</v>
      </c>
      <c r="C378" s="103" t="s">
        <v>423</v>
      </c>
      <c r="D378" s="103" t="s">
        <v>89</v>
      </c>
      <c r="H378" s="123">
        <f>'MATRIZ 2017 COMPL HOMOLOGADA (2'!J378</f>
        <v>1719973.4019592025</v>
      </c>
      <c r="I378" s="123">
        <f>'MATRIZ 2017 COMPL HOMOLOGADA (2'!O378</f>
        <v>0</v>
      </c>
      <c r="J378" s="123">
        <f>'MATRIZ 2017 COMPL HOMOLOGADA (2'!R378+'MATRIZ 2017 COMPL HOMOLOGADA (2'!X378+'MATRIZ 2017 COMPL HOMOLOGADA (2'!AQ378+'MATRIZ 2017 COMPL HOMOLOGADA (2'!AU378+'MATRIZ 2017 COMPL HOMOLOGADA (2'!AY378</f>
        <v>49567.448796520861</v>
      </c>
      <c r="K378" s="123"/>
      <c r="L378" s="123">
        <f t="shared" si="20"/>
        <v>1769540.8507557234</v>
      </c>
      <c r="M378" s="123"/>
      <c r="N378" s="123">
        <f>'MATRIZ 2017 COMPL HOMOLOGADA (2'!AG378+'MATRIZ 2017 COMPL HOMOLOGADA (2'!AJ378+'MATRIZ 2017 COMPL HOMOLOGADA (2'!AM378</f>
        <v>538993.96810186701</v>
      </c>
      <c r="O378" s="123"/>
      <c r="P378" s="123"/>
      <c r="Q378" s="102"/>
    </row>
    <row r="379" spans="1:17" x14ac:dyDescent="0.25">
      <c r="A379" s="102"/>
      <c r="B379" s="103" t="s">
        <v>411</v>
      </c>
      <c r="C379" s="103" t="s">
        <v>424</v>
      </c>
      <c r="D379" s="103" t="s">
        <v>89</v>
      </c>
      <c r="H379" s="123">
        <f>'MATRIZ 2017 COMPL HOMOLOGADA (2'!J379</f>
        <v>1719973.4019592025</v>
      </c>
      <c r="I379" s="123">
        <f>'MATRIZ 2017 COMPL HOMOLOGADA (2'!O379</f>
        <v>0</v>
      </c>
      <c r="J379" s="123">
        <f>'MATRIZ 2017 COMPL HOMOLOGADA (2'!R379+'MATRIZ 2017 COMPL HOMOLOGADA (2'!X379+'MATRIZ 2017 COMPL HOMOLOGADA (2'!AQ379+'MATRIZ 2017 COMPL HOMOLOGADA (2'!AU379+'MATRIZ 2017 COMPL HOMOLOGADA (2'!AY379</f>
        <v>41106.457935190083</v>
      </c>
      <c r="K379" s="123"/>
      <c r="L379" s="123">
        <f t="shared" si="20"/>
        <v>1761079.8598943925</v>
      </c>
      <c r="M379" s="123"/>
      <c r="N379" s="123">
        <f>'MATRIZ 2017 COMPL HOMOLOGADA (2'!AG379+'MATRIZ 2017 COMPL HOMOLOGADA (2'!AJ379+'MATRIZ 2017 COMPL HOMOLOGADA (2'!AM379</f>
        <v>425515.74424967886</v>
      </c>
      <c r="O379" s="123"/>
      <c r="P379" s="123"/>
      <c r="Q379" s="102"/>
    </row>
    <row r="380" spans="1:17" x14ac:dyDescent="0.25">
      <c r="A380" s="102"/>
      <c r="B380" s="103" t="s">
        <v>411</v>
      </c>
      <c r="C380" s="103" t="s">
        <v>425</v>
      </c>
      <c r="D380" s="103" t="s">
        <v>89</v>
      </c>
      <c r="H380" s="123">
        <f>'MATRIZ 2017 COMPL HOMOLOGADA (2'!J380</f>
        <v>3087016.8762425547</v>
      </c>
      <c r="I380" s="123">
        <f>'MATRIZ 2017 COMPL HOMOLOGADA (2'!O380</f>
        <v>0</v>
      </c>
      <c r="J380" s="123">
        <f>'MATRIZ 2017 COMPL HOMOLOGADA (2'!R380+'MATRIZ 2017 COMPL HOMOLOGADA (2'!X380+'MATRIZ 2017 COMPL HOMOLOGADA (2'!AQ380+'MATRIZ 2017 COMPL HOMOLOGADA (2'!AU380+'MATRIZ 2017 COMPL HOMOLOGADA (2'!AY380</f>
        <v>28465.011920089441</v>
      </c>
      <c r="K380" s="123"/>
      <c r="L380" s="123">
        <f t="shared" si="20"/>
        <v>3115481.8881626441</v>
      </c>
      <c r="M380" s="123"/>
      <c r="N380" s="123">
        <f>'MATRIZ 2017 COMPL HOMOLOGADA (2'!AG380+'MATRIZ 2017 COMPL HOMOLOGADA (2'!AJ380+'MATRIZ 2017 COMPL HOMOLOGADA (2'!AM380</f>
        <v>2230426.7960053338</v>
      </c>
      <c r="O380" s="123"/>
      <c r="P380" s="123"/>
      <c r="Q380" s="102"/>
    </row>
    <row r="381" spans="1:17" x14ac:dyDescent="0.25">
      <c r="A381" s="102"/>
      <c r="B381" s="103" t="s">
        <v>411</v>
      </c>
      <c r="C381" s="103" t="s">
        <v>426</v>
      </c>
      <c r="D381" s="103" t="s">
        <v>93</v>
      </c>
      <c r="H381" s="123">
        <f>'MATRIZ 2017 COMPL HOMOLOGADA (2'!J381</f>
        <v>0</v>
      </c>
      <c r="I381" s="123">
        <f>'MATRIZ 2017 COMPL HOMOLOGADA (2'!O381</f>
        <v>1076909.2553172724</v>
      </c>
      <c r="J381" s="123">
        <f>'MATRIZ 2017 COMPL HOMOLOGADA (2'!R381+'MATRIZ 2017 COMPL HOMOLOGADA (2'!X381+'MATRIZ 2017 COMPL HOMOLOGADA (2'!AQ381+'MATRIZ 2017 COMPL HOMOLOGADA (2'!AU381+'MATRIZ 2017 COMPL HOMOLOGADA (2'!AY381</f>
        <v>0</v>
      </c>
      <c r="K381" s="123"/>
      <c r="L381" s="123">
        <f t="shared" si="20"/>
        <v>1076909.2553172724</v>
      </c>
      <c r="M381" s="123"/>
      <c r="N381" s="123">
        <f>'MATRIZ 2017 COMPL HOMOLOGADA (2'!AG381+'MATRIZ 2017 COMPL HOMOLOGADA (2'!AJ381+'MATRIZ 2017 COMPL HOMOLOGADA (2'!AM381</f>
        <v>100146.39643046784</v>
      </c>
      <c r="O381" s="123"/>
      <c r="P381" s="123"/>
      <c r="Q381" s="102"/>
    </row>
    <row r="382" spans="1:17" x14ac:dyDescent="0.25">
      <c r="A382" s="102"/>
      <c r="B382" s="103" t="s">
        <v>411</v>
      </c>
      <c r="C382" s="103" t="s">
        <v>427</v>
      </c>
      <c r="D382" s="103" t="s">
        <v>93</v>
      </c>
      <c r="H382" s="123">
        <f>'MATRIZ 2017 COMPL HOMOLOGADA (2'!J382</f>
        <v>0</v>
      </c>
      <c r="I382" s="123">
        <f>'MATRIZ 2017 COMPL HOMOLOGADA (2'!O382</f>
        <v>1118659.5744012764</v>
      </c>
      <c r="J382" s="123">
        <f>'MATRIZ 2017 COMPL HOMOLOGADA (2'!R382+'MATRIZ 2017 COMPL HOMOLOGADA (2'!X382+'MATRIZ 2017 COMPL HOMOLOGADA (2'!AQ382+'MATRIZ 2017 COMPL HOMOLOGADA (2'!AU382+'MATRIZ 2017 COMPL HOMOLOGADA (2'!AY382</f>
        <v>28939.351985483401</v>
      </c>
      <c r="K382" s="123"/>
      <c r="L382" s="123">
        <f t="shared" si="20"/>
        <v>1147598.9263867598</v>
      </c>
      <c r="M382" s="123"/>
      <c r="N382" s="123">
        <f>'MATRIZ 2017 COMPL HOMOLOGADA (2'!AG382+'MATRIZ 2017 COMPL HOMOLOGADA (2'!AJ382+'MATRIZ 2017 COMPL HOMOLOGADA (2'!AM382</f>
        <v>213884.45373564443</v>
      </c>
      <c r="O382" s="123"/>
      <c r="P382" s="123"/>
      <c r="Q382" s="102"/>
    </row>
    <row r="383" spans="1:17" x14ac:dyDescent="0.25">
      <c r="A383" s="102"/>
      <c r="B383" s="103" t="s">
        <v>411</v>
      </c>
      <c r="C383" s="103" t="s">
        <v>428</v>
      </c>
      <c r="D383" s="103" t="s">
        <v>93</v>
      </c>
      <c r="H383" s="123">
        <f>'MATRIZ 2017 COMPL HOMOLOGADA (2'!J383</f>
        <v>0</v>
      </c>
      <c r="I383" s="123">
        <f>'MATRIZ 2017 COMPL HOMOLOGADA (2'!O383</f>
        <v>1111143.3785284676</v>
      </c>
      <c r="J383" s="123">
        <f>'MATRIZ 2017 COMPL HOMOLOGADA (2'!R383+'MATRIZ 2017 COMPL HOMOLOGADA (2'!X383+'MATRIZ 2017 COMPL HOMOLOGADA (2'!AQ383+'MATRIZ 2017 COMPL HOMOLOGADA (2'!AU383+'MATRIZ 2017 COMPL HOMOLOGADA (2'!AY383</f>
        <v>25246.492646708371</v>
      </c>
      <c r="K383" s="123"/>
      <c r="L383" s="123">
        <f t="shared" si="20"/>
        <v>1136389.871175176</v>
      </c>
      <c r="M383" s="123"/>
      <c r="N383" s="123">
        <f>'MATRIZ 2017 COMPL HOMOLOGADA (2'!AG383+'MATRIZ 2017 COMPL HOMOLOGADA (2'!AJ383+'MATRIZ 2017 COMPL HOMOLOGADA (2'!AM383</f>
        <v>122610.56024401876</v>
      </c>
      <c r="O383" s="123"/>
      <c r="P383" s="123"/>
      <c r="Q383" s="102"/>
    </row>
    <row r="384" spans="1:17" x14ac:dyDescent="0.25">
      <c r="A384" s="102"/>
      <c r="B384" s="103" t="s">
        <v>411</v>
      </c>
      <c r="C384" s="103" t="s">
        <v>429</v>
      </c>
      <c r="D384" s="103" t="s">
        <v>89</v>
      </c>
      <c r="H384" s="123">
        <f>'MATRIZ 2017 COMPL HOMOLOGADA (2'!J384</f>
        <v>1719973.4019592025</v>
      </c>
      <c r="I384" s="123">
        <f>'MATRIZ 2017 COMPL HOMOLOGADA (2'!O384</f>
        <v>0</v>
      </c>
      <c r="J384" s="123">
        <f>'MATRIZ 2017 COMPL HOMOLOGADA (2'!R384+'MATRIZ 2017 COMPL HOMOLOGADA (2'!X384+'MATRIZ 2017 COMPL HOMOLOGADA (2'!AQ384+'MATRIZ 2017 COMPL HOMOLOGADA (2'!AU384+'MATRIZ 2017 COMPL HOMOLOGADA (2'!AY384</f>
        <v>31907.243461740025</v>
      </c>
      <c r="K384" s="123"/>
      <c r="L384" s="123">
        <f t="shared" si="20"/>
        <v>1751880.6454209425</v>
      </c>
      <c r="M384" s="123"/>
      <c r="N384" s="123">
        <f>'MATRIZ 2017 COMPL HOMOLOGADA (2'!AG384+'MATRIZ 2017 COMPL HOMOLOGADA (2'!AJ384+'MATRIZ 2017 COMPL HOMOLOGADA (2'!AM384</f>
        <v>516166.60157522035</v>
      </c>
      <c r="O384" s="123"/>
      <c r="P384" s="123"/>
      <c r="Q384" s="102"/>
    </row>
    <row r="385" spans="1:17" x14ac:dyDescent="0.25">
      <c r="A385" s="102"/>
      <c r="B385" s="103" t="s">
        <v>411</v>
      </c>
      <c r="C385" s="103" t="s">
        <v>430</v>
      </c>
      <c r="D385" s="103" t="s">
        <v>89</v>
      </c>
      <c r="H385" s="123">
        <f>'MATRIZ 2017 COMPL HOMOLOGADA (2'!J385</f>
        <v>2648787.4769135541</v>
      </c>
      <c r="I385" s="123">
        <f>'MATRIZ 2017 COMPL HOMOLOGADA (2'!O385</f>
        <v>0</v>
      </c>
      <c r="J385" s="123">
        <f>'MATRIZ 2017 COMPL HOMOLOGADA (2'!R385+'MATRIZ 2017 COMPL HOMOLOGADA (2'!X385+'MATRIZ 2017 COMPL HOMOLOGADA (2'!AQ385+'MATRIZ 2017 COMPL HOMOLOGADA (2'!AU385+'MATRIZ 2017 COMPL HOMOLOGADA (2'!AY385</f>
        <v>162250.27600515517</v>
      </c>
      <c r="K385" s="123"/>
      <c r="L385" s="123">
        <f t="shared" si="20"/>
        <v>2811037.7529187091</v>
      </c>
      <c r="M385" s="123"/>
      <c r="N385" s="123">
        <f>'MATRIZ 2017 COMPL HOMOLOGADA (2'!AG385+'MATRIZ 2017 COMPL HOMOLOGADA (2'!AJ385+'MATRIZ 2017 COMPL HOMOLOGADA (2'!AM385</f>
        <v>805763.94591756409</v>
      </c>
      <c r="O385" s="123"/>
      <c r="P385" s="123"/>
      <c r="Q385" s="102"/>
    </row>
    <row r="386" spans="1:17" x14ac:dyDescent="0.25">
      <c r="A386" s="102"/>
      <c r="H386" s="123"/>
      <c r="I386" s="123"/>
      <c r="J386" s="123"/>
      <c r="K386" s="123"/>
      <c r="L386" s="123"/>
      <c r="M386" s="123"/>
      <c r="N386" s="123"/>
      <c r="O386" s="123"/>
      <c r="P386" s="123"/>
      <c r="Q386" s="102"/>
    </row>
    <row r="387" spans="1:17" x14ac:dyDescent="0.25">
      <c r="A387" s="102"/>
      <c r="B387" s="107" t="s">
        <v>431</v>
      </c>
      <c r="C387" s="107" t="s">
        <v>432</v>
      </c>
      <c r="D387" s="107" t="s">
        <v>84</v>
      </c>
      <c r="E387" s="107"/>
      <c r="F387" s="109"/>
      <c r="G387" s="107"/>
      <c r="H387" s="124">
        <f>SUM(H388:H406)</f>
        <v>36419302.038036793</v>
      </c>
      <c r="I387" s="124">
        <f>SUM(I388:I406)</f>
        <v>8020424.5473222751</v>
      </c>
      <c r="J387" s="124">
        <f>SUM(J388:J406)</f>
        <v>6737305.3316794643</v>
      </c>
      <c r="K387" s="124"/>
      <c r="L387" s="124">
        <f>SUM(L388:L406)</f>
        <v>51177031.91703853</v>
      </c>
      <c r="M387" s="124"/>
      <c r="N387" s="124">
        <f>SUM(N388:N406)</f>
        <v>13001309.036832811</v>
      </c>
      <c r="O387" s="124"/>
      <c r="P387" s="124">
        <f>L387*'DADOS BASE PROPOSTA'!$H$63</f>
        <v>40941.625533630824</v>
      </c>
      <c r="Q387" s="102"/>
    </row>
    <row r="388" spans="1:17" x14ac:dyDescent="0.25">
      <c r="A388" s="102"/>
      <c r="B388" s="103" t="s">
        <v>431</v>
      </c>
      <c r="C388" s="103" t="s">
        <v>35</v>
      </c>
      <c r="D388" s="103" t="s">
        <v>85</v>
      </c>
      <c r="F388" s="77">
        <f>'MATRIZ 2017 COMPL HOMOLOGADA (2'!Q388</f>
        <v>18</v>
      </c>
      <c r="H388" s="123">
        <f>'MATRIZ 2017 COMPL HOMOLOGADA (2'!J388</f>
        <v>0</v>
      </c>
      <c r="I388" s="123">
        <f>SUMIF('MATRIZ 2017 COMPL HOMOLOGADA (2'!D389:D407,"ECR",'MATRIZ 2017 COMPL HOMOLOGADA (2'!O389:O407)</f>
        <v>0</v>
      </c>
      <c r="J388" s="123">
        <f>'MATRIZ 2017 COMPL HOMOLOGADA (2'!R388+'MATRIZ 2017 COMPL HOMOLOGADA (2'!X388+'MATRIZ 2017 COMPL HOMOLOGADA (2'!AQ388+'MATRIZ 2017 COMPL HOMOLOGADA (2'!AU388+'MATRIZ 2017 COMPL HOMOLOGADA (2'!AY388</f>
        <v>5352194.9403223209</v>
      </c>
      <c r="K388" s="123"/>
      <c r="L388" s="123">
        <f t="shared" ref="L388:L406" si="21">SUM(H388:J388)</f>
        <v>5352194.9403223209</v>
      </c>
      <c r="M388" s="123"/>
      <c r="N388" s="123">
        <f>'MATRIZ 2017 COMPL HOMOLOGADA (2'!AG388+'MATRIZ 2017 COMPL HOMOLOGADA (2'!AJ388+'MATRIZ 2017 COMPL HOMOLOGADA (2'!AM388</f>
        <v>0</v>
      </c>
      <c r="O388" s="123"/>
      <c r="P388" s="123"/>
      <c r="Q388" s="102"/>
    </row>
    <row r="389" spans="1:17" x14ac:dyDescent="0.25">
      <c r="A389" s="102"/>
      <c r="B389" s="103" t="s">
        <v>431</v>
      </c>
      <c r="C389" s="103" t="s">
        <v>433</v>
      </c>
      <c r="D389" s="103" t="s">
        <v>87</v>
      </c>
      <c r="H389" s="123">
        <f>'MATRIZ 2017 COMPL HOMOLOGADA (2'!J389</f>
        <v>0</v>
      </c>
      <c r="I389" s="123">
        <f>'MATRIZ 2017 COMPL HOMOLOGADA (2'!O389</f>
        <v>542483.45584047597</v>
      </c>
      <c r="J389" s="123">
        <f>'MATRIZ 2017 COMPL HOMOLOGADA (2'!R389+'MATRIZ 2017 COMPL HOMOLOGADA (2'!X389+'MATRIZ 2017 COMPL HOMOLOGADA (2'!AQ389+'MATRIZ 2017 COMPL HOMOLOGADA (2'!AU389+'MATRIZ 2017 COMPL HOMOLOGADA (2'!AY389</f>
        <v>0</v>
      </c>
      <c r="K389" s="123"/>
      <c r="L389" s="123">
        <f t="shared" si="21"/>
        <v>542483.45584047597</v>
      </c>
      <c r="M389" s="123"/>
      <c r="N389" s="123">
        <f>'MATRIZ 2017 COMPL HOMOLOGADA (2'!AG389+'MATRIZ 2017 COMPL HOMOLOGADA (2'!AJ389+'MATRIZ 2017 COMPL HOMOLOGADA (2'!AM389</f>
        <v>81832.763595955315</v>
      </c>
      <c r="O389" s="123"/>
      <c r="P389" s="123"/>
      <c r="Q389" s="102"/>
    </row>
    <row r="390" spans="1:17" x14ac:dyDescent="0.25">
      <c r="A390" s="102"/>
      <c r="B390" s="103" t="s">
        <v>431</v>
      </c>
      <c r="C390" s="103" t="s">
        <v>434</v>
      </c>
      <c r="D390" s="103" t="s">
        <v>87</v>
      </c>
      <c r="H390" s="123">
        <f>'MATRIZ 2017 COMPL HOMOLOGADA (2'!J390</f>
        <v>0</v>
      </c>
      <c r="I390" s="123">
        <f>'MATRIZ 2017 COMPL HOMOLOGADA (2'!O390</f>
        <v>505270.31335494987</v>
      </c>
      <c r="J390" s="123">
        <f>'MATRIZ 2017 COMPL HOMOLOGADA (2'!R390+'MATRIZ 2017 COMPL HOMOLOGADA (2'!X390+'MATRIZ 2017 COMPL HOMOLOGADA (2'!AQ390+'MATRIZ 2017 COMPL HOMOLOGADA (2'!AU390+'MATRIZ 2017 COMPL HOMOLOGADA (2'!AY390</f>
        <v>0</v>
      </c>
      <c r="K390" s="123"/>
      <c r="L390" s="123">
        <f t="shared" si="21"/>
        <v>505270.31335494987</v>
      </c>
      <c r="M390" s="123"/>
      <c r="N390" s="123">
        <f>'MATRIZ 2017 COMPL HOMOLOGADA (2'!AG390+'MATRIZ 2017 COMPL HOMOLOGADA (2'!AJ390+'MATRIZ 2017 COMPL HOMOLOGADA (2'!AM390</f>
        <v>11637.146317363993</v>
      </c>
      <c r="O390" s="123"/>
      <c r="P390" s="123"/>
      <c r="Q390" s="102"/>
    </row>
    <row r="391" spans="1:17" x14ac:dyDescent="0.25">
      <c r="A391" s="102"/>
      <c r="B391" s="103" t="s">
        <v>431</v>
      </c>
      <c r="C391" s="103" t="s">
        <v>435</v>
      </c>
      <c r="D391" s="103" t="s">
        <v>87</v>
      </c>
      <c r="H391" s="123">
        <f>'MATRIZ 2017 COMPL HOMOLOGADA (2'!J391</f>
        <v>0</v>
      </c>
      <c r="I391" s="123">
        <f>'MATRIZ 2017 COMPL HOMOLOGADA (2'!O391</f>
        <v>499965.73525072273</v>
      </c>
      <c r="J391" s="123">
        <f>'MATRIZ 2017 COMPL HOMOLOGADA (2'!R391+'MATRIZ 2017 COMPL HOMOLOGADA (2'!X391+'MATRIZ 2017 COMPL HOMOLOGADA (2'!AQ391+'MATRIZ 2017 COMPL HOMOLOGADA (2'!AU391+'MATRIZ 2017 COMPL HOMOLOGADA (2'!AY391</f>
        <v>15058.7086288927</v>
      </c>
      <c r="K391" s="123"/>
      <c r="L391" s="123">
        <f t="shared" si="21"/>
        <v>515024.44387961546</v>
      </c>
      <c r="M391" s="123"/>
      <c r="N391" s="123">
        <f>'MATRIZ 2017 COMPL HOMOLOGADA (2'!AG391+'MATRIZ 2017 COMPL HOMOLOGADA (2'!AJ391+'MATRIZ 2017 COMPL HOMOLOGADA (2'!AM391</f>
        <v>7651.6345127061568</v>
      </c>
      <c r="O391" s="123"/>
      <c r="P391" s="123"/>
      <c r="Q391" s="102"/>
    </row>
    <row r="392" spans="1:17" x14ac:dyDescent="0.25">
      <c r="A392" s="102"/>
      <c r="B392" s="103" t="s">
        <v>431</v>
      </c>
      <c r="C392" s="103" t="s">
        <v>436</v>
      </c>
      <c r="D392" s="103" t="s">
        <v>89</v>
      </c>
      <c r="H392" s="123">
        <f>'MATRIZ 2017 COMPL HOMOLOGADA (2'!J392</f>
        <v>2082815.5111908983</v>
      </c>
      <c r="I392" s="123">
        <f>'MATRIZ 2017 COMPL HOMOLOGADA (2'!O392</f>
        <v>0</v>
      </c>
      <c r="J392" s="123">
        <f>'MATRIZ 2017 COMPL HOMOLOGADA (2'!R392+'MATRIZ 2017 COMPL HOMOLOGADA (2'!X392+'MATRIZ 2017 COMPL HOMOLOGADA (2'!AQ392+'MATRIZ 2017 COMPL HOMOLOGADA (2'!AU392+'MATRIZ 2017 COMPL HOMOLOGADA (2'!AY392</f>
        <v>36043.65720516174</v>
      </c>
      <c r="K392" s="123"/>
      <c r="L392" s="123">
        <f>SUM(H392:J392)</f>
        <v>2118859.1683960599</v>
      </c>
      <c r="M392" s="123"/>
      <c r="N392" s="123">
        <f>'MATRIZ 2017 COMPL HOMOLOGADA (2'!AG392+'MATRIZ 2017 COMPL HOMOLOGADA (2'!AJ392+'MATRIZ 2017 COMPL HOMOLOGADA (2'!AM392</f>
        <v>579797.29547787656</v>
      </c>
      <c r="O392" s="123"/>
      <c r="P392" s="123"/>
      <c r="Q392" s="102"/>
    </row>
    <row r="393" spans="1:17" x14ac:dyDescent="0.25">
      <c r="A393" s="102"/>
      <c r="B393" s="103" t="s">
        <v>431</v>
      </c>
      <c r="C393" s="103" t="s">
        <v>437</v>
      </c>
      <c r="D393" s="103" t="s">
        <v>89</v>
      </c>
      <c r="H393" s="123">
        <f>'MATRIZ 2017 COMPL HOMOLOGADA (2'!J393</f>
        <v>3635628.4547428493</v>
      </c>
      <c r="I393" s="123">
        <f>'MATRIZ 2017 COMPL HOMOLOGADA (2'!O393</f>
        <v>0</v>
      </c>
      <c r="J393" s="123">
        <f>'MATRIZ 2017 COMPL HOMOLOGADA (2'!R393+'MATRIZ 2017 COMPL HOMOLOGADA (2'!X393+'MATRIZ 2017 COMPL HOMOLOGADA (2'!AQ393+'MATRIZ 2017 COMPL HOMOLOGADA (2'!AU393+'MATRIZ 2017 COMPL HOMOLOGADA (2'!AY393</f>
        <v>184308.54018366258</v>
      </c>
      <c r="K393" s="123"/>
      <c r="L393" s="123">
        <f t="shared" si="21"/>
        <v>3819936.9949265118</v>
      </c>
      <c r="M393" s="123"/>
      <c r="N393" s="123">
        <f>'MATRIZ 2017 COMPL HOMOLOGADA (2'!AG393+'MATRIZ 2017 COMPL HOMOLOGADA (2'!AJ393+'MATRIZ 2017 COMPL HOMOLOGADA (2'!AM393</f>
        <v>1260145.6674847344</v>
      </c>
      <c r="O393" s="123"/>
      <c r="P393" s="123"/>
      <c r="Q393" s="102"/>
    </row>
    <row r="394" spans="1:17" x14ac:dyDescent="0.25">
      <c r="A394" s="102"/>
      <c r="B394" s="103" t="s">
        <v>431</v>
      </c>
      <c r="C394" s="103" t="s">
        <v>438</v>
      </c>
      <c r="D394" s="103" t="s">
        <v>89</v>
      </c>
      <c r="H394" s="123">
        <f>'MATRIZ 2017 COMPL HOMOLOGADA (2'!J394</f>
        <v>5576582.9207789376</v>
      </c>
      <c r="I394" s="123">
        <f>'MATRIZ 2017 COMPL HOMOLOGADA (2'!O394</f>
        <v>0</v>
      </c>
      <c r="J394" s="123">
        <f>'MATRIZ 2017 COMPL HOMOLOGADA (2'!R394+'MATRIZ 2017 COMPL HOMOLOGADA (2'!X394+'MATRIZ 2017 COMPL HOMOLOGADA (2'!AQ394+'MATRIZ 2017 COMPL HOMOLOGADA (2'!AU394+'MATRIZ 2017 COMPL HOMOLOGADA (2'!AY394</f>
        <v>177313.55936592611</v>
      </c>
      <c r="K394" s="123"/>
      <c r="L394" s="123">
        <f t="shared" si="21"/>
        <v>5753896.4801448639</v>
      </c>
      <c r="M394" s="123"/>
      <c r="N394" s="123">
        <f>'MATRIZ 2017 COMPL HOMOLOGADA (2'!AG394+'MATRIZ 2017 COMPL HOMOLOGADA (2'!AJ394+'MATRIZ 2017 COMPL HOMOLOGADA (2'!AM394</f>
        <v>1541795.8858868207</v>
      </c>
      <c r="O394" s="123"/>
      <c r="P394" s="123"/>
      <c r="Q394" s="102"/>
    </row>
    <row r="395" spans="1:17" x14ac:dyDescent="0.25">
      <c r="A395" s="102"/>
      <c r="B395" s="103" t="s">
        <v>431</v>
      </c>
      <c r="C395" s="103" t="s">
        <v>439</v>
      </c>
      <c r="D395" s="103" t="s">
        <v>93</v>
      </c>
      <c r="H395" s="123">
        <f>'MATRIZ 2017 COMPL HOMOLOGADA (2'!J395</f>
        <v>0</v>
      </c>
      <c r="I395" s="123">
        <f>'MATRIZ 2017 COMPL HOMOLOGADA (2'!O395</f>
        <v>1042405.6085169244</v>
      </c>
      <c r="J395" s="123">
        <f>'MATRIZ 2017 COMPL HOMOLOGADA (2'!R395+'MATRIZ 2017 COMPL HOMOLOGADA (2'!X395+'MATRIZ 2017 COMPL HOMOLOGADA (2'!AQ395+'MATRIZ 2017 COMPL HOMOLOGADA (2'!AU395+'MATRIZ 2017 COMPL HOMOLOGADA (2'!AY395</f>
        <v>13625.350774366771</v>
      </c>
      <c r="K395" s="123"/>
      <c r="L395" s="123">
        <f t="shared" si="21"/>
        <v>1056030.9592912912</v>
      </c>
      <c r="M395" s="123"/>
      <c r="N395" s="123">
        <f>'MATRIZ 2017 COMPL HOMOLOGADA (2'!AG395+'MATRIZ 2017 COMPL HOMOLOGADA (2'!AJ395+'MATRIZ 2017 COMPL HOMOLOGADA (2'!AM395</f>
        <v>34561.807077596095</v>
      </c>
      <c r="O395" s="123"/>
      <c r="P395" s="123"/>
      <c r="Q395" s="102"/>
    </row>
    <row r="396" spans="1:17" x14ac:dyDescent="0.25">
      <c r="A396" s="102"/>
      <c r="B396" s="103" t="s">
        <v>431</v>
      </c>
      <c r="C396" s="103" t="s">
        <v>440</v>
      </c>
      <c r="D396" s="103" t="s">
        <v>93</v>
      </c>
      <c r="H396" s="123">
        <f>'MATRIZ 2017 COMPL HOMOLOGADA (2'!J396</f>
        <v>0</v>
      </c>
      <c r="I396" s="123">
        <f>'MATRIZ 2017 COMPL HOMOLOGADA (2'!O396</f>
        <v>1040355.0114086819</v>
      </c>
      <c r="J396" s="123">
        <f>'MATRIZ 2017 COMPL HOMOLOGADA (2'!R396+'MATRIZ 2017 COMPL HOMOLOGADA (2'!X396+'MATRIZ 2017 COMPL HOMOLOGADA (2'!AQ396+'MATRIZ 2017 COMPL HOMOLOGADA (2'!AU396+'MATRIZ 2017 COMPL HOMOLOGADA (2'!AY396</f>
        <v>0</v>
      </c>
      <c r="K396" s="123"/>
      <c r="L396" s="123">
        <f t="shared" si="21"/>
        <v>1040355.0114086819</v>
      </c>
      <c r="M396" s="123"/>
      <c r="N396" s="123">
        <f>'MATRIZ 2017 COMPL HOMOLOGADA (2'!AG396+'MATRIZ 2017 COMPL HOMOLOGADA (2'!AJ396+'MATRIZ 2017 COMPL HOMOLOGADA (2'!AM396</f>
        <v>27009.049020343398</v>
      </c>
      <c r="O396" s="123"/>
      <c r="P396" s="123"/>
      <c r="Q396" s="102"/>
    </row>
    <row r="397" spans="1:17" x14ac:dyDescent="0.25">
      <c r="A397" s="102"/>
      <c r="B397" s="103" t="s">
        <v>431</v>
      </c>
      <c r="C397" s="103" t="s">
        <v>441</v>
      </c>
      <c r="D397" s="103" t="s">
        <v>93</v>
      </c>
      <c r="H397" s="123">
        <f>'MATRIZ 2017 COMPL HOMOLOGADA (2'!J397</f>
        <v>0</v>
      </c>
      <c r="I397" s="123">
        <f>'MATRIZ 2017 COMPL HOMOLOGADA (2'!O397</f>
        <v>1269082.9561204666</v>
      </c>
      <c r="J397" s="123">
        <f>'MATRIZ 2017 COMPL HOMOLOGADA (2'!R397+'MATRIZ 2017 COMPL HOMOLOGADA (2'!X397+'MATRIZ 2017 COMPL HOMOLOGADA (2'!AQ397+'MATRIZ 2017 COMPL HOMOLOGADA (2'!AU397+'MATRIZ 2017 COMPL HOMOLOGADA (2'!AY397</f>
        <v>129301.45797742571</v>
      </c>
      <c r="K397" s="123"/>
      <c r="L397" s="123">
        <f t="shared" si="21"/>
        <v>1398384.4140978924</v>
      </c>
      <c r="M397" s="123"/>
      <c r="N397" s="123">
        <f>'MATRIZ 2017 COMPL HOMOLOGADA (2'!AG397+'MATRIZ 2017 COMPL HOMOLOGADA (2'!AJ397+'MATRIZ 2017 COMPL HOMOLOGADA (2'!AM397</f>
        <v>331887.4475912191</v>
      </c>
      <c r="O397" s="123"/>
      <c r="P397" s="123"/>
      <c r="Q397" s="102"/>
    </row>
    <row r="398" spans="1:17" x14ac:dyDescent="0.25">
      <c r="A398" s="102"/>
      <c r="B398" s="103" t="s">
        <v>431</v>
      </c>
      <c r="C398" s="103" t="s">
        <v>442</v>
      </c>
      <c r="D398" s="103" t="s">
        <v>93</v>
      </c>
      <c r="H398" s="123">
        <f>'MATRIZ 2017 COMPL HOMOLOGADA (2'!J398</f>
        <v>0</v>
      </c>
      <c r="I398" s="123">
        <f>'MATRIZ 2017 COMPL HOMOLOGADA (2'!O398</f>
        <v>1033444.0149219051</v>
      </c>
      <c r="J398" s="123">
        <f>'MATRIZ 2017 COMPL HOMOLOGADA (2'!R398+'MATRIZ 2017 COMPL HOMOLOGADA (2'!X398+'MATRIZ 2017 COMPL HOMOLOGADA (2'!AQ398+'MATRIZ 2017 COMPL HOMOLOGADA (2'!AU398+'MATRIZ 2017 COMPL HOMOLOGADA (2'!AY398</f>
        <v>14995.755339077989</v>
      </c>
      <c r="K398" s="123"/>
      <c r="L398" s="123">
        <f t="shared" si="21"/>
        <v>1048439.7702609831</v>
      </c>
      <c r="M398" s="123"/>
      <c r="N398" s="123">
        <f>'MATRIZ 2017 COMPL HOMOLOGADA (2'!AG398+'MATRIZ 2017 COMPL HOMOLOGADA (2'!AJ398+'MATRIZ 2017 COMPL HOMOLOGADA (2'!AM398</f>
        <v>27500.722109808135</v>
      </c>
      <c r="O398" s="123"/>
      <c r="P398" s="123"/>
      <c r="Q398" s="102"/>
    </row>
    <row r="399" spans="1:17" x14ac:dyDescent="0.25">
      <c r="A399" s="102"/>
      <c r="B399" s="103" t="s">
        <v>431</v>
      </c>
      <c r="C399" s="103" t="s">
        <v>443</v>
      </c>
      <c r="D399" s="103" t="s">
        <v>93</v>
      </c>
      <c r="H399" s="123">
        <f>'MATRIZ 2017 COMPL HOMOLOGADA (2'!J399</f>
        <v>0</v>
      </c>
      <c r="I399" s="123">
        <f>'MATRIZ 2017 COMPL HOMOLOGADA (2'!O399</f>
        <v>1043849.1808437561</v>
      </c>
      <c r="J399" s="123">
        <f>'MATRIZ 2017 COMPL HOMOLOGADA (2'!R399+'MATRIZ 2017 COMPL HOMOLOGADA (2'!X399+'MATRIZ 2017 COMPL HOMOLOGADA (2'!AQ399+'MATRIZ 2017 COMPL HOMOLOGADA (2'!AU399+'MATRIZ 2017 COMPL HOMOLOGADA (2'!AY399</f>
        <v>0</v>
      </c>
      <c r="K399" s="123"/>
      <c r="L399" s="123">
        <f t="shared" si="21"/>
        <v>1043849.1808437561</v>
      </c>
      <c r="M399" s="123"/>
      <c r="N399" s="123">
        <f>'MATRIZ 2017 COMPL HOMOLOGADA (2'!AG399+'MATRIZ 2017 COMPL HOMOLOGADA (2'!AJ399+'MATRIZ 2017 COMPL HOMOLOGADA (2'!AM399</f>
        <v>51620.038941486549</v>
      </c>
      <c r="O399" s="123"/>
      <c r="P399" s="123"/>
      <c r="Q399" s="102"/>
    </row>
    <row r="400" spans="1:17" x14ac:dyDescent="0.25">
      <c r="A400" s="102"/>
      <c r="B400" s="103" t="s">
        <v>431</v>
      </c>
      <c r="C400" s="103" t="s">
        <v>444</v>
      </c>
      <c r="D400" s="103" t="s">
        <v>89</v>
      </c>
      <c r="H400" s="123">
        <f>'MATRIZ 2017 COMPL HOMOLOGADA (2'!J400</f>
        <v>12663499.011779636</v>
      </c>
      <c r="I400" s="123">
        <f>'MATRIZ 2017 COMPL HOMOLOGADA (2'!O400</f>
        <v>0</v>
      </c>
      <c r="J400" s="123">
        <f>'MATRIZ 2017 COMPL HOMOLOGADA (2'!R400+'MATRIZ 2017 COMPL HOMOLOGADA (2'!X400+'MATRIZ 2017 COMPL HOMOLOGADA (2'!AQ400+'MATRIZ 2017 COMPL HOMOLOGADA (2'!AU400+'MATRIZ 2017 COMPL HOMOLOGADA (2'!AY400</f>
        <v>192988.84491165468</v>
      </c>
      <c r="K400" s="123"/>
      <c r="L400" s="123">
        <f t="shared" si="21"/>
        <v>12856487.856691292</v>
      </c>
      <c r="M400" s="123"/>
      <c r="N400" s="123">
        <f>'MATRIZ 2017 COMPL HOMOLOGADA (2'!AG400+'MATRIZ 2017 COMPL HOMOLOGADA (2'!AJ400+'MATRIZ 2017 COMPL HOMOLOGADA (2'!AM400</f>
        <v>4653708.4773669709</v>
      </c>
      <c r="O400" s="123"/>
      <c r="P400" s="123"/>
      <c r="Q400" s="102"/>
    </row>
    <row r="401" spans="1:17" x14ac:dyDescent="0.25">
      <c r="A401" s="102"/>
      <c r="B401" s="103" t="s">
        <v>431</v>
      </c>
      <c r="C401" s="103" t="s">
        <v>445</v>
      </c>
      <c r="D401" s="103" t="s">
        <v>89</v>
      </c>
      <c r="H401" s="123">
        <f>'MATRIZ 2017 COMPL HOMOLOGADA (2'!J401</f>
        <v>2249900.8419461083</v>
      </c>
      <c r="I401" s="123">
        <f>'MATRIZ 2017 COMPL HOMOLOGADA (2'!O401</f>
        <v>0</v>
      </c>
      <c r="J401" s="123">
        <f>'MATRIZ 2017 COMPL HOMOLOGADA (2'!R401+'MATRIZ 2017 COMPL HOMOLOGADA (2'!X401+'MATRIZ 2017 COMPL HOMOLOGADA (2'!AQ401+'MATRIZ 2017 COMPL HOMOLOGADA (2'!AU401+'MATRIZ 2017 COMPL HOMOLOGADA (2'!AY401</f>
        <v>100500.29500283804</v>
      </c>
      <c r="K401" s="123"/>
      <c r="L401" s="123">
        <f t="shared" si="21"/>
        <v>2350401.1369489464</v>
      </c>
      <c r="M401" s="123"/>
      <c r="N401" s="123">
        <f>'MATRIZ 2017 COMPL HOMOLOGADA (2'!AG401+'MATRIZ 2017 COMPL HOMOLOGADA (2'!AJ401+'MATRIZ 2017 COMPL HOMOLOGADA (2'!AM401</f>
        <v>901380.48137535225</v>
      </c>
      <c r="O401" s="123"/>
      <c r="P401" s="123"/>
      <c r="Q401" s="102"/>
    </row>
    <row r="402" spans="1:17" x14ac:dyDescent="0.25">
      <c r="A402" s="102"/>
      <c r="B402" s="103" t="s">
        <v>431</v>
      </c>
      <c r="C402" s="103" t="s">
        <v>446</v>
      </c>
      <c r="D402" s="103" t="s">
        <v>89</v>
      </c>
      <c r="H402" s="123">
        <f>'MATRIZ 2017 COMPL HOMOLOGADA (2'!J402</f>
        <v>2616660.4230011771</v>
      </c>
      <c r="I402" s="123">
        <f>'MATRIZ 2017 COMPL HOMOLOGADA (2'!O402</f>
        <v>0</v>
      </c>
      <c r="J402" s="123">
        <f>'MATRIZ 2017 COMPL HOMOLOGADA (2'!R402+'MATRIZ 2017 COMPL HOMOLOGADA (2'!X402+'MATRIZ 2017 COMPL HOMOLOGADA (2'!AQ402+'MATRIZ 2017 COMPL HOMOLOGADA (2'!AU402+'MATRIZ 2017 COMPL HOMOLOGADA (2'!AY402</f>
        <v>126326.47665323119</v>
      </c>
      <c r="K402" s="123"/>
      <c r="L402" s="123">
        <f t="shared" si="21"/>
        <v>2742986.8996544085</v>
      </c>
      <c r="M402" s="123"/>
      <c r="N402" s="123">
        <f>'MATRIZ 2017 COMPL HOMOLOGADA (2'!AG402+'MATRIZ 2017 COMPL HOMOLOGADA (2'!AJ402+'MATRIZ 2017 COMPL HOMOLOGADA (2'!AM402</f>
        <v>788807.75395484758</v>
      </c>
      <c r="O402" s="123"/>
      <c r="P402" s="123"/>
      <c r="Q402" s="102"/>
    </row>
    <row r="403" spans="1:17" x14ac:dyDescent="0.25">
      <c r="A403" s="102"/>
      <c r="B403" s="103" t="s">
        <v>431</v>
      </c>
      <c r="C403" s="103" t="s">
        <v>447</v>
      </c>
      <c r="D403" s="103" t="s">
        <v>89</v>
      </c>
      <c r="H403" s="123">
        <f>'MATRIZ 2017 COMPL HOMOLOGADA (2'!J403</f>
        <v>2039937.2127897742</v>
      </c>
      <c r="I403" s="123">
        <f>'MATRIZ 2017 COMPL HOMOLOGADA (2'!O403</f>
        <v>0</v>
      </c>
      <c r="J403" s="123">
        <f>'MATRIZ 2017 COMPL HOMOLOGADA (2'!R403+'MATRIZ 2017 COMPL HOMOLOGADA (2'!X403+'MATRIZ 2017 COMPL HOMOLOGADA (2'!AQ403+'MATRIZ 2017 COMPL HOMOLOGADA (2'!AU403+'MATRIZ 2017 COMPL HOMOLOGADA (2'!AY403</f>
        <v>155293.44340615024</v>
      </c>
      <c r="K403" s="123"/>
      <c r="L403" s="123">
        <f t="shared" si="21"/>
        <v>2195230.6561959246</v>
      </c>
      <c r="M403" s="123"/>
      <c r="N403" s="123">
        <f>'MATRIZ 2017 COMPL HOMOLOGADA (2'!AG403+'MATRIZ 2017 COMPL HOMOLOGADA (2'!AJ403+'MATRIZ 2017 COMPL HOMOLOGADA (2'!AM403</f>
        <v>742539.58188940701</v>
      </c>
      <c r="O403" s="123"/>
      <c r="P403" s="123"/>
      <c r="Q403" s="102"/>
    </row>
    <row r="404" spans="1:17" x14ac:dyDescent="0.25">
      <c r="A404" s="102"/>
      <c r="B404" s="103" t="s">
        <v>431</v>
      </c>
      <c r="C404" s="103" t="s">
        <v>448</v>
      </c>
      <c r="D404" s="103" t="s">
        <v>89</v>
      </c>
      <c r="H404" s="123">
        <f>'MATRIZ 2017 COMPL HOMOLOGADA (2'!J404</f>
        <v>1719973.4019592025</v>
      </c>
      <c r="I404" s="123">
        <f>'MATRIZ 2017 COMPL HOMOLOGADA (2'!O404</f>
        <v>0</v>
      </c>
      <c r="J404" s="123">
        <f>'MATRIZ 2017 COMPL HOMOLOGADA (2'!R404+'MATRIZ 2017 COMPL HOMOLOGADA (2'!X404+'MATRIZ 2017 COMPL HOMOLOGADA (2'!AQ404+'MATRIZ 2017 COMPL HOMOLOGADA (2'!AU404+'MATRIZ 2017 COMPL HOMOLOGADA (2'!AY404</f>
        <v>52928.640882401211</v>
      </c>
      <c r="K404" s="123"/>
      <c r="L404" s="123">
        <f t="shared" si="21"/>
        <v>1772902.0428416037</v>
      </c>
      <c r="M404" s="123"/>
      <c r="N404" s="123">
        <f>'MATRIZ 2017 COMPL HOMOLOGADA (2'!AG404+'MATRIZ 2017 COMPL HOMOLOGADA (2'!AJ404+'MATRIZ 2017 COMPL HOMOLOGADA (2'!AM404</f>
        <v>497790.26223996794</v>
      </c>
      <c r="O404" s="123"/>
      <c r="P404" s="123"/>
      <c r="Q404" s="102"/>
    </row>
    <row r="405" spans="1:17" x14ac:dyDescent="0.25">
      <c r="A405" s="102"/>
      <c r="B405" s="103" t="s">
        <v>431</v>
      </c>
      <c r="C405" s="103" t="s">
        <v>449</v>
      </c>
      <c r="D405" s="103" t="s">
        <v>93</v>
      </c>
      <c r="H405" s="123">
        <f>'MATRIZ 2017 COMPL HOMOLOGADA (2'!J405</f>
        <v>0</v>
      </c>
      <c r="I405" s="123">
        <f>'MATRIZ 2017 COMPL HOMOLOGADA (2'!O405</f>
        <v>1043568.2710643909</v>
      </c>
      <c r="J405" s="123">
        <f>'MATRIZ 2017 COMPL HOMOLOGADA (2'!R405+'MATRIZ 2017 COMPL HOMOLOGADA (2'!X405+'MATRIZ 2017 COMPL HOMOLOGADA (2'!AQ405+'MATRIZ 2017 COMPL HOMOLOGADA (2'!AU405+'MATRIZ 2017 COMPL HOMOLOGADA (2'!AY405</f>
        <v>0</v>
      </c>
      <c r="K405" s="123"/>
      <c r="L405" s="123">
        <f t="shared" si="21"/>
        <v>1043568.2710643909</v>
      </c>
      <c r="M405" s="123"/>
      <c r="N405" s="123">
        <f>'MATRIZ 2017 COMPL HOMOLOGADA (2'!AG405+'MATRIZ 2017 COMPL HOMOLOGADA (2'!AJ405+'MATRIZ 2017 COMPL HOMOLOGADA (2'!AM405</f>
        <v>23203.224571346924</v>
      </c>
      <c r="O405" s="123"/>
      <c r="P405" s="123"/>
      <c r="Q405" s="102"/>
    </row>
    <row r="406" spans="1:17" x14ac:dyDescent="0.25">
      <c r="A406" s="102"/>
      <c r="B406" s="103" t="s">
        <v>431</v>
      </c>
      <c r="C406" s="103" t="s">
        <v>450</v>
      </c>
      <c r="D406" s="103" t="s">
        <v>89</v>
      </c>
      <c r="H406" s="123">
        <f>'MATRIZ 2017 COMPL HOMOLOGADA (2'!J406</f>
        <v>3834304.2598482044</v>
      </c>
      <c r="I406" s="123">
        <f>'MATRIZ 2017 COMPL HOMOLOGADA (2'!O406</f>
        <v>0</v>
      </c>
      <c r="J406" s="123">
        <f>'MATRIZ 2017 COMPL HOMOLOGADA (2'!R406+'MATRIZ 2017 COMPL HOMOLOGADA (2'!X406+'MATRIZ 2017 COMPL HOMOLOGADA (2'!AQ406+'MATRIZ 2017 COMPL HOMOLOGADA (2'!AU406+'MATRIZ 2017 COMPL HOMOLOGADA (2'!AY406</f>
        <v>186425.66102635569</v>
      </c>
      <c r="K406" s="123"/>
      <c r="L406" s="123">
        <f t="shared" si="21"/>
        <v>4020729.9208745603</v>
      </c>
      <c r="M406" s="123"/>
      <c r="N406" s="123">
        <f>'MATRIZ 2017 COMPL HOMOLOGADA (2'!AG406+'MATRIZ 2017 COMPL HOMOLOGADA (2'!AJ406+'MATRIZ 2017 COMPL HOMOLOGADA (2'!AM406</f>
        <v>1438439.7974190055</v>
      </c>
      <c r="O406" s="123"/>
      <c r="P406" s="123"/>
      <c r="Q406" s="102"/>
    </row>
    <row r="407" spans="1:17" x14ac:dyDescent="0.25">
      <c r="A407" s="102"/>
      <c r="H407" s="123"/>
      <c r="I407" s="123"/>
      <c r="J407" s="123"/>
      <c r="K407" s="123"/>
      <c r="L407" s="123"/>
      <c r="M407" s="123"/>
      <c r="N407" s="123"/>
      <c r="O407" s="123"/>
      <c r="P407" s="123"/>
      <c r="Q407" s="102"/>
    </row>
    <row r="408" spans="1:17" x14ac:dyDescent="0.25">
      <c r="A408" s="102"/>
      <c r="B408" s="107" t="s">
        <v>451</v>
      </c>
      <c r="C408" s="107" t="s">
        <v>452</v>
      </c>
      <c r="D408" s="107" t="s">
        <v>84</v>
      </c>
      <c r="E408" s="107"/>
      <c r="F408" s="109"/>
      <c r="G408" s="107"/>
      <c r="H408" s="124">
        <f>SUM(H409:H424)</f>
        <v>45462587.469690427</v>
      </c>
      <c r="I408" s="124">
        <f>SUM(I409:I424)</f>
        <v>6975350.3635170162</v>
      </c>
      <c r="J408" s="124">
        <f>SUM(J409:J424)</f>
        <v>5673701.9282486709</v>
      </c>
      <c r="K408" s="124"/>
      <c r="L408" s="124">
        <f>SUM(L409:L424)</f>
        <v>58111639.761456102</v>
      </c>
      <c r="M408" s="124"/>
      <c r="N408" s="124">
        <f>SUM(N409:N424)</f>
        <v>16216734.784469305</v>
      </c>
      <c r="O408" s="124"/>
      <c r="P408" s="124">
        <f>L408*'DADOS BASE PROPOSTA'!$H$63</f>
        <v>46489.311809164887</v>
      </c>
      <c r="Q408" s="102"/>
    </row>
    <row r="409" spans="1:17" x14ac:dyDescent="0.25">
      <c r="A409" s="102"/>
      <c r="B409" s="103" t="s">
        <v>451</v>
      </c>
      <c r="C409" s="103" t="s">
        <v>35</v>
      </c>
      <c r="D409" s="103" t="s">
        <v>85</v>
      </c>
      <c r="F409" s="77">
        <f>'MATRIZ 2017 COMPL HOMOLOGADA (2'!Q409</f>
        <v>15</v>
      </c>
      <c r="H409" s="123">
        <f>'MATRIZ 2017 COMPL HOMOLOGADA (2'!J409</f>
        <v>0</v>
      </c>
      <c r="I409" s="123">
        <f>SUMIF('MATRIZ 2017 COMPL HOMOLOGADA (2'!D410:D425,"ECR",'MATRIZ 2017 COMPL HOMOLOGADA (2'!O410:O425)</f>
        <v>0</v>
      </c>
      <c r="J409" s="123">
        <f>'MATRIZ 2017 COMPL HOMOLOGADA (2'!R409+'MATRIZ 2017 COMPL HOMOLOGADA (2'!X409+'MATRIZ 2017 COMPL HOMOLOGADA (2'!AQ409+'MATRIZ 2017 COMPL HOMOLOGADA (2'!AU409+'MATRIZ 2017 COMPL HOMOLOGADA (2'!AY409</f>
        <v>4975015.4563613674</v>
      </c>
      <c r="K409" s="123"/>
      <c r="L409" s="123">
        <f t="shared" ref="L409:L424" si="22">SUM(H409:J409)</f>
        <v>4975015.4563613674</v>
      </c>
      <c r="M409" s="123"/>
      <c r="N409" s="123">
        <f>'MATRIZ 2017 COMPL HOMOLOGADA (2'!AG409+'MATRIZ 2017 COMPL HOMOLOGADA (2'!AJ409+'MATRIZ 2017 COMPL HOMOLOGADA (2'!AM409</f>
        <v>0</v>
      </c>
      <c r="O409" s="123"/>
      <c r="P409" s="123"/>
      <c r="Q409" s="102"/>
    </row>
    <row r="410" spans="1:17" x14ac:dyDescent="0.25">
      <c r="A410" s="102"/>
      <c r="B410" s="103" t="s">
        <v>451</v>
      </c>
      <c r="C410" s="103" t="s">
        <v>453</v>
      </c>
      <c r="D410" s="103" t="s">
        <v>89</v>
      </c>
      <c r="H410" s="123">
        <f>'MATRIZ 2017 COMPL HOMOLOGADA (2'!J410</f>
        <v>1776523.6943441953</v>
      </c>
      <c r="I410" s="123">
        <f>'MATRIZ 2017 COMPL HOMOLOGADA (2'!O410</f>
        <v>0</v>
      </c>
      <c r="J410" s="123">
        <f>'MATRIZ 2017 COMPL HOMOLOGADA (2'!R410+'MATRIZ 2017 COMPL HOMOLOGADA (2'!X410+'MATRIZ 2017 COMPL HOMOLOGADA (2'!AQ410+'MATRIZ 2017 COMPL HOMOLOGADA (2'!AU410+'MATRIZ 2017 COMPL HOMOLOGADA (2'!AY410</f>
        <v>0</v>
      </c>
      <c r="K410" s="123"/>
      <c r="L410" s="123">
        <f t="shared" si="22"/>
        <v>1776523.6943441953</v>
      </c>
      <c r="M410" s="123"/>
      <c r="N410" s="123">
        <f>'MATRIZ 2017 COMPL HOMOLOGADA (2'!AG410+'MATRIZ 2017 COMPL HOMOLOGADA (2'!AJ410+'MATRIZ 2017 COMPL HOMOLOGADA (2'!AM410</f>
        <v>519699.02210876282</v>
      </c>
      <c r="O410" s="123"/>
      <c r="P410" s="123"/>
      <c r="Q410" s="102"/>
    </row>
    <row r="411" spans="1:17" x14ac:dyDescent="0.25">
      <c r="A411" s="102"/>
      <c r="B411" s="103" t="s">
        <v>451</v>
      </c>
      <c r="C411" s="103" t="s">
        <v>454</v>
      </c>
      <c r="D411" s="103" t="s">
        <v>89</v>
      </c>
      <c r="H411" s="123">
        <f>'MATRIZ 2017 COMPL HOMOLOGADA (2'!J411</f>
        <v>4321884.5542680221</v>
      </c>
      <c r="I411" s="123">
        <f>'MATRIZ 2017 COMPL HOMOLOGADA (2'!O411</f>
        <v>0</v>
      </c>
      <c r="J411" s="123">
        <f>'MATRIZ 2017 COMPL HOMOLOGADA (2'!R411+'MATRIZ 2017 COMPL HOMOLOGADA (2'!X411+'MATRIZ 2017 COMPL HOMOLOGADA (2'!AQ411+'MATRIZ 2017 COMPL HOMOLOGADA (2'!AU411+'MATRIZ 2017 COMPL HOMOLOGADA (2'!AY411</f>
        <v>0</v>
      </c>
      <c r="K411" s="123"/>
      <c r="L411" s="123">
        <f t="shared" si="22"/>
        <v>4321884.5542680221</v>
      </c>
      <c r="M411" s="123"/>
      <c r="N411" s="123">
        <f>'MATRIZ 2017 COMPL HOMOLOGADA (2'!AG411+'MATRIZ 2017 COMPL HOMOLOGADA (2'!AJ411+'MATRIZ 2017 COMPL HOMOLOGADA (2'!AM411</f>
        <v>1288549.5963840245</v>
      </c>
      <c r="O411" s="123"/>
      <c r="P411" s="123"/>
      <c r="Q411" s="102"/>
    </row>
    <row r="412" spans="1:17" x14ac:dyDescent="0.25">
      <c r="A412" s="102"/>
      <c r="B412" s="103" t="s">
        <v>451</v>
      </c>
      <c r="C412" s="103" t="s">
        <v>455</v>
      </c>
      <c r="D412" s="103" t="s">
        <v>89</v>
      </c>
      <c r="H412" s="123">
        <f>'MATRIZ 2017 COMPL HOMOLOGADA (2'!J412</f>
        <v>3760254.5259003737</v>
      </c>
      <c r="I412" s="123">
        <f>'MATRIZ 2017 COMPL HOMOLOGADA (2'!O412</f>
        <v>0</v>
      </c>
      <c r="J412" s="123">
        <f>'MATRIZ 2017 COMPL HOMOLOGADA (2'!R412+'MATRIZ 2017 COMPL HOMOLOGADA (2'!X412+'MATRIZ 2017 COMPL HOMOLOGADA (2'!AQ412+'MATRIZ 2017 COMPL HOMOLOGADA (2'!AU412+'MATRIZ 2017 COMPL HOMOLOGADA (2'!AY412</f>
        <v>0</v>
      </c>
      <c r="K412" s="123"/>
      <c r="L412" s="123">
        <f t="shared" si="22"/>
        <v>3760254.5259003737</v>
      </c>
      <c r="M412" s="123"/>
      <c r="N412" s="123">
        <f>'MATRIZ 2017 COMPL HOMOLOGADA (2'!AG412+'MATRIZ 2017 COMPL HOMOLOGADA (2'!AJ412+'MATRIZ 2017 COMPL HOMOLOGADA (2'!AM412</f>
        <v>1600875.5858339914</v>
      </c>
      <c r="O412" s="123"/>
      <c r="P412" s="123"/>
      <c r="Q412" s="102"/>
    </row>
    <row r="413" spans="1:17" x14ac:dyDescent="0.25">
      <c r="A413" s="102"/>
      <c r="B413" s="103" t="s">
        <v>451</v>
      </c>
      <c r="C413" s="103" t="s">
        <v>456</v>
      </c>
      <c r="D413" s="103" t="s">
        <v>93</v>
      </c>
      <c r="H413" s="123">
        <f>'MATRIZ 2017 COMPL HOMOLOGADA (2'!J413</f>
        <v>0</v>
      </c>
      <c r="I413" s="123">
        <f>'MATRIZ 2017 COMPL HOMOLOGADA (2'!O413</f>
        <v>1133036.6188408327</v>
      </c>
      <c r="J413" s="123">
        <f>'MATRIZ 2017 COMPL HOMOLOGADA (2'!R413+'MATRIZ 2017 COMPL HOMOLOGADA (2'!X413+'MATRIZ 2017 COMPL HOMOLOGADA (2'!AQ413+'MATRIZ 2017 COMPL HOMOLOGADA (2'!AU413+'MATRIZ 2017 COMPL HOMOLOGADA (2'!AY413</f>
        <v>0</v>
      </c>
      <c r="K413" s="123"/>
      <c r="L413" s="123">
        <f t="shared" si="22"/>
        <v>1133036.6188408327</v>
      </c>
      <c r="M413" s="123"/>
      <c r="N413" s="123">
        <f>'MATRIZ 2017 COMPL HOMOLOGADA (2'!AG413+'MATRIZ 2017 COMPL HOMOLOGADA (2'!AJ413+'MATRIZ 2017 COMPL HOMOLOGADA (2'!AM413</f>
        <v>200196.1127522084</v>
      </c>
      <c r="O413" s="123"/>
      <c r="P413" s="123"/>
      <c r="Q413" s="102"/>
    </row>
    <row r="414" spans="1:17" x14ac:dyDescent="0.25">
      <c r="A414" s="102"/>
      <c r="B414" s="103" t="s">
        <v>451</v>
      </c>
      <c r="C414" s="103" t="s">
        <v>457</v>
      </c>
      <c r="D414" s="103" t="s">
        <v>89</v>
      </c>
      <c r="H414" s="123">
        <f>'MATRIZ 2017 COMPL HOMOLOGADA (2'!J414</f>
        <v>3262291.6416258877</v>
      </c>
      <c r="I414" s="123">
        <f>'MATRIZ 2017 COMPL HOMOLOGADA (2'!O414</f>
        <v>0</v>
      </c>
      <c r="J414" s="123">
        <f>'MATRIZ 2017 COMPL HOMOLOGADA (2'!R414+'MATRIZ 2017 COMPL HOMOLOGADA (2'!X414+'MATRIZ 2017 COMPL HOMOLOGADA (2'!AQ414+'MATRIZ 2017 COMPL HOMOLOGADA (2'!AU414+'MATRIZ 2017 COMPL HOMOLOGADA (2'!AY414</f>
        <v>0</v>
      </c>
      <c r="K414" s="123"/>
      <c r="L414" s="123">
        <f t="shared" si="22"/>
        <v>3262291.6416258877</v>
      </c>
      <c r="M414" s="123"/>
      <c r="N414" s="123">
        <f>'MATRIZ 2017 COMPL HOMOLOGADA (2'!AG414+'MATRIZ 2017 COMPL HOMOLOGADA (2'!AJ414+'MATRIZ 2017 COMPL HOMOLOGADA (2'!AM414</f>
        <v>714333.93891570775</v>
      </c>
      <c r="O414" s="123"/>
      <c r="P414" s="123"/>
      <c r="Q414" s="102"/>
    </row>
    <row r="415" spans="1:17" x14ac:dyDescent="0.25">
      <c r="A415" s="102"/>
      <c r="B415" s="103" t="s">
        <v>451</v>
      </c>
      <c r="C415" s="103" t="s">
        <v>458</v>
      </c>
      <c r="D415" s="103" t="s">
        <v>89</v>
      </c>
      <c r="H415" s="123">
        <f>'MATRIZ 2017 COMPL HOMOLOGADA (2'!J415</f>
        <v>2903545.4218909419</v>
      </c>
      <c r="I415" s="123">
        <f>'MATRIZ 2017 COMPL HOMOLOGADA (2'!O415</f>
        <v>0</v>
      </c>
      <c r="J415" s="123">
        <f>'MATRIZ 2017 COMPL HOMOLOGADA (2'!R415+'MATRIZ 2017 COMPL HOMOLOGADA (2'!X415+'MATRIZ 2017 COMPL HOMOLOGADA (2'!AQ415+'MATRIZ 2017 COMPL HOMOLOGADA (2'!AU415+'MATRIZ 2017 COMPL HOMOLOGADA (2'!AY415</f>
        <v>0</v>
      </c>
      <c r="K415" s="123"/>
      <c r="L415" s="123">
        <f t="shared" si="22"/>
        <v>2903545.4218909419</v>
      </c>
      <c r="M415" s="123"/>
      <c r="N415" s="123">
        <f>'MATRIZ 2017 COMPL HOMOLOGADA (2'!AG415+'MATRIZ 2017 COMPL HOMOLOGADA (2'!AJ415+'MATRIZ 2017 COMPL HOMOLOGADA (2'!AM415</f>
        <v>998948.88420571387</v>
      </c>
      <c r="O415" s="123"/>
      <c r="P415" s="123"/>
      <c r="Q415" s="102"/>
    </row>
    <row r="416" spans="1:17" x14ac:dyDescent="0.25">
      <c r="A416" s="102"/>
      <c r="B416" s="103" t="s">
        <v>451</v>
      </c>
      <c r="C416" s="103" t="s">
        <v>459</v>
      </c>
      <c r="D416" s="103" t="s">
        <v>93</v>
      </c>
      <c r="H416" s="123">
        <f>'MATRIZ 2017 COMPL HOMOLOGADA (2'!J416</f>
        <v>0</v>
      </c>
      <c r="I416" s="123">
        <f>'MATRIZ 2017 COMPL HOMOLOGADA (2'!O416</f>
        <v>1106831.3789348989</v>
      </c>
      <c r="J416" s="123">
        <f>'MATRIZ 2017 COMPL HOMOLOGADA (2'!R416+'MATRIZ 2017 COMPL HOMOLOGADA (2'!X416+'MATRIZ 2017 COMPL HOMOLOGADA (2'!AQ416+'MATRIZ 2017 COMPL HOMOLOGADA (2'!AU416+'MATRIZ 2017 COMPL HOMOLOGADA (2'!AY416</f>
        <v>0</v>
      </c>
      <c r="K416" s="123"/>
      <c r="L416" s="123">
        <f t="shared" si="22"/>
        <v>1106831.3789348989</v>
      </c>
      <c r="M416" s="123"/>
      <c r="N416" s="123">
        <f>'MATRIZ 2017 COMPL HOMOLOGADA (2'!AG416+'MATRIZ 2017 COMPL HOMOLOGADA (2'!AJ416+'MATRIZ 2017 COMPL HOMOLOGADA (2'!AM416</f>
        <v>257397.95277037131</v>
      </c>
      <c r="O416" s="123"/>
      <c r="P416" s="123"/>
      <c r="Q416" s="102"/>
    </row>
    <row r="417" spans="1:17" x14ac:dyDescent="0.25">
      <c r="A417" s="102"/>
      <c r="B417" s="103" t="s">
        <v>451</v>
      </c>
      <c r="C417" s="103" t="s">
        <v>460</v>
      </c>
      <c r="D417" s="103" t="s">
        <v>89</v>
      </c>
      <c r="H417" s="123">
        <f>'MATRIZ 2017 COMPL HOMOLOGADA (2'!J417</f>
        <v>1791504.5171622566</v>
      </c>
      <c r="I417" s="123">
        <f>'MATRIZ 2017 COMPL HOMOLOGADA (2'!O417</f>
        <v>0</v>
      </c>
      <c r="J417" s="123">
        <f>'MATRIZ 2017 COMPL HOMOLOGADA (2'!R417+'MATRIZ 2017 COMPL HOMOLOGADA (2'!X417+'MATRIZ 2017 COMPL HOMOLOGADA (2'!AQ417+'MATRIZ 2017 COMPL HOMOLOGADA (2'!AU417+'MATRIZ 2017 COMPL HOMOLOGADA (2'!AY417</f>
        <v>0</v>
      </c>
      <c r="K417" s="123"/>
      <c r="L417" s="123">
        <f t="shared" si="22"/>
        <v>1791504.5171622566</v>
      </c>
      <c r="M417" s="123"/>
      <c r="N417" s="123">
        <f>'MATRIZ 2017 COMPL HOMOLOGADA (2'!AG417+'MATRIZ 2017 COMPL HOMOLOGADA (2'!AJ417+'MATRIZ 2017 COMPL HOMOLOGADA (2'!AM417</f>
        <v>1104187.7026626223</v>
      </c>
      <c r="O417" s="123"/>
      <c r="P417" s="123"/>
      <c r="Q417" s="102"/>
    </row>
    <row r="418" spans="1:17" x14ac:dyDescent="0.25">
      <c r="A418" s="102"/>
      <c r="B418" s="103" t="s">
        <v>451</v>
      </c>
      <c r="C418" s="103" t="s">
        <v>461</v>
      </c>
      <c r="D418" s="103" t="s">
        <v>93</v>
      </c>
      <c r="H418" s="123">
        <f>'MATRIZ 2017 COMPL HOMOLOGADA (2'!J418</f>
        <v>0</v>
      </c>
      <c r="I418" s="123">
        <f>'MATRIZ 2017 COMPL HOMOLOGADA (2'!O418</f>
        <v>1178705.0487928479</v>
      </c>
      <c r="J418" s="123">
        <f>'MATRIZ 2017 COMPL HOMOLOGADA (2'!R418+'MATRIZ 2017 COMPL HOMOLOGADA (2'!X418+'MATRIZ 2017 COMPL HOMOLOGADA (2'!AQ418+'MATRIZ 2017 COMPL HOMOLOGADA (2'!AU418+'MATRIZ 2017 COMPL HOMOLOGADA (2'!AY418</f>
        <v>0</v>
      </c>
      <c r="K418" s="123"/>
      <c r="L418" s="123">
        <f t="shared" si="22"/>
        <v>1178705.0487928479</v>
      </c>
      <c r="M418" s="123"/>
      <c r="N418" s="123">
        <f>'MATRIZ 2017 COMPL HOMOLOGADA (2'!AG418+'MATRIZ 2017 COMPL HOMOLOGADA (2'!AJ418+'MATRIZ 2017 COMPL HOMOLOGADA (2'!AM418</f>
        <v>253544.92593816566</v>
      </c>
      <c r="O418" s="123"/>
      <c r="P418" s="123"/>
      <c r="Q418" s="102"/>
    </row>
    <row r="419" spans="1:17" x14ac:dyDescent="0.25">
      <c r="A419" s="102"/>
      <c r="B419" s="103" t="s">
        <v>451</v>
      </c>
      <c r="C419" s="103" t="s">
        <v>462</v>
      </c>
      <c r="D419" s="103" t="s">
        <v>93</v>
      </c>
      <c r="H419" s="123">
        <f>'MATRIZ 2017 COMPL HOMOLOGADA (2'!J419</f>
        <v>0</v>
      </c>
      <c r="I419" s="123">
        <f>'MATRIZ 2017 COMPL HOMOLOGADA (2'!O419</f>
        <v>1132450.419209982</v>
      </c>
      <c r="J419" s="123">
        <f>'MATRIZ 2017 COMPL HOMOLOGADA (2'!R419+'MATRIZ 2017 COMPL HOMOLOGADA (2'!X419+'MATRIZ 2017 COMPL HOMOLOGADA (2'!AQ419+'MATRIZ 2017 COMPL HOMOLOGADA (2'!AU419+'MATRIZ 2017 COMPL HOMOLOGADA (2'!AY419</f>
        <v>0</v>
      </c>
      <c r="K419" s="123"/>
      <c r="L419" s="123">
        <f t="shared" si="22"/>
        <v>1132450.419209982</v>
      </c>
      <c r="M419" s="123"/>
      <c r="N419" s="123">
        <f>'MATRIZ 2017 COMPL HOMOLOGADA (2'!AG419+'MATRIZ 2017 COMPL HOMOLOGADA (2'!AJ419+'MATRIZ 2017 COMPL HOMOLOGADA (2'!AM419</f>
        <v>214270.58608671176</v>
      </c>
      <c r="O419" s="123"/>
      <c r="P419" s="123"/>
      <c r="Q419" s="102"/>
    </row>
    <row r="420" spans="1:17" x14ac:dyDescent="0.25">
      <c r="A420" s="102"/>
      <c r="B420" s="103" t="s">
        <v>451</v>
      </c>
      <c r="C420" s="103" t="s">
        <v>463</v>
      </c>
      <c r="D420" s="103" t="s">
        <v>93</v>
      </c>
      <c r="H420" s="123">
        <f>'MATRIZ 2017 COMPL HOMOLOGADA (2'!J420</f>
        <v>0</v>
      </c>
      <c r="I420" s="123">
        <f>'MATRIZ 2017 COMPL HOMOLOGADA (2'!O420</f>
        <v>1266159.9445024519</v>
      </c>
      <c r="J420" s="123">
        <f>'MATRIZ 2017 COMPL HOMOLOGADA (2'!R420+'MATRIZ 2017 COMPL HOMOLOGADA (2'!X420+'MATRIZ 2017 COMPL HOMOLOGADA (2'!AQ420+'MATRIZ 2017 COMPL HOMOLOGADA (2'!AU420+'MATRIZ 2017 COMPL HOMOLOGADA (2'!AY420</f>
        <v>0</v>
      </c>
      <c r="K420" s="123"/>
      <c r="L420" s="123">
        <f t="shared" si="22"/>
        <v>1266159.9445024519</v>
      </c>
      <c r="M420" s="123"/>
      <c r="N420" s="123">
        <f>'MATRIZ 2017 COMPL HOMOLOGADA (2'!AG420+'MATRIZ 2017 COMPL HOMOLOGADA (2'!AJ420+'MATRIZ 2017 COMPL HOMOLOGADA (2'!AM420</f>
        <v>217393.41201117946</v>
      </c>
      <c r="O420" s="123"/>
      <c r="P420" s="123"/>
      <c r="Q420" s="102"/>
    </row>
    <row r="421" spans="1:17" x14ac:dyDescent="0.25">
      <c r="A421" s="102"/>
      <c r="B421" s="103" t="s">
        <v>451</v>
      </c>
      <c r="C421" s="103" t="s">
        <v>464</v>
      </c>
      <c r="D421" s="103" t="s">
        <v>93</v>
      </c>
      <c r="H421" s="123">
        <f>'MATRIZ 2017 COMPL HOMOLOGADA (2'!J421</f>
        <v>0</v>
      </c>
      <c r="I421" s="123">
        <f>'MATRIZ 2017 COMPL HOMOLOGADA (2'!O421</f>
        <v>1158166.9532360027</v>
      </c>
      <c r="J421" s="123">
        <f>'MATRIZ 2017 COMPL HOMOLOGADA (2'!R421+'MATRIZ 2017 COMPL HOMOLOGADA (2'!X421+'MATRIZ 2017 COMPL HOMOLOGADA (2'!AQ421+'MATRIZ 2017 COMPL HOMOLOGADA (2'!AU421+'MATRIZ 2017 COMPL HOMOLOGADA (2'!AY421</f>
        <v>0</v>
      </c>
      <c r="K421" s="123"/>
      <c r="L421" s="123">
        <f t="shared" si="22"/>
        <v>1158166.9532360027</v>
      </c>
      <c r="M421" s="123"/>
      <c r="N421" s="123">
        <f>'MATRIZ 2017 COMPL HOMOLOGADA (2'!AG421+'MATRIZ 2017 COMPL HOMOLOGADA (2'!AJ421+'MATRIZ 2017 COMPL HOMOLOGADA (2'!AM421</f>
        <v>219604.76900815248</v>
      </c>
      <c r="O421" s="123"/>
      <c r="P421" s="123"/>
      <c r="Q421" s="102"/>
    </row>
    <row r="422" spans="1:17" x14ac:dyDescent="0.25">
      <c r="A422" s="102"/>
      <c r="B422" s="103" t="s">
        <v>451</v>
      </c>
      <c r="C422" s="103" t="s">
        <v>465</v>
      </c>
      <c r="D422" s="103" t="s">
        <v>89</v>
      </c>
      <c r="H422" s="123">
        <f>'MATRIZ 2017 COMPL HOMOLOGADA (2'!J422</f>
        <v>2649075.6091897343</v>
      </c>
      <c r="I422" s="123">
        <f>'MATRIZ 2017 COMPL HOMOLOGADA (2'!O422</f>
        <v>0</v>
      </c>
      <c r="J422" s="123">
        <f>'MATRIZ 2017 COMPL HOMOLOGADA (2'!R422+'MATRIZ 2017 COMPL HOMOLOGADA (2'!X422+'MATRIZ 2017 COMPL HOMOLOGADA (2'!AQ422+'MATRIZ 2017 COMPL HOMOLOGADA (2'!AU422+'MATRIZ 2017 COMPL HOMOLOGADA (2'!AY422</f>
        <v>0</v>
      </c>
      <c r="K422" s="123"/>
      <c r="L422" s="123">
        <f t="shared" si="22"/>
        <v>2649075.6091897343</v>
      </c>
      <c r="M422" s="123"/>
      <c r="N422" s="123">
        <f>'MATRIZ 2017 COMPL HOMOLOGADA (2'!AG422+'MATRIZ 2017 COMPL HOMOLOGADA (2'!AJ422+'MATRIZ 2017 COMPL HOMOLOGADA (2'!AM422</f>
        <v>1446396.8824792737</v>
      </c>
      <c r="O422" s="123"/>
      <c r="P422" s="123"/>
      <c r="Q422" s="102"/>
    </row>
    <row r="423" spans="1:17" x14ac:dyDescent="0.25">
      <c r="A423" s="102"/>
      <c r="B423" s="103" t="s">
        <v>451</v>
      </c>
      <c r="C423" s="103" t="s">
        <v>466</v>
      </c>
      <c r="D423" s="103" t="s">
        <v>89</v>
      </c>
      <c r="H423" s="123">
        <f>'MATRIZ 2017 COMPL HOMOLOGADA (2'!J423</f>
        <v>16616143.901727004</v>
      </c>
      <c r="I423" s="123">
        <f>'MATRIZ 2017 COMPL HOMOLOGADA (2'!O423</f>
        <v>0</v>
      </c>
      <c r="J423" s="123">
        <f>'MATRIZ 2017 COMPL HOMOLOGADA (2'!R423+'MATRIZ 2017 COMPL HOMOLOGADA (2'!X423+'MATRIZ 2017 COMPL HOMOLOGADA (2'!AQ423+'MATRIZ 2017 COMPL HOMOLOGADA (2'!AU423+'MATRIZ 2017 COMPL HOMOLOGADA (2'!AY423</f>
        <v>698686.47188730363</v>
      </c>
      <c r="K423" s="123"/>
      <c r="L423" s="123">
        <f t="shared" si="22"/>
        <v>17314830.373614307</v>
      </c>
      <c r="M423" s="123"/>
      <c r="N423" s="123">
        <f>'MATRIZ 2017 COMPL HOMOLOGADA (2'!AG423+'MATRIZ 2017 COMPL HOMOLOGADA (2'!AJ423+'MATRIZ 2017 COMPL HOMOLOGADA (2'!AM423</f>
        <v>5039413.5160389086</v>
      </c>
      <c r="O423" s="123"/>
      <c r="P423" s="123"/>
      <c r="Q423" s="102"/>
    </row>
    <row r="424" spans="1:17" x14ac:dyDescent="0.25">
      <c r="A424" s="102"/>
      <c r="B424" s="103" t="s">
        <v>451</v>
      </c>
      <c r="C424" s="103" t="s">
        <v>467</v>
      </c>
      <c r="D424" s="103" t="s">
        <v>89</v>
      </c>
      <c r="H424" s="123">
        <f>'MATRIZ 2017 COMPL HOMOLOGADA (2'!J424</f>
        <v>8381363.6035820069</v>
      </c>
      <c r="I424" s="123">
        <f>'MATRIZ 2017 COMPL HOMOLOGADA (2'!O424</f>
        <v>0</v>
      </c>
      <c r="J424" s="123">
        <f>'MATRIZ 2017 COMPL HOMOLOGADA (2'!R424+'MATRIZ 2017 COMPL HOMOLOGADA (2'!X424+'MATRIZ 2017 COMPL HOMOLOGADA (2'!AQ424+'MATRIZ 2017 COMPL HOMOLOGADA (2'!AU424+'MATRIZ 2017 COMPL HOMOLOGADA (2'!AY424</f>
        <v>0</v>
      </c>
      <c r="K424" s="123"/>
      <c r="L424" s="123">
        <f t="shared" si="22"/>
        <v>8381363.6035820069</v>
      </c>
      <c r="M424" s="123"/>
      <c r="N424" s="123">
        <f>'MATRIZ 2017 COMPL HOMOLOGADA (2'!AG424+'MATRIZ 2017 COMPL HOMOLOGADA (2'!AJ424+'MATRIZ 2017 COMPL HOMOLOGADA (2'!AM424</f>
        <v>2141921.8972735084</v>
      </c>
      <c r="O424" s="123"/>
      <c r="P424" s="123"/>
      <c r="Q424" s="102"/>
    </row>
    <row r="425" spans="1:17" x14ac:dyDescent="0.25">
      <c r="A425" s="102"/>
      <c r="H425" s="123"/>
      <c r="I425" s="123"/>
      <c r="J425" s="123"/>
      <c r="K425" s="123"/>
      <c r="L425" s="123"/>
      <c r="M425" s="123"/>
      <c r="N425" s="123"/>
      <c r="O425" s="123"/>
      <c r="P425" s="123"/>
      <c r="Q425" s="102"/>
    </row>
    <row r="426" spans="1:17" x14ac:dyDescent="0.25">
      <c r="A426" s="102"/>
      <c r="B426" s="107" t="s">
        <v>451</v>
      </c>
      <c r="C426" s="107" t="s">
        <v>468</v>
      </c>
      <c r="D426" s="107" t="s">
        <v>84</v>
      </c>
      <c r="E426" s="107"/>
      <c r="F426" s="109"/>
      <c r="G426" s="107"/>
      <c r="H426" s="124">
        <f>SUM(H427:H434)</f>
        <v>13166286.8588886</v>
      </c>
      <c r="I426" s="124">
        <f>SUM(I427:I434)</f>
        <v>2225024.9693366671</v>
      </c>
      <c r="J426" s="124">
        <f>SUM(J427:J434)</f>
        <v>4185427.1831092322</v>
      </c>
      <c r="K426" s="124"/>
      <c r="L426" s="124">
        <f>SUM(L427:L434)</f>
        <v>19576739.011334501</v>
      </c>
      <c r="M426" s="124"/>
      <c r="N426" s="124">
        <f>SUM(N427:N434)</f>
        <v>5345094.1636901284</v>
      </c>
      <c r="O426" s="124"/>
      <c r="P426" s="124">
        <f>L426*'DADOS BASE PROPOSTA'!$H$63</f>
        <v>15661.391209067602</v>
      </c>
      <c r="Q426" s="102"/>
    </row>
    <row r="427" spans="1:17" x14ac:dyDescent="0.25">
      <c r="A427" s="102"/>
      <c r="B427" s="103" t="s">
        <v>451</v>
      </c>
      <c r="C427" s="103" t="s">
        <v>35</v>
      </c>
      <c r="D427" s="103" t="s">
        <v>85</v>
      </c>
      <c r="F427" s="77">
        <f>'MATRIZ 2017 COMPL HOMOLOGADA (2'!Q427</f>
        <v>7</v>
      </c>
      <c r="H427" s="123">
        <f>'MATRIZ 2017 COMPL HOMOLOGADA (2'!J427</f>
        <v>0</v>
      </c>
      <c r="I427" s="123">
        <f>SUMIF('MATRIZ 2017 COMPL HOMOLOGADA (2'!D428:D435,"ECR",'MATRIZ 2017 COMPL HOMOLOGADA (2'!O428:O435)</f>
        <v>0</v>
      </c>
      <c r="J427" s="123">
        <f>'MATRIZ 2017 COMPL HOMOLOGADA (2'!R427+'MATRIZ 2017 COMPL HOMOLOGADA (2'!X427+'MATRIZ 2017 COMPL HOMOLOGADA (2'!AQ427+'MATRIZ 2017 COMPL HOMOLOGADA (2'!AU427+'MATRIZ 2017 COMPL HOMOLOGADA (2'!AY427</f>
        <v>3969203.499132162</v>
      </c>
      <c r="K427" s="123"/>
      <c r="L427" s="123">
        <f t="shared" ref="L427:L434" si="23">SUM(H427:J427)</f>
        <v>3969203.499132162</v>
      </c>
      <c r="M427" s="123"/>
      <c r="N427" s="123">
        <f>'MATRIZ 2017 COMPL HOMOLOGADA (2'!AG427+'MATRIZ 2017 COMPL HOMOLOGADA (2'!AJ427+'MATRIZ 2017 COMPL HOMOLOGADA (2'!AM427</f>
        <v>0</v>
      </c>
      <c r="O427" s="123"/>
      <c r="P427" s="123"/>
      <c r="Q427" s="102"/>
    </row>
    <row r="428" spans="1:17" x14ac:dyDescent="0.25">
      <c r="A428" s="102"/>
      <c r="B428" s="103" t="s">
        <v>451</v>
      </c>
      <c r="C428" s="103" t="s">
        <v>469</v>
      </c>
      <c r="D428" s="103" t="s">
        <v>89</v>
      </c>
      <c r="H428" s="123">
        <f>'MATRIZ 2017 COMPL HOMOLOGADA (2'!J428</f>
        <v>1719973.4019592025</v>
      </c>
      <c r="I428" s="123">
        <f>'MATRIZ 2017 COMPL HOMOLOGADA (2'!O428</f>
        <v>0</v>
      </c>
      <c r="J428" s="123">
        <f>'MATRIZ 2017 COMPL HOMOLOGADA (2'!R428+'MATRIZ 2017 COMPL HOMOLOGADA (2'!X428+'MATRIZ 2017 COMPL HOMOLOGADA (2'!AQ428+'MATRIZ 2017 COMPL HOMOLOGADA (2'!AU428+'MATRIZ 2017 COMPL HOMOLOGADA (2'!AY428</f>
        <v>10082.379196469554</v>
      </c>
      <c r="K428" s="123"/>
      <c r="L428" s="123">
        <f t="shared" si="23"/>
        <v>1730055.7811556719</v>
      </c>
      <c r="M428" s="123"/>
      <c r="N428" s="123">
        <f>'MATRIZ 2017 COMPL HOMOLOGADA (2'!AG428+'MATRIZ 2017 COMPL HOMOLOGADA (2'!AJ428+'MATRIZ 2017 COMPL HOMOLOGADA (2'!AM428</f>
        <v>497929.30586277542</v>
      </c>
      <c r="O428" s="123"/>
      <c r="P428" s="123"/>
      <c r="Q428" s="102"/>
    </row>
    <row r="429" spans="1:17" x14ac:dyDescent="0.25">
      <c r="A429" s="102"/>
      <c r="B429" s="103" t="s">
        <v>451</v>
      </c>
      <c r="C429" s="103" t="s">
        <v>470</v>
      </c>
      <c r="D429" s="103" t="s">
        <v>89</v>
      </c>
      <c r="H429" s="123">
        <f>'MATRIZ 2017 COMPL HOMOLOGADA (2'!J429</f>
        <v>1719973.4019592025</v>
      </c>
      <c r="I429" s="123">
        <f>'MATRIZ 2017 COMPL HOMOLOGADA (2'!O429</f>
        <v>0</v>
      </c>
      <c r="J429" s="123">
        <f>'MATRIZ 2017 COMPL HOMOLOGADA (2'!R429+'MATRIZ 2017 COMPL HOMOLOGADA (2'!X429+'MATRIZ 2017 COMPL HOMOLOGADA (2'!AQ429+'MATRIZ 2017 COMPL HOMOLOGADA (2'!AU429+'MATRIZ 2017 COMPL HOMOLOGADA (2'!AY429</f>
        <v>19469.632174377624</v>
      </c>
      <c r="K429" s="123"/>
      <c r="L429" s="123">
        <f t="shared" si="23"/>
        <v>1739443.03413358</v>
      </c>
      <c r="M429" s="123"/>
      <c r="N429" s="123">
        <f>'MATRIZ 2017 COMPL HOMOLOGADA (2'!AG429+'MATRIZ 2017 COMPL HOMOLOGADA (2'!AJ429+'MATRIZ 2017 COMPL HOMOLOGADA (2'!AM429</f>
        <v>503547.51665908139</v>
      </c>
      <c r="O429" s="123"/>
      <c r="P429" s="123"/>
      <c r="Q429" s="102"/>
    </row>
    <row r="430" spans="1:17" x14ac:dyDescent="0.25">
      <c r="A430" s="102"/>
      <c r="B430" s="103" t="s">
        <v>451</v>
      </c>
      <c r="C430" s="103" t="s">
        <v>471</v>
      </c>
      <c r="D430" s="103" t="s">
        <v>89</v>
      </c>
      <c r="H430" s="123">
        <f>'MATRIZ 2017 COMPL HOMOLOGADA (2'!J430</f>
        <v>4670727.5988144036</v>
      </c>
      <c r="I430" s="123">
        <f>'MATRIZ 2017 COMPL HOMOLOGADA (2'!O430</f>
        <v>0</v>
      </c>
      <c r="J430" s="123">
        <f>'MATRIZ 2017 COMPL HOMOLOGADA (2'!R430+'MATRIZ 2017 COMPL HOMOLOGADA (2'!X430+'MATRIZ 2017 COMPL HOMOLOGADA (2'!AQ430+'MATRIZ 2017 COMPL HOMOLOGADA (2'!AU430+'MATRIZ 2017 COMPL HOMOLOGADA (2'!AY430</f>
        <v>60987.0244002377</v>
      </c>
      <c r="K430" s="123"/>
      <c r="L430" s="123">
        <f t="shared" si="23"/>
        <v>4731714.6232146416</v>
      </c>
      <c r="M430" s="123"/>
      <c r="N430" s="123">
        <f>'MATRIZ 2017 COMPL HOMOLOGADA (2'!AG430+'MATRIZ 2017 COMPL HOMOLOGADA (2'!AJ430+'MATRIZ 2017 COMPL HOMOLOGADA (2'!AM430</f>
        <v>1600101.0014312097</v>
      </c>
      <c r="O430" s="123"/>
      <c r="P430" s="123"/>
      <c r="Q430" s="102"/>
    </row>
    <row r="431" spans="1:17" x14ac:dyDescent="0.25">
      <c r="A431" s="102"/>
      <c r="B431" s="103" t="s">
        <v>451</v>
      </c>
      <c r="C431" s="103" t="s">
        <v>472</v>
      </c>
      <c r="D431" s="103" t="s">
        <v>89</v>
      </c>
      <c r="H431" s="123">
        <f>'MATRIZ 2017 COMPL HOMOLOGADA (2'!J431</f>
        <v>3168628.1558063892</v>
      </c>
      <c r="I431" s="123">
        <f>'MATRIZ 2017 COMPL HOMOLOGADA (2'!O431</f>
        <v>0</v>
      </c>
      <c r="J431" s="123">
        <f>'MATRIZ 2017 COMPL HOMOLOGADA (2'!R431+'MATRIZ 2017 COMPL HOMOLOGADA (2'!X431+'MATRIZ 2017 COMPL HOMOLOGADA (2'!AQ431+'MATRIZ 2017 COMPL HOMOLOGADA (2'!AU431+'MATRIZ 2017 COMPL HOMOLOGADA (2'!AY431</f>
        <v>26045.751925139437</v>
      </c>
      <c r="K431" s="123"/>
      <c r="L431" s="123">
        <f t="shared" si="23"/>
        <v>3194673.9077315284</v>
      </c>
      <c r="M431" s="123"/>
      <c r="N431" s="123">
        <f>'MATRIZ 2017 COMPL HOMOLOGADA (2'!AG431+'MATRIZ 2017 COMPL HOMOLOGADA (2'!AJ431+'MATRIZ 2017 COMPL HOMOLOGADA (2'!AM431</f>
        <v>1295118.0914587849</v>
      </c>
      <c r="O431" s="123"/>
      <c r="P431" s="123"/>
      <c r="Q431" s="102"/>
    </row>
    <row r="432" spans="1:17" x14ac:dyDescent="0.25">
      <c r="A432" s="102"/>
      <c r="B432" s="103" t="s">
        <v>451</v>
      </c>
      <c r="C432" s="103" t="s">
        <v>473</v>
      </c>
      <c r="D432" s="103" t="s">
        <v>89</v>
      </c>
      <c r="H432" s="123">
        <f>'MATRIZ 2017 COMPL HOMOLOGADA (2'!J432</f>
        <v>1886984.3003494036</v>
      </c>
      <c r="I432" s="123">
        <f>'MATRIZ 2017 COMPL HOMOLOGADA (2'!O432</f>
        <v>0</v>
      </c>
      <c r="J432" s="123">
        <f>'MATRIZ 2017 COMPL HOMOLOGADA (2'!R432+'MATRIZ 2017 COMPL HOMOLOGADA (2'!X432+'MATRIZ 2017 COMPL HOMOLOGADA (2'!AQ432+'MATRIZ 2017 COMPL HOMOLOGADA (2'!AU432+'MATRIZ 2017 COMPL HOMOLOGADA (2'!AY432</f>
        <v>42456.240505787297</v>
      </c>
      <c r="K432" s="123"/>
      <c r="L432" s="123">
        <f t="shared" si="23"/>
        <v>1929440.5408551909</v>
      </c>
      <c r="M432" s="123"/>
      <c r="N432" s="123">
        <f>'MATRIZ 2017 COMPL HOMOLOGADA (2'!AG432+'MATRIZ 2017 COMPL HOMOLOGADA (2'!AJ432+'MATRIZ 2017 COMPL HOMOLOGADA (2'!AM432</f>
        <v>790085.92529882223</v>
      </c>
      <c r="O432" s="123"/>
      <c r="P432" s="123"/>
      <c r="Q432" s="102"/>
    </row>
    <row r="433" spans="1:17" x14ac:dyDescent="0.25">
      <c r="A433" s="102"/>
      <c r="B433" s="103" t="s">
        <v>451</v>
      </c>
      <c r="C433" s="103" t="s">
        <v>474</v>
      </c>
      <c r="D433" s="103" t="s">
        <v>136</v>
      </c>
      <c r="H433" s="123">
        <f>'MATRIZ 2017 COMPL HOMOLOGADA (2'!J433</f>
        <v>0</v>
      </c>
      <c r="I433" s="123">
        <f>'MATRIZ 2017 COMPL HOMOLOGADA (2'!O433</f>
        <v>1127101.318878598</v>
      </c>
      <c r="J433" s="123">
        <f>'MATRIZ 2017 COMPL HOMOLOGADA (2'!R433+'MATRIZ 2017 COMPL HOMOLOGADA (2'!X433+'MATRIZ 2017 COMPL HOMOLOGADA (2'!AQ433+'MATRIZ 2017 COMPL HOMOLOGADA (2'!AU433+'MATRIZ 2017 COMPL HOMOLOGADA (2'!AY433</f>
        <v>25124.436593843737</v>
      </c>
      <c r="K433" s="123"/>
      <c r="L433" s="123">
        <f t="shared" si="23"/>
        <v>1152225.7554724417</v>
      </c>
      <c r="M433" s="123"/>
      <c r="N433" s="123">
        <f>'MATRIZ 2017 COMPL HOMOLOGADA (2'!AG433+'MATRIZ 2017 COMPL HOMOLOGADA (2'!AJ433+'MATRIZ 2017 COMPL HOMOLOGADA (2'!AM433</f>
        <v>351651.63466368371</v>
      </c>
      <c r="O433" s="123"/>
      <c r="P433" s="123"/>
      <c r="Q433" s="102"/>
    </row>
    <row r="434" spans="1:17" x14ac:dyDescent="0.25">
      <c r="A434" s="102"/>
      <c r="B434" s="103" t="s">
        <v>451</v>
      </c>
      <c r="C434" s="103" t="s">
        <v>475</v>
      </c>
      <c r="D434" s="103" t="s">
        <v>93</v>
      </c>
      <c r="H434" s="123">
        <f>'MATRIZ 2017 COMPL HOMOLOGADA (2'!J434</f>
        <v>0</v>
      </c>
      <c r="I434" s="123">
        <f>'MATRIZ 2017 COMPL HOMOLOGADA (2'!O434</f>
        <v>1097923.6504580688</v>
      </c>
      <c r="J434" s="123">
        <f>'MATRIZ 2017 COMPL HOMOLOGADA (2'!R434+'MATRIZ 2017 COMPL HOMOLOGADA (2'!X434+'MATRIZ 2017 COMPL HOMOLOGADA (2'!AQ434+'MATRIZ 2017 COMPL HOMOLOGADA (2'!AU434+'MATRIZ 2017 COMPL HOMOLOGADA (2'!AY434</f>
        <v>32058.219181215274</v>
      </c>
      <c r="K434" s="123"/>
      <c r="L434" s="123">
        <f t="shared" si="23"/>
        <v>1129981.869639284</v>
      </c>
      <c r="M434" s="123"/>
      <c r="N434" s="123">
        <f>'MATRIZ 2017 COMPL HOMOLOGADA (2'!AG434+'MATRIZ 2017 COMPL HOMOLOGADA (2'!AJ434+'MATRIZ 2017 COMPL HOMOLOGADA (2'!AM434</f>
        <v>306660.68831577175</v>
      </c>
      <c r="O434" s="123"/>
      <c r="P434" s="123"/>
      <c r="Q434" s="102"/>
    </row>
    <row r="435" spans="1:17" x14ac:dyDescent="0.25">
      <c r="A435" s="102"/>
      <c r="H435" s="123"/>
      <c r="I435" s="123"/>
      <c r="J435" s="123"/>
      <c r="K435" s="123"/>
      <c r="L435" s="123"/>
      <c r="M435" s="123"/>
      <c r="N435" s="123"/>
      <c r="O435" s="123"/>
      <c r="P435" s="123"/>
      <c r="Q435" s="102"/>
    </row>
    <row r="436" spans="1:17" x14ac:dyDescent="0.25">
      <c r="A436" s="102"/>
      <c r="B436" s="107" t="s">
        <v>476</v>
      </c>
      <c r="C436" s="107" t="s">
        <v>477</v>
      </c>
      <c r="D436" s="107" t="s">
        <v>84</v>
      </c>
      <c r="E436" s="107"/>
      <c r="F436" s="109"/>
      <c r="G436" s="107"/>
      <c r="H436" s="124">
        <f>SUM(H437:H457)</f>
        <v>29797441.209391288</v>
      </c>
      <c r="I436" s="124">
        <f>SUM(I437:I457)</f>
        <v>8862767.0805472936</v>
      </c>
      <c r="J436" s="124">
        <f>SUM(J437:J457)</f>
        <v>6940134.7847952442</v>
      </c>
      <c r="K436" s="124"/>
      <c r="L436" s="124">
        <f>SUM(L437:L457)</f>
        <v>45600343.074733824</v>
      </c>
      <c r="M436" s="124"/>
      <c r="N436" s="124">
        <f>SUM(N437:N457)</f>
        <v>13364776.252401283</v>
      </c>
      <c r="O436" s="124"/>
      <c r="P436" s="124">
        <f>L436*'DADOS BASE PROPOSTA'!$H$63</f>
        <v>36480.274459787062</v>
      </c>
      <c r="Q436" s="102"/>
    </row>
    <row r="437" spans="1:17" x14ac:dyDescent="0.25">
      <c r="A437" s="102"/>
      <c r="B437" s="103" t="s">
        <v>476</v>
      </c>
      <c r="C437" s="103" t="s">
        <v>35</v>
      </c>
      <c r="D437" s="103" t="s">
        <v>85</v>
      </c>
      <c r="F437" s="77">
        <f>'MATRIZ 2017 COMPL HOMOLOGADA (2'!Q437</f>
        <v>20</v>
      </c>
      <c r="H437" s="123">
        <f>'MATRIZ 2017 COMPL HOMOLOGADA (2'!J437</f>
        <v>0</v>
      </c>
      <c r="I437" s="123">
        <f>SUMIF('MATRIZ 2017 COMPL HOMOLOGADA (2'!D438:D458,"ECR",'MATRIZ 2017 COMPL HOMOLOGADA (2'!O438:O458)</f>
        <v>0</v>
      </c>
      <c r="J437" s="123">
        <f>'MATRIZ 2017 COMPL HOMOLOGADA (2'!R437+'MATRIZ 2017 COMPL HOMOLOGADA (2'!X437+'MATRIZ 2017 COMPL HOMOLOGADA (2'!AQ437+'MATRIZ 2017 COMPL HOMOLOGADA (2'!AU437+'MATRIZ 2017 COMPL HOMOLOGADA (2'!AY437</f>
        <v>5603647.929629622</v>
      </c>
      <c r="K437" s="123"/>
      <c r="L437" s="123">
        <f t="shared" ref="L437:L457" si="24">SUM(H437:J437)</f>
        <v>5603647.929629622</v>
      </c>
      <c r="M437" s="123"/>
      <c r="N437" s="123">
        <f>'MATRIZ 2017 COMPL HOMOLOGADA (2'!AG437+'MATRIZ 2017 COMPL HOMOLOGADA (2'!AJ437+'MATRIZ 2017 COMPL HOMOLOGADA (2'!AM437</f>
        <v>0</v>
      </c>
      <c r="O437" s="123"/>
      <c r="P437" s="123"/>
      <c r="Q437" s="102"/>
    </row>
    <row r="438" spans="1:17" x14ac:dyDescent="0.25">
      <c r="A438" s="102"/>
      <c r="B438" s="103" t="s">
        <v>476</v>
      </c>
      <c r="C438" s="103" t="s">
        <v>478</v>
      </c>
      <c r="D438" s="103" t="s">
        <v>89</v>
      </c>
      <c r="H438" s="123">
        <f>'MATRIZ 2017 COMPL HOMOLOGADA (2'!J438</f>
        <v>1856174.9581393735</v>
      </c>
      <c r="I438" s="123">
        <f>'MATRIZ 2017 COMPL HOMOLOGADA (2'!O438</f>
        <v>0</v>
      </c>
      <c r="J438" s="123">
        <f>'MATRIZ 2017 COMPL HOMOLOGADA (2'!R438+'MATRIZ 2017 COMPL HOMOLOGADA (2'!X438+'MATRIZ 2017 COMPL HOMOLOGADA (2'!AQ438+'MATRIZ 2017 COMPL HOMOLOGADA (2'!AU438+'MATRIZ 2017 COMPL HOMOLOGADA (2'!AY438</f>
        <v>131231.08396292527</v>
      </c>
      <c r="K438" s="123"/>
      <c r="L438" s="123">
        <f t="shared" si="24"/>
        <v>1987406.0421022987</v>
      </c>
      <c r="M438" s="123"/>
      <c r="N438" s="123">
        <f>'MATRIZ 2017 COMPL HOMOLOGADA (2'!AG438+'MATRIZ 2017 COMPL HOMOLOGADA (2'!AJ438+'MATRIZ 2017 COMPL HOMOLOGADA (2'!AM438</f>
        <v>1196325.0184280472</v>
      </c>
      <c r="O438" s="123"/>
      <c r="P438" s="123"/>
      <c r="Q438" s="102"/>
    </row>
    <row r="439" spans="1:17" x14ac:dyDescent="0.25">
      <c r="A439" s="102"/>
      <c r="B439" s="103" t="s">
        <v>476</v>
      </c>
      <c r="C439" s="103" t="s">
        <v>479</v>
      </c>
      <c r="D439" s="103" t="s">
        <v>87</v>
      </c>
      <c r="H439" s="123">
        <f>'MATRIZ 2017 COMPL HOMOLOGADA (2'!J439</f>
        <v>0</v>
      </c>
      <c r="I439" s="123">
        <f>'MATRIZ 2017 COMPL HOMOLOGADA (2'!O439</f>
        <v>501334.52509260189</v>
      </c>
      <c r="J439" s="123">
        <f>'MATRIZ 2017 COMPL HOMOLOGADA (2'!R439+'MATRIZ 2017 COMPL HOMOLOGADA (2'!X439+'MATRIZ 2017 COMPL HOMOLOGADA (2'!AQ439+'MATRIZ 2017 COMPL HOMOLOGADA (2'!AU439+'MATRIZ 2017 COMPL HOMOLOGADA (2'!AY439</f>
        <v>0</v>
      </c>
      <c r="K439" s="123"/>
      <c r="L439" s="123">
        <f t="shared" si="24"/>
        <v>501334.52509260189</v>
      </c>
      <c r="M439" s="123"/>
      <c r="N439" s="123">
        <f>'MATRIZ 2017 COMPL HOMOLOGADA (2'!AG439+'MATRIZ 2017 COMPL HOMOLOGADA (2'!AJ439+'MATRIZ 2017 COMPL HOMOLOGADA (2'!AM439</f>
        <v>71884.326072489421</v>
      </c>
      <c r="O439" s="123"/>
      <c r="P439" s="123"/>
      <c r="Q439" s="102"/>
    </row>
    <row r="440" spans="1:17" x14ac:dyDescent="0.25">
      <c r="A440" s="102"/>
      <c r="B440" s="103" t="s">
        <v>476</v>
      </c>
      <c r="C440" s="103" t="s">
        <v>480</v>
      </c>
      <c r="D440" s="103" t="s">
        <v>87</v>
      </c>
      <c r="H440" s="123">
        <f>'MATRIZ 2017 COMPL HOMOLOGADA (2'!J440</f>
        <v>0</v>
      </c>
      <c r="I440" s="123">
        <f>'MATRIZ 2017 COMPL HOMOLOGADA (2'!O440</f>
        <v>500852.8411527343</v>
      </c>
      <c r="J440" s="123">
        <f>'MATRIZ 2017 COMPL HOMOLOGADA (2'!R440+'MATRIZ 2017 COMPL HOMOLOGADA (2'!X440+'MATRIZ 2017 COMPL HOMOLOGADA (2'!AQ440+'MATRIZ 2017 COMPL HOMOLOGADA (2'!AU440+'MATRIZ 2017 COMPL HOMOLOGADA (2'!AY440</f>
        <v>0</v>
      </c>
      <c r="K440" s="123"/>
      <c r="L440" s="123">
        <f t="shared" si="24"/>
        <v>500852.8411527343</v>
      </c>
      <c r="M440" s="123"/>
      <c r="N440" s="123">
        <f>'MATRIZ 2017 COMPL HOMOLOGADA (2'!AG440+'MATRIZ 2017 COMPL HOMOLOGADA (2'!AJ440+'MATRIZ 2017 COMPL HOMOLOGADA (2'!AM440</f>
        <v>47488.631828722144</v>
      </c>
      <c r="O440" s="123"/>
      <c r="P440" s="123"/>
      <c r="Q440" s="102"/>
    </row>
    <row r="441" spans="1:17" x14ac:dyDescent="0.25">
      <c r="A441" s="102"/>
      <c r="B441" s="103" t="s">
        <v>476</v>
      </c>
      <c r="C441" s="103" t="s">
        <v>481</v>
      </c>
      <c r="D441" s="103" t="s">
        <v>87</v>
      </c>
      <c r="H441" s="123">
        <f>'MATRIZ 2017 COMPL HOMOLOGADA (2'!J441</f>
        <v>0</v>
      </c>
      <c r="I441" s="123">
        <f>'MATRIZ 2017 COMPL HOMOLOGADA (2'!O441</f>
        <v>500905.05428561341</v>
      </c>
      <c r="J441" s="123">
        <f>'MATRIZ 2017 COMPL HOMOLOGADA (2'!R441+'MATRIZ 2017 COMPL HOMOLOGADA (2'!X441+'MATRIZ 2017 COMPL HOMOLOGADA (2'!AQ441+'MATRIZ 2017 COMPL HOMOLOGADA (2'!AU441+'MATRIZ 2017 COMPL HOMOLOGADA (2'!AY441</f>
        <v>64983.478097978899</v>
      </c>
      <c r="K441" s="123"/>
      <c r="L441" s="123">
        <f t="shared" si="24"/>
        <v>565888.53238359233</v>
      </c>
      <c r="M441" s="123"/>
      <c r="N441" s="123">
        <f>'MATRIZ 2017 COMPL HOMOLOGADA (2'!AG441+'MATRIZ 2017 COMPL HOMOLOGADA (2'!AJ441+'MATRIZ 2017 COMPL HOMOLOGADA (2'!AM441</f>
        <v>56855.250650878588</v>
      </c>
      <c r="O441" s="123"/>
      <c r="P441" s="123"/>
      <c r="Q441" s="102"/>
    </row>
    <row r="442" spans="1:17" x14ac:dyDescent="0.25">
      <c r="A442" s="102"/>
      <c r="B442" s="103" t="s">
        <v>476</v>
      </c>
      <c r="C442" s="103" t="s">
        <v>482</v>
      </c>
      <c r="D442" s="103" t="s">
        <v>93</v>
      </c>
      <c r="H442" s="123">
        <f>'MATRIZ 2017 COMPL HOMOLOGADA (2'!J442</f>
        <v>0</v>
      </c>
      <c r="I442" s="123">
        <f>'MATRIZ 2017 COMPL HOMOLOGADA (2'!O442</f>
        <v>1171151.6625137073</v>
      </c>
      <c r="J442" s="123">
        <f>'MATRIZ 2017 COMPL HOMOLOGADA (2'!R442+'MATRIZ 2017 COMPL HOMOLOGADA (2'!X442+'MATRIZ 2017 COMPL HOMOLOGADA (2'!AQ442+'MATRIZ 2017 COMPL HOMOLOGADA (2'!AU442+'MATRIZ 2017 COMPL HOMOLOGADA (2'!AY442</f>
        <v>0</v>
      </c>
      <c r="K442" s="123"/>
      <c r="L442" s="123">
        <f t="shared" si="24"/>
        <v>1171151.6625137073</v>
      </c>
      <c r="M442" s="123"/>
      <c r="N442" s="123">
        <f>'MATRIZ 2017 COMPL HOMOLOGADA (2'!AG442+'MATRIZ 2017 COMPL HOMOLOGADA (2'!AJ442+'MATRIZ 2017 COMPL HOMOLOGADA (2'!AM442</f>
        <v>173502.46133370933</v>
      </c>
      <c r="O442" s="123"/>
      <c r="P442" s="123"/>
      <c r="Q442" s="102"/>
    </row>
    <row r="443" spans="1:17" x14ac:dyDescent="0.25">
      <c r="A443" s="102"/>
      <c r="B443" s="103" t="s">
        <v>476</v>
      </c>
      <c r="C443" s="103" t="s">
        <v>483</v>
      </c>
      <c r="D443" s="103" t="s">
        <v>93</v>
      </c>
      <c r="H443" s="123">
        <f>'MATRIZ 2017 COMPL HOMOLOGADA (2'!J443</f>
        <v>0</v>
      </c>
      <c r="I443" s="123">
        <f>'MATRIZ 2017 COMPL HOMOLOGADA (2'!O443</f>
        <v>1286041.1857641549</v>
      </c>
      <c r="J443" s="123">
        <f>'MATRIZ 2017 COMPL HOMOLOGADA (2'!R443+'MATRIZ 2017 COMPL HOMOLOGADA (2'!X443+'MATRIZ 2017 COMPL HOMOLOGADA (2'!AQ443+'MATRIZ 2017 COMPL HOMOLOGADA (2'!AU443+'MATRIZ 2017 COMPL HOMOLOGADA (2'!AY443</f>
        <v>0</v>
      </c>
      <c r="K443" s="123"/>
      <c r="L443" s="123">
        <f t="shared" si="24"/>
        <v>1286041.1857641549</v>
      </c>
      <c r="M443" s="123"/>
      <c r="N443" s="123">
        <f>'MATRIZ 2017 COMPL HOMOLOGADA (2'!AG443+'MATRIZ 2017 COMPL HOMOLOGADA (2'!AJ443+'MATRIZ 2017 COMPL HOMOLOGADA (2'!AM443</f>
        <v>271321.95641231851</v>
      </c>
      <c r="O443" s="123"/>
      <c r="P443" s="123"/>
      <c r="Q443" s="102"/>
    </row>
    <row r="444" spans="1:17" x14ac:dyDescent="0.25">
      <c r="A444" s="102"/>
      <c r="B444" s="103" t="s">
        <v>476</v>
      </c>
      <c r="C444" s="103" t="s">
        <v>484</v>
      </c>
      <c r="D444" s="103" t="s">
        <v>89</v>
      </c>
      <c r="H444" s="123">
        <f>'MATRIZ 2017 COMPL HOMOLOGADA (2'!J444</f>
        <v>1933221.8546765647</v>
      </c>
      <c r="I444" s="123">
        <f>'MATRIZ 2017 COMPL HOMOLOGADA (2'!O444</f>
        <v>0</v>
      </c>
      <c r="J444" s="123">
        <f>'MATRIZ 2017 COMPL HOMOLOGADA (2'!R444+'MATRIZ 2017 COMPL HOMOLOGADA (2'!X444+'MATRIZ 2017 COMPL HOMOLOGADA (2'!AQ444+'MATRIZ 2017 COMPL HOMOLOGADA (2'!AU444+'MATRIZ 2017 COMPL HOMOLOGADA (2'!AY444</f>
        <v>67487.060471457575</v>
      </c>
      <c r="K444" s="123"/>
      <c r="L444" s="123">
        <f t="shared" si="24"/>
        <v>2000708.9151480224</v>
      </c>
      <c r="M444" s="123"/>
      <c r="N444" s="123">
        <f>'MATRIZ 2017 COMPL HOMOLOGADA (2'!AG444+'MATRIZ 2017 COMPL HOMOLOGADA (2'!AJ444+'MATRIZ 2017 COMPL HOMOLOGADA (2'!AM444</f>
        <v>728642.29014935228</v>
      </c>
      <c r="O444" s="123"/>
      <c r="P444" s="123"/>
      <c r="Q444" s="102"/>
    </row>
    <row r="445" spans="1:17" x14ac:dyDescent="0.25">
      <c r="A445" s="102"/>
      <c r="B445" s="103" t="s">
        <v>476</v>
      </c>
      <c r="C445" s="103" t="s">
        <v>485</v>
      </c>
      <c r="D445" s="103" t="s">
        <v>89</v>
      </c>
      <c r="H445" s="123">
        <f>'MATRIZ 2017 COMPL HOMOLOGADA (2'!J445</f>
        <v>2776772.1313474611</v>
      </c>
      <c r="I445" s="123">
        <f>'MATRIZ 2017 COMPL HOMOLOGADA (2'!O445</f>
        <v>0</v>
      </c>
      <c r="J445" s="123">
        <f>'MATRIZ 2017 COMPL HOMOLOGADA (2'!R445+'MATRIZ 2017 COMPL HOMOLOGADA (2'!X445+'MATRIZ 2017 COMPL HOMOLOGADA (2'!AQ445+'MATRIZ 2017 COMPL HOMOLOGADA (2'!AU445+'MATRIZ 2017 COMPL HOMOLOGADA (2'!AY445</f>
        <v>96405.344846710752</v>
      </c>
      <c r="K445" s="123"/>
      <c r="L445" s="123">
        <f t="shared" si="24"/>
        <v>2873177.4761941717</v>
      </c>
      <c r="M445" s="123"/>
      <c r="N445" s="123">
        <f>'MATRIZ 2017 COMPL HOMOLOGADA (2'!AG445+'MATRIZ 2017 COMPL HOMOLOGADA (2'!AJ445+'MATRIZ 2017 COMPL HOMOLOGADA (2'!AM445</f>
        <v>841841.0164350851</v>
      </c>
      <c r="O445" s="123"/>
      <c r="P445" s="123"/>
      <c r="Q445" s="102"/>
    </row>
    <row r="446" spans="1:17" x14ac:dyDescent="0.25">
      <c r="A446" s="102"/>
      <c r="B446" s="103" t="s">
        <v>476</v>
      </c>
      <c r="C446" s="103" t="s">
        <v>486</v>
      </c>
      <c r="D446" s="103" t="s">
        <v>93</v>
      </c>
      <c r="H446" s="123">
        <f>'MATRIZ 2017 COMPL HOMOLOGADA (2'!J446</f>
        <v>0</v>
      </c>
      <c r="I446" s="123">
        <f>'MATRIZ 2017 COMPL HOMOLOGADA (2'!O446</f>
        <v>1278000.0035181555</v>
      </c>
      <c r="J446" s="123">
        <f>'MATRIZ 2017 COMPL HOMOLOGADA (2'!R446+'MATRIZ 2017 COMPL HOMOLOGADA (2'!X446+'MATRIZ 2017 COMPL HOMOLOGADA (2'!AQ446+'MATRIZ 2017 COMPL HOMOLOGADA (2'!AU446+'MATRIZ 2017 COMPL HOMOLOGADA (2'!AY446</f>
        <v>32954.235176404181</v>
      </c>
      <c r="K446" s="123"/>
      <c r="L446" s="123">
        <f t="shared" si="24"/>
        <v>1310954.2386945598</v>
      </c>
      <c r="M446" s="123"/>
      <c r="N446" s="123">
        <f>'MATRIZ 2017 COMPL HOMOLOGADA (2'!AG446+'MATRIZ 2017 COMPL HOMOLOGADA (2'!AJ446+'MATRIZ 2017 COMPL HOMOLOGADA (2'!AM446</f>
        <v>357987.611890156</v>
      </c>
      <c r="O446" s="123"/>
      <c r="P446" s="123"/>
      <c r="Q446" s="102"/>
    </row>
    <row r="447" spans="1:17" x14ac:dyDescent="0.25">
      <c r="A447" s="102"/>
      <c r="B447" s="103" t="s">
        <v>476</v>
      </c>
      <c r="C447" s="103" t="s">
        <v>487</v>
      </c>
      <c r="D447" s="103" t="s">
        <v>89</v>
      </c>
      <c r="H447" s="123">
        <f>'MATRIZ 2017 COMPL HOMOLOGADA (2'!J447</f>
        <v>2121776.719949997</v>
      </c>
      <c r="I447" s="123">
        <f>'MATRIZ 2017 COMPL HOMOLOGADA (2'!O447</f>
        <v>0</v>
      </c>
      <c r="J447" s="123">
        <f>'MATRIZ 2017 COMPL HOMOLOGADA (2'!R447+'MATRIZ 2017 COMPL HOMOLOGADA (2'!X447+'MATRIZ 2017 COMPL HOMOLOGADA (2'!AQ447+'MATRIZ 2017 COMPL HOMOLOGADA (2'!AU447+'MATRIZ 2017 COMPL HOMOLOGADA (2'!AY447</f>
        <v>75720.511258325205</v>
      </c>
      <c r="K447" s="123"/>
      <c r="L447" s="123">
        <f t="shared" si="24"/>
        <v>2197497.2312083221</v>
      </c>
      <c r="M447" s="123"/>
      <c r="N447" s="123">
        <f>'MATRIZ 2017 COMPL HOMOLOGADA (2'!AG447+'MATRIZ 2017 COMPL HOMOLOGADA (2'!AJ447+'MATRIZ 2017 COMPL HOMOLOGADA (2'!AM447</f>
        <v>791599.04354976141</v>
      </c>
      <c r="O447" s="123"/>
      <c r="P447" s="123"/>
      <c r="Q447" s="102"/>
    </row>
    <row r="448" spans="1:17" x14ac:dyDescent="0.25">
      <c r="A448" s="102"/>
      <c r="B448" s="103" t="s">
        <v>476</v>
      </c>
      <c r="C448" s="103" t="s">
        <v>488</v>
      </c>
      <c r="D448" s="103" t="s">
        <v>89</v>
      </c>
      <c r="H448" s="123">
        <f>'MATRIZ 2017 COMPL HOMOLOGADA (2'!J448</f>
        <v>1719973.4019592025</v>
      </c>
      <c r="I448" s="123">
        <f>'MATRIZ 2017 COMPL HOMOLOGADA (2'!O448</f>
        <v>0</v>
      </c>
      <c r="J448" s="123">
        <f>'MATRIZ 2017 COMPL HOMOLOGADA (2'!R448+'MATRIZ 2017 COMPL HOMOLOGADA (2'!X448+'MATRIZ 2017 COMPL HOMOLOGADA (2'!AQ448+'MATRIZ 2017 COMPL HOMOLOGADA (2'!AU448+'MATRIZ 2017 COMPL HOMOLOGADA (2'!AY448</f>
        <v>81101.836333578642</v>
      </c>
      <c r="K448" s="123"/>
      <c r="L448" s="123">
        <f t="shared" si="24"/>
        <v>1801075.2382927812</v>
      </c>
      <c r="M448" s="123"/>
      <c r="N448" s="123">
        <f>'MATRIZ 2017 COMPL HOMOLOGADA (2'!AG448+'MATRIZ 2017 COMPL HOMOLOGADA (2'!AJ448+'MATRIZ 2017 COMPL HOMOLOGADA (2'!AM448</f>
        <v>512595.52373754221</v>
      </c>
      <c r="O448" s="123"/>
      <c r="P448" s="123"/>
      <c r="Q448" s="102"/>
    </row>
    <row r="449" spans="1:17" x14ac:dyDescent="0.25">
      <c r="A449" s="102"/>
      <c r="B449" s="103" t="s">
        <v>476</v>
      </c>
      <c r="C449" s="103" t="s">
        <v>489</v>
      </c>
      <c r="D449" s="103" t="s">
        <v>93</v>
      </c>
      <c r="H449" s="123">
        <f>'MATRIZ 2017 COMPL HOMOLOGADA (2'!J449</f>
        <v>0</v>
      </c>
      <c r="I449" s="123">
        <f>'MATRIZ 2017 COMPL HOMOLOGADA (2'!O449</f>
        <v>1194194.5956212105</v>
      </c>
      <c r="J449" s="123">
        <f>'MATRIZ 2017 COMPL HOMOLOGADA (2'!R449+'MATRIZ 2017 COMPL HOMOLOGADA (2'!X449+'MATRIZ 2017 COMPL HOMOLOGADA (2'!AQ449+'MATRIZ 2017 COMPL HOMOLOGADA (2'!AU449+'MATRIZ 2017 COMPL HOMOLOGADA (2'!AY449</f>
        <v>59253.492168429431</v>
      </c>
      <c r="K449" s="123"/>
      <c r="L449" s="123">
        <f t="shared" si="24"/>
        <v>1253448.0877896401</v>
      </c>
      <c r="M449" s="123"/>
      <c r="N449" s="123">
        <f>'MATRIZ 2017 COMPL HOMOLOGADA (2'!AG449+'MATRIZ 2017 COMPL HOMOLOGADA (2'!AJ449+'MATRIZ 2017 COMPL HOMOLOGADA (2'!AM449</f>
        <v>319314.61481094972</v>
      </c>
      <c r="O449" s="123"/>
      <c r="P449" s="123"/>
      <c r="Q449" s="102"/>
    </row>
    <row r="450" spans="1:17" x14ac:dyDescent="0.25">
      <c r="A450" s="102"/>
      <c r="B450" s="103" t="s">
        <v>476</v>
      </c>
      <c r="C450" s="103" t="s">
        <v>490</v>
      </c>
      <c r="D450" s="103" t="s">
        <v>89</v>
      </c>
      <c r="H450" s="123">
        <f>'MATRIZ 2017 COMPL HOMOLOGADA (2'!J450</f>
        <v>2297896.4649885045</v>
      </c>
      <c r="I450" s="123">
        <f>'MATRIZ 2017 COMPL HOMOLOGADA (2'!O450</f>
        <v>0</v>
      </c>
      <c r="J450" s="123">
        <f>'MATRIZ 2017 COMPL HOMOLOGADA (2'!R450+'MATRIZ 2017 COMPL HOMOLOGADA (2'!X450+'MATRIZ 2017 COMPL HOMOLOGADA (2'!AQ450+'MATRIZ 2017 COMPL HOMOLOGADA (2'!AU450+'MATRIZ 2017 COMPL HOMOLOGADA (2'!AY450</f>
        <v>150047.92985879752</v>
      </c>
      <c r="K450" s="123"/>
      <c r="L450" s="123">
        <f t="shared" si="24"/>
        <v>2447944.3948473022</v>
      </c>
      <c r="M450" s="123"/>
      <c r="N450" s="123">
        <f>'MATRIZ 2017 COMPL HOMOLOGADA (2'!AG450+'MATRIZ 2017 COMPL HOMOLOGADA (2'!AJ450+'MATRIZ 2017 COMPL HOMOLOGADA (2'!AM450</f>
        <v>900666.43596395024</v>
      </c>
      <c r="O450" s="123"/>
      <c r="P450" s="123"/>
      <c r="Q450" s="102"/>
    </row>
    <row r="451" spans="1:17" x14ac:dyDescent="0.25">
      <c r="A451" s="102"/>
      <c r="B451" s="103" t="s">
        <v>476</v>
      </c>
      <c r="C451" s="103" t="s">
        <v>491</v>
      </c>
      <c r="D451" s="103" t="s">
        <v>89</v>
      </c>
      <c r="H451" s="123">
        <f>'MATRIZ 2017 COMPL HOMOLOGADA (2'!J451</f>
        <v>1719973.4019592027</v>
      </c>
      <c r="I451" s="123">
        <f>'MATRIZ 2017 COMPL HOMOLOGADA (2'!O451</f>
        <v>0</v>
      </c>
      <c r="J451" s="123">
        <f>'MATRIZ 2017 COMPL HOMOLOGADA (2'!R451+'MATRIZ 2017 COMPL HOMOLOGADA (2'!X451+'MATRIZ 2017 COMPL HOMOLOGADA (2'!AQ451+'MATRIZ 2017 COMPL HOMOLOGADA (2'!AU451+'MATRIZ 2017 COMPL HOMOLOGADA (2'!AY451</f>
        <v>122557.21235762131</v>
      </c>
      <c r="K451" s="123"/>
      <c r="L451" s="123">
        <f t="shared" si="24"/>
        <v>1842530.6143168241</v>
      </c>
      <c r="M451" s="123"/>
      <c r="N451" s="123">
        <f>'MATRIZ 2017 COMPL HOMOLOGADA (2'!AG451+'MATRIZ 2017 COMPL HOMOLOGADA (2'!AJ451+'MATRIZ 2017 COMPL HOMOLOGADA (2'!AM451</f>
        <v>740150.86486632645</v>
      </c>
      <c r="O451" s="123"/>
      <c r="P451" s="123"/>
      <c r="Q451" s="102"/>
    </row>
    <row r="452" spans="1:17" x14ac:dyDescent="0.25">
      <c r="A452" s="102"/>
      <c r="B452" s="103" t="s">
        <v>476</v>
      </c>
      <c r="C452" s="103" t="s">
        <v>492</v>
      </c>
      <c r="D452" s="103" t="s">
        <v>93</v>
      </c>
      <c r="H452" s="123">
        <f>'MATRIZ 2017 COMPL HOMOLOGADA (2'!J452</f>
        <v>0</v>
      </c>
      <c r="I452" s="123">
        <f>'MATRIZ 2017 COMPL HOMOLOGADA (2'!O452</f>
        <v>1209675.4849956739</v>
      </c>
      <c r="J452" s="123">
        <f>'MATRIZ 2017 COMPL HOMOLOGADA (2'!R452+'MATRIZ 2017 COMPL HOMOLOGADA (2'!X452+'MATRIZ 2017 COMPL HOMOLOGADA (2'!AQ452+'MATRIZ 2017 COMPL HOMOLOGADA (2'!AU452+'MATRIZ 2017 COMPL HOMOLOGADA (2'!AY452</f>
        <v>53657.901344422222</v>
      </c>
      <c r="K452" s="123"/>
      <c r="L452" s="123">
        <f t="shared" si="24"/>
        <v>1263333.3863400961</v>
      </c>
      <c r="M452" s="123"/>
      <c r="N452" s="123">
        <f>'MATRIZ 2017 COMPL HOMOLOGADA (2'!AG452+'MATRIZ 2017 COMPL HOMOLOGADA (2'!AJ452+'MATRIZ 2017 COMPL HOMOLOGADA (2'!AM452</f>
        <v>221912.72244259619</v>
      </c>
      <c r="O452" s="123"/>
      <c r="P452" s="123"/>
      <c r="Q452" s="102"/>
    </row>
    <row r="453" spans="1:17" x14ac:dyDescent="0.25">
      <c r="A453" s="102"/>
      <c r="B453" s="103" t="s">
        <v>476</v>
      </c>
      <c r="C453" s="103" t="s">
        <v>493</v>
      </c>
      <c r="D453" s="103" t="s">
        <v>89</v>
      </c>
      <c r="H453" s="123">
        <f>'MATRIZ 2017 COMPL HOMOLOGADA (2'!J453</f>
        <v>1719973.4019592025</v>
      </c>
      <c r="I453" s="123">
        <f>'MATRIZ 2017 COMPL HOMOLOGADA (2'!O453</f>
        <v>0</v>
      </c>
      <c r="J453" s="123">
        <f>'MATRIZ 2017 COMPL HOMOLOGADA (2'!R453+'MATRIZ 2017 COMPL HOMOLOGADA (2'!X453+'MATRIZ 2017 COMPL HOMOLOGADA (2'!AQ453+'MATRIZ 2017 COMPL HOMOLOGADA (2'!AU453+'MATRIZ 2017 COMPL HOMOLOGADA (2'!AY453</f>
        <v>35076.539859719749</v>
      </c>
      <c r="K453" s="123"/>
      <c r="L453" s="123">
        <f t="shared" si="24"/>
        <v>1755049.9418189223</v>
      </c>
      <c r="M453" s="123"/>
      <c r="N453" s="123">
        <f>'MATRIZ 2017 COMPL HOMOLOGADA (2'!AG453+'MATRIZ 2017 COMPL HOMOLOGADA (2'!AJ453+'MATRIZ 2017 COMPL HOMOLOGADA (2'!AM453</f>
        <v>477335.13786702155</v>
      </c>
      <c r="O453" s="123"/>
      <c r="P453" s="123"/>
      <c r="Q453" s="102"/>
    </row>
    <row r="454" spans="1:17" x14ac:dyDescent="0.25">
      <c r="A454" s="102"/>
      <c r="B454" s="103" t="s">
        <v>476</v>
      </c>
      <c r="C454" s="103" t="s">
        <v>494</v>
      </c>
      <c r="D454" s="103" t="s">
        <v>89</v>
      </c>
      <c r="H454" s="123">
        <f>'MATRIZ 2017 COMPL HOMOLOGADA (2'!J454</f>
        <v>7890822.9574095728</v>
      </c>
      <c r="I454" s="123">
        <f>'MATRIZ 2017 COMPL HOMOLOGADA (2'!O454</f>
        <v>0</v>
      </c>
      <c r="J454" s="123">
        <f>'MATRIZ 2017 COMPL HOMOLOGADA (2'!R454+'MATRIZ 2017 COMPL HOMOLOGADA (2'!X454+'MATRIZ 2017 COMPL HOMOLOGADA (2'!AQ454+'MATRIZ 2017 COMPL HOMOLOGADA (2'!AU454+'MATRIZ 2017 COMPL HOMOLOGADA (2'!AY454</f>
        <v>138951.17438520092</v>
      </c>
      <c r="K454" s="123"/>
      <c r="L454" s="123">
        <f t="shared" si="24"/>
        <v>8029774.131794774</v>
      </c>
      <c r="M454" s="123"/>
      <c r="N454" s="123">
        <f>'MATRIZ 2017 COMPL HOMOLOGADA (2'!AG454+'MATRIZ 2017 COMPL HOMOLOGADA (2'!AJ454+'MATRIZ 2017 COMPL HOMOLOGADA (2'!AM454</f>
        <v>3456976.0182649973</v>
      </c>
      <c r="O454" s="123"/>
      <c r="P454" s="123"/>
      <c r="Q454" s="102"/>
    </row>
    <row r="455" spans="1:17" x14ac:dyDescent="0.25">
      <c r="A455" s="102"/>
      <c r="B455" s="103" t="s">
        <v>476</v>
      </c>
      <c r="C455" s="103" t="s">
        <v>495</v>
      </c>
      <c r="D455" s="103" t="s">
        <v>89</v>
      </c>
      <c r="H455" s="123">
        <f>'MATRIZ 2017 COMPL HOMOLOGADA (2'!J455</f>
        <v>3885122.3959387736</v>
      </c>
      <c r="I455" s="123">
        <f>'MATRIZ 2017 COMPL HOMOLOGADA (2'!O455</f>
        <v>0</v>
      </c>
      <c r="J455" s="123">
        <f>'MATRIZ 2017 COMPL HOMOLOGADA (2'!R455+'MATRIZ 2017 COMPL HOMOLOGADA (2'!X455+'MATRIZ 2017 COMPL HOMOLOGADA (2'!AQ455+'MATRIZ 2017 COMPL HOMOLOGADA (2'!AU455+'MATRIZ 2017 COMPL HOMOLOGADA (2'!AY455</f>
        <v>104012.6176639061</v>
      </c>
      <c r="K455" s="123"/>
      <c r="L455" s="123">
        <f t="shared" si="24"/>
        <v>3989135.0136026796</v>
      </c>
      <c r="M455" s="123"/>
      <c r="N455" s="123">
        <f>'MATRIZ 2017 COMPL HOMOLOGADA (2'!AG455+'MATRIZ 2017 COMPL HOMOLOGADA (2'!AJ455+'MATRIZ 2017 COMPL HOMOLOGADA (2'!AM455</f>
        <v>1193370.7867241567</v>
      </c>
      <c r="O455" s="123"/>
      <c r="P455" s="123"/>
      <c r="Q455" s="102"/>
    </row>
    <row r="456" spans="1:17" x14ac:dyDescent="0.25">
      <c r="A456" s="102"/>
      <c r="B456" s="103" t="s">
        <v>476</v>
      </c>
      <c r="C456" s="103" t="s">
        <v>496</v>
      </c>
      <c r="D456" s="103" t="s">
        <v>89</v>
      </c>
      <c r="H456" s="123">
        <f>'MATRIZ 2017 COMPL HOMOLOGADA (2'!J456</f>
        <v>1875733.521063434</v>
      </c>
      <c r="I456" s="123">
        <f>'MATRIZ 2017 COMPL HOMOLOGADA (2'!O456</f>
        <v>0</v>
      </c>
      <c r="J456" s="123">
        <f>'MATRIZ 2017 COMPL HOMOLOGADA (2'!R456+'MATRIZ 2017 COMPL HOMOLOGADA (2'!X456+'MATRIZ 2017 COMPL HOMOLOGADA (2'!AQ456+'MATRIZ 2017 COMPL HOMOLOGADA (2'!AU456+'MATRIZ 2017 COMPL HOMOLOGADA (2'!AY456</f>
        <v>113796.31707770159</v>
      </c>
      <c r="K456" s="123"/>
      <c r="L456" s="123">
        <f t="shared" si="24"/>
        <v>1989529.8381411356</v>
      </c>
      <c r="M456" s="123"/>
      <c r="N456" s="123">
        <f>'MATRIZ 2017 COMPL HOMOLOGADA (2'!AG456+'MATRIZ 2017 COMPL HOMOLOGADA (2'!AJ456+'MATRIZ 2017 COMPL HOMOLOGADA (2'!AM456</f>
        <v>746002.54748884693</v>
      </c>
      <c r="O456" s="123"/>
      <c r="P456" s="123"/>
      <c r="Q456" s="102"/>
    </row>
    <row r="457" spans="1:17" x14ac:dyDescent="0.25">
      <c r="A457" s="102"/>
      <c r="B457" s="103" t="s">
        <v>476</v>
      </c>
      <c r="C457" s="103" t="s">
        <v>497</v>
      </c>
      <c r="D457" s="103" t="s">
        <v>93</v>
      </c>
      <c r="H457" s="123">
        <f>'MATRIZ 2017 COMPL HOMOLOGADA (2'!J457</f>
        <v>0</v>
      </c>
      <c r="I457" s="123">
        <f>'MATRIZ 2017 COMPL HOMOLOGADA (2'!O457</f>
        <v>1220611.7276034427</v>
      </c>
      <c r="J457" s="123">
        <f>'MATRIZ 2017 COMPL HOMOLOGADA (2'!R457+'MATRIZ 2017 COMPL HOMOLOGADA (2'!X457+'MATRIZ 2017 COMPL HOMOLOGADA (2'!AQ457+'MATRIZ 2017 COMPL HOMOLOGADA (2'!AU457+'MATRIZ 2017 COMPL HOMOLOGADA (2'!AY457</f>
        <v>9250.1203024421411</v>
      </c>
      <c r="K457" s="123"/>
      <c r="L457" s="123">
        <f t="shared" si="24"/>
        <v>1229861.847905885</v>
      </c>
      <c r="M457" s="123"/>
      <c r="N457" s="123">
        <f>'MATRIZ 2017 COMPL HOMOLOGADA (2'!AG457+'MATRIZ 2017 COMPL HOMOLOGADA (2'!AJ457+'MATRIZ 2017 COMPL HOMOLOGADA (2'!AM457</f>
        <v>259003.99348437355</v>
      </c>
      <c r="O457" s="123"/>
      <c r="P457" s="123"/>
      <c r="Q457" s="102"/>
    </row>
    <row r="458" spans="1:17" x14ac:dyDescent="0.25">
      <c r="A458" s="102"/>
      <c r="H458" s="123"/>
      <c r="I458" s="123"/>
      <c r="J458" s="123"/>
      <c r="K458" s="123"/>
      <c r="L458" s="123"/>
      <c r="M458" s="123"/>
      <c r="N458" s="123"/>
      <c r="O458" s="123"/>
      <c r="P458" s="123"/>
      <c r="Q458" s="102"/>
    </row>
    <row r="459" spans="1:17" x14ac:dyDescent="0.25">
      <c r="A459" s="102"/>
      <c r="B459" s="107" t="s">
        <v>498</v>
      </c>
      <c r="C459" s="107" t="s">
        <v>499</v>
      </c>
      <c r="D459" s="107" t="s">
        <v>84</v>
      </c>
      <c r="E459" s="107"/>
      <c r="F459" s="109"/>
      <c r="G459" s="107"/>
      <c r="H459" s="124">
        <f>SUM(H460:H485)</f>
        <v>29243995.78610127</v>
      </c>
      <c r="I459" s="124">
        <f>SUM(I460:I485)</f>
        <v>10443826.240263699</v>
      </c>
      <c r="J459" s="124">
        <f>SUM(J460:J485)</f>
        <v>9417616.8930046223</v>
      </c>
      <c r="K459" s="124"/>
      <c r="L459" s="124">
        <f>SUM(L460:L485)</f>
        <v>49105438.919369586</v>
      </c>
      <c r="M459" s="124"/>
      <c r="N459" s="124">
        <f>SUM(N460:N485)</f>
        <v>10177293.573323734</v>
      </c>
      <c r="O459" s="124"/>
      <c r="P459" s="124">
        <f>L459*'DADOS BASE PROPOSTA'!$H$63</f>
        <v>39284.351135495672</v>
      </c>
      <c r="Q459" s="102"/>
    </row>
    <row r="460" spans="1:17" x14ac:dyDescent="0.25">
      <c r="A460" s="102"/>
      <c r="B460" s="103" t="s">
        <v>498</v>
      </c>
      <c r="C460" s="103" t="s">
        <v>35</v>
      </c>
      <c r="D460" s="103" t="s">
        <v>85</v>
      </c>
      <c r="F460" s="77">
        <f>'MATRIZ 2017 COMPL HOMOLOGADA (2'!Q460</f>
        <v>25</v>
      </c>
      <c r="H460" s="123">
        <f>'MATRIZ 2017 COMPL HOMOLOGADA (2'!J460</f>
        <v>0</v>
      </c>
      <c r="I460" s="123">
        <f>SUMIF('MATRIZ 2017 COMPL HOMOLOGADA (2'!D461:D486,"ECR",'MATRIZ 2017 COMPL HOMOLOGADA (2'!O461:O486)</f>
        <v>0</v>
      </c>
      <c r="J460" s="123">
        <f>'MATRIZ 2017 COMPL HOMOLOGADA (2'!R460+'MATRIZ 2017 COMPL HOMOLOGADA (2'!X460+'MATRIZ 2017 COMPL HOMOLOGADA (2'!AQ460+'MATRIZ 2017 COMPL HOMOLOGADA (2'!AU460+'MATRIZ 2017 COMPL HOMOLOGADA (2'!AY460</f>
        <v>6232280.4028978767</v>
      </c>
      <c r="K460" s="123"/>
      <c r="L460" s="123">
        <f t="shared" ref="L460:L485" si="25">SUM(H460:J460)</f>
        <v>6232280.4028978767</v>
      </c>
      <c r="M460" s="123"/>
      <c r="N460" s="123">
        <f>'MATRIZ 2017 COMPL HOMOLOGADA (2'!AG460+'MATRIZ 2017 COMPL HOMOLOGADA (2'!AJ460+'MATRIZ 2017 COMPL HOMOLOGADA (2'!AM460</f>
        <v>0</v>
      </c>
      <c r="O460" s="123"/>
      <c r="P460" s="123"/>
      <c r="Q460" s="102"/>
    </row>
    <row r="461" spans="1:17" x14ac:dyDescent="0.25">
      <c r="A461" s="102"/>
      <c r="B461" s="103" t="s">
        <v>498</v>
      </c>
      <c r="C461" s="103" t="s">
        <v>500</v>
      </c>
      <c r="D461" s="103" t="s">
        <v>89</v>
      </c>
      <c r="H461" s="123">
        <f>'MATRIZ 2017 COMPL HOMOLOGADA (2'!J461</f>
        <v>1719973.4019592025</v>
      </c>
      <c r="I461" s="123">
        <f>'MATRIZ 2017 COMPL HOMOLOGADA (2'!O461</f>
        <v>0</v>
      </c>
      <c r="J461" s="123">
        <f>'MATRIZ 2017 COMPL HOMOLOGADA (2'!R461+'MATRIZ 2017 COMPL HOMOLOGADA (2'!X461+'MATRIZ 2017 COMPL HOMOLOGADA (2'!AQ461+'MATRIZ 2017 COMPL HOMOLOGADA (2'!AU461+'MATRIZ 2017 COMPL HOMOLOGADA (2'!AY461</f>
        <v>55675.228581619107</v>
      </c>
      <c r="K461" s="123"/>
      <c r="L461" s="123">
        <f t="shared" si="25"/>
        <v>1775648.6305408217</v>
      </c>
      <c r="M461" s="123"/>
      <c r="N461" s="123">
        <f>'MATRIZ 2017 COMPL HOMOLOGADA (2'!AG461+'MATRIZ 2017 COMPL HOMOLOGADA (2'!AJ461+'MATRIZ 2017 COMPL HOMOLOGADA (2'!AM461</f>
        <v>290885.25335362164</v>
      </c>
      <c r="O461" s="123"/>
      <c r="P461" s="123"/>
      <c r="Q461" s="102"/>
    </row>
    <row r="462" spans="1:17" x14ac:dyDescent="0.25">
      <c r="A462" s="102"/>
      <c r="B462" s="103" t="s">
        <v>498</v>
      </c>
      <c r="C462" s="103" t="s">
        <v>501</v>
      </c>
      <c r="D462" s="103" t="s">
        <v>87</v>
      </c>
      <c r="H462" s="123">
        <f>'MATRIZ 2017 COMPL HOMOLOGADA (2'!J462</f>
        <v>0</v>
      </c>
      <c r="I462" s="123">
        <f>'MATRIZ 2017 COMPL HOMOLOGADA (2'!O462</f>
        <v>665139.12266514462</v>
      </c>
      <c r="J462" s="123">
        <f>'MATRIZ 2017 COMPL HOMOLOGADA (2'!R462+'MATRIZ 2017 COMPL HOMOLOGADA (2'!X462+'MATRIZ 2017 COMPL HOMOLOGADA (2'!AQ462+'MATRIZ 2017 COMPL HOMOLOGADA (2'!AU462+'MATRIZ 2017 COMPL HOMOLOGADA (2'!AY462</f>
        <v>47572.534602723426</v>
      </c>
      <c r="K462" s="123"/>
      <c r="L462" s="123">
        <f t="shared" si="25"/>
        <v>712711.65726786805</v>
      </c>
      <c r="M462" s="123"/>
      <c r="N462" s="123">
        <f>'MATRIZ 2017 COMPL HOMOLOGADA (2'!AG462+'MATRIZ 2017 COMPL HOMOLOGADA (2'!AJ462+'MATRIZ 2017 COMPL HOMOLOGADA (2'!AM462</f>
        <v>107193.54682932678</v>
      </c>
      <c r="O462" s="123"/>
      <c r="P462" s="123"/>
      <c r="Q462" s="102"/>
    </row>
    <row r="463" spans="1:17" x14ac:dyDescent="0.25">
      <c r="A463" s="102"/>
      <c r="B463" s="103" t="s">
        <v>498</v>
      </c>
      <c r="C463" s="103" t="s">
        <v>502</v>
      </c>
      <c r="D463" s="103" t="s">
        <v>87</v>
      </c>
      <c r="H463" s="123">
        <f>'MATRIZ 2017 COMPL HOMOLOGADA (2'!J463</f>
        <v>0</v>
      </c>
      <c r="I463" s="123">
        <f>'MATRIZ 2017 COMPL HOMOLOGADA (2'!O463</f>
        <v>518300.28558037034</v>
      </c>
      <c r="J463" s="123">
        <f>'MATRIZ 2017 COMPL HOMOLOGADA (2'!R463+'MATRIZ 2017 COMPL HOMOLOGADA (2'!X463+'MATRIZ 2017 COMPL HOMOLOGADA (2'!AQ463+'MATRIZ 2017 COMPL HOMOLOGADA (2'!AU463+'MATRIZ 2017 COMPL HOMOLOGADA (2'!AY463</f>
        <v>13996.804052713152</v>
      </c>
      <c r="K463" s="123"/>
      <c r="L463" s="123">
        <f t="shared" si="25"/>
        <v>532297.08963308344</v>
      </c>
      <c r="M463" s="123"/>
      <c r="N463" s="123">
        <f>'MATRIZ 2017 COMPL HOMOLOGADA (2'!AG463+'MATRIZ 2017 COMPL HOMOLOGADA (2'!AJ463+'MATRIZ 2017 COMPL HOMOLOGADA (2'!AM463</f>
        <v>41820.536856563231</v>
      </c>
      <c r="O463" s="123"/>
      <c r="P463" s="123"/>
      <c r="Q463" s="102"/>
    </row>
    <row r="464" spans="1:17" x14ac:dyDescent="0.25">
      <c r="A464" s="102"/>
      <c r="B464" s="103" t="s">
        <v>498</v>
      </c>
      <c r="C464" s="103" t="s">
        <v>503</v>
      </c>
      <c r="D464" s="103" t="s">
        <v>87</v>
      </c>
      <c r="H464" s="123">
        <f>'MATRIZ 2017 COMPL HOMOLOGADA (2'!J464</f>
        <v>0</v>
      </c>
      <c r="I464" s="123">
        <f>'MATRIZ 2017 COMPL HOMOLOGADA (2'!O464</f>
        <v>549201.00847104483</v>
      </c>
      <c r="J464" s="123">
        <f>'MATRIZ 2017 COMPL HOMOLOGADA (2'!R464+'MATRIZ 2017 COMPL HOMOLOGADA (2'!X464+'MATRIZ 2017 COMPL HOMOLOGADA (2'!AQ464+'MATRIZ 2017 COMPL HOMOLOGADA (2'!AU464+'MATRIZ 2017 COMPL HOMOLOGADA (2'!AY464</f>
        <v>84818.69570216292</v>
      </c>
      <c r="K464" s="123"/>
      <c r="L464" s="123">
        <f t="shared" si="25"/>
        <v>634019.70417320775</v>
      </c>
      <c r="M464" s="123"/>
      <c r="N464" s="123">
        <f>'MATRIZ 2017 COMPL HOMOLOGADA (2'!AG464+'MATRIZ 2017 COMPL HOMOLOGADA (2'!AJ464+'MATRIZ 2017 COMPL HOMOLOGADA (2'!AM464</f>
        <v>220231.08192959477</v>
      </c>
      <c r="O464" s="123"/>
      <c r="P464" s="123"/>
      <c r="Q464" s="102"/>
    </row>
    <row r="465" spans="1:17" x14ac:dyDescent="0.25">
      <c r="A465" s="102"/>
      <c r="B465" s="103" t="s">
        <v>498</v>
      </c>
      <c r="C465" s="103" t="s">
        <v>504</v>
      </c>
      <c r="D465" s="103" t="s">
        <v>87</v>
      </c>
      <c r="H465" s="123">
        <f>'MATRIZ 2017 COMPL HOMOLOGADA (2'!J465</f>
        <v>0</v>
      </c>
      <c r="I465" s="123">
        <f>'MATRIZ 2017 COMPL HOMOLOGADA (2'!O465</f>
        <v>565320.3420701843</v>
      </c>
      <c r="J465" s="123">
        <f>'MATRIZ 2017 COMPL HOMOLOGADA (2'!R465+'MATRIZ 2017 COMPL HOMOLOGADA (2'!X465+'MATRIZ 2017 COMPL HOMOLOGADA (2'!AQ465+'MATRIZ 2017 COMPL HOMOLOGADA (2'!AU465+'MATRIZ 2017 COMPL HOMOLOGADA (2'!AY465</f>
        <v>38915.694231086243</v>
      </c>
      <c r="K465" s="123"/>
      <c r="L465" s="123">
        <f t="shared" si="25"/>
        <v>604236.03630127059</v>
      </c>
      <c r="M465" s="123"/>
      <c r="N465" s="123">
        <f>'MATRIZ 2017 COMPL HOMOLOGADA (2'!AG465+'MATRIZ 2017 COMPL HOMOLOGADA (2'!AJ465+'MATRIZ 2017 COMPL HOMOLOGADA (2'!AM465</f>
        <v>96181.687835731966</v>
      </c>
      <c r="O465" s="123"/>
      <c r="P465" s="123"/>
      <c r="Q465" s="102"/>
    </row>
    <row r="466" spans="1:17" x14ac:dyDescent="0.25">
      <c r="A466" s="102"/>
      <c r="B466" s="103" t="s">
        <v>498</v>
      </c>
      <c r="C466" s="103" t="s">
        <v>505</v>
      </c>
      <c r="D466" s="103" t="s">
        <v>87</v>
      </c>
      <c r="H466" s="123">
        <f>'MATRIZ 2017 COMPL HOMOLOGADA (2'!J466</f>
        <v>0</v>
      </c>
      <c r="I466" s="123">
        <f>'MATRIZ 2017 COMPL HOMOLOGADA (2'!O466</f>
        <v>518824.17420216458</v>
      </c>
      <c r="J466" s="123">
        <f>'MATRIZ 2017 COMPL HOMOLOGADA (2'!R466+'MATRIZ 2017 COMPL HOMOLOGADA (2'!X466+'MATRIZ 2017 COMPL HOMOLOGADA (2'!AQ466+'MATRIZ 2017 COMPL HOMOLOGADA (2'!AU466+'MATRIZ 2017 COMPL HOMOLOGADA (2'!AY466</f>
        <v>36952.863111332153</v>
      </c>
      <c r="K466" s="123"/>
      <c r="L466" s="123">
        <f t="shared" si="25"/>
        <v>555777.03731349669</v>
      </c>
      <c r="M466" s="123"/>
      <c r="N466" s="123">
        <f>'MATRIZ 2017 COMPL HOMOLOGADA (2'!AG466+'MATRIZ 2017 COMPL HOMOLOGADA (2'!AJ466+'MATRIZ 2017 COMPL HOMOLOGADA (2'!AM466</f>
        <v>68366.667095074459</v>
      </c>
      <c r="O466" s="123"/>
      <c r="P466" s="123"/>
      <c r="Q466" s="102"/>
    </row>
    <row r="467" spans="1:17" x14ac:dyDescent="0.25">
      <c r="A467" s="102"/>
      <c r="B467" s="103" t="s">
        <v>498</v>
      </c>
      <c r="C467" s="103" t="s">
        <v>506</v>
      </c>
      <c r="D467" s="103" t="s">
        <v>89</v>
      </c>
      <c r="H467" s="123">
        <f>'MATRIZ 2017 COMPL HOMOLOGADA (2'!J467</f>
        <v>1719973.4019592025</v>
      </c>
      <c r="I467" s="123">
        <f>'MATRIZ 2017 COMPL HOMOLOGADA (2'!O467</f>
        <v>0</v>
      </c>
      <c r="J467" s="123">
        <f>'MATRIZ 2017 COMPL HOMOLOGADA (2'!R467+'MATRIZ 2017 COMPL HOMOLOGADA (2'!X467+'MATRIZ 2017 COMPL HOMOLOGADA (2'!AQ467+'MATRIZ 2017 COMPL HOMOLOGADA (2'!AU467+'MATRIZ 2017 COMPL HOMOLOGADA (2'!AY467</f>
        <v>0</v>
      </c>
      <c r="K467" s="123"/>
      <c r="L467" s="123">
        <f t="shared" si="25"/>
        <v>1719973.4019592025</v>
      </c>
      <c r="M467" s="123"/>
      <c r="N467" s="123">
        <f>'MATRIZ 2017 COMPL HOMOLOGADA (2'!AG467+'MATRIZ 2017 COMPL HOMOLOGADA (2'!AJ467+'MATRIZ 2017 COMPL HOMOLOGADA (2'!AM467</f>
        <v>303142.32889635238</v>
      </c>
      <c r="O467" s="123"/>
      <c r="P467" s="123"/>
      <c r="Q467" s="102"/>
    </row>
    <row r="468" spans="1:17" x14ac:dyDescent="0.25">
      <c r="A468" s="102"/>
      <c r="B468" s="103" t="s">
        <v>498</v>
      </c>
      <c r="C468" s="103" t="s">
        <v>507</v>
      </c>
      <c r="D468" s="103" t="s">
        <v>93</v>
      </c>
      <c r="H468" s="123">
        <f>'MATRIZ 2017 COMPL HOMOLOGADA (2'!J468</f>
        <v>0</v>
      </c>
      <c r="I468" s="123">
        <f>'MATRIZ 2017 COMPL HOMOLOGADA (2'!O468</f>
        <v>1026385.0714100199</v>
      </c>
      <c r="J468" s="123">
        <f>'MATRIZ 2017 COMPL HOMOLOGADA (2'!R468+'MATRIZ 2017 COMPL HOMOLOGADA (2'!X468+'MATRIZ 2017 COMPL HOMOLOGADA (2'!AQ468+'MATRIZ 2017 COMPL HOMOLOGADA (2'!AU468+'MATRIZ 2017 COMPL HOMOLOGADA (2'!AY468</f>
        <v>23212.127645577217</v>
      </c>
      <c r="K468" s="123"/>
      <c r="L468" s="123">
        <f t="shared" si="25"/>
        <v>1049597.1990555972</v>
      </c>
      <c r="M468" s="123"/>
      <c r="N468" s="123">
        <f>'MATRIZ 2017 COMPL HOMOLOGADA (2'!AG468+'MATRIZ 2017 COMPL HOMOLOGADA (2'!AJ468+'MATRIZ 2017 COMPL HOMOLOGADA (2'!AM468</f>
        <v>44892.058565542611</v>
      </c>
      <c r="O468" s="123"/>
      <c r="P468" s="123"/>
      <c r="Q468" s="102"/>
    </row>
    <row r="469" spans="1:17" x14ac:dyDescent="0.25">
      <c r="A469" s="102"/>
      <c r="B469" s="103" t="s">
        <v>498</v>
      </c>
      <c r="C469" s="103" t="s">
        <v>508</v>
      </c>
      <c r="D469" s="103" t="s">
        <v>93</v>
      </c>
      <c r="H469" s="123">
        <f>'MATRIZ 2017 COMPL HOMOLOGADA (2'!J469</f>
        <v>0</v>
      </c>
      <c r="I469" s="123">
        <f>'MATRIZ 2017 COMPL HOMOLOGADA (2'!O469</f>
        <v>1186052.2928769784</v>
      </c>
      <c r="J469" s="123">
        <f>'MATRIZ 2017 COMPL HOMOLOGADA (2'!R469+'MATRIZ 2017 COMPL HOMOLOGADA (2'!X469+'MATRIZ 2017 COMPL HOMOLOGADA (2'!AQ469+'MATRIZ 2017 COMPL HOMOLOGADA (2'!AU469+'MATRIZ 2017 COMPL HOMOLOGADA (2'!AY469</f>
        <v>41186.473376543043</v>
      </c>
      <c r="K469" s="123"/>
      <c r="L469" s="123">
        <f t="shared" si="25"/>
        <v>1227238.7662535214</v>
      </c>
      <c r="M469" s="123"/>
      <c r="N469" s="123">
        <f>'MATRIZ 2017 COMPL HOMOLOGADA (2'!AG469+'MATRIZ 2017 COMPL HOMOLOGADA (2'!AJ469+'MATRIZ 2017 COMPL HOMOLOGADA (2'!AM469</f>
        <v>125443.77391704253</v>
      </c>
      <c r="O469" s="123"/>
      <c r="P469" s="123"/>
      <c r="Q469" s="102"/>
    </row>
    <row r="470" spans="1:17" x14ac:dyDescent="0.25">
      <c r="A470" s="102"/>
      <c r="B470" s="103" t="s">
        <v>498</v>
      </c>
      <c r="C470" s="103" t="s">
        <v>509</v>
      </c>
      <c r="D470" s="103" t="s">
        <v>93</v>
      </c>
      <c r="H470" s="123">
        <f>'MATRIZ 2017 COMPL HOMOLOGADA (2'!J470</f>
        <v>0</v>
      </c>
      <c r="I470" s="123">
        <f>'MATRIZ 2017 COMPL HOMOLOGADA (2'!O470</f>
        <v>1065337.6702601269</v>
      </c>
      <c r="J470" s="123">
        <f>'MATRIZ 2017 COMPL HOMOLOGADA (2'!R470+'MATRIZ 2017 COMPL HOMOLOGADA (2'!X470+'MATRIZ 2017 COMPL HOMOLOGADA (2'!AQ470+'MATRIZ 2017 COMPL HOMOLOGADA (2'!AU470+'MATRIZ 2017 COMPL HOMOLOGADA (2'!AY470</f>
        <v>1198427.7095410065</v>
      </c>
      <c r="K470" s="123"/>
      <c r="L470" s="123">
        <f t="shared" si="25"/>
        <v>2263765.3798011336</v>
      </c>
      <c r="M470" s="123"/>
      <c r="N470" s="123">
        <f>'MATRIZ 2017 COMPL HOMOLOGADA (2'!AG470+'MATRIZ 2017 COMPL HOMOLOGADA (2'!AJ470+'MATRIZ 2017 COMPL HOMOLOGADA (2'!AM470</f>
        <v>488542.15528336144</v>
      </c>
      <c r="O470" s="123"/>
      <c r="P470" s="123"/>
      <c r="Q470" s="102"/>
    </row>
    <row r="471" spans="1:17" x14ac:dyDescent="0.25">
      <c r="A471" s="102"/>
      <c r="B471" s="103" t="s">
        <v>498</v>
      </c>
      <c r="C471" s="103" t="s">
        <v>510</v>
      </c>
      <c r="D471" s="103" t="s">
        <v>89</v>
      </c>
      <c r="H471" s="123">
        <f>'MATRIZ 2017 COMPL HOMOLOGADA (2'!J471</f>
        <v>5868880.3640484875</v>
      </c>
      <c r="I471" s="123">
        <f>'MATRIZ 2017 COMPL HOMOLOGADA (2'!O471</f>
        <v>0</v>
      </c>
      <c r="J471" s="123">
        <f>'MATRIZ 2017 COMPL HOMOLOGADA (2'!R471+'MATRIZ 2017 COMPL HOMOLOGADA (2'!X471+'MATRIZ 2017 COMPL HOMOLOGADA (2'!AQ471+'MATRIZ 2017 COMPL HOMOLOGADA (2'!AU471+'MATRIZ 2017 COMPL HOMOLOGADA (2'!AY471</f>
        <v>748302.18593457178</v>
      </c>
      <c r="K471" s="123"/>
      <c r="L471" s="123">
        <f t="shared" si="25"/>
        <v>6617182.5499830591</v>
      </c>
      <c r="M471" s="123"/>
      <c r="N471" s="123">
        <f>'MATRIZ 2017 COMPL HOMOLOGADA (2'!AG471+'MATRIZ 2017 COMPL HOMOLOGADA (2'!AJ471+'MATRIZ 2017 COMPL HOMOLOGADA (2'!AM471</f>
        <v>2731515.5129750278</v>
      </c>
      <c r="O471" s="123"/>
      <c r="P471" s="123"/>
      <c r="Q471" s="102"/>
    </row>
    <row r="472" spans="1:17" x14ac:dyDescent="0.25">
      <c r="A472" s="102"/>
      <c r="B472" s="103" t="s">
        <v>498</v>
      </c>
      <c r="C472" s="103" t="s">
        <v>511</v>
      </c>
      <c r="D472" s="103" t="s">
        <v>89</v>
      </c>
      <c r="H472" s="123">
        <f>'MATRIZ 2017 COMPL HOMOLOGADA (2'!J472</f>
        <v>1719973.4019592025</v>
      </c>
      <c r="I472" s="123">
        <f>'MATRIZ 2017 COMPL HOMOLOGADA (2'!O472</f>
        <v>0</v>
      </c>
      <c r="J472" s="123">
        <f>'MATRIZ 2017 COMPL HOMOLOGADA (2'!R472+'MATRIZ 2017 COMPL HOMOLOGADA (2'!X472+'MATRIZ 2017 COMPL HOMOLOGADA (2'!AQ472+'MATRIZ 2017 COMPL HOMOLOGADA (2'!AU472+'MATRIZ 2017 COMPL HOMOLOGADA (2'!AY472</f>
        <v>45815.625414500384</v>
      </c>
      <c r="K472" s="123"/>
      <c r="L472" s="123">
        <f t="shared" si="25"/>
        <v>1765789.027373703</v>
      </c>
      <c r="M472" s="123"/>
      <c r="N472" s="123">
        <f>'MATRIZ 2017 COMPL HOMOLOGADA (2'!AG472+'MATRIZ 2017 COMPL HOMOLOGADA (2'!AJ472+'MATRIZ 2017 COMPL HOMOLOGADA (2'!AM472</f>
        <v>445033.17191762384</v>
      </c>
      <c r="O472" s="123"/>
      <c r="P472" s="123"/>
      <c r="Q472" s="102"/>
    </row>
    <row r="473" spans="1:17" x14ac:dyDescent="0.25">
      <c r="A473" s="102"/>
      <c r="B473" s="103" t="s">
        <v>498</v>
      </c>
      <c r="C473" s="103" t="s">
        <v>512</v>
      </c>
      <c r="D473" s="103" t="s">
        <v>89</v>
      </c>
      <c r="H473" s="123">
        <f>'MATRIZ 2017 COMPL HOMOLOGADA (2'!J473</f>
        <v>1719973.4019592025</v>
      </c>
      <c r="I473" s="123">
        <f>'MATRIZ 2017 COMPL HOMOLOGADA (2'!O473</f>
        <v>0</v>
      </c>
      <c r="J473" s="123">
        <f>'MATRIZ 2017 COMPL HOMOLOGADA (2'!R473+'MATRIZ 2017 COMPL HOMOLOGADA (2'!X473+'MATRIZ 2017 COMPL HOMOLOGADA (2'!AQ473+'MATRIZ 2017 COMPL HOMOLOGADA (2'!AU473+'MATRIZ 2017 COMPL HOMOLOGADA (2'!AY473</f>
        <v>75402.840275943658</v>
      </c>
      <c r="K473" s="123"/>
      <c r="L473" s="123">
        <f t="shared" si="25"/>
        <v>1795376.2422351462</v>
      </c>
      <c r="M473" s="123"/>
      <c r="N473" s="123">
        <f>'MATRIZ 2017 COMPL HOMOLOGADA (2'!AG473+'MATRIZ 2017 COMPL HOMOLOGADA (2'!AJ473+'MATRIZ 2017 COMPL HOMOLOGADA (2'!AM473</f>
        <v>276164.93033111619</v>
      </c>
      <c r="O473" s="123"/>
      <c r="P473" s="123"/>
      <c r="Q473" s="102"/>
    </row>
    <row r="474" spans="1:17" x14ac:dyDescent="0.25">
      <c r="A474" s="102"/>
      <c r="B474" s="103" t="s">
        <v>498</v>
      </c>
      <c r="C474" s="103" t="s">
        <v>513</v>
      </c>
      <c r="D474" s="103" t="s">
        <v>89</v>
      </c>
      <c r="H474" s="123">
        <f>'MATRIZ 2017 COMPL HOMOLOGADA (2'!J474</f>
        <v>1719973.4019592025</v>
      </c>
      <c r="I474" s="123">
        <f>'MATRIZ 2017 COMPL HOMOLOGADA (2'!O474</f>
        <v>0</v>
      </c>
      <c r="J474" s="123">
        <f>'MATRIZ 2017 COMPL HOMOLOGADA (2'!R474+'MATRIZ 2017 COMPL HOMOLOGADA (2'!X474+'MATRIZ 2017 COMPL HOMOLOGADA (2'!AQ474+'MATRIZ 2017 COMPL HOMOLOGADA (2'!AU474+'MATRIZ 2017 COMPL HOMOLOGADA (2'!AY474</f>
        <v>17094.120495363964</v>
      </c>
      <c r="K474" s="123"/>
      <c r="L474" s="123">
        <f t="shared" si="25"/>
        <v>1737067.5224545666</v>
      </c>
      <c r="M474" s="123"/>
      <c r="N474" s="123">
        <f>'MATRIZ 2017 COMPL HOMOLOGADA (2'!AG474+'MATRIZ 2017 COMPL HOMOLOGADA (2'!AJ474+'MATRIZ 2017 COMPL HOMOLOGADA (2'!AM474</f>
        <v>299394.3395387404</v>
      </c>
      <c r="O474" s="123"/>
      <c r="P474" s="123"/>
      <c r="Q474" s="102"/>
    </row>
    <row r="475" spans="1:17" x14ac:dyDescent="0.25">
      <c r="A475" s="102"/>
      <c r="B475" s="103" t="s">
        <v>498</v>
      </c>
      <c r="C475" s="103" t="s">
        <v>514</v>
      </c>
      <c r="D475" s="103" t="s">
        <v>89</v>
      </c>
      <c r="H475" s="123">
        <f>'MATRIZ 2017 COMPL HOMOLOGADA (2'!J475</f>
        <v>1719973.4019592025</v>
      </c>
      <c r="I475" s="123">
        <f>'MATRIZ 2017 COMPL HOMOLOGADA (2'!O475</f>
        <v>0</v>
      </c>
      <c r="J475" s="123">
        <f>'MATRIZ 2017 COMPL HOMOLOGADA (2'!R475+'MATRIZ 2017 COMPL HOMOLOGADA (2'!X475+'MATRIZ 2017 COMPL HOMOLOGADA (2'!AQ475+'MATRIZ 2017 COMPL HOMOLOGADA (2'!AU475+'MATRIZ 2017 COMPL HOMOLOGADA (2'!AY475</f>
        <v>32612.037730177308</v>
      </c>
      <c r="K475" s="123"/>
      <c r="L475" s="123">
        <f t="shared" si="25"/>
        <v>1752585.4396893799</v>
      </c>
      <c r="M475" s="123"/>
      <c r="N475" s="123">
        <f>'MATRIZ 2017 COMPL HOMOLOGADA (2'!AG475+'MATRIZ 2017 COMPL HOMOLOGADA (2'!AJ475+'MATRIZ 2017 COMPL HOMOLOGADA (2'!AM475</f>
        <v>355240.78352828755</v>
      </c>
      <c r="O475" s="123"/>
      <c r="P475" s="123"/>
      <c r="Q475" s="102"/>
    </row>
    <row r="476" spans="1:17" x14ac:dyDescent="0.25">
      <c r="A476" s="102"/>
      <c r="B476" s="103" t="s">
        <v>498</v>
      </c>
      <c r="C476" s="103" t="s">
        <v>515</v>
      </c>
      <c r="D476" s="103" t="s">
        <v>93</v>
      </c>
      <c r="H476" s="123">
        <f>'MATRIZ 2017 COMPL HOMOLOGADA (2'!J476</f>
        <v>0</v>
      </c>
      <c r="I476" s="123">
        <f>'MATRIZ 2017 COMPL HOMOLOGADA (2'!O476</f>
        <v>1127148.2901543314</v>
      </c>
      <c r="J476" s="123">
        <f>'MATRIZ 2017 COMPL HOMOLOGADA (2'!R476+'MATRIZ 2017 COMPL HOMOLOGADA (2'!X476+'MATRIZ 2017 COMPL HOMOLOGADA (2'!AQ476+'MATRIZ 2017 COMPL HOMOLOGADA (2'!AU476+'MATRIZ 2017 COMPL HOMOLOGADA (2'!AY476</f>
        <v>130038.63675990651</v>
      </c>
      <c r="K476" s="123"/>
      <c r="L476" s="123">
        <f t="shared" si="25"/>
        <v>1257186.9269142379</v>
      </c>
      <c r="M476" s="123"/>
      <c r="N476" s="123">
        <f>'MATRIZ 2017 COMPL HOMOLOGADA (2'!AG476+'MATRIZ 2017 COMPL HOMOLOGADA (2'!AJ476+'MATRIZ 2017 COMPL HOMOLOGADA (2'!AM476</f>
        <v>152793.89580755524</v>
      </c>
      <c r="O476" s="123"/>
      <c r="P476" s="123"/>
      <c r="Q476" s="102"/>
    </row>
    <row r="477" spans="1:17" x14ac:dyDescent="0.25">
      <c r="A477" s="102"/>
      <c r="B477" s="103" t="s">
        <v>498</v>
      </c>
      <c r="C477" s="103" t="s">
        <v>516</v>
      </c>
      <c r="D477" s="103" t="s">
        <v>89</v>
      </c>
      <c r="H477" s="123">
        <f>'MATRIZ 2017 COMPL HOMOLOGADA (2'!J477</f>
        <v>1719973.4019592025</v>
      </c>
      <c r="I477" s="123">
        <f>'MATRIZ 2017 COMPL HOMOLOGADA (2'!O477</f>
        <v>0</v>
      </c>
      <c r="J477" s="123">
        <f>'MATRIZ 2017 COMPL HOMOLOGADA (2'!R477+'MATRIZ 2017 COMPL HOMOLOGADA (2'!X477+'MATRIZ 2017 COMPL HOMOLOGADA (2'!AQ477+'MATRIZ 2017 COMPL HOMOLOGADA (2'!AU477+'MATRIZ 2017 COMPL HOMOLOGADA (2'!AY477</f>
        <v>43302.446181246793</v>
      </c>
      <c r="K477" s="123"/>
      <c r="L477" s="123">
        <f t="shared" si="25"/>
        <v>1763275.8481404493</v>
      </c>
      <c r="M477" s="123"/>
      <c r="N477" s="123">
        <f>'MATRIZ 2017 COMPL HOMOLOGADA (2'!AG477+'MATRIZ 2017 COMPL HOMOLOGADA (2'!AJ477+'MATRIZ 2017 COMPL HOMOLOGADA (2'!AM477</f>
        <v>397499.68687768176</v>
      </c>
      <c r="O477" s="123"/>
      <c r="P477" s="123"/>
      <c r="Q477" s="102"/>
    </row>
    <row r="478" spans="1:17" x14ac:dyDescent="0.25">
      <c r="A478" s="102"/>
      <c r="B478" s="103" t="s">
        <v>498</v>
      </c>
      <c r="C478" s="103" t="s">
        <v>517</v>
      </c>
      <c r="D478" s="103" t="s">
        <v>89</v>
      </c>
      <c r="H478" s="123">
        <f>'MATRIZ 2017 COMPL HOMOLOGADA (2'!J478</f>
        <v>4054227.6050242339</v>
      </c>
      <c r="I478" s="123">
        <f>'MATRIZ 2017 COMPL HOMOLOGADA (2'!O478</f>
        <v>0</v>
      </c>
      <c r="J478" s="123">
        <f>'MATRIZ 2017 COMPL HOMOLOGADA (2'!R478+'MATRIZ 2017 COMPL HOMOLOGADA (2'!X478+'MATRIZ 2017 COMPL HOMOLOGADA (2'!AQ478+'MATRIZ 2017 COMPL HOMOLOGADA (2'!AU478+'MATRIZ 2017 COMPL HOMOLOGADA (2'!AY478</f>
        <v>11616.02983835538</v>
      </c>
      <c r="K478" s="123"/>
      <c r="L478" s="123">
        <f t="shared" si="25"/>
        <v>4065843.6348625892</v>
      </c>
      <c r="M478" s="123"/>
      <c r="N478" s="123">
        <f>'MATRIZ 2017 COMPL HOMOLOGADA (2'!AG478+'MATRIZ 2017 COMPL HOMOLOGADA (2'!AJ478+'MATRIZ 2017 COMPL HOMOLOGADA (2'!AM478</f>
        <v>1371902.5325462108</v>
      </c>
      <c r="O478" s="123"/>
      <c r="P478" s="123"/>
      <c r="Q478" s="102"/>
    </row>
    <row r="479" spans="1:17" x14ac:dyDescent="0.25">
      <c r="A479" s="102"/>
      <c r="B479" s="103" t="s">
        <v>498</v>
      </c>
      <c r="C479" s="103" t="s">
        <v>518</v>
      </c>
      <c r="D479" s="103" t="s">
        <v>89</v>
      </c>
      <c r="H479" s="123">
        <f>'MATRIZ 2017 COMPL HOMOLOGADA (2'!J479</f>
        <v>2099948.3328425828</v>
      </c>
      <c r="I479" s="123">
        <f>'MATRIZ 2017 COMPL HOMOLOGADA (2'!O479</f>
        <v>0</v>
      </c>
      <c r="J479" s="123">
        <f>'MATRIZ 2017 COMPL HOMOLOGADA (2'!R479+'MATRIZ 2017 COMPL HOMOLOGADA (2'!X479+'MATRIZ 2017 COMPL HOMOLOGADA (2'!AQ479+'MATRIZ 2017 COMPL HOMOLOGADA (2'!AU479+'MATRIZ 2017 COMPL HOMOLOGADA (2'!AY479</f>
        <v>65514.68564338643</v>
      </c>
      <c r="K479" s="123"/>
      <c r="L479" s="123">
        <f t="shared" si="25"/>
        <v>2165463.0184859694</v>
      </c>
      <c r="M479" s="123"/>
      <c r="N479" s="123">
        <f>'MATRIZ 2017 COMPL HOMOLOGADA (2'!AG479+'MATRIZ 2017 COMPL HOMOLOGADA (2'!AJ479+'MATRIZ 2017 COMPL HOMOLOGADA (2'!AM479</f>
        <v>674996.74718068808</v>
      </c>
      <c r="O479" s="123"/>
      <c r="P479" s="123"/>
      <c r="Q479" s="102"/>
    </row>
    <row r="480" spans="1:17" x14ac:dyDescent="0.25">
      <c r="A480" s="102"/>
      <c r="B480" s="103" t="s">
        <v>498</v>
      </c>
      <c r="C480" s="103" t="s">
        <v>519</v>
      </c>
      <c r="D480" s="103" t="s">
        <v>89</v>
      </c>
      <c r="H480" s="123">
        <f>'MATRIZ 2017 COMPL HOMOLOGADA (2'!J480</f>
        <v>1719973.4019592025</v>
      </c>
      <c r="I480" s="123">
        <f>'MATRIZ 2017 COMPL HOMOLOGADA (2'!O480</f>
        <v>0</v>
      </c>
      <c r="J480" s="123">
        <f>'MATRIZ 2017 COMPL HOMOLOGADA (2'!R480+'MATRIZ 2017 COMPL HOMOLOGADA (2'!X480+'MATRIZ 2017 COMPL HOMOLOGADA (2'!AQ480+'MATRIZ 2017 COMPL HOMOLOGADA (2'!AU480+'MATRIZ 2017 COMPL HOMOLOGADA (2'!AY480</f>
        <v>44824.366301384944</v>
      </c>
      <c r="K480" s="123"/>
      <c r="L480" s="123">
        <f t="shared" si="25"/>
        <v>1764797.7682605875</v>
      </c>
      <c r="M480" s="123"/>
      <c r="N480" s="123">
        <f>'MATRIZ 2017 COMPL HOMOLOGADA (2'!AG480+'MATRIZ 2017 COMPL HOMOLOGADA (2'!AJ480+'MATRIZ 2017 COMPL HOMOLOGADA (2'!AM480</f>
        <v>388930.08897235163</v>
      </c>
      <c r="O480" s="123"/>
      <c r="P480" s="123"/>
      <c r="Q480" s="102"/>
    </row>
    <row r="481" spans="1:17" x14ac:dyDescent="0.25">
      <c r="A481" s="102"/>
      <c r="B481" s="103" t="s">
        <v>498</v>
      </c>
      <c r="C481" s="103" t="s">
        <v>520</v>
      </c>
      <c r="D481" s="103" t="s">
        <v>93</v>
      </c>
      <c r="H481" s="123">
        <f>'MATRIZ 2017 COMPL HOMOLOGADA (2'!J481</f>
        <v>0</v>
      </c>
      <c r="I481" s="123">
        <f>'MATRIZ 2017 COMPL HOMOLOGADA (2'!O481</f>
        <v>1103872.2710180837</v>
      </c>
      <c r="J481" s="123">
        <f>'MATRIZ 2017 COMPL HOMOLOGADA (2'!R481+'MATRIZ 2017 COMPL HOMOLOGADA (2'!X481+'MATRIZ 2017 COMPL HOMOLOGADA (2'!AQ481+'MATRIZ 2017 COMPL HOMOLOGADA (2'!AU481+'MATRIZ 2017 COMPL HOMOLOGADA (2'!AY481</f>
        <v>266944.27701033029</v>
      </c>
      <c r="K481" s="123"/>
      <c r="L481" s="123">
        <f t="shared" si="25"/>
        <v>1370816.5480284139</v>
      </c>
      <c r="M481" s="123"/>
      <c r="N481" s="123">
        <f>'MATRIZ 2017 COMPL HOMOLOGADA (2'!AG481+'MATRIZ 2017 COMPL HOMOLOGADA (2'!AJ481+'MATRIZ 2017 COMPL HOMOLOGADA (2'!AM481</f>
        <v>282189.93255967263</v>
      </c>
      <c r="O481" s="123"/>
      <c r="P481" s="123"/>
      <c r="Q481" s="102"/>
    </row>
    <row r="482" spans="1:17" x14ac:dyDescent="0.25">
      <c r="A482" s="102"/>
      <c r="B482" s="103" t="s">
        <v>498</v>
      </c>
      <c r="C482" s="103" t="s">
        <v>521</v>
      </c>
      <c r="D482" s="103" t="s">
        <v>93</v>
      </c>
      <c r="H482" s="123">
        <f>'MATRIZ 2017 COMPL HOMOLOGADA (2'!J482</f>
        <v>0</v>
      </c>
      <c r="I482" s="123">
        <f>'MATRIZ 2017 COMPL HOMOLOGADA (2'!O482</f>
        <v>1033721.1144225049</v>
      </c>
      <c r="J482" s="123">
        <f>'MATRIZ 2017 COMPL HOMOLOGADA (2'!R482+'MATRIZ 2017 COMPL HOMOLOGADA (2'!X482+'MATRIZ 2017 COMPL HOMOLOGADA (2'!AQ482+'MATRIZ 2017 COMPL HOMOLOGADA (2'!AU482+'MATRIZ 2017 COMPL HOMOLOGADA (2'!AY482</f>
        <v>16243.971325385784</v>
      </c>
      <c r="K482" s="123"/>
      <c r="L482" s="123">
        <f t="shared" si="25"/>
        <v>1049965.0857478906</v>
      </c>
      <c r="M482" s="123"/>
      <c r="N482" s="123">
        <f>'MATRIZ 2017 COMPL HOMOLOGADA (2'!AG482+'MATRIZ 2017 COMPL HOMOLOGADA (2'!AJ482+'MATRIZ 2017 COMPL HOMOLOGADA (2'!AM482</f>
        <v>108497.27751426926</v>
      </c>
      <c r="O482" s="123"/>
      <c r="P482" s="123"/>
      <c r="Q482" s="102"/>
    </row>
    <row r="483" spans="1:17" x14ac:dyDescent="0.25">
      <c r="A483" s="102"/>
      <c r="B483" s="103" t="s">
        <v>498</v>
      </c>
      <c r="C483" s="103" t="s">
        <v>522</v>
      </c>
      <c r="D483" s="103" t="s">
        <v>89</v>
      </c>
      <c r="H483" s="123">
        <f>'MATRIZ 2017 COMPL HOMOLOGADA (2'!J483</f>
        <v>1741178.8665531378</v>
      </c>
      <c r="I483" s="123">
        <f>'MATRIZ 2017 COMPL HOMOLOGADA (2'!O483</f>
        <v>0</v>
      </c>
      <c r="J483" s="123">
        <f>'MATRIZ 2017 COMPL HOMOLOGADA (2'!R483+'MATRIZ 2017 COMPL HOMOLOGADA (2'!X483+'MATRIZ 2017 COMPL HOMOLOGADA (2'!AQ483+'MATRIZ 2017 COMPL HOMOLOGADA (2'!AU483+'MATRIZ 2017 COMPL HOMOLOGADA (2'!AY483</f>
        <v>50479.809944830158</v>
      </c>
      <c r="K483" s="123"/>
      <c r="L483" s="123">
        <f t="shared" si="25"/>
        <v>1791658.6764979679</v>
      </c>
      <c r="M483" s="123"/>
      <c r="N483" s="123">
        <f>'MATRIZ 2017 COMPL HOMOLOGADA (2'!AG483+'MATRIZ 2017 COMPL HOMOLOGADA (2'!AJ483+'MATRIZ 2017 COMPL HOMOLOGADA (2'!AM483</f>
        <v>412642.67971583299</v>
      </c>
      <c r="O483" s="123"/>
      <c r="P483" s="123"/>
      <c r="Q483" s="102"/>
    </row>
    <row r="484" spans="1:17" x14ac:dyDescent="0.25">
      <c r="A484" s="102"/>
      <c r="B484" s="103" t="s">
        <v>498</v>
      </c>
      <c r="C484" s="103" t="s">
        <v>523</v>
      </c>
      <c r="D484" s="103" t="s">
        <v>89</v>
      </c>
      <c r="H484" s="123">
        <f>'MATRIZ 2017 COMPL HOMOLOGADA (2'!J484</f>
        <v>1719973.4019592027</v>
      </c>
      <c r="I484" s="123">
        <f>'MATRIZ 2017 COMPL HOMOLOGADA (2'!O484</f>
        <v>0</v>
      </c>
      <c r="J484" s="123">
        <f>'MATRIZ 2017 COMPL HOMOLOGADA (2'!R484+'MATRIZ 2017 COMPL HOMOLOGADA (2'!X484+'MATRIZ 2017 COMPL HOMOLOGADA (2'!AQ484+'MATRIZ 2017 COMPL HOMOLOGADA (2'!AU484+'MATRIZ 2017 COMPL HOMOLOGADA (2'!AY484</f>
        <v>79851.278379663199</v>
      </c>
      <c r="K484" s="123"/>
      <c r="L484" s="123">
        <f t="shared" si="25"/>
        <v>1799824.6803388658</v>
      </c>
      <c r="M484" s="123"/>
      <c r="N484" s="123">
        <f>'MATRIZ 2017 COMPL HOMOLOGADA (2'!AG484+'MATRIZ 2017 COMPL HOMOLOGADA (2'!AJ484+'MATRIZ 2017 COMPL HOMOLOGADA (2'!AM484</f>
        <v>313135.27562470286</v>
      </c>
      <c r="O484" s="123"/>
      <c r="P484" s="123"/>
      <c r="Q484" s="102"/>
    </row>
    <row r="485" spans="1:17" x14ac:dyDescent="0.25">
      <c r="A485" s="102"/>
      <c r="B485" s="103" t="s">
        <v>498</v>
      </c>
      <c r="C485" s="103" t="s">
        <v>524</v>
      </c>
      <c r="D485" s="103" t="s">
        <v>93</v>
      </c>
      <c r="H485" s="123">
        <f>'MATRIZ 2017 COMPL HOMOLOGADA (2'!J485</f>
        <v>0</v>
      </c>
      <c r="I485" s="123">
        <f>'MATRIZ 2017 COMPL HOMOLOGADA (2'!O485</f>
        <v>1084524.5971327447</v>
      </c>
      <c r="J485" s="123">
        <f>'MATRIZ 2017 COMPL HOMOLOGADA (2'!R485+'MATRIZ 2017 COMPL HOMOLOGADA (2'!X485+'MATRIZ 2017 COMPL HOMOLOGADA (2'!AQ485+'MATRIZ 2017 COMPL HOMOLOGADA (2'!AU485+'MATRIZ 2017 COMPL HOMOLOGADA (2'!AY485</f>
        <v>16536.048026931876</v>
      </c>
      <c r="K485" s="123"/>
      <c r="L485" s="123">
        <f t="shared" si="25"/>
        <v>1101060.6451596767</v>
      </c>
      <c r="M485" s="123"/>
      <c r="N485" s="123">
        <f>'MATRIZ 2017 COMPL HOMOLOGADA (2'!AG485+'MATRIZ 2017 COMPL HOMOLOGADA (2'!AJ485+'MATRIZ 2017 COMPL HOMOLOGADA (2'!AM485</f>
        <v>180657.62767175894</v>
      </c>
      <c r="O485" s="123"/>
      <c r="P485" s="123"/>
      <c r="Q485" s="102"/>
    </row>
    <row r="486" spans="1:17" x14ac:dyDescent="0.25">
      <c r="A486" s="102"/>
      <c r="H486" s="123"/>
      <c r="I486" s="123"/>
      <c r="J486" s="123"/>
      <c r="K486" s="123"/>
      <c r="L486" s="123"/>
      <c r="M486" s="123"/>
      <c r="N486" s="123"/>
      <c r="O486" s="123"/>
      <c r="P486" s="123"/>
      <c r="Q486" s="102"/>
    </row>
    <row r="487" spans="1:17" x14ac:dyDescent="0.25">
      <c r="A487" s="102"/>
      <c r="B487" s="107" t="s">
        <v>525</v>
      </c>
      <c r="C487" s="107" t="s">
        <v>526</v>
      </c>
      <c r="D487" s="107" t="s">
        <v>84</v>
      </c>
      <c r="E487" s="107"/>
      <c r="F487" s="109"/>
      <c r="G487" s="107"/>
      <c r="H487" s="124">
        <f>SUM(H488:H496)</f>
        <v>26927943.607803617</v>
      </c>
      <c r="I487" s="124">
        <f>SUM(I488:I496)</f>
        <v>0</v>
      </c>
      <c r="J487" s="124">
        <f>SUM(J488:J496)</f>
        <v>5085020.8141502589</v>
      </c>
      <c r="K487" s="124"/>
      <c r="L487" s="124">
        <f>SUM(L488:L496)</f>
        <v>32012964.421953876</v>
      </c>
      <c r="M487" s="124"/>
      <c r="N487" s="124">
        <f>SUM(N488:N496)</f>
        <v>8416628.2037365027</v>
      </c>
      <c r="O487" s="124"/>
      <c r="P487" s="124">
        <f>L487*'DADOS BASE PROPOSTA'!$H$63</f>
        <v>25610.3715375631</v>
      </c>
      <c r="Q487" s="102"/>
    </row>
    <row r="488" spans="1:17" x14ac:dyDescent="0.25">
      <c r="A488" s="102"/>
      <c r="B488" s="103" t="s">
        <v>525</v>
      </c>
      <c r="C488" s="103" t="s">
        <v>802</v>
      </c>
      <c r="D488" s="103" t="s">
        <v>85</v>
      </c>
      <c r="F488" s="77">
        <f>'MATRIZ 2017 COMPL HOMOLOGADA (2'!Q488</f>
        <v>8</v>
      </c>
      <c r="H488" s="123">
        <f>'MATRIZ 2017 COMPL HOMOLOGADA (2'!J488</f>
        <v>0</v>
      </c>
      <c r="I488" s="123">
        <f>SUMIF('MATRIZ 2017 COMPL HOMOLOGADA (2'!D489:D497,"ECR",'MATRIZ 2017 COMPL HOMOLOGADA (2'!O489:O497)</f>
        <v>0</v>
      </c>
      <c r="J488" s="123">
        <f>'MATRIZ 2017 COMPL HOMOLOGADA (2'!R488+'MATRIZ 2017 COMPL HOMOLOGADA (2'!X488+'MATRIZ 2017 COMPL HOMOLOGADA (2'!AQ488+'MATRIZ 2017 COMPL HOMOLOGADA (2'!AU488+'MATRIZ 2017 COMPL HOMOLOGADA (2'!AY488</f>
        <v>4094929.993785813</v>
      </c>
      <c r="K488" s="123"/>
      <c r="L488" s="123">
        <f t="shared" ref="L488:L496" si="26">SUM(H488:J488)</f>
        <v>4094929.993785813</v>
      </c>
      <c r="M488" s="123"/>
      <c r="N488" s="123">
        <f>'MATRIZ 2017 COMPL HOMOLOGADA (2'!AG488+'MATRIZ 2017 COMPL HOMOLOGADA (2'!AJ488+'MATRIZ 2017 COMPL HOMOLOGADA (2'!AM488</f>
        <v>0</v>
      </c>
      <c r="O488" s="123"/>
      <c r="P488" s="123"/>
      <c r="Q488" s="102"/>
    </row>
    <row r="489" spans="1:17" x14ac:dyDescent="0.25">
      <c r="A489" s="102"/>
      <c r="B489" s="103" t="s">
        <v>525</v>
      </c>
      <c r="C489" s="103" t="s">
        <v>527</v>
      </c>
      <c r="D489" s="103" t="s">
        <v>89</v>
      </c>
      <c r="H489" s="123">
        <f>'MATRIZ 2017 COMPL HOMOLOGADA (2'!J489</f>
        <v>1654583.2743426822</v>
      </c>
      <c r="I489" s="123">
        <f>'MATRIZ 2017 COMPL HOMOLOGADA (2'!O489</f>
        <v>0</v>
      </c>
      <c r="J489" s="123">
        <f>'MATRIZ 2017 COMPL HOMOLOGADA (2'!R489+'MATRIZ 2017 COMPL HOMOLOGADA (2'!X489+'MATRIZ 2017 COMPL HOMOLOGADA (2'!AQ489+'MATRIZ 2017 COMPL HOMOLOGADA (2'!AU489+'MATRIZ 2017 COMPL HOMOLOGADA (2'!AY489</f>
        <v>0</v>
      </c>
      <c r="K489" s="123"/>
      <c r="L489" s="123">
        <f t="shared" si="26"/>
        <v>1654583.2743426822</v>
      </c>
      <c r="M489" s="123"/>
      <c r="N489" s="123">
        <f>'MATRIZ 2017 COMPL HOMOLOGADA (2'!AG489+'MATRIZ 2017 COMPL HOMOLOGADA (2'!AJ489+'MATRIZ 2017 COMPL HOMOLOGADA (2'!AM489</f>
        <v>279436.74204173713</v>
      </c>
      <c r="O489" s="123"/>
      <c r="P489" s="123"/>
      <c r="Q489" s="102"/>
    </row>
    <row r="490" spans="1:17" x14ac:dyDescent="0.25">
      <c r="A490" s="102"/>
      <c r="B490" s="103" t="s">
        <v>525</v>
      </c>
      <c r="C490" s="103" t="s">
        <v>528</v>
      </c>
      <c r="D490" s="103" t="s">
        <v>89</v>
      </c>
      <c r="H490" s="123">
        <f>'MATRIZ 2017 COMPL HOMOLOGADA (2'!J490</f>
        <v>2185150.746490208</v>
      </c>
      <c r="I490" s="123">
        <f>'MATRIZ 2017 COMPL HOMOLOGADA (2'!O490</f>
        <v>0</v>
      </c>
      <c r="J490" s="123">
        <f>'MATRIZ 2017 COMPL HOMOLOGADA (2'!R490+'MATRIZ 2017 COMPL HOMOLOGADA (2'!X490+'MATRIZ 2017 COMPL HOMOLOGADA (2'!AQ490+'MATRIZ 2017 COMPL HOMOLOGADA (2'!AU490+'MATRIZ 2017 COMPL HOMOLOGADA (2'!AY490</f>
        <v>0</v>
      </c>
      <c r="K490" s="123"/>
      <c r="L490" s="123">
        <f t="shared" si="26"/>
        <v>2185150.746490208</v>
      </c>
      <c r="M490" s="123"/>
      <c r="N490" s="123">
        <f>'MATRIZ 2017 COMPL HOMOLOGADA (2'!AG490+'MATRIZ 2017 COMPL HOMOLOGADA (2'!AJ490+'MATRIZ 2017 COMPL HOMOLOGADA (2'!AM490</f>
        <v>586047.3746515034</v>
      </c>
      <c r="O490" s="123"/>
      <c r="P490" s="123"/>
      <c r="Q490" s="102"/>
    </row>
    <row r="491" spans="1:17" x14ac:dyDescent="0.25">
      <c r="A491" s="102"/>
      <c r="B491" s="103" t="s">
        <v>525</v>
      </c>
      <c r="C491" s="103" t="s">
        <v>529</v>
      </c>
      <c r="D491" s="103" t="s">
        <v>89</v>
      </c>
      <c r="H491" s="123">
        <f>'MATRIZ 2017 COMPL HOMOLOGADA (2'!J491</f>
        <v>12537777.79433476</v>
      </c>
      <c r="I491" s="123">
        <f>'MATRIZ 2017 COMPL HOMOLOGADA (2'!O491</f>
        <v>0</v>
      </c>
      <c r="J491" s="123">
        <f>'MATRIZ 2017 COMPL HOMOLOGADA (2'!R491+'MATRIZ 2017 COMPL HOMOLOGADA (2'!X491+'MATRIZ 2017 COMPL HOMOLOGADA (2'!AQ491+'MATRIZ 2017 COMPL HOMOLOGADA (2'!AU491+'MATRIZ 2017 COMPL HOMOLOGADA (2'!AY491</f>
        <v>990090.82036444615</v>
      </c>
      <c r="K491" s="123"/>
      <c r="L491" s="123">
        <f t="shared" si="26"/>
        <v>13527868.614699205</v>
      </c>
      <c r="M491" s="123"/>
      <c r="N491" s="123">
        <f>'MATRIZ 2017 COMPL HOMOLOGADA (2'!AG491+'MATRIZ 2017 COMPL HOMOLOGADA (2'!AJ491+'MATRIZ 2017 COMPL HOMOLOGADA (2'!AM491</f>
        <v>5473483.0124028036</v>
      </c>
      <c r="O491" s="123"/>
      <c r="P491" s="123"/>
      <c r="Q491" s="102"/>
    </row>
    <row r="492" spans="1:17" x14ac:dyDescent="0.25">
      <c r="A492" s="102"/>
      <c r="B492" s="103" t="s">
        <v>525</v>
      </c>
      <c r="C492" s="103" t="s">
        <v>530</v>
      </c>
      <c r="D492" s="103" t="s">
        <v>89</v>
      </c>
      <c r="H492" s="123">
        <f>'MATRIZ 2017 COMPL HOMOLOGADA (2'!J492</f>
        <v>1719973.4019592027</v>
      </c>
      <c r="I492" s="123">
        <f>'MATRIZ 2017 COMPL HOMOLOGADA (2'!O492</f>
        <v>0</v>
      </c>
      <c r="J492" s="123">
        <f>'MATRIZ 2017 COMPL HOMOLOGADA (2'!R492+'MATRIZ 2017 COMPL HOMOLOGADA (2'!X492+'MATRIZ 2017 COMPL HOMOLOGADA (2'!AQ492+'MATRIZ 2017 COMPL HOMOLOGADA (2'!AU492+'MATRIZ 2017 COMPL HOMOLOGADA (2'!AY492</f>
        <v>0</v>
      </c>
      <c r="K492" s="123"/>
      <c r="L492" s="123">
        <f t="shared" si="26"/>
        <v>1719973.4019592027</v>
      </c>
      <c r="M492" s="123"/>
      <c r="N492" s="123">
        <f>'MATRIZ 2017 COMPL HOMOLOGADA (2'!AG492+'MATRIZ 2017 COMPL HOMOLOGADA (2'!AJ492+'MATRIZ 2017 COMPL HOMOLOGADA (2'!AM492</f>
        <v>251681.81965921013</v>
      </c>
      <c r="O492" s="123"/>
      <c r="P492" s="123"/>
      <c r="Q492" s="102"/>
    </row>
    <row r="493" spans="1:17" x14ac:dyDescent="0.25">
      <c r="A493" s="102"/>
      <c r="B493" s="103" t="s">
        <v>525</v>
      </c>
      <c r="C493" s="103" t="s">
        <v>531</v>
      </c>
      <c r="D493" s="103" t="s">
        <v>89</v>
      </c>
      <c r="H493" s="123">
        <f>'MATRIZ 2017 COMPL HOMOLOGADA (2'!J493</f>
        <v>1719973.4019592025</v>
      </c>
      <c r="I493" s="123">
        <f>'MATRIZ 2017 COMPL HOMOLOGADA (2'!O493</f>
        <v>0</v>
      </c>
      <c r="J493" s="123">
        <f>'MATRIZ 2017 COMPL HOMOLOGADA (2'!R493+'MATRIZ 2017 COMPL HOMOLOGADA (2'!X493+'MATRIZ 2017 COMPL HOMOLOGADA (2'!AQ493+'MATRIZ 2017 COMPL HOMOLOGADA (2'!AU493+'MATRIZ 2017 COMPL HOMOLOGADA (2'!AY493</f>
        <v>0</v>
      </c>
      <c r="K493" s="123"/>
      <c r="L493" s="123">
        <f t="shared" si="26"/>
        <v>1719973.4019592025</v>
      </c>
      <c r="M493" s="123"/>
      <c r="N493" s="123">
        <f>'MATRIZ 2017 COMPL HOMOLOGADA (2'!AG493+'MATRIZ 2017 COMPL HOMOLOGADA (2'!AJ493+'MATRIZ 2017 COMPL HOMOLOGADA (2'!AM493</f>
        <v>292208.43064941448</v>
      </c>
      <c r="O493" s="123"/>
      <c r="P493" s="123"/>
      <c r="Q493" s="102"/>
    </row>
    <row r="494" spans="1:17" x14ac:dyDescent="0.25">
      <c r="A494" s="102"/>
      <c r="B494" s="103" t="s">
        <v>525</v>
      </c>
      <c r="C494" s="103" t="s">
        <v>532</v>
      </c>
      <c r="D494" s="103" t="s">
        <v>89</v>
      </c>
      <c r="H494" s="123">
        <f>'MATRIZ 2017 COMPL HOMOLOGADA (2'!J494</f>
        <v>3756494.1888176212</v>
      </c>
      <c r="I494" s="123">
        <f>'MATRIZ 2017 COMPL HOMOLOGADA (2'!O494</f>
        <v>0</v>
      </c>
      <c r="J494" s="123">
        <f>'MATRIZ 2017 COMPL HOMOLOGADA (2'!R494+'MATRIZ 2017 COMPL HOMOLOGADA (2'!X494+'MATRIZ 2017 COMPL HOMOLOGADA (2'!AQ494+'MATRIZ 2017 COMPL HOMOLOGADA (2'!AU494+'MATRIZ 2017 COMPL HOMOLOGADA (2'!AY494</f>
        <v>0</v>
      </c>
      <c r="K494" s="123"/>
      <c r="L494" s="123">
        <f t="shared" si="26"/>
        <v>3756494.1888176212</v>
      </c>
      <c r="M494" s="123"/>
      <c r="N494" s="123">
        <f>'MATRIZ 2017 COMPL HOMOLOGADA (2'!AG494+'MATRIZ 2017 COMPL HOMOLOGADA (2'!AJ494+'MATRIZ 2017 COMPL HOMOLOGADA (2'!AM494</f>
        <v>1051784.9426105444</v>
      </c>
      <c r="O494" s="123"/>
      <c r="P494" s="123"/>
      <c r="Q494" s="102"/>
    </row>
    <row r="495" spans="1:17" x14ac:dyDescent="0.25">
      <c r="A495" s="102"/>
      <c r="B495" s="103" t="s">
        <v>525</v>
      </c>
      <c r="C495" s="103" t="s">
        <v>533</v>
      </c>
      <c r="D495" s="103" t="s">
        <v>89</v>
      </c>
      <c r="H495" s="123">
        <f>'MATRIZ 2017 COMPL HOMOLOGADA (2'!J495</f>
        <v>1634017.3979407363</v>
      </c>
      <c r="I495" s="123">
        <f>'MATRIZ 2017 COMPL HOMOLOGADA (2'!O495</f>
        <v>0</v>
      </c>
      <c r="J495" s="123">
        <f>'MATRIZ 2017 COMPL HOMOLOGADA (2'!R495+'MATRIZ 2017 COMPL HOMOLOGADA (2'!X495+'MATRIZ 2017 COMPL HOMOLOGADA (2'!AQ495+'MATRIZ 2017 COMPL HOMOLOGADA (2'!AU495+'MATRIZ 2017 COMPL HOMOLOGADA (2'!AY495</f>
        <v>0</v>
      </c>
      <c r="K495" s="123"/>
      <c r="L495" s="123">
        <f t="shared" si="26"/>
        <v>1634017.3979407363</v>
      </c>
      <c r="M495" s="123"/>
      <c r="N495" s="123">
        <f>'MATRIZ 2017 COMPL HOMOLOGADA (2'!AG495+'MATRIZ 2017 COMPL HOMOLOGADA (2'!AJ495+'MATRIZ 2017 COMPL HOMOLOGADA (2'!AM495</f>
        <v>278541.05784074217</v>
      </c>
      <c r="O495" s="123"/>
      <c r="P495" s="123"/>
      <c r="Q495" s="102"/>
    </row>
    <row r="496" spans="1:17" x14ac:dyDescent="0.25">
      <c r="A496" s="102"/>
      <c r="B496" s="103" t="s">
        <v>525</v>
      </c>
      <c r="C496" s="103" t="s">
        <v>152</v>
      </c>
      <c r="D496" s="103" t="s">
        <v>89</v>
      </c>
      <c r="H496" s="123">
        <f>'MATRIZ 2017 COMPL HOMOLOGADA (2'!J496</f>
        <v>1719973.4019592025</v>
      </c>
      <c r="I496" s="123">
        <f>'MATRIZ 2017 COMPL HOMOLOGADA (2'!O496</f>
        <v>0</v>
      </c>
      <c r="J496" s="123">
        <f>'MATRIZ 2017 COMPL HOMOLOGADA (2'!R496+'MATRIZ 2017 COMPL HOMOLOGADA (2'!X496+'MATRIZ 2017 COMPL HOMOLOGADA (2'!AQ496+'MATRIZ 2017 COMPL HOMOLOGADA (2'!AU496+'MATRIZ 2017 COMPL HOMOLOGADA (2'!AY496</f>
        <v>0</v>
      </c>
      <c r="K496" s="123"/>
      <c r="L496" s="123">
        <f t="shared" si="26"/>
        <v>1719973.4019592025</v>
      </c>
      <c r="M496" s="123"/>
      <c r="N496" s="123">
        <f>'MATRIZ 2017 COMPL HOMOLOGADA (2'!AG496+'MATRIZ 2017 COMPL HOMOLOGADA (2'!AJ496+'MATRIZ 2017 COMPL HOMOLOGADA (2'!AM496</f>
        <v>203444.82388054783</v>
      </c>
      <c r="O496" s="123"/>
      <c r="P496" s="123"/>
      <c r="Q496" s="102"/>
    </row>
    <row r="497" spans="1:17" x14ac:dyDescent="0.25">
      <c r="A497" s="102"/>
      <c r="H497" s="123"/>
      <c r="I497" s="123"/>
      <c r="J497" s="123"/>
      <c r="K497" s="123"/>
      <c r="L497" s="123"/>
      <c r="M497" s="123"/>
      <c r="N497" s="123"/>
      <c r="O497" s="123"/>
      <c r="P497" s="123"/>
      <c r="Q497" s="102"/>
    </row>
    <row r="498" spans="1:17" x14ac:dyDescent="0.25">
      <c r="A498" s="102"/>
      <c r="B498" s="107" t="s">
        <v>525</v>
      </c>
      <c r="C498" s="107" t="s">
        <v>534</v>
      </c>
      <c r="D498" s="107" t="s">
        <v>84</v>
      </c>
      <c r="E498" s="107"/>
      <c r="F498" s="109"/>
      <c r="G498" s="107"/>
      <c r="H498" s="124">
        <f>SUM(H499:H513)</f>
        <v>28939078.031418663</v>
      </c>
      <c r="I498" s="124">
        <f>SUM(I499:I513)</f>
        <v>0</v>
      </c>
      <c r="J498" s="124">
        <f>SUM(J499:J513)</f>
        <v>4849288.9617077177</v>
      </c>
      <c r="K498" s="124"/>
      <c r="L498" s="124">
        <f>SUM(L499:L513)</f>
        <v>33788366.993126385</v>
      </c>
      <c r="M498" s="124"/>
      <c r="N498" s="124">
        <f>SUM(N499:N513)</f>
        <v>9428803.0475112051</v>
      </c>
      <c r="O498" s="124"/>
      <c r="P498" s="124">
        <f>L498*'DADOS BASE PROPOSTA'!$H$63</f>
        <v>27030.69359450111</v>
      </c>
      <c r="Q498" s="102"/>
    </row>
    <row r="499" spans="1:17" x14ac:dyDescent="0.25">
      <c r="A499" s="102"/>
      <c r="B499" s="103" t="s">
        <v>525</v>
      </c>
      <c r="C499" s="103" t="s">
        <v>35</v>
      </c>
      <c r="D499" s="103" t="s">
        <v>85</v>
      </c>
      <c r="F499" s="77">
        <f>'MATRIZ 2017 COMPL HOMOLOGADA (2'!Q499</f>
        <v>14</v>
      </c>
      <c r="H499" s="123">
        <f>'MATRIZ 2017 COMPL HOMOLOGADA (2'!J499</f>
        <v>0</v>
      </c>
      <c r="I499" s="123">
        <f>SUMIF('MATRIZ 2017 COMPL HOMOLOGADA (2'!D500:D514,"ECR",'MATRIZ 2017 COMPL HOMOLOGADA (2'!O500:O514)</f>
        <v>0</v>
      </c>
      <c r="J499" s="123">
        <f>'MATRIZ 2017 COMPL HOMOLOGADA (2'!R499+'MATRIZ 2017 COMPL HOMOLOGADA (2'!X499+'MATRIZ 2017 COMPL HOMOLOGADA (2'!AQ499+'MATRIZ 2017 COMPL HOMOLOGADA (2'!AU499+'MATRIZ 2017 COMPL HOMOLOGADA (2'!AY499</f>
        <v>4849288.9617077177</v>
      </c>
      <c r="K499" s="123"/>
      <c r="L499" s="123">
        <f t="shared" ref="L499:L513" si="27">SUM(H499:J499)</f>
        <v>4849288.9617077177</v>
      </c>
      <c r="M499" s="123"/>
      <c r="N499" s="123">
        <f>'MATRIZ 2017 COMPL HOMOLOGADA (2'!AG499+'MATRIZ 2017 COMPL HOMOLOGADA (2'!AJ499+'MATRIZ 2017 COMPL HOMOLOGADA (2'!AM499</f>
        <v>0</v>
      </c>
      <c r="O499" s="123"/>
      <c r="P499" s="123"/>
      <c r="Q499" s="102"/>
    </row>
    <row r="500" spans="1:17" x14ac:dyDescent="0.25">
      <c r="A500" s="102"/>
      <c r="B500" s="103" t="s">
        <v>525</v>
      </c>
      <c r="C500" s="103" t="s">
        <v>535</v>
      </c>
      <c r="D500" s="103" t="s">
        <v>89</v>
      </c>
      <c r="H500" s="123">
        <f>'MATRIZ 2017 COMPL HOMOLOGADA (2'!J500</f>
        <v>1719973.4019592025</v>
      </c>
      <c r="I500" s="123">
        <f>'MATRIZ 2017 COMPL HOMOLOGADA (2'!O500</f>
        <v>0</v>
      </c>
      <c r="J500" s="123">
        <f>'MATRIZ 2017 COMPL HOMOLOGADA (2'!R500+'MATRIZ 2017 COMPL HOMOLOGADA (2'!X500+'MATRIZ 2017 COMPL HOMOLOGADA (2'!AQ500+'MATRIZ 2017 COMPL HOMOLOGADA (2'!AU500+'MATRIZ 2017 COMPL HOMOLOGADA (2'!AY500</f>
        <v>0</v>
      </c>
      <c r="K500" s="123"/>
      <c r="L500" s="123">
        <f t="shared" si="27"/>
        <v>1719973.4019592025</v>
      </c>
      <c r="M500" s="123"/>
      <c r="N500" s="123">
        <f>'MATRIZ 2017 COMPL HOMOLOGADA (2'!AG500+'MATRIZ 2017 COMPL HOMOLOGADA (2'!AJ500+'MATRIZ 2017 COMPL HOMOLOGADA (2'!AM500</f>
        <v>699774.15740541171</v>
      </c>
      <c r="O500" s="123"/>
      <c r="P500" s="123"/>
      <c r="Q500" s="102"/>
    </row>
    <row r="501" spans="1:17" hidden="1" x14ac:dyDescent="0.25">
      <c r="A501" s="102"/>
      <c r="B501" s="103" t="s">
        <v>525</v>
      </c>
      <c r="C501" s="103" t="s">
        <v>536</v>
      </c>
      <c r="D501" s="103" t="s">
        <v>89</v>
      </c>
      <c r="H501" s="123">
        <f>'MATRIZ 2017 COMPL HOMOLOGADA (2'!J501</f>
        <v>1719973.4019592025</v>
      </c>
      <c r="I501" s="123">
        <f>'MATRIZ 2017 COMPL HOMOLOGADA (2'!O501</f>
        <v>0</v>
      </c>
      <c r="J501" s="123">
        <f>'MATRIZ 2017 COMPL HOMOLOGADA (2'!R501+'MATRIZ 2017 COMPL HOMOLOGADA (2'!X501+'MATRIZ 2017 COMPL HOMOLOGADA (2'!AQ501+'MATRIZ 2017 COMPL HOMOLOGADA (2'!AU501+'MATRIZ 2017 COMPL HOMOLOGADA (2'!AY501</f>
        <v>0</v>
      </c>
      <c r="K501" s="123"/>
      <c r="L501" s="123">
        <f t="shared" si="27"/>
        <v>1719973.4019592025</v>
      </c>
      <c r="M501" s="123"/>
      <c r="N501" s="123">
        <f>'MATRIZ 2017 COMPL HOMOLOGADA (2'!AG501+'MATRIZ 2017 COMPL HOMOLOGADA (2'!AJ501+'MATRIZ 2017 COMPL HOMOLOGADA (2'!AM501</f>
        <v>395110.7054554905</v>
      </c>
      <c r="O501" s="123"/>
      <c r="P501" s="123"/>
      <c r="Q501" s="102"/>
    </row>
    <row r="502" spans="1:17" hidden="1" x14ac:dyDescent="0.25">
      <c r="A502" s="102"/>
      <c r="B502" s="103" t="s">
        <v>525</v>
      </c>
      <c r="C502" s="103" t="s">
        <v>537</v>
      </c>
      <c r="D502" s="103" t="s">
        <v>89</v>
      </c>
      <c r="H502" s="123">
        <f>'MATRIZ 2017 COMPL HOMOLOGADA (2'!J502</f>
        <v>1484193.028055449</v>
      </c>
      <c r="I502" s="123">
        <f>'MATRIZ 2017 COMPL HOMOLOGADA (2'!O502</f>
        <v>0</v>
      </c>
      <c r="J502" s="123">
        <f>'MATRIZ 2017 COMPL HOMOLOGADA (2'!R502+'MATRIZ 2017 COMPL HOMOLOGADA (2'!X502+'MATRIZ 2017 COMPL HOMOLOGADA (2'!AQ502+'MATRIZ 2017 COMPL HOMOLOGADA (2'!AU502+'MATRIZ 2017 COMPL HOMOLOGADA (2'!AY502</f>
        <v>0</v>
      </c>
      <c r="K502" s="123"/>
      <c r="L502" s="123">
        <f t="shared" si="27"/>
        <v>1484193.028055449</v>
      </c>
      <c r="M502" s="123"/>
      <c r="N502" s="123">
        <f>'MATRIZ 2017 COMPL HOMOLOGADA (2'!AG502+'MATRIZ 2017 COMPL HOMOLOGADA (2'!AJ502+'MATRIZ 2017 COMPL HOMOLOGADA (2'!AM502</f>
        <v>263525.66999611416</v>
      </c>
      <c r="O502" s="123"/>
      <c r="P502" s="123"/>
      <c r="Q502" s="102"/>
    </row>
    <row r="503" spans="1:17" hidden="1" x14ac:dyDescent="0.25">
      <c r="A503" s="102"/>
      <c r="B503" s="103" t="s">
        <v>525</v>
      </c>
      <c r="C503" s="103" t="s">
        <v>538</v>
      </c>
      <c r="D503" s="103" t="s">
        <v>89</v>
      </c>
      <c r="H503" s="123">
        <f>'MATRIZ 2017 COMPL HOMOLOGADA (2'!J503</f>
        <v>2150026.6218961594</v>
      </c>
      <c r="I503" s="123">
        <f>'MATRIZ 2017 COMPL HOMOLOGADA (2'!O503</f>
        <v>0</v>
      </c>
      <c r="J503" s="123">
        <f>'MATRIZ 2017 COMPL HOMOLOGADA (2'!R503+'MATRIZ 2017 COMPL HOMOLOGADA (2'!X503+'MATRIZ 2017 COMPL HOMOLOGADA (2'!AQ503+'MATRIZ 2017 COMPL HOMOLOGADA (2'!AU503+'MATRIZ 2017 COMPL HOMOLOGADA (2'!AY503</f>
        <v>0</v>
      </c>
      <c r="K503" s="123"/>
      <c r="L503" s="123">
        <f t="shared" si="27"/>
        <v>2150026.6218961594</v>
      </c>
      <c r="M503" s="123"/>
      <c r="N503" s="123">
        <f>'MATRIZ 2017 COMPL HOMOLOGADA (2'!AG503+'MATRIZ 2017 COMPL HOMOLOGADA (2'!AJ503+'MATRIZ 2017 COMPL HOMOLOGADA (2'!AM503</f>
        <v>963299.82740152592</v>
      </c>
      <c r="O503" s="123"/>
      <c r="P503" s="123"/>
      <c r="Q503" s="102"/>
    </row>
    <row r="504" spans="1:17" hidden="1" x14ac:dyDescent="0.25">
      <c r="A504" s="102"/>
      <c r="B504" s="103" t="s">
        <v>525</v>
      </c>
      <c r="C504" s="103" t="s">
        <v>539</v>
      </c>
      <c r="D504" s="103" t="s">
        <v>89</v>
      </c>
      <c r="H504" s="123">
        <f>'MATRIZ 2017 COMPL HOMOLOGADA (2'!J504</f>
        <v>1428288.4405520179</v>
      </c>
      <c r="I504" s="123">
        <f>'MATRIZ 2017 COMPL HOMOLOGADA (2'!O504</f>
        <v>0</v>
      </c>
      <c r="J504" s="123">
        <f>'MATRIZ 2017 COMPL HOMOLOGADA (2'!R504+'MATRIZ 2017 COMPL HOMOLOGADA (2'!X504+'MATRIZ 2017 COMPL HOMOLOGADA (2'!AQ504+'MATRIZ 2017 COMPL HOMOLOGADA (2'!AU504+'MATRIZ 2017 COMPL HOMOLOGADA (2'!AY504</f>
        <v>0</v>
      </c>
      <c r="K504" s="123"/>
      <c r="L504" s="123">
        <f t="shared" si="27"/>
        <v>1428288.4405520179</v>
      </c>
      <c r="M504" s="123"/>
      <c r="N504" s="123">
        <f>'MATRIZ 2017 COMPL HOMOLOGADA (2'!AG504+'MATRIZ 2017 COMPL HOMOLOGADA (2'!AJ504+'MATRIZ 2017 COMPL HOMOLOGADA (2'!AM504</f>
        <v>245759.89449075813</v>
      </c>
      <c r="O504" s="123"/>
      <c r="P504" s="123"/>
      <c r="Q504" s="102"/>
    </row>
    <row r="505" spans="1:17" hidden="1" x14ac:dyDescent="0.25">
      <c r="A505" s="102"/>
      <c r="B505" s="103" t="s">
        <v>525</v>
      </c>
      <c r="C505" s="103" t="s">
        <v>540</v>
      </c>
      <c r="D505" s="103" t="s">
        <v>89</v>
      </c>
      <c r="H505" s="123">
        <f>'MATRIZ 2017 COMPL HOMOLOGADA (2'!J505</f>
        <v>2143748.1345507554</v>
      </c>
      <c r="I505" s="123">
        <f>'MATRIZ 2017 COMPL HOMOLOGADA (2'!O505</f>
        <v>0</v>
      </c>
      <c r="J505" s="123">
        <f>'MATRIZ 2017 COMPL HOMOLOGADA (2'!R505+'MATRIZ 2017 COMPL HOMOLOGADA (2'!X505+'MATRIZ 2017 COMPL HOMOLOGADA (2'!AQ505+'MATRIZ 2017 COMPL HOMOLOGADA (2'!AU505+'MATRIZ 2017 COMPL HOMOLOGADA (2'!AY505</f>
        <v>0</v>
      </c>
      <c r="K505" s="123"/>
      <c r="L505" s="123">
        <f t="shared" si="27"/>
        <v>2143748.1345507554</v>
      </c>
      <c r="M505" s="123"/>
      <c r="N505" s="123">
        <f>'MATRIZ 2017 COMPL HOMOLOGADA (2'!AG505+'MATRIZ 2017 COMPL HOMOLOGADA (2'!AJ505+'MATRIZ 2017 COMPL HOMOLOGADA (2'!AM505</f>
        <v>819693.14206656476</v>
      </c>
      <c r="O505" s="123"/>
      <c r="P505" s="123"/>
      <c r="Q505" s="102"/>
    </row>
    <row r="506" spans="1:17" hidden="1" x14ac:dyDescent="0.25">
      <c r="A506" s="102"/>
      <c r="B506" s="103" t="s">
        <v>525</v>
      </c>
      <c r="C506" s="103" t="s">
        <v>541</v>
      </c>
      <c r="D506" s="103" t="s">
        <v>89</v>
      </c>
      <c r="H506" s="123">
        <f>'MATRIZ 2017 COMPL HOMOLOGADA (2'!J506</f>
        <v>1719973.4019592025</v>
      </c>
      <c r="I506" s="123">
        <f>'MATRIZ 2017 COMPL HOMOLOGADA (2'!O506</f>
        <v>0</v>
      </c>
      <c r="J506" s="123">
        <f>'MATRIZ 2017 COMPL HOMOLOGADA (2'!R506+'MATRIZ 2017 COMPL HOMOLOGADA (2'!X506+'MATRIZ 2017 COMPL HOMOLOGADA (2'!AQ506+'MATRIZ 2017 COMPL HOMOLOGADA (2'!AU506+'MATRIZ 2017 COMPL HOMOLOGADA (2'!AY506</f>
        <v>0</v>
      </c>
      <c r="K506" s="123"/>
      <c r="L506" s="123">
        <f t="shared" si="27"/>
        <v>1719973.4019592025</v>
      </c>
      <c r="M506" s="123"/>
      <c r="N506" s="123">
        <f>'MATRIZ 2017 COMPL HOMOLOGADA (2'!AG506+'MATRIZ 2017 COMPL HOMOLOGADA (2'!AJ506+'MATRIZ 2017 COMPL HOMOLOGADA (2'!AM506</f>
        <v>351163.05757700413</v>
      </c>
      <c r="O506" s="123"/>
      <c r="P506" s="123"/>
      <c r="Q506" s="102"/>
    </row>
    <row r="507" spans="1:17" hidden="1" x14ac:dyDescent="0.25">
      <c r="A507" s="102"/>
      <c r="B507" s="103" t="s">
        <v>525</v>
      </c>
      <c r="C507" s="103" t="s">
        <v>542</v>
      </c>
      <c r="D507" s="103" t="s">
        <v>89</v>
      </c>
      <c r="H507" s="123">
        <f>'MATRIZ 2017 COMPL HOMOLOGADA (2'!J507</f>
        <v>1600845.4633073048</v>
      </c>
      <c r="I507" s="123">
        <f>'MATRIZ 2017 COMPL HOMOLOGADA (2'!O507</f>
        <v>0</v>
      </c>
      <c r="J507" s="123">
        <f>'MATRIZ 2017 COMPL HOMOLOGADA (2'!R507+'MATRIZ 2017 COMPL HOMOLOGADA (2'!X507+'MATRIZ 2017 COMPL HOMOLOGADA (2'!AQ507+'MATRIZ 2017 COMPL HOMOLOGADA (2'!AU507+'MATRIZ 2017 COMPL HOMOLOGADA (2'!AY507</f>
        <v>0</v>
      </c>
      <c r="K507" s="123"/>
      <c r="L507" s="123">
        <f t="shared" si="27"/>
        <v>1600845.4633073048</v>
      </c>
      <c r="M507" s="123"/>
      <c r="N507" s="123">
        <f>'MATRIZ 2017 COMPL HOMOLOGADA (2'!AG507+'MATRIZ 2017 COMPL HOMOLOGADA (2'!AJ507+'MATRIZ 2017 COMPL HOMOLOGADA (2'!AM507</f>
        <v>363704.90409576055</v>
      </c>
      <c r="O507" s="123"/>
      <c r="P507" s="123"/>
      <c r="Q507" s="102"/>
    </row>
    <row r="508" spans="1:17" hidden="1" x14ac:dyDescent="0.25">
      <c r="A508" s="102"/>
      <c r="B508" s="103" t="s">
        <v>525</v>
      </c>
      <c r="C508" s="103" t="s">
        <v>543</v>
      </c>
      <c r="D508" s="103" t="s">
        <v>89</v>
      </c>
      <c r="H508" s="123">
        <f>'MATRIZ 2017 COMPL HOMOLOGADA (2'!J508</f>
        <v>4148355.3159605768</v>
      </c>
      <c r="I508" s="123">
        <f>'MATRIZ 2017 COMPL HOMOLOGADA (2'!O508</f>
        <v>0</v>
      </c>
      <c r="J508" s="123">
        <f>'MATRIZ 2017 COMPL HOMOLOGADA (2'!R508+'MATRIZ 2017 COMPL HOMOLOGADA (2'!X508+'MATRIZ 2017 COMPL HOMOLOGADA (2'!AQ508+'MATRIZ 2017 COMPL HOMOLOGADA (2'!AU508+'MATRIZ 2017 COMPL HOMOLOGADA (2'!AY508</f>
        <v>0</v>
      </c>
      <c r="K508" s="123"/>
      <c r="L508" s="123">
        <f t="shared" si="27"/>
        <v>4148355.3159605768</v>
      </c>
      <c r="M508" s="123"/>
      <c r="N508" s="123">
        <f>'MATRIZ 2017 COMPL HOMOLOGADA (2'!AG508+'MATRIZ 2017 COMPL HOMOLOGADA (2'!AJ508+'MATRIZ 2017 COMPL HOMOLOGADA (2'!AM508</f>
        <v>1583127.9950328355</v>
      </c>
      <c r="O508" s="123"/>
      <c r="P508" s="123"/>
      <c r="Q508" s="102"/>
    </row>
    <row r="509" spans="1:17" hidden="1" x14ac:dyDescent="0.25">
      <c r="A509" s="102"/>
      <c r="B509" s="103" t="s">
        <v>525</v>
      </c>
      <c r="C509" s="103" t="s">
        <v>544</v>
      </c>
      <c r="D509" s="103" t="s">
        <v>89</v>
      </c>
      <c r="H509" s="123">
        <f>'MATRIZ 2017 COMPL HOMOLOGADA (2'!J509</f>
        <v>1719973.4019592025</v>
      </c>
      <c r="I509" s="123">
        <f>'MATRIZ 2017 COMPL HOMOLOGADA (2'!O509</f>
        <v>0</v>
      </c>
      <c r="J509" s="123">
        <f>'MATRIZ 2017 COMPL HOMOLOGADA (2'!R509+'MATRIZ 2017 COMPL HOMOLOGADA (2'!X509+'MATRIZ 2017 COMPL HOMOLOGADA (2'!AQ509+'MATRIZ 2017 COMPL HOMOLOGADA (2'!AU509+'MATRIZ 2017 COMPL HOMOLOGADA (2'!AY509</f>
        <v>0</v>
      </c>
      <c r="K509" s="123"/>
      <c r="L509" s="123">
        <f t="shared" si="27"/>
        <v>1719973.4019592025</v>
      </c>
      <c r="M509" s="123"/>
      <c r="N509" s="123">
        <f>'MATRIZ 2017 COMPL HOMOLOGADA (2'!AG509+'MATRIZ 2017 COMPL HOMOLOGADA (2'!AJ509+'MATRIZ 2017 COMPL HOMOLOGADA (2'!AM509</f>
        <v>529518.80881241662</v>
      </c>
      <c r="O509" s="123"/>
      <c r="P509" s="123"/>
      <c r="Q509" s="102"/>
    </row>
    <row r="510" spans="1:17" hidden="1" x14ac:dyDescent="0.25">
      <c r="A510" s="102"/>
      <c r="B510" s="103" t="s">
        <v>525</v>
      </c>
      <c r="C510" s="103" t="s">
        <v>545</v>
      </c>
      <c r="D510" s="103" t="s">
        <v>89</v>
      </c>
      <c r="H510" s="123">
        <f>'MATRIZ 2017 COMPL HOMOLOGADA (2'!J510</f>
        <v>3329895.4907315257</v>
      </c>
      <c r="I510" s="123">
        <f>'MATRIZ 2017 COMPL HOMOLOGADA (2'!O510</f>
        <v>0</v>
      </c>
      <c r="J510" s="123">
        <f>'MATRIZ 2017 COMPL HOMOLOGADA (2'!R510+'MATRIZ 2017 COMPL HOMOLOGADA (2'!X510+'MATRIZ 2017 COMPL HOMOLOGADA (2'!AQ510+'MATRIZ 2017 COMPL HOMOLOGADA (2'!AU510+'MATRIZ 2017 COMPL HOMOLOGADA (2'!AY510</f>
        <v>0</v>
      </c>
      <c r="K510" s="123"/>
      <c r="L510" s="123">
        <f t="shared" si="27"/>
        <v>3329895.4907315257</v>
      </c>
      <c r="M510" s="123"/>
      <c r="N510" s="123">
        <f>'MATRIZ 2017 COMPL HOMOLOGADA (2'!AG510+'MATRIZ 2017 COMPL HOMOLOGADA (2'!AJ510+'MATRIZ 2017 COMPL HOMOLOGADA (2'!AM510</f>
        <v>1305291.0058796292</v>
      </c>
      <c r="O510" s="123"/>
      <c r="P510" s="123"/>
      <c r="Q510" s="102"/>
    </row>
    <row r="511" spans="1:17" hidden="1" x14ac:dyDescent="0.25">
      <c r="A511" s="102"/>
      <c r="B511" s="103" t="s">
        <v>525</v>
      </c>
      <c r="C511" s="103" t="s">
        <v>546</v>
      </c>
      <c r="D511" s="103" t="s">
        <v>89</v>
      </c>
      <c r="H511" s="123">
        <f>'MATRIZ 2017 COMPL HOMOLOGADA (2'!J511</f>
        <v>2393454.7065876871</v>
      </c>
      <c r="I511" s="123">
        <f>'MATRIZ 2017 COMPL HOMOLOGADA (2'!O511</f>
        <v>0</v>
      </c>
      <c r="J511" s="123">
        <f>'MATRIZ 2017 COMPL HOMOLOGADA (2'!R511+'MATRIZ 2017 COMPL HOMOLOGADA (2'!X511+'MATRIZ 2017 COMPL HOMOLOGADA (2'!AQ511+'MATRIZ 2017 COMPL HOMOLOGADA (2'!AU511+'MATRIZ 2017 COMPL HOMOLOGADA (2'!AY511</f>
        <v>0</v>
      </c>
      <c r="K511" s="123"/>
      <c r="L511" s="123">
        <f t="shared" si="27"/>
        <v>2393454.7065876871</v>
      </c>
      <c r="M511" s="123"/>
      <c r="N511" s="123">
        <f>'MATRIZ 2017 COMPL HOMOLOGADA (2'!AG511+'MATRIZ 2017 COMPL HOMOLOGADA (2'!AJ511+'MATRIZ 2017 COMPL HOMOLOGADA (2'!AM511</f>
        <v>879899.38127916015</v>
      </c>
      <c r="O511" s="123"/>
      <c r="P511" s="123"/>
      <c r="Q511" s="102"/>
    </row>
    <row r="512" spans="1:17" hidden="1" x14ac:dyDescent="0.25">
      <c r="A512" s="102"/>
      <c r="B512" s="103" t="s">
        <v>525</v>
      </c>
      <c r="C512" s="103" t="s">
        <v>547</v>
      </c>
      <c r="D512" s="103" t="s">
        <v>89</v>
      </c>
      <c r="H512" s="123">
        <f>'MATRIZ 2017 COMPL HOMOLOGADA (2'!J512</f>
        <v>1406185.5699632098</v>
      </c>
      <c r="I512" s="123">
        <f>'MATRIZ 2017 COMPL HOMOLOGADA (2'!O512</f>
        <v>0</v>
      </c>
      <c r="J512" s="123">
        <f>'MATRIZ 2017 COMPL HOMOLOGADA (2'!R512+'MATRIZ 2017 COMPL HOMOLOGADA (2'!X512+'MATRIZ 2017 COMPL HOMOLOGADA (2'!AQ512+'MATRIZ 2017 COMPL HOMOLOGADA (2'!AU512+'MATRIZ 2017 COMPL HOMOLOGADA (2'!AY512</f>
        <v>0</v>
      </c>
      <c r="K512" s="123"/>
      <c r="L512" s="123">
        <f t="shared" si="27"/>
        <v>1406185.5699632098</v>
      </c>
      <c r="M512" s="123"/>
      <c r="N512" s="123">
        <f>'MATRIZ 2017 COMPL HOMOLOGADA (2'!AG512+'MATRIZ 2017 COMPL HOMOLOGADA (2'!AJ512+'MATRIZ 2017 COMPL HOMOLOGADA (2'!AM512</f>
        <v>236383.51297404247</v>
      </c>
      <c r="O512" s="123"/>
      <c r="P512" s="123"/>
      <c r="Q512" s="102"/>
    </row>
    <row r="513" spans="1:17" hidden="1" x14ac:dyDescent="0.25">
      <c r="A513" s="102"/>
      <c r="B513" s="103" t="s">
        <v>525</v>
      </c>
      <c r="C513" s="103" t="s">
        <v>548</v>
      </c>
      <c r="D513" s="103" t="s">
        <v>89</v>
      </c>
      <c r="H513" s="123">
        <f>'MATRIZ 2017 COMPL HOMOLOGADA (2'!J513</f>
        <v>1974191.6519771679</v>
      </c>
      <c r="I513" s="123">
        <f>'MATRIZ 2017 COMPL HOMOLOGADA (2'!O513</f>
        <v>0</v>
      </c>
      <c r="J513" s="123">
        <f>'MATRIZ 2017 COMPL HOMOLOGADA (2'!R513+'MATRIZ 2017 COMPL HOMOLOGADA (2'!X513+'MATRIZ 2017 COMPL HOMOLOGADA (2'!AQ513+'MATRIZ 2017 COMPL HOMOLOGADA (2'!AU513+'MATRIZ 2017 COMPL HOMOLOGADA (2'!AY513</f>
        <v>0</v>
      </c>
      <c r="K513" s="123"/>
      <c r="L513" s="123">
        <f t="shared" si="27"/>
        <v>1974191.6519771679</v>
      </c>
      <c r="M513" s="123"/>
      <c r="N513" s="123">
        <f>'MATRIZ 2017 COMPL HOMOLOGADA (2'!AG513+'MATRIZ 2017 COMPL HOMOLOGADA (2'!AJ513+'MATRIZ 2017 COMPL HOMOLOGADA (2'!AM513</f>
        <v>792550.98504449311</v>
      </c>
      <c r="O513" s="123"/>
      <c r="P513" s="123"/>
      <c r="Q513" s="102"/>
    </row>
    <row r="514" spans="1:17" hidden="1" x14ac:dyDescent="0.25">
      <c r="A514" s="102"/>
      <c r="H514" s="123"/>
      <c r="I514" s="123"/>
      <c r="J514" s="123"/>
      <c r="K514" s="123"/>
      <c r="L514" s="123"/>
      <c r="M514" s="123"/>
      <c r="N514" s="123"/>
      <c r="O514" s="123"/>
      <c r="P514" s="123"/>
      <c r="Q514" s="102"/>
    </row>
    <row r="515" spans="1:17" hidden="1" x14ac:dyDescent="0.25">
      <c r="A515" s="102"/>
      <c r="B515" s="107" t="s">
        <v>525</v>
      </c>
      <c r="C515" s="107" t="s">
        <v>549</v>
      </c>
      <c r="D515" s="107" t="s">
        <v>84</v>
      </c>
      <c r="E515" s="107"/>
      <c r="F515" s="109"/>
      <c r="G515" s="107"/>
      <c r="H515" s="124">
        <f>SUM(H516:H528)</f>
        <v>29259069.142081574</v>
      </c>
      <c r="I515" s="124">
        <f>SUM(I516:I528)</f>
        <v>1022633.5217287519</v>
      </c>
      <c r="J515" s="124">
        <f>SUM(J516:J528)</f>
        <v>4728799.7115471037</v>
      </c>
      <c r="K515" s="124"/>
      <c r="L515" s="124">
        <f>SUM(L516:L528)</f>
        <v>35010502.375357427</v>
      </c>
      <c r="M515" s="124"/>
      <c r="N515" s="124">
        <f>SUM(N516:N528)</f>
        <v>6914372.9780582655</v>
      </c>
      <c r="O515" s="124"/>
      <c r="P515" s="124">
        <f>L515*'DADOS BASE PROPOSTA'!$H$63</f>
        <v>28008.401900285942</v>
      </c>
      <c r="Q515" s="102"/>
    </row>
    <row r="516" spans="1:17" hidden="1" x14ac:dyDescent="0.25">
      <c r="A516" s="102"/>
      <c r="B516" s="103" t="s">
        <v>525</v>
      </c>
      <c r="C516" s="103" t="s">
        <v>35</v>
      </c>
      <c r="D516" s="103" t="s">
        <v>85</v>
      </c>
      <c r="F516" s="77">
        <f>'MATRIZ 2017 COMPL HOMOLOGADA (2'!Q516</f>
        <v>12</v>
      </c>
      <c r="H516" s="123">
        <f>'MATRIZ 2017 COMPL HOMOLOGADA (2'!J516</f>
        <v>0</v>
      </c>
      <c r="I516" s="123">
        <f>SUMIF('MATRIZ 2017 COMPL HOMOLOGADA (2'!D517:D529,"ECR",'MATRIZ 2017 COMPL HOMOLOGADA (2'!O517:O529)</f>
        <v>0</v>
      </c>
      <c r="J516" s="123">
        <f>'MATRIZ 2017 COMPL HOMOLOGADA (2'!R516+'MATRIZ 2017 COMPL HOMOLOGADA (2'!X516+'MATRIZ 2017 COMPL HOMOLOGADA (2'!AQ516+'MATRIZ 2017 COMPL HOMOLOGADA (2'!AU516+'MATRIZ 2017 COMPL HOMOLOGADA (2'!AY516</f>
        <v>4597835.9724004157</v>
      </c>
      <c r="K516" s="123"/>
      <c r="L516" s="123">
        <f t="shared" ref="L516:L528" si="28">SUM(H516:J516)</f>
        <v>4597835.9724004157</v>
      </c>
      <c r="M516" s="123"/>
      <c r="N516" s="123">
        <f>'MATRIZ 2017 COMPL HOMOLOGADA (2'!AG516+'MATRIZ 2017 COMPL HOMOLOGADA (2'!AJ516+'MATRIZ 2017 COMPL HOMOLOGADA (2'!AM516</f>
        <v>0</v>
      </c>
      <c r="O516" s="123"/>
      <c r="P516" s="123"/>
      <c r="Q516" s="102"/>
    </row>
    <row r="517" spans="1:17" hidden="1" x14ac:dyDescent="0.25">
      <c r="A517" s="102"/>
      <c r="B517" s="103" t="s">
        <v>525</v>
      </c>
      <c r="C517" s="103" t="s">
        <v>550</v>
      </c>
      <c r="D517" s="103" t="s">
        <v>89</v>
      </c>
      <c r="H517" s="123">
        <f>'MATRIZ 2017 COMPL HOMOLOGADA (2'!J517</f>
        <v>1719973.4019592027</v>
      </c>
      <c r="I517" s="123">
        <f>'MATRIZ 2017 COMPL HOMOLOGADA (2'!O517</f>
        <v>0</v>
      </c>
      <c r="J517" s="123">
        <f>'MATRIZ 2017 COMPL HOMOLOGADA (2'!R517+'MATRIZ 2017 COMPL HOMOLOGADA (2'!X517+'MATRIZ 2017 COMPL HOMOLOGADA (2'!AQ517+'MATRIZ 2017 COMPL HOMOLOGADA (2'!AU517+'MATRIZ 2017 COMPL HOMOLOGADA (2'!AY517</f>
        <v>0</v>
      </c>
      <c r="K517" s="123"/>
      <c r="L517" s="123">
        <f t="shared" si="28"/>
        <v>1719973.4019592027</v>
      </c>
      <c r="M517" s="123"/>
      <c r="N517" s="123">
        <f>'MATRIZ 2017 COMPL HOMOLOGADA (2'!AG517+'MATRIZ 2017 COMPL HOMOLOGADA (2'!AJ517+'MATRIZ 2017 COMPL HOMOLOGADA (2'!AM517</f>
        <v>195481.0864121303</v>
      </c>
      <c r="O517" s="123"/>
      <c r="P517" s="123"/>
      <c r="Q517" s="102"/>
    </row>
    <row r="518" spans="1:17" x14ac:dyDescent="0.25">
      <c r="A518" s="102"/>
      <c r="B518" s="103" t="s">
        <v>525</v>
      </c>
      <c r="C518" s="103" t="s">
        <v>551</v>
      </c>
      <c r="D518" s="103" t="s">
        <v>87</v>
      </c>
      <c r="H518" s="123">
        <f>'MATRIZ 2017 COMPL HOMOLOGADA (2'!J518</f>
        <v>0</v>
      </c>
      <c r="I518" s="123">
        <f>'MATRIZ 2017 COMPL HOMOLOGADA (2'!O518</f>
        <v>502311.54531647719</v>
      </c>
      <c r="J518" s="123">
        <f>'MATRIZ 2017 COMPL HOMOLOGADA (2'!R518+'MATRIZ 2017 COMPL HOMOLOGADA (2'!X518+'MATRIZ 2017 COMPL HOMOLOGADA (2'!AQ518+'MATRIZ 2017 COMPL HOMOLOGADA (2'!AU518+'MATRIZ 2017 COMPL HOMOLOGADA (2'!AY518</f>
        <v>0</v>
      </c>
      <c r="K518" s="123"/>
      <c r="L518" s="123">
        <f t="shared" si="28"/>
        <v>502311.54531647719</v>
      </c>
      <c r="M518" s="123"/>
      <c r="N518" s="123">
        <f>'MATRIZ 2017 COMPL HOMOLOGADA (2'!AG518+'MATRIZ 2017 COMPL HOMOLOGADA (2'!AJ518+'MATRIZ 2017 COMPL HOMOLOGADA (2'!AM518</f>
        <v>67600.536155092283</v>
      </c>
      <c r="O518" s="123"/>
      <c r="P518" s="123"/>
      <c r="Q518" s="102"/>
    </row>
    <row r="519" spans="1:17" x14ac:dyDescent="0.25">
      <c r="A519" s="102"/>
      <c r="B519" s="103" t="s">
        <v>525</v>
      </c>
      <c r="C519" s="103" t="s">
        <v>552</v>
      </c>
      <c r="D519" s="103" t="s">
        <v>87</v>
      </c>
      <c r="H519" s="123">
        <f>'MATRIZ 2017 COMPL HOMOLOGADA (2'!J519</f>
        <v>0</v>
      </c>
      <c r="I519" s="123">
        <f>'MATRIZ 2017 COMPL HOMOLOGADA (2'!O519</f>
        <v>520321.9764122747</v>
      </c>
      <c r="J519" s="123">
        <f>'MATRIZ 2017 COMPL HOMOLOGADA (2'!R519+'MATRIZ 2017 COMPL HOMOLOGADA (2'!X519+'MATRIZ 2017 COMPL HOMOLOGADA (2'!AQ519+'MATRIZ 2017 COMPL HOMOLOGADA (2'!AU519+'MATRIZ 2017 COMPL HOMOLOGADA (2'!AY519</f>
        <v>0</v>
      </c>
      <c r="K519" s="123"/>
      <c r="L519" s="123">
        <f t="shared" si="28"/>
        <v>520321.9764122747</v>
      </c>
      <c r="M519" s="123"/>
      <c r="N519" s="123">
        <f>'MATRIZ 2017 COMPL HOMOLOGADA (2'!AG519+'MATRIZ 2017 COMPL HOMOLOGADA (2'!AJ519+'MATRIZ 2017 COMPL HOMOLOGADA (2'!AM519</f>
        <v>73888.958123007847</v>
      </c>
      <c r="O519" s="123"/>
      <c r="P519" s="123"/>
      <c r="Q519" s="102"/>
    </row>
    <row r="520" spans="1:17" x14ac:dyDescent="0.25">
      <c r="A520" s="102"/>
      <c r="B520" s="103" t="s">
        <v>525</v>
      </c>
      <c r="C520" s="103" t="s">
        <v>536</v>
      </c>
      <c r="D520" s="103" t="s">
        <v>89</v>
      </c>
      <c r="H520" s="123">
        <f>'MATRIZ 2017 COMPL HOMOLOGADA (2'!J520</f>
        <v>2832826.0346337077</v>
      </c>
      <c r="I520" s="123">
        <f>'MATRIZ 2017 COMPL HOMOLOGADA (2'!O520</f>
        <v>0</v>
      </c>
      <c r="J520" s="123">
        <f>'MATRIZ 2017 COMPL HOMOLOGADA (2'!R520+'MATRIZ 2017 COMPL HOMOLOGADA (2'!X520+'MATRIZ 2017 COMPL HOMOLOGADA (2'!AQ520+'MATRIZ 2017 COMPL HOMOLOGADA (2'!AU520+'MATRIZ 2017 COMPL HOMOLOGADA (2'!AY520</f>
        <v>0</v>
      </c>
      <c r="K520" s="123"/>
      <c r="L520" s="123">
        <f t="shared" si="28"/>
        <v>2832826.0346337077</v>
      </c>
      <c r="M520" s="123"/>
      <c r="N520" s="123">
        <f>'MATRIZ 2017 COMPL HOMOLOGADA (2'!AG520+'MATRIZ 2017 COMPL HOMOLOGADA (2'!AJ520+'MATRIZ 2017 COMPL HOMOLOGADA (2'!AM520</f>
        <v>791961.98670593917</v>
      </c>
      <c r="O520" s="123"/>
      <c r="P520" s="123"/>
      <c r="Q520" s="102"/>
    </row>
    <row r="521" spans="1:17" x14ac:dyDescent="0.25">
      <c r="A521" s="102"/>
      <c r="B521" s="103" t="s">
        <v>525</v>
      </c>
      <c r="C521" s="103" t="s">
        <v>553</v>
      </c>
      <c r="D521" s="103" t="s">
        <v>89</v>
      </c>
      <c r="H521" s="123">
        <f>'MATRIZ 2017 COMPL HOMOLOGADA (2'!J521</f>
        <v>1350447.3903060248</v>
      </c>
      <c r="I521" s="123">
        <f>'MATRIZ 2017 COMPL HOMOLOGADA (2'!O521</f>
        <v>0</v>
      </c>
      <c r="J521" s="123">
        <f>'MATRIZ 2017 COMPL HOMOLOGADA (2'!R521+'MATRIZ 2017 COMPL HOMOLOGADA (2'!X521+'MATRIZ 2017 COMPL HOMOLOGADA (2'!AQ521+'MATRIZ 2017 COMPL HOMOLOGADA (2'!AU521+'MATRIZ 2017 COMPL HOMOLOGADA (2'!AY521</f>
        <v>0</v>
      </c>
      <c r="K521" s="123"/>
      <c r="L521" s="123">
        <f t="shared" si="28"/>
        <v>1350447.3903060248</v>
      </c>
      <c r="M521" s="123"/>
      <c r="N521" s="123">
        <f>'MATRIZ 2017 COMPL HOMOLOGADA (2'!AG521+'MATRIZ 2017 COMPL HOMOLOGADA (2'!AJ521+'MATRIZ 2017 COMPL HOMOLOGADA (2'!AM521</f>
        <v>157995.91834447841</v>
      </c>
      <c r="O521" s="123"/>
      <c r="P521" s="123"/>
      <c r="Q521" s="102"/>
    </row>
    <row r="522" spans="1:17" x14ac:dyDescent="0.25">
      <c r="A522" s="102"/>
      <c r="B522" s="103" t="s">
        <v>525</v>
      </c>
      <c r="C522" s="103" t="s">
        <v>554</v>
      </c>
      <c r="D522" s="103" t="s">
        <v>89</v>
      </c>
      <c r="H522" s="123">
        <f>'MATRIZ 2017 COMPL HOMOLOGADA (2'!J522</f>
        <v>5989366.7678403482</v>
      </c>
      <c r="I522" s="123">
        <f>'MATRIZ 2017 COMPL HOMOLOGADA (2'!O522</f>
        <v>0</v>
      </c>
      <c r="J522" s="123">
        <f>'MATRIZ 2017 COMPL HOMOLOGADA (2'!R522+'MATRIZ 2017 COMPL HOMOLOGADA (2'!X522+'MATRIZ 2017 COMPL HOMOLOGADA (2'!AQ522+'MATRIZ 2017 COMPL HOMOLOGADA (2'!AU522+'MATRIZ 2017 COMPL HOMOLOGADA (2'!AY522</f>
        <v>0</v>
      </c>
      <c r="K522" s="123"/>
      <c r="L522" s="123">
        <f t="shared" si="28"/>
        <v>5989366.7678403482</v>
      </c>
      <c r="M522" s="123"/>
      <c r="N522" s="123">
        <f>'MATRIZ 2017 COMPL HOMOLOGADA (2'!AG522+'MATRIZ 2017 COMPL HOMOLOGADA (2'!AJ522+'MATRIZ 2017 COMPL HOMOLOGADA (2'!AM522</f>
        <v>1765152.2422023446</v>
      </c>
      <c r="O522" s="123"/>
      <c r="P522" s="123"/>
      <c r="Q522" s="102"/>
    </row>
    <row r="523" spans="1:17" x14ac:dyDescent="0.25">
      <c r="A523" s="102"/>
      <c r="B523" s="103" t="s">
        <v>525</v>
      </c>
      <c r="C523" s="103" t="s">
        <v>555</v>
      </c>
      <c r="D523" s="103" t="s">
        <v>89</v>
      </c>
      <c r="H523" s="123">
        <f>'MATRIZ 2017 COMPL HOMOLOGADA (2'!J523</f>
        <v>2616857.5923144557</v>
      </c>
      <c r="I523" s="123">
        <f>'MATRIZ 2017 COMPL HOMOLOGADA (2'!O523</f>
        <v>0</v>
      </c>
      <c r="J523" s="123">
        <f>'MATRIZ 2017 COMPL HOMOLOGADA (2'!R523+'MATRIZ 2017 COMPL HOMOLOGADA (2'!X523+'MATRIZ 2017 COMPL HOMOLOGADA (2'!AQ523+'MATRIZ 2017 COMPL HOMOLOGADA (2'!AU523+'MATRIZ 2017 COMPL HOMOLOGADA (2'!AY523</f>
        <v>0</v>
      </c>
      <c r="K523" s="123"/>
      <c r="L523" s="123">
        <f t="shared" si="28"/>
        <v>2616857.5923144557</v>
      </c>
      <c r="M523" s="123"/>
      <c r="N523" s="123">
        <f>'MATRIZ 2017 COMPL HOMOLOGADA (2'!AG523+'MATRIZ 2017 COMPL HOMOLOGADA (2'!AJ523+'MATRIZ 2017 COMPL HOMOLOGADA (2'!AM523</f>
        <v>604461.92787003249</v>
      </c>
      <c r="O523" s="123"/>
      <c r="P523" s="123"/>
      <c r="Q523" s="102"/>
    </row>
    <row r="524" spans="1:17" x14ac:dyDescent="0.25">
      <c r="A524" s="102"/>
      <c r="B524" s="103" t="s">
        <v>525</v>
      </c>
      <c r="C524" s="103" t="s">
        <v>556</v>
      </c>
      <c r="D524" s="103" t="s">
        <v>89</v>
      </c>
      <c r="H524" s="123">
        <f>'MATRIZ 2017 COMPL HOMOLOGADA (2'!J524</f>
        <v>2559961.6046997942</v>
      </c>
      <c r="I524" s="123">
        <f>'MATRIZ 2017 COMPL HOMOLOGADA (2'!O524</f>
        <v>0</v>
      </c>
      <c r="J524" s="123">
        <f>'MATRIZ 2017 COMPL HOMOLOGADA (2'!R524+'MATRIZ 2017 COMPL HOMOLOGADA (2'!X524+'MATRIZ 2017 COMPL HOMOLOGADA (2'!AQ524+'MATRIZ 2017 COMPL HOMOLOGADA (2'!AU524+'MATRIZ 2017 COMPL HOMOLOGADA (2'!AY524</f>
        <v>130963.73914668795</v>
      </c>
      <c r="K524" s="123"/>
      <c r="L524" s="123">
        <f t="shared" si="28"/>
        <v>2690925.3438464822</v>
      </c>
      <c r="M524" s="123"/>
      <c r="N524" s="123">
        <f>'MATRIZ 2017 COMPL HOMOLOGADA (2'!AG524+'MATRIZ 2017 COMPL HOMOLOGADA (2'!AJ524+'MATRIZ 2017 COMPL HOMOLOGADA (2'!AM524</f>
        <v>658355.83243823587</v>
      </c>
      <c r="O524" s="123"/>
      <c r="P524" s="123"/>
      <c r="Q524" s="102"/>
    </row>
    <row r="525" spans="1:17" x14ac:dyDescent="0.25">
      <c r="A525" s="102"/>
      <c r="B525" s="103" t="s">
        <v>525</v>
      </c>
      <c r="C525" s="103" t="s">
        <v>557</v>
      </c>
      <c r="D525" s="103" t="s">
        <v>89</v>
      </c>
      <c r="H525" s="123">
        <f>'MATRIZ 2017 COMPL HOMOLOGADA (2'!J525</f>
        <v>2553568.0842726221</v>
      </c>
      <c r="I525" s="123">
        <f>'MATRIZ 2017 COMPL HOMOLOGADA (2'!O525</f>
        <v>0</v>
      </c>
      <c r="J525" s="123">
        <f>'MATRIZ 2017 COMPL HOMOLOGADA (2'!R525+'MATRIZ 2017 COMPL HOMOLOGADA (2'!X525+'MATRIZ 2017 COMPL HOMOLOGADA (2'!AQ525+'MATRIZ 2017 COMPL HOMOLOGADA (2'!AU525+'MATRIZ 2017 COMPL HOMOLOGADA (2'!AY525</f>
        <v>0</v>
      </c>
      <c r="K525" s="123"/>
      <c r="L525" s="123">
        <f t="shared" si="28"/>
        <v>2553568.0842726221</v>
      </c>
      <c r="M525" s="123"/>
      <c r="N525" s="123">
        <f>'MATRIZ 2017 COMPL HOMOLOGADA (2'!AG525+'MATRIZ 2017 COMPL HOMOLOGADA (2'!AJ525+'MATRIZ 2017 COMPL HOMOLOGADA (2'!AM525</f>
        <v>437728.96870141057</v>
      </c>
      <c r="O525" s="123"/>
      <c r="P525" s="123"/>
      <c r="Q525" s="102"/>
    </row>
    <row r="526" spans="1:17" x14ac:dyDescent="0.25">
      <c r="A526" s="102"/>
      <c r="B526" s="103" t="s">
        <v>525</v>
      </c>
      <c r="C526" s="103" t="s">
        <v>558</v>
      </c>
      <c r="D526" s="103" t="s">
        <v>89</v>
      </c>
      <c r="H526" s="123">
        <f>'MATRIZ 2017 COMPL HOMOLOGADA (2'!J526</f>
        <v>5951651.3669276023</v>
      </c>
      <c r="I526" s="123">
        <f>'MATRIZ 2017 COMPL HOMOLOGADA (2'!O526</f>
        <v>0</v>
      </c>
      <c r="J526" s="123">
        <f>'MATRIZ 2017 COMPL HOMOLOGADA (2'!R526+'MATRIZ 2017 COMPL HOMOLOGADA (2'!X526+'MATRIZ 2017 COMPL HOMOLOGADA (2'!AQ526+'MATRIZ 2017 COMPL HOMOLOGADA (2'!AU526+'MATRIZ 2017 COMPL HOMOLOGADA (2'!AY526</f>
        <v>0</v>
      </c>
      <c r="K526" s="123"/>
      <c r="L526" s="123">
        <f t="shared" si="28"/>
        <v>5951651.3669276023</v>
      </c>
      <c r="M526" s="123"/>
      <c r="N526" s="123">
        <f>'MATRIZ 2017 COMPL HOMOLOGADA (2'!AG526+'MATRIZ 2017 COMPL HOMOLOGADA (2'!AJ526+'MATRIZ 2017 COMPL HOMOLOGADA (2'!AM526</f>
        <v>1210293.4563023781</v>
      </c>
      <c r="O526" s="123"/>
      <c r="P526" s="123"/>
      <c r="Q526" s="102"/>
    </row>
    <row r="527" spans="1:17" x14ac:dyDescent="0.25">
      <c r="A527" s="102"/>
      <c r="B527" s="103" t="s">
        <v>525</v>
      </c>
      <c r="C527" s="103" t="s">
        <v>559</v>
      </c>
      <c r="D527" s="103" t="s">
        <v>89</v>
      </c>
      <c r="H527" s="123">
        <f>'MATRIZ 2017 COMPL HOMOLOGADA (2'!J527</f>
        <v>1719973.4019592025</v>
      </c>
      <c r="I527" s="123">
        <f>'MATRIZ 2017 COMPL HOMOLOGADA (2'!O527</f>
        <v>0</v>
      </c>
      <c r="J527" s="123">
        <f>'MATRIZ 2017 COMPL HOMOLOGADA (2'!R527+'MATRIZ 2017 COMPL HOMOLOGADA (2'!X527+'MATRIZ 2017 COMPL HOMOLOGADA (2'!AQ527+'MATRIZ 2017 COMPL HOMOLOGADA (2'!AU527+'MATRIZ 2017 COMPL HOMOLOGADA (2'!AY527</f>
        <v>0</v>
      </c>
      <c r="K527" s="123"/>
      <c r="L527" s="123">
        <f t="shared" si="28"/>
        <v>1719973.4019592025</v>
      </c>
      <c r="M527" s="123"/>
      <c r="N527" s="123">
        <f>'MATRIZ 2017 COMPL HOMOLOGADA (2'!AG527+'MATRIZ 2017 COMPL HOMOLOGADA (2'!AJ527+'MATRIZ 2017 COMPL HOMOLOGADA (2'!AM527</f>
        <v>401192.06566078891</v>
      </c>
      <c r="O527" s="123"/>
      <c r="P527" s="123"/>
      <c r="Q527" s="102"/>
    </row>
    <row r="528" spans="1:17" x14ac:dyDescent="0.25">
      <c r="A528" s="102"/>
      <c r="B528" s="103" t="s">
        <v>525</v>
      </c>
      <c r="C528" s="103" t="s">
        <v>560</v>
      </c>
      <c r="D528" s="103" t="s">
        <v>89</v>
      </c>
      <c r="H528" s="123">
        <f>'MATRIZ 2017 COMPL HOMOLOGADA (2'!J528</f>
        <v>1964443.4971686113</v>
      </c>
      <c r="I528" s="123">
        <f>'MATRIZ 2017 COMPL HOMOLOGADA (2'!O528</f>
        <v>0</v>
      </c>
      <c r="J528" s="123">
        <f>'MATRIZ 2017 COMPL HOMOLOGADA (2'!R528+'MATRIZ 2017 COMPL HOMOLOGADA (2'!X528+'MATRIZ 2017 COMPL HOMOLOGADA (2'!AQ528+'MATRIZ 2017 COMPL HOMOLOGADA (2'!AU528+'MATRIZ 2017 COMPL HOMOLOGADA (2'!AY528</f>
        <v>0</v>
      </c>
      <c r="K528" s="123"/>
      <c r="L528" s="123">
        <f t="shared" si="28"/>
        <v>1964443.4971686113</v>
      </c>
      <c r="M528" s="123"/>
      <c r="N528" s="123">
        <f>'MATRIZ 2017 COMPL HOMOLOGADA (2'!AG528+'MATRIZ 2017 COMPL HOMOLOGADA (2'!AJ528+'MATRIZ 2017 COMPL HOMOLOGADA (2'!AM528</f>
        <v>550259.99914242828</v>
      </c>
      <c r="O528" s="123"/>
      <c r="P528" s="123"/>
      <c r="Q528" s="102"/>
    </row>
    <row r="529" spans="1:17" x14ac:dyDescent="0.25">
      <c r="A529" s="102"/>
      <c r="H529" s="123"/>
      <c r="I529" s="123"/>
      <c r="J529" s="123"/>
      <c r="K529" s="123"/>
      <c r="L529" s="123"/>
      <c r="M529" s="123"/>
      <c r="N529" s="123"/>
      <c r="O529" s="123"/>
      <c r="P529" s="123"/>
      <c r="Q529" s="102"/>
    </row>
    <row r="530" spans="1:17" x14ac:dyDescent="0.25">
      <c r="A530" s="102"/>
      <c r="B530" s="107" t="s">
        <v>525</v>
      </c>
      <c r="C530" s="107" t="s">
        <v>561</v>
      </c>
      <c r="D530" s="107" t="s">
        <v>84</v>
      </c>
      <c r="E530" s="107"/>
      <c r="F530" s="109"/>
      <c r="G530" s="107"/>
      <c r="H530" s="124">
        <f>SUM(H531:H542)</f>
        <v>37153378.429262228</v>
      </c>
      <c r="I530" s="124">
        <f>SUM(I531:I542)</f>
        <v>3151773.3144863099</v>
      </c>
      <c r="J530" s="124">
        <f>SUM(J531:J542)</f>
        <v>5382820.7543621929</v>
      </c>
      <c r="K530" s="124"/>
      <c r="L530" s="124">
        <f>SUM(L531:L542)</f>
        <v>45687972.498110726</v>
      </c>
      <c r="M530" s="124"/>
      <c r="N530" s="124">
        <f>SUM(N531:N542)</f>
        <v>10466428.503176605</v>
      </c>
      <c r="O530" s="124"/>
      <c r="P530" s="124">
        <f>L530*'DADOS BASE PROPOSTA'!$H$63</f>
        <v>36550.377998488584</v>
      </c>
      <c r="Q530" s="102"/>
    </row>
    <row r="531" spans="1:17" x14ac:dyDescent="0.25">
      <c r="A531" s="102"/>
      <c r="B531" s="103" t="s">
        <v>525</v>
      </c>
      <c r="C531" s="103" t="s">
        <v>35</v>
      </c>
      <c r="D531" s="103" t="s">
        <v>85</v>
      </c>
      <c r="F531" s="77">
        <f>'MATRIZ 2017 COMPL HOMOLOGADA (2'!Q531</f>
        <v>11</v>
      </c>
      <c r="H531" s="123">
        <f>'MATRIZ 2017 COMPL HOMOLOGADA (2'!J531</f>
        <v>0</v>
      </c>
      <c r="I531" s="123">
        <f>SUMIF('MATRIZ 2017 COMPL HOMOLOGADA (2'!D532:D543,"ECR",'MATRIZ 2017 COMPL HOMOLOGADA (2'!O532:O543)</f>
        <v>0</v>
      </c>
      <c r="J531" s="123">
        <f>'MATRIZ 2017 COMPL HOMOLOGADA (2'!R531+'MATRIZ 2017 COMPL HOMOLOGADA (2'!X531+'MATRIZ 2017 COMPL HOMOLOGADA (2'!AQ531+'MATRIZ 2017 COMPL HOMOLOGADA (2'!AU531+'MATRIZ 2017 COMPL HOMOLOGADA (2'!AY531</f>
        <v>4472109.4777467651</v>
      </c>
      <c r="K531" s="123"/>
      <c r="L531" s="123">
        <f t="shared" ref="L531:L542" si="29">SUM(H531:J531)</f>
        <v>4472109.4777467651</v>
      </c>
      <c r="M531" s="123"/>
      <c r="N531" s="123">
        <f>'MATRIZ 2017 COMPL HOMOLOGADA (2'!AG531+'MATRIZ 2017 COMPL HOMOLOGADA (2'!AJ531+'MATRIZ 2017 COMPL HOMOLOGADA (2'!AM531</f>
        <v>0</v>
      </c>
      <c r="O531" s="123"/>
      <c r="P531" s="123"/>
      <c r="Q531" s="102"/>
    </row>
    <row r="532" spans="1:17" x14ac:dyDescent="0.25">
      <c r="A532" s="102"/>
      <c r="B532" s="103" t="s">
        <v>525</v>
      </c>
      <c r="C532" s="103" t="s">
        <v>562</v>
      </c>
      <c r="D532" s="103" t="s">
        <v>87</v>
      </c>
      <c r="H532" s="123">
        <f>'MATRIZ 2017 COMPL HOMOLOGADA (2'!J532</f>
        <v>0</v>
      </c>
      <c r="I532" s="123">
        <f>'MATRIZ 2017 COMPL HOMOLOGADA (2'!O532</f>
        <v>581868.22668062721</v>
      </c>
      <c r="J532" s="123">
        <f>'MATRIZ 2017 COMPL HOMOLOGADA (2'!R532+'MATRIZ 2017 COMPL HOMOLOGADA (2'!X532+'MATRIZ 2017 COMPL HOMOLOGADA (2'!AQ532+'MATRIZ 2017 COMPL HOMOLOGADA (2'!AU532+'MATRIZ 2017 COMPL HOMOLOGADA (2'!AY532</f>
        <v>0</v>
      </c>
      <c r="K532" s="123"/>
      <c r="L532" s="123">
        <f t="shared" si="29"/>
        <v>581868.22668062721</v>
      </c>
      <c r="M532" s="123"/>
      <c r="N532" s="123">
        <f>'MATRIZ 2017 COMPL HOMOLOGADA (2'!AG532+'MATRIZ 2017 COMPL HOMOLOGADA (2'!AJ532+'MATRIZ 2017 COMPL HOMOLOGADA (2'!AM532</f>
        <v>185314.1413435186</v>
      </c>
      <c r="O532" s="123"/>
      <c r="P532" s="123"/>
      <c r="Q532" s="102"/>
    </row>
    <row r="533" spans="1:17" x14ac:dyDescent="0.25">
      <c r="A533" s="102"/>
      <c r="B533" s="103" t="s">
        <v>525</v>
      </c>
      <c r="C533" s="103" t="s">
        <v>563</v>
      </c>
      <c r="D533" s="103" t="s">
        <v>87</v>
      </c>
      <c r="H533" s="123">
        <f>'MATRIZ 2017 COMPL HOMOLOGADA (2'!J533</f>
        <v>0</v>
      </c>
      <c r="I533" s="123">
        <f>'MATRIZ 2017 COMPL HOMOLOGADA (2'!O533</f>
        <v>711080.78659590916</v>
      </c>
      <c r="J533" s="123">
        <f>'MATRIZ 2017 COMPL HOMOLOGADA (2'!R533+'MATRIZ 2017 COMPL HOMOLOGADA (2'!X533+'MATRIZ 2017 COMPL HOMOLOGADA (2'!AQ533+'MATRIZ 2017 COMPL HOMOLOGADA (2'!AU533+'MATRIZ 2017 COMPL HOMOLOGADA (2'!AY533</f>
        <v>0</v>
      </c>
      <c r="K533" s="123"/>
      <c r="L533" s="123">
        <f t="shared" si="29"/>
        <v>711080.78659590916</v>
      </c>
      <c r="M533" s="123"/>
      <c r="N533" s="123">
        <f>'MATRIZ 2017 COMPL HOMOLOGADA (2'!AG533+'MATRIZ 2017 COMPL HOMOLOGADA (2'!AJ533+'MATRIZ 2017 COMPL HOMOLOGADA (2'!AM533</f>
        <v>80629.589851551849</v>
      </c>
      <c r="O533" s="123"/>
      <c r="P533" s="123"/>
      <c r="Q533" s="102"/>
    </row>
    <row r="534" spans="1:17" x14ac:dyDescent="0.25">
      <c r="A534" s="102"/>
      <c r="B534" s="103" t="s">
        <v>525</v>
      </c>
      <c r="C534" s="103" t="s">
        <v>564</v>
      </c>
      <c r="D534" s="103" t="s">
        <v>87</v>
      </c>
      <c r="H534" s="123">
        <f>'MATRIZ 2017 COMPL HOMOLOGADA (2'!J534</f>
        <v>0</v>
      </c>
      <c r="I534" s="123">
        <f>'MATRIZ 2017 COMPL HOMOLOGADA (2'!O534</f>
        <v>727103.43354623136</v>
      </c>
      <c r="J534" s="123">
        <f>'MATRIZ 2017 COMPL HOMOLOGADA (2'!R534+'MATRIZ 2017 COMPL HOMOLOGADA (2'!X534+'MATRIZ 2017 COMPL HOMOLOGADA (2'!AQ534+'MATRIZ 2017 COMPL HOMOLOGADA (2'!AU534+'MATRIZ 2017 COMPL HOMOLOGADA (2'!AY534</f>
        <v>54330.860587779462</v>
      </c>
      <c r="K534" s="123"/>
      <c r="L534" s="123">
        <f t="shared" si="29"/>
        <v>781434.29413401079</v>
      </c>
      <c r="M534" s="123"/>
      <c r="N534" s="123">
        <f>'MATRIZ 2017 COMPL HOMOLOGADA (2'!AG534+'MATRIZ 2017 COMPL HOMOLOGADA (2'!AJ534+'MATRIZ 2017 COMPL HOMOLOGADA (2'!AM534</f>
        <v>154367.94868210563</v>
      </c>
      <c r="O534" s="123"/>
      <c r="P534" s="123"/>
      <c r="Q534" s="102"/>
    </row>
    <row r="535" spans="1:17" x14ac:dyDescent="0.25">
      <c r="A535" s="102"/>
      <c r="B535" s="103" t="s">
        <v>525</v>
      </c>
      <c r="C535" s="103" t="s">
        <v>565</v>
      </c>
      <c r="D535" s="103" t="s">
        <v>89</v>
      </c>
      <c r="H535" s="123">
        <f>'MATRIZ 2017 COMPL HOMOLOGADA (2'!J535</f>
        <v>6095892.5104566552</v>
      </c>
      <c r="I535" s="123">
        <f>'MATRIZ 2017 COMPL HOMOLOGADA (2'!O535</f>
        <v>0</v>
      </c>
      <c r="J535" s="123">
        <f>'MATRIZ 2017 COMPL HOMOLOGADA (2'!R535+'MATRIZ 2017 COMPL HOMOLOGADA (2'!X535+'MATRIZ 2017 COMPL HOMOLOGADA (2'!AQ535+'MATRIZ 2017 COMPL HOMOLOGADA (2'!AU535+'MATRIZ 2017 COMPL HOMOLOGADA (2'!AY535</f>
        <v>82295.359091393402</v>
      </c>
      <c r="K535" s="123"/>
      <c r="L535" s="123">
        <f t="shared" si="29"/>
        <v>6178187.8695480488</v>
      </c>
      <c r="M535" s="123"/>
      <c r="N535" s="123">
        <f>'MATRIZ 2017 COMPL HOMOLOGADA (2'!AG535+'MATRIZ 2017 COMPL HOMOLOGADA (2'!AJ535+'MATRIZ 2017 COMPL HOMOLOGADA (2'!AM535</f>
        <v>1091245.1426838411</v>
      </c>
      <c r="O535" s="123"/>
      <c r="P535" s="123"/>
      <c r="Q535" s="102"/>
    </row>
    <row r="536" spans="1:17" x14ac:dyDescent="0.25">
      <c r="A536" s="102"/>
      <c r="B536" s="103" t="s">
        <v>525</v>
      </c>
      <c r="C536" s="103" t="s">
        <v>566</v>
      </c>
      <c r="D536" s="103" t="s">
        <v>89</v>
      </c>
      <c r="H536" s="123">
        <f>'MATRIZ 2017 COMPL HOMOLOGADA (2'!J536</f>
        <v>3302816.9619846959</v>
      </c>
      <c r="I536" s="123">
        <f>'MATRIZ 2017 COMPL HOMOLOGADA (2'!O536</f>
        <v>0</v>
      </c>
      <c r="J536" s="123">
        <f>'MATRIZ 2017 COMPL HOMOLOGADA (2'!R536+'MATRIZ 2017 COMPL HOMOLOGADA (2'!X536+'MATRIZ 2017 COMPL HOMOLOGADA (2'!AQ536+'MATRIZ 2017 COMPL HOMOLOGADA (2'!AU536+'MATRIZ 2017 COMPL HOMOLOGADA (2'!AY536</f>
        <v>197801.99875909463</v>
      </c>
      <c r="K536" s="123"/>
      <c r="L536" s="123">
        <f t="shared" si="29"/>
        <v>3500618.9607437905</v>
      </c>
      <c r="M536" s="123"/>
      <c r="N536" s="123">
        <f>'MATRIZ 2017 COMPL HOMOLOGADA (2'!AG536+'MATRIZ 2017 COMPL HOMOLOGADA (2'!AJ536+'MATRIZ 2017 COMPL HOMOLOGADA (2'!AM536</f>
        <v>971431.56840790203</v>
      </c>
      <c r="O536" s="123"/>
      <c r="P536" s="123"/>
      <c r="Q536" s="102"/>
    </row>
    <row r="537" spans="1:17" x14ac:dyDescent="0.25">
      <c r="A537" s="102"/>
      <c r="B537" s="103" t="s">
        <v>525</v>
      </c>
      <c r="C537" s="103" t="s">
        <v>567</v>
      </c>
      <c r="D537" s="103" t="s">
        <v>89</v>
      </c>
      <c r="H537" s="123">
        <f>'MATRIZ 2017 COMPL HOMOLOGADA (2'!J537</f>
        <v>14110390.249474719</v>
      </c>
      <c r="I537" s="123">
        <f>'MATRIZ 2017 COMPL HOMOLOGADA (2'!O537</f>
        <v>0</v>
      </c>
      <c r="J537" s="123">
        <f>'MATRIZ 2017 COMPL HOMOLOGADA (2'!R537+'MATRIZ 2017 COMPL HOMOLOGADA (2'!X537+'MATRIZ 2017 COMPL HOMOLOGADA (2'!AQ537+'MATRIZ 2017 COMPL HOMOLOGADA (2'!AU537+'MATRIZ 2017 COMPL HOMOLOGADA (2'!AY537</f>
        <v>71383.485676506141</v>
      </c>
      <c r="K537" s="123"/>
      <c r="L537" s="123">
        <f t="shared" si="29"/>
        <v>14181773.735151226</v>
      </c>
      <c r="M537" s="123"/>
      <c r="N537" s="123">
        <f>'MATRIZ 2017 COMPL HOMOLOGADA (2'!AG537+'MATRIZ 2017 COMPL HOMOLOGADA (2'!AJ537+'MATRIZ 2017 COMPL HOMOLOGADA (2'!AM537</f>
        <v>4426114.0587101346</v>
      </c>
      <c r="O537" s="123"/>
      <c r="P537" s="123"/>
      <c r="Q537" s="102"/>
    </row>
    <row r="538" spans="1:17" x14ac:dyDescent="0.25">
      <c r="A538" s="102"/>
      <c r="B538" s="103" t="s">
        <v>525</v>
      </c>
      <c r="C538" s="103" t="s">
        <v>568</v>
      </c>
      <c r="D538" s="103" t="s">
        <v>89</v>
      </c>
      <c r="H538" s="123">
        <f>'MATRIZ 2017 COMPL HOMOLOGADA (2'!J538</f>
        <v>3696739.0050345752</v>
      </c>
      <c r="I538" s="123">
        <f>'MATRIZ 2017 COMPL HOMOLOGADA (2'!O538</f>
        <v>0</v>
      </c>
      <c r="J538" s="123">
        <f>'MATRIZ 2017 COMPL HOMOLOGADA (2'!R538+'MATRIZ 2017 COMPL HOMOLOGADA (2'!X538+'MATRIZ 2017 COMPL HOMOLOGADA (2'!AQ538+'MATRIZ 2017 COMPL HOMOLOGADA (2'!AU538+'MATRIZ 2017 COMPL HOMOLOGADA (2'!AY538</f>
        <v>197288.72071173476</v>
      </c>
      <c r="K538" s="123"/>
      <c r="L538" s="123">
        <f t="shared" si="29"/>
        <v>3894027.7257463099</v>
      </c>
      <c r="M538" s="123"/>
      <c r="N538" s="123">
        <f>'MATRIZ 2017 COMPL HOMOLOGADA (2'!AG538+'MATRIZ 2017 COMPL HOMOLOGADA (2'!AJ538+'MATRIZ 2017 COMPL HOMOLOGADA (2'!AM538</f>
        <v>915644.41256914183</v>
      </c>
      <c r="O538" s="123"/>
      <c r="P538" s="123"/>
      <c r="Q538" s="102"/>
    </row>
    <row r="539" spans="1:17" x14ac:dyDescent="0.25">
      <c r="A539" s="102"/>
      <c r="B539" s="103" t="s">
        <v>525</v>
      </c>
      <c r="C539" s="103" t="s">
        <v>569</v>
      </c>
      <c r="D539" s="103" t="s">
        <v>89</v>
      </c>
      <c r="H539" s="123">
        <f>'MATRIZ 2017 COMPL HOMOLOGADA (2'!J539</f>
        <v>3124777.7560823956</v>
      </c>
      <c r="I539" s="123">
        <f>'MATRIZ 2017 COMPL HOMOLOGADA (2'!O539</f>
        <v>0</v>
      </c>
      <c r="J539" s="123">
        <f>'MATRIZ 2017 COMPL HOMOLOGADA (2'!R539+'MATRIZ 2017 COMPL HOMOLOGADA (2'!X539+'MATRIZ 2017 COMPL HOMOLOGADA (2'!AQ539+'MATRIZ 2017 COMPL HOMOLOGADA (2'!AU539+'MATRIZ 2017 COMPL HOMOLOGADA (2'!AY539</f>
        <v>136846.18615071164</v>
      </c>
      <c r="K539" s="123"/>
      <c r="L539" s="123">
        <f t="shared" si="29"/>
        <v>3261623.9422331071</v>
      </c>
      <c r="M539" s="123"/>
      <c r="N539" s="123">
        <f>'MATRIZ 2017 COMPL HOMOLOGADA (2'!AG539+'MATRIZ 2017 COMPL HOMOLOGADA (2'!AJ539+'MATRIZ 2017 COMPL HOMOLOGADA (2'!AM539</f>
        <v>648773.49235014978</v>
      </c>
      <c r="O539" s="123"/>
      <c r="P539" s="123"/>
      <c r="Q539" s="102"/>
    </row>
    <row r="540" spans="1:17" x14ac:dyDescent="0.25">
      <c r="A540" s="102"/>
      <c r="B540" s="103" t="s">
        <v>525</v>
      </c>
      <c r="C540" s="103" t="s">
        <v>570</v>
      </c>
      <c r="D540" s="103" t="s">
        <v>89</v>
      </c>
      <c r="H540" s="123">
        <f>'MATRIZ 2017 COMPL HOMOLOGADA (2'!J540</f>
        <v>4976650.4440709958</v>
      </c>
      <c r="I540" s="123">
        <f>'MATRIZ 2017 COMPL HOMOLOGADA (2'!O540</f>
        <v>0</v>
      </c>
      <c r="J540" s="123">
        <f>'MATRIZ 2017 COMPL HOMOLOGADA (2'!R540+'MATRIZ 2017 COMPL HOMOLOGADA (2'!X540+'MATRIZ 2017 COMPL HOMOLOGADA (2'!AQ540+'MATRIZ 2017 COMPL HOMOLOGADA (2'!AU540+'MATRIZ 2017 COMPL HOMOLOGADA (2'!AY540</f>
        <v>121257.81762152369</v>
      </c>
      <c r="K540" s="123"/>
      <c r="L540" s="123">
        <f t="shared" si="29"/>
        <v>5097908.2616925193</v>
      </c>
      <c r="M540" s="123"/>
      <c r="N540" s="123">
        <f>'MATRIZ 2017 COMPL HOMOLOGADA (2'!AG540+'MATRIZ 2017 COMPL HOMOLOGADA (2'!AJ540+'MATRIZ 2017 COMPL HOMOLOGADA (2'!AM540</f>
        <v>1427491.8788068823</v>
      </c>
      <c r="O540" s="123"/>
      <c r="P540" s="123"/>
      <c r="Q540" s="102"/>
    </row>
    <row r="541" spans="1:17" x14ac:dyDescent="0.25">
      <c r="A541" s="102"/>
      <c r="B541" s="103" t="s">
        <v>525</v>
      </c>
      <c r="C541" s="103" t="s">
        <v>571</v>
      </c>
      <c r="D541" s="103" t="s">
        <v>89</v>
      </c>
      <c r="H541" s="123">
        <f>'MATRIZ 2017 COMPL HOMOLOGADA (2'!J541</f>
        <v>1846111.5021581906</v>
      </c>
      <c r="I541" s="123">
        <f>'MATRIZ 2017 COMPL HOMOLOGADA (2'!O541</f>
        <v>0</v>
      </c>
      <c r="J541" s="123">
        <f>'MATRIZ 2017 COMPL HOMOLOGADA (2'!R541+'MATRIZ 2017 COMPL HOMOLOGADA (2'!X541+'MATRIZ 2017 COMPL HOMOLOGADA (2'!AQ541+'MATRIZ 2017 COMPL HOMOLOGADA (2'!AU541+'MATRIZ 2017 COMPL HOMOLOGADA (2'!AY541</f>
        <v>49506.848016683238</v>
      </c>
      <c r="K541" s="123"/>
      <c r="L541" s="123">
        <f t="shared" si="29"/>
        <v>1895618.3501748738</v>
      </c>
      <c r="M541" s="123"/>
      <c r="N541" s="123">
        <f>'MATRIZ 2017 COMPL HOMOLOGADA (2'!AG541+'MATRIZ 2017 COMPL HOMOLOGADA (2'!AJ541+'MATRIZ 2017 COMPL HOMOLOGADA (2'!AM541</f>
        <v>421805.75040275103</v>
      </c>
      <c r="O541" s="123"/>
      <c r="P541" s="123"/>
      <c r="Q541" s="102"/>
    </row>
    <row r="542" spans="1:17" x14ac:dyDescent="0.25">
      <c r="A542" s="102"/>
      <c r="B542" s="103" t="s">
        <v>525</v>
      </c>
      <c r="C542" s="103" t="s">
        <v>572</v>
      </c>
      <c r="D542" s="103" t="s">
        <v>93</v>
      </c>
      <c r="H542" s="123">
        <f>'MATRIZ 2017 COMPL HOMOLOGADA (2'!J542</f>
        <v>0</v>
      </c>
      <c r="I542" s="123">
        <f>'MATRIZ 2017 COMPL HOMOLOGADA (2'!O542</f>
        <v>1131720.867663542</v>
      </c>
      <c r="J542" s="123">
        <f>'MATRIZ 2017 COMPL HOMOLOGADA (2'!R542+'MATRIZ 2017 COMPL HOMOLOGADA (2'!X542+'MATRIZ 2017 COMPL HOMOLOGADA (2'!AQ542+'MATRIZ 2017 COMPL HOMOLOGADA (2'!AU542+'MATRIZ 2017 COMPL HOMOLOGADA (2'!AY542</f>
        <v>0</v>
      </c>
      <c r="K542" s="123"/>
      <c r="L542" s="123">
        <f t="shared" si="29"/>
        <v>1131720.867663542</v>
      </c>
      <c r="M542" s="123"/>
      <c r="N542" s="123">
        <f>'MATRIZ 2017 COMPL HOMOLOGADA (2'!AG542+'MATRIZ 2017 COMPL HOMOLOGADA (2'!AJ542+'MATRIZ 2017 COMPL HOMOLOGADA (2'!AM542</f>
        <v>143610.5193686274</v>
      </c>
      <c r="O542" s="123"/>
      <c r="P542" s="123"/>
      <c r="Q542" s="102"/>
    </row>
    <row r="543" spans="1:17" x14ac:dyDescent="0.25">
      <c r="A543" s="102"/>
      <c r="H543" s="123"/>
      <c r="I543" s="123"/>
      <c r="J543" s="123"/>
      <c r="K543" s="123"/>
      <c r="L543" s="123"/>
      <c r="M543" s="123"/>
      <c r="N543" s="123"/>
      <c r="O543" s="123"/>
      <c r="P543" s="123"/>
      <c r="Q543" s="102"/>
    </row>
    <row r="544" spans="1:17" x14ac:dyDescent="0.25">
      <c r="A544" s="102"/>
      <c r="B544" s="107" t="s">
        <v>573</v>
      </c>
      <c r="C544" s="107" t="s">
        <v>574</v>
      </c>
      <c r="D544" s="107" t="s">
        <v>84</v>
      </c>
      <c r="E544" s="107"/>
      <c r="F544" s="109"/>
      <c r="G544" s="107"/>
      <c r="H544" s="124">
        <f>SUM(H545:H565)</f>
        <v>56917276.293804877</v>
      </c>
      <c r="I544" s="124">
        <f>SUM(I545:I565)</f>
        <v>6825387.6213500444</v>
      </c>
      <c r="J544" s="124">
        <f>SUM(J545:J565)</f>
        <v>7157859.3211740572</v>
      </c>
      <c r="K544" s="124"/>
      <c r="L544" s="124">
        <f>SUM(L545:L565)</f>
        <v>70900523.236328989</v>
      </c>
      <c r="M544" s="124"/>
      <c r="N544" s="124">
        <f>SUM(N545:N565)</f>
        <v>18781063.660117257</v>
      </c>
      <c r="O544" s="124"/>
      <c r="P544" s="124">
        <f>L544*'DADOS BASE PROPOSTA'!$H$63</f>
        <v>56720.418589063192</v>
      </c>
      <c r="Q544" s="102"/>
    </row>
    <row r="545" spans="1:17" x14ac:dyDescent="0.25">
      <c r="A545" s="102"/>
      <c r="B545" s="103" t="s">
        <v>573</v>
      </c>
      <c r="C545" s="103" t="s">
        <v>35</v>
      </c>
      <c r="D545" s="103" t="s">
        <v>85</v>
      </c>
      <c r="F545" s="77">
        <f>'MATRIZ 2017 COMPL HOMOLOGADA (2'!Q545</f>
        <v>20</v>
      </c>
      <c r="H545" s="123">
        <f>'MATRIZ 2017 COMPL HOMOLOGADA (2'!J545</f>
        <v>0</v>
      </c>
      <c r="I545" s="123">
        <f>SUMIF('MATRIZ 2017 COMPL HOMOLOGADA (2'!D546:D566,"ECR",'MATRIZ 2017 COMPL HOMOLOGADA (2'!O546:O566)</f>
        <v>0</v>
      </c>
      <c r="J545" s="123">
        <f>'MATRIZ 2017 COMPL HOMOLOGADA (2'!R545+'MATRIZ 2017 COMPL HOMOLOGADA (2'!X545+'MATRIZ 2017 COMPL HOMOLOGADA (2'!AQ545+'MATRIZ 2017 COMPL HOMOLOGADA (2'!AU545+'MATRIZ 2017 COMPL HOMOLOGADA (2'!AY545</f>
        <v>5603647.929629622</v>
      </c>
      <c r="K545" s="123"/>
      <c r="L545" s="123">
        <f t="shared" ref="L545:L565" si="30">SUM(H545:J545)</f>
        <v>5603647.929629622</v>
      </c>
      <c r="M545" s="123"/>
      <c r="N545" s="123">
        <f>'MATRIZ 2017 COMPL HOMOLOGADA (2'!AG545+'MATRIZ 2017 COMPL HOMOLOGADA (2'!AJ545+'MATRIZ 2017 COMPL HOMOLOGADA (2'!AM545</f>
        <v>0</v>
      </c>
      <c r="O545" s="123"/>
      <c r="P545" s="123"/>
      <c r="Q545" s="102"/>
    </row>
    <row r="546" spans="1:17" x14ac:dyDescent="0.25">
      <c r="A546" s="102"/>
      <c r="B546" s="103" t="s">
        <v>573</v>
      </c>
      <c r="C546" s="103" t="s">
        <v>575</v>
      </c>
      <c r="D546" s="103" t="s">
        <v>89</v>
      </c>
      <c r="H546" s="123">
        <f>'MATRIZ 2017 COMPL HOMOLOGADA (2'!J546</f>
        <v>3381633.7265234995</v>
      </c>
      <c r="I546" s="123">
        <f>'MATRIZ 2017 COMPL HOMOLOGADA (2'!O546</f>
        <v>0</v>
      </c>
      <c r="J546" s="123">
        <f>'MATRIZ 2017 COMPL HOMOLOGADA (2'!R546+'MATRIZ 2017 COMPL HOMOLOGADA (2'!X546+'MATRIZ 2017 COMPL HOMOLOGADA (2'!AQ546+'MATRIZ 2017 COMPL HOMOLOGADA (2'!AU546+'MATRIZ 2017 COMPL HOMOLOGADA (2'!AY546</f>
        <v>7457.783888729954</v>
      </c>
      <c r="K546" s="123"/>
      <c r="L546" s="123">
        <f t="shared" si="30"/>
        <v>3389091.5104122292</v>
      </c>
      <c r="M546" s="123"/>
      <c r="N546" s="123">
        <f>'MATRIZ 2017 COMPL HOMOLOGADA (2'!AG546+'MATRIZ 2017 COMPL HOMOLOGADA (2'!AJ546+'MATRIZ 2017 COMPL HOMOLOGADA (2'!AM546</f>
        <v>814122.03632108448</v>
      </c>
      <c r="O546" s="123"/>
      <c r="P546" s="123"/>
      <c r="Q546" s="102"/>
    </row>
    <row r="547" spans="1:17" x14ac:dyDescent="0.25">
      <c r="A547" s="102"/>
      <c r="B547" s="103" t="s">
        <v>573</v>
      </c>
      <c r="C547" s="103" t="s">
        <v>576</v>
      </c>
      <c r="D547" s="103" t="s">
        <v>87</v>
      </c>
      <c r="H547" s="123">
        <f>'MATRIZ 2017 COMPL HOMOLOGADA (2'!J547</f>
        <v>0</v>
      </c>
      <c r="I547" s="123">
        <f>'MATRIZ 2017 COMPL HOMOLOGADA (2'!O547</f>
        <v>579644.34514123725</v>
      </c>
      <c r="J547" s="123">
        <f>'MATRIZ 2017 COMPL HOMOLOGADA (2'!R547+'MATRIZ 2017 COMPL HOMOLOGADA (2'!X547+'MATRIZ 2017 COMPL HOMOLOGADA (2'!AQ547+'MATRIZ 2017 COMPL HOMOLOGADA (2'!AU547+'MATRIZ 2017 COMPL HOMOLOGADA (2'!AY547</f>
        <v>814.43513258827898</v>
      </c>
      <c r="K547" s="123"/>
      <c r="L547" s="123">
        <f t="shared" si="30"/>
        <v>580458.78027382551</v>
      </c>
      <c r="M547" s="123"/>
      <c r="N547" s="123">
        <f>'MATRIZ 2017 COMPL HOMOLOGADA (2'!AG547+'MATRIZ 2017 COMPL HOMOLOGADA (2'!AJ547+'MATRIZ 2017 COMPL HOMOLOGADA (2'!AM547</f>
        <v>104770.09913000753</v>
      </c>
      <c r="O547" s="123"/>
      <c r="P547" s="123"/>
      <c r="Q547" s="102"/>
    </row>
    <row r="548" spans="1:17" x14ac:dyDescent="0.25">
      <c r="A548" s="102"/>
      <c r="B548" s="103" t="s">
        <v>573</v>
      </c>
      <c r="C548" s="103" t="s">
        <v>577</v>
      </c>
      <c r="D548" s="103" t="s">
        <v>87</v>
      </c>
      <c r="H548" s="123">
        <f>'MATRIZ 2017 COMPL HOMOLOGADA (2'!J548</f>
        <v>0</v>
      </c>
      <c r="I548" s="123">
        <f>'MATRIZ 2017 COMPL HOMOLOGADA (2'!O548</f>
        <v>603011.30909150466</v>
      </c>
      <c r="J548" s="123">
        <f>'MATRIZ 2017 COMPL HOMOLOGADA (2'!R548+'MATRIZ 2017 COMPL HOMOLOGADA (2'!X548+'MATRIZ 2017 COMPL HOMOLOGADA (2'!AQ548+'MATRIZ 2017 COMPL HOMOLOGADA (2'!AU548+'MATRIZ 2017 COMPL HOMOLOGADA (2'!AY548</f>
        <v>3230.8824126078134</v>
      </c>
      <c r="K548" s="123"/>
      <c r="L548" s="123">
        <f t="shared" si="30"/>
        <v>606242.19150411244</v>
      </c>
      <c r="M548" s="123"/>
      <c r="N548" s="123">
        <f>'MATRIZ 2017 COMPL HOMOLOGADA (2'!AG548+'MATRIZ 2017 COMPL HOMOLOGADA (2'!AJ548+'MATRIZ 2017 COMPL HOMOLOGADA (2'!AM548</f>
        <v>117909.8193671358</v>
      </c>
      <c r="O548" s="123"/>
      <c r="P548" s="123"/>
      <c r="Q548" s="102"/>
    </row>
    <row r="549" spans="1:17" x14ac:dyDescent="0.25">
      <c r="A549" s="102"/>
      <c r="B549" s="103" t="s">
        <v>573</v>
      </c>
      <c r="C549" s="103" t="s">
        <v>578</v>
      </c>
      <c r="D549" s="103" t="s">
        <v>89</v>
      </c>
      <c r="H549" s="123">
        <f>'MATRIZ 2017 COMPL HOMOLOGADA (2'!J549</f>
        <v>2755400.43000523</v>
      </c>
      <c r="I549" s="123">
        <f>'MATRIZ 2017 COMPL HOMOLOGADA (2'!O549</f>
        <v>0</v>
      </c>
      <c r="J549" s="123">
        <f>'MATRIZ 2017 COMPL HOMOLOGADA (2'!R549+'MATRIZ 2017 COMPL HOMOLOGADA (2'!X549+'MATRIZ 2017 COMPL HOMOLOGADA (2'!AQ549+'MATRIZ 2017 COMPL HOMOLOGADA (2'!AU549+'MATRIZ 2017 COMPL HOMOLOGADA (2'!AY549</f>
        <v>3130.3924914393133</v>
      </c>
      <c r="K549" s="123"/>
      <c r="L549" s="123">
        <f t="shared" si="30"/>
        <v>2758530.8224966694</v>
      </c>
      <c r="M549" s="123"/>
      <c r="N549" s="123">
        <f>'MATRIZ 2017 COMPL HOMOLOGADA (2'!AG549+'MATRIZ 2017 COMPL HOMOLOGADA (2'!AJ549+'MATRIZ 2017 COMPL HOMOLOGADA (2'!AM549</f>
        <v>900484.30489755189</v>
      </c>
      <c r="O549" s="123"/>
      <c r="P549" s="123"/>
      <c r="Q549" s="102"/>
    </row>
    <row r="550" spans="1:17" x14ac:dyDescent="0.25">
      <c r="A550" s="102"/>
      <c r="B550" s="103" t="s">
        <v>573</v>
      </c>
      <c r="C550" s="103" t="s">
        <v>579</v>
      </c>
      <c r="D550" s="103" t="s">
        <v>93</v>
      </c>
      <c r="H550" s="123">
        <f>'MATRIZ 2017 COMPL HOMOLOGADA (2'!J550</f>
        <v>0</v>
      </c>
      <c r="I550" s="123">
        <f>'MATRIZ 2017 COMPL HOMOLOGADA (2'!O550</f>
        <v>1198315.0402761786</v>
      </c>
      <c r="J550" s="123">
        <f>'MATRIZ 2017 COMPL HOMOLOGADA (2'!R550+'MATRIZ 2017 COMPL HOMOLOGADA (2'!X550+'MATRIZ 2017 COMPL HOMOLOGADA (2'!AQ550+'MATRIZ 2017 COMPL HOMOLOGADA (2'!AU550+'MATRIZ 2017 COMPL HOMOLOGADA (2'!AY550</f>
        <v>3399.5101874250049</v>
      </c>
      <c r="K550" s="123"/>
      <c r="L550" s="123">
        <f t="shared" si="30"/>
        <v>1201714.5504636036</v>
      </c>
      <c r="M550" s="123"/>
      <c r="N550" s="123">
        <f>'MATRIZ 2017 COMPL HOMOLOGADA (2'!AG550+'MATRIZ 2017 COMPL HOMOLOGADA (2'!AJ550+'MATRIZ 2017 COMPL HOMOLOGADA (2'!AM550</f>
        <v>336389.0031595857</v>
      </c>
      <c r="O550" s="123"/>
      <c r="P550" s="123"/>
      <c r="Q550" s="102"/>
    </row>
    <row r="551" spans="1:17" x14ac:dyDescent="0.25">
      <c r="A551" s="102"/>
      <c r="B551" s="103" t="s">
        <v>573</v>
      </c>
      <c r="C551" s="103" t="s">
        <v>580</v>
      </c>
      <c r="D551" s="103" t="s">
        <v>93</v>
      </c>
      <c r="H551" s="123">
        <f>'MATRIZ 2017 COMPL HOMOLOGADA (2'!J551</f>
        <v>0</v>
      </c>
      <c r="I551" s="123">
        <f>'MATRIZ 2017 COMPL HOMOLOGADA (2'!O551</f>
        <v>1395589.8609822635</v>
      </c>
      <c r="J551" s="123">
        <f>'MATRIZ 2017 COMPL HOMOLOGADA (2'!R551+'MATRIZ 2017 COMPL HOMOLOGADA (2'!X551+'MATRIZ 2017 COMPL HOMOLOGADA (2'!AQ551+'MATRIZ 2017 COMPL HOMOLOGADA (2'!AU551+'MATRIZ 2017 COMPL HOMOLOGADA (2'!AY551</f>
        <v>7164.7727231194667</v>
      </c>
      <c r="K551" s="123"/>
      <c r="L551" s="123">
        <f t="shared" si="30"/>
        <v>1402754.6337053829</v>
      </c>
      <c r="M551" s="123"/>
      <c r="N551" s="123">
        <f>'MATRIZ 2017 COMPL HOMOLOGADA (2'!AG551+'MATRIZ 2017 COMPL HOMOLOGADA (2'!AJ551+'MATRIZ 2017 COMPL HOMOLOGADA (2'!AM551</f>
        <v>340689.58406487905</v>
      </c>
      <c r="O551" s="123"/>
      <c r="P551" s="123"/>
      <c r="Q551" s="102"/>
    </row>
    <row r="552" spans="1:17" x14ac:dyDescent="0.25">
      <c r="A552" s="102"/>
      <c r="B552" s="103" t="s">
        <v>573</v>
      </c>
      <c r="C552" s="103" t="s">
        <v>581</v>
      </c>
      <c r="D552" s="103" t="s">
        <v>89</v>
      </c>
      <c r="H552" s="123">
        <f>'MATRIZ 2017 COMPL HOMOLOGADA (2'!J552</f>
        <v>3802147.6905164709</v>
      </c>
      <c r="I552" s="123">
        <f>'MATRIZ 2017 COMPL HOMOLOGADA (2'!O552</f>
        <v>0</v>
      </c>
      <c r="J552" s="123">
        <f>'MATRIZ 2017 COMPL HOMOLOGADA (2'!R552+'MATRIZ 2017 COMPL HOMOLOGADA (2'!X552+'MATRIZ 2017 COMPL HOMOLOGADA (2'!AQ552+'MATRIZ 2017 COMPL HOMOLOGADA (2'!AU552+'MATRIZ 2017 COMPL HOMOLOGADA (2'!AY552</f>
        <v>0</v>
      </c>
      <c r="K552" s="123"/>
      <c r="L552" s="123">
        <f t="shared" si="30"/>
        <v>3802147.6905164709</v>
      </c>
      <c r="M552" s="123"/>
      <c r="N552" s="123">
        <f>'MATRIZ 2017 COMPL HOMOLOGADA (2'!AG552+'MATRIZ 2017 COMPL HOMOLOGADA (2'!AJ552+'MATRIZ 2017 COMPL HOMOLOGADA (2'!AM552</f>
        <v>1088211.4540302015</v>
      </c>
      <c r="O552" s="123"/>
      <c r="P552" s="123"/>
      <c r="Q552" s="102"/>
    </row>
    <row r="553" spans="1:17" x14ac:dyDescent="0.25">
      <c r="A553" s="102"/>
      <c r="B553" s="103" t="s">
        <v>573</v>
      </c>
      <c r="C553" s="103" t="s">
        <v>582</v>
      </c>
      <c r="D553" s="103" t="s">
        <v>89</v>
      </c>
      <c r="H553" s="123">
        <f>'MATRIZ 2017 COMPL HOMOLOGADA (2'!J553</f>
        <v>3687027.7196351788</v>
      </c>
      <c r="I553" s="123">
        <f>'MATRIZ 2017 COMPL HOMOLOGADA (2'!O553</f>
        <v>0</v>
      </c>
      <c r="J553" s="123">
        <f>'MATRIZ 2017 COMPL HOMOLOGADA (2'!R553+'MATRIZ 2017 COMPL HOMOLOGADA (2'!X553+'MATRIZ 2017 COMPL HOMOLOGADA (2'!AQ553+'MATRIZ 2017 COMPL HOMOLOGADA (2'!AU553+'MATRIZ 2017 COMPL HOMOLOGADA (2'!AY553</f>
        <v>3027.1601941138351</v>
      </c>
      <c r="K553" s="123"/>
      <c r="L553" s="123">
        <f t="shared" si="30"/>
        <v>3690054.8798292927</v>
      </c>
      <c r="M553" s="123"/>
      <c r="N553" s="123">
        <f>'MATRIZ 2017 COMPL HOMOLOGADA (2'!AG553+'MATRIZ 2017 COMPL HOMOLOGADA (2'!AJ553+'MATRIZ 2017 COMPL HOMOLOGADA (2'!AM553</f>
        <v>951557.183909229</v>
      </c>
      <c r="O553" s="123"/>
      <c r="P553" s="123"/>
      <c r="Q553" s="102"/>
    </row>
    <row r="554" spans="1:17" x14ac:dyDescent="0.25">
      <c r="A554" s="102"/>
      <c r="B554" s="103" t="s">
        <v>573</v>
      </c>
      <c r="C554" s="103" t="s">
        <v>583</v>
      </c>
      <c r="D554" s="103" t="s">
        <v>89</v>
      </c>
      <c r="H554" s="123">
        <f>'MATRIZ 2017 COMPL HOMOLOGADA (2'!J554</f>
        <v>2295315.133723611</v>
      </c>
      <c r="I554" s="123">
        <f>'MATRIZ 2017 COMPL HOMOLOGADA (2'!O554</f>
        <v>0</v>
      </c>
      <c r="J554" s="123">
        <f>'MATRIZ 2017 COMPL HOMOLOGADA (2'!R554+'MATRIZ 2017 COMPL HOMOLOGADA (2'!X554+'MATRIZ 2017 COMPL HOMOLOGADA (2'!AQ554+'MATRIZ 2017 COMPL HOMOLOGADA (2'!AU554+'MATRIZ 2017 COMPL HOMOLOGADA (2'!AY554</f>
        <v>5249.4690095429187</v>
      </c>
      <c r="K554" s="123"/>
      <c r="L554" s="123">
        <f t="shared" si="30"/>
        <v>2300564.6027331538</v>
      </c>
      <c r="M554" s="123"/>
      <c r="N554" s="123">
        <f>'MATRIZ 2017 COMPL HOMOLOGADA (2'!AG554+'MATRIZ 2017 COMPL HOMOLOGADA (2'!AJ554+'MATRIZ 2017 COMPL HOMOLOGADA (2'!AM554</f>
        <v>852349.39651218452</v>
      </c>
      <c r="O554" s="123"/>
      <c r="P554" s="123"/>
      <c r="Q554" s="102"/>
    </row>
    <row r="555" spans="1:17" x14ac:dyDescent="0.25">
      <c r="A555" s="102"/>
      <c r="B555" s="103" t="s">
        <v>573</v>
      </c>
      <c r="C555" s="103" t="s">
        <v>584</v>
      </c>
      <c r="D555" s="103" t="s">
        <v>89</v>
      </c>
      <c r="H555" s="123">
        <f>'MATRIZ 2017 COMPL HOMOLOGADA (2'!J555</f>
        <v>4040369.9076715703</v>
      </c>
      <c r="I555" s="123">
        <f>'MATRIZ 2017 COMPL HOMOLOGADA (2'!O555</f>
        <v>0</v>
      </c>
      <c r="J555" s="123">
        <f>'MATRIZ 2017 COMPL HOMOLOGADA (2'!R555+'MATRIZ 2017 COMPL HOMOLOGADA (2'!X555+'MATRIZ 2017 COMPL HOMOLOGADA (2'!AQ555+'MATRIZ 2017 COMPL HOMOLOGADA (2'!AU555+'MATRIZ 2017 COMPL HOMOLOGADA (2'!AY555</f>
        <v>68.821531550316905</v>
      </c>
      <c r="K555" s="123"/>
      <c r="L555" s="123">
        <f t="shared" si="30"/>
        <v>4040438.7292031208</v>
      </c>
      <c r="M555" s="123"/>
      <c r="N555" s="123">
        <f>'MATRIZ 2017 COMPL HOMOLOGADA (2'!AG555+'MATRIZ 2017 COMPL HOMOLOGADA (2'!AJ555+'MATRIZ 2017 COMPL HOMOLOGADA (2'!AM555</f>
        <v>769594.00010122196</v>
      </c>
      <c r="O555" s="123"/>
      <c r="P555" s="123"/>
      <c r="Q555" s="102"/>
    </row>
    <row r="556" spans="1:17" x14ac:dyDescent="0.25">
      <c r="A556" s="102"/>
      <c r="B556" s="103" t="s">
        <v>573</v>
      </c>
      <c r="C556" s="103" t="s">
        <v>585</v>
      </c>
      <c r="D556" s="103" t="s">
        <v>89</v>
      </c>
      <c r="H556" s="123">
        <f>'MATRIZ 2017 COMPL HOMOLOGADA (2'!J556</f>
        <v>3750661.6777562345</v>
      </c>
      <c r="I556" s="123">
        <f>'MATRIZ 2017 COMPL HOMOLOGADA (2'!O556</f>
        <v>0</v>
      </c>
      <c r="J556" s="123">
        <f>'MATRIZ 2017 COMPL HOMOLOGADA (2'!R556+'MATRIZ 2017 COMPL HOMOLOGADA (2'!X556+'MATRIZ 2017 COMPL HOMOLOGADA (2'!AQ556+'MATRIZ 2017 COMPL HOMOLOGADA (2'!AU556+'MATRIZ 2017 COMPL HOMOLOGADA (2'!AY556</f>
        <v>0</v>
      </c>
      <c r="K556" s="123"/>
      <c r="L556" s="123">
        <f t="shared" si="30"/>
        <v>3750661.6777562345</v>
      </c>
      <c r="M556" s="123"/>
      <c r="N556" s="123">
        <f>'MATRIZ 2017 COMPL HOMOLOGADA (2'!AG556+'MATRIZ 2017 COMPL HOMOLOGADA (2'!AJ556+'MATRIZ 2017 COMPL HOMOLOGADA (2'!AM556</f>
        <v>1409173.2940372734</v>
      </c>
      <c r="O556" s="123"/>
      <c r="P556" s="123"/>
      <c r="Q556" s="102"/>
    </row>
    <row r="557" spans="1:17" x14ac:dyDescent="0.25">
      <c r="A557" s="102"/>
      <c r="B557" s="103" t="s">
        <v>573</v>
      </c>
      <c r="C557" s="103" t="s">
        <v>586</v>
      </c>
      <c r="D557" s="103" t="s">
        <v>89</v>
      </c>
      <c r="H557" s="123">
        <f>'MATRIZ 2017 COMPL HOMOLOGADA (2'!J557</f>
        <v>16021955.685057983</v>
      </c>
      <c r="I557" s="123">
        <f>'MATRIZ 2017 COMPL HOMOLOGADA (2'!O557</f>
        <v>0</v>
      </c>
      <c r="J557" s="123">
        <f>'MATRIZ 2017 COMPL HOMOLOGADA (2'!R557+'MATRIZ 2017 COMPL HOMOLOGADA (2'!X557+'MATRIZ 2017 COMPL HOMOLOGADA (2'!AQ557+'MATRIZ 2017 COMPL HOMOLOGADA (2'!AU557+'MATRIZ 2017 COMPL HOMOLOGADA (2'!AY557</f>
        <v>1465220.4532003135</v>
      </c>
      <c r="K557" s="123"/>
      <c r="L557" s="123">
        <f t="shared" si="30"/>
        <v>17487176.138258297</v>
      </c>
      <c r="M557" s="123"/>
      <c r="N557" s="123">
        <f>'MATRIZ 2017 COMPL HOMOLOGADA (2'!AG557+'MATRIZ 2017 COMPL HOMOLOGADA (2'!AJ557+'MATRIZ 2017 COMPL HOMOLOGADA (2'!AM557</f>
        <v>5221778.0550052878</v>
      </c>
      <c r="O557" s="123"/>
      <c r="P557" s="123"/>
      <c r="Q557" s="102"/>
    </row>
    <row r="558" spans="1:17" x14ac:dyDescent="0.25">
      <c r="A558" s="102"/>
      <c r="B558" s="103" t="s">
        <v>573</v>
      </c>
      <c r="C558" s="103" t="s">
        <v>587</v>
      </c>
      <c r="D558" s="103" t="s">
        <v>89</v>
      </c>
      <c r="H558" s="123">
        <f>'MATRIZ 2017 COMPL HOMOLOGADA (2'!J558</f>
        <v>1719973.4019592027</v>
      </c>
      <c r="I558" s="123">
        <f>'MATRIZ 2017 COMPL HOMOLOGADA (2'!O558</f>
        <v>0</v>
      </c>
      <c r="J558" s="123">
        <f>'MATRIZ 2017 COMPL HOMOLOGADA (2'!R558+'MATRIZ 2017 COMPL HOMOLOGADA (2'!X558+'MATRIZ 2017 COMPL HOMOLOGADA (2'!AQ558+'MATRIZ 2017 COMPL HOMOLOGADA (2'!AU558+'MATRIZ 2017 COMPL HOMOLOGADA (2'!AY558</f>
        <v>440.00651319055066</v>
      </c>
      <c r="K558" s="123"/>
      <c r="L558" s="123">
        <f t="shared" si="30"/>
        <v>1720413.4084723932</v>
      </c>
      <c r="M558" s="123"/>
      <c r="N558" s="123">
        <f>'MATRIZ 2017 COMPL HOMOLOGADA (2'!AG558+'MATRIZ 2017 COMPL HOMOLOGADA (2'!AJ558+'MATRIZ 2017 COMPL HOMOLOGADA (2'!AM558</f>
        <v>759314.33022550272</v>
      </c>
      <c r="O558" s="123"/>
      <c r="P558" s="123"/>
      <c r="Q558" s="102"/>
    </row>
    <row r="559" spans="1:17" x14ac:dyDescent="0.25">
      <c r="A559" s="102"/>
      <c r="B559" s="103" t="s">
        <v>573</v>
      </c>
      <c r="C559" s="103" t="s">
        <v>588</v>
      </c>
      <c r="D559" s="103" t="s">
        <v>89</v>
      </c>
      <c r="H559" s="123">
        <f>'MATRIZ 2017 COMPL HOMOLOGADA (2'!J559</f>
        <v>2971074.0977550992</v>
      </c>
      <c r="I559" s="123">
        <f>'MATRIZ 2017 COMPL HOMOLOGADA (2'!O559</f>
        <v>0</v>
      </c>
      <c r="J559" s="123">
        <f>'MATRIZ 2017 COMPL HOMOLOGADA (2'!R559+'MATRIZ 2017 COMPL HOMOLOGADA (2'!X559+'MATRIZ 2017 COMPL HOMOLOGADA (2'!AQ559+'MATRIZ 2017 COMPL HOMOLOGADA (2'!AU559+'MATRIZ 2017 COMPL HOMOLOGADA (2'!AY559</f>
        <v>4850.5138286518477</v>
      </c>
      <c r="K559" s="123"/>
      <c r="L559" s="123">
        <f t="shared" si="30"/>
        <v>2975924.6115837512</v>
      </c>
      <c r="M559" s="123"/>
      <c r="N559" s="123">
        <f>'MATRIZ 2017 COMPL HOMOLOGADA (2'!AG559+'MATRIZ 2017 COMPL HOMOLOGADA (2'!AJ559+'MATRIZ 2017 COMPL HOMOLOGADA (2'!AM559</f>
        <v>751566.13249131828</v>
      </c>
      <c r="O559" s="123"/>
      <c r="P559" s="123"/>
      <c r="Q559" s="102"/>
    </row>
    <row r="560" spans="1:17" x14ac:dyDescent="0.25">
      <c r="A560" s="102"/>
      <c r="B560" s="103" t="s">
        <v>573</v>
      </c>
      <c r="C560" s="103" t="s">
        <v>589</v>
      </c>
      <c r="D560" s="103" t="s">
        <v>89</v>
      </c>
      <c r="H560" s="123">
        <f>'MATRIZ 2017 COMPL HOMOLOGADA (2'!J560</f>
        <v>2485434.5956522236</v>
      </c>
      <c r="I560" s="123">
        <f>'MATRIZ 2017 COMPL HOMOLOGADA (2'!O560</f>
        <v>0</v>
      </c>
      <c r="J560" s="123">
        <f>'MATRIZ 2017 COMPL HOMOLOGADA (2'!R560+'MATRIZ 2017 COMPL HOMOLOGADA (2'!X560+'MATRIZ 2017 COMPL HOMOLOGADA (2'!AQ560+'MATRIZ 2017 COMPL HOMOLOGADA (2'!AU560+'MATRIZ 2017 COMPL HOMOLOGADA (2'!AY560</f>
        <v>7280.274432831985</v>
      </c>
      <c r="K560" s="123"/>
      <c r="L560" s="123">
        <f t="shared" si="30"/>
        <v>2492714.8700850555</v>
      </c>
      <c r="M560" s="123"/>
      <c r="N560" s="123">
        <f>'MATRIZ 2017 COMPL HOMOLOGADA (2'!AG560+'MATRIZ 2017 COMPL HOMOLOGADA (2'!AJ560+'MATRIZ 2017 COMPL HOMOLOGADA (2'!AM560</f>
        <v>899114.02347208385</v>
      </c>
      <c r="O560" s="123"/>
      <c r="P560" s="123"/>
      <c r="Q560" s="102"/>
    </row>
    <row r="561" spans="1:17" x14ac:dyDescent="0.25">
      <c r="A561" s="102"/>
      <c r="B561" s="103" t="s">
        <v>573</v>
      </c>
      <c r="C561" s="103" t="s">
        <v>590</v>
      </c>
      <c r="D561" s="103" t="s">
        <v>89</v>
      </c>
      <c r="H561" s="123">
        <f>'MATRIZ 2017 COMPL HOMOLOGADA (2'!J561</f>
        <v>3030991.0286809891</v>
      </c>
      <c r="I561" s="123">
        <f>'MATRIZ 2017 COMPL HOMOLOGADA (2'!O561</f>
        <v>0</v>
      </c>
      <c r="J561" s="123">
        <f>'MATRIZ 2017 COMPL HOMOLOGADA (2'!R561+'MATRIZ 2017 COMPL HOMOLOGADA (2'!X561+'MATRIZ 2017 COMPL HOMOLOGADA (2'!AQ561+'MATRIZ 2017 COMPL HOMOLOGADA (2'!AU561+'MATRIZ 2017 COMPL HOMOLOGADA (2'!AY561</f>
        <v>8190.5777626573654</v>
      </c>
      <c r="K561" s="123"/>
      <c r="L561" s="123">
        <f t="shared" si="30"/>
        <v>3039181.6064436464</v>
      </c>
      <c r="M561" s="123"/>
      <c r="N561" s="123">
        <f>'MATRIZ 2017 COMPL HOMOLOGADA (2'!AG561+'MATRIZ 2017 COMPL HOMOLOGADA (2'!AJ561+'MATRIZ 2017 COMPL HOMOLOGADA (2'!AM561</f>
        <v>734358.97633950622</v>
      </c>
      <c r="O561" s="123"/>
      <c r="P561" s="123"/>
      <c r="Q561" s="102"/>
    </row>
    <row r="562" spans="1:17" x14ac:dyDescent="0.25">
      <c r="A562" s="102"/>
      <c r="B562" s="103" t="s">
        <v>573</v>
      </c>
      <c r="C562" s="103" t="s">
        <v>591</v>
      </c>
      <c r="D562" s="103" t="s">
        <v>89</v>
      </c>
      <c r="H562" s="123">
        <f>'MATRIZ 2017 COMPL HOMOLOGADA (2'!J562</f>
        <v>4032455.7041327124</v>
      </c>
      <c r="I562" s="123">
        <f>'MATRIZ 2017 COMPL HOMOLOGADA (2'!O562</f>
        <v>0</v>
      </c>
      <c r="J562" s="123">
        <f>'MATRIZ 2017 COMPL HOMOLOGADA (2'!R562+'MATRIZ 2017 COMPL HOMOLOGADA (2'!X562+'MATRIZ 2017 COMPL HOMOLOGADA (2'!AQ562+'MATRIZ 2017 COMPL HOMOLOGADA (2'!AU562+'MATRIZ 2017 COMPL HOMOLOGADA (2'!AY562</f>
        <v>26213.846363444947</v>
      </c>
      <c r="K562" s="123"/>
      <c r="L562" s="123">
        <f t="shared" si="30"/>
        <v>4058669.5504961573</v>
      </c>
      <c r="M562" s="123"/>
      <c r="N562" s="123">
        <f>'MATRIZ 2017 COMPL HOMOLOGADA (2'!AG562+'MATRIZ 2017 COMPL HOMOLOGADA (2'!AJ562+'MATRIZ 2017 COMPL HOMOLOGADA (2'!AM562</f>
        <v>838274.96508602006</v>
      </c>
      <c r="O562" s="123"/>
      <c r="P562" s="123"/>
      <c r="Q562" s="102"/>
    </row>
    <row r="563" spans="1:17" x14ac:dyDescent="0.25">
      <c r="A563" s="102"/>
      <c r="B563" s="103" t="s">
        <v>573</v>
      </c>
      <c r="C563" s="103" t="s">
        <v>592</v>
      </c>
      <c r="D563" s="103" t="s">
        <v>89</v>
      </c>
      <c r="H563" s="123">
        <f>'MATRIZ 2017 COMPL HOMOLOGADA (2'!J563</f>
        <v>2942835.4947348791</v>
      </c>
      <c r="I563" s="123">
        <f>'MATRIZ 2017 COMPL HOMOLOGADA (2'!O563</f>
        <v>0</v>
      </c>
      <c r="J563" s="123">
        <f>'MATRIZ 2017 COMPL HOMOLOGADA (2'!R563+'MATRIZ 2017 COMPL HOMOLOGADA (2'!X563+'MATRIZ 2017 COMPL HOMOLOGADA (2'!AQ563+'MATRIZ 2017 COMPL HOMOLOGADA (2'!AU563+'MATRIZ 2017 COMPL HOMOLOGADA (2'!AY563</f>
        <v>4424.4043584919145</v>
      </c>
      <c r="K563" s="123"/>
      <c r="L563" s="123">
        <f t="shared" si="30"/>
        <v>2947259.8990933709</v>
      </c>
      <c r="M563" s="123"/>
      <c r="N563" s="123">
        <f>'MATRIZ 2017 COMPL HOMOLOGADA (2'!AG563+'MATRIZ 2017 COMPL HOMOLOGADA (2'!AJ563+'MATRIZ 2017 COMPL HOMOLOGADA (2'!AM563</f>
        <v>927207.71565038327</v>
      </c>
      <c r="O563" s="123"/>
      <c r="P563" s="123"/>
      <c r="Q563" s="102"/>
    </row>
    <row r="564" spans="1:17" x14ac:dyDescent="0.25">
      <c r="A564" s="102"/>
      <c r="B564" s="103" t="s">
        <v>573</v>
      </c>
      <c r="C564" s="103" t="s">
        <v>593</v>
      </c>
      <c r="D564" s="103" t="s">
        <v>93</v>
      </c>
      <c r="H564" s="123">
        <f>'MATRIZ 2017 COMPL HOMOLOGADA (2'!J564</f>
        <v>0</v>
      </c>
      <c r="I564" s="123">
        <f>'MATRIZ 2017 COMPL HOMOLOGADA (2'!O564</f>
        <v>1703414.6302180407</v>
      </c>
      <c r="J564" s="123">
        <f>'MATRIZ 2017 COMPL HOMOLOGADA (2'!R564+'MATRIZ 2017 COMPL HOMOLOGADA (2'!X564+'MATRIZ 2017 COMPL HOMOLOGADA (2'!AQ564+'MATRIZ 2017 COMPL HOMOLOGADA (2'!AU564+'MATRIZ 2017 COMPL HOMOLOGADA (2'!AY564</f>
        <v>1026.681864111285</v>
      </c>
      <c r="K564" s="123"/>
      <c r="L564" s="123">
        <f t="shared" si="30"/>
        <v>1704441.3120821519</v>
      </c>
      <c r="M564" s="123"/>
      <c r="N564" s="123">
        <f>'MATRIZ 2017 COMPL HOMOLOGADA (2'!AG564+'MATRIZ 2017 COMPL HOMOLOGADA (2'!AJ564+'MATRIZ 2017 COMPL HOMOLOGADA (2'!AM564</f>
        <v>685085.42381325294</v>
      </c>
      <c r="O564" s="123"/>
      <c r="P564" s="123"/>
      <c r="Q564" s="102"/>
    </row>
    <row r="565" spans="1:17" x14ac:dyDescent="0.25">
      <c r="A565" s="102"/>
      <c r="B565" s="103" t="s">
        <v>573</v>
      </c>
      <c r="C565" s="103" t="s">
        <v>594</v>
      </c>
      <c r="D565" s="103" t="s">
        <v>93</v>
      </c>
      <c r="H565" s="123">
        <f>'MATRIZ 2017 COMPL HOMOLOGADA (2'!J565</f>
        <v>0</v>
      </c>
      <c r="I565" s="123">
        <f>'MATRIZ 2017 COMPL HOMOLOGADA (2'!O565</f>
        <v>1345412.4356408189</v>
      </c>
      <c r="J565" s="123">
        <f>'MATRIZ 2017 COMPL HOMOLOGADA (2'!R565+'MATRIZ 2017 COMPL HOMOLOGADA (2'!X565+'MATRIZ 2017 COMPL HOMOLOGADA (2'!AQ565+'MATRIZ 2017 COMPL HOMOLOGADA (2'!AU565+'MATRIZ 2017 COMPL HOMOLOGADA (2'!AY565</f>
        <v>3021.4056496234616</v>
      </c>
      <c r="K565" s="123"/>
      <c r="L565" s="123">
        <f t="shared" si="30"/>
        <v>1348433.8412904423</v>
      </c>
      <c r="M565" s="123"/>
      <c r="N565" s="123">
        <f>'MATRIZ 2017 COMPL HOMOLOGADA (2'!AG565+'MATRIZ 2017 COMPL HOMOLOGADA (2'!AJ565+'MATRIZ 2017 COMPL HOMOLOGADA (2'!AM565</f>
        <v>279113.86250354623</v>
      </c>
      <c r="O565" s="123"/>
      <c r="P565" s="123"/>
      <c r="Q565" s="102"/>
    </row>
    <row r="566" spans="1:17" x14ac:dyDescent="0.25">
      <c r="A566" s="102"/>
      <c r="H566" s="123"/>
      <c r="I566" s="123"/>
      <c r="J566" s="123"/>
      <c r="K566" s="123"/>
      <c r="L566" s="123"/>
      <c r="M566" s="123"/>
      <c r="N566" s="123"/>
      <c r="O566" s="123"/>
      <c r="P566" s="123"/>
      <c r="Q566" s="102"/>
    </row>
    <row r="567" spans="1:17" x14ac:dyDescent="0.25">
      <c r="A567" s="102"/>
      <c r="B567" s="107" t="s">
        <v>595</v>
      </c>
      <c r="C567" s="107" t="s">
        <v>596</v>
      </c>
      <c r="D567" s="107" t="s">
        <v>84</v>
      </c>
      <c r="E567" s="107"/>
      <c r="F567" s="109"/>
      <c r="G567" s="107"/>
      <c r="H567" s="124">
        <f>SUM(H568:H577)</f>
        <v>21464088.217816029</v>
      </c>
      <c r="I567" s="124">
        <f>SUM(I568:I577)</f>
        <v>2793555.4466099297</v>
      </c>
      <c r="J567" s="124">
        <f>SUM(J568:J577)</f>
        <v>5728115.9883430731</v>
      </c>
      <c r="K567" s="124"/>
      <c r="L567" s="124">
        <f>SUM(L568:L577)</f>
        <v>29985759.652769029</v>
      </c>
      <c r="M567" s="124"/>
      <c r="N567" s="124">
        <f>SUM(N568:N577)</f>
        <v>6212263.2662161719</v>
      </c>
      <c r="O567" s="124"/>
      <c r="P567" s="124">
        <f>L567*'DADOS BASE PROPOSTA'!$H$63</f>
        <v>23988.607722215223</v>
      </c>
      <c r="Q567" s="102"/>
    </row>
    <row r="568" spans="1:17" x14ac:dyDescent="0.25">
      <c r="A568" s="102"/>
      <c r="B568" s="103" t="s">
        <v>595</v>
      </c>
      <c r="C568" s="103" t="s">
        <v>35</v>
      </c>
      <c r="D568" s="103" t="s">
        <v>85</v>
      </c>
      <c r="F568" s="77">
        <f>'MATRIZ 2017 COMPL HOMOLOGADA (2'!Q568</f>
        <v>9</v>
      </c>
      <c r="H568" s="123">
        <f>'MATRIZ 2017 COMPL HOMOLOGADA (2'!J568</f>
        <v>0</v>
      </c>
      <c r="I568" s="123">
        <f>SUMIF('MATRIZ 2017 COMPL HOMOLOGADA (2'!D569:D578,"ECR",'MATRIZ 2017 COMPL HOMOLOGADA (2'!O569:O578)</f>
        <v>0</v>
      </c>
      <c r="J568" s="123">
        <f>'MATRIZ 2017 COMPL HOMOLOGADA (2'!R568+'MATRIZ 2017 COMPL HOMOLOGADA (2'!X568+'MATRIZ 2017 COMPL HOMOLOGADA (2'!AQ568+'MATRIZ 2017 COMPL HOMOLOGADA (2'!AU568+'MATRIZ 2017 COMPL HOMOLOGADA (2'!AY568</f>
        <v>4220656.4884394631</v>
      </c>
      <c r="K568" s="123"/>
      <c r="L568" s="123">
        <f t="shared" ref="L568:L577" si="31">SUM(H568:J568)</f>
        <v>4220656.4884394631</v>
      </c>
      <c r="M568" s="123"/>
      <c r="N568" s="123">
        <f>'MATRIZ 2017 COMPL HOMOLOGADA (2'!AG568+'MATRIZ 2017 COMPL HOMOLOGADA (2'!AJ568+'MATRIZ 2017 COMPL HOMOLOGADA (2'!AM568</f>
        <v>0</v>
      </c>
      <c r="O568" s="123"/>
      <c r="P568" s="123"/>
      <c r="Q568" s="102"/>
    </row>
    <row r="569" spans="1:17" x14ac:dyDescent="0.25">
      <c r="A569" s="102"/>
      <c r="B569" s="103" t="s">
        <v>595</v>
      </c>
      <c r="C569" s="103" t="s">
        <v>597</v>
      </c>
      <c r="D569" s="103" t="s">
        <v>89</v>
      </c>
      <c r="H569" s="123">
        <f>'MATRIZ 2017 COMPL HOMOLOGADA (2'!J569</f>
        <v>3958656.6859898465</v>
      </c>
      <c r="I569" s="123">
        <f>'MATRIZ 2017 COMPL HOMOLOGADA (2'!O569</f>
        <v>0</v>
      </c>
      <c r="J569" s="123">
        <f>'MATRIZ 2017 COMPL HOMOLOGADA (2'!R569+'MATRIZ 2017 COMPL HOMOLOGADA (2'!X569+'MATRIZ 2017 COMPL HOMOLOGADA (2'!AQ569+'MATRIZ 2017 COMPL HOMOLOGADA (2'!AU569+'MATRIZ 2017 COMPL HOMOLOGADA (2'!AY569</f>
        <v>53116.886822962428</v>
      </c>
      <c r="K569" s="123"/>
      <c r="L569" s="123">
        <f t="shared" si="31"/>
        <v>4011773.5728128087</v>
      </c>
      <c r="M569" s="123"/>
      <c r="N569" s="123">
        <f>'MATRIZ 2017 COMPL HOMOLOGADA (2'!AG569+'MATRIZ 2017 COMPL HOMOLOGADA (2'!AJ569+'MATRIZ 2017 COMPL HOMOLOGADA (2'!AM569</f>
        <v>1125358.5324716398</v>
      </c>
      <c r="O569" s="123"/>
      <c r="P569" s="123"/>
      <c r="Q569" s="102"/>
    </row>
    <row r="570" spans="1:17" x14ac:dyDescent="0.25">
      <c r="A570" s="102"/>
      <c r="B570" s="103" t="s">
        <v>595</v>
      </c>
      <c r="C570" s="103" t="s">
        <v>598</v>
      </c>
      <c r="D570" s="103" t="s">
        <v>87</v>
      </c>
      <c r="H570" s="123">
        <f>'MATRIZ 2017 COMPL HOMOLOGADA (2'!J570</f>
        <v>0</v>
      </c>
      <c r="I570" s="123">
        <f>'MATRIZ 2017 COMPL HOMOLOGADA (2'!O570</f>
        <v>499965.73525072273</v>
      </c>
      <c r="J570" s="123">
        <f>'MATRIZ 2017 COMPL HOMOLOGADA (2'!R570+'MATRIZ 2017 COMPL HOMOLOGADA (2'!X570+'MATRIZ 2017 COMPL HOMOLOGADA (2'!AQ570+'MATRIZ 2017 COMPL HOMOLOGADA (2'!AU570+'MATRIZ 2017 COMPL HOMOLOGADA (2'!AY570</f>
        <v>0</v>
      </c>
      <c r="K570" s="123"/>
      <c r="L570" s="123">
        <f t="shared" si="31"/>
        <v>499965.73525072273</v>
      </c>
      <c r="M570" s="123"/>
      <c r="N570" s="123">
        <f>'MATRIZ 2017 COMPL HOMOLOGADA (2'!AG570+'MATRIZ 2017 COMPL HOMOLOGADA (2'!AJ570+'MATRIZ 2017 COMPL HOMOLOGADA (2'!AM570</f>
        <v>0</v>
      </c>
      <c r="O570" s="123"/>
      <c r="P570" s="123"/>
      <c r="Q570" s="102"/>
    </row>
    <row r="571" spans="1:17" x14ac:dyDescent="0.25">
      <c r="A571" s="102"/>
      <c r="B571" s="103" t="s">
        <v>595</v>
      </c>
      <c r="C571" s="103" t="s">
        <v>599</v>
      </c>
      <c r="D571" s="103" t="s">
        <v>89</v>
      </c>
      <c r="H571" s="123">
        <f>'MATRIZ 2017 COMPL HOMOLOGADA (2'!J571</f>
        <v>2230978.2670247448</v>
      </c>
      <c r="I571" s="123">
        <f>'MATRIZ 2017 COMPL HOMOLOGADA (2'!O571</f>
        <v>0</v>
      </c>
      <c r="J571" s="123">
        <f>'MATRIZ 2017 COMPL HOMOLOGADA (2'!R571+'MATRIZ 2017 COMPL HOMOLOGADA (2'!X571+'MATRIZ 2017 COMPL HOMOLOGADA (2'!AQ571+'MATRIZ 2017 COMPL HOMOLOGADA (2'!AU571+'MATRIZ 2017 COMPL HOMOLOGADA (2'!AY571</f>
        <v>26178.95149637651</v>
      </c>
      <c r="K571" s="123"/>
      <c r="L571" s="123">
        <f t="shared" si="31"/>
        <v>2257157.2185211214</v>
      </c>
      <c r="M571" s="123"/>
      <c r="N571" s="123">
        <f>'MATRIZ 2017 COMPL HOMOLOGADA (2'!AG571+'MATRIZ 2017 COMPL HOMOLOGADA (2'!AJ571+'MATRIZ 2017 COMPL HOMOLOGADA (2'!AM571</f>
        <v>449896.33431766828</v>
      </c>
      <c r="O571" s="123"/>
      <c r="P571" s="123"/>
      <c r="Q571" s="102"/>
    </row>
    <row r="572" spans="1:17" x14ac:dyDescent="0.25">
      <c r="A572" s="102"/>
      <c r="B572" s="103" t="s">
        <v>595</v>
      </c>
      <c r="C572" s="103" t="s">
        <v>600</v>
      </c>
      <c r="D572" s="103" t="s">
        <v>89</v>
      </c>
      <c r="H572" s="123">
        <f>'MATRIZ 2017 COMPL HOMOLOGADA (2'!J572</f>
        <v>5441874.7772022719</v>
      </c>
      <c r="I572" s="123">
        <f>'MATRIZ 2017 COMPL HOMOLOGADA (2'!O572</f>
        <v>0</v>
      </c>
      <c r="J572" s="123">
        <f>'MATRIZ 2017 COMPL HOMOLOGADA (2'!R572+'MATRIZ 2017 COMPL HOMOLOGADA (2'!X572+'MATRIZ 2017 COMPL HOMOLOGADA (2'!AQ572+'MATRIZ 2017 COMPL HOMOLOGADA (2'!AU572+'MATRIZ 2017 COMPL HOMOLOGADA (2'!AY572</f>
        <v>74424.118994412798</v>
      </c>
      <c r="K572" s="123"/>
      <c r="L572" s="123">
        <f t="shared" si="31"/>
        <v>5516298.8961966848</v>
      </c>
      <c r="M572" s="123"/>
      <c r="N572" s="123">
        <f>'MATRIZ 2017 COMPL HOMOLOGADA (2'!AG572+'MATRIZ 2017 COMPL HOMOLOGADA (2'!AJ572+'MATRIZ 2017 COMPL HOMOLOGADA (2'!AM572</f>
        <v>1855975.1528646641</v>
      </c>
      <c r="O572" s="123"/>
      <c r="P572" s="123"/>
      <c r="Q572" s="102"/>
    </row>
    <row r="573" spans="1:17" x14ac:dyDescent="0.25">
      <c r="A573" s="102"/>
      <c r="B573" s="103" t="s">
        <v>595</v>
      </c>
      <c r="C573" s="103" t="s">
        <v>601</v>
      </c>
      <c r="D573" s="103" t="s">
        <v>93</v>
      </c>
      <c r="H573" s="123">
        <f>'MATRIZ 2017 COMPL HOMOLOGADA (2'!J573</f>
        <v>0</v>
      </c>
      <c r="I573" s="123">
        <f>'MATRIZ 2017 COMPL HOMOLOGADA (2'!O573</f>
        <v>1081731.0305100949</v>
      </c>
      <c r="J573" s="123">
        <f>'MATRIZ 2017 COMPL HOMOLOGADA (2'!R573+'MATRIZ 2017 COMPL HOMOLOGADA (2'!X573+'MATRIZ 2017 COMPL HOMOLOGADA (2'!AQ573+'MATRIZ 2017 COMPL HOMOLOGADA (2'!AU573+'MATRIZ 2017 COMPL HOMOLOGADA (2'!AY573</f>
        <v>74592.02469262651</v>
      </c>
      <c r="K573" s="123"/>
      <c r="L573" s="123">
        <f t="shared" si="31"/>
        <v>1156323.0552027214</v>
      </c>
      <c r="M573" s="123"/>
      <c r="N573" s="123">
        <f>'MATRIZ 2017 COMPL HOMOLOGADA (2'!AG573+'MATRIZ 2017 COMPL HOMOLOGADA (2'!AJ573+'MATRIZ 2017 COMPL HOMOLOGADA (2'!AM573</f>
        <v>92863.831694096938</v>
      </c>
      <c r="O573" s="123"/>
      <c r="P573" s="123"/>
      <c r="Q573" s="102"/>
    </row>
    <row r="574" spans="1:17" x14ac:dyDescent="0.25">
      <c r="A574" s="102"/>
      <c r="B574" s="103" t="s">
        <v>595</v>
      </c>
      <c r="C574" s="103" t="s">
        <v>602</v>
      </c>
      <c r="D574" s="103" t="s">
        <v>89</v>
      </c>
      <c r="H574" s="123">
        <f>'MATRIZ 2017 COMPL HOMOLOGADA (2'!J574</f>
        <v>4078692.0975272041</v>
      </c>
      <c r="I574" s="123">
        <f>'MATRIZ 2017 COMPL HOMOLOGADA (2'!O574</f>
        <v>0</v>
      </c>
      <c r="J574" s="123">
        <f>'MATRIZ 2017 COMPL HOMOLOGADA (2'!R574+'MATRIZ 2017 COMPL HOMOLOGADA (2'!X574+'MATRIZ 2017 COMPL HOMOLOGADA (2'!AQ574+'MATRIZ 2017 COMPL HOMOLOGADA (2'!AU574+'MATRIZ 2017 COMPL HOMOLOGADA (2'!AY574</f>
        <v>50945.647540073434</v>
      </c>
      <c r="K574" s="123"/>
      <c r="L574" s="123">
        <f t="shared" si="31"/>
        <v>4129637.7450672775</v>
      </c>
      <c r="M574" s="123"/>
      <c r="N574" s="123">
        <f>'MATRIZ 2017 COMPL HOMOLOGADA (2'!AG574+'MATRIZ 2017 COMPL HOMOLOGADA (2'!AJ574+'MATRIZ 2017 COMPL HOMOLOGADA (2'!AM574</f>
        <v>703100.64264798211</v>
      </c>
      <c r="O574" s="123"/>
      <c r="P574" s="123"/>
      <c r="Q574" s="102"/>
    </row>
    <row r="575" spans="1:17" x14ac:dyDescent="0.25">
      <c r="A575" s="102"/>
      <c r="B575" s="103" t="s">
        <v>595</v>
      </c>
      <c r="C575" s="103" t="s">
        <v>603</v>
      </c>
      <c r="D575" s="103" t="s">
        <v>89</v>
      </c>
      <c r="H575" s="123">
        <f>'MATRIZ 2017 COMPL HOMOLOGADA (2'!J575</f>
        <v>3153999.1925379341</v>
      </c>
      <c r="I575" s="123">
        <f>'MATRIZ 2017 COMPL HOMOLOGADA (2'!O575</f>
        <v>0</v>
      </c>
      <c r="J575" s="123">
        <f>'MATRIZ 2017 COMPL HOMOLOGADA (2'!R575+'MATRIZ 2017 COMPL HOMOLOGADA (2'!X575+'MATRIZ 2017 COMPL HOMOLOGADA (2'!AQ575+'MATRIZ 2017 COMPL HOMOLOGADA (2'!AU575+'MATRIZ 2017 COMPL HOMOLOGADA (2'!AY575</f>
        <v>3516.7319080193042</v>
      </c>
      <c r="K575" s="123"/>
      <c r="L575" s="123">
        <f t="shared" si="31"/>
        <v>3157515.9244459532</v>
      </c>
      <c r="M575" s="123"/>
      <c r="N575" s="123">
        <f>'MATRIZ 2017 COMPL HOMOLOGADA (2'!AG575+'MATRIZ 2017 COMPL HOMOLOGADA (2'!AJ575+'MATRIZ 2017 COMPL HOMOLOGADA (2'!AM575</f>
        <v>658509.02718376496</v>
      </c>
      <c r="O575" s="123"/>
      <c r="P575" s="123"/>
      <c r="Q575" s="102"/>
    </row>
    <row r="576" spans="1:17" x14ac:dyDescent="0.25">
      <c r="A576" s="102"/>
      <c r="B576" s="103" t="s">
        <v>595</v>
      </c>
      <c r="C576" s="103" t="s">
        <v>604</v>
      </c>
      <c r="D576" s="103" t="s">
        <v>93</v>
      </c>
      <c r="H576" s="123">
        <f>'MATRIZ 2017 COMPL HOMOLOGADA (2'!J576</f>
        <v>0</v>
      </c>
      <c r="I576" s="123">
        <f>'MATRIZ 2017 COMPL HOMOLOGADA (2'!O576</f>
        <v>1211858.6808491121</v>
      </c>
      <c r="J576" s="123">
        <f>'MATRIZ 2017 COMPL HOMOLOGADA (2'!R576+'MATRIZ 2017 COMPL HOMOLOGADA (2'!X576+'MATRIZ 2017 COMPL HOMOLOGADA (2'!AQ576+'MATRIZ 2017 COMPL HOMOLOGADA (2'!AU576+'MATRIZ 2017 COMPL HOMOLOGADA (2'!AY576</f>
        <v>1171800.1885566828</v>
      </c>
      <c r="K576" s="123"/>
      <c r="L576" s="123">
        <f t="shared" si="31"/>
        <v>2383658.8694057949</v>
      </c>
      <c r="M576" s="123"/>
      <c r="N576" s="123">
        <f>'MATRIZ 2017 COMPL HOMOLOGADA (2'!AG576+'MATRIZ 2017 COMPL HOMOLOGADA (2'!AJ576+'MATRIZ 2017 COMPL HOMOLOGADA (2'!AM576</f>
        <v>780542.65257849148</v>
      </c>
      <c r="O576" s="123"/>
      <c r="P576" s="123"/>
      <c r="Q576" s="102"/>
    </row>
    <row r="577" spans="1:17" x14ac:dyDescent="0.25">
      <c r="A577" s="102"/>
      <c r="B577" s="103" t="s">
        <v>595</v>
      </c>
      <c r="C577" s="103" t="s">
        <v>605</v>
      </c>
      <c r="D577" s="103" t="s">
        <v>89</v>
      </c>
      <c r="H577" s="123">
        <f>'MATRIZ 2017 COMPL HOMOLOGADA (2'!J577</f>
        <v>2599887.1975340261</v>
      </c>
      <c r="I577" s="123">
        <f>'MATRIZ 2017 COMPL HOMOLOGADA (2'!O577</f>
        <v>0</v>
      </c>
      <c r="J577" s="123">
        <f>'MATRIZ 2017 COMPL HOMOLOGADA (2'!R577+'MATRIZ 2017 COMPL HOMOLOGADA (2'!X577+'MATRIZ 2017 COMPL HOMOLOGADA (2'!AQ577+'MATRIZ 2017 COMPL HOMOLOGADA (2'!AU577+'MATRIZ 2017 COMPL HOMOLOGADA (2'!AY577</f>
        <v>52884.949892455712</v>
      </c>
      <c r="K577" s="123"/>
      <c r="L577" s="123">
        <f t="shared" si="31"/>
        <v>2652772.1474264818</v>
      </c>
      <c r="M577" s="123"/>
      <c r="N577" s="123">
        <f>'MATRIZ 2017 COMPL HOMOLOGADA (2'!AG577+'MATRIZ 2017 COMPL HOMOLOGADA (2'!AJ577+'MATRIZ 2017 COMPL HOMOLOGADA (2'!AM577</f>
        <v>546017.09245786467</v>
      </c>
      <c r="O577" s="123"/>
      <c r="P577" s="123"/>
      <c r="Q577" s="102"/>
    </row>
    <row r="578" spans="1:17" x14ac:dyDescent="0.25">
      <c r="A578" s="102"/>
      <c r="H578" s="123"/>
      <c r="I578" s="123"/>
      <c r="J578" s="123"/>
      <c r="K578" s="123"/>
      <c r="L578" s="123"/>
      <c r="M578" s="123"/>
      <c r="N578" s="123"/>
      <c r="O578" s="123"/>
      <c r="P578" s="123"/>
      <c r="Q578" s="102"/>
    </row>
    <row r="579" spans="1:17" x14ac:dyDescent="0.25">
      <c r="A579" s="102"/>
      <c r="B579" s="107" t="s">
        <v>606</v>
      </c>
      <c r="C579" s="107" t="s">
        <v>607</v>
      </c>
      <c r="D579" s="107" t="s">
        <v>84</v>
      </c>
      <c r="E579" s="107"/>
      <c r="F579" s="109"/>
      <c r="G579" s="107"/>
      <c r="H579" s="124">
        <f>SUM(H580:H585)</f>
        <v>8865183.2256034296</v>
      </c>
      <c r="I579" s="124">
        <f>SUM(I580:I585)</f>
        <v>1587037.1049556683</v>
      </c>
      <c r="J579" s="124">
        <f>SUM(J580:J585)</f>
        <v>4000035.2608403824</v>
      </c>
      <c r="K579" s="124"/>
      <c r="L579" s="124">
        <f>SUM(L580:L585)</f>
        <v>14452255.591399483</v>
      </c>
      <c r="M579" s="124"/>
      <c r="N579" s="124">
        <f>SUM(N580:N585)</f>
        <v>3772649.8507179907</v>
      </c>
      <c r="O579" s="124"/>
      <c r="P579" s="124">
        <f>L579*'DADOS BASE PROPOSTA'!$H$63</f>
        <v>11561.804473119588</v>
      </c>
      <c r="Q579" s="102"/>
    </row>
    <row r="580" spans="1:17" x14ac:dyDescent="0.25">
      <c r="A580" s="102"/>
      <c r="B580" s="103" t="s">
        <v>606</v>
      </c>
      <c r="C580" s="103" t="s">
        <v>35</v>
      </c>
      <c r="D580" s="103" t="s">
        <v>85</v>
      </c>
      <c r="F580" s="77">
        <f>'MATRIZ 2017 COMPL HOMOLOGADA (2'!Q580</f>
        <v>5</v>
      </c>
      <c r="H580" s="123">
        <f>'MATRIZ 2017 COMPL HOMOLOGADA (2'!J580</f>
        <v>0</v>
      </c>
      <c r="I580" s="123">
        <f>SUMIF('MATRIZ 2017 COMPL HOMOLOGADA (2'!D581:D586,"ECR",'MATRIZ 2017 COMPL HOMOLOGADA (2'!O581:O586)</f>
        <v>0</v>
      </c>
      <c r="J580" s="123">
        <f>'MATRIZ 2017 COMPL HOMOLOGADA (2'!R580+'MATRIZ 2017 COMPL HOMOLOGADA (2'!X580+'MATRIZ 2017 COMPL HOMOLOGADA (2'!AQ580+'MATRIZ 2017 COMPL HOMOLOGADA (2'!AU580+'MATRIZ 2017 COMPL HOMOLOGADA (2'!AY580</f>
        <v>3717750.5098248599</v>
      </c>
      <c r="K580" s="123"/>
      <c r="L580" s="123">
        <f t="shared" ref="L580:L585" si="32">SUM(H580:J580)</f>
        <v>3717750.5098248599</v>
      </c>
      <c r="M580" s="123"/>
      <c r="N580" s="123">
        <f>'MATRIZ 2017 COMPL HOMOLOGADA (2'!AG580+'MATRIZ 2017 COMPL HOMOLOGADA (2'!AJ580+'MATRIZ 2017 COMPL HOMOLOGADA (2'!AM580</f>
        <v>0</v>
      </c>
      <c r="O580" s="123"/>
      <c r="P580" s="123"/>
      <c r="Q580" s="102"/>
    </row>
    <row r="581" spans="1:17" x14ac:dyDescent="0.25">
      <c r="A581" s="102"/>
      <c r="B581" s="103" t="s">
        <v>606</v>
      </c>
      <c r="C581" s="103" t="s">
        <v>608</v>
      </c>
      <c r="D581" s="103" t="s">
        <v>89</v>
      </c>
      <c r="H581" s="123">
        <f>'MATRIZ 2017 COMPL HOMOLOGADA (2'!J581</f>
        <v>1719973.4019592025</v>
      </c>
      <c r="I581" s="123">
        <f>'MATRIZ 2017 COMPL HOMOLOGADA (2'!O581</f>
        <v>0</v>
      </c>
      <c r="J581" s="123">
        <f>'MATRIZ 2017 COMPL HOMOLOGADA (2'!R581+'MATRIZ 2017 COMPL HOMOLOGADA (2'!X581+'MATRIZ 2017 COMPL HOMOLOGADA (2'!AQ581+'MATRIZ 2017 COMPL HOMOLOGADA (2'!AU581+'MATRIZ 2017 COMPL HOMOLOGADA (2'!AY581</f>
        <v>139447.70393727897</v>
      </c>
      <c r="K581" s="123"/>
      <c r="L581" s="123">
        <f t="shared" si="32"/>
        <v>1859421.1058964815</v>
      </c>
      <c r="M581" s="123"/>
      <c r="N581" s="123">
        <f>'MATRIZ 2017 COMPL HOMOLOGADA (2'!AG581+'MATRIZ 2017 COMPL HOMOLOGADA (2'!AJ581+'MATRIZ 2017 COMPL HOMOLOGADA (2'!AM581</f>
        <v>951805.0660658516</v>
      </c>
      <c r="O581" s="123"/>
      <c r="P581" s="123"/>
      <c r="Q581" s="102"/>
    </row>
    <row r="582" spans="1:17" x14ac:dyDescent="0.25">
      <c r="A582" s="102"/>
      <c r="B582" s="103" t="s">
        <v>606</v>
      </c>
      <c r="C582" s="103" t="s">
        <v>609</v>
      </c>
      <c r="D582" s="103" t="s">
        <v>87</v>
      </c>
      <c r="H582" s="123">
        <f>'MATRIZ 2017 COMPL HOMOLOGADA (2'!J582</f>
        <v>0</v>
      </c>
      <c r="I582" s="123">
        <f>'MATRIZ 2017 COMPL HOMOLOGADA (2'!O582</f>
        <v>515879.59502424626</v>
      </c>
      <c r="J582" s="123">
        <f>'MATRIZ 2017 COMPL HOMOLOGADA (2'!R582+'MATRIZ 2017 COMPL HOMOLOGADA (2'!X582+'MATRIZ 2017 COMPL HOMOLOGADA (2'!AQ582+'MATRIZ 2017 COMPL HOMOLOGADA (2'!AU582+'MATRIZ 2017 COMPL HOMOLOGADA (2'!AY582</f>
        <v>81009.740575279357</v>
      </c>
      <c r="K582" s="123"/>
      <c r="L582" s="123">
        <f t="shared" si="32"/>
        <v>596889.3355995256</v>
      </c>
      <c r="M582" s="123"/>
      <c r="N582" s="123">
        <f>'MATRIZ 2017 COMPL HOMOLOGADA (2'!AG582+'MATRIZ 2017 COMPL HOMOLOGADA (2'!AJ582+'MATRIZ 2017 COMPL HOMOLOGADA (2'!AM582</f>
        <v>73720.026361613651</v>
      </c>
      <c r="O582" s="123"/>
      <c r="P582" s="123"/>
      <c r="Q582" s="102"/>
    </row>
    <row r="583" spans="1:17" x14ac:dyDescent="0.25">
      <c r="A583" s="102"/>
      <c r="B583" s="103" t="s">
        <v>606</v>
      </c>
      <c r="C583" s="103" t="s">
        <v>610</v>
      </c>
      <c r="D583" s="103" t="s">
        <v>89</v>
      </c>
      <c r="H583" s="123">
        <f>'MATRIZ 2017 COMPL HOMOLOGADA (2'!J583</f>
        <v>4340116.0956965163</v>
      </c>
      <c r="I583" s="123">
        <f>'MATRIZ 2017 COMPL HOMOLOGADA (2'!O583</f>
        <v>0</v>
      </c>
      <c r="J583" s="123">
        <f>'MATRIZ 2017 COMPL HOMOLOGADA (2'!R583+'MATRIZ 2017 COMPL HOMOLOGADA (2'!X583+'MATRIZ 2017 COMPL HOMOLOGADA (2'!AQ583+'MATRIZ 2017 COMPL HOMOLOGADA (2'!AU583+'MATRIZ 2017 COMPL HOMOLOGADA (2'!AY583</f>
        <v>61827.306502963947</v>
      </c>
      <c r="K583" s="123"/>
      <c r="L583" s="123">
        <f t="shared" si="32"/>
        <v>4401943.4021994807</v>
      </c>
      <c r="M583" s="123"/>
      <c r="N583" s="123">
        <f>'MATRIZ 2017 COMPL HOMOLOGADA (2'!AG583+'MATRIZ 2017 COMPL HOMOLOGADA (2'!AJ583+'MATRIZ 2017 COMPL HOMOLOGADA (2'!AM583</f>
        <v>1482782.6837640684</v>
      </c>
      <c r="O583" s="123"/>
      <c r="P583" s="123"/>
      <c r="Q583" s="102"/>
    </row>
    <row r="584" spans="1:17" x14ac:dyDescent="0.25">
      <c r="A584" s="102"/>
      <c r="B584" s="103" t="s">
        <v>606</v>
      </c>
      <c r="C584" s="103" t="s">
        <v>611</v>
      </c>
      <c r="D584" s="103" t="s">
        <v>93</v>
      </c>
      <c r="H584" s="123">
        <f>'MATRIZ 2017 COMPL HOMOLOGADA (2'!J584</f>
        <v>0</v>
      </c>
      <c r="I584" s="123">
        <f>'MATRIZ 2017 COMPL HOMOLOGADA (2'!O584</f>
        <v>1071157.5099314221</v>
      </c>
      <c r="J584" s="123">
        <f>'MATRIZ 2017 COMPL HOMOLOGADA (2'!R584+'MATRIZ 2017 COMPL HOMOLOGADA (2'!X584+'MATRIZ 2017 COMPL HOMOLOGADA (2'!AQ584+'MATRIZ 2017 COMPL HOMOLOGADA (2'!AU584+'MATRIZ 2017 COMPL HOMOLOGADA (2'!AY584</f>
        <v>0</v>
      </c>
      <c r="K584" s="123"/>
      <c r="L584" s="123">
        <f t="shared" si="32"/>
        <v>1071157.5099314221</v>
      </c>
      <c r="M584" s="123"/>
      <c r="N584" s="123">
        <f>'MATRIZ 2017 COMPL HOMOLOGADA (2'!AG584+'MATRIZ 2017 COMPL HOMOLOGADA (2'!AJ584+'MATRIZ 2017 COMPL HOMOLOGADA (2'!AM584</f>
        <v>127392.43825818456</v>
      </c>
      <c r="O584" s="123"/>
      <c r="P584" s="123"/>
      <c r="Q584" s="102"/>
    </row>
    <row r="585" spans="1:17" x14ac:dyDescent="0.25">
      <c r="A585" s="102"/>
      <c r="B585" s="103" t="s">
        <v>606</v>
      </c>
      <c r="C585" s="103" t="s">
        <v>612</v>
      </c>
      <c r="D585" s="103" t="s">
        <v>89</v>
      </c>
      <c r="H585" s="123">
        <f>'MATRIZ 2017 COMPL HOMOLOGADA (2'!J585</f>
        <v>2805093.727947711</v>
      </c>
      <c r="I585" s="123">
        <f>'MATRIZ 2017 COMPL HOMOLOGADA (2'!O585</f>
        <v>0</v>
      </c>
      <c r="J585" s="123">
        <f>'MATRIZ 2017 COMPL HOMOLOGADA (2'!R585+'MATRIZ 2017 COMPL HOMOLOGADA (2'!X585+'MATRIZ 2017 COMPL HOMOLOGADA (2'!AQ585+'MATRIZ 2017 COMPL HOMOLOGADA (2'!AU585+'MATRIZ 2017 COMPL HOMOLOGADA (2'!AY585</f>
        <v>0</v>
      </c>
      <c r="K585" s="123"/>
      <c r="L585" s="123">
        <f t="shared" si="32"/>
        <v>2805093.727947711</v>
      </c>
      <c r="M585" s="123"/>
      <c r="N585" s="123">
        <f>'MATRIZ 2017 COMPL HOMOLOGADA (2'!AG585+'MATRIZ 2017 COMPL HOMOLOGADA (2'!AJ585+'MATRIZ 2017 COMPL HOMOLOGADA (2'!AM585</f>
        <v>1136949.6362682725</v>
      </c>
      <c r="O585" s="123"/>
      <c r="P585" s="123"/>
      <c r="Q585" s="102"/>
    </row>
    <row r="586" spans="1:17" x14ac:dyDescent="0.25">
      <c r="A586" s="102"/>
      <c r="H586" s="123"/>
      <c r="I586" s="123"/>
      <c r="J586" s="123"/>
      <c r="K586" s="123"/>
      <c r="L586" s="123"/>
      <c r="M586" s="123"/>
      <c r="N586" s="123"/>
      <c r="O586" s="123"/>
      <c r="P586" s="123"/>
      <c r="Q586" s="102"/>
    </row>
    <row r="587" spans="1:17" x14ac:dyDescent="0.25">
      <c r="A587" s="102"/>
      <c r="B587" s="107" t="s">
        <v>613</v>
      </c>
      <c r="C587" s="107" t="s">
        <v>614</v>
      </c>
      <c r="D587" s="107" t="s">
        <v>84</v>
      </c>
      <c r="E587" s="107"/>
      <c r="F587" s="109"/>
      <c r="G587" s="107"/>
      <c r="H587" s="124">
        <f>SUM(H588:H605)</f>
        <v>32383475.674880173</v>
      </c>
      <c r="I587" s="124">
        <f>SUM(I588:I605)</f>
        <v>4820050.9408949325</v>
      </c>
      <c r="J587" s="124">
        <f>SUM(J588:J605)</f>
        <v>5534571.5258126343</v>
      </c>
      <c r="K587" s="124"/>
      <c r="L587" s="124">
        <f>SUM(L588:L605)</f>
        <v>42738098.141587742</v>
      </c>
      <c r="M587" s="124"/>
      <c r="N587" s="124">
        <f>SUM(N588:N605)</f>
        <v>10309741.833408022</v>
      </c>
      <c r="O587" s="124"/>
      <c r="P587" s="124">
        <f>L587*'DADOS BASE PROPOSTA'!$H$63</f>
        <v>34190.478513270195</v>
      </c>
      <c r="Q587" s="102"/>
    </row>
    <row r="588" spans="1:17" x14ac:dyDescent="0.25">
      <c r="A588" s="102"/>
      <c r="B588" s="103" t="s">
        <v>613</v>
      </c>
      <c r="C588" s="103" t="s">
        <v>35</v>
      </c>
      <c r="D588" s="103" t="s">
        <v>85</v>
      </c>
      <c r="F588" s="77">
        <f>'MATRIZ 2017 COMPL HOMOLOGADA (2'!Q588</f>
        <v>17</v>
      </c>
      <c r="H588" s="123">
        <f>'MATRIZ 2017 COMPL HOMOLOGADA (2'!J588</f>
        <v>0</v>
      </c>
      <c r="I588" s="123">
        <f>SUMIF('MATRIZ 2017 COMPL HOMOLOGADA (2'!D589:D606,"ECR",'MATRIZ 2017 COMPL HOMOLOGADA (2'!O589:O606)</f>
        <v>0</v>
      </c>
      <c r="J588" s="123">
        <f>'MATRIZ 2017 COMPL HOMOLOGADA (2'!R588+'MATRIZ 2017 COMPL HOMOLOGADA (2'!X588+'MATRIZ 2017 COMPL HOMOLOGADA (2'!AQ588+'MATRIZ 2017 COMPL HOMOLOGADA (2'!AU588+'MATRIZ 2017 COMPL HOMOLOGADA (2'!AY588</f>
        <v>5226468.4456686713</v>
      </c>
      <c r="K588" s="123"/>
      <c r="L588" s="123">
        <f t="shared" ref="L588:L605" si="33">SUM(H588:J588)</f>
        <v>5226468.4456686713</v>
      </c>
      <c r="M588" s="123"/>
      <c r="N588" s="123">
        <f>'MATRIZ 2017 COMPL HOMOLOGADA (2'!AG588+'MATRIZ 2017 COMPL HOMOLOGADA (2'!AJ588+'MATRIZ 2017 COMPL HOMOLOGADA (2'!AM588</f>
        <v>0</v>
      </c>
      <c r="O588" s="123"/>
      <c r="P588" s="123"/>
      <c r="Q588" s="102"/>
    </row>
    <row r="589" spans="1:17" x14ac:dyDescent="0.25">
      <c r="A589" s="102"/>
      <c r="B589" s="103" t="s">
        <v>613</v>
      </c>
      <c r="C589" s="103" t="s">
        <v>615</v>
      </c>
      <c r="D589" s="103" t="s">
        <v>93</v>
      </c>
      <c r="H589" s="123">
        <f>'MATRIZ 2017 COMPL HOMOLOGADA (2'!J589</f>
        <v>0</v>
      </c>
      <c r="I589" s="123">
        <f>'MATRIZ 2017 COMPL HOMOLOGADA (2'!O589</f>
        <v>1073044.4506015764</v>
      </c>
      <c r="J589" s="123">
        <f>'MATRIZ 2017 COMPL HOMOLOGADA (2'!R589+'MATRIZ 2017 COMPL HOMOLOGADA (2'!X589+'MATRIZ 2017 COMPL HOMOLOGADA (2'!AQ589+'MATRIZ 2017 COMPL HOMOLOGADA (2'!AU589+'MATRIZ 2017 COMPL HOMOLOGADA (2'!AY589</f>
        <v>0</v>
      </c>
      <c r="K589" s="123"/>
      <c r="L589" s="123">
        <f t="shared" si="33"/>
        <v>1073044.4506015764</v>
      </c>
      <c r="M589" s="123"/>
      <c r="N589" s="123">
        <f>'MATRIZ 2017 COMPL HOMOLOGADA (2'!AG589+'MATRIZ 2017 COMPL HOMOLOGADA (2'!AJ589+'MATRIZ 2017 COMPL HOMOLOGADA (2'!AM589</f>
        <v>75777.844359008377</v>
      </c>
      <c r="O589" s="123"/>
      <c r="P589" s="123"/>
      <c r="Q589" s="102"/>
    </row>
    <row r="590" spans="1:17" x14ac:dyDescent="0.25">
      <c r="A590" s="102"/>
      <c r="B590" s="103" t="s">
        <v>613</v>
      </c>
      <c r="C590" s="103" t="s">
        <v>616</v>
      </c>
      <c r="D590" s="103" t="s">
        <v>87</v>
      </c>
      <c r="H590" s="123">
        <f>'MATRIZ 2017 COMPL HOMOLOGADA (2'!J590</f>
        <v>0</v>
      </c>
      <c r="I590" s="123">
        <f>'MATRIZ 2017 COMPL HOMOLOGADA (2'!O590</f>
        <v>510890.94723186921</v>
      </c>
      <c r="J590" s="123">
        <f>'MATRIZ 2017 COMPL HOMOLOGADA (2'!R590+'MATRIZ 2017 COMPL HOMOLOGADA (2'!X590+'MATRIZ 2017 COMPL HOMOLOGADA (2'!AQ590+'MATRIZ 2017 COMPL HOMOLOGADA (2'!AU590+'MATRIZ 2017 COMPL HOMOLOGADA (2'!AY590</f>
        <v>0</v>
      </c>
      <c r="K590" s="123"/>
      <c r="L590" s="123">
        <f t="shared" si="33"/>
        <v>510890.94723186921</v>
      </c>
      <c r="M590" s="123"/>
      <c r="N590" s="123">
        <f>'MATRIZ 2017 COMPL HOMOLOGADA (2'!AG590+'MATRIZ 2017 COMPL HOMOLOGADA (2'!AJ590+'MATRIZ 2017 COMPL HOMOLOGADA (2'!AM590</f>
        <v>41528.730539368742</v>
      </c>
      <c r="O590" s="123"/>
      <c r="P590" s="123"/>
      <c r="Q590" s="102"/>
    </row>
    <row r="591" spans="1:17" x14ac:dyDescent="0.25">
      <c r="A591" s="102"/>
      <c r="B591" s="103" t="s">
        <v>613</v>
      </c>
      <c r="C591" s="103" t="s">
        <v>617</v>
      </c>
      <c r="D591" s="103" t="s">
        <v>89</v>
      </c>
      <c r="H591" s="123">
        <f>'MATRIZ 2017 COMPL HOMOLOGADA (2'!J591</f>
        <v>4194942.8969383324</v>
      </c>
      <c r="I591" s="123">
        <f>'MATRIZ 2017 COMPL HOMOLOGADA (2'!O591</f>
        <v>0</v>
      </c>
      <c r="J591" s="123">
        <f>'MATRIZ 2017 COMPL HOMOLOGADA (2'!R591+'MATRIZ 2017 COMPL HOMOLOGADA (2'!X591+'MATRIZ 2017 COMPL HOMOLOGADA (2'!AQ591+'MATRIZ 2017 COMPL HOMOLOGADA (2'!AU591+'MATRIZ 2017 COMPL HOMOLOGADA (2'!AY591</f>
        <v>0</v>
      </c>
      <c r="K591" s="123"/>
      <c r="L591" s="123">
        <f t="shared" si="33"/>
        <v>4194942.8969383324</v>
      </c>
      <c r="M591" s="123"/>
      <c r="N591" s="123">
        <f>'MATRIZ 2017 COMPL HOMOLOGADA (2'!AG591+'MATRIZ 2017 COMPL HOMOLOGADA (2'!AJ591+'MATRIZ 2017 COMPL HOMOLOGADA (2'!AM591</f>
        <v>841717.73386718449</v>
      </c>
      <c r="O591" s="123"/>
      <c r="P591" s="123"/>
      <c r="Q591" s="102"/>
    </row>
    <row r="592" spans="1:17" x14ac:dyDescent="0.25">
      <c r="A592" s="102"/>
      <c r="B592" s="103" t="s">
        <v>613</v>
      </c>
      <c r="C592" s="103" t="s">
        <v>618</v>
      </c>
      <c r="D592" s="103" t="s">
        <v>89</v>
      </c>
      <c r="H592" s="123">
        <f>'MATRIZ 2017 COMPL HOMOLOGADA (2'!J592</f>
        <v>1810078.9104085192</v>
      </c>
      <c r="I592" s="123">
        <f>'MATRIZ 2017 COMPL HOMOLOGADA (2'!O592</f>
        <v>0</v>
      </c>
      <c r="J592" s="123">
        <f>'MATRIZ 2017 COMPL HOMOLOGADA (2'!R592+'MATRIZ 2017 COMPL HOMOLOGADA (2'!X592+'MATRIZ 2017 COMPL HOMOLOGADA (2'!AQ592+'MATRIZ 2017 COMPL HOMOLOGADA (2'!AU592+'MATRIZ 2017 COMPL HOMOLOGADA (2'!AY592</f>
        <v>0</v>
      </c>
      <c r="K592" s="123"/>
      <c r="L592" s="123">
        <f t="shared" si="33"/>
        <v>1810078.9104085192</v>
      </c>
      <c r="M592" s="123"/>
      <c r="N592" s="123">
        <f>'MATRIZ 2017 COMPL HOMOLOGADA (2'!AG592+'MATRIZ 2017 COMPL HOMOLOGADA (2'!AJ592+'MATRIZ 2017 COMPL HOMOLOGADA (2'!AM592</f>
        <v>533100.57801450242</v>
      </c>
      <c r="O592" s="123"/>
      <c r="P592" s="123"/>
      <c r="Q592" s="102"/>
    </row>
    <row r="593" spans="1:17" x14ac:dyDescent="0.25">
      <c r="A593" s="102"/>
      <c r="B593" s="103" t="s">
        <v>613</v>
      </c>
      <c r="C593" s="103" t="s">
        <v>619</v>
      </c>
      <c r="D593" s="103" t="s">
        <v>89</v>
      </c>
      <c r="H593" s="123">
        <f>'MATRIZ 2017 COMPL HOMOLOGADA (2'!J593</f>
        <v>2086796.8522025105</v>
      </c>
      <c r="I593" s="123">
        <f>'MATRIZ 2017 COMPL HOMOLOGADA (2'!O593</f>
        <v>0</v>
      </c>
      <c r="J593" s="123">
        <f>'MATRIZ 2017 COMPL HOMOLOGADA (2'!R593+'MATRIZ 2017 COMPL HOMOLOGADA (2'!X593+'MATRIZ 2017 COMPL HOMOLOGADA (2'!AQ593+'MATRIZ 2017 COMPL HOMOLOGADA (2'!AU593+'MATRIZ 2017 COMPL HOMOLOGADA (2'!AY593</f>
        <v>0</v>
      </c>
      <c r="K593" s="123"/>
      <c r="L593" s="123">
        <f t="shared" si="33"/>
        <v>2086796.8522025105</v>
      </c>
      <c r="M593" s="123"/>
      <c r="N593" s="123">
        <f>'MATRIZ 2017 COMPL HOMOLOGADA (2'!AG593+'MATRIZ 2017 COMPL HOMOLOGADA (2'!AJ593+'MATRIZ 2017 COMPL HOMOLOGADA (2'!AM593</f>
        <v>567644.5294807608</v>
      </c>
      <c r="O593" s="123"/>
      <c r="P593" s="123"/>
      <c r="Q593" s="102"/>
    </row>
    <row r="594" spans="1:17" x14ac:dyDescent="0.25">
      <c r="A594" s="102"/>
      <c r="B594" s="103" t="s">
        <v>613</v>
      </c>
      <c r="C594" s="103" t="s">
        <v>620</v>
      </c>
      <c r="D594" s="103" t="s">
        <v>89</v>
      </c>
      <c r="H594" s="123">
        <f>'MATRIZ 2017 COMPL HOMOLOGADA (2'!J594</f>
        <v>1972693.207994672</v>
      </c>
      <c r="I594" s="123">
        <f>'MATRIZ 2017 COMPL HOMOLOGADA (2'!O594</f>
        <v>0</v>
      </c>
      <c r="J594" s="123">
        <f>'MATRIZ 2017 COMPL HOMOLOGADA (2'!R594+'MATRIZ 2017 COMPL HOMOLOGADA (2'!X594+'MATRIZ 2017 COMPL HOMOLOGADA (2'!AQ594+'MATRIZ 2017 COMPL HOMOLOGADA (2'!AU594+'MATRIZ 2017 COMPL HOMOLOGADA (2'!AY594</f>
        <v>0</v>
      </c>
      <c r="K594" s="123"/>
      <c r="L594" s="123">
        <f t="shared" si="33"/>
        <v>1972693.207994672</v>
      </c>
      <c r="M594" s="123"/>
      <c r="N594" s="123">
        <f>'MATRIZ 2017 COMPL HOMOLOGADA (2'!AG594+'MATRIZ 2017 COMPL HOMOLOGADA (2'!AJ594+'MATRIZ 2017 COMPL HOMOLOGADA (2'!AM594</f>
        <v>624803.82675002795</v>
      </c>
      <c r="O594" s="123"/>
      <c r="P594" s="123"/>
      <c r="Q594" s="102"/>
    </row>
    <row r="595" spans="1:17" x14ac:dyDescent="0.25">
      <c r="A595" s="102"/>
      <c r="B595" s="103" t="s">
        <v>613</v>
      </c>
      <c r="C595" s="103" t="s">
        <v>621</v>
      </c>
      <c r="D595" s="103" t="s">
        <v>89</v>
      </c>
      <c r="H595" s="123">
        <f>'MATRIZ 2017 COMPL HOMOLOGADA (2'!J595</f>
        <v>1746261.7756444614</v>
      </c>
      <c r="I595" s="123">
        <f>'MATRIZ 2017 COMPL HOMOLOGADA (2'!O595</f>
        <v>0</v>
      </c>
      <c r="J595" s="123">
        <f>'MATRIZ 2017 COMPL HOMOLOGADA (2'!R595+'MATRIZ 2017 COMPL HOMOLOGADA (2'!X595+'MATRIZ 2017 COMPL HOMOLOGADA (2'!AQ595+'MATRIZ 2017 COMPL HOMOLOGADA (2'!AU595+'MATRIZ 2017 COMPL HOMOLOGADA (2'!AY595</f>
        <v>0</v>
      </c>
      <c r="K595" s="123"/>
      <c r="L595" s="123">
        <f t="shared" si="33"/>
        <v>1746261.7756444614</v>
      </c>
      <c r="M595" s="123"/>
      <c r="N595" s="123">
        <f>'MATRIZ 2017 COMPL HOMOLOGADA (2'!AG595+'MATRIZ 2017 COMPL HOMOLOGADA (2'!AJ595+'MATRIZ 2017 COMPL HOMOLOGADA (2'!AM595</f>
        <v>478848.94037255534</v>
      </c>
      <c r="O595" s="123"/>
      <c r="P595" s="123"/>
      <c r="Q595" s="102"/>
    </row>
    <row r="596" spans="1:17" x14ac:dyDescent="0.25">
      <c r="A596" s="102"/>
      <c r="B596" s="103" t="s">
        <v>613</v>
      </c>
      <c r="C596" s="103" t="s">
        <v>622</v>
      </c>
      <c r="D596" s="103" t="s">
        <v>89</v>
      </c>
      <c r="H596" s="123">
        <f>'MATRIZ 2017 COMPL HOMOLOGADA (2'!J596</f>
        <v>1719973.4019592025</v>
      </c>
      <c r="I596" s="123">
        <f>'MATRIZ 2017 COMPL HOMOLOGADA (2'!O596</f>
        <v>0</v>
      </c>
      <c r="J596" s="123">
        <f>'MATRIZ 2017 COMPL HOMOLOGADA (2'!R596+'MATRIZ 2017 COMPL HOMOLOGADA (2'!X596+'MATRIZ 2017 COMPL HOMOLOGADA (2'!AQ596+'MATRIZ 2017 COMPL HOMOLOGADA (2'!AU596+'MATRIZ 2017 COMPL HOMOLOGADA (2'!AY596</f>
        <v>0</v>
      </c>
      <c r="K596" s="123"/>
      <c r="L596" s="123">
        <f t="shared" si="33"/>
        <v>1719973.4019592025</v>
      </c>
      <c r="M596" s="123"/>
      <c r="N596" s="123">
        <f>'MATRIZ 2017 COMPL HOMOLOGADA (2'!AG596+'MATRIZ 2017 COMPL HOMOLOGADA (2'!AJ596+'MATRIZ 2017 COMPL HOMOLOGADA (2'!AM596</f>
        <v>326686.63469791156</v>
      </c>
      <c r="O596" s="123"/>
      <c r="P596" s="123"/>
      <c r="Q596" s="102"/>
    </row>
    <row r="597" spans="1:17" x14ac:dyDescent="0.25">
      <c r="A597" s="102"/>
      <c r="B597" s="103" t="s">
        <v>613</v>
      </c>
      <c r="C597" s="103" t="s">
        <v>623</v>
      </c>
      <c r="D597" s="103" t="s">
        <v>89</v>
      </c>
      <c r="H597" s="123">
        <f>'MATRIZ 2017 COMPL HOMOLOGADA (2'!J597</f>
        <v>2415693.9446898857</v>
      </c>
      <c r="I597" s="123">
        <f>'MATRIZ 2017 COMPL HOMOLOGADA (2'!O597</f>
        <v>0</v>
      </c>
      <c r="J597" s="123">
        <f>'MATRIZ 2017 COMPL HOMOLOGADA (2'!R597+'MATRIZ 2017 COMPL HOMOLOGADA (2'!X597+'MATRIZ 2017 COMPL HOMOLOGADA (2'!AQ597+'MATRIZ 2017 COMPL HOMOLOGADA (2'!AU597+'MATRIZ 2017 COMPL HOMOLOGADA (2'!AY597</f>
        <v>0</v>
      </c>
      <c r="K597" s="123"/>
      <c r="L597" s="123">
        <f t="shared" si="33"/>
        <v>2415693.9446898857</v>
      </c>
      <c r="M597" s="123"/>
      <c r="N597" s="123">
        <f>'MATRIZ 2017 COMPL HOMOLOGADA (2'!AG597+'MATRIZ 2017 COMPL HOMOLOGADA (2'!AJ597+'MATRIZ 2017 COMPL HOMOLOGADA (2'!AM597</f>
        <v>449259.64280031336</v>
      </c>
      <c r="O597" s="123"/>
      <c r="P597" s="123"/>
      <c r="Q597" s="102"/>
    </row>
    <row r="598" spans="1:17" x14ac:dyDescent="0.25">
      <c r="A598" s="102"/>
      <c r="B598" s="103" t="s">
        <v>613</v>
      </c>
      <c r="C598" s="103" t="s">
        <v>624</v>
      </c>
      <c r="D598" s="103" t="s">
        <v>89</v>
      </c>
      <c r="H598" s="123">
        <f>'MATRIZ 2017 COMPL HOMOLOGADA (2'!J598</f>
        <v>1719973.4019592025</v>
      </c>
      <c r="I598" s="123">
        <f>'MATRIZ 2017 COMPL HOMOLOGADA (2'!O598</f>
        <v>0</v>
      </c>
      <c r="J598" s="123">
        <f>'MATRIZ 2017 COMPL HOMOLOGADA (2'!R598+'MATRIZ 2017 COMPL HOMOLOGADA (2'!X598+'MATRIZ 2017 COMPL HOMOLOGADA (2'!AQ598+'MATRIZ 2017 COMPL HOMOLOGADA (2'!AU598+'MATRIZ 2017 COMPL HOMOLOGADA (2'!AY598</f>
        <v>64023.735873696402</v>
      </c>
      <c r="K598" s="123"/>
      <c r="L598" s="123">
        <f t="shared" si="33"/>
        <v>1783997.1378328989</v>
      </c>
      <c r="M598" s="123"/>
      <c r="N598" s="123">
        <f>'MATRIZ 2017 COMPL HOMOLOGADA (2'!AG598+'MATRIZ 2017 COMPL HOMOLOGADA (2'!AJ598+'MATRIZ 2017 COMPL HOMOLOGADA (2'!AM598</f>
        <v>561841.44658661203</v>
      </c>
      <c r="O598" s="123"/>
      <c r="P598" s="123"/>
      <c r="Q598" s="102"/>
    </row>
    <row r="599" spans="1:17" x14ac:dyDescent="0.25">
      <c r="A599" s="102"/>
      <c r="B599" s="103" t="s">
        <v>613</v>
      </c>
      <c r="C599" s="103" t="s">
        <v>625</v>
      </c>
      <c r="D599" s="103" t="s">
        <v>89</v>
      </c>
      <c r="H599" s="123">
        <f>'MATRIZ 2017 COMPL HOMOLOGADA (2'!J599</f>
        <v>2950664.129281227</v>
      </c>
      <c r="I599" s="123">
        <f>'MATRIZ 2017 COMPL HOMOLOGADA (2'!O599</f>
        <v>0</v>
      </c>
      <c r="J599" s="123">
        <f>'MATRIZ 2017 COMPL HOMOLOGADA (2'!R599+'MATRIZ 2017 COMPL HOMOLOGADA (2'!X599+'MATRIZ 2017 COMPL HOMOLOGADA (2'!AQ599+'MATRIZ 2017 COMPL HOMOLOGADA (2'!AU599+'MATRIZ 2017 COMPL HOMOLOGADA (2'!AY599</f>
        <v>175118.09082456469</v>
      </c>
      <c r="K599" s="123"/>
      <c r="L599" s="123">
        <f t="shared" si="33"/>
        <v>3125782.2201057915</v>
      </c>
      <c r="M599" s="123"/>
      <c r="N599" s="123">
        <f>'MATRIZ 2017 COMPL HOMOLOGADA (2'!AG599+'MATRIZ 2017 COMPL HOMOLOGADA (2'!AJ599+'MATRIZ 2017 COMPL HOMOLOGADA (2'!AM599</f>
        <v>1297318.0131710756</v>
      </c>
      <c r="O599" s="123"/>
      <c r="P599" s="123"/>
      <c r="Q599" s="102"/>
    </row>
    <row r="600" spans="1:17" x14ac:dyDescent="0.25">
      <c r="A600" s="102"/>
      <c r="B600" s="103" t="s">
        <v>613</v>
      </c>
      <c r="C600" s="103" t="s">
        <v>626</v>
      </c>
      <c r="D600" s="103" t="s">
        <v>89</v>
      </c>
      <c r="H600" s="123">
        <f>'MATRIZ 2017 COMPL HOMOLOGADA (2'!J600</f>
        <v>1719973.4019592027</v>
      </c>
      <c r="I600" s="123">
        <f>'MATRIZ 2017 COMPL HOMOLOGADA (2'!O600</f>
        <v>0</v>
      </c>
      <c r="J600" s="123">
        <f>'MATRIZ 2017 COMPL HOMOLOGADA (2'!R600+'MATRIZ 2017 COMPL HOMOLOGADA (2'!X600+'MATRIZ 2017 COMPL HOMOLOGADA (2'!AQ600+'MATRIZ 2017 COMPL HOMOLOGADA (2'!AU600+'MATRIZ 2017 COMPL HOMOLOGADA (2'!AY600</f>
        <v>0</v>
      </c>
      <c r="K600" s="123"/>
      <c r="L600" s="123">
        <f t="shared" si="33"/>
        <v>1719973.4019592027</v>
      </c>
      <c r="M600" s="123"/>
      <c r="N600" s="123">
        <f>'MATRIZ 2017 COMPL HOMOLOGADA (2'!AG600+'MATRIZ 2017 COMPL HOMOLOGADA (2'!AJ600+'MATRIZ 2017 COMPL HOMOLOGADA (2'!AM600</f>
        <v>434679.82133761601</v>
      </c>
      <c r="O600" s="123"/>
      <c r="P600" s="123"/>
      <c r="Q600" s="102"/>
    </row>
    <row r="601" spans="1:17" x14ac:dyDescent="0.25">
      <c r="A601" s="102"/>
      <c r="B601" s="103" t="s">
        <v>613</v>
      </c>
      <c r="C601" s="103" t="s">
        <v>627</v>
      </c>
      <c r="D601" s="103" t="s">
        <v>89</v>
      </c>
      <c r="H601" s="123">
        <f>'MATRIZ 2017 COMPL HOMOLOGADA (2'!J601</f>
        <v>4371787.64148919</v>
      </c>
      <c r="I601" s="123">
        <f>'MATRIZ 2017 COMPL HOMOLOGADA (2'!O601</f>
        <v>0</v>
      </c>
      <c r="J601" s="123">
        <f>'MATRIZ 2017 COMPL HOMOLOGADA (2'!R601+'MATRIZ 2017 COMPL HOMOLOGADA (2'!X601+'MATRIZ 2017 COMPL HOMOLOGADA (2'!AQ601+'MATRIZ 2017 COMPL HOMOLOGADA (2'!AU601+'MATRIZ 2017 COMPL HOMOLOGADA (2'!AY601</f>
        <v>68961.253445701572</v>
      </c>
      <c r="K601" s="123"/>
      <c r="L601" s="123">
        <f t="shared" si="33"/>
        <v>4440748.8949348917</v>
      </c>
      <c r="M601" s="123"/>
      <c r="N601" s="123">
        <f>'MATRIZ 2017 COMPL HOMOLOGADA (2'!AG601+'MATRIZ 2017 COMPL HOMOLOGADA (2'!AJ601+'MATRIZ 2017 COMPL HOMOLOGADA (2'!AM601</f>
        <v>1266480.7919331631</v>
      </c>
      <c r="O601" s="123"/>
      <c r="P601" s="123"/>
      <c r="Q601" s="102"/>
    </row>
    <row r="602" spans="1:17" x14ac:dyDescent="0.25">
      <c r="A602" s="102"/>
      <c r="B602" s="103" t="s">
        <v>613</v>
      </c>
      <c r="C602" s="103" t="s">
        <v>628</v>
      </c>
      <c r="D602" s="103" t="s">
        <v>93</v>
      </c>
      <c r="H602" s="123">
        <f>'MATRIZ 2017 COMPL HOMOLOGADA (2'!J602</f>
        <v>0</v>
      </c>
      <c r="I602" s="123">
        <f>'MATRIZ 2017 COMPL HOMOLOGADA (2'!O602</f>
        <v>1012085.729147182</v>
      </c>
      <c r="J602" s="123">
        <f>'MATRIZ 2017 COMPL HOMOLOGADA (2'!R602+'MATRIZ 2017 COMPL HOMOLOGADA (2'!X602+'MATRIZ 2017 COMPL HOMOLOGADA (2'!AQ602+'MATRIZ 2017 COMPL HOMOLOGADA (2'!AU602+'MATRIZ 2017 COMPL HOMOLOGADA (2'!AY602</f>
        <v>0</v>
      </c>
      <c r="K602" s="123"/>
      <c r="L602" s="123">
        <f t="shared" si="33"/>
        <v>1012085.729147182</v>
      </c>
      <c r="M602" s="123"/>
      <c r="N602" s="123">
        <f>'MATRIZ 2017 COMPL HOMOLOGADA (2'!AG602+'MATRIZ 2017 COMPL HOMOLOGADA (2'!AJ602+'MATRIZ 2017 COMPL HOMOLOGADA (2'!AM602</f>
        <v>10549.904400116069</v>
      </c>
      <c r="O602" s="123"/>
      <c r="P602" s="123"/>
      <c r="Q602" s="102"/>
    </row>
    <row r="603" spans="1:17" x14ac:dyDescent="0.25">
      <c r="A603" s="102"/>
      <c r="B603" s="103" t="s">
        <v>613</v>
      </c>
      <c r="C603" s="103" t="s">
        <v>629</v>
      </c>
      <c r="D603" s="103" t="s">
        <v>89</v>
      </c>
      <c r="H603" s="123">
        <f>'MATRIZ 2017 COMPL HOMOLOGADA (2'!J603</f>
        <v>5674636.1103537669</v>
      </c>
      <c r="I603" s="123">
        <f>'MATRIZ 2017 COMPL HOMOLOGADA (2'!O603</f>
        <v>0</v>
      </c>
      <c r="J603" s="123">
        <f>'MATRIZ 2017 COMPL HOMOLOGADA (2'!R603+'MATRIZ 2017 COMPL HOMOLOGADA (2'!X603+'MATRIZ 2017 COMPL HOMOLOGADA (2'!AQ603+'MATRIZ 2017 COMPL HOMOLOGADA (2'!AU603+'MATRIZ 2017 COMPL HOMOLOGADA (2'!AY603</f>
        <v>0</v>
      </c>
      <c r="K603" s="123"/>
      <c r="L603" s="123">
        <f t="shared" si="33"/>
        <v>5674636.1103537669</v>
      </c>
      <c r="M603" s="123"/>
      <c r="N603" s="123">
        <f>'MATRIZ 2017 COMPL HOMOLOGADA (2'!AG603+'MATRIZ 2017 COMPL HOMOLOGADA (2'!AJ603+'MATRIZ 2017 COMPL HOMOLOGADA (2'!AM603</f>
        <v>2509362.6777797341</v>
      </c>
      <c r="O603" s="123"/>
      <c r="P603" s="123"/>
      <c r="Q603" s="102"/>
    </row>
    <row r="604" spans="1:17" x14ac:dyDescent="0.25">
      <c r="A604" s="102"/>
      <c r="B604" s="103" t="s">
        <v>613</v>
      </c>
      <c r="C604" s="103" t="s">
        <v>630</v>
      </c>
      <c r="D604" s="103" t="s">
        <v>93</v>
      </c>
      <c r="H604" s="123">
        <f>'MATRIZ 2017 COMPL HOMOLOGADA (2'!J604</f>
        <v>0</v>
      </c>
      <c r="I604" s="123">
        <f>'MATRIZ 2017 COMPL HOMOLOGADA (2'!O604</f>
        <v>1087876.7608324043</v>
      </c>
      <c r="J604" s="123">
        <f>'MATRIZ 2017 COMPL HOMOLOGADA (2'!R604+'MATRIZ 2017 COMPL HOMOLOGADA (2'!X604+'MATRIZ 2017 COMPL HOMOLOGADA (2'!AQ604+'MATRIZ 2017 COMPL HOMOLOGADA (2'!AU604+'MATRIZ 2017 COMPL HOMOLOGADA (2'!AY604</f>
        <v>0</v>
      </c>
      <c r="K604" s="123"/>
      <c r="L604" s="123">
        <f t="shared" si="33"/>
        <v>1087876.7608324043</v>
      </c>
      <c r="M604" s="123"/>
      <c r="N604" s="123">
        <f>'MATRIZ 2017 COMPL HOMOLOGADA (2'!AG604+'MATRIZ 2017 COMPL HOMOLOGADA (2'!AJ604+'MATRIZ 2017 COMPL HOMOLOGADA (2'!AM604</f>
        <v>64448.404988062321</v>
      </c>
      <c r="O604" s="123"/>
      <c r="P604" s="123"/>
      <c r="Q604" s="102"/>
    </row>
    <row r="605" spans="1:17" x14ac:dyDescent="0.25">
      <c r="A605" s="102"/>
      <c r="B605" s="103" t="s">
        <v>613</v>
      </c>
      <c r="C605" s="103" t="s">
        <v>631</v>
      </c>
      <c r="D605" s="103" t="s">
        <v>93</v>
      </c>
      <c r="H605" s="123">
        <f>'MATRIZ 2017 COMPL HOMOLOGADA (2'!J605</f>
        <v>0</v>
      </c>
      <c r="I605" s="123">
        <f>'MATRIZ 2017 COMPL HOMOLOGADA (2'!O605</f>
        <v>1136153.053081901</v>
      </c>
      <c r="J605" s="123">
        <f>'MATRIZ 2017 COMPL HOMOLOGADA (2'!R605+'MATRIZ 2017 COMPL HOMOLOGADA (2'!X605+'MATRIZ 2017 COMPL HOMOLOGADA (2'!AQ605+'MATRIZ 2017 COMPL HOMOLOGADA (2'!AU605+'MATRIZ 2017 COMPL HOMOLOGADA (2'!AY605</f>
        <v>0</v>
      </c>
      <c r="K605" s="123"/>
      <c r="L605" s="123">
        <f t="shared" si="33"/>
        <v>1136153.053081901</v>
      </c>
      <c r="M605" s="123"/>
      <c r="N605" s="123">
        <f>'MATRIZ 2017 COMPL HOMOLOGADA (2'!AG605+'MATRIZ 2017 COMPL HOMOLOGADA (2'!AJ605+'MATRIZ 2017 COMPL HOMOLOGADA (2'!AM605</f>
        <v>225692.31233000927</v>
      </c>
      <c r="O605" s="123"/>
      <c r="P605" s="123"/>
      <c r="Q605" s="102"/>
    </row>
    <row r="606" spans="1:17" x14ac:dyDescent="0.25">
      <c r="A606" s="102"/>
      <c r="H606" s="123"/>
      <c r="I606" s="123"/>
      <c r="J606" s="123"/>
      <c r="K606" s="123"/>
      <c r="L606" s="123"/>
      <c r="M606" s="123"/>
      <c r="N606" s="123"/>
      <c r="O606" s="123"/>
      <c r="P606" s="123"/>
      <c r="Q606" s="102"/>
    </row>
    <row r="607" spans="1:17" x14ac:dyDescent="0.25">
      <c r="A607" s="102"/>
      <c r="B607" s="107" t="s">
        <v>613</v>
      </c>
      <c r="C607" s="107" t="s">
        <v>632</v>
      </c>
      <c r="D607" s="107" t="s">
        <v>84</v>
      </c>
      <c r="E607" s="107"/>
      <c r="F607" s="109"/>
      <c r="G607" s="107"/>
      <c r="H607" s="124">
        <f>SUM(H608:H619)</f>
        <v>23508678.769854389</v>
      </c>
      <c r="I607" s="124">
        <f>SUM(I608:I619)</f>
        <v>3220577.7885914808</v>
      </c>
      <c r="J607" s="124">
        <f>SUM(J608:J620)</f>
        <v>5710551.2066099988</v>
      </c>
      <c r="K607" s="124"/>
      <c r="L607" s="124">
        <f>SUM(L608:L620)</f>
        <v>32439807.765055872</v>
      </c>
      <c r="M607" s="124"/>
      <c r="N607" s="124">
        <f>SUM(N608:N620)</f>
        <v>11622546.433650278</v>
      </c>
      <c r="O607" s="124"/>
      <c r="P607" s="124">
        <f>L607*'DADOS BASE PROPOSTA'!$H$63</f>
        <v>25951.8462120447</v>
      </c>
      <c r="Q607" s="102"/>
    </row>
    <row r="608" spans="1:17" x14ac:dyDescent="0.25">
      <c r="A608" s="102"/>
      <c r="B608" s="103" t="s">
        <v>613</v>
      </c>
      <c r="C608" s="103" t="s">
        <v>35</v>
      </c>
      <c r="D608" s="103" t="s">
        <v>85</v>
      </c>
      <c r="F608" s="77">
        <f>'MATRIZ 2017 COMPL HOMOLOGADA (2'!Q608</f>
        <v>11</v>
      </c>
      <c r="H608" s="123">
        <f>'MATRIZ 2017 COMPL HOMOLOGADA (2'!J608</f>
        <v>0</v>
      </c>
      <c r="I608" s="123">
        <f>SUMIF('MATRIZ 2017 COMPL HOMOLOGADA (2'!D609:D620,"ECR",'MATRIZ 2017 COMPL HOMOLOGADA (2'!O609:O620)</f>
        <v>0</v>
      </c>
      <c r="J608" s="123">
        <f>'MATRIZ 2017 COMPL HOMOLOGADA (2'!R608+'MATRIZ 2017 COMPL HOMOLOGADA (2'!X608+'MATRIZ 2017 COMPL HOMOLOGADA (2'!AQ608+'MATRIZ 2017 COMPL HOMOLOGADA (2'!AU608+'MATRIZ 2017 COMPL HOMOLOGADA (2'!AY608</f>
        <v>4472109.4777467651</v>
      </c>
      <c r="K608" s="123"/>
      <c r="L608" s="123">
        <f t="shared" ref="L608:L620" si="34">SUM(H608:J608)</f>
        <v>4472109.4777467651</v>
      </c>
      <c r="M608" s="123"/>
      <c r="N608" s="123">
        <f>'MATRIZ 2017 COMPL HOMOLOGADA (2'!AG608+'MATRIZ 2017 COMPL HOMOLOGADA (2'!AJ608+'MATRIZ 2017 COMPL HOMOLOGADA (2'!AM608</f>
        <v>0</v>
      </c>
      <c r="O608" s="123"/>
      <c r="P608" s="123"/>
      <c r="Q608" s="102"/>
    </row>
    <row r="609" spans="1:17" x14ac:dyDescent="0.25">
      <c r="A609" s="102"/>
      <c r="B609" s="103" t="s">
        <v>613</v>
      </c>
      <c r="C609" s="103" t="s">
        <v>633</v>
      </c>
      <c r="D609" s="103" t="s">
        <v>89</v>
      </c>
      <c r="H609" s="123">
        <f>'MATRIZ 2017 COMPL HOMOLOGADA (2'!J609</f>
        <v>4465914.1414401652</v>
      </c>
      <c r="I609" s="123">
        <f>'MATRIZ 2017 COMPL HOMOLOGADA (2'!O609</f>
        <v>0</v>
      </c>
      <c r="J609" s="123">
        <f>'MATRIZ 2017 COMPL HOMOLOGADA (2'!R609+'MATRIZ 2017 COMPL HOMOLOGADA (2'!X609+'MATRIZ 2017 COMPL HOMOLOGADA (2'!AQ609+'MATRIZ 2017 COMPL HOMOLOGADA (2'!AU609+'MATRIZ 2017 COMPL HOMOLOGADA (2'!AY609</f>
        <v>273162.86159831274</v>
      </c>
      <c r="K609" s="123"/>
      <c r="L609" s="123">
        <f t="shared" si="34"/>
        <v>4739077.0030384781</v>
      </c>
      <c r="M609" s="123"/>
      <c r="N609" s="123">
        <f>'MATRIZ 2017 COMPL HOMOLOGADA (2'!AG609+'MATRIZ 2017 COMPL HOMOLOGADA (2'!AJ609+'MATRIZ 2017 COMPL HOMOLOGADA (2'!AM609</f>
        <v>1887787.7165998076</v>
      </c>
      <c r="O609" s="123"/>
      <c r="P609" s="123"/>
      <c r="Q609" s="102"/>
    </row>
    <row r="610" spans="1:17" x14ac:dyDescent="0.25">
      <c r="A610" s="102"/>
      <c r="B610" s="103" t="s">
        <v>613</v>
      </c>
      <c r="C610" s="103" t="s">
        <v>634</v>
      </c>
      <c r="D610" s="103" t="s">
        <v>87</v>
      </c>
      <c r="H610" s="123">
        <f>'MATRIZ 2017 COMPL HOMOLOGADA (2'!J610</f>
        <v>0</v>
      </c>
      <c r="I610" s="123">
        <f>'MATRIZ 2017 COMPL HOMOLOGADA (2'!O610</f>
        <v>599510.23573856289</v>
      </c>
      <c r="J610" s="123">
        <f>'MATRIZ 2017 COMPL HOMOLOGADA (2'!R610+'MATRIZ 2017 COMPL HOMOLOGADA (2'!X610+'MATRIZ 2017 COMPL HOMOLOGADA (2'!AQ610+'MATRIZ 2017 COMPL HOMOLOGADA (2'!AU610+'MATRIZ 2017 COMPL HOMOLOGADA (2'!AY610</f>
        <v>0</v>
      </c>
      <c r="K610" s="123"/>
      <c r="L610" s="123">
        <f t="shared" si="34"/>
        <v>599510.23573856289</v>
      </c>
      <c r="M610" s="123"/>
      <c r="N610" s="123">
        <f>'MATRIZ 2017 COMPL HOMOLOGADA (2'!AG610+'MATRIZ 2017 COMPL HOMOLOGADA (2'!AJ610+'MATRIZ 2017 COMPL HOMOLOGADA (2'!AM610</f>
        <v>96665.540967681838</v>
      </c>
      <c r="O610" s="123"/>
      <c r="P610" s="123"/>
      <c r="Q610" s="102"/>
    </row>
    <row r="611" spans="1:17" x14ac:dyDescent="0.25">
      <c r="A611" s="102"/>
      <c r="B611" s="103" t="s">
        <v>613</v>
      </c>
      <c r="C611" s="103" t="s">
        <v>635</v>
      </c>
      <c r="D611" s="103" t="s">
        <v>89</v>
      </c>
      <c r="H611" s="123">
        <f>'MATRIZ 2017 COMPL HOMOLOGADA (2'!J611</f>
        <v>2591790.3796648532</v>
      </c>
      <c r="I611" s="123">
        <f>'MATRIZ 2017 COMPL HOMOLOGADA (2'!O611</f>
        <v>0</v>
      </c>
      <c r="J611" s="123">
        <f>'MATRIZ 2017 COMPL HOMOLOGADA (2'!R611+'MATRIZ 2017 COMPL HOMOLOGADA (2'!X611+'MATRIZ 2017 COMPL HOMOLOGADA (2'!AQ611+'MATRIZ 2017 COMPL HOMOLOGADA (2'!AU611+'MATRIZ 2017 COMPL HOMOLOGADA (2'!AY611</f>
        <v>0</v>
      </c>
      <c r="K611" s="123"/>
      <c r="L611" s="123">
        <f t="shared" si="34"/>
        <v>2591790.3796648532</v>
      </c>
      <c r="M611" s="123"/>
      <c r="N611" s="123">
        <f>'MATRIZ 2017 COMPL HOMOLOGADA (2'!AG611+'MATRIZ 2017 COMPL HOMOLOGADA (2'!AJ611+'MATRIZ 2017 COMPL HOMOLOGADA (2'!AM611</f>
        <v>1285409.0677289264</v>
      </c>
      <c r="O611" s="123"/>
      <c r="P611" s="123"/>
      <c r="Q611" s="102"/>
    </row>
    <row r="612" spans="1:17" x14ac:dyDescent="0.25">
      <c r="A612" s="102"/>
      <c r="B612" s="103" t="s">
        <v>613</v>
      </c>
      <c r="C612" s="103" t="s">
        <v>636</v>
      </c>
      <c r="D612" s="103" t="s">
        <v>136</v>
      </c>
      <c r="H612" s="123">
        <f>'MATRIZ 2017 COMPL HOMOLOGADA (2'!J612</f>
        <v>0</v>
      </c>
      <c r="I612" s="123">
        <f>'MATRIZ 2017 COMPL HOMOLOGADA (2'!O612</f>
        <v>1316930.6700110929</v>
      </c>
      <c r="J612" s="123">
        <f>'MATRIZ 2017 COMPL HOMOLOGADA (2'!R612+'MATRIZ 2017 COMPL HOMOLOGADA (2'!X612+'MATRIZ 2017 COMPL HOMOLOGADA (2'!AQ612+'MATRIZ 2017 COMPL HOMOLOGADA (2'!AU612+'MATRIZ 2017 COMPL HOMOLOGADA (2'!AY612</f>
        <v>130550.11653535895</v>
      </c>
      <c r="K612" s="123"/>
      <c r="L612" s="123">
        <f t="shared" si="34"/>
        <v>1447480.786546452</v>
      </c>
      <c r="M612" s="123"/>
      <c r="N612" s="123">
        <f>'MATRIZ 2017 COMPL HOMOLOGADA (2'!AG612+'MATRIZ 2017 COMPL HOMOLOGADA (2'!AJ612+'MATRIZ 2017 COMPL HOMOLOGADA (2'!AM612</f>
        <v>1245050.0278991859</v>
      </c>
      <c r="O612" s="123"/>
      <c r="P612" s="123"/>
      <c r="Q612" s="102"/>
    </row>
    <row r="613" spans="1:17" x14ac:dyDescent="0.25">
      <c r="A613" s="102"/>
      <c r="B613" s="103" t="s">
        <v>613</v>
      </c>
      <c r="C613" s="103" t="s">
        <v>637</v>
      </c>
      <c r="D613" s="103" t="s">
        <v>89</v>
      </c>
      <c r="H613" s="123">
        <f>'MATRIZ 2017 COMPL HOMOLOGADA (2'!J613</f>
        <v>3254783.6306900214</v>
      </c>
      <c r="I613" s="123">
        <f>'MATRIZ 2017 COMPL HOMOLOGADA (2'!O613</f>
        <v>0</v>
      </c>
      <c r="J613" s="123">
        <f>'MATRIZ 2017 COMPL HOMOLOGADA (2'!R613+'MATRIZ 2017 COMPL HOMOLOGADA (2'!X613+'MATRIZ 2017 COMPL HOMOLOGADA (2'!AQ613+'MATRIZ 2017 COMPL HOMOLOGADA (2'!AU613+'MATRIZ 2017 COMPL HOMOLOGADA (2'!AY613</f>
        <v>3519.9836236284705</v>
      </c>
      <c r="K613" s="123"/>
      <c r="L613" s="123">
        <f t="shared" si="34"/>
        <v>3258303.6143136499</v>
      </c>
      <c r="M613" s="123"/>
      <c r="N613" s="123">
        <f>'MATRIZ 2017 COMPL HOMOLOGADA (2'!AG613+'MATRIZ 2017 COMPL HOMOLOGADA (2'!AJ613+'MATRIZ 2017 COMPL HOMOLOGADA (2'!AM613</f>
        <v>757052.15475758701</v>
      </c>
      <c r="O613" s="123"/>
      <c r="P613" s="123"/>
      <c r="Q613" s="102"/>
    </row>
    <row r="614" spans="1:17" x14ac:dyDescent="0.25">
      <c r="A614" s="102"/>
      <c r="B614" s="103" t="s">
        <v>613</v>
      </c>
      <c r="C614" s="103" t="s">
        <v>638</v>
      </c>
      <c r="D614" s="103" t="s">
        <v>89</v>
      </c>
      <c r="H614" s="123">
        <f>'MATRIZ 2017 COMPL HOMOLOGADA (2'!J614</f>
        <v>2013387.8985485623</v>
      </c>
      <c r="I614" s="123">
        <f>'MATRIZ 2017 COMPL HOMOLOGADA (2'!O614</f>
        <v>0</v>
      </c>
      <c r="J614" s="123">
        <f>'MATRIZ 2017 COMPL HOMOLOGADA (2'!R614+'MATRIZ 2017 COMPL HOMOLOGADA (2'!X614+'MATRIZ 2017 COMPL HOMOLOGADA (2'!AQ614+'MATRIZ 2017 COMPL HOMOLOGADA (2'!AU614+'MATRIZ 2017 COMPL HOMOLOGADA (2'!AY614</f>
        <v>194048.93497470251</v>
      </c>
      <c r="K614" s="123"/>
      <c r="L614" s="123">
        <f t="shared" si="34"/>
        <v>2207436.8335232646</v>
      </c>
      <c r="M614" s="123"/>
      <c r="N614" s="123">
        <f>'MATRIZ 2017 COMPL HOMOLOGADA (2'!AG614+'MATRIZ 2017 COMPL HOMOLOGADA (2'!AJ614+'MATRIZ 2017 COMPL HOMOLOGADA (2'!AM614</f>
        <v>513672.87040758377</v>
      </c>
      <c r="O614" s="123"/>
      <c r="P614" s="123"/>
      <c r="Q614" s="102"/>
    </row>
    <row r="615" spans="1:17" x14ac:dyDescent="0.25">
      <c r="A615" s="102"/>
      <c r="B615" s="103" t="s">
        <v>613</v>
      </c>
      <c r="C615" s="103" t="s">
        <v>639</v>
      </c>
      <c r="D615" s="103" t="s">
        <v>89</v>
      </c>
      <c r="H615" s="123">
        <f>'MATRIZ 2017 COMPL HOMOLOGADA (2'!J615</f>
        <v>2067280.8305853051</v>
      </c>
      <c r="I615" s="123">
        <f>'MATRIZ 2017 COMPL HOMOLOGADA (2'!O615</f>
        <v>0</v>
      </c>
      <c r="J615" s="123">
        <f>'MATRIZ 2017 COMPL HOMOLOGADA (2'!R615+'MATRIZ 2017 COMPL HOMOLOGADA (2'!X615+'MATRIZ 2017 COMPL HOMOLOGADA (2'!AQ615+'MATRIZ 2017 COMPL HOMOLOGADA (2'!AU615+'MATRIZ 2017 COMPL HOMOLOGADA (2'!AY615</f>
        <v>253287.6132978058</v>
      </c>
      <c r="K615" s="123"/>
      <c r="L615" s="123">
        <f>SUM(H615:J615)</f>
        <v>2320568.4438831108</v>
      </c>
      <c r="M615" s="123"/>
      <c r="N615" s="123">
        <f>'MATRIZ 2017 COMPL HOMOLOGADA (2'!AG615+'MATRIZ 2017 COMPL HOMOLOGADA (2'!AJ615+'MATRIZ 2017 COMPL HOMOLOGADA (2'!AM615</f>
        <v>663261.56175322062</v>
      </c>
      <c r="O615" s="123"/>
      <c r="P615" s="123"/>
      <c r="Q615" s="102"/>
    </row>
    <row r="616" spans="1:17" x14ac:dyDescent="0.25">
      <c r="A616" s="102"/>
      <c r="B616" s="103" t="s">
        <v>613</v>
      </c>
      <c r="C616" s="103" t="s">
        <v>640</v>
      </c>
      <c r="D616" s="103" t="s">
        <v>136</v>
      </c>
      <c r="H616" s="123">
        <f>'MATRIZ 2017 COMPL HOMOLOGADA (2'!J616</f>
        <v>0</v>
      </c>
      <c r="I616" s="123">
        <f>'MATRIZ 2017 COMPL HOMOLOGADA (2'!O616</f>
        <v>1304136.8828418253</v>
      </c>
      <c r="J616" s="123">
        <f>'MATRIZ 2017 COMPL HOMOLOGADA (2'!R616+'MATRIZ 2017 COMPL HOMOLOGADA (2'!X616+'MATRIZ 2017 COMPL HOMOLOGADA (2'!AQ616+'MATRIZ 2017 COMPL HOMOLOGADA (2'!AU616+'MATRIZ 2017 COMPL HOMOLOGADA (2'!AY616</f>
        <v>0</v>
      </c>
      <c r="K616" s="123"/>
      <c r="L616" s="123">
        <f t="shared" si="34"/>
        <v>1304136.8828418253</v>
      </c>
      <c r="M616" s="123"/>
      <c r="N616" s="123">
        <f>'MATRIZ 2017 COMPL HOMOLOGADA (2'!AG616+'MATRIZ 2017 COMPL HOMOLOGADA (2'!AJ616+'MATRIZ 2017 COMPL HOMOLOGADA (2'!AM616</f>
        <v>196595.65983668188</v>
      </c>
      <c r="O616" s="123"/>
      <c r="P616" s="123"/>
      <c r="Q616" s="102"/>
    </row>
    <row r="617" spans="1:17" x14ac:dyDescent="0.25">
      <c r="A617" s="102"/>
      <c r="B617" s="103" t="s">
        <v>613</v>
      </c>
      <c r="C617" s="103" t="s">
        <v>641</v>
      </c>
      <c r="D617" s="103" t="s">
        <v>89</v>
      </c>
      <c r="H617" s="123">
        <f>'MATRIZ 2017 COMPL HOMOLOGADA (2'!J617</f>
        <v>2528375.3492272096</v>
      </c>
      <c r="I617" s="123">
        <f>'MATRIZ 2017 COMPL HOMOLOGADA (2'!O617</f>
        <v>0</v>
      </c>
      <c r="J617" s="123">
        <f>'MATRIZ 2017 COMPL HOMOLOGADA (2'!R617+'MATRIZ 2017 COMPL HOMOLOGADA (2'!X617+'MATRIZ 2017 COMPL HOMOLOGADA (2'!AQ617+'MATRIZ 2017 COMPL HOMOLOGADA (2'!AU617+'MATRIZ 2017 COMPL HOMOLOGADA (2'!AY617</f>
        <v>151935.00144342426</v>
      </c>
      <c r="K617" s="123"/>
      <c r="L617" s="123">
        <f t="shared" si="34"/>
        <v>2680310.3506706338</v>
      </c>
      <c r="M617" s="123"/>
      <c r="N617" s="123">
        <f>'MATRIZ 2017 COMPL HOMOLOGADA (2'!AG617+'MATRIZ 2017 COMPL HOMOLOGADA (2'!AJ617+'MATRIZ 2017 COMPL HOMOLOGADA (2'!AM617</f>
        <v>568637.86513886228</v>
      </c>
      <c r="O617" s="123"/>
      <c r="P617" s="123"/>
      <c r="Q617" s="102"/>
    </row>
    <row r="618" spans="1:17" x14ac:dyDescent="0.25">
      <c r="A618" s="102"/>
      <c r="B618" s="103" t="s">
        <v>613</v>
      </c>
      <c r="C618" s="103" t="s">
        <v>642</v>
      </c>
      <c r="D618" s="103" t="s">
        <v>89</v>
      </c>
      <c r="H618" s="123">
        <f>'MATRIZ 2017 COMPL HOMOLOGADA (2'!J618</f>
        <v>1804068.9538112856</v>
      </c>
      <c r="I618" s="123">
        <f>'MATRIZ 2017 COMPL HOMOLOGADA (2'!O618</f>
        <v>0</v>
      </c>
      <c r="J618" s="123">
        <f>'MATRIZ 2017 COMPL HOMOLOGADA (2'!R618+'MATRIZ 2017 COMPL HOMOLOGADA (2'!X618+'MATRIZ 2017 COMPL HOMOLOGADA (2'!AQ618+'MATRIZ 2017 COMPL HOMOLOGADA (2'!AU618+'MATRIZ 2017 COMPL HOMOLOGADA (2'!AY618</f>
        <v>146260.51181893097</v>
      </c>
      <c r="K618" s="123"/>
      <c r="L618" s="123">
        <f t="shared" si="34"/>
        <v>1950329.4656302165</v>
      </c>
      <c r="M618" s="123"/>
      <c r="N618" s="123">
        <f>'MATRIZ 2017 COMPL HOMOLOGADA (2'!AG618+'MATRIZ 2017 COMPL HOMOLOGADA (2'!AJ618+'MATRIZ 2017 COMPL HOMOLOGADA (2'!AM618</f>
        <v>1575530.6516077877</v>
      </c>
      <c r="O618" s="123"/>
      <c r="P618" s="123"/>
      <c r="Q618" s="102"/>
    </row>
    <row r="619" spans="1:17" x14ac:dyDescent="0.25">
      <c r="A619" s="102"/>
      <c r="B619" s="103" t="s">
        <v>613</v>
      </c>
      <c r="C619" s="103" t="s">
        <v>643</v>
      </c>
      <c r="D619" s="103" t="s">
        <v>89</v>
      </c>
      <c r="H619" s="123">
        <f>'MATRIZ 2017 COMPL HOMOLOGADA (2'!J619</f>
        <v>4783077.5858869879</v>
      </c>
      <c r="I619" s="123">
        <f>'MATRIZ 2017 COMPL HOMOLOGADA (2'!O619</f>
        <v>0</v>
      </c>
      <c r="J619" s="123">
        <f>'MATRIZ 2017 COMPL HOMOLOGADA (2'!R619+'MATRIZ 2017 COMPL HOMOLOGADA (2'!X619+'MATRIZ 2017 COMPL HOMOLOGADA (2'!AQ619+'MATRIZ 2017 COMPL HOMOLOGADA (2'!AU619+'MATRIZ 2017 COMPL HOMOLOGADA (2'!AY619</f>
        <v>36913.414660295697</v>
      </c>
      <c r="K619" s="123"/>
      <c r="L619" s="123">
        <f>SUM(H619:J619)</f>
        <v>4819991.0005472833</v>
      </c>
      <c r="M619" s="123"/>
      <c r="N619" s="123">
        <f>'MATRIZ 2017 COMPL HOMOLOGADA (2'!AG619+'MATRIZ 2017 COMPL HOMOLOGADA (2'!AJ619+'MATRIZ 2017 COMPL HOMOLOGADA (2'!AM619</f>
        <v>2820284.5049535809</v>
      </c>
      <c r="O619" s="123"/>
      <c r="P619" s="123"/>
      <c r="Q619" s="102"/>
    </row>
    <row r="620" spans="1:17" x14ac:dyDescent="0.25">
      <c r="A620" s="102"/>
      <c r="B620" s="103" t="s">
        <v>613</v>
      </c>
      <c r="C620" s="103" t="s">
        <v>644</v>
      </c>
      <c r="D620" s="103" t="s">
        <v>246</v>
      </c>
      <c r="H620" s="123"/>
      <c r="I620" s="123" t="s">
        <v>768</v>
      </c>
      <c r="J620" s="123">
        <f>'MATRIZ 2017 COMPL HOMOLOGADA (2'!R620+'MATRIZ 2017 COMPL HOMOLOGADA (2'!X620+'MATRIZ 2017 COMPL HOMOLOGADA (2'!AQ620+'MATRIZ 2017 COMPL HOMOLOGADA (2'!AU620+'MATRIZ 2017 COMPL HOMOLOGADA (2'!AY620</f>
        <v>48763.290910773685</v>
      </c>
      <c r="K620" s="123"/>
      <c r="L620" s="123">
        <f t="shared" si="34"/>
        <v>48763.290910773685</v>
      </c>
      <c r="M620" s="123"/>
      <c r="N620" s="123">
        <f>'MATRIZ 2017 COMPL HOMOLOGADA (2'!AG620+'MATRIZ 2017 COMPL HOMOLOGADA (2'!AJ620+'MATRIZ 2017 COMPL HOMOLOGADA (2'!AM620</f>
        <v>12598.811999369618</v>
      </c>
      <c r="O620" s="123"/>
      <c r="P620" s="123"/>
      <c r="Q620" s="102"/>
    </row>
    <row r="621" spans="1:17" x14ac:dyDescent="0.25">
      <c r="A621" s="102"/>
      <c r="H621" s="123"/>
      <c r="I621" s="123"/>
      <c r="J621" s="123"/>
      <c r="K621" s="123"/>
      <c r="L621" s="123"/>
      <c r="M621" s="123"/>
      <c r="N621" s="123"/>
      <c r="O621" s="123"/>
      <c r="P621" s="123"/>
      <c r="Q621" s="102"/>
    </row>
    <row r="622" spans="1:17" x14ac:dyDescent="0.25">
      <c r="A622" s="102"/>
      <c r="B622" s="107" t="s">
        <v>613</v>
      </c>
      <c r="C622" s="107" t="s">
        <v>645</v>
      </c>
      <c r="D622" s="107" t="s">
        <v>84</v>
      </c>
      <c r="E622" s="107"/>
      <c r="F622" s="109"/>
      <c r="G622" s="107"/>
      <c r="H622" s="124">
        <f>SUM(H623:H637)</f>
        <v>31896755.182689853</v>
      </c>
      <c r="I622" s="124">
        <f>SUM(I623:I637)</f>
        <v>4507341.5259496961</v>
      </c>
      <c r="J622" s="124">
        <f>SUM(J623:J637)</f>
        <v>6464086.3040746823</v>
      </c>
      <c r="K622" s="124"/>
      <c r="L622" s="124">
        <f>SUM(L623:L637)</f>
        <v>42868183.012714237</v>
      </c>
      <c r="M622" s="124"/>
      <c r="N622" s="124">
        <f>SUM(N623:N637)</f>
        <v>10623051.377407804</v>
      </c>
      <c r="O622" s="124"/>
      <c r="P622" s="124">
        <f>L622*'DADOS BASE PROPOSTA'!$H$63</f>
        <v>34294.546410171388</v>
      </c>
      <c r="Q622" s="102"/>
    </row>
    <row r="623" spans="1:17" x14ac:dyDescent="0.25">
      <c r="A623" s="102"/>
      <c r="B623" s="103" t="s">
        <v>613</v>
      </c>
      <c r="C623" s="103" t="s">
        <v>35</v>
      </c>
      <c r="D623" s="103" t="s">
        <v>85</v>
      </c>
      <c r="F623" s="77">
        <f>'MATRIZ 2017 COMPL HOMOLOGADA (2'!Q623</f>
        <v>14</v>
      </c>
      <c r="H623" s="123">
        <f>'MATRIZ 2017 COMPL HOMOLOGADA (2'!J623</f>
        <v>0</v>
      </c>
      <c r="I623" s="123">
        <f>SUMIF('MATRIZ 2017 COMPL HOMOLOGADA (2'!D624:D638,"ECR",'MATRIZ 2017 COMPL HOMOLOGADA (2'!O624:O638)</f>
        <v>0</v>
      </c>
      <c r="J623" s="123">
        <f>'MATRIZ 2017 COMPL HOMOLOGADA (2'!R623+'MATRIZ 2017 COMPL HOMOLOGADA (2'!X623+'MATRIZ 2017 COMPL HOMOLOGADA (2'!AQ623+'MATRIZ 2017 COMPL HOMOLOGADA (2'!AU623+'MATRIZ 2017 COMPL HOMOLOGADA (2'!AY623</f>
        <v>4849288.9617077177</v>
      </c>
      <c r="K623" s="123"/>
      <c r="L623" s="123">
        <f t="shared" ref="L623:L637" si="35">SUM(H623:J623)</f>
        <v>4849288.9617077177</v>
      </c>
      <c r="M623" s="123"/>
      <c r="N623" s="123">
        <f>'MATRIZ 2017 COMPL HOMOLOGADA (2'!AG623+'MATRIZ 2017 COMPL HOMOLOGADA (2'!AJ623+'MATRIZ 2017 COMPL HOMOLOGADA (2'!AM623</f>
        <v>0</v>
      </c>
      <c r="O623" s="123"/>
      <c r="P623" s="123"/>
      <c r="Q623" s="102"/>
    </row>
    <row r="624" spans="1:17" x14ac:dyDescent="0.25">
      <c r="A624" s="102"/>
      <c r="B624" s="103" t="s">
        <v>613</v>
      </c>
      <c r="C624" s="103" t="s">
        <v>646</v>
      </c>
      <c r="D624" s="103" t="s">
        <v>87</v>
      </c>
      <c r="H624" s="123">
        <f>'MATRIZ 2017 COMPL HOMOLOGADA (2'!J624</f>
        <v>0</v>
      </c>
      <c r="I624" s="123">
        <f>'MATRIZ 2017 COMPL HOMOLOGADA (2'!O624</f>
        <v>663625.90844051458</v>
      </c>
      <c r="J624" s="123">
        <f>'MATRIZ 2017 COMPL HOMOLOGADA (2'!R624+'MATRIZ 2017 COMPL HOMOLOGADA (2'!X624+'MATRIZ 2017 COMPL HOMOLOGADA (2'!AQ624+'MATRIZ 2017 COMPL HOMOLOGADA (2'!AU624+'MATRIZ 2017 COMPL HOMOLOGADA (2'!AY624</f>
        <v>16675.312283640833</v>
      </c>
      <c r="K624" s="123"/>
      <c r="L624" s="123">
        <f t="shared" si="35"/>
        <v>680301.22072415543</v>
      </c>
      <c r="M624" s="123"/>
      <c r="N624" s="123">
        <f>'MATRIZ 2017 COMPL HOMOLOGADA (2'!AG624+'MATRIZ 2017 COMPL HOMOLOGADA (2'!AJ624+'MATRIZ 2017 COMPL HOMOLOGADA (2'!AM624</f>
        <v>129312.12712889422</v>
      </c>
      <c r="O624" s="123"/>
      <c r="P624" s="123"/>
      <c r="Q624" s="102"/>
    </row>
    <row r="625" spans="1:17" x14ac:dyDescent="0.25">
      <c r="A625" s="102"/>
      <c r="B625" s="103" t="s">
        <v>613</v>
      </c>
      <c r="C625" s="103" t="s">
        <v>647</v>
      </c>
      <c r="D625" s="103" t="s">
        <v>87</v>
      </c>
      <c r="H625" s="123">
        <f>'MATRIZ 2017 COMPL HOMOLOGADA (2'!J625</f>
        <v>0</v>
      </c>
      <c r="I625" s="123">
        <f>'MATRIZ 2017 COMPL HOMOLOGADA (2'!O625</f>
        <v>537883.05328120093</v>
      </c>
      <c r="J625" s="123">
        <f>'MATRIZ 2017 COMPL HOMOLOGADA (2'!R625+'MATRIZ 2017 COMPL HOMOLOGADA (2'!X625+'MATRIZ 2017 COMPL HOMOLOGADA (2'!AQ625+'MATRIZ 2017 COMPL HOMOLOGADA (2'!AU625+'MATRIZ 2017 COMPL HOMOLOGADA (2'!AY625</f>
        <v>0</v>
      </c>
      <c r="K625" s="123"/>
      <c r="L625" s="123">
        <f t="shared" si="35"/>
        <v>537883.05328120093</v>
      </c>
      <c r="M625" s="123"/>
      <c r="N625" s="123">
        <f>'MATRIZ 2017 COMPL HOMOLOGADA (2'!AG625+'MATRIZ 2017 COMPL HOMOLOGADA (2'!AJ625+'MATRIZ 2017 COMPL HOMOLOGADA (2'!AM625</f>
        <v>51476.465197699137</v>
      </c>
      <c r="O625" s="123"/>
      <c r="P625" s="123"/>
      <c r="Q625" s="102"/>
    </row>
    <row r="626" spans="1:17" x14ac:dyDescent="0.25">
      <c r="A626" s="102"/>
      <c r="B626" s="103" t="s">
        <v>613</v>
      </c>
      <c r="C626" s="103" t="s">
        <v>648</v>
      </c>
      <c r="D626" s="103" t="s">
        <v>89</v>
      </c>
      <c r="H626" s="123">
        <f>'MATRIZ 2017 COMPL HOMOLOGADA (2'!J626</f>
        <v>2067288.7685724478</v>
      </c>
      <c r="I626" s="123">
        <f>'MATRIZ 2017 COMPL HOMOLOGADA (2'!O626</f>
        <v>0</v>
      </c>
      <c r="J626" s="123">
        <f>'MATRIZ 2017 COMPL HOMOLOGADA (2'!R626+'MATRIZ 2017 COMPL HOMOLOGADA (2'!X626+'MATRIZ 2017 COMPL HOMOLOGADA (2'!AQ626+'MATRIZ 2017 COMPL HOMOLOGADA (2'!AU626+'MATRIZ 2017 COMPL HOMOLOGADA (2'!AY626</f>
        <v>26730.905038598379</v>
      </c>
      <c r="K626" s="123"/>
      <c r="L626" s="123">
        <f t="shared" si="35"/>
        <v>2094019.6736110463</v>
      </c>
      <c r="M626" s="123"/>
      <c r="N626" s="123">
        <f>'MATRIZ 2017 COMPL HOMOLOGADA (2'!AG626+'MATRIZ 2017 COMPL HOMOLOGADA (2'!AJ626+'MATRIZ 2017 COMPL HOMOLOGADA (2'!AM626</f>
        <v>404999.54437103402</v>
      </c>
      <c r="O626" s="123"/>
      <c r="P626" s="123"/>
      <c r="Q626" s="102"/>
    </row>
    <row r="627" spans="1:17" x14ac:dyDescent="0.25">
      <c r="A627" s="102"/>
      <c r="B627" s="103" t="s">
        <v>613</v>
      </c>
      <c r="C627" s="103" t="s">
        <v>649</v>
      </c>
      <c r="D627" s="103" t="s">
        <v>89</v>
      </c>
      <c r="H627" s="123">
        <f>'MATRIZ 2017 COMPL HOMOLOGADA (2'!J627</f>
        <v>1719973.4019592025</v>
      </c>
      <c r="I627" s="123">
        <f>'MATRIZ 2017 COMPL HOMOLOGADA (2'!O627</f>
        <v>0</v>
      </c>
      <c r="J627" s="123">
        <f>'MATRIZ 2017 COMPL HOMOLOGADA (2'!R627+'MATRIZ 2017 COMPL HOMOLOGADA (2'!X627+'MATRIZ 2017 COMPL HOMOLOGADA (2'!AQ627+'MATRIZ 2017 COMPL HOMOLOGADA (2'!AU627+'MATRIZ 2017 COMPL HOMOLOGADA (2'!AY627</f>
        <v>10298.079301834872</v>
      </c>
      <c r="K627" s="123"/>
      <c r="L627" s="123">
        <f t="shared" si="35"/>
        <v>1730271.4812610373</v>
      </c>
      <c r="M627" s="123"/>
      <c r="N627" s="123">
        <f>'MATRIZ 2017 COMPL HOMOLOGADA (2'!AG627+'MATRIZ 2017 COMPL HOMOLOGADA (2'!AJ627+'MATRIZ 2017 COMPL HOMOLOGADA (2'!AM627</f>
        <v>437130.6273543741</v>
      </c>
      <c r="O627" s="123"/>
      <c r="P627" s="123"/>
      <c r="Q627" s="102"/>
    </row>
    <row r="628" spans="1:17" x14ac:dyDescent="0.25">
      <c r="A628" s="102"/>
      <c r="B628" s="103" t="s">
        <v>613</v>
      </c>
      <c r="C628" s="103" t="s">
        <v>650</v>
      </c>
      <c r="D628" s="103" t="s">
        <v>89</v>
      </c>
      <c r="H628" s="123">
        <f>'MATRIZ 2017 COMPL HOMOLOGADA (2'!J628</f>
        <v>2721534.3073184793</v>
      </c>
      <c r="I628" s="123">
        <f>'MATRIZ 2017 COMPL HOMOLOGADA (2'!O628</f>
        <v>0</v>
      </c>
      <c r="J628" s="123">
        <f>'MATRIZ 2017 COMPL HOMOLOGADA (2'!R628+'MATRIZ 2017 COMPL HOMOLOGADA (2'!X628+'MATRIZ 2017 COMPL HOMOLOGADA (2'!AQ628+'MATRIZ 2017 COMPL HOMOLOGADA (2'!AU628+'MATRIZ 2017 COMPL HOMOLOGADA (2'!AY628</f>
        <v>38107.456301747334</v>
      </c>
      <c r="K628" s="123"/>
      <c r="L628" s="123">
        <f t="shared" si="35"/>
        <v>2759641.7636202266</v>
      </c>
      <c r="M628" s="123"/>
      <c r="N628" s="123">
        <f>'MATRIZ 2017 COMPL HOMOLOGADA (2'!AG628+'MATRIZ 2017 COMPL HOMOLOGADA (2'!AJ628+'MATRIZ 2017 COMPL HOMOLOGADA (2'!AM628</f>
        <v>639157.44455406966</v>
      </c>
      <c r="O628" s="123"/>
      <c r="P628" s="123"/>
      <c r="Q628" s="102"/>
    </row>
    <row r="629" spans="1:17" x14ac:dyDescent="0.25">
      <c r="A629" s="102"/>
      <c r="B629" s="103" t="s">
        <v>613</v>
      </c>
      <c r="C629" s="103" t="s">
        <v>651</v>
      </c>
      <c r="D629" s="103" t="s">
        <v>93</v>
      </c>
      <c r="H629" s="123">
        <f>'MATRIZ 2017 COMPL HOMOLOGADA (2'!J629</f>
        <v>0</v>
      </c>
      <c r="I629" s="123">
        <f>'MATRIZ 2017 COMPL HOMOLOGADA (2'!O629</f>
        <v>1119363.3276159205</v>
      </c>
      <c r="J629" s="123">
        <f>'MATRIZ 2017 COMPL HOMOLOGADA (2'!R629+'MATRIZ 2017 COMPL HOMOLOGADA (2'!X629+'MATRIZ 2017 COMPL HOMOLOGADA (2'!AQ629+'MATRIZ 2017 COMPL HOMOLOGADA (2'!AU629+'MATRIZ 2017 COMPL HOMOLOGADA (2'!AY629</f>
        <v>28163.218739984295</v>
      </c>
      <c r="K629" s="123"/>
      <c r="L629" s="123">
        <f t="shared" si="35"/>
        <v>1147526.5463559048</v>
      </c>
      <c r="M629" s="123"/>
      <c r="N629" s="123">
        <f>'MATRIZ 2017 COMPL HOMOLOGADA (2'!AG629+'MATRIZ 2017 COMPL HOMOLOGADA (2'!AJ629+'MATRIZ 2017 COMPL HOMOLOGADA (2'!AM629</f>
        <v>94582.272661139388</v>
      </c>
      <c r="O629" s="123"/>
      <c r="P629" s="123"/>
      <c r="Q629" s="102"/>
    </row>
    <row r="630" spans="1:17" x14ac:dyDescent="0.25">
      <c r="A630" s="102"/>
      <c r="B630" s="103" t="s">
        <v>613</v>
      </c>
      <c r="C630" s="103" t="s">
        <v>652</v>
      </c>
      <c r="D630" s="103" t="s">
        <v>93</v>
      </c>
      <c r="H630" s="123">
        <f>'MATRIZ 2017 COMPL HOMOLOGADA (2'!J630</f>
        <v>0</v>
      </c>
      <c r="I630" s="123">
        <f>'MATRIZ 2017 COMPL HOMOLOGADA (2'!O630</f>
        <v>1033760.8564600537</v>
      </c>
      <c r="J630" s="123">
        <f>'MATRIZ 2017 COMPL HOMOLOGADA (2'!R630+'MATRIZ 2017 COMPL HOMOLOGADA (2'!X630+'MATRIZ 2017 COMPL HOMOLOGADA (2'!AQ630+'MATRIZ 2017 COMPL HOMOLOGADA (2'!AU630+'MATRIZ 2017 COMPL HOMOLOGADA (2'!AY630</f>
        <v>16427.364672873828</v>
      </c>
      <c r="K630" s="123"/>
      <c r="L630" s="123">
        <f t="shared" si="35"/>
        <v>1050188.2211329276</v>
      </c>
      <c r="M630" s="123"/>
      <c r="N630" s="123">
        <f>'MATRIZ 2017 COMPL HOMOLOGADA (2'!AG630+'MATRIZ 2017 COMPL HOMOLOGADA (2'!AJ630+'MATRIZ 2017 COMPL HOMOLOGADA (2'!AM630</f>
        <v>56248.69533083951</v>
      </c>
      <c r="O630" s="123"/>
      <c r="P630" s="123"/>
      <c r="Q630" s="102"/>
    </row>
    <row r="631" spans="1:17" x14ac:dyDescent="0.25">
      <c r="A631" s="102"/>
      <c r="B631" s="103" t="s">
        <v>613</v>
      </c>
      <c r="C631" s="103" t="s">
        <v>653</v>
      </c>
      <c r="D631" s="103" t="s">
        <v>89</v>
      </c>
      <c r="H631" s="123">
        <f>'MATRIZ 2017 COMPL HOMOLOGADA (2'!J631</f>
        <v>2276784.0499950517</v>
      </c>
      <c r="I631" s="123">
        <f>'MATRIZ 2017 COMPL HOMOLOGADA (2'!O631</f>
        <v>0</v>
      </c>
      <c r="J631" s="123">
        <f>'MATRIZ 2017 COMPL HOMOLOGADA (2'!R631+'MATRIZ 2017 COMPL HOMOLOGADA (2'!X631+'MATRIZ 2017 COMPL HOMOLOGADA (2'!AQ631+'MATRIZ 2017 COMPL HOMOLOGADA (2'!AU631+'MATRIZ 2017 COMPL HOMOLOGADA (2'!AY631</f>
        <v>31891.151343351197</v>
      </c>
      <c r="K631" s="123"/>
      <c r="L631" s="123">
        <f t="shared" si="35"/>
        <v>2308675.2013384029</v>
      </c>
      <c r="M631" s="123"/>
      <c r="N631" s="123">
        <f>'MATRIZ 2017 COMPL HOMOLOGADA (2'!AG631+'MATRIZ 2017 COMPL HOMOLOGADA (2'!AJ631+'MATRIZ 2017 COMPL HOMOLOGADA (2'!AM631</f>
        <v>667135.11528273625</v>
      </c>
      <c r="O631" s="123"/>
      <c r="P631" s="123"/>
      <c r="Q631" s="102"/>
    </row>
    <row r="632" spans="1:17" x14ac:dyDescent="0.25">
      <c r="A632" s="102"/>
      <c r="B632" s="103" t="s">
        <v>613</v>
      </c>
      <c r="C632" s="103" t="s">
        <v>654</v>
      </c>
      <c r="D632" s="103" t="s">
        <v>89</v>
      </c>
      <c r="H632" s="123">
        <f>'MATRIZ 2017 COMPL HOMOLOGADA (2'!J632</f>
        <v>12382731.676321372</v>
      </c>
      <c r="I632" s="123">
        <f>'MATRIZ 2017 COMPL HOMOLOGADA (2'!O632</f>
        <v>0</v>
      </c>
      <c r="J632" s="123">
        <f>'MATRIZ 2017 COMPL HOMOLOGADA (2'!R632+'MATRIZ 2017 COMPL HOMOLOGADA (2'!X632+'MATRIZ 2017 COMPL HOMOLOGADA (2'!AQ632+'MATRIZ 2017 COMPL HOMOLOGADA (2'!AU632+'MATRIZ 2017 COMPL HOMOLOGADA (2'!AY632</f>
        <v>169472.95150030212</v>
      </c>
      <c r="K632" s="123"/>
      <c r="L632" s="123">
        <f t="shared" si="35"/>
        <v>12552204.627821675</v>
      </c>
      <c r="M632" s="123"/>
      <c r="N632" s="123">
        <f>'MATRIZ 2017 COMPL HOMOLOGADA (2'!AG632+'MATRIZ 2017 COMPL HOMOLOGADA (2'!AJ632+'MATRIZ 2017 COMPL HOMOLOGADA (2'!AM632</f>
        <v>3859060.5173956063</v>
      </c>
      <c r="O632" s="123"/>
      <c r="P632" s="123"/>
      <c r="Q632" s="102"/>
    </row>
    <row r="633" spans="1:17" x14ac:dyDescent="0.25">
      <c r="A633" s="102"/>
      <c r="B633" s="103" t="s">
        <v>613</v>
      </c>
      <c r="C633" s="103" t="s">
        <v>655</v>
      </c>
      <c r="D633" s="103" t="s">
        <v>89</v>
      </c>
      <c r="H633" s="123">
        <f>'MATRIZ 2017 COMPL HOMOLOGADA (2'!J633</f>
        <v>4700751.68170055</v>
      </c>
      <c r="I633" s="123">
        <f>'MATRIZ 2017 COMPL HOMOLOGADA (2'!O633</f>
        <v>0</v>
      </c>
      <c r="J633" s="123">
        <f>'MATRIZ 2017 COMPL HOMOLOGADA (2'!R633+'MATRIZ 2017 COMPL HOMOLOGADA (2'!X633+'MATRIZ 2017 COMPL HOMOLOGADA (2'!AQ633+'MATRIZ 2017 COMPL HOMOLOGADA (2'!AU633+'MATRIZ 2017 COMPL HOMOLOGADA (2'!AY633</f>
        <v>1117431.3741544948</v>
      </c>
      <c r="K633" s="123"/>
      <c r="L633" s="123">
        <f t="shared" si="35"/>
        <v>5818183.0558550451</v>
      </c>
      <c r="M633" s="123"/>
      <c r="N633" s="123">
        <f>'MATRIZ 2017 COMPL HOMOLOGADA (2'!AG633+'MATRIZ 2017 COMPL HOMOLOGADA (2'!AJ633+'MATRIZ 2017 COMPL HOMOLOGADA (2'!AM633</f>
        <v>2369162.1520899176</v>
      </c>
      <c r="O633" s="123"/>
      <c r="P633" s="123"/>
      <c r="Q633" s="102"/>
    </row>
    <row r="634" spans="1:17" x14ac:dyDescent="0.25">
      <c r="A634" s="102"/>
      <c r="B634" s="103" t="s">
        <v>613</v>
      </c>
      <c r="C634" s="103" t="s">
        <v>656</v>
      </c>
      <c r="D634" s="103" t="s">
        <v>89</v>
      </c>
      <c r="H634" s="123">
        <f>'MATRIZ 2017 COMPL HOMOLOGADA (2'!J634</f>
        <v>1719973.4019592025</v>
      </c>
      <c r="I634" s="123">
        <f>'MATRIZ 2017 COMPL HOMOLOGADA (2'!O634</f>
        <v>0</v>
      </c>
      <c r="J634" s="123">
        <f>'MATRIZ 2017 COMPL HOMOLOGADA (2'!R634+'MATRIZ 2017 COMPL HOMOLOGADA (2'!X634+'MATRIZ 2017 COMPL HOMOLOGADA (2'!AQ634+'MATRIZ 2017 COMPL HOMOLOGADA (2'!AU634+'MATRIZ 2017 COMPL HOMOLOGADA (2'!AY634</f>
        <v>40098.202910695312</v>
      </c>
      <c r="K634" s="123"/>
      <c r="L634" s="123">
        <f t="shared" si="35"/>
        <v>1760071.6048698977</v>
      </c>
      <c r="M634" s="123"/>
      <c r="N634" s="123">
        <f>'MATRIZ 2017 COMPL HOMOLOGADA (2'!AG634+'MATRIZ 2017 COMPL HOMOLOGADA (2'!AJ634+'MATRIZ 2017 COMPL HOMOLOGADA (2'!AM634</f>
        <v>511550.69780350785</v>
      </c>
      <c r="O634" s="123"/>
      <c r="P634" s="123"/>
      <c r="Q634" s="102"/>
    </row>
    <row r="635" spans="1:17" x14ac:dyDescent="0.25">
      <c r="A635" s="102"/>
      <c r="B635" s="103" t="s">
        <v>613</v>
      </c>
      <c r="C635" s="103" t="s">
        <v>657</v>
      </c>
      <c r="D635" s="103" t="s">
        <v>93</v>
      </c>
      <c r="H635" s="123">
        <f>'MATRIZ 2017 COMPL HOMOLOGADA (2'!J635</f>
        <v>0</v>
      </c>
      <c r="I635" s="123">
        <f>'MATRIZ 2017 COMPL HOMOLOGADA (2'!O635</f>
        <v>1152708.3801520071</v>
      </c>
      <c r="J635" s="123">
        <f>'MATRIZ 2017 COMPL HOMOLOGADA (2'!R635+'MATRIZ 2017 COMPL HOMOLOGADA (2'!X635+'MATRIZ 2017 COMPL HOMOLOGADA (2'!AQ635+'MATRIZ 2017 COMPL HOMOLOGADA (2'!AU635+'MATRIZ 2017 COMPL HOMOLOGADA (2'!AY635</f>
        <v>74019.925641543567</v>
      </c>
      <c r="K635" s="123"/>
      <c r="L635" s="123">
        <f t="shared" si="35"/>
        <v>1226728.3057935506</v>
      </c>
      <c r="M635" s="123"/>
      <c r="N635" s="123">
        <f>'MATRIZ 2017 COMPL HOMOLOGADA (2'!AG635+'MATRIZ 2017 COMPL HOMOLOGADA (2'!AJ635+'MATRIZ 2017 COMPL HOMOLOGADA (2'!AM635</f>
        <v>145658.95005214677</v>
      </c>
      <c r="O635" s="123"/>
      <c r="P635" s="123"/>
      <c r="Q635" s="102"/>
    </row>
    <row r="636" spans="1:17" x14ac:dyDescent="0.25">
      <c r="A636" s="102"/>
      <c r="B636" s="103" t="s">
        <v>613</v>
      </c>
      <c r="C636" s="103" t="s">
        <v>658</v>
      </c>
      <c r="D636" s="103" t="s">
        <v>89</v>
      </c>
      <c r="H636" s="123">
        <f>'MATRIZ 2017 COMPL HOMOLOGADA (2'!J636</f>
        <v>2587744.4929043446</v>
      </c>
      <c r="I636" s="123">
        <f>'MATRIZ 2017 COMPL HOMOLOGADA (2'!O636</f>
        <v>0</v>
      </c>
      <c r="J636" s="123">
        <f>'MATRIZ 2017 COMPL HOMOLOGADA (2'!R636+'MATRIZ 2017 COMPL HOMOLOGADA (2'!X636+'MATRIZ 2017 COMPL HOMOLOGADA (2'!AQ636+'MATRIZ 2017 COMPL HOMOLOGADA (2'!AU636+'MATRIZ 2017 COMPL HOMOLOGADA (2'!AY636</f>
        <v>32746.223657615094</v>
      </c>
      <c r="K636" s="123"/>
      <c r="L636" s="123">
        <f t="shared" si="35"/>
        <v>2620490.7165619596</v>
      </c>
      <c r="M636" s="123"/>
      <c r="N636" s="123">
        <f>'MATRIZ 2017 COMPL HOMOLOGADA (2'!AG636+'MATRIZ 2017 COMPL HOMOLOGADA (2'!AJ636+'MATRIZ 2017 COMPL HOMOLOGADA (2'!AM636</f>
        <v>809859.9472521852</v>
      </c>
      <c r="O636" s="123"/>
      <c r="P636" s="123"/>
      <c r="Q636" s="102"/>
    </row>
    <row r="637" spans="1:17" x14ac:dyDescent="0.25">
      <c r="A637" s="102"/>
      <c r="B637" s="103" t="s">
        <v>613</v>
      </c>
      <c r="C637" s="103" t="s">
        <v>659</v>
      </c>
      <c r="D637" s="103" t="s">
        <v>89</v>
      </c>
      <c r="H637" s="123">
        <f>'MATRIZ 2017 COMPL HOMOLOGADA (2'!J637</f>
        <v>1719973.4019592027</v>
      </c>
      <c r="I637" s="123">
        <f>'MATRIZ 2017 COMPL HOMOLOGADA (2'!O637</f>
        <v>0</v>
      </c>
      <c r="J637" s="123">
        <f>'MATRIZ 2017 COMPL HOMOLOGADA (2'!R637+'MATRIZ 2017 COMPL HOMOLOGADA (2'!X637+'MATRIZ 2017 COMPL HOMOLOGADA (2'!AQ637+'MATRIZ 2017 COMPL HOMOLOGADA (2'!AU637+'MATRIZ 2017 COMPL HOMOLOGADA (2'!AY637</f>
        <v>12735.176820282913</v>
      </c>
      <c r="K637" s="123"/>
      <c r="L637" s="123">
        <f t="shared" si="35"/>
        <v>1732708.5787794855</v>
      </c>
      <c r="M637" s="123"/>
      <c r="N637" s="123">
        <f>'MATRIZ 2017 COMPL HOMOLOGADA (2'!AG637+'MATRIZ 2017 COMPL HOMOLOGADA (2'!AJ637+'MATRIZ 2017 COMPL HOMOLOGADA (2'!AM637</f>
        <v>447716.82093365258</v>
      </c>
      <c r="O637" s="123"/>
      <c r="P637" s="123"/>
      <c r="Q637" s="102"/>
    </row>
    <row r="638" spans="1:17" x14ac:dyDescent="0.25">
      <c r="A638" s="102"/>
      <c r="H638" s="123"/>
      <c r="I638" s="123"/>
      <c r="J638" s="123"/>
      <c r="K638" s="123"/>
      <c r="L638" s="123"/>
      <c r="M638" s="123"/>
      <c r="N638" s="123"/>
      <c r="O638" s="123"/>
      <c r="P638" s="123"/>
      <c r="Q638" s="102"/>
    </row>
    <row r="639" spans="1:17" x14ac:dyDescent="0.25">
      <c r="A639" s="102"/>
      <c r="B639" s="107" t="s">
        <v>660</v>
      </c>
      <c r="C639" s="107" t="s">
        <v>661</v>
      </c>
      <c r="D639" s="107" t="s">
        <v>84</v>
      </c>
      <c r="E639" s="107"/>
      <c r="F639" s="109"/>
      <c r="G639" s="107"/>
      <c r="H639" s="124">
        <f>SUM(H640:H655)</f>
        <v>30877229.171008829</v>
      </c>
      <c r="I639" s="124">
        <f>SUM(I640:I655)</f>
        <v>7371608.2418803703</v>
      </c>
      <c r="J639" s="124">
        <f>SUM(J640:J655)</f>
        <v>4975456.3701316239</v>
      </c>
      <c r="K639" s="124"/>
      <c r="L639" s="124">
        <f>SUM(L640:L655)</f>
        <v>43224293.783020809</v>
      </c>
      <c r="M639" s="124"/>
      <c r="N639" s="124">
        <f>SUM(N640:N655)</f>
        <v>10733775.702564968</v>
      </c>
      <c r="O639" s="124"/>
      <c r="P639" s="124">
        <f>L639*'DADOS BASE PROPOSTA'!$H$63</f>
        <v>34579.43502641665</v>
      </c>
      <c r="Q639" s="102"/>
    </row>
    <row r="640" spans="1:17" x14ac:dyDescent="0.25">
      <c r="A640" s="102"/>
      <c r="B640" s="103" t="s">
        <v>660</v>
      </c>
      <c r="C640" s="103" t="s">
        <v>35</v>
      </c>
      <c r="D640" s="103" t="s">
        <v>85</v>
      </c>
      <c r="F640" s="77">
        <f>'MATRIZ 2017 COMPL HOMOLOGADA (2'!Q640</f>
        <v>15</v>
      </c>
      <c r="H640" s="123">
        <f>'MATRIZ 2017 COMPL HOMOLOGADA (2'!J640</f>
        <v>0</v>
      </c>
      <c r="I640" s="123">
        <f>SUMIF('MATRIZ 2017 COMPL HOMOLOGADA (2'!D641:D656,"ECR",'MATRIZ 2017 COMPL HOMOLOGADA (2'!O641:O656)</f>
        <v>0</v>
      </c>
      <c r="J640" s="123">
        <f>'MATRIZ 2017 COMPL HOMOLOGADA (2'!R640+'MATRIZ 2017 COMPL HOMOLOGADA (2'!X640+'MATRIZ 2017 COMPL HOMOLOGADA (2'!AQ640+'MATRIZ 2017 COMPL HOMOLOGADA (2'!AU640+'MATRIZ 2017 COMPL HOMOLOGADA (2'!AY640</f>
        <v>4975015.4563613674</v>
      </c>
      <c r="K640" s="123"/>
      <c r="L640" s="123">
        <f t="shared" ref="L640:L655" si="36">SUM(H640:J640)</f>
        <v>4975015.4563613674</v>
      </c>
      <c r="M640" s="123"/>
      <c r="N640" s="123">
        <f>'MATRIZ 2017 COMPL HOMOLOGADA (2'!AG640+'MATRIZ 2017 COMPL HOMOLOGADA (2'!AJ640+'MATRIZ 2017 COMPL HOMOLOGADA (2'!AM640</f>
        <v>0</v>
      </c>
      <c r="O640" s="123"/>
      <c r="P640" s="123"/>
      <c r="Q640" s="102"/>
    </row>
    <row r="641" spans="1:17" x14ac:dyDescent="0.25">
      <c r="A641" s="102"/>
      <c r="B641" s="103" t="s">
        <v>660</v>
      </c>
      <c r="C641" s="103" t="s">
        <v>662</v>
      </c>
      <c r="D641" s="103" t="s">
        <v>89</v>
      </c>
      <c r="H641" s="123">
        <f>'MATRIZ 2017 COMPL HOMOLOGADA (2'!J641</f>
        <v>4691823.3055103039</v>
      </c>
      <c r="I641" s="123">
        <f>'MATRIZ 2017 COMPL HOMOLOGADA (2'!O641</f>
        <v>0</v>
      </c>
      <c r="J641" s="123">
        <f>'MATRIZ 2017 COMPL HOMOLOGADA (2'!R641+'MATRIZ 2017 COMPL HOMOLOGADA (2'!X641+'MATRIZ 2017 COMPL HOMOLOGADA (2'!AQ641+'MATRIZ 2017 COMPL HOMOLOGADA (2'!AU641+'MATRIZ 2017 COMPL HOMOLOGADA (2'!AY641</f>
        <v>0</v>
      </c>
      <c r="K641" s="123"/>
      <c r="L641" s="123">
        <f t="shared" si="36"/>
        <v>4691823.3055103039</v>
      </c>
      <c r="M641" s="123"/>
      <c r="N641" s="123">
        <f>'MATRIZ 2017 COMPL HOMOLOGADA (2'!AG641+'MATRIZ 2017 COMPL HOMOLOGADA (2'!AJ641+'MATRIZ 2017 COMPL HOMOLOGADA (2'!AM641</f>
        <v>1095399.5931936745</v>
      </c>
      <c r="O641" s="123"/>
      <c r="P641" s="123"/>
      <c r="Q641" s="102"/>
    </row>
    <row r="642" spans="1:17" x14ac:dyDescent="0.25">
      <c r="A642" s="102"/>
      <c r="B642" s="103" t="s">
        <v>660</v>
      </c>
      <c r="C642" s="103" t="s">
        <v>663</v>
      </c>
      <c r="D642" s="103" t="s">
        <v>87</v>
      </c>
      <c r="H642" s="123">
        <f>'MATRIZ 2017 COMPL HOMOLOGADA (2'!J642</f>
        <v>0</v>
      </c>
      <c r="I642" s="123">
        <f>'MATRIZ 2017 COMPL HOMOLOGADA (2'!O642</f>
        <v>516498.38105703169</v>
      </c>
      <c r="J642" s="123">
        <f>'MATRIZ 2017 COMPL HOMOLOGADA (2'!R642+'MATRIZ 2017 COMPL HOMOLOGADA (2'!X642+'MATRIZ 2017 COMPL HOMOLOGADA (2'!AQ642+'MATRIZ 2017 COMPL HOMOLOGADA (2'!AU642+'MATRIZ 2017 COMPL HOMOLOGADA (2'!AY642</f>
        <v>0</v>
      </c>
      <c r="K642" s="123"/>
      <c r="L642" s="123">
        <f t="shared" si="36"/>
        <v>516498.38105703169</v>
      </c>
      <c r="M642" s="123"/>
      <c r="N642" s="123">
        <f>'MATRIZ 2017 COMPL HOMOLOGADA (2'!AG642+'MATRIZ 2017 COMPL HOMOLOGADA (2'!AJ642+'MATRIZ 2017 COMPL HOMOLOGADA (2'!AM642</f>
        <v>70570.456837670237</v>
      </c>
      <c r="O642" s="123"/>
      <c r="P642" s="123"/>
      <c r="Q642" s="102"/>
    </row>
    <row r="643" spans="1:17" x14ac:dyDescent="0.25">
      <c r="A643" s="102"/>
      <c r="B643" s="103" t="s">
        <v>660</v>
      </c>
      <c r="C643" s="103" t="s">
        <v>664</v>
      </c>
      <c r="D643" s="103" t="s">
        <v>87</v>
      </c>
      <c r="H643" s="123">
        <f>'MATRIZ 2017 COMPL HOMOLOGADA (2'!J643</f>
        <v>0</v>
      </c>
      <c r="I643" s="123">
        <f>'MATRIZ 2017 COMPL HOMOLOGADA (2'!O643</f>
        <v>934914.08868713351</v>
      </c>
      <c r="J643" s="123">
        <f>'MATRIZ 2017 COMPL HOMOLOGADA (2'!R643+'MATRIZ 2017 COMPL HOMOLOGADA (2'!X643+'MATRIZ 2017 COMPL HOMOLOGADA (2'!AQ643+'MATRIZ 2017 COMPL HOMOLOGADA (2'!AU643+'MATRIZ 2017 COMPL HOMOLOGADA (2'!AY643</f>
        <v>0</v>
      </c>
      <c r="K643" s="123"/>
      <c r="L643" s="123">
        <f t="shared" si="36"/>
        <v>934914.08868713351</v>
      </c>
      <c r="M643" s="123"/>
      <c r="N643" s="123">
        <f>'MATRIZ 2017 COMPL HOMOLOGADA (2'!AG643+'MATRIZ 2017 COMPL HOMOLOGADA (2'!AJ643+'MATRIZ 2017 COMPL HOMOLOGADA (2'!AM643</f>
        <v>366238.22429986874</v>
      </c>
      <c r="O643" s="123"/>
      <c r="P643" s="123"/>
      <c r="Q643" s="102"/>
    </row>
    <row r="644" spans="1:17" x14ac:dyDescent="0.25">
      <c r="A644" s="102"/>
      <c r="B644" s="103" t="s">
        <v>660</v>
      </c>
      <c r="C644" s="103" t="s">
        <v>665</v>
      </c>
      <c r="D644" s="103" t="s">
        <v>93</v>
      </c>
      <c r="H644" s="123">
        <f>'MATRIZ 2017 COMPL HOMOLOGADA (2'!J644</f>
        <v>0</v>
      </c>
      <c r="I644" s="123">
        <f>'MATRIZ 2017 COMPL HOMOLOGADA (2'!O644</f>
        <v>1405189.0402256674</v>
      </c>
      <c r="J644" s="123">
        <f>'MATRIZ 2017 COMPL HOMOLOGADA (2'!R644+'MATRIZ 2017 COMPL HOMOLOGADA (2'!X644+'MATRIZ 2017 COMPL HOMOLOGADA (2'!AQ644+'MATRIZ 2017 COMPL HOMOLOGADA (2'!AU644+'MATRIZ 2017 COMPL HOMOLOGADA (2'!AY644</f>
        <v>0</v>
      </c>
      <c r="K644" s="123"/>
      <c r="L644" s="123">
        <f t="shared" si="36"/>
        <v>1405189.0402256674</v>
      </c>
      <c r="M644" s="123"/>
      <c r="N644" s="123">
        <f>'MATRIZ 2017 COMPL HOMOLOGADA (2'!AG644+'MATRIZ 2017 COMPL HOMOLOGADA (2'!AJ644+'MATRIZ 2017 COMPL HOMOLOGADA (2'!AM644</f>
        <v>258383.17632871607</v>
      </c>
      <c r="O644" s="123"/>
      <c r="P644" s="123"/>
      <c r="Q644" s="102"/>
    </row>
    <row r="645" spans="1:17" x14ac:dyDescent="0.25">
      <c r="A645" s="102"/>
      <c r="B645" s="103" t="s">
        <v>660</v>
      </c>
      <c r="C645" s="103" t="s">
        <v>666</v>
      </c>
      <c r="D645" s="103" t="s">
        <v>93</v>
      </c>
      <c r="H645" s="123">
        <f>'MATRIZ 2017 COMPL HOMOLOGADA (2'!J645</f>
        <v>0</v>
      </c>
      <c r="I645" s="123">
        <f>'MATRIZ 2017 COMPL HOMOLOGADA (2'!O645</f>
        <v>1068695.5486923514</v>
      </c>
      <c r="J645" s="123">
        <f>'MATRIZ 2017 COMPL HOMOLOGADA (2'!R645+'MATRIZ 2017 COMPL HOMOLOGADA (2'!X645+'MATRIZ 2017 COMPL HOMOLOGADA (2'!AQ645+'MATRIZ 2017 COMPL HOMOLOGADA (2'!AU645+'MATRIZ 2017 COMPL HOMOLOGADA (2'!AY645</f>
        <v>0</v>
      </c>
      <c r="K645" s="123"/>
      <c r="L645" s="123">
        <f t="shared" si="36"/>
        <v>1068695.5486923514</v>
      </c>
      <c r="M645" s="123"/>
      <c r="N645" s="123">
        <f>'MATRIZ 2017 COMPL HOMOLOGADA (2'!AG645+'MATRIZ 2017 COMPL HOMOLOGADA (2'!AJ645+'MATRIZ 2017 COMPL HOMOLOGADA (2'!AM645</f>
        <v>111922.78271362883</v>
      </c>
      <c r="O645" s="123"/>
      <c r="P645" s="123"/>
      <c r="Q645" s="102"/>
    </row>
    <row r="646" spans="1:17" x14ac:dyDescent="0.25">
      <c r="A646" s="102"/>
      <c r="B646" s="103" t="s">
        <v>660</v>
      </c>
      <c r="C646" s="103" t="s">
        <v>667</v>
      </c>
      <c r="D646" s="103" t="s">
        <v>89</v>
      </c>
      <c r="H646" s="123">
        <f>'MATRIZ 2017 COMPL HOMOLOGADA (2'!J646</f>
        <v>5311769.7955892188</v>
      </c>
      <c r="I646" s="123">
        <f>'MATRIZ 2017 COMPL HOMOLOGADA (2'!O646</f>
        <v>0</v>
      </c>
      <c r="J646" s="123">
        <f>'MATRIZ 2017 COMPL HOMOLOGADA (2'!R646+'MATRIZ 2017 COMPL HOMOLOGADA (2'!X646+'MATRIZ 2017 COMPL HOMOLOGADA (2'!AQ646+'MATRIZ 2017 COMPL HOMOLOGADA (2'!AU646+'MATRIZ 2017 COMPL HOMOLOGADA (2'!AY646</f>
        <v>404.76549998787954</v>
      </c>
      <c r="K646" s="123"/>
      <c r="L646" s="123">
        <f t="shared" si="36"/>
        <v>5312174.5610892065</v>
      </c>
      <c r="M646" s="123"/>
      <c r="N646" s="123">
        <f>'MATRIZ 2017 COMPL HOMOLOGADA (2'!AG646+'MATRIZ 2017 COMPL HOMOLOGADA (2'!AJ646+'MATRIZ 2017 COMPL HOMOLOGADA (2'!AM646</f>
        <v>1250047.1543733242</v>
      </c>
      <c r="O646" s="123"/>
      <c r="P646" s="123"/>
      <c r="Q646" s="102"/>
    </row>
    <row r="647" spans="1:17" x14ac:dyDescent="0.25">
      <c r="A647" s="102"/>
      <c r="B647" s="103" t="s">
        <v>660</v>
      </c>
      <c r="C647" s="103" t="s">
        <v>668</v>
      </c>
      <c r="D647" s="103" t="s">
        <v>89</v>
      </c>
      <c r="H647" s="123">
        <f>'MATRIZ 2017 COMPL HOMOLOGADA (2'!J647</f>
        <v>5676776.8843992325</v>
      </c>
      <c r="I647" s="123">
        <f>'MATRIZ 2017 COMPL HOMOLOGADA (2'!O647</f>
        <v>0</v>
      </c>
      <c r="J647" s="123">
        <f>'MATRIZ 2017 COMPL HOMOLOGADA (2'!R647+'MATRIZ 2017 COMPL HOMOLOGADA (2'!X647+'MATRIZ 2017 COMPL HOMOLOGADA (2'!AQ647+'MATRIZ 2017 COMPL HOMOLOGADA (2'!AU647+'MATRIZ 2017 COMPL HOMOLOGADA (2'!AY647</f>
        <v>36.148270269187812</v>
      </c>
      <c r="K647" s="123"/>
      <c r="L647" s="123">
        <f t="shared" si="36"/>
        <v>5676813.0326695014</v>
      </c>
      <c r="M647" s="123"/>
      <c r="N647" s="123">
        <f>'MATRIZ 2017 COMPL HOMOLOGADA (2'!AG647+'MATRIZ 2017 COMPL HOMOLOGADA (2'!AJ647+'MATRIZ 2017 COMPL HOMOLOGADA (2'!AM647</f>
        <v>2026370.7169097299</v>
      </c>
      <c r="O647" s="123"/>
      <c r="P647" s="123"/>
      <c r="Q647" s="102"/>
    </row>
    <row r="648" spans="1:17" x14ac:dyDescent="0.25">
      <c r="A648" s="102"/>
      <c r="B648" s="103" t="s">
        <v>660</v>
      </c>
      <c r="C648" s="103" t="s">
        <v>669</v>
      </c>
      <c r="D648" s="103" t="s">
        <v>93</v>
      </c>
      <c r="H648" s="123">
        <f>'MATRIZ 2017 COMPL HOMOLOGADA (2'!J648</f>
        <v>0</v>
      </c>
      <c r="I648" s="123">
        <f>'MATRIZ 2017 COMPL HOMOLOGADA (2'!O648</f>
        <v>1245443.3084397241</v>
      </c>
      <c r="J648" s="123">
        <f>'MATRIZ 2017 COMPL HOMOLOGADA (2'!R648+'MATRIZ 2017 COMPL HOMOLOGADA (2'!X648+'MATRIZ 2017 COMPL HOMOLOGADA (2'!AQ648+'MATRIZ 2017 COMPL HOMOLOGADA (2'!AU648+'MATRIZ 2017 COMPL HOMOLOGADA (2'!AY648</f>
        <v>0</v>
      </c>
      <c r="K648" s="123"/>
      <c r="L648" s="123">
        <f t="shared" si="36"/>
        <v>1245443.3084397241</v>
      </c>
      <c r="M648" s="123"/>
      <c r="N648" s="123">
        <f>'MATRIZ 2017 COMPL HOMOLOGADA (2'!AG648+'MATRIZ 2017 COMPL HOMOLOGADA (2'!AJ648+'MATRIZ 2017 COMPL HOMOLOGADA (2'!AM648</f>
        <v>222513.65765176635</v>
      </c>
      <c r="O648" s="123"/>
      <c r="P648" s="123"/>
      <c r="Q648" s="102"/>
    </row>
    <row r="649" spans="1:17" x14ac:dyDescent="0.25">
      <c r="A649" s="102"/>
      <c r="B649" s="103" t="s">
        <v>660</v>
      </c>
      <c r="C649" s="103" t="s">
        <v>670</v>
      </c>
      <c r="D649" s="103" t="s">
        <v>89</v>
      </c>
      <c r="H649" s="123">
        <f>'MATRIZ 2017 COMPL HOMOLOGADA (2'!J649</f>
        <v>1643772.0224642281</v>
      </c>
      <c r="I649" s="123">
        <f>'MATRIZ 2017 COMPL HOMOLOGADA (2'!O649</f>
        <v>0</v>
      </c>
      <c r="J649" s="123">
        <f>'MATRIZ 2017 COMPL HOMOLOGADA (2'!R649+'MATRIZ 2017 COMPL HOMOLOGADA (2'!X649+'MATRIZ 2017 COMPL HOMOLOGADA (2'!AQ649+'MATRIZ 2017 COMPL HOMOLOGADA (2'!AU649+'MATRIZ 2017 COMPL HOMOLOGADA (2'!AY649</f>
        <v>0</v>
      </c>
      <c r="K649" s="123"/>
      <c r="L649" s="123">
        <f t="shared" si="36"/>
        <v>1643772.0224642281</v>
      </c>
      <c r="M649" s="123"/>
      <c r="N649" s="123">
        <f>'MATRIZ 2017 COMPL HOMOLOGADA (2'!AG649+'MATRIZ 2017 COMPL HOMOLOGADA (2'!AJ649+'MATRIZ 2017 COMPL HOMOLOGADA (2'!AM649</f>
        <v>191883.49112609806</v>
      </c>
      <c r="O649" s="123"/>
      <c r="P649" s="123"/>
      <c r="Q649" s="102"/>
    </row>
    <row r="650" spans="1:17" x14ac:dyDescent="0.25">
      <c r="A650" s="102"/>
      <c r="B650" s="103" t="s">
        <v>660</v>
      </c>
      <c r="C650" s="103" t="s">
        <v>671</v>
      </c>
      <c r="D650" s="103" t="s">
        <v>89</v>
      </c>
      <c r="H650" s="123">
        <f>'MATRIZ 2017 COMPL HOMOLOGADA (2'!J650</f>
        <v>1719973.4019592025</v>
      </c>
      <c r="I650" s="123">
        <f>'MATRIZ 2017 COMPL HOMOLOGADA (2'!O650</f>
        <v>0</v>
      </c>
      <c r="J650" s="123">
        <f>'MATRIZ 2017 COMPL HOMOLOGADA (2'!R650+'MATRIZ 2017 COMPL HOMOLOGADA (2'!X650+'MATRIZ 2017 COMPL HOMOLOGADA (2'!AQ650+'MATRIZ 2017 COMPL HOMOLOGADA (2'!AU650+'MATRIZ 2017 COMPL HOMOLOGADA (2'!AY650</f>
        <v>0</v>
      </c>
      <c r="K650" s="123"/>
      <c r="L650" s="123">
        <f t="shared" si="36"/>
        <v>1719973.4019592025</v>
      </c>
      <c r="M650" s="123"/>
      <c r="N650" s="123">
        <f>'MATRIZ 2017 COMPL HOMOLOGADA (2'!AG650+'MATRIZ 2017 COMPL HOMOLOGADA (2'!AJ650+'MATRIZ 2017 COMPL HOMOLOGADA (2'!AM650</f>
        <v>284893.73895328649</v>
      </c>
      <c r="O650" s="123"/>
      <c r="P650" s="123"/>
      <c r="Q650" s="102"/>
    </row>
    <row r="651" spans="1:17" x14ac:dyDescent="0.25">
      <c r="A651" s="102"/>
      <c r="B651" s="103" t="s">
        <v>660</v>
      </c>
      <c r="C651" s="103" t="s">
        <v>672</v>
      </c>
      <c r="D651" s="103" t="s">
        <v>89</v>
      </c>
      <c r="H651" s="123">
        <f>'MATRIZ 2017 COMPL HOMOLOGADA (2'!J651</f>
        <v>4842189.9865486985</v>
      </c>
      <c r="I651" s="123">
        <f>'MATRIZ 2017 COMPL HOMOLOGADA (2'!O651</f>
        <v>0</v>
      </c>
      <c r="J651" s="123">
        <f>'MATRIZ 2017 COMPL HOMOLOGADA (2'!R651+'MATRIZ 2017 COMPL HOMOLOGADA (2'!X651+'MATRIZ 2017 COMPL HOMOLOGADA (2'!AQ651+'MATRIZ 2017 COMPL HOMOLOGADA (2'!AU651+'MATRIZ 2017 COMPL HOMOLOGADA (2'!AY651</f>
        <v>0</v>
      </c>
      <c r="K651" s="123"/>
      <c r="L651" s="123">
        <f t="shared" si="36"/>
        <v>4842189.9865486985</v>
      </c>
      <c r="M651" s="123"/>
      <c r="N651" s="123">
        <f>'MATRIZ 2017 COMPL HOMOLOGADA (2'!AG651+'MATRIZ 2017 COMPL HOMOLOGADA (2'!AJ651+'MATRIZ 2017 COMPL HOMOLOGADA (2'!AM651</f>
        <v>2300072.5794182885</v>
      </c>
      <c r="O651" s="123"/>
      <c r="P651" s="123"/>
      <c r="Q651" s="102"/>
    </row>
    <row r="652" spans="1:17" x14ac:dyDescent="0.25">
      <c r="A652" s="102"/>
      <c r="B652" s="103" t="s">
        <v>660</v>
      </c>
      <c r="C652" s="103" t="s">
        <v>673</v>
      </c>
      <c r="D652" s="103" t="s">
        <v>89</v>
      </c>
      <c r="H652" s="123">
        <f>'MATRIZ 2017 COMPL HOMOLOGADA (2'!J652</f>
        <v>4066669.9049998154</v>
      </c>
      <c r="I652" s="123">
        <f>'MATRIZ 2017 COMPL HOMOLOGADA (2'!O652</f>
        <v>0</v>
      </c>
      <c r="J652" s="123">
        <f>'MATRIZ 2017 COMPL HOMOLOGADA (2'!R652+'MATRIZ 2017 COMPL HOMOLOGADA (2'!X652+'MATRIZ 2017 COMPL HOMOLOGADA (2'!AQ652+'MATRIZ 2017 COMPL HOMOLOGADA (2'!AU652+'MATRIZ 2017 COMPL HOMOLOGADA (2'!AY652</f>
        <v>0</v>
      </c>
      <c r="K652" s="123"/>
      <c r="L652" s="123">
        <f t="shared" si="36"/>
        <v>4066669.9049998154</v>
      </c>
      <c r="M652" s="123"/>
      <c r="N652" s="123">
        <f>'MATRIZ 2017 COMPL HOMOLOGADA (2'!AG652+'MATRIZ 2017 COMPL HOMOLOGADA (2'!AJ652+'MATRIZ 2017 COMPL HOMOLOGADA (2'!AM652</f>
        <v>1724841.7391479404</v>
      </c>
      <c r="O652" s="123"/>
      <c r="P652" s="123"/>
      <c r="Q652" s="102"/>
    </row>
    <row r="653" spans="1:17" x14ac:dyDescent="0.25">
      <c r="A653" s="102"/>
      <c r="B653" s="103" t="s">
        <v>660</v>
      </c>
      <c r="C653" s="103" t="s">
        <v>674</v>
      </c>
      <c r="D653" s="103" t="s">
        <v>93</v>
      </c>
      <c r="H653" s="123">
        <f>'MATRIZ 2017 COMPL HOMOLOGADA (2'!J653</f>
        <v>0</v>
      </c>
      <c r="I653" s="123">
        <f>'MATRIZ 2017 COMPL HOMOLOGADA (2'!O653</f>
        <v>1008808.992033664</v>
      </c>
      <c r="J653" s="123">
        <f>'MATRIZ 2017 COMPL HOMOLOGADA (2'!R653+'MATRIZ 2017 COMPL HOMOLOGADA (2'!X653+'MATRIZ 2017 COMPL HOMOLOGADA (2'!AQ653+'MATRIZ 2017 COMPL HOMOLOGADA (2'!AU653+'MATRIZ 2017 COMPL HOMOLOGADA (2'!AY653</f>
        <v>0</v>
      </c>
      <c r="K653" s="123"/>
      <c r="L653" s="123">
        <f t="shared" si="36"/>
        <v>1008808.992033664</v>
      </c>
      <c r="M653" s="123"/>
      <c r="N653" s="123">
        <f>'MATRIZ 2017 COMPL HOMOLOGADA (2'!AG653+'MATRIZ 2017 COMPL HOMOLOGADA (2'!AJ653+'MATRIZ 2017 COMPL HOMOLOGADA (2'!AM653</f>
        <v>0</v>
      </c>
      <c r="O653" s="123"/>
      <c r="P653" s="123"/>
      <c r="Q653" s="102"/>
    </row>
    <row r="654" spans="1:17" x14ac:dyDescent="0.25">
      <c r="A654" s="102"/>
      <c r="B654" s="103" t="s">
        <v>660</v>
      </c>
      <c r="C654" s="103" t="s">
        <v>675</v>
      </c>
      <c r="D654" s="103" t="s">
        <v>93</v>
      </c>
      <c r="H654" s="123">
        <f>'MATRIZ 2017 COMPL HOMOLOGADA (2'!J654</f>
        <v>0</v>
      </c>
      <c r="I654" s="123">
        <f>'MATRIZ 2017 COMPL HOMOLOGADA (2'!O654</f>
        <v>1192058.8827447987</v>
      </c>
      <c r="J654" s="123">
        <f>'MATRIZ 2017 COMPL HOMOLOGADA (2'!R654+'MATRIZ 2017 COMPL HOMOLOGADA (2'!X654+'MATRIZ 2017 COMPL HOMOLOGADA (2'!AQ654+'MATRIZ 2017 COMPL HOMOLOGADA (2'!AU654+'MATRIZ 2017 COMPL HOMOLOGADA (2'!AY654</f>
        <v>0</v>
      </c>
      <c r="K654" s="123"/>
      <c r="L654" s="123">
        <f t="shared" si="36"/>
        <v>1192058.8827447987</v>
      </c>
      <c r="M654" s="123"/>
      <c r="N654" s="123">
        <f>'MATRIZ 2017 COMPL HOMOLOGADA (2'!AG654+'MATRIZ 2017 COMPL HOMOLOGADA (2'!AJ654+'MATRIZ 2017 COMPL HOMOLOGADA (2'!AM654</f>
        <v>248544.86286348075</v>
      </c>
      <c r="O654" s="123"/>
      <c r="P654" s="123"/>
      <c r="Q654" s="102"/>
    </row>
    <row r="655" spans="1:17" x14ac:dyDescent="0.25">
      <c r="A655" s="102"/>
      <c r="B655" s="103" t="s">
        <v>660</v>
      </c>
      <c r="C655" s="103" t="s">
        <v>676</v>
      </c>
      <c r="D655" s="103" t="s">
        <v>89</v>
      </c>
      <c r="H655" s="123">
        <f>'MATRIZ 2017 COMPL HOMOLOGADA (2'!J655</f>
        <v>2924253.8695381298</v>
      </c>
      <c r="I655" s="123">
        <f>'MATRIZ 2017 COMPL HOMOLOGADA (2'!O655</f>
        <v>0</v>
      </c>
      <c r="J655" s="123">
        <f>'MATRIZ 2017 COMPL HOMOLOGADA (2'!R655+'MATRIZ 2017 COMPL HOMOLOGADA (2'!X655+'MATRIZ 2017 COMPL HOMOLOGADA (2'!AQ655+'MATRIZ 2017 COMPL HOMOLOGADA (2'!AU655+'MATRIZ 2017 COMPL HOMOLOGADA (2'!AY655</f>
        <v>0</v>
      </c>
      <c r="K655" s="123"/>
      <c r="L655" s="123">
        <f t="shared" si="36"/>
        <v>2924253.8695381298</v>
      </c>
      <c r="M655" s="123"/>
      <c r="N655" s="123">
        <f>'MATRIZ 2017 COMPL HOMOLOGADA (2'!AG655+'MATRIZ 2017 COMPL HOMOLOGADA (2'!AJ655+'MATRIZ 2017 COMPL HOMOLOGADA (2'!AM655</f>
        <v>582093.52874749585</v>
      </c>
      <c r="O655" s="123"/>
      <c r="P655" s="123"/>
      <c r="Q655" s="102"/>
    </row>
    <row r="656" spans="1:17" x14ac:dyDescent="0.25">
      <c r="A656" s="102"/>
      <c r="H656" s="123"/>
      <c r="I656" s="123"/>
      <c r="J656" s="123"/>
      <c r="K656" s="123"/>
      <c r="L656" s="123"/>
      <c r="M656" s="123"/>
      <c r="N656" s="123"/>
      <c r="O656" s="123"/>
      <c r="P656" s="123"/>
      <c r="Q656" s="102"/>
    </row>
    <row r="657" spans="1:17" x14ac:dyDescent="0.25">
      <c r="A657" s="102"/>
      <c r="B657" s="107" t="s">
        <v>660</v>
      </c>
      <c r="C657" s="107" t="s">
        <v>677</v>
      </c>
      <c r="D657" s="107" t="s">
        <v>84</v>
      </c>
      <c r="E657" s="107"/>
      <c r="F657" s="109"/>
      <c r="G657" s="107"/>
      <c r="H657" s="124">
        <f>SUM(H658:H680)</f>
        <v>41847145.803821504</v>
      </c>
      <c r="I657" s="124">
        <f>SUM(I658:I680)</f>
        <v>5875474.3721128991</v>
      </c>
      <c r="J657" s="124">
        <f>SUM(J658:J681)</f>
        <v>6292125.1688774042</v>
      </c>
      <c r="K657" s="124"/>
      <c r="L657" s="124">
        <f>SUM(L658:L681)</f>
        <v>54014745.344811805</v>
      </c>
      <c r="M657" s="124"/>
      <c r="N657" s="124">
        <f>SUM(N658:N681)</f>
        <v>12193082.013035791</v>
      </c>
      <c r="O657" s="124"/>
      <c r="P657" s="124">
        <f>L657*'DADOS BASE PROPOSTA'!$H$63</f>
        <v>43211.796275849447</v>
      </c>
      <c r="Q657" s="102"/>
    </row>
    <row r="658" spans="1:17" x14ac:dyDescent="0.25">
      <c r="A658" s="102"/>
      <c r="B658" s="103" t="s">
        <v>660</v>
      </c>
      <c r="C658" s="103" t="s">
        <v>35</v>
      </c>
      <c r="D658" s="103" t="s">
        <v>85</v>
      </c>
      <c r="F658" s="77">
        <f>'MATRIZ 2017 COMPL HOMOLOGADA (2'!Q658</f>
        <v>22</v>
      </c>
      <c r="H658" s="123">
        <f>'MATRIZ 2017 COMPL HOMOLOGADA (2'!J658</f>
        <v>0</v>
      </c>
      <c r="I658" s="123">
        <f>SUMIF('MATRIZ 2017 COMPL HOMOLOGADA (2'!D659:D681,"ECR",'MATRIZ 2017 COMPL HOMOLOGADA (2'!O659:O681)</f>
        <v>850.40024802065557</v>
      </c>
      <c r="J658" s="123">
        <f>'MATRIZ 2017 COMPL HOMOLOGADA (2'!R658+'MATRIZ 2017 COMPL HOMOLOGADA (2'!X658+'MATRIZ 2017 COMPL HOMOLOGADA (2'!AQ658+'MATRIZ 2017 COMPL HOMOLOGADA (2'!AU658+'MATRIZ 2017 COMPL HOMOLOGADA (2'!AY658</f>
        <v>5855100.9189369231</v>
      </c>
      <c r="K658" s="123"/>
      <c r="L658" s="123">
        <f t="shared" ref="L658:L681" si="37">SUM(H658:J658)</f>
        <v>5855951.319184944</v>
      </c>
      <c r="M658" s="123"/>
      <c r="N658" s="123">
        <f>'MATRIZ 2017 COMPL HOMOLOGADA (2'!AG658+'MATRIZ 2017 COMPL HOMOLOGADA (2'!AJ658+'MATRIZ 2017 COMPL HOMOLOGADA (2'!AM658</f>
        <v>0</v>
      </c>
      <c r="O658" s="123"/>
      <c r="P658" s="123"/>
      <c r="Q658" s="102"/>
    </row>
    <row r="659" spans="1:17" x14ac:dyDescent="0.25">
      <c r="A659" s="102"/>
      <c r="B659" s="103" t="s">
        <v>660</v>
      </c>
      <c r="C659" s="103" t="s">
        <v>678</v>
      </c>
      <c r="D659" s="103" t="s">
        <v>89</v>
      </c>
      <c r="H659" s="123">
        <f>'MATRIZ 2017 COMPL HOMOLOGADA (2'!J659</f>
        <v>2028063.3596300934</v>
      </c>
      <c r="I659" s="123">
        <f>'MATRIZ 2017 COMPL HOMOLOGADA (2'!O659</f>
        <v>0</v>
      </c>
      <c r="J659" s="123">
        <f>'MATRIZ 2017 COMPL HOMOLOGADA (2'!R659+'MATRIZ 2017 COMPL HOMOLOGADA (2'!X659+'MATRIZ 2017 COMPL HOMOLOGADA (2'!AQ659+'MATRIZ 2017 COMPL HOMOLOGADA (2'!AU659+'MATRIZ 2017 COMPL HOMOLOGADA (2'!AY659</f>
        <v>2564.5715579856546</v>
      </c>
      <c r="K659" s="123"/>
      <c r="L659" s="123">
        <f t="shared" si="37"/>
        <v>2030627.9311880791</v>
      </c>
      <c r="M659" s="123"/>
      <c r="N659" s="123">
        <f>'MATRIZ 2017 COMPL HOMOLOGADA (2'!AG659+'MATRIZ 2017 COMPL HOMOLOGADA (2'!AJ659+'MATRIZ 2017 COMPL HOMOLOGADA (2'!AM659</f>
        <v>676635.21178608574</v>
      </c>
      <c r="O659" s="123"/>
      <c r="P659" s="123"/>
      <c r="Q659" s="102"/>
    </row>
    <row r="660" spans="1:17" x14ac:dyDescent="0.25">
      <c r="A660" s="102"/>
      <c r="B660" s="103" t="s">
        <v>660</v>
      </c>
      <c r="C660" s="103" t="s">
        <v>679</v>
      </c>
      <c r="D660" s="103" t="s">
        <v>87</v>
      </c>
      <c r="H660" s="123">
        <f>'MATRIZ 2017 COMPL HOMOLOGADA (2'!J660</f>
        <v>0</v>
      </c>
      <c r="I660" s="123">
        <f>'MATRIZ 2017 COMPL HOMOLOGADA (2'!O660</f>
        <v>501499.25586354133</v>
      </c>
      <c r="J660" s="123">
        <f>'MATRIZ 2017 COMPL HOMOLOGADA (2'!R660+'MATRIZ 2017 COMPL HOMOLOGADA (2'!X660+'MATRIZ 2017 COMPL HOMOLOGADA (2'!AQ660+'MATRIZ 2017 COMPL HOMOLOGADA (2'!AU660+'MATRIZ 2017 COMPL HOMOLOGADA (2'!AY660</f>
        <v>0</v>
      </c>
      <c r="K660" s="123"/>
      <c r="L660" s="123">
        <f t="shared" si="37"/>
        <v>501499.25586354133</v>
      </c>
      <c r="M660" s="123"/>
      <c r="N660" s="123">
        <f>'MATRIZ 2017 COMPL HOMOLOGADA (2'!AG660+'MATRIZ 2017 COMPL HOMOLOGADA (2'!AJ660+'MATRIZ 2017 COMPL HOMOLOGADA (2'!AM660</f>
        <v>41792.064664058162</v>
      </c>
      <c r="O660" s="123"/>
      <c r="P660" s="123"/>
      <c r="Q660" s="102"/>
    </row>
    <row r="661" spans="1:17" x14ac:dyDescent="0.25">
      <c r="A661" s="102"/>
      <c r="B661" s="103" t="s">
        <v>660</v>
      </c>
      <c r="C661" s="103" t="s">
        <v>680</v>
      </c>
      <c r="D661" s="103" t="s">
        <v>89</v>
      </c>
      <c r="H661" s="123">
        <f>'MATRIZ 2017 COMPL HOMOLOGADA (2'!J661</f>
        <v>1179840.5343377253</v>
      </c>
      <c r="I661" s="123">
        <f>'MATRIZ 2017 COMPL HOMOLOGADA (2'!O661</f>
        <v>0</v>
      </c>
      <c r="J661" s="123">
        <f>'MATRIZ 2017 COMPL HOMOLOGADA (2'!R661+'MATRIZ 2017 COMPL HOMOLOGADA (2'!X661+'MATRIZ 2017 COMPL HOMOLOGADA (2'!AQ661+'MATRIZ 2017 COMPL HOMOLOGADA (2'!AU661+'MATRIZ 2017 COMPL HOMOLOGADA (2'!AY661</f>
        <v>1518.2516405663532</v>
      </c>
      <c r="K661" s="123"/>
      <c r="L661" s="123">
        <f t="shared" si="37"/>
        <v>1181358.7859782916</v>
      </c>
      <c r="M661" s="123"/>
      <c r="N661" s="123">
        <f>'MATRIZ 2017 COMPL HOMOLOGADA (2'!AG661+'MATRIZ 2017 COMPL HOMOLOGADA (2'!AJ661+'MATRIZ 2017 COMPL HOMOLOGADA (2'!AM661</f>
        <v>285477.8103940541</v>
      </c>
      <c r="O661" s="123"/>
      <c r="P661" s="123"/>
      <c r="Q661" s="102"/>
    </row>
    <row r="662" spans="1:17" x14ac:dyDescent="0.25">
      <c r="A662" s="102"/>
      <c r="B662" s="103" t="s">
        <v>660</v>
      </c>
      <c r="C662" s="103" t="s">
        <v>681</v>
      </c>
      <c r="D662" s="103" t="s">
        <v>89</v>
      </c>
      <c r="H662" s="123">
        <f>'MATRIZ 2017 COMPL HOMOLOGADA (2'!J662</f>
        <v>1719973.4019592025</v>
      </c>
      <c r="I662" s="123">
        <f>'MATRIZ 2017 COMPL HOMOLOGADA (2'!O662</f>
        <v>0</v>
      </c>
      <c r="J662" s="123">
        <f>'MATRIZ 2017 COMPL HOMOLOGADA (2'!R662+'MATRIZ 2017 COMPL HOMOLOGADA (2'!X662+'MATRIZ 2017 COMPL HOMOLOGADA (2'!AQ662+'MATRIZ 2017 COMPL HOMOLOGADA (2'!AU662+'MATRIZ 2017 COMPL HOMOLOGADA (2'!AY662</f>
        <v>4165.474399777182</v>
      </c>
      <c r="K662" s="123"/>
      <c r="L662" s="123">
        <f t="shared" si="37"/>
        <v>1724138.8763589796</v>
      </c>
      <c r="M662" s="123"/>
      <c r="N662" s="123">
        <f>'MATRIZ 2017 COMPL HOMOLOGADA (2'!AG662+'MATRIZ 2017 COMPL HOMOLOGADA (2'!AJ662+'MATRIZ 2017 COMPL HOMOLOGADA (2'!AM662</f>
        <v>422134.73057675507</v>
      </c>
      <c r="O662" s="123"/>
      <c r="P662" s="123"/>
      <c r="Q662" s="102"/>
    </row>
    <row r="663" spans="1:17" x14ac:dyDescent="0.25">
      <c r="A663" s="102"/>
      <c r="B663" s="103" t="s">
        <v>660</v>
      </c>
      <c r="C663" s="103" t="s">
        <v>682</v>
      </c>
      <c r="D663" s="103" t="s">
        <v>89</v>
      </c>
      <c r="H663" s="123">
        <f>'MATRIZ 2017 COMPL HOMOLOGADA (2'!J663</f>
        <v>2278057.7657023515</v>
      </c>
      <c r="I663" s="123">
        <f>'MATRIZ 2017 COMPL HOMOLOGADA (2'!O663</f>
        <v>0</v>
      </c>
      <c r="J663" s="123">
        <f>'MATRIZ 2017 COMPL HOMOLOGADA (2'!R663+'MATRIZ 2017 COMPL HOMOLOGADA (2'!X663+'MATRIZ 2017 COMPL HOMOLOGADA (2'!AQ663+'MATRIZ 2017 COMPL HOMOLOGADA (2'!AU663+'MATRIZ 2017 COMPL HOMOLOGADA (2'!AY663</f>
        <v>4229.2223020034489</v>
      </c>
      <c r="K663" s="123"/>
      <c r="L663" s="123">
        <f t="shared" si="37"/>
        <v>2282286.9880043548</v>
      </c>
      <c r="M663" s="123"/>
      <c r="N663" s="123">
        <f>'MATRIZ 2017 COMPL HOMOLOGADA (2'!AG663+'MATRIZ 2017 COMPL HOMOLOGADA (2'!AJ663+'MATRIZ 2017 COMPL HOMOLOGADA (2'!AM663</f>
        <v>557477.07180877181</v>
      </c>
      <c r="O663" s="123"/>
      <c r="P663" s="123"/>
      <c r="Q663" s="102"/>
    </row>
    <row r="664" spans="1:17" x14ac:dyDescent="0.25">
      <c r="A664" s="102"/>
      <c r="B664" s="103" t="s">
        <v>660</v>
      </c>
      <c r="C664" s="103" t="s">
        <v>683</v>
      </c>
      <c r="D664" s="103" t="s">
        <v>89</v>
      </c>
      <c r="H664" s="123">
        <f>'MATRIZ 2017 COMPL HOMOLOGADA (2'!J664</f>
        <v>2302486.8093909579</v>
      </c>
      <c r="I664" s="123">
        <f>'MATRIZ 2017 COMPL HOMOLOGADA (2'!O664</f>
        <v>0</v>
      </c>
      <c r="J664" s="123">
        <f>'MATRIZ 2017 COMPL HOMOLOGADA (2'!R664+'MATRIZ 2017 COMPL HOMOLOGADA (2'!X664+'MATRIZ 2017 COMPL HOMOLOGADA (2'!AQ664+'MATRIZ 2017 COMPL HOMOLOGADA (2'!AU664+'MATRIZ 2017 COMPL HOMOLOGADA (2'!AY664</f>
        <v>2086.1526751189813</v>
      </c>
      <c r="K664" s="123"/>
      <c r="L664" s="123">
        <f t="shared" si="37"/>
        <v>2304572.9620660767</v>
      </c>
      <c r="M664" s="123"/>
      <c r="N664" s="123">
        <f>'MATRIZ 2017 COMPL HOMOLOGADA (2'!AG664+'MATRIZ 2017 COMPL HOMOLOGADA (2'!AJ664+'MATRIZ 2017 COMPL HOMOLOGADA (2'!AM664</f>
        <v>473661.05346723279</v>
      </c>
      <c r="O664" s="123"/>
      <c r="P664" s="123"/>
      <c r="Q664" s="102"/>
    </row>
    <row r="665" spans="1:17" x14ac:dyDescent="0.25">
      <c r="A665" s="102"/>
      <c r="B665" s="103" t="s">
        <v>660</v>
      </c>
      <c r="C665" s="103" t="s">
        <v>684</v>
      </c>
      <c r="D665" s="103" t="s">
        <v>89</v>
      </c>
      <c r="H665" s="123">
        <f>'MATRIZ 2017 COMPL HOMOLOGADA (2'!J665</f>
        <v>11711471.603407562</v>
      </c>
      <c r="I665" s="123">
        <f>'MATRIZ 2017 COMPL HOMOLOGADA (2'!O665</f>
        <v>0</v>
      </c>
      <c r="J665" s="123">
        <f>'MATRIZ 2017 COMPL HOMOLOGADA (2'!R665+'MATRIZ 2017 COMPL HOMOLOGADA (2'!X665+'MATRIZ 2017 COMPL HOMOLOGADA (2'!AQ665+'MATRIZ 2017 COMPL HOMOLOGADA (2'!AU665+'MATRIZ 2017 COMPL HOMOLOGADA (2'!AY665</f>
        <v>327993.1547475034</v>
      </c>
      <c r="K665" s="123"/>
      <c r="L665" s="123">
        <f t="shared" si="37"/>
        <v>12039464.758155065</v>
      </c>
      <c r="M665" s="123"/>
      <c r="N665" s="123">
        <f>'MATRIZ 2017 COMPL HOMOLOGADA (2'!AG665+'MATRIZ 2017 COMPL HOMOLOGADA (2'!AJ665+'MATRIZ 2017 COMPL HOMOLOGADA (2'!AM665</f>
        <v>2879183.0079831257</v>
      </c>
      <c r="O665" s="123"/>
      <c r="P665" s="123"/>
      <c r="Q665" s="102"/>
    </row>
    <row r="666" spans="1:17" x14ac:dyDescent="0.25">
      <c r="A666" s="102"/>
      <c r="B666" s="103" t="s">
        <v>660</v>
      </c>
      <c r="C666" s="103" t="s">
        <v>685</v>
      </c>
      <c r="D666" s="103" t="s">
        <v>89</v>
      </c>
      <c r="H666" s="123">
        <f>'MATRIZ 2017 COMPL HOMOLOGADA (2'!J666</f>
        <v>1719973.4019592025</v>
      </c>
      <c r="I666" s="123">
        <f>'MATRIZ 2017 COMPL HOMOLOGADA (2'!O666</f>
        <v>0</v>
      </c>
      <c r="J666" s="123">
        <f>'MATRIZ 2017 COMPL HOMOLOGADA (2'!R666+'MATRIZ 2017 COMPL HOMOLOGADA (2'!X666+'MATRIZ 2017 COMPL HOMOLOGADA (2'!AQ666+'MATRIZ 2017 COMPL HOMOLOGADA (2'!AU666+'MATRIZ 2017 COMPL HOMOLOGADA (2'!AY666</f>
        <v>4051.2246429000747</v>
      </c>
      <c r="K666" s="123"/>
      <c r="L666" s="123">
        <f t="shared" si="37"/>
        <v>1724024.6266021025</v>
      </c>
      <c r="M666" s="123"/>
      <c r="N666" s="123">
        <f>'MATRIZ 2017 COMPL HOMOLOGADA (2'!AG666+'MATRIZ 2017 COMPL HOMOLOGADA (2'!AJ666+'MATRIZ 2017 COMPL HOMOLOGADA (2'!AM666</f>
        <v>640392.10247063532</v>
      </c>
      <c r="O666" s="123"/>
      <c r="P666" s="123"/>
      <c r="Q666" s="102"/>
    </row>
    <row r="667" spans="1:17" x14ac:dyDescent="0.25">
      <c r="A667" s="102"/>
      <c r="B667" s="103" t="s">
        <v>660</v>
      </c>
      <c r="C667" s="103" t="s">
        <v>686</v>
      </c>
      <c r="D667" s="103" t="s">
        <v>93</v>
      </c>
      <c r="H667" s="123">
        <f>'MATRIZ 2017 COMPL HOMOLOGADA (2'!J667</f>
        <v>0</v>
      </c>
      <c r="I667" s="123">
        <f>'MATRIZ 2017 COMPL HOMOLOGADA (2'!O667</f>
        <v>1062751.2324205048</v>
      </c>
      <c r="J667" s="123">
        <f>'MATRIZ 2017 COMPL HOMOLOGADA (2'!R667+'MATRIZ 2017 COMPL HOMOLOGADA (2'!X667+'MATRIZ 2017 COMPL HOMOLOGADA (2'!AQ667+'MATRIZ 2017 COMPL HOMOLOGADA (2'!AU667+'MATRIZ 2017 COMPL HOMOLOGADA (2'!AY667</f>
        <v>2510.5579958346266</v>
      </c>
      <c r="K667" s="123"/>
      <c r="L667" s="123">
        <f t="shared" si="37"/>
        <v>1065261.7904163394</v>
      </c>
      <c r="M667" s="123"/>
      <c r="N667" s="123">
        <f>'MATRIZ 2017 COMPL HOMOLOGADA (2'!AG667+'MATRIZ 2017 COMPL HOMOLOGADA (2'!AJ667+'MATRIZ 2017 COMPL HOMOLOGADA (2'!AM667</f>
        <v>252107.58717169322</v>
      </c>
      <c r="O667" s="123"/>
      <c r="P667" s="123"/>
      <c r="Q667" s="102"/>
    </row>
    <row r="668" spans="1:17" x14ac:dyDescent="0.25">
      <c r="A668" s="102"/>
      <c r="B668" s="103" t="s">
        <v>660</v>
      </c>
      <c r="C668" s="103" t="s">
        <v>687</v>
      </c>
      <c r="D668" s="103" t="s">
        <v>89</v>
      </c>
      <c r="H668" s="123">
        <f>'MATRIZ 2017 COMPL HOMOLOGADA (2'!J668</f>
        <v>1719973.4019592025</v>
      </c>
      <c r="I668" s="123">
        <f>'MATRIZ 2017 COMPL HOMOLOGADA (2'!O668</f>
        <v>0</v>
      </c>
      <c r="J668" s="123">
        <f>'MATRIZ 2017 COMPL HOMOLOGADA (2'!R668+'MATRIZ 2017 COMPL HOMOLOGADA (2'!X668+'MATRIZ 2017 COMPL HOMOLOGADA (2'!AQ668+'MATRIZ 2017 COMPL HOMOLOGADA (2'!AU668+'MATRIZ 2017 COMPL HOMOLOGADA (2'!AY668</f>
        <v>2915.0948856030491</v>
      </c>
      <c r="K668" s="123"/>
      <c r="L668" s="123">
        <f t="shared" si="37"/>
        <v>1722888.4968448055</v>
      </c>
      <c r="M668" s="123"/>
      <c r="N668" s="123">
        <f>'MATRIZ 2017 COMPL HOMOLOGADA (2'!AG668+'MATRIZ 2017 COMPL HOMOLOGADA (2'!AJ668+'MATRIZ 2017 COMPL HOMOLOGADA (2'!AM668</f>
        <v>493082.83574992575</v>
      </c>
      <c r="O668" s="123"/>
      <c r="P668" s="123"/>
      <c r="Q668" s="102"/>
    </row>
    <row r="669" spans="1:17" x14ac:dyDescent="0.25">
      <c r="A669" s="102"/>
      <c r="B669" s="103" t="s">
        <v>660</v>
      </c>
      <c r="C669" s="103" t="s">
        <v>688</v>
      </c>
      <c r="D669" s="103" t="s">
        <v>89</v>
      </c>
      <c r="H669" s="123">
        <f>'MATRIZ 2017 COMPL HOMOLOGADA (2'!J669</f>
        <v>1719973.4019592025</v>
      </c>
      <c r="I669" s="123">
        <f>'MATRIZ 2017 COMPL HOMOLOGADA (2'!O669</f>
        <v>0</v>
      </c>
      <c r="J669" s="123">
        <f>'MATRIZ 2017 COMPL HOMOLOGADA (2'!R669+'MATRIZ 2017 COMPL HOMOLOGADA (2'!X669+'MATRIZ 2017 COMPL HOMOLOGADA (2'!AQ669+'MATRIZ 2017 COMPL HOMOLOGADA (2'!AU669+'MATRIZ 2017 COMPL HOMOLOGADA (2'!AY669</f>
        <v>3540.6385268050999</v>
      </c>
      <c r="K669" s="123"/>
      <c r="L669" s="123">
        <f t="shared" si="37"/>
        <v>1723514.0404860077</v>
      </c>
      <c r="M669" s="123"/>
      <c r="N669" s="123">
        <f>'MATRIZ 2017 COMPL HOMOLOGADA (2'!AG669+'MATRIZ 2017 COMPL HOMOLOGADA (2'!AJ669+'MATRIZ 2017 COMPL HOMOLOGADA (2'!AM669</f>
        <v>424454.08653214347</v>
      </c>
      <c r="O669" s="123"/>
      <c r="P669" s="123"/>
      <c r="Q669" s="102"/>
    </row>
    <row r="670" spans="1:17" x14ac:dyDescent="0.25">
      <c r="A670" s="102"/>
      <c r="B670" s="103" t="s">
        <v>660</v>
      </c>
      <c r="C670" s="103" t="s">
        <v>689</v>
      </c>
      <c r="D670" s="103" t="s">
        <v>89</v>
      </c>
      <c r="H670" s="123">
        <f>'MATRIZ 2017 COMPL HOMOLOGADA (2'!J670</f>
        <v>1958673.0719044541</v>
      </c>
      <c r="I670" s="123">
        <f>'MATRIZ 2017 COMPL HOMOLOGADA (2'!O670</f>
        <v>0</v>
      </c>
      <c r="J670" s="123">
        <f>'MATRIZ 2017 COMPL HOMOLOGADA (2'!R670+'MATRIZ 2017 COMPL HOMOLOGADA (2'!X670+'MATRIZ 2017 COMPL HOMOLOGADA (2'!AQ670+'MATRIZ 2017 COMPL HOMOLOGADA (2'!AU670+'MATRIZ 2017 COMPL HOMOLOGADA (2'!AY670</f>
        <v>3122.4171434512195</v>
      </c>
      <c r="K670" s="123"/>
      <c r="L670" s="123">
        <f t="shared" si="37"/>
        <v>1961795.4890479054</v>
      </c>
      <c r="M670" s="123"/>
      <c r="N670" s="123">
        <f>'MATRIZ 2017 COMPL HOMOLOGADA (2'!AG670+'MATRIZ 2017 COMPL HOMOLOGADA (2'!AJ670+'MATRIZ 2017 COMPL HOMOLOGADA (2'!AM670</f>
        <v>629662.80389513099</v>
      </c>
      <c r="O670" s="123"/>
      <c r="P670" s="123"/>
      <c r="Q670" s="102"/>
    </row>
    <row r="671" spans="1:17" x14ac:dyDescent="0.25">
      <c r="A671" s="102"/>
      <c r="B671" s="103" t="s">
        <v>660</v>
      </c>
      <c r="C671" s="103" t="s">
        <v>690</v>
      </c>
      <c r="D671" s="103" t="s">
        <v>89</v>
      </c>
      <c r="H671" s="123">
        <f>'MATRIZ 2017 COMPL HOMOLOGADA (2'!J671</f>
        <v>2374304.4225800475</v>
      </c>
      <c r="I671" s="123">
        <f>'MATRIZ 2017 COMPL HOMOLOGADA (2'!O671</f>
        <v>0</v>
      </c>
      <c r="J671" s="123">
        <f>'MATRIZ 2017 COMPL HOMOLOGADA (2'!R671+'MATRIZ 2017 COMPL HOMOLOGADA (2'!X671+'MATRIZ 2017 COMPL HOMOLOGADA (2'!AQ671+'MATRIZ 2017 COMPL HOMOLOGADA (2'!AU671+'MATRIZ 2017 COMPL HOMOLOGADA (2'!AY671</f>
        <v>0</v>
      </c>
      <c r="K671" s="123"/>
      <c r="L671" s="123">
        <f t="shared" si="37"/>
        <v>2374304.4225800475</v>
      </c>
      <c r="M671" s="123"/>
      <c r="N671" s="123">
        <f>'MATRIZ 2017 COMPL HOMOLOGADA (2'!AG671+'MATRIZ 2017 COMPL HOMOLOGADA (2'!AJ671+'MATRIZ 2017 COMPL HOMOLOGADA (2'!AM671</f>
        <v>713278.63101128489</v>
      </c>
      <c r="O671" s="123"/>
      <c r="P671" s="123"/>
      <c r="Q671" s="102"/>
    </row>
    <row r="672" spans="1:17" x14ac:dyDescent="0.25">
      <c r="A672" s="102"/>
      <c r="B672" s="103" t="s">
        <v>660</v>
      </c>
      <c r="C672" s="103" t="s">
        <v>691</v>
      </c>
      <c r="D672" s="103" t="s">
        <v>89</v>
      </c>
      <c r="H672" s="123">
        <f>'MATRIZ 2017 COMPL HOMOLOGADA (2'!J672</f>
        <v>3445480.4514018344</v>
      </c>
      <c r="I672" s="123">
        <f>'MATRIZ 2017 COMPL HOMOLOGADA (2'!O672</f>
        <v>0</v>
      </c>
      <c r="J672" s="123">
        <f>'MATRIZ 2017 COMPL HOMOLOGADA (2'!R672+'MATRIZ 2017 COMPL HOMOLOGADA (2'!X672+'MATRIZ 2017 COMPL HOMOLOGADA (2'!AQ672+'MATRIZ 2017 COMPL HOMOLOGADA (2'!AU672+'MATRIZ 2017 COMPL HOMOLOGADA (2'!AY672</f>
        <v>17486.47679990876</v>
      </c>
      <c r="K672" s="123"/>
      <c r="L672" s="123">
        <f t="shared" si="37"/>
        <v>3462966.9282017429</v>
      </c>
      <c r="M672" s="123"/>
      <c r="N672" s="123">
        <f>'MATRIZ 2017 COMPL HOMOLOGADA (2'!AG672+'MATRIZ 2017 COMPL HOMOLOGADA (2'!AJ672+'MATRIZ 2017 COMPL HOMOLOGADA (2'!AM672</f>
        <v>806519.67826041952</v>
      </c>
      <c r="O672" s="123"/>
      <c r="P672" s="123"/>
      <c r="Q672" s="102"/>
    </row>
    <row r="673" spans="1:17" x14ac:dyDescent="0.25">
      <c r="A673" s="102"/>
      <c r="B673" s="103" t="s">
        <v>660</v>
      </c>
      <c r="C673" s="103" t="s">
        <v>692</v>
      </c>
      <c r="D673" s="103" t="s">
        <v>89</v>
      </c>
      <c r="H673" s="123">
        <f>'MATRIZ 2017 COMPL HOMOLOGADA (2'!J673</f>
        <v>1892835.6667111113</v>
      </c>
      <c r="I673" s="123">
        <f>'MATRIZ 2017 COMPL HOMOLOGADA (2'!O673</f>
        <v>0</v>
      </c>
      <c r="J673" s="123">
        <f>'MATRIZ 2017 COMPL HOMOLOGADA (2'!R673+'MATRIZ 2017 COMPL HOMOLOGADA (2'!X673+'MATRIZ 2017 COMPL HOMOLOGADA (2'!AQ673+'MATRIZ 2017 COMPL HOMOLOGADA (2'!AU673+'MATRIZ 2017 COMPL HOMOLOGADA (2'!AY673</f>
        <v>2714.6169037506429</v>
      </c>
      <c r="K673" s="123"/>
      <c r="L673" s="123">
        <f t="shared" si="37"/>
        <v>1895550.283614862</v>
      </c>
      <c r="M673" s="123"/>
      <c r="N673" s="123">
        <f>'MATRIZ 2017 COMPL HOMOLOGADA (2'!AG673+'MATRIZ 2017 COMPL HOMOLOGADA (2'!AJ673+'MATRIZ 2017 COMPL HOMOLOGADA (2'!AM673</f>
        <v>590143.97199909447</v>
      </c>
      <c r="O673" s="123"/>
      <c r="P673" s="123"/>
      <c r="Q673" s="102"/>
    </row>
    <row r="674" spans="1:17" x14ac:dyDescent="0.25">
      <c r="A674" s="102"/>
      <c r="B674" s="103" t="s">
        <v>660</v>
      </c>
      <c r="C674" s="103" t="s">
        <v>693</v>
      </c>
      <c r="D674" s="103" t="s">
        <v>93</v>
      </c>
      <c r="H674" s="123">
        <f>'MATRIZ 2017 COMPL HOMOLOGADA (2'!J674</f>
        <v>0</v>
      </c>
      <c r="I674" s="123">
        <f>'MATRIZ 2017 COMPL HOMOLOGADA (2'!O674</f>
        <v>1118163.6204897719</v>
      </c>
      <c r="J674" s="123">
        <f>'MATRIZ 2017 COMPL HOMOLOGADA (2'!R674+'MATRIZ 2017 COMPL HOMOLOGADA (2'!X674+'MATRIZ 2017 COMPL HOMOLOGADA (2'!AQ674+'MATRIZ 2017 COMPL HOMOLOGADA (2'!AU674+'MATRIZ 2017 COMPL HOMOLOGADA (2'!AY674</f>
        <v>1000.0362294924734</v>
      </c>
      <c r="K674" s="123"/>
      <c r="L674" s="123">
        <f t="shared" si="37"/>
        <v>1119163.6567192643</v>
      </c>
      <c r="M674" s="123"/>
      <c r="N674" s="123">
        <f>'MATRIZ 2017 COMPL HOMOLOGADA (2'!AG674+'MATRIZ 2017 COMPL HOMOLOGADA (2'!AJ674+'MATRIZ 2017 COMPL HOMOLOGADA (2'!AM674</f>
        <v>360054.44568113558</v>
      </c>
      <c r="O674" s="123"/>
      <c r="P674" s="123"/>
      <c r="Q674" s="102"/>
    </row>
    <row r="675" spans="1:17" x14ac:dyDescent="0.25">
      <c r="A675" s="102"/>
      <c r="B675" s="103" t="s">
        <v>660</v>
      </c>
      <c r="C675" s="103" t="s">
        <v>694</v>
      </c>
      <c r="D675" s="103" t="s">
        <v>93</v>
      </c>
      <c r="H675" s="123">
        <f>'MATRIZ 2017 COMPL HOMOLOGADA (2'!J675</f>
        <v>0</v>
      </c>
      <c r="I675" s="123">
        <f>'MATRIZ 2017 COMPL HOMOLOGADA (2'!O675</f>
        <v>1053849.3085165359</v>
      </c>
      <c r="J675" s="123">
        <f>'MATRIZ 2017 COMPL HOMOLOGADA (2'!R675+'MATRIZ 2017 COMPL HOMOLOGADA (2'!X675+'MATRIZ 2017 COMPL HOMOLOGADA (2'!AQ675+'MATRIZ 2017 COMPL HOMOLOGADA (2'!AU675+'MATRIZ 2017 COMPL HOMOLOGADA (2'!AY675</f>
        <v>0</v>
      </c>
      <c r="K675" s="123"/>
      <c r="L675" s="123">
        <f t="shared" si="37"/>
        <v>1053849.3085165359</v>
      </c>
      <c r="M675" s="123"/>
      <c r="N675" s="123">
        <f>'MATRIZ 2017 COMPL HOMOLOGADA (2'!AG675+'MATRIZ 2017 COMPL HOMOLOGADA (2'!AJ675+'MATRIZ 2017 COMPL HOMOLOGADA (2'!AM675</f>
        <v>207650.83314448872</v>
      </c>
      <c r="O675" s="123"/>
      <c r="P675" s="123"/>
      <c r="Q675" s="102"/>
    </row>
    <row r="676" spans="1:17" x14ac:dyDescent="0.25">
      <c r="A676" s="102"/>
      <c r="B676" s="103" t="s">
        <v>660</v>
      </c>
      <c r="C676" s="103" t="s">
        <v>695</v>
      </c>
      <c r="D676" s="103" t="s">
        <v>89</v>
      </c>
      <c r="H676" s="123">
        <f>'MATRIZ 2017 COMPL HOMOLOGADA (2'!J676</f>
        <v>2738855.6355830044</v>
      </c>
      <c r="I676" s="123">
        <f>'MATRIZ 2017 COMPL HOMOLOGADA (2'!O676</f>
        <v>0</v>
      </c>
      <c r="J676" s="123">
        <f>'MATRIZ 2017 COMPL HOMOLOGADA (2'!R676+'MATRIZ 2017 COMPL HOMOLOGADA (2'!X676+'MATRIZ 2017 COMPL HOMOLOGADA (2'!AQ676+'MATRIZ 2017 COMPL HOMOLOGADA (2'!AU676+'MATRIZ 2017 COMPL HOMOLOGADA (2'!AY676</f>
        <v>1036.7254910428087</v>
      </c>
      <c r="K676" s="123"/>
      <c r="L676" s="123">
        <f t="shared" si="37"/>
        <v>2739892.3610740472</v>
      </c>
      <c r="M676" s="123"/>
      <c r="N676" s="123">
        <f>'MATRIZ 2017 COMPL HOMOLOGADA (2'!AG676+'MATRIZ 2017 COMPL HOMOLOGADA (2'!AJ676+'MATRIZ 2017 COMPL HOMOLOGADA (2'!AM676</f>
        <v>690774.61782972014</v>
      </c>
      <c r="O676" s="123"/>
      <c r="P676" s="123"/>
      <c r="Q676" s="102"/>
    </row>
    <row r="677" spans="1:17" x14ac:dyDescent="0.25">
      <c r="A677" s="102"/>
      <c r="B677" s="103" t="s">
        <v>660</v>
      </c>
      <c r="C677" s="103" t="s">
        <v>696</v>
      </c>
      <c r="D677" s="103" t="s">
        <v>89</v>
      </c>
      <c r="H677" s="123">
        <f>'MATRIZ 2017 COMPL HOMOLOGADA (2'!J677</f>
        <v>1719973.4019592025</v>
      </c>
      <c r="I677" s="123">
        <f>'MATRIZ 2017 COMPL HOMOLOGADA (2'!O677</f>
        <v>0</v>
      </c>
      <c r="J677" s="123">
        <f>'MATRIZ 2017 COMPL HOMOLOGADA (2'!R677+'MATRIZ 2017 COMPL HOMOLOGADA (2'!X677+'MATRIZ 2017 COMPL HOMOLOGADA (2'!AQ677+'MATRIZ 2017 COMPL HOMOLOGADA (2'!AU677+'MATRIZ 2017 COMPL HOMOLOGADA (2'!AY677</f>
        <v>3542.0024315351366</v>
      </c>
      <c r="K677" s="123"/>
      <c r="L677" s="123">
        <f t="shared" si="37"/>
        <v>1723515.4043907376</v>
      </c>
      <c r="M677" s="123"/>
      <c r="N677" s="123">
        <f>'MATRIZ 2017 COMPL HOMOLOGADA (2'!AG677+'MATRIZ 2017 COMPL HOMOLOGADA (2'!AJ677+'MATRIZ 2017 COMPL HOMOLOGADA (2'!AM677</f>
        <v>322589.41364311613</v>
      </c>
      <c r="O677" s="123"/>
      <c r="P677" s="123"/>
      <c r="Q677" s="102"/>
    </row>
    <row r="678" spans="1:17" x14ac:dyDescent="0.25">
      <c r="A678" s="102"/>
      <c r="B678" s="103" t="s">
        <v>660</v>
      </c>
      <c r="C678" s="103" t="s">
        <v>697</v>
      </c>
      <c r="D678" s="103" t="s">
        <v>93</v>
      </c>
      <c r="H678" s="123">
        <f>'MATRIZ 2017 COMPL HOMOLOGADA (2'!J678</f>
        <v>0</v>
      </c>
      <c r="I678" s="123">
        <f>'MATRIZ 2017 COMPL HOMOLOGADA (2'!O678</f>
        <v>1054063.5124975482</v>
      </c>
      <c r="J678" s="123">
        <f>'MATRIZ 2017 COMPL HOMOLOGADA (2'!R678+'MATRIZ 2017 COMPL HOMOLOGADA (2'!X678+'MATRIZ 2017 COMPL HOMOLOGADA (2'!AQ678+'MATRIZ 2017 COMPL HOMOLOGADA (2'!AU678+'MATRIZ 2017 COMPL HOMOLOGADA (2'!AY678</f>
        <v>44214.787641377712</v>
      </c>
      <c r="K678" s="123"/>
      <c r="L678" s="123">
        <f t="shared" si="37"/>
        <v>1098278.3001389259</v>
      </c>
      <c r="M678" s="123"/>
      <c r="N678" s="123">
        <f>'MATRIZ 2017 COMPL HOMOLOGADA (2'!AG678+'MATRIZ 2017 COMPL HOMOLOGADA (2'!AJ678+'MATRIZ 2017 COMPL HOMOLOGADA (2'!AM678</f>
        <v>80209.756909259391</v>
      </c>
      <c r="O678" s="123"/>
      <c r="P678" s="123"/>
      <c r="Q678" s="102"/>
    </row>
    <row r="679" spans="1:17" x14ac:dyDescent="0.25">
      <c r="A679" s="102"/>
      <c r="B679" s="103" t="s">
        <v>660</v>
      </c>
      <c r="C679" s="103" t="s">
        <v>698</v>
      </c>
      <c r="D679" s="103" t="s">
        <v>93</v>
      </c>
      <c r="H679" s="123">
        <f>'MATRIZ 2017 COMPL HOMOLOGADA (2'!J679</f>
        <v>0</v>
      </c>
      <c r="I679" s="123">
        <f>'MATRIZ 2017 COMPL HOMOLOGADA (2'!O679</f>
        <v>1084297.0420769758</v>
      </c>
      <c r="J679" s="123">
        <f>'MATRIZ 2017 COMPL HOMOLOGADA (2'!R679+'MATRIZ 2017 COMPL HOMOLOGADA (2'!X679+'MATRIZ 2017 COMPL HOMOLOGADA (2'!AQ679+'MATRIZ 2017 COMPL HOMOLOGADA (2'!AU679+'MATRIZ 2017 COMPL HOMOLOGADA (2'!AY679</f>
        <v>0</v>
      </c>
      <c r="K679" s="123"/>
      <c r="L679" s="123">
        <f t="shared" si="37"/>
        <v>1084297.0420769758</v>
      </c>
      <c r="M679" s="123"/>
      <c r="N679" s="123">
        <f>'MATRIZ 2017 COMPL HOMOLOGADA (2'!AG679+'MATRIZ 2017 COMPL HOMOLOGADA (2'!AJ679+'MATRIZ 2017 COMPL HOMOLOGADA (2'!AM679</f>
        <v>189444.61089752094</v>
      </c>
      <c r="O679" s="123"/>
      <c r="P679" s="123"/>
      <c r="Q679" s="102"/>
    </row>
    <row r="680" spans="1:17" x14ac:dyDescent="0.25">
      <c r="A680" s="102"/>
      <c r="B680" s="103" t="s">
        <v>660</v>
      </c>
      <c r="C680" s="103" t="s">
        <v>699</v>
      </c>
      <c r="D680" s="103" t="s">
        <v>89</v>
      </c>
      <c r="H680" s="123">
        <f>'MATRIZ 2017 COMPL HOMOLOGADA (2'!J680</f>
        <v>1337209.4733763407</v>
      </c>
      <c r="I680" s="123">
        <f>'MATRIZ 2017 COMPL HOMOLOGADA (2'!O680</f>
        <v>0</v>
      </c>
      <c r="J680" s="123">
        <f>'MATRIZ 2017 COMPL HOMOLOGADA (2'!R680+'MATRIZ 2017 COMPL HOMOLOGADA (2'!X680+'MATRIZ 2017 COMPL HOMOLOGADA (2'!AQ680+'MATRIZ 2017 COMPL HOMOLOGADA (2'!AU680+'MATRIZ 2017 COMPL HOMOLOGADA (2'!AY680</f>
        <v>1939.7750903065312</v>
      </c>
      <c r="K680" s="123"/>
      <c r="L680" s="123">
        <f t="shared" si="37"/>
        <v>1339149.2484666472</v>
      </c>
      <c r="M680" s="123"/>
      <c r="N680" s="123">
        <f>'MATRIZ 2017 COMPL HOMOLOGADA (2'!AG680+'MATRIZ 2017 COMPL HOMOLOGADA (2'!AJ680+'MATRIZ 2017 COMPL HOMOLOGADA (2'!AM680</f>
        <v>288083.30507099087</v>
      </c>
      <c r="O680" s="123"/>
      <c r="P680" s="123"/>
      <c r="Q680" s="102"/>
    </row>
    <row r="681" spans="1:17" x14ac:dyDescent="0.25">
      <c r="A681" s="102"/>
      <c r="B681" s="103" t="s">
        <v>660</v>
      </c>
      <c r="C681" s="103" t="s">
        <v>245</v>
      </c>
      <c r="D681" s="103" t="s">
        <v>246</v>
      </c>
      <c r="H681" s="123"/>
      <c r="I681" s="123" t="s">
        <v>768</v>
      </c>
      <c r="J681" s="123">
        <f>'MATRIZ 2017 COMPL HOMOLOGADA (2'!R681+'MATRIZ 2017 COMPL HOMOLOGADA (2'!X681+'MATRIZ 2017 COMPL HOMOLOGADA (2'!AQ681+'MATRIZ 2017 COMPL HOMOLOGADA (2'!AU681+'MATRIZ 2017 COMPL HOMOLOGADA (2'!AY681</f>
        <v>6393.0688355180673</v>
      </c>
      <c r="K681" s="123"/>
      <c r="L681" s="123">
        <f t="shared" si="37"/>
        <v>6393.0688355180673</v>
      </c>
      <c r="M681" s="123"/>
      <c r="N681" s="123">
        <f>'MATRIZ 2017 COMPL HOMOLOGADA (2'!AG681+'MATRIZ 2017 COMPL HOMOLOGADA (2'!AJ681+'MATRIZ 2017 COMPL HOMOLOGADA (2'!AM681</f>
        <v>168272.38208915084</v>
      </c>
      <c r="O681" s="123"/>
      <c r="P681" s="123"/>
      <c r="Q681" s="102"/>
    </row>
    <row r="682" spans="1:17" x14ac:dyDescent="0.25">
      <c r="A682" s="102"/>
      <c r="H682" s="123"/>
      <c r="I682" s="123"/>
      <c r="J682" s="123"/>
      <c r="K682" s="123"/>
      <c r="L682" s="123"/>
      <c r="M682" s="123"/>
      <c r="N682" s="123"/>
      <c r="O682" s="123"/>
      <c r="P682" s="123"/>
      <c r="Q682" s="102"/>
    </row>
    <row r="683" spans="1:17" x14ac:dyDescent="0.25">
      <c r="A683" s="102"/>
      <c r="B683" s="107" t="s">
        <v>700</v>
      </c>
      <c r="C683" s="107" t="s">
        <v>701</v>
      </c>
      <c r="D683" s="107" t="s">
        <v>84</v>
      </c>
      <c r="E683" s="107"/>
      <c r="F683" s="109"/>
      <c r="G683" s="107"/>
      <c r="H683" s="124">
        <f>SUM(H684:H693)</f>
        <v>19565670.14903697</v>
      </c>
      <c r="I683" s="124">
        <f>SUM(I684:I693)</f>
        <v>4570836.9329568082</v>
      </c>
      <c r="J683" s="124">
        <f>SUM(J684:J693)</f>
        <v>4533637.2259279732</v>
      </c>
      <c r="K683" s="124"/>
      <c r="L683" s="124">
        <f>SUM(L684:L693)</f>
        <v>28670144.307921752</v>
      </c>
      <c r="M683" s="124"/>
      <c r="N683" s="124">
        <f>SUM(N684:N693)</f>
        <v>5949079.6781735383</v>
      </c>
      <c r="O683" s="124"/>
      <c r="P683" s="124">
        <f>L683*'DADOS BASE PROPOSTA'!$H$63</f>
        <v>22936.115446337404</v>
      </c>
      <c r="Q683" s="102"/>
    </row>
    <row r="684" spans="1:17" x14ac:dyDescent="0.25">
      <c r="A684" s="102"/>
      <c r="B684" s="103" t="s">
        <v>700</v>
      </c>
      <c r="C684" s="103" t="s">
        <v>35</v>
      </c>
      <c r="D684" s="103" t="s">
        <v>85</v>
      </c>
      <c r="F684" s="77">
        <f>'MATRIZ 2017 COMPL HOMOLOGADA (2'!Q684</f>
        <v>9</v>
      </c>
      <c r="H684" s="123">
        <f>'MATRIZ 2017 COMPL HOMOLOGADA (2'!J684</f>
        <v>0</v>
      </c>
      <c r="I684" s="123">
        <f>SUMIF('MATRIZ 2017 COMPL HOMOLOGADA (2'!D685:D694,"ECR",'MATRIZ 2017 COMPL HOMOLOGADA (2'!O685:O694)</f>
        <v>0</v>
      </c>
      <c r="J684" s="123">
        <f>'MATRIZ 2017 COMPL HOMOLOGADA (2'!R684+'MATRIZ 2017 COMPL HOMOLOGADA (2'!X684+'MATRIZ 2017 COMPL HOMOLOGADA (2'!AQ684+'MATRIZ 2017 COMPL HOMOLOGADA (2'!AU684+'MATRIZ 2017 COMPL HOMOLOGADA (2'!AY684</f>
        <v>4220656.4884394631</v>
      </c>
      <c r="K684" s="123"/>
      <c r="L684" s="123">
        <f t="shared" ref="L684:L693" si="38">SUM(H684:J684)</f>
        <v>4220656.4884394631</v>
      </c>
      <c r="M684" s="123"/>
      <c r="N684" s="123">
        <f>'MATRIZ 2017 COMPL HOMOLOGADA (2'!AG684+'MATRIZ 2017 COMPL HOMOLOGADA (2'!AJ684+'MATRIZ 2017 COMPL HOMOLOGADA (2'!AM684</f>
        <v>0</v>
      </c>
      <c r="O684" s="123"/>
      <c r="P684" s="123"/>
      <c r="Q684" s="102"/>
    </row>
    <row r="685" spans="1:17" x14ac:dyDescent="0.25">
      <c r="A685" s="102"/>
      <c r="B685" s="103" t="s">
        <v>700</v>
      </c>
      <c r="C685" s="103" t="s">
        <v>702</v>
      </c>
      <c r="D685" s="103" t="s">
        <v>89</v>
      </c>
      <c r="H685" s="123">
        <f>'MATRIZ 2017 COMPL HOMOLOGADA (2'!J685</f>
        <v>8470351.2003760524</v>
      </c>
      <c r="I685" s="123">
        <f>'MATRIZ 2017 COMPL HOMOLOGADA (2'!O685</f>
        <v>0</v>
      </c>
      <c r="J685" s="123">
        <f>'MATRIZ 2017 COMPL HOMOLOGADA (2'!R685+'MATRIZ 2017 COMPL HOMOLOGADA (2'!X685+'MATRIZ 2017 COMPL HOMOLOGADA (2'!AQ685+'MATRIZ 2017 COMPL HOMOLOGADA (2'!AU685+'MATRIZ 2017 COMPL HOMOLOGADA (2'!AY685</f>
        <v>141698.11331935297</v>
      </c>
      <c r="K685" s="123"/>
      <c r="L685" s="123">
        <f t="shared" si="38"/>
        <v>8612049.3136954047</v>
      </c>
      <c r="M685" s="123"/>
      <c r="N685" s="123">
        <f>'MATRIZ 2017 COMPL HOMOLOGADA (2'!AG685+'MATRIZ 2017 COMPL HOMOLOGADA (2'!AJ685+'MATRIZ 2017 COMPL HOMOLOGADA (2'!AM685</f>
        <v>2357323.854158062</v>
      </c>
      <c r="O685" s="123"/>
      <c r="P685" s="123"/>
      <c r="Q685" s="102"/>
    </row>
    <row r="686" spans="1:17" x14ac:dyDescent="0.25">
      <c r="A686" s="102"/>
      <c r="B686" s="103" t="s">
        <v>700</v>
      </c>
      <c r="C686" s="103" t="s">
        <v>703</v>
      </c>
      <c r="D686" s="103" t="s">
        <v>89</v>
      </c>
      <c r="H686" s="123">
        <f>'MATRIZ 2017 COMPL HOMOLOGADA (2'!J686</f>
        <v>1719973.4019592025</v>
      </c>
      <c r="I686" s="123">
        <f>'MATRIZ 2017 COMPL HOMOLOGADA (2'!O686</f>
        <v>0</v>
      </c>
      <c r="J686" s="123">
        <f>'MATRIZ 2017 COMPL HOMOLOGADA (2'!R686+'MATRIZ 2017 COMPL HOMOLOGADA (2'!X686+'MATRIZ 2017 COMPL HOMOLOGADA (2'!AQ686+'MATRIZ 2017 COMPL HOMOLOGADA (2'!AU686+'MATRIZ 2017 COMPL HOMOLOGADA (2'!AY686</f>
        <v>57276.554828122338</v>
      </c>
      <c r="K686" s="123"/>
      <c r="L686" s="123">
        <f t="shared" si="38"/>
        <v>1777249.9567873247</v>
      </c>
      <c r="M686" s="123"/>
      <c r="N686" s="123">
        <f>'MATRIZ 2017 COMPL HOMOLOGADA (2'!AG686+'MATRIZ 2017 COMPL HOMOLOGADA (2'!AJ686+'MATRIZ 2017 COMPL HOMOLOGADA (2'!AM686</f>
        <v>345322.69844926684</v>
      </c>
      <c r="O686" s="123"/>
      <c r="P686" s="123"/>
      <c r="Q686" s="102"/>
    </row>
    <row r="687" spans="1:17" x14ac:dyDescent="0.25">
      <c r="A687" s="102"/>
      <c r="B687" s="103" t="s">
        <v>700</v>
      </c>
      <c r="C687" s="103" t="s">
        <v>442</v>
      </c>
      <c r="D687" s="103" t="s">
        <v>93</v>
      </c>
      <c r="H687" s="123">
        <f>'MATRIZ 2017 COMPL HOMOLOGADA (2'!J687</f>
        <v>0</v>
      </c>
      <c r="I687" s="123">
        <f>'MATRIZ 2017 COMPL HOMOLOGADA (2'!O687</f>
        <v>1391718.5640315791</v>
      </c>
      <c r="J687" s="123">
        <f>'MATRIZ 2017 COMPL HOMOLOGADA (2'!R687+'MATRIZ 2017 COMPL HOMOLOGADA (2'!X687+'MATRIZ 2017 COMPL HOMOLOGADA (2'!AQ687+'MATRIZ 2017 COMPL HOMOLOGADA (2'!AU687+'MATRIZ 2017 COMPL HOMOLOGADA (2'!AY687</f>
        <v>34250.885033405597</v>
      </c>
      <c r="K687" s="123"/>
      <c r="L687" s="123">
        <f t="shared" si="38"/>
        <v>1425969.4490649847</v>
      </c>
      <c r="M687" s="123"/>
      <c r="N687" s="123">
        <f>'MATRIZ 2017 COMPL HOMOLOGADA (2'!AG687+'MATRIZ 2017 COMPL HOMOLOGADA (2'!AJ687+'MATRIZ 2017 COMPL HOMOLOGADA (2'!AM687</f>
        <v>440726.66335053439</v>
      </c>
      <c r="O687" s="123"/>
      <c r="P687" s="123"/>
      <c r="Q687" s="102"/>
    </row>
    <row r="688" spans="1:17" x14ac:dyDescent="0.25">
      <c r="A688" s="102"/>
      <c r="B688" s="103" t="s">
        <v>700</v>
      </c>
      <c r="C688" s="103" t="s">
        <v>704</v>
      </c>
      <c r="D688" s="103" t="s">
        <v>89</v>
      </c>
      <c r="H688" s="123">
        <f>'MATRIZ 2017 COMPL HOMOLOGADA (2'!J688</f>
        <v>3206626.9076266731</v>
      </c>
      <c r="I688" s="123">
        <f>'MATRIZ 2017 COMPL HOMOLOGADA (2'!O688</f>
        <v>0</v>
      </c>
      <c r="J688" s="123">
        <f>'MATRIZ 2017 COMPL HOMOLOGADA (2'!R688+'MATRIZ 2017 COMPL HOMOLOGADA (2'!X688+'MATRIZ 2017 COMPL HOMOLOGADA (2'!AQ688+'MATRIZ 2017 COMPL HOMOLOGADA (2'!AU688+'MATRIZ 2017 COMPL HOMOLOGADA (2'!AY688</f>
        <v>47190.653246394795</v>
      </c>
      <c r="K688" s="123"/>
      <c r="L688" s="123">
        <f t="shared" si="38"/>
        <v>3253817.5608730679</v>
      </c>
      <c r="M688" s="123"/>
      <c r="N688" s="123">
        <f>'MATRIZ 2017 COMPL HOMOLOGADA (2'!AG688+'MATRIZ 2017 COMPL HOMOLOGADA (2'!AJ688+'MATRIZ 2017 COMPL HOMOLOGADA (2'!AM688</f>
        <v>1069691.1228952985</v>
      </c>
      <c r="O688" s="123"/>
      <c r="P688" s="123"/>
      <c r="Q688" s="102"/>
    </row>
    <row r="689" spans="1:17" x14ac:dyDescent="0.25">
      <c r="A689" s="102"/>
      <c r="B689" s="103" t="s">
        <v>700</v>
      </c>
      <c r="C689" s="103" t="s">
        <v>705</v>
      </c>
      <c r="D689" s="103" t="s">
        <v>89</v>
      </c>
      <c r="H689" s="123">
        <f>'MATRIZ 2017 COMPL HOMOLOGADA (2'!J689</f>
        <v>1248396.5301967936</v>
      </c>
      <c r="I689" s="123">
        <f>'MATRIZ 2017 COMPL HOMOLOGADA (2'!O689</f>
        <v>0</v>
      </c>
      <c r="J689" s="123">
        <f>'MATRIZ 2017 COMPL HOMOLOGADA (2'!R689+'MATRIZ 2017 COMPL HOMOLOGADA (2'!X689+'MATRIZ 2017 COMPL HOMOLOGADA (2'!AQ689+'MATRIZ 2017 COMPL HOMOLOGADA (2'!AU689+'MATRIZ 2017 COMPL HOMOLOGADA (2'!AY689</f>
        <v>18156.073905351612</v>
      </c>
      <c r="K689" s="123"/>
      <c r="L689" s="123">
        <f t="shared" si="38"/>
        <v>1266552.6041021452</v>
      </c>
      <c r="M689" s="123"/>
      <c r="N689" s="123">
        <f>'MATRIZ 2017 COMPL HOMOLOGADA (2'!AG689+'MATRIZ 2017 COMPL HOMOLOGADA (2'!AJ689+'MATRIZ 2017 COMPL HOMOLOGADA (2'!AM689</f>
        <v>102167.04106236181</v>
      </c>
      <c r="O689" s="123"/>
      <c r="P689" s="123"/>
      <c r="Q689" s="102"/>
    </row>
    <row r="690" spans="1:17" x14ac:dyDescent="0.25">
      <c r="A690" s="102"/>
      <c r="B690" s="103" t="s">
        <v>700</v>
      </c>
      <c r="C690" s="103" t="s">
        <v>706</v>
      </c>
      <c r="D690" s="103" t="s">
        <v>93</v>
      </c>
      <c r="H690" s="123">
        <f>'MATRIZ 2017 COMPL HOMOLOGADA (2'!J690</f>
        <v>0</v>
      </c>
      <c r="I690" s="123">
        <f>'MATRIZ 2017 COMPL HOMOLOGADA (2'!O690</f>
        <v>1008808.992033664</v>
      </c>
      <c r="J690" s="123">
        <f>'MATRIZ 2017 COMPL HOMOLOGADA (2'!R690+'MATRIZ 2017 COMPL HOMOLOGADA (2'!X690+'MATRIZ 2017 COMPL HOMOLOGADA (2'!AQ690+'MATRIZ 2017 COMPL HOMOLOGADA (2'!AU690+'MATRIZ 2017 COMPL HOMOLOGADA (2'!AY690</f>
        <v>0</v>
      </c>
      <c r="K690" s="123"/>
      <c r="L690" s="123">
        <f t="shared" si="38"/>
        <v>1008808.992033664</v>
      </c>
      <c r="M690" s="123"/>
      <c r="N690" s="123">
        <f>'MATRIZ 2017 COMPL HOMOLOGADA (2'!AG690+'MATRIZ 2017 COMPL HOMOLOGADA (2'!AJ690+'MATRIZ 2017 COMPL HOMOLOGADA (2'!AM690</f>
        <v>0</v>
      </c>
      <c r="O690" s="123"/>
      <c r="P690" s="123"/>
      <c r="Q690" s="102"/>
    </row>
    <row r="691" spans="1:17" x14ac:dyDescent="0.25">
      <c r="A691" s="102"/>
      <c r="B691" s="103" t="s">
        <v>700</v>
      </c>
      <c r="C691" s="103" t="s">
        <v>707</v>
      </c>
      <c r="D691" s="103" t="s">
        <v>93</v>
      </c>
      <c r="H691" s="123">
        <f>'MATRIZ 2017 COMPL HOMOLOGADA (2'!J691</f>
        <v>0</v>
      </c>
      <c r="I691" s="123">
        <f>'MATRIZ 2017 COMPL HOMOLOGADA (2'!O691</f>
        <v>1074234.4183257225</v>
      </c>
      <c r="J691" s="123">
        <f>'MATRIZ 2017 COMPL HOMOLOGADA (2'!R691+'MATRIZ 2017 COMPL HOMOLOGADA (2'!X691+'MATRIZ 2017 COMPL HOMOLOGADA (2'!AQ691+'MATRIZ 2017 COMPL HOMOLOGADA (2'!AU691+'MATRIZ 2017 COMPL HOMOLOGADA (2'!AY691</f>
        <v>6925.56614264976</v>
      </c>
      <c r="K691" s="123"/>
      <c r="L691" s="123">
        <f t="shared" si="38"/>
        <v>1081159.9844683723</v>
      </c>
      <c r="M691" s="123"/>
      <c r="N691" s="123">
        <f>'MATRIZ 2017 COMPL HOMOLOGADA (2'!AG691+'MATRIZ 2017 COMPL HOMOLOGADA (2'!AJ691+'MATRIZ 2017 COMPL HOMOLOGADA (2'!AM691</f>
        <v>82778.891723053719</v>
      </c>
      <c r="O691" s="123"/>
      <c r="P691" s="123"/>
      <c r="Q691" s="102"/>
    </row>
    <row r="692" spans="1:17" x14ac:dyDescent="0.25">
      <c r="A692" s="102"/>
      <c r="B692" s="103" t="s">
        <v>700</v>
      </c>
      <c r="C692" s="103" t="s">
        <v>708</v>
      </c>
      <c r="D692" s="103" t="s">
        <v>89</v>
      </c>
      <c r="H692" s="123">
        <f>'MATRIZ 2017 COMPL HOMOLOGADA (2'!J692</f>
        <v>4920322.1088782484</v>
      </c>
      <c r="I692" s="123">
        <f>'MATRIZ 2017 COMPL HOMOLOGADA (2'!O692</f>
        <v>0</v>
      </c>
      <c r="J692" s="123">
        <f>'MATRIZ 2017 COMPL HOMOLOGADA (2'!R692+'MATRIZ 2017 COMPL HOMOLOGADA (2'!X692+'MATRIZ 2017 COMPL HOMOLOGADA (2'!AQ692+'MATRIZ 2017 COMPL HOMOLOGADA (2'!AU692+'MATRIZ 2017 COMPL HOMOLOGADA (2'!AY692</f>
        <v>7482.8910132339934</v>
      </c>
      <c r="K692" s="123"/>
      <c r="L692" s="123">
        <f t="shared" si="38"/>
        <v>4927804.9998914823</v>
      </c>
      <c r="M692" s="123"/>
      <c r="N692" s="123">
        <f>'MATRIZ 2017 COMPL HOMOLOGADA (2'!AG692+'MATRIZ 2017 COMPL HOMOLOGADA (2'!AJ692+'MATRIZ 2017 COMPL HOMOLOGADA (2'!AM692</f>
        <v>1444575.9595505151</v>
      </c>
      <c r="O692" s="123"/>
      <c r="P692" s="123"/>
      <c r="Q692" s="102"/>
    </row>
    <row r="693" spans="1:17" x14ac:dyDescent="0.25">
      <c r="A693" s="102"/>
      <c r="B693" s="103" t="s">
        <v>700</v>
      </c>
      <c r="C693" s="103" t="s">
        <v>709</v>
      </c>
      <c r="D693" s="103" t="s">
        <v>93</v>
      </c>
      <c r="H693" s="123">
        <f>'MATRIZ 2017 COMPL HOMOLOGADA (2'!J693</f>
        <v>0</v>
      </c>
      <c r="I693" s="123">
        <f>'MATRIZ 2017 COMPL HOMOLOGADA (2'!O693</f>
        <v>1096074.9585658424</v>
      </c>
      <c r="J693" s="123">
        <f>'MATRIZ 2017 COMPL HOMOLOGADA (2'!R693+'MATRIZ 2017 COMPL HOMOLOGADA (2'!X693+'MATRIZ 2017 COMPL HOMOLOGADA (2'!AQ693+'MATRIZ 2017 COMPL HOMOLOGADA (2'!AU693+'MATRIZ 2017 COMPL HOMOLOGADA (2'!AY693</f>
        <v>0</v>
      </c>
      <c r="K693" s="123"/>
      <c r="L693" s="123">
        <f t="shared" si="38"/>
        <v>1096074.9585658424</v>
      </c>
      <c r="M693" s="123"/>
      <c r="N693" s="123">
        <f>'MATRIZ 2017 COMPL HOMOLOGADA (2'!AG693+'MATRIZ 2017 COMPL HOMOLOGADA (2'!AJ693+'MATRIZ 2017 COMPL HOMOLOGADA (2'!AM693</f>
        <v>106493.44698444669</v>
      </c>
      <c r="O693" s="123"/>
      <c r="P693" s="123"/>
      <c r="Q693" s="102"/>
    </row>
    <row r="694" spans="1:17" x14ac:dyDescent="0.25">
      <c r="A694" s="102"/>
      <c r="H694" s="123"/>
      <c r="I694" s="123"/>
      <c r="J694" s="123"/>
      <c r="K694" s="123"/>
      <c r="L694" s="123"/>
      <c r="M694" s="123"/>
      <c r="N694" s="123"/>
      <c r="O694" s="123"/>
      <c r="P694" s="123"/>
      <c r="Q694" s="102"/>
    </row>
    <row r="695" spans="1:17" x14ac:dyDescent="0.25">
      <c r="A695" s="102"/>
      <c r="B695" s="107" t="s">
        <v>710</v>
      </c>
      <c r="C695" s="107" t="s">
        <v>711</v>
      </c>
      <c r="D695" s="107" t="s">
        <v>84</v>
      </c>
      <c r="E695" s="107"/>
      <c r="F695" s="109"/>
      <c r="G695" s="107"/>
      <c r="H695" s="124">
        <f>SUM(H696:H734)</f>
        <v>60036685.653386258</v>
      </c>
      <c r="I695" s="124">
        <f>SUM(I696:I734)</f>
        <v>11130480.610949486</v>
      </c>
      <c r="J695" s="124">
        <f>SUM(J696:J734)</f>
        <v>8324832.8169971686</v>
      </c>
      <c r="K695" s="124"/>
      <c r="L695" s="124">
        <f>SUM(L696:L734)</f>
        <v>79491999.081332907</v>
      </c>
      <c r="M695" s="124"/>
      <c r="N695" s="124">
        <f>SUM(N696:N734)</f>
        <v>18463819.391920757</v>
      </c>
      <c r="O695" s="124"/>
      <c r="P695" s="124">
        <f>L695*'DADOS BASE PROPOSTA'!$H$63</f>
        <v>63593.599265066332</v>
      </c>
      <c r="Q695" s="102"/>
    </row>
    <row r="696" spans="1:17" x14ac:dyDescent="0.25">
      <c r="A696" s="102"/>
      <c r="B696" s="103" t="s">
        <v>710</v>
      </c>
      <c r="C696" s="103" t="s">
        <v>35</v>
      </c>
      <c r="D696" s="103" t="s">
        <v>85</v>
      </c>
      <c r="F696" s="77">
        <f>'MATRIZ 2017 COMPL HOMOLOGADA (2'!Q696</f>
        <v>38</v>
      </c>
      <c r="H696" s="123">
        <f>'MATRIZ 2017 COMPL HOMOLOGADA (2'!J696</f>
        <v>0</v>
      </c>
      <c r="I696" s="123">
        <f>SUMIF('MATRIZ 2017 COMPL HOMOLOGADA (2'!D697:D735,"ECR",'MATRIZ 2017 COMPL HOMOLOGADA (2'!O697:O735)</f>
        <v>0</v>
      </c>
      <c r="J696" s="123">
        <f>'MATRIZ 2017 COMPL HOMOLOGADA (2'!R696+'MATRIZ 2017 COMPL HOMOLOGADA (2'!X696+'MATRIZ 2017 COMPL HOMOLOGADA (2'!AQ696+'MATRIZ 2017 COMPL HOMOLOGADA (2'!AU696+'MATRIZ 2017 COMPL HOMOLOGADA (2'!AY696</f>
        <v>7866724.8333953377</v>
      </c>
      <c r="K696" s="123"/>
      <c r="L696" s="123">
        <f t="shared" ref="L696:L734" si="39">SUM(H696:J696)</f>
        <v>7866724.8333953377</v>
      </c>
      <c r="M696" s="123"/>
      <c r="N696" s="123">
        <f>'MATRIZ 2017 COMPL HOMOLOGADA (2'!AG696+'MATRIZ 2017 COMPL HOMOLOGADA (2'!AJ696+'MATRIZ 2017 COMPL HOMOLOGADA (2'!AM696</f>
        <v>0</v>
      </c>
      <c r="O696" s="123"/>
      <c r="P696" s="123"/>
      <c r="Q696" s="102"/>
    </row>
    <row r="697" spans="1:17" x14ac:dyDescent="0.25">
      <c r="A697" s="102"/>
      <c r="B697" s="103" t="s">
        <v>710</v>
      </c>
      <c r="C697" s="103" t="s">
        <v>712</v>
      </c>
      <c r="D697" s="103" t="s">
        <v>89</v>
      </c>
      <c r="H697" s="123">
        <f>'MATRIZ 2017 COMPL HOMOLOGADA (2'!J697</f>
        <v>1719973.4019592025</v>
      </c>
      <c r="I697" s="123">
        <f>'MATRIZ 2017 COMPL HOMOLOGADA (2'!O697</f>
        <v>0</v>
      </c>
      <c r="J697" s="123">
        <f>'MATRIZ 2017 COMPL HOMOLOGADA (2'!R697+'MATRIZ 2017 COMPL HOMOLOGADA (2'!X697+'MATRIZ 2017 COMPL HOMOLOGADA (2'!AQ697+'MATRIZ 2017 COMPL HOMOLOGADA (2'!AU697+'MATRIZ 2017 COMPL HOMOLOGADA (2'!AY697</f>
        <v>0</v>
      </c>
      <c r="K697" s="123"/>
      <c r="L697" s="123">
        <f t="shared" si="39"/>
        <v>1719973.4019592025</v>
      </c>
      <c r="M697" s="123"/>
      <c r="N697" s="123">
        <f>'MATRIZ 2017 COMPL HOMOLOGADA (2'!AG697+'MATRIZ 2017 COMPL HOMOLOGADA (2'!AJ697+'MATRIZ 2017 COMPL HOMOLOGADA (2'!AM697</f>
        <v>411325.9267788775</v>
      </c>
      <c r="O697" s="123"/>
      <c r="P697" s="123"/>
      <c r="Q697" s="102"/>
    </row>
    <row r="698" spans="1:17" x14ac:dyDescent="0.25">
      <c r="A698" s="102"/>
      <c r="B698" s="103" t="s">
        <v>710</v>
      </c>
      <c r="C698" s="103" t="s">
        <v>713</v>
      </c>
      <c r="D698" s="103" t="s">
        <v>87</v>
      </c>
      <c r="H698" s="123">
        <f>'MATRIZ 2017 COMPL HOMOLOGADA (2'!J698</f>
        <v>0</v>
      </c>
      <c r="I698" s="123">
        <f>'MATRIZ 2017 COMPL HOMOLOGADA (2'!O698</f>
        <v>505356.62082990038</v>
      </c>
      <c r="J698" s="123">
        <f>'MATRIZ 2017 COMPL HOMOLOGADA (2'!R698+'MATRIZ 2017 COMPL HOMOLOGADA (2'!X698+'MATRIZ 2017 COMPL HOMOLOGADA (2'!AQ698+'MATRIZ 2017 COMPL HOMOLOGADA (2'!AU698+'MATRIZ 2017 COMPL HOMOLOGADA (2'!AY698</f>
        <v>0</v>
      </c>
      <c r="K698" s="123"/>
      <c r="L698" s="123">
        <f t="shared" si="39"/>
        <v>505356.62082990038</v>
      </c>
      <c r="M698" s="123"/>
      <c r="N698" s="123">
        <f>'MATRIZ 2017 COMPL HOMOLOGADA (2'!AG698+'MATRIZ 2017 COMPL HOMOLOGADA (2'!AJ698+'MATRIZ 2017 COMPL HOMOLOGADA (2'!AM698</f>
        <v>96858.245157367288</v>
      </c>
      <c r="O698" s="123"/>
      <c r="P698" s="123"/>
      <c r="Q698" s="102"/>
    </row>
    <row r="699" spans="1:17" x14ac:dyDescent="0.25">
      <c r="A699" s="102"/>
      <c r="B699" s="103" t="s">
        <v>710</v>
      </c>
      <c r="C699" s="103" t="s">
        <v>714</v>
      </c>
      <c r="D699" s="103" t="s">
        <v>87</v>
      </c>
      <c r="H699" s="123">
        <f>'MATRIZ 2017 COMPL HOMOLOGADA (2'!J699</f>
        <v>0</v>
      </c>
      <c r="I699" s="123">
        <f>'MATRIZ 2017 COMPL HOMOLOGADA (2'!O699</f>
        <v>525250.15779809759</v>
      </c>
      <c r="J699" s="123">
        <f>'MATRIZ 2017 COMPL HOMOLOGADA (2'!R699+'MATRIZ 2017 COMPL HOMOLOGADA (2'!X699+'MATRIZ 2017 COMPL HOMOLOGADA (2'!AQ699+'MATRIZ 2017 COMPL HOMOLOGADA (2'!AU699+'MATRIZ 2017 COMPL HOMOLOGADA (2'!AY699</f>
        <v>0</v>
      </c>
      <c r="K699" s="123"/>
      <c r="L699" s="123">
        <f t="shared" si="39"/>
        <v>525250.15779809759</v>
      </c>
      <c r="M699" s="123"/>
      <c r="N699" s="123">
        <f>'MATRIZ 2017 COMPL HOMOLOGADA (2'!AG699+'MATRIZ 2017 COMPL HOMOLOGADA (2'!AJ699+'MATRIZ 2017 COMPL HOMOLOGADA (2'!AM699</f>
        <v>99816.811324952272</v>
      </c>
      <c r="O699" s="123"/>
      <c r="P699" s="123"/>
      <c r="Q699" s="102"/>
    </row>
    <row r="700" spans="1:17" x14ac:dyDescent="0.25">
      <c r="A700" s="102"/>
      <c r="B700" s="103" t="s">
        <v>710</v>
      </c>
      <c r="C700" s="103" t="s">
        <v>715</v>
      </c>
      <c r="D700" s="103" t="s">
        <v>87</v>
      </c>
      <c r="H700" s="123">
        <f>'MATRIZ 2017 COMPL HOMOLOGADA (2'!J700</f>
        <v>0</v>
      </c>
      <c r="I700" s="123">
        <f>'MATRIZ 2017 COMPL HOMOLOGADA (2'!O700</f>
        <v>499965.73525072273</v>
      </c>
      <c r="J700" s="123">
        <f>'MATRIZ 2017 COMPL HOMOLOGADA (2'!R700+'MATRIZ 2017 COMPL HOMOLOGADA (2'!X700+'MATRIZ 2017 COMPL HOMOLOGADA (2'!AQ700+'MATRIZ 2017 COMPL HOMOLOGADA (2'!AU700+'MATRIZ 2017 COMPL HOMOLOGADA (2'!AY700</f>
        <v>0</v>
      </c>
      <c r="K700" s="123"/>
      <c r="L700" s="123">
        <f t="shared" si="39"/>
        <v>499965.73525072273</v>
      </c>
      <c r="M700" s="123"/>
      <c r="N700" s="123">
        <f>'MATRIZ 2017 COMPL HOMOLOGADA (2'!AG700+'MATRIZ 2017 COMPL HOMOLOGADA (2'!AJ700+'MATRIZ 2017 COMPL HOMOLOGADA (2'!AM700</f>
        <v>0</v>
      </c>
      <c r="O700" s="123"/>
      <c r="P700" s="123"/>
      <c r="Q700" s="102"/>
    </row>
    <row r="701" spans="1:17" x14ac:dyDescent="0.25">
      <c r="A701" s="102"/>
      <c r="B701" s="103" t="s">
        <v>710</v>
      </c>
      <c r="C701" s="103" t="s">
        <v>716</v>
      </c>
      <c r="D701" s="103" t="s">
        <v>87</v>
      </c>
      <c r="H701" s="123">
        <f>'MATRIZ 2017 COMPL HOMOLOGADA (2'!J701</f>
        <v>0</v>
      </c>
      <c r="I701" s="123">
        <f>'MATRIZ 2017 COMPL HOMOLOGADA (2'!O701</f>
        <v>499965.73525072273</v>
      </c>
      <c r="J701" s="123">
        <f>'MATRIZ 2017 COMPL HOMOLOGADA (2'!R701+'MATRIZ 2017 COMPL HOMOLOGADA (2'!X701+'MATRIZ 2017 COMPL HOMOLOGADA (2'!AQ701+'MATRIZ 2017 COMPL HOMOLOGADA (2'!AU701+'MATRIZ 2017 COMPL HOMOLOGADA (2'!AY701</f>
        <v>0</v>
      </c>
      <c r="K701" s="123"/>
      <c r="L701" s="123">
        <f t="shared" si="39"/>
        <v>499965.73525072273</v>
      </c>
      <c r="M701" s="123"/>
      <c r="N701" s="123">
        <f>'MATRIZ 2017 COMPL HOMOLOGADA (2'!AG701+'MATRIZ 2017 COMPL HOMOLOGADA (2'!AJ701+'MATRIZ 2017 COMPL HOMOLOGADA (2'!AM701</f>
        <v>0</v>
      </c>
      <c r="O701" s="123"/>
      <c r="P701" s="123"/>
      <c r="Q701" s="102"/>
    </row>
    <row r="702" spans="1:17" x14ac:dyDescent="0.25">
      <c r="A702" s="102"/>
      <c r="B702" s="103" t="s">
        <v>710</v>
      </c>
      <c r="C702" s="103" t="s">
        <v>717</v>
      </c>
      <c r="D702" s="103" t="s">
        <v>87</v>
      </c>
      <c r="H702" s="123">
        <f>'MATRIZ 2017 COMPL HOMOLOGADA (2'!J702</f>
        <v>0</v>
      </c>
      <c r="I702" s="123">
        <f>'MATRIZ 2017 COMPL HOMOLOGADA (2'!O702</f>
        <v>499993.97395272489</v>
      </c>
      <c r="J702" s="123">
        <f>'MATRIZ 2017 COMPL HOMOLOGADA (2'!R702+'MATRIZ 2017 COMPL HOMOLOGADA (2'!X702+'MATRIZ 2017 COMPL HOMOLOGADA (2'!AQ702+'MATRIZ 2017 COMPL HOMOLOGADA (2'!AU702+'MATRIZ 2017 COMPL HOMOLOGADA (2'!AY702</f>
        <v>0</v>
      </c>
      <c r="K702" s="123"/>
      <c r="L702" s="123">
        <f t="shared" si="39"/>
        <v>499993.97395272489</v>
      </c>
      <c r="M702" s="123"/>
      <c r="N702" s="123">
        <f>'MATRIZ 2017 COMPL HOMOLOGADA (2'!AG702+'MATRIZ 2017 COMPL HOMOLOGADA (2'!AJ702+'MATRIZ 2017 COMPL HOMOLOGADA (2'!AM702</f>
        <v>6635.5652403538897</v>
      </c>
      <c r="O702" s="123"/>
      <c r="P702" s="123"/>
      <c r="Q702" s="102"/>
    </row>
    <row r="703" spans="1:17" x14ac:dyDescent="0.25">
      <c r="A703" s="102"/>
      <c r="B703" s="103" t="s">
        <v>710</v>
      </c>
      <c r="C703" s="103" t="s">
        <v>718</v>
      </c>
      <c r="D703" s="103" t="s">
        <v>87</v>
      </c>
      <c r="H703" s="123">
        <f>'MATRIZ 2017 COMPL HOMOLOGADA (2'!J703</f>
        <v>0</v>
      </c>
      <c r="I703" s="123">
        <f>'MATRIZ 2017 COMPL HOMOLOGADA (2'!O703</f>
        <v>501190.63885482046</v>
      </c>
      <c r="J703" s="123">
        <f>'MATRIZ 2017 COMPL HOMOLOGADA (2'!R703+'MATRIZ 2017 COMPL HOMOLOGADA (2'!X703+'MATRIZ 2017 COMPL HOMOLOGADA (2'!AQ703+'MATRIZ 2017 COMPL HOMOLOGADA (2'!AU703+'MATRIZ 2017 COMPL HOMOLOGADA (2'!AY703</f>
        <v>0</v>
      </c>
      <c r="K703" s="123"/>
      <c r="L703" s="123">
        <f t="shared" si="39"/>
        <v>501190.63885482046</v>
      </c>
      <c r="M703" s="123"/>
      <c r="N703" s="123">
        <f>'MATRIZ 2017 COMPL HOMOLOGADA (2'!AG703+'MATRIZ 2017 COMPL HOMOLOGADA (2'!AJ703+'MATRIZ 2017 COMPL HOMOLOGADA (2'!AM703</f>
        <v>74774.914656191715</v>
      </c>
      <c r="O703" s="123"/>
      <c r="P703" s="123"/>
      <c r="Q703" s="102"/>
    </row>
    <row r="704" spans="1:17" x14ac:dyDescent="0.25">
      <c r="A704" s="102"/>
      <c r="B704" s="103" t="s">
        <v>710</v>
      </c>
      <c r="C704" s="103" t="s">
        <v>719</v>
      </c>
      <c r="D704" s="103" t="s">
        <v>89</v>
      </c>
      <c r="H704" s="123">
        <f>'MATRIZ 2017 COMPL HOMOLOGADA (2'!J704</f>
        <v>2137139.7277887044</v>
      </c>
      <c r="I704" s="123">
        <f>'MATRIZ 2017 COMPL HOMOLOGADA (2'!O704</f>
        <v>0</v>
      </c>
      <c r="J704" s="123">
        <f>'MATRIZ 2017 COMPL HOMOLOGADA (2'!R704+'MATRIZ 2017 COMPL HOMOLOGADA (2'!X704+'MATRIZ 2017 COMPL HOMOLOGADA (2'!AQ704+'MATRIZ 2017 COMPL HOMOLOGADA (2'!AU704+'MATRIZ 2017 COMPL HOMOLOGADA (2'!AY704</f>
        <v>0</v>
      </c>
      <c r="K704" s="123"/>
      <c r="L704" s="123">
        <f t="shared" si="39"/>
        <v>2137139.7277887044</v>
      </c>
      <c r="M704" s="123"/>
      <c r="N704" s="123">
        <f>'MATRIZ 2017 COMPL HOMOLOGADA (2'!AG704+'MATRIZ 2017 COMPL HOMOLOGADA (2'!AJ704+'MATRIZ 2017 COMPL HOMOLOGADA (2'!AM704</f>
        <v>378014.66671905678</v>
      </c>
      <c r="O704" s="123"/>
      <c r="P704" s="123"/>
      <c r="Q704" s="102"/>
    </row>
    <row r="705" spans="1:17" x14ac:dyDescent="0.25">
      <c r="A705" s="102"/>
      <c r="B705" s="103" t="s">
        <v>710</v>
      </c>
      <c r="C705" s="103" t="s">
        <v>720</v>
      </c>
      <c r="D705" s="103" t="s">
        <v>89</v>
      </c>
      <c r="H705" s="123">
        <f>'MATRIZ 2017 COMPL HOMOLOGADA (2'!J705</f>
        <v>2234399.4486611867</v>
      </c>
      <c r="I705" s="123">
        <f>'MATRIZ 2017 COMPL HOMOLOGADA (2'!O705</f>
        <v>0</v>
      </c>
      <c r="J705" s="123">
        <f>'MATRIZ 2017 COMPL HOMOLOGADA (2'!R705+'MATRIZ 2017 COMPL HOMOLOGADA (2'!X705+'MATRIZ 2017 COMPL HOMOLOGADA (2'!AQ705+'MATRIZ 2017 COMPL HOMOLOGADA (2'!AU705+'MATRIZ 2017 COMPL HOMOLOGADA (2'!AY705</f>
        <v>1727.2279084052316</v>
      </c>
      <c r="K705" s="123"/>
      <c r="L705" s="123">
        <f t="shared" si="39"/>
        <v>2236126.6765695917</v>
      </c>
      <c r="M705" s="123"/>
      <c r="N705" s="123">
        <f>'MATRIZ 2017 COMPL HOMOLOGADA (2'!AG705+'MATRIZ 2017 COMPL HOMOLOGADA (2'!AJ705+'MATRIZ 2017 COMPL HOMOLOGADA (2'!AM705</f>
        <v>913389.88544708933</v>
      </c>
      <c r="O705" s="123"/>
      <c r="P705" s="123"/>
      <c r="Q705" s="102"/>
    </row>
    <row r="706" spans="1:17" x14ac:dyDescent="0.25">
      <c r="A706" s="102"/>
      <c r="B706" s="103" t="s">
        <v>710</v>
      </c>
      <c r="C706" s="103" t="s">
        <v>721</v>
      </c>
      <c r="D706" s="103" t="s">
        <v>89</v>
      </c>
      <c r="H706" s="123">
        <f>'MATRIZ 2017 COMPL HOMOLOGADA (2'!J706</f>
        <v>1719973.4019592027</v>
      </c>
      <c r="I706" s="123">
        <f>'MATRIZ 2017 COMPL HOMOLOGADA (2'!O706</f>
        <v>0</v>
      </c>
      <c r="J706" s="123">
        <f>'MATRIZ 2017 COMPL HOMOLOGADA (2'!R706+'MATRIZ 2017 COMPL HOMOLOGADA (2'!X706+'MATRIZ 2017 COMPL HOMOLOGADA (2'!AQ706+'MATRIZ 2017 COMPL HOMOLOGADA (2'!AU706+'MATRIZ 2017 COMPL HOMOLOGADA (2'!AY706</f>
        <v>0</v>
      </c>
      <c r="K706" s="123"/>
      <c r="L706" s="123">
        <f t="shared" si="39"/>
        <v>1719973.4019592027</v>
      </c>
      <c r="M706" s="123"/>
      <c r="N706" s="123">
        <f>'MATRIZ 2017 COMPL HOMOLOGADA (2'!AG706+'MATRIZ 2017 COMPL HOMOLOGADA (2'!AJ706+'MATRIZ 2017 COMPL HOMOLOGADA (2'!AM706</f>
        <v>567531.65674273181</v>
      </c>
      <c r="O706" s="123"/>
      <c r="P706" s="123"/>
      <c r="Q706" s="102"/>
    </row>
    <row r="707" spans="1:17" x14ac:dyDescent="0.25">
      <c r="A707" s="102"/>
      <c r="B707" s="103" t="s">
        <v>710</v>
      </c>
      <c r="C707" s="103" t="s">
        <v>722</v>
      </c>
      <c r="D707" s="103" t="s">
        <v>89</v>
      </c>
      <c r="H707" s="123">
        <f>'MATRIZ 2017 COMPL HOMOLOGADA (2'!J707</f>
        <v>1719973.4019592023</v>
      </c>
      <c r="I707" s="123">
        <f>'MATRIZ 2017 COMPL HOMOLOGADA (2'!O707</f>
        <v>0</v>
      </c>
      <c r="J707" s="123">
        <f>'MATRIZ 2017 COMPL HOMOLOGADA (2'!R707+'MATRIZ 2017 COMPL HOMOLOGADA (2'!X707+'MATRIZ 2017 COMPL HOMOLOGADA (2'!AQ707+'MATRIZ 2017 COMPL HOMOLOGADA (2'!AU707+'MATRIZ 2017 COMPL HOMOLOGADA (2'!AY707</f>
        <v>21192.184465309059</v>
      </c>
      <c r="K707" s="123"/>
      <c r="L707" s="123">
        <f t="shared" si="39"/>
        <v>1741165.5864245114</v>
      </c>
      <c r="M707" s="123"/>
      <c r="N707" s="123">
        <f>'MATRIZ 2017 COMPL HOMOLOGADA (2'!AG707+'MATRIZ 2017 COMPL HOMOLOGADA (2'!AJ707+'MATRIZ 2017 COMPL HOMOLOGADA (2'!AM707</f>
        <v>480323.5096058835</v>
      </c>
      <c r="O707" s="123"/>
      <c r="P707" s="123"/>
      <c r="Q707" s="102"/>
    </row>
    <row r="708" spans="1:17" x14ac:dyDescent="0.25">
      <c r="A708" s="102"/>
      <c r="B708" s="103" t="s">
        <v>710</v>
      </c>
      <c r="C708" s="103" t="s">
        <v>723</v>
      </c>
      <c r="D708" s="103" t="s">
        <v>89</v>
      </c>
      <c r="H708" s="123">
        <f>'MATRIZ 2017 COMPL HOMOLOGADA (2'!J708</f>
        <v>2541833.3922499502</v>
      </c>
      <c r="I708" s="123">
        <f>'MATRIZ 2017 COMPL HOMOLOGADA (2'!O708</f>
        <v>0</v>
      </c>
      <c r="J708" s="123">
        <f>'MATRIZ 2017 COMPL HOMOLOGADA (2'!R708+'MATRIZ 2017 COMPL HOMOLOGADA (2'!X708+'MATRIZ 2017 COMPL HOMOLOGADA (2'!AQ708+'MATRIZ 2017 COMPL HOMOLOGADA (2'!AU708+'MATRIZ 2017 COMPL HOMOLOGADA (2'!AY708</f>
        <v>0</v>
      </c>
      <c r="K708" s="123"/>
      <c r="L708" s="123">
        <f t="shared" si="39"/>
        <v>2541833.3922499502</v>
      </c>
      <c r="M708" s="123"/>
      <c r="N708" s="123">
        <f>'MATRIZ 2017 COMPL HOMOLOGADA (2'!AG708+'MATRIZ 2017 COMPL HOMOLOGADA (2'!AJ708+'MATRIZ 2017 COMPL HOMOLOGADA (2'!AM708</f>
        <v>587640.773857833</v>
      </c>
      <c r="O708" s="123"/>
      <c r="P708" s="123"/>
      <c r="Q708" s="102"/>
    </row>
    <row r="709" spans="1:17" x14ac:dyDescent="0.25">
      <c r="A709" s="102"/>
      <c r="B709" s="103" t="s">
        <v>710</v>
      </c>
      <c r="C709" s="103" t="s">
        <v>724</v>
      </c>
      <c r="D709" s="103" t="s">
        <v>93</v>
      </c>
      <c r="H709" s="123">
        <f>'MATRIZ 2017 COMPL HOMOLOGADA (2'!J709</f>
        <v>0</v>
      </c>
      <c r="I709" s="123">
        <f>'MATRIZ 2017 COMPL HOMOLOGADA (2'!O709</f>
        <v>1188063.0375139974</v>
      </c>
      <c r="J709" s="123">
        <f>'MATRIZ 2017 COMPL HOMOLOGADA (2'!R709+'MATRIZ 2017 COMPL HOMOLOGADA (2'!X709+'MATRIZ 2017 COMPL HOMOLOGADA (2'!AQ709+'MATRIZ 2017 COMPL HOMOLOGADA (2'!AU709+'MATRIZ 2017 COMPL HOMOLOGADA (2'!AY709</f>
        <v>0</v>
      </c>
      <c r="K709" s="123"/>
      <c r="L709" s="123">
        <f t="shared" si="39"/>
        <v>1188063.0375139974</v>
      </c>
      <c r="M709" s="123"/>
      <c r="N709" s="123">
        <f>'MATRIZ 2017 COMPL HOMOLOGADA (2'!AG709+'MATRIZ 2017 COMPL HOMOLOGADA (2'!AJ709+'MATRIZ 2017 COMPL HOMOLOGADA (2'!AM709</f>
        <v>190888.55866929522</v>
      </c>
      <c r="O709" s="123"/>
      <c r="P709" s="123"/>
      <c r="Q709" s="102"/>
    </row>
    <row r="710" spans="1:17" x14ac:dyDescent="0.25">
      <c r="A710" s="102"/>
      <c r="B710" s="103" t="s">
        <v>710</v>
      </c>
      <c r="C710" s="103" t="s">
        <v>725</v>
      </c>
      <c r="D710" s="103" t="s">
        <v>89</v>
      </c>
      <c r="H710" s="123">
        <f>'MATRIZ 2017 COMPL HOMOLOGADA (2'!J710</f>
        <v>1719973.4019592027</v>
      </c>
      <c r="I710" s="123">
        <f>'MATRIZ 2017 COMPL HOMOLOGADA (2'!O710</f>
        <v>0</v>
      </c>
      <c r="J710" s="123">
        <f>'MATRIZ 2017 COMPL HOMOLOGADA (2'!R710+'MATRIZ 2017 COMPL HOMOLOGADA (2'!X710+'MATRIZ 2017 COMPL HOMOLOGADA (2'!AQ710+'MATRIZ 2017 COMPL HOMOLOGADA (2'!AU710+'MATRIZ 2017 COMPL HOMOLOGADA (2'!AY710</f>
        <v>0</v>
      </c>
      <c r="K710" s="123"/>
      <c r="L710" s="123">
        <f t="shared" si="39"/>
        <v>1719973.4019592027</v>
      </c>
      <c r="M710" s="123"/>
      <c r="N710" s="123">
        <f>'MATRIZ 2017 COMPL HOMOLOGADA (2'!AG710+'MATRIZ 2017 COMPL HOMOLOGADA (2'!AJ710+'MATRIZ 2017 COMPL HOMOLOGADA (2'!AM710</f>
        <v>404894.54856347258</v>
      </c>
      <c r="O710" s="123"/>
      <c r="P710" s="123"/>
      <c r="Q710" s="102"/>
    </row>
    <row r="711" spans="1:17" x14ac:dyDescent="0.25">
      <c r="A711" s="102"/>
      <c r="B711" s="103" t="s">
        <v>710</v>
      </c>
      <c r="C711" s="103" t="s">
        <v>726</v>
      </c>
      <c r="D711" s="103" t="s">
        <v>89</v>
      </c>
      <c r="H711" s="123">
        <f>'MATRIZ 2017 COMPL HOMOLOGADA (2'!J711</f>
        <v>1719973.4019592023</v>
      </c>
      <c r="I711" s="123">
        <f>'MATRIZ 2017 COMPL HOMOLOGADA (2'!O711</f>
        <v>0</v>
      </c>
      <c r="J711" s="123">
        <f>'MATRIZ 2017 COMPL HOMOLOGADA (2'!R711+'MATRIZ 2017 COMPL HOMOLOGADA (2'!X711+'MATRIZ 2017 COMPL HOMOLOGADA (2'!AQ711+'MATRIZ 2017 COMPL HOMOLOGADA (2'!AU711+'MATRIZ 2017 COMPL HOMOLOGADA (2'!AY711</f>
        <v>0</v>
      </c>
      <c r="K711" s="123"/>
      <c r="L711" s="123">
        <f t="shared" si="39"/>
        <v>1719973.4019592023</v>
      </c>
      <c r="M711" s="123"/>
      <c r="N711" s="123">
        <f>'MATRIZ 2017 COMPL HOMOLOGADA (2'!AG711+'MATRIZ 2017 COMPL HOMOLOGADA (2'!AJ711+'MATRIZ 2017 COMPL HOMOLOGADA (2'!AM711</f>
        <v>279823.62656960421</v>
      </c>
      <c r="O711" s="123"/>
      <c r="P711" s="123"/>
      <c r="Q711" s="102"/>
    </row>
    <row r="712" spans="1:17" x14ac:dyDescent="0.25">
      <c r="A712" s="102"/>
      <c r="B712" s="103" t="s">
        <v>710</v>
      </c>
      <c r="C712" s="103" t="s">
        <v>727</v>
      </c>
      <c r="D712" s="103" t="s">
        <v>89</v>
      </c>
      <c r="H712" s="123">
        <f>'MATRIZ 2017 COMPL HOMOLOGADA (2'!J712</f>
        <v>1719973.4019592025</v>
      </c>
      <c r="I712" s="123">
        <f>'MATRIZ 2017 COMPL HOMOLOGADA (2'!O712</f>
        <v>0</v>
      </c>
      <c r="J712" s="123">
        <f>'MATRIZ 2017 COMPL HOMOLOGADA (2'!R712+'MATRIZ 2017 COMPL HOMOLOGADA (2'!X712+'MATRIZ 2017 COMPL HOMOLOGADA (2'!AQ712+'MATRIZ 2017 COMPL HOMOLOGADA (2'!AU712+'MATRIZ 2017 COMPL HOMOLOGADA (2'!AY712</f>
        <v>158076.21125007482</v>
      </c>
      <c r="K712" s="123"/>
      <c r="L712" s="123">
        <f t="shared" si="39"/>
        <v>1878049.6132092774</v>
      </c>
      <c r="M712" s="123"/>
      <c r="N712" s="123">
        <f>'MATRIZ 2017 COMPL HOMOLOGADA (2'!AG712+'MATRIZ 2017 COMPL HOMOLOGADA (2'!AJ712+'MATRIZ 2017 COMPL HOMOLOGADA (2'!AM712</f>
        <v>727948.87511836598</v>
      </c>
      <c r="O712" s="123"/>
      <c r="P712" s="123"/>
      <c r="Q712" s="102"/>
    </row>
    <row r="713" spans="1:17" x14ac:dyDescent="0.25">
      <c r="A713" s="102"/>
      <c r="B713" s="103" t="s">
        <v>710</v>
      </c>
      <c r="C713" s="103" t="s">
        <v>728</v>
      </c>
      <c r="D713" s="103" t="s">
        <v>89</v>
      </c>
      <c r="H713" s="123">
        <f>'MATRIZ 2017 COMPL HOMOLOGADA (2'!J713</f>
        <v>1804826.7952065924</v>
      </c>
      <c r="I713" s="123">
        <f>'MATRIZ 2017 COMPL HOMOLOGADA (2'!O713</f>
        <v>0</v>
      </c>
      <c r="J713" s="123">
        <f>'MATRIZ 2017 COMPL HOMOLOGADA (2'!R713+'MATRIZ 2017 COMPL HOMOLOGADA (2'!X713+'MATRIZ 2017 COMPL HOMOLOGADA (2'!AQ713+'MATRIZ 2017 COMPL HOMOLOGADA (2'!AU713+'MATRIZ 2017 COMPL HOMOLOGADA (2'!AY713</f>
        <v>0</v>
      </c>
      <c r="K713" s="123"/>
      <c r="L713" s="123">
        <f t="shared" si="39"/>
        <v>1804826.7952065924</v>
      </c>
      <c r="M713" s="123"/>
      <c r="N713" s="123">
        <f>'MATRIZ 2017 COMPL HOMOLOGADA (2'!AG713+'MATRIZ 2017 COMPL HOMOLOGADA (2'!AJ713+'MATRIZ 2017 COMPL HOMOLOGADA (2'!AM713</f>
        <v>317307.80228970689</v>
      </c>
      <c r="O713" s="123"/>
      <c r="P713" s="123"/>
      <c r="Q713" s="102"/>
    </row>
    <row r="714" spans="1:17" x14ac:dyDescent="0.25">
      <c r="A714" s="102"/>
      <c r="B714" s="103" t="s">
        <v>710</v>
      </c>
      <c r="C714" s="103" t="s">
        <v>729</v>
      </c>
      <c r="D714" s="103" t="s">
        <v>89</v>
      </c>
      <c r="H714" s="123">
        <f>'MATRIZ 2017 COMPL HOMOLOGADA (2'!J714</f>
        <v>2948690.836811176</v>
      </c>
      <c r="I714" s="123">
        <f>'MATRIZ 2017 COMPL HOMOLOGADA (2'!O714</f>
        <v>0</v>
      </c>
      <c r="J714" s="123">
        <f>'MATRIZ 2017 COMPL HOMOLOGADA (2'!R714+'MATRIZ 2017 COMPL HOMOLOGADA (2'!X714+'MATRIZ 2017 COMPL HOMOLOGADA (2'!AQ714+'MATRIZ 2017 COMPL HOMOLOGADA (2'!AU714+'MATRIZ 2017 COMPL HOMOLOGADA (2'!AY714</f>
        <v>0</v>
      </c>
      <c r="K714" s="123"/>
      <c r="L714" s="123">
        <f t="shared" si="39"/>
        <v>2948690.836811176</v>
      </c>
      <c r="M714" s="123"/>
      <c r="N714" s="123">
        <f>'MATRIZ 2017 COMPL HOMOLOGADA (2'!AG714+'MATRIZ 2017 COMPL HOMOLOGADA (2'!AJ714+'MATRIZ 2017 COMPL HOMOLOGADA (2'!AM714</f>
        <v>747569.20820225484</v>
      </c>
      <c r="O714" s="123"/>
      <c r="P714" s="123"/>
      <c r="Q714" s="102"/>
    </row>
    <row r="715" spans="1:17" x14ac:dyDescent="0.25">
      <c r="A715" s="102"/>
      <c r="B715" s="103" t="s">
        <v>710</v>
      </c>
      <c r="C715" s="103" t="s">
        <v>730</v>
      </c>
      <c r="D715" s="103" t="s">
        <v>89</v>
      </c>
      <c r="H715" s="123">
        <f>'MATRIZ 2017 COMPL HOMOLOGADA (2'!J715</f>
        <v>2374520.1267679306</v>
      </c>
      <c r="I715" s="123">
        <f>'MATRIZ 2017 COMPL HOMOLOGADA (2'!O715</f>
        <v>0</v>
      </c>
      <c r="J715" s="123">
        <f>'MATRIZ 2017 COMPL HOMOLOGADA (2'!R715+'MATRIZ 2017 COMPL HOMOLOGADA (2'!X715+'MATRIZ 2017 COMPL HOMOLOGADA (2'!AQ715+'MATRIZ 2017 COMPL HOMOLOGADA (2'!AU715+'MATRIZ 2017 COMPL HOMOLOGADA (2'!AY715</f>
        <v>170.44523134660005</v>
      </c>
      <c r="K715" s="123"/>
      <c r="L715" s="123">
        <f t="shared" si="39"/>
        <v>2374690.571999277</v>
      </c>
      <c r="M715" s="123"/>
      <c r="N715" s="123">
        <f>'MATRIZ 2017 COMPL HOMOLOGADA (2'!AG715+'MATRIZ 2017 COMPL HOMOLOGADA (2'!AJ715+'MATRIZ 2017 COMPL HOMOLOGADA (2'!AM715</f>
        <v>895126.69519151922</v>
      </c>
      <c r="O715" s="123"/>
      <c r="P715" s="123"/>
      <c r="Q715" s="102"/>
    </row>
    <row r="716" spans="1:17" x14ac:dyDescent="0.25">
      <c r="A716" s="102"/>
      <c r="B716" s="103" t="s">
        <v>710</v>
      </c>
      <c r="C716" s="103" t="s">
        <v>731</v>
      </c>
      <c r="D716" s="103" t="s">
        <v>89</v>
      </c>
      <c r="H716" s="123">
        <f>'MATRIZ 2017 COMPL HOMOLOGADA (2'!J716</f>
        <v>1719973.4019592023</v>
      </c>
      <c r="I716" s="123">
        <f>'MATRIZ 2017 COMPL HOMOLOGADA (2'!O716</f>
        <v>0</v>
      </c>
      <c r="J716" s="123">
        <f>'MATRIZ 2017 COMPL HOMOLOGADA (2'!R716+'MATRIZ 2017 COMPL HOMOLOGADA (2'!X716+'MATRIZ 2017 COMPL HOMOLOGADA (2'!AQ716+'MATRIZ 2017 COMPL HOMOLOGADA (2'!AU716+'MATRIZ 2017 COMPL HOMOLOGADA (2'!AY716</f>
        <v>0</v>
      </c>
      <c r="K716" s="123"/>
      <c r="L716" s="123">
        <f t="shared" si="39"/>
        <v>1719973.4019592023</v>
      </c>
      <c r="M716" s="123"/>
      <c r="N716" s="123">
        <f>'MATRIZ 2017 COMPL HOMOLOGADA (2'!AG716+'MATRIZ 2017 COMPL HOMOLOGADA (2'!AJ716+'MATRIZ 2017 COMPL HOMOLOGADA (2'!AM716</f>
        <v>416093.45854322833</v>
      </c>
      <c r="O716" s="123"/>
      <c r="P716" s="123"/>
      <c r="Q716" s="102"/>
    </row>
    <row r="717" spans="1:17" x14ac:dyDescent="0.25">
      <c r="A717" s="102"/>
      <c r="B717" s="103" t="s">
        <v>710</v>
      </c>
      <c r="C717" s="103" t="s">
        <v>732</v>
      </c>
      <c r="D717" s="103" t="s">
        <v>89</v>
      </c>
      <c r="H717" s="123">
        <f>'MATRIZ 2017 COMPL HOMOLOGADA (2'!J717</f>
        <v>1719973.4019592025</v>
      </c>
      <c r="I717" s="123">
        <f>'MATRIZ 2017 COMPL HOMOLOGADA (2'!O717</f>
        <v>0</v>
      </c>
      <c r="J717" s="123">
        <f>'MATRIZ 2017 COMPL HOMOLOGADA (2'!R717+'MATRIZ 2017 COMPL HOMOLOGADA (2'!X717+'MATRIZ 2017 COMPL HOMOLOGADA (2'!AQ717+'MATRIZ 2017 COMPL HOMOLOGADA (2'!AU717+'MATRIZ 2017 COMPL HOMOLOGADA (2'!AY717</f>
        <v>0</v>
      </c>
      <c r="K717" s="123"/>
      <c r="L717" s="123">
        <f t="shared" si="39"/>
        <v>1719973.4019592025</v>
      </c>
      <c r="M717" s="123"/>
      <c r="N717" s="123">
        <f>'MATRIZ 2017 COMPL HOMOLOGADA (2'!AG717+'MATRIZ 2017 COMPL HOMOLOGADA (2'!AJ717+'MATRIZ 2017 COMPL HOMOLOGADA (2'!AM717</f>
        <v>528961.19624381792</v>
      </c>
      <c r="O717" s="123"/>
      <c r="P717" s="123"/>
      <c r="Q717" s="102"/>
    </row>
    <row r="718" spans="1:17" x14ac:dyDescent="0.25">
      <c r="A718" s="102"/>
      <c r="B718" s="103" t="s">
        <v>710</v>
      </c>
      <c r="C718" s="103" t="s">
        <v>733</v>
      </c>
      <c r="D718" s="103" t="s">
        <v>93</v>
      </c>
      <c r="H718" s="123">
        <f>'MATRIZ 2017 COMPL HOMOLOGADA (2'!J718</f>
        <v>0</v>
      </c>
      <c r="I718" s="123">
        <f>'MATRIZ 2017 COMPL HOMOLOGADA (2'!O718</f>
        <v>1008852.0691659556</v>
      </c>
      <c r="J718" s="123">
        <f>'MATRIZ 2017 COMPL HOMOLOGADA (2'!R718+'MATRIZ 2017 COMPL HOMOLOGADA (2'!X718+'MATRIZ 2017 COMPL HOMOLOGADA (2'!AQ718+'MATRIZ 2017 COMPL HOMOLOGADA (2'!AU718+'MATRIZ 2017 COMPL HOMOLOGADA (2'!AY718</f>
        <v>0</v>
      </c>
      <c r="K718" s="123"/>
      <c r="L718" s="123">
        <f t="shared" si="39"/>
        <v>1008852.0691659556</v>
      </c>
      <c r="M718" s="123"/>
      <c r="N718" s="123">
        <f>'MATRIZ 2017 COMPL HOMOLOGADA (2'!AG718+'MATRIZ 2017 COMPL HOMOLOGADA (2'!AJ718+'MATRIZ 2017 COMPL HOMOLOGADA (2'!AM718</f>
        <v>5772.3631230219007</v>
      </c>
      <c r="O718" s="123"/>
      <c r="P718" s="123"/>
      <c r="Q718" s="102"/>
    </row>
    <row r="719" spans="1:17" x14ac:dyDescent="0.25">
      <c r="A719" s="102"/>
      <c r="B719" s="103" t="s">
        <v>710</v>
      </c>
      <c r="C719" s="103" t="s">
        <v>734</v>
      </c>
      <c r="D719" s="103" t="s">
        <v>93</v>
      </c>
      <c r="H719" s="123">
        <f>'MATRIZ 2017 COMPL HOMOLOGADA (2'!J719</f>
        <v>0</v>
      </c>
      <c r="I719" s="123">
        <f>'MATRIZ 2017 COMPL HOMOLOGADA (2'!O719</f>
        <v>1106089.2521008514</v>
      </c>
      <c r="J719" s="123">
        <f>'MATRIZ 2017 COMPL HOMOLOGADA (2'!R719+'MATRIZ 2017 COMPL HOMOLOGADA (2'!X719+'MATRIZ 2017 COMPL HOMOLOGADA (2'!AQ719+'MATRIZ 2017 COMPL HOMOLOGADA (2'!AU719+'MATRIZ 2017 COMPL HOMOLOGADA (2'!AY719</f>
        <v>0</v>
      </c>
      <c r="K719" s="123"/>
      <c r="L719" s="123">
        <f t="shared" si="39"/>
        <v>1106089.2521008514</v>
      </c>
      <c r="M719" s="123"/>
      <c r="N719" s="123">
        <f>'MATRIZ 2017 COMPL HOMOLOGADA (2'!AG719+'MATRIZ 2017 COMPL HOMOLOGADA (2'!AJ719+'MATRIZ 2017 COMPL HOMOLOGADA (2'!AM719</f>
        <v>252174.88575832796</v>
      </c>
      <c r="O719" s="123"/>
      <c r="P719" s="123"/>
      <c r="Q719" s="102"/>
    </row>
    <row r="720" spans="1:17" x14ac:dyDescent="0.25">
      <c r="A720" s="102"/>
      <c r="B720" s="103" t="s">
        <v>710</v>
      </c>
      <c r="C720" s="103" t="s">
        <v>735</v>
      </c>
      <c r="D720" s="103" t="s">
        <v>89</v>
      </c>
      <c r="H720" s="123">
        <f>'MATRIZ 2017 COMPL HOMOLOGADA (2'!J720</f>
        <v>1719973.4019592025</v>
      </c>
      <c r="I720" s="123">
        <f>'MATRIZ 2017 COMPL HOMOLOGADA (2'!O720</f>
        <v>0</v>
      </c>
      <c r="J720" s="123">
        <f>'MATRIZ 2017 COMPL HOMOLOGADA (2'!R720+'MATRIZ 2017 COMPL HOMOLOGADA (2'!X720+'MATRIZ 2017 COMPL HOMOLOGADA (2'!AQ720+'MATRIZ 2017 COMPL HOMOLOGADA (2'!AU720+'MATRIZ 2017 COMPL HOMOLOGADA (2'!AY720</f>
        <v>0</v>
      </c>
      <c r="K720" s="123"/>
      <c r="L720" s="123">
        <f t="shared" si="39"/>
        <v>1719973.4019592025</v>
      </c>
      <c r="M720" s="123"/>
      <c r="N720" s="123">
        <f>'MATRIZ 2017 COMPL HOMOLOGADA (2'!AG720+'MATRIZ 2017 COMPL HOMOLOGADA (2'!AJ720+'MATRIZ 2017 COMPL HOMOLOGADA (2'!AM720</f>
        <v>275906.50352093112</v>
      </c>
      <c r="O720" s="123"/>
      <c r="P720" s="123"/>
      <c r="Q720" s="102"/>
    </row>
    <row r="721" spans="1:17" x14ac:dyDescent="0.25">
      <c r="A721" s="102"/>
      <c r="B721" s="103" t="s">
        <v>710</v>
      </c>
      <c r="C721" s="103" t="s">
        <v>736</v>
      </c>
      <c r="D721" s="103" t="s">
        <v>89</v>
      </c>
      <c r="H721" s="123">
        <f>'MATRIZ 2017 COMPL HOMOLOGADA (2'!J721</f>
        <v>1719973.4019592025</v>
      </c>
      <c r="I721" s="123">
        <f>'MATRIZ 2017 COMPL HOMOLOGADA (2'!O721</f>
        <v>0</v>
      </c>
      <c r="J721" s="123">
        <f>'MATRIZ 2017 COMPL HOMOLOGADA (2'!R721+'MATRIZ 2017 COMPL HOMOLOGADA (2'!X721+'MATRIZ 2017 COMPL HOMOLOGADA (2'!AQ721+'MATRIZ 2017 COMPL HOMOLOGADA (2'!AU721+'MATRIZ 2017 COMPL HOMOLOGADA (2'!AY721</f>
        <v>0</v>
      </c>
      <c r="K721" s="123"/>
      <c r="L721" s="123">
        <f t="shared" si="39"/>
        <v>1719973.4019592025</v>
      </c>
      <c r="M721" s="123"/>
      <c r="N721" s="123">
        <f>'MATRIZ 2017 COMPL HOMOLOGADA (2'!AG721+'MATRIZ 2017 COMPL HOMOLOGADA (2'!AJ721+'MATRIZ 2017 COMPL HOMOLOGADA (2'!AM721</f>
        <v>409633.97337959765</v>
      </c>
      <c r="O721" s="123"/>
      <c r="P721" s="123"/>
      <c r="Q721" s="102"/>
    </row>
    <row r="722" spans="1:17" x14ac:dyDescent="0.25">
      <c r="A722" s="102"/>
      <c r="B722" s="103" t="s">
        <v>710</v>
      </c>
      <c r="C722" s="103" t="s">
        <v>737</v>
      </c>
      <c r="D722" s="103" t="s">
        <v>89</v>
      </c>
      <c r="H722" s="123">
        <f>'MATRIZ 2017 COMPL HOMOLOGADA (2'!J722</f>
        <v>1794300.6057234411</v>
      </c>
      <c r="I722" s="123">
        <f>'MATRIZ 2017 COMPL HOMOLOGADA (2'!O722</f>
        <v>0</v>
      </c>
      <c r="J722" s="123">
        <f>'MATRIZ 2017 COMPL HOMOLOGADA (2'!R722+'MATRIZ 2017 COMPL HOMOLOGADA (2'!X722+'MATRIZ 2017 COMPL HOMOLOGADA (2'!AQ722+'MATRIZ 2017 COMPL HOMOLOGADA (2'!AU722+'MATRIZ 2017 COMPL HOMOLOGADA (2'!AY722</f>
        <v>0</v>
      </c>
      <c r="K722" s="123"/>
      <c r="L722" s="123">
        <f t="shared" si="39"/>
        <v>1794300.6057234411</v>
      </c>
      <c r="M722" s="123"/>
      <c r="N722" s="123">
        <f>'MATRIZ 2017 COMPL HOMOLOGADA (2'!AG722+'MATRIZ 2017 COMPL HOMOLOGADA (2'!AJ722+'MATRIZ 2017 COMPL HOMOLOGADA (2'!AM722</f>
        <v>635224.01191260584</v>
      </c>
      <c r="O722" s="123"/>
      <c r="P722" s="123"/>
      <c r="Q722" s="102"/>
    </row>
    <row r="723" spans="1:17" x14ac:dyDescent="0.25">
      <c r="A723" s="102"/>
      <c r="B723" s="103" t="s">
        <v>710</v>
      </c>
      <c r="C723" s="103" t="s">
        <v>738</v>
      </c>
      <c r="D723" s="103" t="s">
        <v>93</v>
      </c>
      <c r="H723" s="123">
        <f>'MATRIZ 2017 COMPL HOMOLOGADA (2'!J723</f>
        <v>0</v>
      </c>
      <c r="I723" s="123">
        <f>'MATRIZ 2017 COMPL HOMOLOGADA (2'!O723</f>
        <v>1338343.221289343</v>
      </c>
      <c r="J723" s="123">
        <f>'MATRIZ 2017 COMPL HOMOLOGADA (2'!R723+'MATRIZ 2017 COMPL HOMOLOGADA (2'!X723+'MATRIZ 2017 COMPL HOMOLOGADA (2'!AQ723+'MATRIZ 2017 COMPL HOMOLOGADA (2'!AU723+'MATRIZ 2017 COMPL HOMOLOGADA (2'!AY723</f>
        <v>0</v>
      </c>
      <c r="K723" s="123"/>
      <c r="L723" s="123">
        <f t="shared" si="39"/>
        <v>1338343.221289343</v>
      </c>
      <c r="M723" s="123"/>
      <c r="N723" s="123">
        <f>'MATRIZ 2017 COMPL HOMOLOGADA (2'!AG723+'MATRIZ 2017 COMPL HOMOLOGADA (2'!AJ723+'MATRIZ 2017 COMPL HOMOLOGADA (2'!AM723</f>
        <v>314898.32578993071</v>
      </c>
      <c r="O723" s="123"/>
      <c r="P723" s="123"/>
      <c r="Q723" s="102"/>
    </row>
    <row r="724" spans="1:17" x14ac:dyDescent="0.25">
      <c r="A724" s="102"/>
      <c r="B724" s="103" t="s">
        <v>710</v>
      </c>
      <c r="C724" s="103" t="s">
        <v>739</v>
      </c>
      <c r="D724" s="103" t="s">
        <v>89</v>
      </c>
      <c r="H724" s="123">
        <f>'MATRIZ 2017 COMPL HOMOLOGADA (2'!J724</f>
        <v>1894414.340305157</v>
      </c>
      <c r="I724" s="123">
        <f>'MATRIZ 2017 COMPL HOMOLOGADA (2'!O724</f>
        <v>0</v>
      </c>
      <c r="J724" s="123">
        <f>'MATRIZ 2017 COMPL HOMOLOGADA (2'!R724+'MATRIZ 2017 COMPL HOMOLOGADA (2'!X724+'MATRIZ 2017 COMPL HOMOLOGADA (2'!AQ724+'MATRIZ 2017 COMPL HOMOLOGADA (2'!AU724+'MATRIZ 2017 COMPL HOMOLOGADA (2'!AY724</f>
        <v>0</v>
      </c>
      <c r="K724" s="123"/>
      <c r="L724" s="123">
        <f t="shared" si="39"/>
        <v>1894414.340305157</v>
      </c>
      <c r="M724" s="123"/>
      <c r="N724" s="123">
        <f>'MATRIZ 2017 COMPL HOMOLOGADA (2'!AG724+'MATRIZ 2017 COMPL HOMOLOGADA (2'!AJ724+'MATRIZ 2017 COMPL HOMOLOGADA (2'!AM724</f>
        <v>417453.33957159426</v>
      </c>
      <c r="O724" s="123"/>
      <c r="P724" s="123"/>
      <c r="Q724" s="102"/>
    </row>
    <row r="725" spans="1:17" x14ac:dyDescent="0.25">
      <c r="A725" s="102"/>
      <c r="B725" s="103" t="s">
        <v>710</v>
      </c>
      <c r="C725" s="103" t="s">
        <v>694</v>
      </c>
      <c r="D725" s="103" t="s">
        <v>89</v>
      </c>
      <c r="H725" s="123">
        <f>'MATRIZ 2017 COMPL HOMOLOGADA (2'!J725</f>
        <v>1974374.1341824287</v>
      </c>
      <c r="I725" s="123">
        <f>'MATRIZ 2017 COMPL HOMOLOGADA (2'!O725</f>
        <v>0</v>
      </c>
      <c r="J725" s="123">
        <f>'MATRIZ 2017 COMPL HOMOLOGADA (2'!R725+'MATRIZ 2017 COMPL HOMOLOGADA (2'!X725+'MATRIZ 2017 COMPL HOMOLOGADA (2'!AQ725+'MATRIZ 2017 COMPL HOMOLOGADA (2'!AU725+'MATRIZ 2017 COMPL HOMOLOGADA (2'!AY725</f>
        <v>0</v>
      </c>
      <c r="K725" s="123"/>
      <c r="L725" s="123">
        <f t="shared" si="39"/>
        <v>1974374.1341824287</v>
      </c>
      <c r="M725" s="123"/>
      <c r="N725" s="123">
        <f>'MATRIZ 2017 COMPL HOMOLOGADA (2'!AG725+'MATRIZ 2017 COMPL HOMOLOGADA (2'!AJ725+'MATRIZ 2017 COMPL HOMOLOGADA (2'!AM725</f>
        <v>529514.62251559284</v>
      </c>
      <c r="O725" s="123"/>
      <c r="P725" s="123"/>
      <c r="Q725" s="102"/>
    </row>
    <row r="726" spans="1:17" x14ac:dyDescent="0.25">
      <c r="A726" s="102"/>
      <c r="B726" s="103" t="s">
        <v>710</v>
      </c>
      <c r="C726" s="103" t="s">
        <v>740</v>
      </c>
      <c r="D726" s="103" t="s">
        <v>89</v>
      </c>
      <c r="H726" s="123">
        <f>'MATRIZ 2017 COMPL HOMOLOGADA (2'!J726</f>
        <v>2042884.1575055157</v>
      </c>
      <c r="I726" s="123">
        <f>'MATRIZ 2017 COMPL HOMOLOGADA (2'!O726</f>
        <v>0</v>
      </c>
      <c r="J726" s="123">
        <f>'MATRIZ 2017 COMPL HOMOLOGADA (2'!R726+'MATRIZ 2017 COMPL HOMOLOGADA (2'!X726+'MATRIZ 2017 COMPL HOMOLOGADA (2'!AQ726+'MATRIZ 2017 COMPL HOMOLOGADA (2'!AU726+'MATRIZ 2017 COMPL HOMOLOGADA (2'!AY726</f>
        <v>193082.01063797937</v>
      </c>
      <c r="K726" s="123"/>
      <c r="L726" s="123">
        <f t="shared" si="39"/>
        <v>2235966.168143495</v>
      </c>
      <c r="M726" s="123"/>
      <c r="N726" s="123">
        <f>'MATRIZ 2017 COMPL HOMOLOGADA (2'!AG726+'MATRIZ 2017 COMPL HOMOLOGADA (2'!AJ726+'MATRIZ 2017 COMPL HOMOLOGADA (2'!AM726</f>
        <v>622999.01181323209</v>
      </c>
      <c r="O726" s="123"/>
      <c r="P726" s="123"/>
      <c r="Q726" s="102"/>
    </row>
    <row r="727" spans="1:17" x14ac:dyDescent="0.25">
      <c r="A727" s="102"/>
      <c r="B727" s="103" t="s">
        <v>710</v>
      </c>
      <c r="C727" s="103" t="s">
        <v>741</v>
      </c>
      <c r="D727" s="103" t="s">
        <v>93</v>
      </c>
      <c r="H727" s="123">
        <f>'MATRIZ 2017 COMPL HOMOLOGADA (2'!J727</f>
        <v>0</v>
      </c>
      <c r="I727" s="123">
        <f>'MATRIZ 2017 COMPL HOMOLOGADA (2'!O727</f>
        <v>1393364.3896654178</v>
      </c>
      <c r="J727" s="123">
        <f>'MATRIZ 2017 COMPL HOMOLOGADA (2'!R727+'MATRIZ 2017 COMPL HOMOLOGADA (2'!X727+'MATRIZ 2017 COMPL HOMOLOGADA (2'!AQ727+'MATRIZ 2017 COMPL HOMOLOGADA (2'!AU727+'MATRIZ 2017 COMPL HOMOLOGADA (2'!AY727</f>
        <v>0</v>
      </c>
      <c r="K727" s="123"/>
      <c r="L727" s="123">
        <f t="shared" si="39"/>
        <v>1393364.3896654178</v>
      </c>
      <c r="M727" s="123"/>
      <c r="N727" s="123">
        <f>'MATRIZ 2017 COMPL HOMOLOGADA (2'!AG727+'MATRIZ 2017 COMPL HOMOLOGADA (2'!AJ727+'MATRIZ 2017 COMPL HOMOLOGADA (2'!AM727</f>
        <v>373435.71446351474</v>
      </c>
      <c r="O727" s="123"/>
      <c r="P727" s="123"/>
      <c r="Q727" s="102"/>
    </row>
    <row r="728" spans="1:17" x14ac:dyDescent="0.25">
      <c r="A728" s="102"/>
      <c r="B728" s="103" t="s">
        <v>710</v>
      </c>
      <c r="C728" s="103" t="s">
        <v>742</v>
      </c>
      <c r="D728" s="103" t="s">
        <v>89</v>
      </c>
      <c r="H728" s="123">
        <f>'MATRIZ 2017 COMPL HOMOLOGADA (2'!J728</f>
        <v>13046834.598851942</v>
      </c>
      <c r="I728" s="123">
        <f>'MATRIZ 2017 COMPL HOMOLOGADA (2'!O728</f>
        <v>0</v>
      </c>
      <c r="J728" s="123">
        <f>'MATRIZ 2017 COMPL HOMOLOGADA (2'!R728+'MATRIZ 2017 COMPL HOMOLOGADA (2'!X728+'MATRIZ 2017 COMPL HOMOLOGADA (2'!AQ728+'MATRIZ 2017 COMPL HOMOLOGADA (2'!AU728+'MATRIZ 2017 COMPL HOMOLOGADA (2'!AY728</f>
        <v>9286.0311110062703</v>
      </c>
      <c r="K728" s="123"/>
      <c r="L728" s="123">
        <f t="shared" si="39"/>
        <v>13056120.629962947</v>
      </c>
      <c r="M728" s="123"/>
      <c r="N728" s="123">
        <f>'MATRIZ 2017 COMPL HOMOLOGADA (2'!AG728+'MATRIZ 2017 COMPL HOMOLOGADA (2'!AJ728+'MATRIZ 2017 COMPL HOMOLOGADA (2'!AM728</f>
        <v>3994868.5151867098</v>
      </c>
      <c r="O728" s="123"/>
      <c r="P728" s="123"/>
      <c r="Q728" s="102"/>
    </row>
    <row r="729" spans="1:17" x14ac:dyDescent="0.25">
      <c r="A729" s="102"/>
      <c r="B729" s="103" t="s">
        <v>710</v>
      </c>
      <c r="C729" s="103" t="s">
        <v>743</v>
      </c>
      <c r="D729" s="103" t="s">
        <v>93</v>
      </c>
      <c r="H729" s="123">
        <f>'MATRIZ 2017 COMPL HOMOLOGADA (2'!J729</f>
        <v>0</v>
      </c>
      <c r="I729" s="123">
        <f>'MATRIZ 2017 COMPL HOMOLOGADA (2'!O729</f>
        <v>1008834.838313039</v>
      </c>
      <c r="J729" s="123">
        <f>'MATRIZ 2017 COMPL HOMOLOGADA (2'!R729+'MATRIZ 2017 COMPL HOMOLOGADA (2'!X729+'MATRIZ 2017 COMPL HOMOLOGADA (2'!AQ729+'MATRIZ 2017 COMPL HOMOLOGADA (2'!AU729+'MATRIZ 2017 COMPL HOMOLOGADA (2'!AY729</f>
        <v>0</v>
      </c>
      <c r="K729" s="123"/>
      <c r="L729" s="123">
        <f t="shared" si="39"/>
        <v>1008834.838313039</v>
      </c>
      <c r="M729" s="123"/>
      <c r="N729" s="123">
        <f>'MATRIZ 2017 COMPL HOMOLOGADA (2'!AG729+'MATRIZ 2017 COMPL HOMOLOGADA (2'!AJ729+'MATRIZ 2017 COMPL HOMOLOGADA (2'!AM729</f>
        <v>2925.4951520198501</v>
      </c>
      <c r="O729" s="123"/>
      <c r="P729" s="123"/>
      <c r="Q729" s="102"/>
    </row>
    <row r="730" spans="1:17" x14ac:dyDescent="0.25">
      <c r="A730" s="102"/>
      <c r="B730" s="103" t="s">
        <v>710</v>
      </c>
      <c r="C730" s="103" t="s">
        <v>744</v>
      </c>
      <c r="D730" s="103" t="s">
        <v>89</v>
      </c>
      <c r="H730" s="123">
        <f>'MATRIZ 2017 COMPL HOMOLOGADA (2'!J730</f>
        <v>1719973.4019592025</v>
      </c>
      <c r="I730" s="123">
        <f>'MATRIZ 2017 COMPL HOMOLOGADA (2'!O730</f>
        <v>0</v>
      </c>
      <c r="J730" s="123">
        <f>'MATRIZ 2017 COMPL HOMOLOGADA (2'!R730+'MATRIZ 2017 COMPL HOMOLOGADA (2'!X730+'MATRIZ 2017 COMPL HOMOLOGADA (2'!AQ730+'MATRIZ 2017 COMPL HOMOLOGADA (2'!AU730+'MATRIZ 2017 COMPL HOMOLOGADA (2'!AY730</f>
        <v>74573.872997709972</v>
      </c>
      <c r="K730" s="123"/>
      <c r="L730" s="123">
        <f t="shared" si="39"/>
        <v>1794547.2749569125</v>
      </c>
      <c r="M730" s="123"/>
      <c r="N730" s="123">
        <f>'MATRIZ 2017 COMPL HOMOLOGADA (2'!AG730+'MATRIZ 2017 COMPL HOMOLOGADA (2'!AJ730+'MATRIZ 2017 COMPL HOMOLOGADA (2'!AM730</f>
        <v>459087.61758544453</v>
      </c>
      <c r="O730" s="123"/>
      <c r="P730" s="123"/>
      <c r="Q730" s="102"/>
    </row>
    <row r="731" spans="1:17" x14ac:dyDescent="0.25">
      <c r="A731" s="102"/>
      <c r="B731" s="103" t="s">
        <v>710</v>
      </c>
      <c r="C731" s="103" t="s">
        <v>745</v>
      </c>
      <c r="D731" s="103" t="s">
        <v>89</v>
      </c>
      <c r="H731" s="123">
        <f>'MATRIZ 2017 COMPL HOMOLOGADA (2'!J731</f>
        <v>2181504.3409995059</v>
      </c>
      <c r="I731" s="123">
        <f>'MATRIZ 2017 COMPL HOMOLOGADA (2'!O731</f>
        <v>0</v>
      </c>
      <c r="J731" s="123">
        <f>'MATRIZ 2017 COMPL HOMOLOGADA (2'!R731+'MATRIZ 2017 COMPL HOMOLOGADA (2'!X731+'MATRIZ 2017 COMPL HOMOLOGADA (2'!AQ731+'MATRIZ 2017 COMPL HOMOLOGADA (2'!AU731+'MATRIZ 2017 COMPL HOMOLOGADA (2'!AY731</f>
        <v>0</v>
      </c>
      <c r="K731" s="123"/>
      <c r="L731" s="123">
        <f t="shared" si="39"/>
        <v>2181504.3409995059</v>
      </c>
      <c r="M731" s="123"/>
      <c r="N731" s="123">
        <f>'MATRIZ 2017 COMPL HOMOLOGADA (2'!AG731+'MATRIZ 2017 COMPL HOMOLOGADA (2'!AJ731+'MATRIZ 2017 COMPL HOMOLOGADA (2'!AM731</f>
        <v>680123.39131366834</v>
      </c>
      <c r="O731" s="123"/>
      <c r="P731" s="123"/>
      <c r="Q731" s="102"/>
    </row>
    <row r="732" spans="1:17" x14ac:dyDescent="0.25">
      <c r="A732" s="102"/>
      <c r="B732" s="103" t="s">
        <v>710</v>
      </c>
      <c r="C732" s="103" t="s">
        <v>746</v>
      </c>
      <c r="D732" s="103" t="s">
        <v>93</v>
      </c>
      <c r="H732" s="123">
        <f>'MATRIZ 2017 COMPL HOMOLOGADA (2'!J732</f>
        <v>0</v>
      </c>
      <c r="I732" s="123">
        <f>'MATRIZ 2017 COMPL HOMOLOGADA (2'!O732</f>
        <v>1055210.9409638934</v>
      </c>
      <c r="J732" s="123">
        <f>'MATRIZ 2017 COMPL HOMOLOGADA (2'!R732+'MATRIZ 2017 COMPL HOMOLOGADA (2'!X732+'MATRIZ 2017 COMPL HOMOLOGADA (2'!AQ732+'MATRIZ 2017 COMPL HOMOLOGADA (2'!AU732+'MATRIZ 2017 COMPL HOMOLOGADA (2'!AY732</f>
        <v>0</v>
      </c>
      <c r="K732" s="123"/>
      <c r="L732" s="123">
        <f t="shared" si="39"/>
        <v>1055210.9409638934</v>
      </c>
      <c r="M732" s="123"/>
      <c r="N732" s="123">
        <f>'MATRIZ 2017 COMPL HOMOLOGADA (2'!AG732+'MATRIZ 2017 COMPL HOMOLOGADA (2'!AJ732+'MATRIZ 2017 COMPL HOMOLOGADA (2'!AM732</f>
        <v>114471.88166793442</v>
      </c>
      <c r="O732" s="123"/>
      <c r="P732" s="123"/>
      <c r="Q732" s="102"/>
    </row>
    <row r="733" spans="1:17" x14ac:dyDescent="0.25">
      <c r="A733" s="102"/>
      <c r="B733" s="103" t="s">
        <v>710</v>
      </c>
      <c r="C733" s="103" t="s">
        <v>747</v>
      </c>
      <c r="D733" s="103" t="s">
        <v>89</v>
      </c>
      <c r="H733" s="123">
        <f>'MATRIZ 2017 COMPL HOMOLOGADA (2'!J733</f>
        <v>1719973.4019592025</v>
      </c>
      <c r="I733" s="123">
        <f>'MATRIZ 2017 COMPL HOMOLOGADA (2'!O733</f>
        <v>0</v>
      </c>
      <c r="J733" s="123">
        <f>'MATRIZ 2017 COMPL HOMOLOGADA (2'!R733+'MATRIZ 2017 COMPL HOMOLOGADA (2'!X733+'MATRIZ 2017 COMPL HOMOLOGADA (2'!AQ733+'MATRIZ 2017 COMPL HOMOLOGADA (2'!AU733+'MATRIZ 2017 COMPL HOMOLOGADA (2'!AY733</f>
        <v>0</v>
      </c>
      <c r="K733" s="123"/>
      <c r="L733" s="123">
        <f t="shared" si="39"/>
        <v>1719973.4019592025</v>
      </c>
      <c r="M733" s="123"/>
      <c r="N733" s="123">
        <f>'MATRIZ 2017 COMPL HOMOLOGADA (2'!AG733+'MATRIZ 2017 COMPL HOMOLOGADA (2'!AJ733+'MATRIZ 2017 COMPL HOMOLOGADA (2'!AM733</f>
        <v>688513.45843825152</v>
      </c>
      <c r="O733" s="123"/>
      <c r="P733" s="123"/>
      <c r="Q733" s="102"/>
    </row>
    <row r="734" spans="1:17" x14ac:dyDescent="0.25">
      <c r="A734" s="102"/>
      <c r="B734" s="103" t="s">
        <v>710</v>
      </c>
      <c r="C734" s="103" t="s">
        <v>748</v>
      </c>
      <c r="D734" s="103" t="s">
        <v>89</v>
      </c>
      <c r="H734" s="123">
        <f>'MATRIZ 2017 COMPL HOMOLOGADA (2'!J734</f>
        <v>2421282.3248222903</v>
      </c>
      <c r="I734" s="123">
        <f>'MATRIZ 2017 COMPL HOMOLOGADA (2'!O734</f>
        <v>0</v>
      </c>
      <c r="J734" s="123">
        <f>'MATRIZ 2017 COMPL HOMOLOGADA (2'!R734+'MATRIZ 2017 COMPL HOMOLOGADA (2'!X734+'MATRIZ 2017 COMPL HOMOLOGADA (2'!AQ734+'MATRIZ 2017 COMPL HOMOLOGADA (2'!AU734+'MATRIZ 2017 COMPL HOMOLOGADA (2'!AY734</f>
        <v>0</v>
      </c>
      <c r="K734" s="123"/>
      <c r="L734" s="123">
        <f t="shared" si="39"/>
        <v>2421282.3248222903</v>
      </c>
      <c r="M734" s="123"/>
      <c r="N734" s="123">
        <f>'MATRIZ 2017 COMPL HOMOLOGADA (2'!AG734+'MATRIZ 2017 COMPL HOMOLOGADA (2'!AJ734+'MATRIZ 2017 COMPL HOMOLOGADA (2'!AM734</f>
        <v>561890.35580677527</v>
      </c>
      <c r="O734" s="123"/>
      <c r="P734" s="123"/>
      <c r="Q734" s="102"/>
    </row>
    <row r="735" spans="1:17" x14ac:dyDescent="0.25">
      <c r="A735" s="102"/>
      <c r="H735" s="123"/>
      <c r="I735" s="123"/>
      <c r="J735" s="123"/>
      <c r="K735" s="123"/>
      <c r="L735" s="123"/>
      <c r="M735" s="123"/>
      <c r="N735" s="123"/>
      <c r="O735" s="123"/>
      <c r="P735" s="123"/>
      <c r="Q735" s="102"/>
    </row>
    <row r="736" spans="1:17" x14ac:dyDescent="0.25">
      <c r="A736" s="102"/>
      <c r="B736" s="107" t="s">
        <v>749</v>
      </c>
      <c r="C736" s="107" t="s">
        <v>750</v>
      </c>
      <c r="D736" s="107" t="s">
        <v>84</v>
      </c>
      <c r="E736" s="107"/>
      <c r="F736" s="109"/>
      <c r="G736" s="107"/>
      <c r="H736" s="124">
        <f>SUM(H737:H748)</f>
        <v>24870703.832186755</v>
      </c>
      <c r="I736" s="124">
        <f>SUM(I737:I748)</f>
        <v>5111011.1164967418</v>
      </c>
      <c r="J736" s="124">
        <f>SUM(J737:J748)</f>
        <v>4589037.1310856333</v>
      </c>
      <c r="K736" s="124"/>
      <c r="L736" s="124">
        <f>SUM(L737:L748)</f>
        <v>34570752.079769127</v>
      </c>
      <c r="M736" s="124"/>
      <c r="N736" s="124">
        <f>SUM(N737:N748)</f>
        <v>7480790.5425852267</v>
      </c>
      <c r="O736" s="124"/>
      <c r="P736" s="124">
        <f>L736*'DADOS BASE PROPOSTA'!$H$63</f>
        <v>27656.601663815301</v>
      </c>
      <c r="Q736" s="102"/>
    </row>
    <row r="737" spans="1:17" x14ac:dyDescent="0.25">
      <c r="A737" s="102"/>
      <c r="B737" s="103" t="s">
        <v>749</v>
      </c>
      <c r="C737" s="103" t="s">
        <v>35</v>
      </c>
      <c r="D737" s="103" t="s">
        <v>85</v>
      </c>
      <c r="F737" s="77">
        <f>'MATRIZ 2017 COMPL HOMOLOGADA (2'!Q737</f>
        <v>11</v>
      </c>
      <c r="H737" s="123">
        <f>'MATRIZ 2017 COMPL HOMOLOGADA (2'!J737</f>
        <v>0</v>
      </c>
      <c r="I737" s="123">
        <f>SUMIF('MATRIZ 2017 COMPL HOMOLOGADA (2'!D738:D749,"ECR",'MATRIZ 2017 COMPL HOMOLOGADA (2'!O738:O749)</f>
        <v>0</v>
      </c>
      <c r="J737" s="123">
        <f>'MATRIZ 2017 COMPL HOMOLOGADA (2'!R737+'MATRIZ 2017 COMPL HOMOLOGADA (2'!X737+'MATRIZ 2017 COMPL HOMOLOGADA (2'!AQ737+'MATRIZ 2017 COMPL HOMOLOGADA (2'!AU737+'MATRIZ 2017 COMPL HOMOLOGADA (2'!AY737</f>
        <v>4472109.4777467651</v>
      </c>
      <c r="K737" s="123"/>
      <c r="L737" s="123">
        <f t="shared" ref="L737:L748" si="40">SUM(H737:J737)</f>
        <v>4472109.4777467651</v>
      </c>
      <c r="M737" s="123"/>
      <c r="N737" s="123">
        <f>'MATRIZ 2017 COMPL HOMOLOGADA (2'!AG737+'MATRIZ 2017 COMPL HOMOLOGADA (2'!AJ737+'MATRIZ 2017 COMPL HOMOLOGADA (2'!AM737</f>
        <v>0</v>
      </c>
      <c r="O737" s="123"/>
      <c r="P737" s="123"/>
      <c r="Q737" s="102"/>
    </row>
    <row r="738" spans="1:17" x14ac:dyDescent="0.25">
      <c r="A738" s="102"/>
      <c r="B738" s="103" t="s">
        <v>749</v>
      </c>
      <c r="C738" s="103" t="s">
        <v>751</v>
      </c>
      <c r="D738" s="103" t="s">
        <v>89</v>
      </c>
      <c r="H738" s="123">
        <f>'MATRIZ 2017 COMPL HOMOLOGADA (2'!J738</f>
        <v>2239523.7625935036</v>
      </c>
      <c r="I738" s="123">
        <f>'MATRIZ 2017 COMPL HOMOLOGADA (2'!O738</f>
        <v>0</v>
      </c>
      <c r="J738" s="123">
        <f>'MATRIZ 2017 COMPL HOMOLOGADA (2'!R738+'MATRIZ 2017 COMPL HOMOLOGADA (2'!X738+'MATRIZ 2017 COMPL HOMOLOGADA (2'!AQ738+'MATRIZ 2017 COMPL HOMOLOGADA (2'!AU738+'MATRIZ 2017 COMPL HOMOLOGADA (2'!AY738</f>
        <v>0</v>
      </c>
      <c r="K738" s="123"/>
      <c r="L738" s="123">
        <f t="shared" si="40"/>
        <v>2239523.7625935036</v>
      </c>
      <c r="M738" s="123"/>
      <c r="N738" s="123">
        <f>'MATRIZ 2017 COMPL HOMOLOGADA (2'!AG738+'MATRIZ 2017 COMPL HOMOLOGADA (2'!AJ738+'MATRIZ 2017 COMPL HOMOLOGADA (2'!AM738</f>
        <v>536019.8779253274</v>
      </c>
      <c r="O738" s="123"/>
      <c r="P738" s="123"/>
      <c r="Q738" s="102"/>
    </row>
    <row r="739" spans="1:17" x14ac:dyDescent="0.25">
      <c r="A739" s="102"/>
      <c r="B739" s="103" t="s">
        <v>749</v>
      </c>
      <c r="C739" s="103" t="s">
        <v>752</v>
      </c>
      <c r="D739" s="103" t="s">
        <v>89</v>
      </c>
      <c r="H739" s="123">
        <f>'MATRIZ 2017 COMPL HOMOLOGADA (2'!J739</f>
        <v>6290703.0402093921</v>
      </c>
      <c r="I739" s="123">
        <f>'MATRIZ 2017 COMPL HOMOLOGADA (2'!O739</f>
        <v>0</v>
      </c>
      <c r="J739" s="123">
        <f>'MATRIZ 2017 COMPL HOMOLOGADA (2'!R739+'MATRIZ 2017 COMPL HOMOLOGADA (2'!X739+'MATRIZ 2017 COMPL HOMOLOGADA (2'!AQ739+'MATRIZ 2017 COMPL HOMOLOGADA (2'!AU739+'MATRIZ 2017 COMPL HOMOLOGADA (2'!AY739</f>
        <v>0</v>
      </c>
      <c r="K739" s="123"/>
      <c r="L739" s="123">
        <f t="shared" si="40"/>
        <v>6290703.0402093921</v>
      </c>
      <c r="M739" s="123"/>
      <c r="N739" s="123">
        <f>'MATRIZ 2017 COMPL HOMOLOGADA (2'!AG739+'MATRIZ 2017 COMPL HOMOLOGADA (2'!AJ739+'MATRIZ 2017 COMPL HOMOLOGADA (2'!AM739</f>
        <v>1542944.9825454112</v>
      </c>
      <c r="O739" s="123"/>
      <c r="P739" s="123"/>
      <c r="Q739" s="102"/>
    </row>
    <row r="740" spans="1:17" x14ac:dyDescent="0.25">
      <c r="A740" s="102"/>
      <c r="B740" s="103" t="s">
        <v>749</v>
      </c>
      <c r="C740" s="103" t="s">
        <v>753</v>
      </c>
      <c r="D740" s="103" t="s">
        <v>87</v>
      </c>
      <c r="H740" s="123">
        <f>'MATRIZ 2017 COMPL HOMOLOGADA (2'!J740</f>
        <v>0</v>
      </c>
      <c r="I740" s="123">
        <f>'MATRIZ 2017 COMPL HOMOLOGADA (2'!O740</f>
        <v>663900.70865535748</v>
      </c>
      <c r="J740" s="123">
        <f>'MATRIZ 2017 COMPL HOMOLOGADA (2'!R740+'MATRIZ 2017 COMPL HOMOLOGADA (2'!X740+'MATRIZ 2017 COMPL HOMOLOGADA (2'!AQ740+'MATRIZ 2017 COMPL HOMOLOGADA (2'!AU740+'MATRIZ 2017 COMPL HOMOLOGADA (2'!AY740</f>
        <v>0</v>
      </c>
      <c r="K740" s="123"/>
      <c r="L740" s="123">
        <f t="shared" si="40"/>
        <v>663900.70865535748</v>
      </c>
      <c r="M740" s="123"/>
      <c r="N740" s="123">
        <f>'MATRIZ 2017 COMPL HOMOLOGADA (2'!AG740+'MATRIZ 2017 COMPL HOMOLOGADA (2'!AJ740+'MATRIZ 2017 COMPL HOMOLOGADA (2'!AM740</f>
        <v>157938.98330992062</v>
      </c>
      <c r="O740" s="123"/>
      <c r="P740" s="123"/>
      <c r="Q740" s="102"/>
    </row>
    <row r="741" spans="1:17" x14ac:dyDescent="0.25">
      <c r="A741" s="102"/>
      <c r="B741" s="103" t="s">
        <v>749</v>
      </c>
      <c r="C741" s="103" t="s">
        <v>754</v>
      </c>
      <c r="D741" s="103" t="s">
        <v>87</v>
      </c>
      <c r="H741" s="123">
        <f>'MATRIZ 2017 COMPL HOMOLOGADA (2'!J741</f>
        <v>0</v>
      </c>
      <c r="I741" s="123">
        <f>'MATRIZ 2017 COMPL HOMOLOGADA (2'!O741</f>
        <v>644906.75428078347</v>
      </c>
      <c r="J741" s="123">
        <f>'MATRIZ 2017 COMPL HOMOLOGADA (2'!R741+'MATRIZ 2017 COMPL HOMOLOGADA (2'!X741+'MATRIZ 2017 COMPL HOMOLOGADA (2'!AQ741+'MATRIZ 2017 COMPL HOMOLOGADA (2'!AU741+'MATRIZ 2017 COMPL HOMOLOGADA (2'!AY741</f>
        <v>0</v>
      </c>
      <c r="K741" s="123"/>
      <c r="L741" s="123">
        <f t="shared" si="40"/>
        <v>644906.75428078347</v>
      </c>
      <c r="M741" s="123"/>
      <c r="N741" s="123">
        <f>'MATRIZ 2017 COMPL HOMOLOGADA (2'!AG741+'MATRIZ 2017 COMPL HOMOLOGADA (2'!AJ741+'MATRIZ 2017 COMPL HOMOLOGADA (2'!AM741</f>
        <v>133915.7532403451</v>
      </c>
      <c r="O741" s="123"/>
      <c r="P741" s="123"/>
      <c r="Q741" s="102"/>
    </row>
    <row r="742" spans="1:17" x14ac:dyDescent="0.25">
      <c r="A742" s="102"/>
      <c r="B742" s="103" t="s">
        <v>749</v>
      </c>
      <c r="C742" s="103" t="s">
        <v>755</v>
      </c>
      <c r="D742" s="103" t="s">
        <v>87</v>
      </c>
      <c r="H742" s="123">
        <f>'MATRIZ 2017 COMPL HOMOLOGADA (2'!J742</f>
        <v>0</v>
      </c>
      <c r="I742" s="123">
        <f>'MATRIZ 2017 COMPL HOMOLOGADA (2'!O742</f>
        <v>758338.7909608453</v>
      </c>
      <c r="J742" s="123">
        <f>'MATRIZ 2017 COMPL HOMOLOGADA (2'!R742+'MATRIZ 2017 COMPL HOMOLOGADA (2'!X742+'MATRIZ 2017 COMPL HOMOLOGADA (2'!AQ742+'MATRIZ 2017 COMPL HOMOLOGADA (2'!AU742+'MATRIZ 2017 COMPL HOMOLOGADA (2'!AY742</f>
        <v>0</v>
      </c>
      <c r="K742" s="123"/>
      <c r="L742" s="123">
        <f t="shared" si="40"/>
        <v>758338.7909608453</v>
      </c>
      <c r="M742" s="123"/>
      <c r="N742" s="123">
        <f>'MATRIZ 2017 COMPL HOMOLOGADA (2'!AG742+'MATRIZ 2017 COMPL HOMOLOGADA (2'!AJ742+'MATRIZ 2017 COMPL HOMOLOGADA (2'!AM742</f>
        <v>221283.27679674982</v>
      </c>
      <c r="O742" s="123"/>
      <c r="P742" s="123"/>
      <c r="Q742" s="102"/>
    </row>
    <row r="743" spans="1:17" x14ac:dyDescent="0.25">
      <c r="A743" s="102"/>
      <c r="B743" s="103" t="s">
        <v>749</v>
      </c>
      <c r="C743" s="103" t="s">
        <v>756</v>
      </c>
      <c r="D743" s="103" t="s">
        <v>136</v>
      </c>
      <c r="H743" s="123">
        <f>'MATRIZ 2017 COMPL HOMOLOGADA (2'!J743</f>
        <v>0</v>
      </c>
      <c r="I743" s="123">
        <f>'MATRIZ 2017 COMPL HOMOLOGADA (2'!O743</f>
        <v>1390465.1661699072</v>
      </c>
      <c r="J743" s="123">
        <f>'MATRIZ 2017 COMPL HOMOLOGADA (2'!R743+'MATRIZ 2017 COMPL HOMOLOGADA (2'!X743+'MATRIZ 2017 COMPL HOMOLOGADA (2'!AQ743+'MATRIZ 2017 COMPL HOMOLOGADA (2'!AU743+'MATRIZ 2017 COMPL HOMOLOGADA (2'!AY743</f>
        <v>0</v>
      </c>
      <c r="K743" s="123"/>
      <c r="L743" s="123">
        <f t="shared" si="40"/>
        <v>1390465.1661699072</v>
      </c>
      <c r="M743" s="123"/>
      <c r="N743" s="123">
        <f>'MATRIZ 2017 COMPL HOMOLOGADA (2'!AG743+'MATRIZ 2017 COMPL HOMOLOGADA (2'!AJ743+'MATRIZ 2017 COMPL HOMOLOGADA (2'!AM743</f>
        <v>451088.63506004744</v>
      </c>
      <c r="O743" s="123"/>
      <c r="P743" s="123"/>
      <c r="Q743" s="102"/>
    </row>
    <row r="744" spans="1:17" x14ac:dyDescent="0.25">
      <c r="A744" s="102"/>
      <c r="B744" s="103" t="s">
        <v>749</v>
      </c>
      <c r="C744" s="103" t="s">
        <v>757</v>
      </c>
      <c r="D744" s="103" t="s">
        <v>136</v>
      </c>
      <c r="H744" s="123">
        <f>'MATRIZ 2017 COMPL HOMOLOGADA (2'!J744</f>
        <v>0</v>
      </c>
      <c r="I744" s="123">
        <f>'MATRIZ 2017 COMPL HOMOLOGADA (2'!O744</f>
        <v>1653399.6964298482</v>
      </c>
      <c r="J744" s="123">
        <f>'MATRIZ 2017 COMPL HOMOLOGADA (2'!R744+'MATRIZ 2017 COMPL HOMOLOGADA (2'!X744+'MATRIZ 2017 COMPL HOMOLOGADA (2'!AQ744+'MATRIZ 2017 COMPL HOMOLOGADA (2'!AU744+'MATRIZ 2017 COMPL HOMOLOGADA (2'!AY744</f>
        <v>0</v>
      </c>
      <c r="K744" s="123"/>
      <c r="L744" s="123">
        <f t="shared" si="40"/>
        <v>1653399.6964298482</v>
      </c>
      <c r="M744" s="123"/>
      <c r="N744" s="123">
        <f>'MATRIZ 2017 COMPL HOMOLOGADA (2'!AG744+'MATRIZ 2017 COMPL HOMOLOGADA (2'!AJ744+'MATRIZ 2017 COMPL HOMOLOGADA (2'!AM744</f>
        <v>300037.37204451812</v>
      </c>
      <c r="O744" s="123"/>
      <c r="P744" s="123"/>
      <c r="Q744" s="102"/>
    </row>
    <row r="745" spans="1:17" x14ac:dyDescent="0.25">
      <c r="A745" s="102"/>
      <c r="B745" s="103" t="s">
        <v>749</v>
      </c>
      <c r="C745" s="103" t="s">
        <v>758</v>
      </c>
      <c r="D745" s="103" t="s">
        <v>89</v>
      </c>
      <c r="H745" s="123">
        <f>'MATRIZ 2017 COMPL HOMOLOGADA (2'!J745</f>
        <v>1719973.4019592025</v>
      </c>
      <c r="I745" s="123">
        <f>'MATRIZ 2017 COMPL HOMOLOGADA (2'!O745</f>
        <v>0</v>
      </c>
      <c r="J745" s="123">
        <f>'MATRIZ 2017 COMPL HOMOLOGADA (2'!R745+'MATRIZ 2017 COMPL HOMOLOGADA (2'!X745+'MATRIZ 2017 COMPL HOMOLOGADA (2'!AQ745+'MATRIZ 2017 COMPL HOMOLOGADA (2'!AU745+'MATRIZ 2017 COMPL HOMOLOGADA (2'!AY745</f>
        <v>2431.1585438752363</v>
      </c>
      <c r="K745" s="123"/>
      <c r="L745" s="123">
        <f t="shared" si="40"/>
        <v>1722404.5605030777</v>
      </c>
      <c r="M745" s="123"/>
      <c r="N745" s="123">
        <f>'MATRIZ 2017 COMPL HOMOLOGADA (2'!AG745+'MATRIZ 2017 COMPL HOMOLOGADA (2'!AJ745+'MATRIZ 2017 COMPL HOMOLOGADA (2'!AM745</f>
        <v>306037.74368162389</v>
      </c>
      <c r="O745" s="123"/>
      <c r="P745" s="123"/>
      <c r="Q745" s="102"/>
    </row>
    <row r="746" spans="1:17" x14ac:dyDescent="0.25">
      <c r="A746" s="102"/>
      <c r="B746" s="103" t="s">
        <v>749</v>
      </c>
      <c r="C746" s="103" t="s">
        <v>517</v>
      </c>
      <c r="D746" s="103" t="s">
        <v>89</v>
      </c>
      <c r="H746" s="123">
        <f>'MATRIZ 2017 COMPL HOMOLOGADA (2'!J746</f>
        <v>9653019.3202686012</v>
      </c>
      <c r="I746" s="123">
        <f>'MATRIZ 2017 COMPL HOMOLOGADA (2'!O746</f>
        <v>0</v>
      </c>
      <c r="J746" s="123">
        <f>'MATRIZ 2017 COMPL HOMOLOGADA (2'!R746+'MATRIZ 2017 COMPL HOMOLOGADA (2'!X746+'MATRIZ 2017 COMPL HOMOLOGADA (2'!AQ746+'MATRIZ 2017 COMPL HOMOLOGADA (2'!AU746+'MATRIZ 2017 COMPL HOMOLOGADA (2'!AY746</f>
        <v>94320.474126771587</v>
      </c>
      <c r="K746" s="123"/>
      <c r="L746" s="123">
        <f t="shared" si="40"/>
        <v>9747339.7943953723</v>
      </c>
      <c r="M746" s="123"/>
      <c r="N746" s="123">
        <f>'MATRIZ 2017 COMPL HOMOLOGADA (2'!AG746+'MATRIZ 2017 COMPL HOMOLOGADA (2'!AJ746+'MATRIZ 2017 COMPL HOMOLOGADA (2'!AM746</f>
        <v>2533247.4025696665</v>
      </c>
      <c r="O746" s="123"/>
      <c r="P746" s="123"/>
      <c r="Q746" s="102"/>
    </row>
    <row r="747" spans="1:17" x14ac:dyDescent="0.25">
      <c r="A747" s="102"/>
      <c r="B747" s="103" t="s">
        <v>749</v>
      </c>
      <c r="C747" s="103" t="s">
        <v>759</v>
      </c>
      <c r="D747" s="103" t="s">
        <v>89</v>
      </c>
      <c r="H747" s="123">
        <f>'MATRIZ 2017 COMPL HOMOLOGADA (2'!J747</f>
        <v>2926098.9020357179</v>
      </c>
      <c r="I747" s="123">
        <f>'MATRIZ 2017 COMPL HOMOLOGADA (2'!O747</f>
        <v>0</v>
      </c>
      <c r="J747" s="123">
        <f>'MATRIZ 2017 COMPL HOMOLOGADA (2'!R747+'MATRIZ 2017 COMPL HOMOLOGADA (2'!X747+'MATRIZ 2017 COMPL HOMOLOGADA (2'!AQ747+'MATRIZ 2017 COMPL HOMOLOGADA (2'!AU747+'MATRIZ 2017 COMPL HOMOLOGADA (2'!AY747</f>
        <v>9917.464718827754</v>
      </c>
      <c r="K747" s="123"/>
      <c r="L747" s="123">
        <f t="shared" si="40"/>
        <v>2936016.3667545458</v>
      </c>
      <c r="M747" s="123"/>
      <c r="N747" s="123">
        <f>'MATRIZ 2017 COMPL HOMOLOGADA (2'!AG747+'MATRIZ 2017 COMPL HOMOLOGADA (2'!AJ747+'MATRIZ 2017 COMPL HOMOLOGADA (2'!AM747</f>
        <v>653621.94628874701</v>
      </c>
      <c r="O747" s="123"/>
      <c r="P747" s="123"/>
      <c r="Q747" s="102"/>
    </row>
    <row r="748" spans="1:17" x14ac:dyDescent="0.25">
      <c r="A748" s="102"/>
      <c r="B748" s="103" t="s">
        <v>749</v>
      </c>
      <c r="C748" s="103" t="s">
        <v>760</v>
      </c>
      <c r="D748" s="103" t="s">
        <v>89</v>
      </c>
      <c r="H748" s="123">
        <f>'MATRIZ 2017 COMPL HOMOLOGADA (2'!J748</f>
        <v>2041385.4051203369</v>
      </c>
      <c r="I748" s="123">
        <f>'MATRIZ 2017 COMPL HOMOLOGADA (2'!O748</f>
        <v>0</v>
      </c>
      <c r="J748" s="123">
        <f>'MATRIZ 2017 COMPL HOMOLOGADA (2'!R748+'MATRIZ 2017 COMPL HOMOLOGADA (2'!X748+'MATRIZ 2017 COMPL HOMOLOGADA (2'!AQ748+'MATRIZ 2017 COMPL HOMOLOGADA (2'!AU748+'MATRIZ 2017 COMPL HOMOLOGADA (2'!AY748</f>
        <v>10258.555949392983</v>
      </c>
      <c r="K748" s="123"/>
      <c r="L748" s="123">
        <f t="shared" si="40"/>
        <v>2051643.9610697299</v>
      </c>
      <c r="M748" s="123"/>
      <c r="N748" s="123">
        <f>'MATRIZ 2017 COMPL HOMOLOGADA (2'!AG748+'MATRIZ 2017 COMPL HOMOLOGADA (2'!AJ748+'MATRIZ 2017 COMPL HOMOLOGADA (2'!AM748</f>
        <v>644654.56912286917</v>
      </c>
      <c r="O748" s="123"/>
      <c r="P748" s="123"/>
      <c r="Q748" s="102"/>
    </row>
    <row r="749" spans="1:17" x14ac:dyDescent="0.25">
      <c r="A749" s="102"/>
      <c r="H749" s="123"/>
      <c r="I749" s="123"/>
      <c r="J749" s="123"/>
      <c r="K749" s="123"/>
      <c r="L749" s="123"/>
      <c r="M749" s="123"/>
      <c r="N749" s="123"/>
      <c r="O749" s="123"/>
      <c r="P749" s="123"/>
      <c r="Q749" s="102"/>
    </row>
    <row r="750" spans="1:17" x14ac:dyDescent="0.25">
      <c r="A750" s="102"/>
      <c r="H750" s="123"/>
      <c r="I750" s="123"/>
      <c r="J750" s="123"/>
      <c r="K750" s="123"/>
      <c r="L750" s="123"/>
      <c r="M750" s="123"/>
      <c r="N750" s="123"/>
      <c r="O750" s="123"/>
      <c r="P750" s="123"/>
      <c r="Q750" s="102"/>
    </row>
    <row r="751" spans="1:17" x14ac:dyDescent="0.25">
      <c r="A751" s="102"/>
      <c r="H751" s="123"/>
      <c r="I751" s="123"/>
      <c r="J751" s="123"/>
      <c r="K751" s="123"/>
      <c r="L751" s="123"/>
      <c r="M751" s="123"/>
      <c r="N751" s="123"/>
      <c r="O751" s="123"/>
      <c r="P751" s="123"/>
      <c r="Q751" s="102"/>
    </row>
    <row r="752" spans="1:17" x14ac:dyDescent="0.25">
      <c r="A752" s="102"/>
      <c r="H752" s="123"/>
      <c r="I752" s="123"/>
      <c r="J752" s="123"/>
      <c r="K752" s="123"/>
      <c r="L752" s="123"/>
      <c r="M752" s="123"/>
      <c r="N752" s="123"/>
      <c r="O752" s="123"/>
      <c r="P752" s="123"/>
      <c r="Q752" s="102"/>
    </row>
    <row r="753" spans="1:17" x14ac:dyDescent="0.25">
      <c r="A753" s="102"/>
      <c r="H753" s="123"/>
      <c r="I753" s="123"/>
      <c r="J753" s="123"/>
      <c r="K753" s="123"/>
      <c r="L753" s="123"/>
      <c r="M753" s="123"/>
      <c r="N753" s="123"/>
      <c r="O753" s="123"/>
      <c r="P753" s="123"/>
      <c r="Q753" s="102"/>
    </row>
    <row r="754" spans="1:17" x14ac:dyDescent="0.25">
      <c r="A754" s="102"/>
      <c r="H754" s="123"/>
      <c r="I754" s="123"/>
      <c r="J754" s="123"/>
      <c r="K754" s="123"/>
      <c r="L754" s="123"/>
      <c r="M754" s="123"/>
      <c r="N754" s="123"/>
      <c r="O754" s="123"/>
      <c r="P754" s="123"/>
      <c r="Q754" s="102"/>
    </row>
    <row r="755" spans="1:17" x14ac:dyDescent="0.25">
      <c r="A755" s="102"/>
      <c r="H755" s="123"/>
      <c r="I755" s="123"/>
      <c r="J755" s="123"/>
      <c r="K755" s="123"/>
      <c r="L755" s="123"/>
      <c r="M755" s="123"/>
      <c r="N755" s="123"/>
      <c r="O755" s="123"/>
      <c r="P755" s="123"/>
      <c r="Q755" s="102"/>
    </row>
    <row r="756" spans="1:17" x14ac:dyDescent="0.25">
      <c r="A756" s="102"/>
      <c r="H756" s="123"/>
      <c r="I756" s="123"/>
      <c r="J756" s="123"/>
      <c r="K756" s="123"/>
      <c r="L756" s="123"/>
      <c r="M756" s="123"/>
      <c r="N756" s="123"/>
      <c r="O756" s="123"/>
      <c r="P756" s="123"/>
      <c r="Q756" s="102"/>
    </row>
    <row r="757" spans="1:17" x14ac:dyDescent="0.25">
      <c r="A757" s="102"/>
      <c r="H757" s="123"/>
      <c r="I757" s="123"/>
      <c r="J757" s="123"/>
      <c r="K757" s="123"/>
      <c r="L757" s="123"/>
      <c r="M757" s="123"/>
      <c r="N757" s="123"/>
      <c r="O757" s="123"/>
      <c r="P757" s="123"/>
      <c r="Q757" s="102"/>
    </row>
    <row r="758" spans="1:17" x14ac:dyDescent="0.25">
      <c r="A758" s="102"/>
      <c r="H758" s="123"/>
      <c r="I758" s="123"/>
      <c r="J758" s="123"/>
      <c r="K758" s="123"/>
      <c r="L758" s="123"/>
      <c r="M758" s="123"/>
      <c r="N758" s="123"/>
      <c r="O758" s="123"/>
      <c r="P758" s="123"/>
      <c r="Q758" s="102"/>
    </row>
    <row r="759" spans="1:17" x14ac:dyDescent="0.25">
      <c r="A759" s="102"/>
      <c r="H759" s="123"/>
      <c r="I759" s="123"/>
      <c r="J759" s="123"/>
      <c r="K759" s="123"/>
      <c r="L759" s="123"/>
      <c r="M759" s="123"/>
      <c r="N759" s="123"/>
      <c r="O759" s="123"/>
      <c r="P759" s="123"/>
      <c r="Q759" s="102"/>
    </row>
    <row r="760" spans="1:17" x14ac:dyDescent="0.25">
      <c r="A760" s="102"/>
      <c r="H760" s="123"/>
      <c r="I760" s="123"/>
      <c r="J760" s="123"/>
      <c r="K760" s="123"/>
      <c r="L760" s="123"/>
      <c r="M760" s="123"/>
      <c r="N760" s="123"/>
      <c r="O760" s="123"/>
      <c r="P760" s="123"/>
      <c r="Q760" s="102"/>
    </row>
    <row r="761" spans="1:17" x14ac:dyDescent="0.25">
      <c r="A761" s="102"/>
      <c r="H761" s="123"/>
      <c r="I761" s="123"/>
      <c r="J761" s="123"/>
      <c r="K761" s="123"/>
      <c r="L761" s="123"/>
      <c r="M761" s="123"/>
      <c r="N761" s="123"/>
      <c r="O761" s="123"/>
      <c r="P761" s="123"/>
      <c r="Q761" s="102"/>
    </row>
    <row r="762" spans="1:17" x14ac:dyDescent="0.25">
      <c r="A762" s="102"/>
      <c r="H762" s="123"/>
      <c r="I762" s="123"/>
      <c r="J762" s="123"/>
      <c r="K762" s="123"/>
      <c r="L762" s="123"/>
      <c r="M762" s="123"/>
      <c r="N762" s="123"/>
      <c r="O762" s="123"/>
      <c r="P762" s="123"/>
      <c r="Q762" s="102"/>
    </row>
    <row r="763" spans="1:17" x14ac:dyDescent="0.25">
      <c r="A763" s="102"/>
      <c r="H763" s="123"/>
      <c r="I763" s="123"/>
      <c r="J763" s="123"/>
      <c r="K763" s="123"/>
      <c r="L763" s="123"/>
      <c r="M763" s="123"/>
      <c r="N763" s="123"/>
      <c r="O763" s="123"/>
      <c r="P763" s="123"/>
      <c r="Q763" s="102"/>
    </row>
    <row r="764" spans="1:17" x14ac:dyDescent="0.25">
      <c r="A764" s="102"/>
      <c r="H764" s="123"/>
      <c r="I764" s="123"/>
      <c r="J764" s="123"/>
      <c r="K764" s="123"/>
      <c r="L764" s="123"/>
      <c r="M764" s="123"/>
      <c r="N764" s="123"/>
      <c r="O764" s="123"/>
      <c r="P764" s="123"/>
      <c r="Q764" s="102"/>
    </row>
    <row r="765" spans="1:17" x14ac:dyDescent="0.25">
      <c r="A765" s="102"/>
      <c r="H765" s="123"/>
      <c r="I765" s="123"/>
      <c r="J765" s="123"/>
      <c r="K765" s="123"/>
      <c r="L765" s="123"/>
      <c r="M765" s="123"/>
      <c r="N765" s="123"/>
      <c r="O765" s="123"/>
      <c r="P765" s="123"/>
      <c r="Q765" s="102"/>
    </row>
    <row r="766" spans="1:17" x14ac:dyDescent="0.25">
      <c r="A766" s="102"/>
      <c r="H766" s="123"/>
      <c r="I766" s="123"/>
      <c r="J766" s="123"/>
      <c r="K766" s="123"/>
      <c r="L766" s="123"/>
      <c r="M766" s="123"/>
      <c r="N766" s="123"/>
      <c r="O766" s="123"/>
      <c r="P766" s="123"/>
      <c r="Q766" s="102"/>
    </row>
    <row r="767" spans="1:17" x14ac:dyDescent="0.25">
      <c r="A767" s="102"/>
      <c r="H767" s="123"/>
      <c r="I767" s="123"/>
      <c r="J767" s="123"/>
      <c r="K767" s="123"/>
      <c r="L767" s="123"/>
      <c r="M767" s="123"/>
      <c r="N767" s="123"/>
      <c r="O767" s="123"/>
      <c r="P767" s="123"/>
      <c r="Q767" s="102"/>
    </row>
    <row r="768" spans="1:17" x14ac:dyDescent="0.25">
      <c r="A768" s="102"/>
      <c r="H768" s="123"/>
      <c r="I768" s="123"/>
      <c r="J768" s="123"/>
      <c r="K768" s="123"/>
      <c r="L768" s="123"/>
      <c r="M768" s="123"/>
      <c r="N768" s="123"/>
      <c r="O768" s="123"/>
      <c r="P768" s="123"/>
      <c r="Q768" s="102"/>
    </row>
    <row r="769" spans="1:17" x14ac:dyDescent="0.25">
      <c r="A769" s="102"/>
      <c r="H769" s="123"/>
      <c r="I769" s="123"/>
      <c r="J769" s="123"/>
      <c r="K769" s="123"/>
      <c r="L769" s="123"/>
      <c r="M769" s="123"/>
      <c r="N769" s="123"/>
      <c r="O769" s="123"/>
      <c r="P769" s="123"/>
      <c r="Q769" s="102"/>
    </row>
    <row r="770" spans="1:17" x14ac:dyDescent="0.25">
      <c r="A770" s="102"/>
      <c r="H770" s="123"/>
      <c r="I770" s="123"/>
      <c r="J770" s="123"/>
      <c r="K770" s="123"/>
      <c r="L770" s="123"/>
      <c r="M770" s="123"/>
      <c r="N770" s="123"/>
      <c r="O770" s="123"/>
      <c r="P770" s="123"/>
      <c r="Q770" s="102"/>
    </row>
    <row r="771" spans="1:17" x14ac:dyDescent="0.25">
      <c r="A771" s="102"/>
      <c r="H771" s="123"/>
      <c r="I771" s="123"/>
      <c r="J771" s="123"/>
      <c r="K771" s="123"/>
      <c r="L771" s="123"/>
      <c r="M771" s="123"/>
      <c r="N771" s="123"/>
      <c r="O771" s="123"/>
      <c r="P771" s="123"/>
      <c r="Q771" s="102"/>
    </row>
    <row r="772" spans="1:17" x14ac:dyDescent="0.25">
      <c r="A772" s="102"/>
      <c r="H772" s="123"/>
      <c r="I772" s="123"/>
      <c r="J772" s="123"/>
      <c r="K772" s="123"/>
      <c r="L772" s="123"/>
      <c r="M772" s="123"/>
      <c r="N772" s="123"/>
      <c r="O772" s="123"/>
      <c r="P772" s="123"/>
      <c r="Q772" s="102"/>
    </row>
    <row r="773" spans="1:17" x14ac:dyDescent="0.25">
      <c r="A773" s="102"/>
      <c r="H773" s="123"/>
      <c r="I773" s="123"/>
      <c r="J773" s="123"/>
      <c r="K773" s="123"/>
      <c r="L773" s="123"/>
      <c r="M773" s="123"/>
      <c r="N773" s="123"/>
      <c r="O773" s="123"/>
      <c r="P773" s="123"/>
      <c r="Q773" s="102"/>
    </row>
    <row r="774" spans="1:17" x14ac:dyDescent="0.25">
      <c r="A774" s="102"/>
      <c r="H774" s="123"/>
      <c r="I774" s="123"/>
      <c r="J774" s="123"/>
      <c r="K774" s="123"/>
      <c r="L774" s="123"/>
      <c r="M774" s="123"/>
      <c r="N774" s="123"/>
      <c r="O774" s="123"/>
      <c r="P774" s="123"/>
      <c r="Q774" s="102"/>
    </row>
    <row r="775" spans="1:17" x14ac:dyDescent="0.25">
      <c r="A775" s="102"/>
      <c r="H775" s="123"/>
      <c r="I775" s="123"/>
      <c r="J775" s="123"/>
      <c r="K775" s="123"/>
      <c r="L775" s="123"/>
      <c r="M775" s="123"/>
      <c r="N775" s="123"/>
      <c r="O775" s="123"/>
      <c r="P775" s="123"/>
      <c r="Q775" s="102"/>
    </row>
    <row r="776" spans="1:17" x14ac:dyDescent="0.25">
      <c r="A776" s="102"/>
      <c r="H776" s="123"/>
      <c r="I776" s="123"/>
      <c r="J776" s="123"/>
      <c r="K776" s="123"/>
      <c r="L776" s="123"/>
      <c r="M776" s="123"/>
      <c r="N776" s="123"/>
      <c r="O776" s="123"/>
      <c r="P776" s="123"/>
      <c r="Q776" s="102"/>
    </row>
    <row r="777" spans="1:17" x14ac:dyDescent="0.25">
      <c r="A777" s="102"/>
      <c r="H777" s="123"/>
      <c r="I777" s="123"/>
      <c r="J777" s="123"/>
      <c r="K777" s="123"/>
      <c r="L777" s="123"/>
      <c r="M777" s="123"/>
      <c r="N777" s="123"/>
      <c r="O777" s="123"/>
      <c r="P777" s="123"/>
      <c r="Q777" s="102"/>
    </row>
    <row r="778" spans="1:17" x14ac:dyDescent="0.25">
      <c r="A778" s="102"/>
      <c r="H778" s="123"/>
      <c r="I778" s="123"/>
      <c r="J778" s="123"/>
      <c r="K778" s="123"/>
      <c r="L778" s="123"/>
      <c r="M778" s="123"/>
      <c r="N778" s="123"/>
      <c r="O778" s="123"/>
      <c r="P778" s="123"/>
      <c r="Q778" s="102"/>
    </row>
    <row r="779" spans="1:17" x14ac:dyDescent="0.25">
      <c r="A779" s="102"/>
      <c r="H779" s="123"/>
      <c r="I779" s="123"/>
      <c r="J779" s="123"/>
      <c r="K779" s="123"/>
      <c r="L779" s="123"/>
      <c r="M779" s="123"/>
      <c r="N779" s="123"/>
      <c r="O779" s="123"/>
      <c r="P779" s="123"/>
      <c r="Q779" s="102"/>
    </row>
    <row r="780" spans="1:17" x14ac:dyDescent="0.25">
      <c r="A780" s="102"/>
      <c r="H780" s="123"/>
      <c r="I780" s="123"/>
      <c r="J780" s="123"/>
      <c r="K780" s="123"/>
      <c r="L780" s="123"/>
      <c r="M780" s="123"/>
      <c r="N780" s="123"/>
      <c r="O780" s="123"/>
      <c r="P780" s="123"/>
      <c r="Q780" s="102"/>
    </row>
    <row r="781" spans="1:17" x14ac:dyDescent="0.25">
      <c r="A781" s="102"/>
      <c r="H781" s="123"/>
      <c r="I781" s="123"/>
      <c r="J781" s="123"/>
      <c r="K781" s="123"/>
      <c r="L781" s="123"/>
      <c r="M781" s="123"/>
      <c r="N781" s="123"/>
      <c r="O781" s="123"/>
      <c r="P781" s="123"/>
      <c r="Q781" s="102"/>
    </row>
    <row r="782" spans="1:17" x14ac:dyDescent="0.25">
      <c r="A782" s="102"/>
      <c r="H782" s="123"/>
      <c r="I782" s="123"/>
      <c r="J782" s="123"/>
      <c r="K782" s="123"/>
      <c r="L782" s="123"/>
      <c r="M782" s="123"/>
      <c r="N782" s="123"/>
      <c r="O782" s="123"/>
      <c r="P782" s="123"/>
      <c r="Q782" s="102"/>
    </row>
    <row r="783" spans="1:17" x14ac:dyDescent="0.25">
      <c r="A783" s="102"/>
      <c r="H783" s="123"/>
      <c r="I783" s="123"/>
      <c r="J783" s="123"/>
      <c r="K783" s="123"/>
      <c r="L783" s="123"/>
      <c r="M783" s="123"/>
      <c r="N783" s="123"/>
      <c r="O783" s="123"/>
      <c r="P783" s="123"/>
      <c r="Q783" s="102"/>
    </row>
    <row r="784" spans="1:17" x14ac:dyDescent="0.25">
      <c r="A784" s="102"/>
      <c r="H784" s="123"/>
      <c r="I784" s="123"/>
      <c r="J784" s="123"/>
      <c r="K784" s="123"/>
      <c r="L784" s="123"/>
      <c r="M784" s="123"/>
      <c r="N784" s="123"/>
      <c r="O784" s="123"/>
      <c r="P784" s="123"/>
      <c r="Q784" s="102"/>
    </row>
    <row r="785" spans="1:17" x14ac:dyDescent="0.25">
      <c r="A785" s="102"/>
      <c r="H785" s="123"/>
      <c r="I785" s="123"/>
      <c r="J785" s="123"/>
      <c r="K785" s="123"/>
      <c r="L785" s="123"/>
      <c r="M785" s="123"/>
      <c r="N785" s="123"/>
      <c r="O785" s="123"/>
      <c r="P785" s="123"/>
      <c r="Q785" s="102"/>
    </row>
    <row r="786" spans="1:17" x14ac:dyDescent="0.25">
      <c r="A786" s="102"/>
      <c r="H786" s="123"/>
      <c r="I786" s="123"/>
      <c r="J786" s="123"/>
      <c r="K786" s="123"/>
      <c r="L786" s="123"/>
      <c r="M786" s="123"/>
      <c r="N786" s="123"/>
      <c r="O786" s="123"/>
      <c r="P786" s="123"/>
      <c r="Q786" s="102"/>
    </row>
    <row r="787" spans="1:17" x14ac:dyDescent="0.25">
      <c r="A787" s="102"/>
      <c r="H787" s="123"/>
      <c r="I787" s="123"/>
      <c r="J787" s="123"/>
      <c r="K787" s="123"/>
      <c r="L787" s="123"/>
      <c r="M787" s="123"/>
      <c r="N787" s="123"/>
      <c r="O787" s="123"/>
      <c r="P787" s="123"/>
      <c r="Q787" s="102"/>
    </row>
    <row r="788" spans="1:17" x14ac:dyDescent="0.25">
      <c r="A788" s="102"/>
      <c r="H788" s="123"/>
      <c r="I788" s="123"/>
      <c r="J788" s="123"/>
      <c r="K788" s="123"/>
      <c r="L788" s="123"/>
      <c r="M788" s="123"/>
      <c r="N788" s="123"/>
      <c r="O788" s="123"/>
      <c r="P788" s="123"/>
      <c r="Q788" s="102"/>
    </row>
    <row r="789" spans="1:17" x14ac:dyDescent="0.25">
      <c r="A789" s="102"/>
      <c r="H789" s="123"/>
      <c r="I789" s="123"/>
      <c r="J789" s="123"/>
      <c r="K789" s="123"/>
      <c r="L789" s="123"/>
      <c r="M789" s="123"/>
      <c r="N789" s="123"/>
      <c r="O789" s="123"/>
      <c r="P789" s="123"/>
      <c r="Q789" s="102"/>
    </row>
    <row r="790" spans="1:17" x14ac:dyDescent="0.25">
      <c r="A790" s="102"/>
      <c r="H790" s="123"/>
      <c r="I790" s="123"/>
      <c r="J790" s="123"/>
      <c r="K790" s="123"/>
      <c r="L790" s="123"/>
      <c r="M790" s="123"/>
      <c r="N790" s="123"/>
      <c r="O790" s="123"/>
      <c r="P790" s="123"/>
      <c r="Q790" s="102"/>
    </row>
    <row r="791" spans="1:17" x14ac:dyDescent="0.25">
      <c r="A791" s="102"/>
      <c r="H791" s="123"/>
      <c r="I791" s="123"/>
      <c r="J791" s="123"/>
      <c r="K791" s="123"/>
      <c r="L791" s="123"/>
      <c r="M791" s="123"/>
      <c r="N791" s="123"/>
      <c r="O791" s="123"/>
      <c r="P791" s="123"/>
      <c r="Q791" s="102"/>
    </row>
    <row r="792" spans="1:17" x14ac:dyDescent="0.25">
      <c r="A792" s="102"/>
      <c r="H792" s="123"/>
      <c r="I792" s="123"/>
      <c r="J792" s="123"/>
      <c r="K792" s="123"/>
      <c r="L792" s="123"/>
      <c r="M792" s="123"/>
      <c r="N792" s="123"/>
      <c r="O792" s="123"/>
      <c r="P792" s="123"/>
      <c r="Q792" s="102"/>
    </row>
    <row r="793" spans="1:17" x14ac:dyDescent="0.25">
      <c r="A793" s="102"/>
      <c r="H793" s="123"/>
      <c r="I793" s="123"/>
      <c r="J793" s="123"/>
      <c r="K793" s="123"/>
      <c r="L793" s="123"/>
      <c r="M793" s="123"/>
      <c r="N793" s="123"/>
      <c r="O793" s="123"/>
      <c r="P793" s="123"/>
      <c r="Q793" s="102"/>
    </row>
    <row r="794" spans="1:17" x14ac:dyDescent="0.25">
      <c r="A794" s="102"/>
      <c r="H794" s="123"/>
      <c r="I794" s="123"/>
      <c r="J794" s="123"/>
      <c r="K794" s="123"/>
      <c r="L794" s="123"/>
      <c r="M794" s="123"/>
      <c r="N794" s="123"/>
      <c r="O794" s="123"/>
      <c r="P794" s="123"/>
      <c r="Q794" s="102"/>
    </row>
    <row r="795" spans="1:17" x14ac:dyDescent="0.25">
      <c r="A795" s="102"/>
      <c r="H795" s="123"/>
      <c r="I795" s="123"/>
      <c r="J795" s="123"/>
      <c r="K795" s="123"/>
      <c r="L795" s="123"/>
      <c r="M795" s="123"/>
      <c r="N795" s="123"/>
      <c r="O795" s="123"/>
      <c r="P795" s="123"/>
      <c r="Q795" s="102"/>
    </row>
    <row r="796" spans="1:17" x14ac:dyDescent="0.25">
      <c r="A796" s="102"/>
      <c r="H796" s="123"/>
      <c r="I796" s="123"/>
      <c r="J796" s="123"/>
      <c r="K796" s="123"/>
      <c r="L796" s="123"/>
      <c r="M796" s="123"/>
      <c r="N796" s="123"/>
      <c r="O796" s="123"/>
      <c r="P796" s="123"/>
      <c r="Q796" s="102"/>
    </row>
    <row r="797" spans="1:17" x14ac:dyDescent="0.25">
      <c r="A797" s="102"/>
      <c r="H797" s="123"/>
      <c r="I797" s="123"/>
      <c r="J797" s="123"/>
      <c r="K797" s="123"/>
      <c r="L797" s="123"/>
      <c r="M797" s="123"/>
      <c r="N797" s="123"/>
      <c r="O797" s="123"/>
      <c r="P797" s="123"/>
      <c r="Q797" s="102"/>
    </row>
    <row r="798" spans="1:17" x14ac:dyDescent="0.25">
      <c r="A798" s="102"/>
      <c r="H798" s="123"/>
      <c r="I798" s="123"/>
      <c r="J798" s="123"/>
      <c r="K798" s="123"/>
      <c r="L798" s="123"/>
      <c r="M798" s="123"/>
      <c r="N798" s="123"/>
      <c r="O798" s="123"/>
      <c r="P798" s="123"/>
      <c r="Q798" s="102"/>
    </row>
    <row r="799" spans="1:17" x14ac:dyDescent="0.25">
      <c r="A799" s="102"/>
      <c r="H799" s="123"/>
      <c r="I799" s="123"/>
      <c r="J799" s="123"/>
      <c r="K799" s="123"/>
      <c r="L799" s="123"/>
      <c r="M799" s="123"/>
      <c r="N799" s="123"/>
      <c r="O799" s="123"/>
      <c r="P799" s="123"/>
      <c r="Q799" s="102"/>
    </row>
    <row r="800" spans="1:17" x14ac:dyDescent="0.25">
      <c r="A800" s="102"/>
      <c r="H800" s="123"/>
      <c r="I800" s="123"/>
      <c r="J800" s="123"/>
      <c r="K800" s="123"/>
      <c r="L800" s="123"/>
      <c r="M800" s="123"/>
      <c r="N800" s="123"/>
      <c r="O800" s="123"/>
      <c r="P800" s="123"/>
      <c r="Q800" s="102"/>
    </row>
    <row r="801" spans="1:17" x14ac:dyDescent="0.25">
      <c r="A801" s="102"/>
      <c r="H801" s="123"/>
      <c r="I801" s="123"/>
      <c r="J801" s="123"/>
      <c r="K801" s="123"/>
      <c r="L801" s="123"/>
      <c r="M801" s="123"/>
      <c r="N801" s="123"/>
      <c r="O801" s="123"/>
      <c r="P801" s="123"/>
      <c r="Q801" s="102"/>
    </row>
    <row r="802" spans="1:17" x14ac:dyDescent="0.25">
      <c r="A802" s="102"/>
      <c r="H802" s="123"/>
      <c r="I802" s="123"/>
      <c r="J802" s="123"/>
      <c r="K802" s="123"/>
      <c r="L802" s="123"/>
      <c r="M802" s="123"/>
      <c r="N802" s="123"/>
      <c r="O802" s="123"/>
      <c r="P802" s="123"/>
      <c r="Q802" s="102"/>
    </row>
    <row r="803" spans="1:17" x14ac:dyDescent="0.25">
      <c r="A803" s="102"/>
      <c r="H803" s="123"/>
      <c r="I803" s="123"/>
      <c r="J803" s="123"/>
      <c r="K803" s="123"/>
      <c r="L803" s="123"/>
      <c r="M803" s="123"/>
      <c r="N803" s="123"/>
      <c r="O803" s="123"/>
      <c r="P803" s="123"/>
      <c r="Q803" s="102"/>
    </row>
    <row r="804" spans="1:17" x14ac:dyDescent="0.25">
      <c r="A804" s="102"/>
      <c r="H804" s="123"/>
      <c r="I804" s="123"/>
      <c r="J804" s="123"/>
      <c r="K804" s="123"/>
      <c r="L804" s="123"/>
      <c r="M804" s="123"/>
      <c r="N804" s="123"/>
      <c r="O804" s="123"/>
      <c r="P804" s="123"/>
      <c r="Q804" s="102"/>
    </row>
    <row r="805" spans="1:17" x14ac:dyDescent="0.25">
      <c r="A805" s="102"/>
      <c r="H805" s="123"/>
      <c r="I805" s="123"/>
      <c r="J805" s="123"/>
      <c r="K805" s="123"/>
      <c r="L805" s="123"/>
      <c r="M805" s="123"/>
      <c r="N805" s="123"/>
      <c r="O805" s="123"/>
      <c r="P805" s="123"/>
      <c r="Q805" s="102"/>
    </row>
    <row r="806" spans="1:17" x14ac:dyDescent="0.25">
      <c r="A806" s="102"/>
      <c r="H806" s="123"/>
      <c r="I806" s="123"/>
      <c r="J806" s="123"/>
      <c r="K806" s="123"/>
      <c r="L806" s="123"/>
      <c r="M806" s="123"/>
      <c r="N806" s="123"/>
      <c r="O806" s="123"/>
      <c r="P806" s="123"/>
      <c r="Q806" s="102"/>
    </row>
    <row r="807" spans="1:17" x14ac:dyDescent="0.25">
      <c r="A807" s="102"/>
      <c r="H807" s="123"/>
      <c r="I807" s="123"/>
      <c r="J807" s="123"/>
      <c r="K807" s="123"/>
      <c r="L807" s="123"/>
      <c r="M807" s="123"/>
      <c r="N807" s="123"/>
      <c r="O807" s="123"/>
      <c r="P807" s="123"/>
      <c r="Q807" s="102"/>
    </row>
    <row r="808" spans="1:17" x14ac:dyDescent="0.25">
      <c r="A808" s="102"/>
      <c r="H808" s="123"/>
      <c r="I808" s="123"/>
      <c r="J808" s="123"/>
      <c r="K808" s="123"/>
      <c r="L808" s="123"/>
      <c r="M808" s="123"/>
      <c r="N808" s="123"/>
      <c r="O808" s="123"/>
      <c r="P808" s="123"/>
      <c r="Q808" s="102"/>
    </row>
    <row r="809" spans="1:17" x14ac:dyDescent="0.25">
      <c r="A809" s="102"/>
      <c r="H809" s="123"/>
      <c r="I809" s="123"/>
      <c r="J809" s="123"/>
      <c r="K809" s="123"/>
      <c r="L809" s="123"/>
      <c r="M809" s="123"/>
      <c r="N809" s="123"/>
      <c r="O809" s="123"/>
      <c r="P809" s="123"/>
      <c r="Q809" s="102"/>
    </row>
    <row r="810" spans="1:17" x14ac:dyDescent="0.25">
      <c r="A810" s="102"/>
      <c r="H810" s="123"/>
      <c r="I810" s="123"/>
      <c r="J810" s="123"/>
      <c r="K810" s="123"/>
      <c r="L810" s="123"/>
      <c r="M810" s="123"/>
      <c r="N810" s="123"/>
      <c r="O810" s="123"/>
      <c r="P810" s="123"/>
      <c r="Q810" s="102"/>
    </row>
    <row r="811" spans="1:17" x14ac:dyDescent="0.25">
      <c r="A811" s="102"/>
      <c r="H811" s="123"/>
      <c r="I811" s="123"/>
      <c r="J811" s="123"/>
      <c r="K811" s="123"/>
      <c r="L811" s="123"/>
      <c r="M811" s="123"/>
      <c r="N811" s="123"/>
      <c r="O811" s="123"/>
      <c r="P811" s="123"/>
      <c r="Q811" s="102"/>
    </row>
    <row r="812" spans="1:17" x14ac:dyDescent="0.25">
      <c r="A812" s="102"/>
      <c r="H812" s="123"/>
      <c r="I812" s="123"/>
      <c r="J812" s="123"/>
      <c r="K812" s="123"/>
      <c r="L812" s="123"/>
      <c r="M812" s="123"/>
      <c r="N812" s="123"/>
      <c r="O812" s="123"/>
      <c r="P812" s="123"/>
      <c r="Q812" s="102"/>
    </row>
    <row r="813" spans="1:17" x14ac:dyDescent="0.25">
      <c r="A813" s="102"/>
      <c r="H813" s="123"/>
      <c r="I813" s="123"/>
      <c r="J813" s="123"/>
      <c r="K813" s="123"/>
      <c r="L813" s="123"/>
      <c r="M813" s="123"/>
      <c r="N813" s="123"/>
      <c r="O813" s="123"/>
      <c r="P813" s="123"/>
      <c r="Q813" s="102"/>
    </row>
    <row r="814" spans="1:17" x14ac:dyDescent="0.25">
      <c r="A814" s="102"/>
      <c r="H814" s="123"/>
      <c r="I814" s="123"/>
      <c r="J814" s="123"/>
      <c r="K814" s="123"/>
      <c r="L814" s="123"/>
      <c r="M814" s="123"/>
      <c r="N814" s="123"/>
      <c r="O814" s="123"/>
      <c r="P814" s="123"/>
      <c r="Q814" s="102"/>
    </row>
    <row r="815" spans="1:17" x14ac:dyDescent="0.25">
      <c r="A815" s="102"/>
      <c r="H815" s="123"/>
      <c r="I815" s="123"/>
      <c r="J815" s="123"/>
      <c r="K815" s="123"/>
      <c r="L815" s="123"/>
      <c r="M815" s="123"/>
      <c r="N815" s="123"/>
      <c r="O815" s="123"/>
      <c r="P815" s="123"/>
      <c r="Q815" s="102"/>
    </row>
    <row r="816" spans="1:17" x14ac:dyDescent="0.25">
      <c r="A816" s="102"/>
      <c r="H816" s="123"/>
      <c r="I816" s="123"/>
      <c r="J816" s="123"/>
      <c r="K816" s="123"/>
      <c r="L816" s="123"/>
      <c r="M816" s="123"/>
      <c r="N816" s="123"/>
      <c r="O816" s="123"/>
      <c r="P816" s="123"/>
      <c r="Q816" s="102"/>
    </row>
    <row r="817" spans="1:17" x14ac:dyDescent="0.25">
      <c r="A817" s="102"/>
      <c r="H817" s="123"/>
      <c r="I817" s="123"/>
      <c r="J817" s="123"/>
      <c r="K817" s="123"/>
      <c r="L817" s="123"/>
      <c r="M817" s="123"/>
      <c r="N817" s="123"/>
      <c r="O817" s="123"/>
      <c r="P817" s="123"/>
      <c r="Q817" s="102"/>
    </row>
    <row r="818" spans="1:17" x14ac:dyDescent="0.25">
      <c r="A818" s="102"/>
      <c r="H818" s="123"/>
      <c r="I818" s="123"/>
      <c r="J818" s="123"/>
      <c r="K818" s="123"/>
      <c r="L818" s="123"/>
      <c r="M818" s="123"/>
      <c r="N818" s="123"/>
      <c r="O818" s="123"/>
      <c r="P818" s="123"/>
      <c r="Q818" s="102"/>
    </row>
    <row r="819" spans="1:17" x14ac:dyDescent="0.25">
      <c r="A819" s="102"/>
      <c r="H819" s="123"/>
      <c r="I819" s="123"/>
      <c r="J819" s="123"/>
      <c r="K819" s="123"/>
      <c r="L819" s="123"/>
      <c r="M819" s="123"/>
      <c r="N819" s="123"/>
      <c r="O819" s="123"/>
      <c r="P819" s="123"/>
      <c r="Q819" s="102"/>
    </row>
    <row r="820" spans="1:17" x14ac:dyDescent="0.25">
      <c r="A820" s="102"/>
      <c r="H820" s="123"/>
      <c r="I820" s="123"/>
      <c r="J820" s="123"/>
      <c r="K820" s="123"/>
      <c r="L820" s="123"/>
      <c r="M820" s="123"/>
      <c r="N820" s="123"/>
      <c r="O820" s="123"/>
      <c r="P820" s="123"/>
      <c r="Q820" s="102"/>
    </row>
    <row r="821" spans="1:17" x14ac:dyDescent="0.25">
      <c r="A821" s="102"/>
      <c r="H821" s="123"/>
      <c r="I821" s="123"/>
      <c r="J821" s="123"/>
      <c r="K821" s="123"/>
      <c r="L821" s="123"/>
      <c r="M821" s="123"/>
      <c r="N821" s="123"/>
      <c r="O821" s="123"/>
      <c r="P821" s="123"/>
      <c r="Q821" s="102"/>
    </row>
    <row r="822" spans="1:17" x14ac:dyDescent="0.25">
      <c r="A822" s="102"/>
      <c r="H822" s="123"/>
      <c r="I822" s="123"/>
      <c r="J822" s="123"/>
      <c r="K822" s="123"/>
      <c r="L822" s="123"/>
      <c r="M822" s="123"/>
      <c r="N822" s="123"/>
      <c r="O822" s="123"/>
      <c r="P822" s="123"/>
      <c r="Q822" s="102"/>
    </row>
    <row r="823" spans="1:17" x14ac:dyDescent="0.25">
      <c r="A823" s="102"/>
      <c r="H823" s="123"/>
      <c r="I823" s="123"/>
      <c r="J823" s="123"/>
      <c r="K823" s="123"/>
      <c r="L823" s="123"/>
      <c r="M823" s="123"/>
      <c r="N823" s="123"/>
      <c r="O823" s="123"/>
      <c r="P823" s="123"/>
      <c r="Q823" s="102"/>
    </row>
    <row r="824" spans="1:17" x14ac:dyDescent="0.25">
      <c r="A824" s="102"/>
      <c r="H824" s="123"/>
      <c r="I824" s="123"/>
      <c r="J824" s="123"/>
      <c r="K824" s="123"/>
      <c r="L824" s="123"/>
      <c r="M824" s="123"/>
      <c r="N824" s="123"/>
      <c r="O824" s="123"/>
      <c r="P824" s="123"/>
      <c r="Q824" s="102"/>
    </row>
    <row r="825" spans="1:17" x14ac:dyDescent="0.25">
      <c r="A825" s="102"/>
      <c r="H825" s="123"/>
      <c r="I825" s="123"/>
      <c r="J825" s="123"/>
      <c r="K825" s="123"/>
      <c r="L825" s="123"/>
      <c r="M825" s="123"/>
      <c r="N825" s="123"/>
      <c r="O825" s="123"/>
      <c r="P825" s="123"/>
      <c r="Q825" s="102"/>
    </row>
    <row r="826" spans="1:17" x14ac:dyDescent="0.25">
      <c r="A826" s="102"/>
      <c r="H826" s="123"/>
      <c r="I826" s="123"/>
      <c r="J826" s="123"/>
      <c r="K826" s="123"/>
      <c r="L826" s="123"/>
      <c r="M826" s="123"/>
      <c r="N826" s="123"/>
      <c r="O826" s="123"/>
      <c r="P826" s="123"/>
      <c r="Q826" s="102"/>
    </row>
    <row r="827" spans="1:17" x14ac:dyDescent="0.25">
      <c r="A827" s="102"/>
      <c r="H827" s="123"/>
      <c r="I827" s="123"/>
      <c r="J827" s="123"/>
      <c r="K827" s="123"/>
      <c r="L827" s="123"/>
      <c r="M827" s="123"/>
      <c r="N827" s="123"/>
      <c r="O827" s="123"/>
      <c r="P827" s="123"/>
      <c r="Q827" s="102"/>
    </row>
    <row r="828" spans="1:17" x14ac:dyDescent="0.25">
      <c r="A828" s="102"/>
      <c r="H828" s="123"/>
      <c r="I828" s="123"/>
      <c r="J828" s="123"/>
      <c r="K828" s="123"/>
      <c r="L828" s="123"/>
      <c r="M828" s="123"/>
      <c r="N828" s="123"/>
      <c r="O828" s="123"/>
      <c r="P828" s="123"/>
      <c r="Q828" s="102"/>
    </row>
    <row r="829" spans="1:17" x14ac:dyDescent="0.25">
      <c r="A829" s="102"/>
      <c r="H829" s="123"/>
      <c r="I829" s="123"/>
      <c r="J829" s="123"/>
      <c r="K829" s="123"/>
      <c r="L829" s="123"/>
      <c r="M829" s="123"/>
      <c r="N829" s="123"/>
      <c r="O829" s="123"/>
      <c r="P829" s="123"/>
      <c r="Q829" s="102"/>
    </row>
    <row r="830" spans="1:17" x14ac:dyDescent="0.25">
      <c r="A830" s="102"/>
      <c r="H830" s="123"/>
      <c r="I830" s="123"/>
      <c r="J830" s="123"/>
      <c r="K830" s="123"/>
      <c r="L830" s="123"/>
      <c r="M830" s="123"/>
      <c r="N830" s="123"/>
      <c r="O830" s="123"/>
      <c r="P830" s="123"/>
      <c r="Q830" s="102"/>
    </row>
    <row r="831" spans="1:17" x14ac:dyDescent="0.25">
      <c r="A831" s="102"/>
      <c r="H831" s="123"/>
      <c r="I831" s="123"/>
      <c r="J831" s="123"/>
      <c r="K831" s="123"/>
      <c r="L831" s="123"/>
      <c r="M831" s="123"/>
      <c r="N831" s="123"/>
      <c r="O831" s="123"/>
      <c r="P831" s="123"/>
      <c r="Q831" s="102"/>
    </row>
    <row r="832" spans="1:17" x14ac:dyDescent="0.25">
      <c r="A832" s="102"/>
      <c r="H832" s="123"/>
      <c r="I832" s="123"/>
      <c r="J832" s="123"/>
      <c r="K832" s="123"/>
      <c r="L832" s="123"/>
      <c r="M832" s="123"/>
      <c r="N832" s="123"/>
      <c r="O832" s="123"/>
      <c r="P832" s="123"/>
      <c r="Q832" s="102"/>
    </row>
    <row r="833" spans="1:17" x14ac:dyDescent="0.25">
      <c r="A833" s="102"/>
      <c r="H833" s="123"/>
      <c r="I833" s="123"/>
      <c r="J833" s="123"/>
      <c r="K833" s="123"/>
      <c r="L833" s="123"/>
      <c r="M833" s="123"/>
      <c r="N833" s="123"/>
      <c r="O833" s="123"/>
      <c r="P833" s="123"/>
      <c r="Q833" s="102"/>
    </row>
    <row r="834" spans="1:17" x14ac:dyDescent="0.25">
      <c r="A834" s="102"/>
      <c r="H834" s="123"/>
      <c r="I834" s="123"/>
      <c r="J834" s="123"/>
      <c r="K834" s="123"/>
      <c r="L834" s="123"/>
      <c r="M834" s="123"/>
      <c r="N834" s="123"/>
      <c r="O834" s="123"/>
      <c r="P834" s="123"/>
      <c r="Q834" s="102"/>
    </row>
    <row r="835" spans="1:17" x14ac:dyDescent="0.25">
      <c r="A835" s="102"/>
      <c r="H835" s="123"/>
      <c r="I835" s="123"/>
      <c r="J835" s="123"/>
      <c r="K835" s="123"/>
      <c r="L835" s="123"/>
      <c r="M835" s="123"/>
      <c r="N835" s="123"/>
      <c r="O835" s="123"/>
      <c r="P835" s="123"/>
      <c r="Q835" s="102"/>
    </row>
    <row r="836" spans="1:17" x14ac:dyDescent="0.25">
      <c r="A836" s="102"/>
      <c r="H836" s="123"/>
      <c r="I836" s="123"/>
      <c r="J836" s="123"/>
      <c r="K836" s="123"/>
      <c r="L836" s="123"/>
      <c r="M836" s="123"/>
      <c r="N836" s="123"/>
      <c r="O836" s="123"/>
      <c r="P836" s="123"/>
      <c r="Q836" s="102"/>
    </row>
    <row r="837" spans="1:17" x14ac:dyDescent="0.25">
      <c r="A837" s="102"/>
      <c r="H837" s="123"/>
      <c r="I837" s="123"/>
      <c r="J837" s="123"/>
      <c r="K837" s="123"/>
      <c r="L837" s="123"/>
      <c r="M837" s="123"/>
      <c r="N837" s="123"/>
      <c r="O837" s="123"/>
      <c r="P837" s="123"/>
      <c r="Q837" s="102"/>
    </row>
    <row r="838" spans="1:17" x14ac:dyDescent="0.25">
      <c r="A838" s="102"/>
      <c r="H838" s="123"/>
      <c r="I838" s="123"/>
      <c r="J838" s="123"/>
      <c r="K838" s="123"/>
      <c r="L838" s="123"/>
      <c r="M838" s="123"/>
      <c r="N838" s="123"/>
      <c r="O838" s="123"/>
      <c r="P838" s="123"/>
      <c r="Q838" s="102"/>
    </row>
    <row r="839" spans="1:17" x14ac:dyDescent="0.25">
      <c r="A839" s="102"/>
      <c r="H839" s="123"/>
      <c r="I839" s="123"/>
      <c r="J839" s="123"/>
      <c r="K839" s="123"/>
      <c r="L839" s="123"/>
      <c r="M839" s="123"/>
      <c r="N839" s="123"/>
      <c r="O839" s="123"/>
      <c r="P839" s="123"/>
      <c r="Q839" s="102"/>
    </row>
    <row r="840" spans="1:17" x14ac:dyDescent="0.25">
      <c r="A840" s="102"/>
      <c r="H840" s="123"/>
      <c r="I840" s="123"/>
      <c r="J840" s="123"/>
      <c r="K840" s="123"/>
      <c r="L840" s="123"/>
      <c r="M840" s="123"/>
      <c r="N840" s="123"/>
      <c r="O840" s="123"/>
      <c r="P840" s="123"/>
      <c r="Q840" s="102"/>
    </row>
    <row r="841" spans="1:17" x14ac:dyDescent="0.25">
      <c r="A841" s="102"/>
      <c r="H841" s="123"/>
      <c r="I841" s="123"/>
      <c r="J841" s="123"/>
      <c r="K841" s="123"/>
      <c r="L841" s="123"/>
      <c r="M841" s="123"/>
      <c r="N841" s="123"/>
      <c r="O841" s="123"/>
      <c r="P841" s="123"/>
      <c r="Q841" s="102"/>
    </row>
    <row r="842" spans="1:17" x14ac:dyDescent="0.25">
      <c r="A842" s="102"/>
      <c r="H842" s="123"/>
      <c r="I842" s="123"/>
      <c r="J842" s="123"/>
      <c r="K842" s="123"/>
      <c r="L842" s="123"/>
      <c r="M842" s="123"/>
      <c r="N842" s="123"/>
      <c r="O842" s="123"/>
      <c r="P842" s="123"/>
      <c r="Q842" s="102"/>
    </row>
    <row r="843" spans="1:17" x14ac:dyDescent="0.25">
      <c r="A843" s="102"/>
      <c r="H843" s="123"/>
      <c r="I843" s="123"/>
      <c r="J843" s="123"/>
      <c r="K843" s="123"/>
      <c r="L843" s="123"/>
      <c r="M843" s="123"/>
      <c r="N843" s="123"/>
      <c r="O843" s="123"/>
      <c r="P843" s="123"/>
      <c r="Q843" s="102"/>
    </row>
    <row r="844" spans="1:17" x14ac:dyDescent="0.25">
      <c r="A844" s="102"/>
      <c r="H844" s="123"/>
      <c r="I844" s="123"/>
      <c r="J844" s="123"/>
      <c r="K844" s="123"/>
      <c r="L844" s="123"/>
      <c r="M844" s="123"/>
      <c r="N844" s="123"/>
      <c r="O844" s="123"/>
      <c r="P844" s="123"/>
      <c r="Q844" s="102"/>
    </row>
    <row r="845" spans="1:17" x14ac:dyDescent="0.25">
      <c r="A845" s="102"/>
      <c r="H845" s="123"/>
      <c r="I845" s="123"/>
      <c r="J845" s="123"/>
      <c r="K845" s="123"/>
      <c r="L845" s="123"/>
      <c r="M845" s="123"/>
      <c r="N845" s="123"/>
      <c r="O845" s="123"/>
      <c r="P845" s="123"/>
      <c r="Q845" s="102"/>
    </row>
    <row r="846" spans="1:17" x14ac:dyDescent="0.25">
      <c r="A846" s="102"/>
      <c r="H846" s="123"/>
      <c r="I846" s="123"/>
      <c r="J846" s="123"/>
      <c r="K846" s="123"/>
      <c r="L846" s="123"/>
      <c r="M846" s="123"/>
      <c r="N846" s="123"/>
      <c r="O846" s="123"/>
      <c r="P846" s="123"/>
      <c r="Q846" s="102"/>
    </row>
    <row r="847" spans="1:17" x14ac:dyDescent="0.25">
      <c r="A847" s="102"/>
      <c r="H847" s="123"/>
      <c r="I847" s="123"/>
      <c r="J847" s="123"/>
      <c r="K847" s="123"/>
      <c r="L847" s="123"/>
      <c r="M847" s="123"/>
      <c r="N847" s="123"/>
      <c r="O847" s="123"/>
      <c r="P847" s="123"/>
      <c r="Q847" s="102"/>
    </row>
    <row r="848" spans="1:17" x14ac:dyDescent="0.25">
      <c r="A848" s="102"/>
      <c r="H848" s="123"/>
      <c r="I848" s="123"/>
      <c r="J848" s="123"/>
      <c r="K848" s="123"/>
      <c r="L848" s="123"/>
      <c r="M848" s="123"/>
      <c r="N848" s="123"/>
      <c r="O848" s="123"/>
      <c r="P848" s="123"/>
      <c r="Q848" s="102"/>
    </row>
    <row r="849" spans="1:17" x14ac:dyDescent="0.25">
      <c r="A849" s="102"/>
      <c r="H849" s="123"/>
      <c r="I849" s="123"/>
      <c r="J849" s="123"/>
      <c r="K849" s="123"/>
      <c r="L849" s="123"/>
      <c r="M849" s="123"/>
      <c r="N849" s="123"/>
      <c r="O849" s="123"/>
      <c r="P849" s="123"/>
      <c r="Q849" s="102"/>
    </row>
    <row r="850" spans="1:17" x14ac:dyDescent="0.25">
      <c r="A850" s="102"/>
      <c r="H850" s="123"/>
      <c r="I850" s="123"/>
      <c r="J850" s="123"/>
      <c r="K850" s="123"/>
      <c r="L850" s="123"/>
      <c r="M850" s="123"/>
      <c r="N850" s="123"/>
      <c r="O850" s="123"/>
      <c r="P850" s="123"/>
      <c r="Q850" s="102"/>
    </row>
    <row r="851" spans="1:17" x14ac:dyDescent="0.25">
      <c r="A851" s="102"/>
      <c r="H851" s="123"/>
      <c r="I851" s="123"/>
      <c r="J851" s="123"/>
      <c r="K851" s="123"/>
      <c r="L851" s="123"/>
      <c r="M851" s="123"/>
      <c r="N851" s="123"/>
      <c r="O851" s="123"/>
      <c r="P851" s="123"/>
      <c r="Q851" s="102"/>
    </row>
    <row r="852" spans="1:17" x14ac:dyDescent="0.25">
      <c r="A852" s="102"/>
      <c r="H852" s="123"/>
      <c r="I852" s="123"/>
      <c r="J852" s="123"/>
      <c r="K852" s="123"/>
      <c r="L852" s="123"/>
      <c r="M852" s="123"/>
      <c r="N852" s="123"/>
      <c r="O852" s="123"/>
      <c r="P852" s="123"/>
      <c r="Q852" s="102"/>
    </row>
    <row r="853" spans="1:17" x14ac:dyDescent="0.25">
      <c r="A853" s="102"/>
      <c r="H853" s="123"/>
      <c r="I853" s="123"/>
      <c r="J853" s="123"/>
      <c r="K853" s="123"/>
      <c r="L853" s="123"/>
      <c r="M853" s="123"/>
      <c r="N853" s="123"/>
      <c r="O853" s="123"/>
      <c r="P853" s="123"/>
      <c r="Q853" s="102"/>
    </row>
    <row r="854" spans="1:17" x14ac:dyDescent="0.25">
      <c r="A854" s="102"/>
      <c r="H854" s="123"/>
      <c r="I854" s="123"/>
      <c r="J854" s="123"/>
      <c r="K854" s="123"/>
      <c r="L854" s="123"/>
      <c r="M854" s="123"/>
      <c r="N854" s="123"/>
      <c r="O854" s="123"/>
      <c r="P854" s="123"/>
      <c r="Q854" s="102"/>
    </row>
    <row r="855" spans="1:17" x14ac:dyDescent="0.25">
      <c r="A855" s="102"/>
      <c r="H855" s="123"/>
      <c r="I855" s="123"/>
      <c r="J855" s="123"/>
      <c r="K855" s="123"/>
      <c r="L855" s="123"/>
      <c r="M855" s="123"/>
      <c r="N855" s="123"/>
      <c r="O855" s="123"/>
      <c r="P855" s="123"/>
      <c r="Q855" s="102"/>
    </row>
    <row r="856" spans="1:17" x14ac:dyDescent="0.25">
      <c r="A856" s="102"/>
      <c r="H856" s="123"/>
      <c r="I856" s="123"/>
      <c r="J856" s="123"/>
      <c r="K856" s="123"/>
      <c r="L856" s="123"/>
      <c r="M856" s="123"/>
      <c r="N856" s="123"/>
      <c r="O856" s="123"/>
      <c r="P856" s="123"/>
      <c r="Q856" s="102"/>
    </row>
    <row r="857" spans="1:17" x14ac:dyDescent="0.25">
      <c r="A857" s="102"/>
      <c r="H857" s="123"/>
      <c r="I857" s="123"/>
      <c r="J857" s="123"/>
      <c r="K857" s="123"/>
      <c r="L857" s="123"/>
      <c r="M857" s="123"/>
      <c r="N857" s="123"/>
      <c r="O857" s="123"/>
      <c r="P857" s="123"/>
      <c r="Q857" s="102"/>
    </row>
    <row r="858" spans="1:17" x14ac:dyDescent="0.25">
      <c r="A858" s="102"/>
      <c r="H858" s="123"/>
      <c r="I858" s="123"/>
      <c r="J858" s="123"/>
      <c r="K858" s="123"/>
      <c r="L858" s="123"/>
      <c r="M858" s="123"/>
      <c r="N858" s="123"/>
      <c r="O858" s="123"/>
      <c r="P858" s="123"/>
      <c r="Q858" s="102"/>
    </row>
    <row r="859" spans="1:17" x14ac:dyDescent="0.25">
      <c r="A859" s="102"/>
      <c r="H859" s="123"/>
      <c r="I859" s="123"/>
      <c r="J859" s="123"/>
      <c r="K859" s="123"/>
      <c r="L859" s="123"/>
      <c r="M859" s="123"/>
      <c r="N859" s="123"/>
      <c r="O859" s="123"/>
      <c r="P859" s="123"/>
      <c r="Q859" s="102"/>
    </row>
    <row r="860" spans="1:17" x14ac:dyDescent="0.25">
      <c r="A860" s="102"/>
      <c r="H860" s="123"/>
      <c r="I860" s="123"/>
      <c r="J860" s="123"/>
      <c r="K860" s="123"/>
      <c r="L860" s="123"/>
      <c r="M860" s="123"/>
      <c r="N860" s="123"/>
      <c r="O860" s="123"/>
      <c r="P860" s="123"/>
      <c r="Q860" s="102"/>
    </row>
    <row r="861" spans="1:17" x14ac:dyDescent="0.25">
      <c r="A861" s="102"/>
      <c r="H861" s="123"/>
      <c r="I861" s="123"/>
      <c r="J861" s="123"/>
      <c r="K861" s="123"/>
      <c r="L861" s="123"/>
      <c r="M861" s="123"/>
      <c r="N861" s="123"/>
      <c r="O861" s="123"/>
      <c r="P861" s="123"/>
      <c r="Q861" s="102"/>
    </row>
    <row r="862" spans="1:17" x14ac:dyDescent="0.25">
      <c r="A862" s="102"/>
      <c r="H862" s="123"/>
      <c r="I862" s="123"/>
      <c r="J862" s="123"/>
      <c r="K862" s="123"/>
      <c r="L862" s="123"/>
      <c r="M862" s="123"/>
      <c r="N862" s="123"/>
      <c r="O862" s="123"/>
      <c r="P862" s="123"/>
      <c r="Q862" s="102"/>
    </row>
    <row r="863" spans="1:17" x14ac:dyDescent="0.25">
      <c r="A863" s="102"/>
      <c r="H863" s="123"/>
      <c r="I863" s="123"/>
      <c r="J863" s="123"/>
      <c r="K863" s="123"/>
      <c r="L863" s="123"/>
      <c r="M863" s="123"/>
      <c r="N863" s="123"/>
      <c r="O863" s="123"/>
      <c r="P863" s="123"/>
      <c r="Q863" s="102"/>
    </row>
    <row r="864" spans="1:17" x14ac:dyDescent="0.25">
      <c r="A864" s="102"/>
      <c r="H864" s="123"/>
      <c r="I864" s="123"/>
      <c r="J864" s="123"/>
      <c r="K864" s="123"/>
      <c r="L864" s="123"/>
      <c r="M864" s="123"/>
      <c r="N864" s="123"/>
      <c r="O864" s="123"/>
      <c r="P864" s="123"/>
      <c r="Q864" s="102"/>
    </row>
    <row r="865" spans="1:17" x14ac:dyDescent="0.25">
      <c r="A865" s="102"/>
      <c r="H865" s="123"/>
      <c r="I865" s="123"/>
      <c r="J865" s="123"/>
      <c r="K865" s="123"/>
      <c r="L865" s="123"/>
      <c r="M865" s="123"/>
      <c r="N865" s="123"/>
      <c r="O865" s="123"/>
      <c r="P865" s="123"/>
      <c r="Q865" s="102"/>
    </row>
    <row r="866" spans="1:17" x14ac:dyDescent="0.25">
      <c r="A866" s="102"/>
      <c r="H866" s="123"/>
      <c r="I866" s="123"/>
      <c r="J866" s="123"/>
      <c r="K866" s="123"/>
      <c r="L866" s="123"/>
      <c r="M866" s="123"/>
      <c r="N866" s="123"/>
      <c r="O866" s="123"/>
      <c r="P866" s="123"/>
      <c r="Q866" s="102"/>
    </row>
    <row r="867" spans="1:17" x14ac:dyDescent="0.25">
      <c r="A867" s="102"/>
      <c r="H867" s="123"/>
      <c r="I867" s="123"/>
      <c r="J867" s="123"/>
      <c r="K867" s="123"/>
      <c r="L867" s="123"/>
      <c r="M867" s="123"/>
      <c r="N867" s="123"/>
      <c r="O867" s="123"/>
      <c r="P867" s="123"/>
      <c r="Q867" s="102"/>
    </row>
    <row r="868" spans="1:17" x14ac:dyDescent="0.25">
      <c r="A868" s="102"/>
      <c r="H868" s="123"/>
      <c r="I868" s="123"/>
      <c r="J868" s="123"/>
      <c r="K868" s="123"/>
      <c r="L868" s="123"/>
      <c r="M868" s="123"/>
      <c r="N868" s="123"/>
      <c r="O868" s="123"/>
      <c r="P868" s="123"/>
      <c r="Q868" s="102"/>
    </row>
    <row r="869" spans="1:17" x14ac:dyDescent="0.25">
      <c r="A869" s="102"/>
      <c r="H869" s="123"/>
      <c r="I869" s="123"/>
      <c r="J869" s="123"/>
      <c r="K869" s="123"/>
      <c r="L869" s="123"/>
      <c r="M869" s="123"/>
      <c r="N869" s="123"/>
      <c r="O869" s="123"/>
      <c r="P869" s="123"/>
      <c r="Q869" s="102"/>
    </row>
    <row r="870" spans="1:17" x14ac:dyDescent="0.25">
      <c r="A870" s="102"/>
      <c r="H870" s="123"/>
      <c r="I870" s="123"/>
      <c r="J870" s="123"/>
      <c r="K870" s="123"/>
      <c r="L870" s="123"/>
      <c r="M870" s="123"/>
      <c r="N870" s="123"/>
      <c r="O870" s="123"/>
      <c r="P870" s="123"/>
      <c r="Q870" s="102"/>
    </row>
    <row r="871" spans="1:17" x14ac:dyDescent="0.25">
      <c r="A871" s="102"/>
      <c r="H871" s="123"/>
      <c r="I871" s="123"/>
      <c r="J871" s="123"/>
      <c r="K871" s="123"/>
      <c r="L871" s="123"/>
      <c r="M871" s="123"/>
      <c r="N871" s="123"/>
      <c r="O871" s="123"/>
      <c r="P871" s="123"/>
      <c r="Q871" s="102"/>
    </row>
    <row r="872" spans="1:17" x14ac:dyDescent="0.25">
      <c r="A872" s="102"/>
      <c r="H872" s="123"/>
      <c r="I872" s="123"/>
      <c r="J872" s="123"/>
      <c r="K872" s="123"/>
      <c r="L872" s="123"/>
      <c r="M872" s="123"/>
      <c r="N872" s="123"/>
      <c r="O872" s="123"/>
      <c r="P872" s="123"/>
      <c r="Q872" s="102"/>
    </row>
    <row r="873" spans="1:17" x14ac:dyDescent="0.25">
      <c r="A873" s="102"/>
      <c r="H873" s="123"/>
      <c r="I873" s="123"/>
      <c r="J873" s="123"/>
      <c r="K873" s="123"/>
      <c r="L873" s="123"/>
      <c r="M873" s="123"/>
      <c r="N873" s="123"/>
      <c r="O873" s="123"/>
      <c r="P873" s="123"/>
      <c r="Q873" s="102"/>
    </row>
    <row r="874" spans="1:17" x14ac:dyDescent="0.25">
      <c r="A874" s="102"/>
      <c r="H874" s="123"/>
      <c r="I874" s="123"/>
      <c r="J874" s="123"/>
      <c r="K874" s="123"/>
      <c r="L874" s="123"/>
      <c r="M874" s="123"/>
      <c r="N874" s="123"/>
      <c r="O874" s="123"/>
      <c r="P874" s="123"/>
      <c r="Q874" s="102"/>
    </row>
    <row r="875" spans="1:17" x14ac:dyDescent="0.25">
      <c r="A875" s="102"/>
      <c r="H875" s="123"/>
      <c r="I875" s="123"/>
      <c r="J875" s="123"/>
      <c r="K875" s="123"/>
      <c r="L875" s="123"/>
      <c r="M875" s="123"/>
      <c r="N875" s="123"/>
      <c r="O875" s="123"/>
      <c r="P875" s="123"/>
      <c r="Q875" s="102"/>
    </row>
    <row r="876" spans="1:17" x14ac:dyDescent="0.25">
      <c r="A876" s="102"/>
      <c r="H876" s="123"/>
      <c r="I876" s="123"/>
      <c r="J876" s="123"/>
      <c r="K876" s="123"/>
      <c r="L876" s="123"/>
      <c r="M876" s="123"/>
      <c r="N876" s="123"/>
      <c r="O876" s="123"/>
      <c r="P876" s="123"/>
      <c r="Q876" s="102"/>
    </row>
    <row r="877" spans="1:17" x14ac:dyDescent="0.25">
      <c r="A877" s="102"/>
      <c r="H877" s="123"/>
      <c r="I877" s="123"/>
      <c r="J877" s="123"/>
      <c r="K877" s="123"/>
      <c r="L877" s="123"/>
      <c r="M877" s="123"/>
      <c r="N877" s="123"/>
      <c r="O877" s="123"/>
      <c r="P877" s="123"/>
      <c r="Q877" s="102"/>
    </row>
    <row r="878" spans="1:17" x14ac:dyDescent="0.25">
      <c r="A878" s="102"/>
      <c r="H878" s="123"/>
      <c r="I878" s="123"/>
      <c r="J878" s="123"/>
      <c r="K878" s="123"/>
      <c r="L878" s="123"/>
      <c r="M878" s="123"/>
      <c r="N878" s="123"/>
      <c r="O878" s="123"/>
      <c r="P878" s="123"/>
      <c r="Q878" s="102"/>
    </row>
    <row r="879" spans="1:17" x14ac:dyDescent="0.25">
      <c r="A879" s="102"/>
      <c r="H879" s="123"/>
      <c r="I879" s="123"/>
      <c r="J879" s="123"/>
      <c r="K879" s="123"/>
      <c r="L879" s="123"/>
      <c r="M879" s="123"/>
      <c r="N879" s="123"/>
      <c r="O879" s="123"/>
      <c r="P879" s="123"/>
      <c r="Q879" s="102"/>
    </row>
    <row r="880" spans="1:17" x14ac:dyDescent="0.25">
      <c r="A880" s="102"/>
      <c r="H880" s="123"/>
      <c r="I880" s="123"/>
      <c r="J880" s="123"/>
      <c r="K880" s="123"/>
      <c r="L880" s="123"/>
      <c r="M880" s="123"/>
      <c r="N880" s="123"/>
      <c r="O880" s="123"/>
      <c r="P880" s="123"/>
      <c r="Q880" s="102"/>
    </row>
    <row r="881" spans="1:17" x14ac:dyDescent="0.25">
      <c r="A881" s="102"/>
      <c r="H881" s="123"/>
      <c r="I881" s="123"/>
      <c r="J881" s="123"/>
      <c r="K881" s="123"/>
      <c r="L881" s="123"/>
      <c r="M881" s="123"/>
      <c r="N881" s="123"/>
      <c r="O881" s="123"/>
      <c r="P881" s="123"/>
      <c r="Q881" s="102"/>
    </row>
    <row r="882" spans="1:17" x14ac:dyDescent="0.25">
      <c r="A882" s="102"/>
      <c r="H882" s="123"/>
      <c r="I882" s="123"/>
      <c r="J882" s="123"/>
      <c r="K882" s="123"/>
      <c r="L882" s="123"/>
      <c r="M882" s="123"/>
      <c r="N882" s="123"/>
      <c r="O882" s="123"/>
      <c r="P882" s="123"/>
      <c r="Q882" s="102"/>
    </row>
    <row r="883" spans="1:17" x14ac:dyDescent="0.25">
      <c r="A883" s="102"/>
      <c r="H883" s="123"/>
      <c r="I883" s="123"/>
      <c r="J883" s="123"/>
      <c r="K883" s="123"/>
      <c r="L883" s="123"/>
      <c r="M883" s="123"/>
      <c r="N883" s="123"/>
      <c r="O883" s="123"/>
      <c r="P883" s="123"/>
      <c r="Q883" s="102"/>
    </row>
    <row r="884" spans="1:17" x14ac:dyDescent="0.25">
      <c r="A884" s="102"/>
      <c r="H884" s="123"/>
      <c r="I884" s="123"/>
      <c r="J884" s="123"/>
      <c r="K884" s="123"/>
      <c r="L884" s="123"/>
      <c r="M884" s="123"/>
      <c r="N884" s="123"/>
      <c r="O884" s="123"/>
      <c r="P884" s="123"/>
      <c r="Q884" s="102"/>
    </row>
    <row r="885" spans="1:17" x14ac:dyDescent="0.25">
      <c r="A885" s="102"/>
      <c r="H885" s="123"/>
      <c r="I885" s="123"/>
      <c r="J885" s="123"/>
      <c r="K885" s="123"/>
      <c r="L885" s="123"/>
      <c r="M885" s="123"/>
      <c r="N885" s="123"/>
      <c r="O885" s="123"/>
      <c r="P885" s="123"/>
      <c r="Q885" s="102"/>
    </row>
    <row r="886" spans="1:17" x14ac:dyDescent="0.25">
      <c r="A886" s="102"/>
      <c r="H886" s="123"/>
      <c r="I886" s="123"/>
      <c r="J886" s="123"/>
      <c r="K886" s="123"/>
      <c r="L886" s="123"/>
      <c r="M886" s="123"/>
      <c r="N886" s="123"/>
      <c r="O886" s="123"/>
      <c r="P886" s="123"/>
      <c r="Q886" s="102"/>
    </row>
    <row r="887" spans="1:17" x14ac:dyDescent="0.25">
      <c r="A887" s="102"/>
      <c r="H887" s="123"/>
      <c r="I887" s="123"/>
      <c r="J887" s="123"/>
      <c r="K887" s="123"/>
      <c r="L887" s="123"/>
      <c r="M887" s="123"/>
      <c r="N887" s="123"/>
      <c r="O887" s="123"/>
      <c r="P887" s="123"/>
      <c r="Q887" s="102"/>
    </row>
    <row r="888" spans="1:17" x14ac:dyDescent="0.25">
      <c r="A888" s="102"/>
      <c r="H888" s="123"/>
      <c r="I888" s="123"/>
      <c r="J888" s="123"/>
      <c r="K888" s="123"/>
      <c r="L888" s="123"/>
      <c r="M888" s="123"/>
      <c r="N888" s="123"/>
      <c r="O888" s="123"/>
      <c r="P888" s="123"/>
      <c r="Q888" s="102"/>
    </row>
    <row r="889" spans="1:17" x14ac:dyDescent="0.25">
      <c r="A889" s="102"/>
      <c r="H889" s="123"/>
      <c r="I889" s="123"/>
      <c r="J889" s="123"/>
      <c r="K889" s="123"/>
      <c r="L889" s="123"/>
      <c r="M889" s="123"/>
      <c r="N889" s="123"/>
      <c r="O889" s="123"/>
      <c r="P889" s="123"/>
      <c r="Q889" s="102"/>
    </row>
    <row r="890" spans="1:17" x14ac:dyDescent="0.25">
      <c r="A890" s="102"/>
      <c r="H890" s="123"/>
      <c r="I890" s="123"/>
      <c r="J890" s="123"/>
      <c r="K890" s="123"/>
      <c r="L890" s="123"/>
      <c r="M890" s="123"/>
      <c r="N890" s="123"/>
      <c r="O890" s="123"/>
      <c r="P890" s="123"/>
      <c r="Q890" s="102"/>
    </row>
    <row r="891" spans="1:17" x14ac:dyDescent="0.25">
      <c r="A891" s="102"/>
      <c r="H891" s="123"/>
      <c r="I891" s="123"/>
      <c r="J891" s="123"/>
      <c r="K891" s="123"/>
      <c r="L891" s="123"/>
      <c r="M891" s="123"/>
      <c r="N891" s="123"/>
      <c r="O891" s="123"/>
      <c r="P891" s="123"/>
      <c r="Q891" s="102"/>
    </row>
    <row r="892" spans="1:17" x14ac:dyDescent="0.25">
      <c r="A892" s="102"/>
      <c r="H892" s="123"/>
      <c r="I892" s="123"/>
      <c r="J892" s="123"/>
      <c r="K892" s="123"/>
      <c r="L892" s="123"/>
      <c r="M892" s="123"/>
      <c r="N892" s="123"/>
      <c r="O892" s="123"/>
      <c r="P892" s="123"/>
      <c r="Q892" s="102"/>
    </row>
    <row r="893" spans="1:17" x14ac:dyDescent="0.25">
      <c r="A893" s="102"/>
      <c r="H893" s="123"/>
      <c r="I893" s="123"/>
      <c r="J893" s="123"/>
      <c r="K893" s="123"/>
      <c r="L893" s="123"/>
      <c r="M893" s="123"/>
      <c r="N893" s="123"/>
      <c r="O893" s="123"/>
      <c r="P893" s="123"/>
      <c r="Q893" s="102"/>
    </row>
    <row r="894" spans="1:17" x14ac:dyDescent="0.25">
      <c r="A894" s="102"/>
      <c r="H894" s="123"/>
      <c r="I894" s="123"/>
      <c r="J894" s="123"/>
      <c r="K894" s="123"/>
      <c r="L894" s="123"/>
      <c r="M894" s="123"/>
      <c r="N894" s="123"/>
      <c r="O894" s="123"/>
      <c r="P894" s="123"/>
      <c r="Q894" s="102"/>
    </row>
    <row r="895" spans="1:17" x14ac:dyDescent="0.25">
      <c r="A895" s="102"/>
      <c r="H895" s="123"/>
      <c r="I895" s="123"/>
      <c r="J895" s="123"/>
      <c r="K895" s="123"/>
      <c r="L895" s="123"/>
      <c r="M895" s="123"/>
      <c r="N895" s="123"/>
      <c r="O895" s="123"/>
      <c r="P895" s="123"/>
      <c r="Q895" s="102"/>
    </row>
    <row r="896" spans="1:17" x14ac:dyDescent="0.25">
      <c r="A896" s="102"/>
      <c r="H896" s="123"/>
      <c r="I896" s="123"/>
      <c r="J896" s="123"/>
      <c r="K896" s="123"/>
      <c r="L896" s="123"/>
      <c r="M896" s="123"/>
      <c r="N896" s="123"/>
      <c r="O896" s="123"/>
      <c r="P896" s="123"/>
      <c r="Q896" s="102"/>
    </row>
    <row r="897" spans="1:17" x14ac:dyDescent="0.25">
      <c r="A897" s="102"/>
      <c r="H897" s="123"/>
      <c r="I897" s="123"/>
      <c r="J897" s="123"/>
      <c r="K897" s="123"/>
      <c r="L897" s="123"/>
      <c r="M897" s="123"/>
      <c r="N897" s="123"/>
      <c r="O897" s="123"/>
      <c r="P897" s="123"/>
      <c r="Q897" s="102"/>
    </row>
    <row r="898" spans="1:17" x14ac:dyDescent="0.25">
      <c r="A898" s="102"/>
      <c r="H898" s="123"/>
      <c r="I898" s="123"/>
      <c r="J898" s="123"/>
      <c r="K898" s="123"/>
      <c r="L898" s="123"/>
      <c r="M898" s="123"/>
      <c r="N898" s="123"/>
      <c r="O898" s="123"/>
      <c r="P898" s="123"/>
      <c r="Q898" s="102"/>
    </row>
    <row r="899" spans="1:17" x14ac:dyDescent="0.25">
      <c r="A899" s="102"/>
      <c r="H899" s="123"/>
      <c r="I899" s="123"/>
      <c r="J899" s="123"/>
      <c r="K899" s="123"/>
      <c r="L899" s="123"/>
      <c r="M899" s="123"/>
      <c r="N899" s="123"/>
      <c r="O899" s="123"/>
      <c r="P899" s="123"/>
      <c r="Q899" s="102"/>
    </row>
    <row r="900" spans="1:17" x14ac:dyDescent="0.25">
      <c r="A900" s="102"/>
      <c r="H900" s="123"/>
      <c r="I900" s="123"/>
      <c r="J900" s="123"/>
      <c r="K900" s="123"/>
      <c r="L900" s="123"/>
      <c r="M900" s="123"/>
      <c r="N900" s="123"/>
      <c r="O900" s="123"/>
      <c r="P900" s="123"/>
      <c r="Q900" s="102"/>
    </row>
    <row r="901" spans="1:17" x14ac:dyDescent="0.25">
      <c r="A901" s="102"/>
      <c r="H901" s="123"/>
      <c r="I901" s="123"/>
      <c r="J901" s="123"/>
      <c r="K901" s="123"/>
      <c r="L901" s="123"/>
      <c r="M901" s="123"/>
      <c r="N901" s="123"/>
      <c r="O901" s="123"/>
      <c r="P901" s="123"/>
      <c r="Q901" s="102"/>
    </row>
    <row r="902" spans="1:17" x14ac:dyDescent="0.25">
      <c r="A902" s="102"/>
      <c r="H902" s="123"/>
      <c r="I902" s="123"/>
      <c r="J902" s="123"/>
      <c r="K902" s="123"/>
      <c r="L902" s="123"/>
      <c r="M902" s="123"/>
      <c r="N902" s="123"/>
      <c r="O902" s="123"/>
      <c r="P902" s="123"/>
      <c r="Q902" s="102"/>
    </row>
    <row r="903" spans="1:17" x14ac:dyDescent="0.25">
      <c r="A903" s="102"/>
      <c r="H903" s="123"/>
      <c r="I903" s="123"/>
      <c r="J903" s="123"/>
      <c r="K903" s="123"/>
      <c r="L903" s="123"/>
      <c r="M903" s="123"/>
      <c r="N903" s="123"/>
      <c r="O903" s="123"/>
      <c r="P903" s="123"/>
      <c r="Q903" s="102"/>
    </row>
    <row r="904" spans="1:17" x14ac:dyDescent="0.25">
      <c r="A904" s="102"/>
      <c r="H904" s="123"/>
      <c r="I904" s="123"/>
      <c r="J904" s="123"/>
      <c r="K904" s="123"/>
      <c r="L904" s="123"/>
      <c r="M904" s="123"/>
      <c r="N904" s="123"/>
      <c r="O904" s="123"/>
      <c r="P904" s="123"/>
      <c r="Q904" s="102"/>
    </row>
    <row r="905" spans="1:17" x14ac:dyDescent="0.25">
      <c r="A905" s="102"/>
      <c r="H905" s="123"/>
      <c r="I905" s="123"/>
      <c r="J905" s="123"/>
      <c r="K905" s="123"/>
      <c r="L905" s="123"/>
      <c r="M905" s="123"/>
      <c r="N905" s="123"/>
      <c r="O905" s="123"/>
      <c r="P905" s="123"/>
      <c r="Q905" s="102"/>
    </row>
    <row r="906" spans="1:17" x14ac:dyDescent="0.25">
      <c r="A906" s="102"/>
      <c r="H906" s="123"/>
      <c r="I906" s="123"/>
      <c r="J906" s="123"/>
      <c r="K906" s="123"/>
      <c r="L906" s="123"/>
      <c r="M906" s="123"/>
      <c r="N906" s="123"/>
      <c r="O906" s="123"/>
      <c r="P906" s="123"/>
      <c r="Q906" s="102"/>
    </row>
    <row r="907" spans="1:17" x14ac:dyDescent="0.25">
      <c r="A907" s="102"/>
      <c r="H907" s="123"/>
      <c r="I907" s="123"/>
      <c r="J907" s="123"/>
      <c r="K907" s="123"/>
      <c r="L907" s="123"/>
      <c r="M907" s="123"/>
      <c r="N907" s="123"/>
      <c r="O907" s="123"/>
      <c r="P907" s="123"/>
      <c r="Q907" s="102"/>
    </row>
    <row r="908" spans="1:17" x14ac:dyDescent="0.25">
      <c r="A908" s="102"/>
      <c r="H908" s="123"/>
      <c r="I908" s="123"/>
      <c r="J908" s="123"/>
      <c r="K908" s="123"/>
      <c r="L908" s="123"/>
      <c r="M908" s="123"/>
      <c r="N908" s="123"/>
      <c r="O908" s="123"/>
      <c r="P908" s="123"/>
      <c r="Q908" s="102"/>
    </row>
    <row r="909" spans="1:17" x14ac:dyDescent="0.25">
      <c r="A909" s="102"/>
      <c r="H909" s="123"/>
      <c r="I909" s="123"/>
      <c r="J909" s="123"/>
      <c r="K909" s="123"/>
      <c r="L909" s="123"/>
      <c r="M909" s="123"/>
      <c r="N909" s="123"/>
      <c r="O909" s="123"/>
      <c r="P909" s="123"/>
      <c r="Q909" s="102"/>
    </row>
    <row r="910" spans="1:17" x14ac:dyDescent="0.25">
      <c r="A910" s="102"/>
      <c r="H910" s="123"/>
      <c r="I910" s="123"/>
      <c r="J910" s="123"/>
      <c r="K910" s="123"/>
      <c r="L910" s="123"/>
      <c r="M910" s="123"/>
      <c r="N910" s="123"/>
      <c r="O910" s="123"/>
      <c r="P910" s="123"/>
      <c r="Q910" s="102"/>
    </row>
    <row r="911" spans="1:17" x14ac:dyDescent="0.25">
      <c r="A911" s="102"/>
      <c r="H911" s="123"/>
      <c r="I911" s="123"/>
      <c r="J911" s="123"/>
      <c r="K911" s="123"/>
      <c r="L911" s="123"/>
      <c r="M911" s="123"/>
      <c r="N911" s="123"/>
      <c r="O911" s="123"/>
      <c r="P911" s="123"/>
      <c r="Q911" s="102"/>
    </row>
    <row r="912" spans="1:17" x14ac:dyDescent="0.25">
      <c r="A912" s="102"/>
      <c r="H912" s="123"/>
      <c r="I912" s="123"/>
      <c r="J912" s="123"/>
      <c r="K912" s="123"/>
      <c r="L912" s="123"/>
      <c r="M912" s="123"/>
      <c r="N912" s="123"/>
      <c r="O912" s="123"/>
      <c r="P912" s="123"/>
      <c r="Q912" s="102"/>
    </row>
    <row r="913" spans="1:17" x14ac:dyDescent="0.25">
      <c r="A913" s="102"/>
      <c r="H913" s="123"/>
      <c r="I913" s="123"/>
      <c r="J913" s="123"/>
      <c r="K913" s="123"/>
      <c r="L913" s="123"/>
      <c r="M913" s="123"/>
      <c r="N913" s="123"/>
      <c r="O913" s="123"/>
      <c r="P913" s="123"/>
      <c r="Q913" s="102"/>
    </row>
    <row r="914" spans="1:17" x14ac:dyDescent="0.25">
      <c r="A914" s="102"/>
      <c r="H914" s="123"/>
      <c r="I914" s="123"/>
      <c r="J914" s="123"/>
      <c r="K914" s="123"/>
      <c r="L914" s="123"/>
      <c r="M914" s="123"/>
      <c r="N914" s="123"/>
      <c r="O914" s="123"/>
      <c r="P914" s="123"/>
      <c r="Q914" s="102"/>
    </row>
    <row r="915" spans="1:17" x14ac:dyDescent="0.25">
      <c r="A915" s="102"/>
      <c r="H915" s="123"/>
      <c r="I915" s="123"/>
      <c r="J915" s="123"/>
      <c r="K915" s="123"/>
      <c r="L915" s="123"/>
      <c r="M915" s="123"/>
      <c r="N915" s="123"/>
      <c r="O915" s="123"/>
      <c r="P915" s="123"/>
      <c r="Q915" s="102"/>
    </row>
    <row r="916" spans="1:17" x14ac:dyDescent="0.25">
      <c r="A916" s="102"/>
      <c r="H916" s="123"/>
      <c r="I916" s="123"/>
      <c r="J916" s="123"/>
      <c r="K916" s="123"/>
      <c r="L916" s="123"/>
      <c r="M916" s="123"/>
      <c r="N916" s="123"/>
      <c r="O916" s="123"/>
      <c r="P916" s="123"/>
      <c r="Q916" s="102"/>
    </row>
    <row r="917" spans="1:17" x14ac:dyDescent="0.25">
      <c r="A917" s="102"/>
      <c r="H917" s="123"/>
      <c r="I917" s="123"/>
      <c r="J917" s="123"/>
      <c r="K917" s="123"/>
      <c r="L917" s="123"/>
      <c r="M917" s="123"/>
      <c r="N917" s="123"/>
      <c r="O917" s="123"/>
      <c r="P917" s="123"/>
      <c r="Q917" s="102"/>
    </row>
    <row r="918" spans="1:17" x14ac:dyDescent="0.25">
      <c r="A918" s="102"/>
      <c r="H918" s="123"/>
      <c r="I918" s="123"/>
      <c r="J918" s="123"/>
      <c r="K918" s="123"/>
      <c r="L918" s="123"/>
      <c r="M918" s="123"/>
      <c r="N918" s="123"/>
      <c r="O918" s="123"/>
      <c r="P918" s="123"/>
      <c r="Q918" s="102"/>
    </row>
    <row r="919" spans="1:17" x14ac:dyDescent="0.25">
      <c r="A919" s="102"/>
      <c r="H919" s="123"/>
      <c r="I919" s="123"/>
      <c r="J919" s="123"/>
      <c r="K919" s="123"/>
      <c r="L919" s="123"/>
      <c r="M919" s="123"/>
      <c r="N919" s="123"/>
      <c r="O919" s="123"/>
      <c r="P919" s="123"/>
      <c r="Q919" s="102"/>
    </row>
    <row r="920" spans="1:17" x14ac:dyDescent="0.25">
      <c r="A920" s="102"/>
      <c r="H920" s="123"/>
      <c r="I920" s="123"/>
      <c r="J920" s="123"/>
      <c r="K920" s="123"/>
      <c r="L920" s="123"/>
      <c r="M920" s="123"/>
      <c r="N920" s="123"/>
      <c r="O920" s="123"/>
      <c r="P920" s="123"/>
      <c r="Q920" s="102"/>
    </row>
    <row r="921" spans="1:17" x14ac:dyDescent="0.25">
      <c r="A921" s="102"/>
      <c r="H921" s="123"/>
      <c r="I921" s="123"/>
      <c r="J921" s="123"/>
      <c r="K921" s="123"/>
      <c r="L921" s="123"/>
      <c r="M921" s="123"/>
      <c r="N921" s="123"/>
      <c r="O921" s="123"/>
      <c r="P921" s="123"/>
      <c r="Q921" s="102"/>
    </row>
    <row r="922" spans="1:17" x14ac:dyDescent="0.25">
      <c r="A922" s="102"/>
      <c r="H922" s="123"/>
      <c r="I922" s="123"/>
      <c r="J922" s="123"/>
      <c r="K922" s="123"/>
      <c r="L922" s="123"/>
      <c r="M922" s="123"/>
      <c r="N922" s="123"/>
      <c r="O922" s="123"/>
      <c r="P922" s="123"/>
      <c r="Q922" s="102"/>
    </row>
    <row r="923" spans="1:17" x14ac:dyDescent="0.25">
      <c r="A923" s="102"/>
      <c r="H923" s="123"/>
      <c r="I923" s="123"/>
      <c r="J923" s="123"/>
      <c r="K923" s="123"/>
      <c r="L923" s="123"/>
      <c r="M923" s="123"/>
      <c r="N923" s="123"/>
      <c r="O923" s="123"/>
      <c r="P923" s="123"/>
      <c r="Q923" s="102"/>
    </row>
    <row r="924" spans="1:17" x14ac:dyDescent="0.25">
      <c r="A924" s="102"/>
      <c r="H924" s="123"/>
      <c r="I924" s="123"/>
      <c r="J924" s="123"/>
      <c r="K924" s="123"/>
      <c r="L924" s="123"/>
      <c r="M924" s="123"/>
      <c r="N924" s="123"/>
      <c r="O924" s="123"/>
      <c r="P924" s="123"/>
      <c r="Q924" s="102"/>
    </row>
    <row r="925" spans="1:17" x14ac:dyDescent="0.25">
      <c r="A925" s="102"/>
      <c r="H925" s="123"/>
      <c r="I925" s="123"/>
      <c r="J925" s="123"/>
      <c r="K925" s="123"/>
      <c r="L925" s="123"/>
      <c r="M925" s="123"/>
      <c r="N925" s="123"/>
      <c r="O925" s="123"/>
      <c r="P925" s="123"/>
      <c r="Q925" s="102"/>
    </row>
    <row r="926" spans="1:17" x14ac:dyDescent="0.25">
      <c r="A926" s="102"/>
      <c r="H926" s="123"/>
      <c r="I926" s="123"/>
      <c r="J926" s="123"/>
      <c r="K926" s="123"/>
      <c r="L926" s="123"/>
      <c r="M926" s="123"/>
      <c r="N926" s="123"/>
      <c r="O926" s="123"/>
      <c r="P926" s="123"/>
      <c r="Q926" s="102"/>
    </row>
    <row r="927" spans="1:17" x14ac:dyDescent="0.25">
      <c r="A927" s="102"/>
      <c r="H927" s="123"/>
      <c r="I927" s="123"/>
      <c r="J927" s="123"/>
      <c r="K927" s="123"/>
      <c r="L927" s="123"/>
      <c r="M927" s="123"/>
      <c r="N927" s="123"/>
      <c r="O927" s="123"/>
      <c r="P927" s="123"/>
      <c r="Q927" s="102"/>
    </row>
    <row r="928" spans="1:17" x14ac:dyDescent="0.25">
      <c r="A928" s="102"/>
      <c r="H928" s="123"/>
      <c r="I928" s="123"/>
      <c r="J928" s="123"/>
      <c r="K928" s="123"/>
      <c r="L928" s="123"/>
      <c r="M928" s="123"/>
      <c r="N928" s="123"/>
      <c r="O928" s="123"/>
      <c r="P928" s="123"/>
      <c r="Q928" s="102"/>
    </row>
    <row r="929" spans="1:17" x14ac:dyDescent="0.25">
      <c r="A929" s="102"/>
      <c r="H929" s="123"/>
      <c r="I929" s="123"/>
      <c r="J929" s="123"/>
      <c r="K929" s="123"/>
      <c r="L929" s="123"/>
      <c r="M929" s="123"/>
      <c r="N929" s="123"/>
      <c r="O929" s="123"/>
      <c r="P929" s="123"/>
      <c r="Q929" s="102"/>
    </row>
    <row r="930" spans="1:17" x14ac:dyDescent="0.25">
      <c r="A930" s="102"/>
      <c r="H930" s="123"/>
      <c r="I930" s="123"/>
      <c r="J930" s="123"/>
      <c r="K930" s="123"/>
      <c r="L930" s="123"/>
      <c r="M930" s="123"/>
      <c r="N930" s="123"/>
      <c r="O930" s="123"/>
      <c r="P930" s="123"/>
      <c r="Q930" s="102"/>
    </row>
    <row r="931" spans="1:17" x14ac:dyDescent="0.25">
      <c r="A931" s="102"/>
      <c r="H931" s="123"/>
      <c r="I931" s="123"/>
      <c r="J931" s="123"/>
      <c r="K931" s="123"/>
      <c r="L931" s="123"/>
      <c r="M931" s="123"/>
      <c r="N931" s="123"/>
      <c r="O931" s="123"/>
      <c r="P931" s="123"/>
      <c r="Q931" s="102"/>
    </row>
    <row r="932" spans="1:17" x14ac:dyDescent="0.25">
      <c r="A932" s="102"/>
      <c r="H932" s="123"/>
      <c r="I932" s="123"/>
      <c r="J932" s="123"/>
      <c r="K932" s="123"/>
      <c r="L932" s="123"/>
      <c r="M932" s="123"/>
      <c r="N932" s="123"/>
      <c r="O932" s="123"/>
      <c r="P932" s="123"/>
      <c r="Q932" s="102"/>
    </row>
    <row r="933" spans="1:17" x14ac:dyDescent="0.25">
      <c r="A933" s="102"/>
      <c r="H933" s="123"/>
      <c r="I933" s="123"/>
      <c r="J933" s="123"/>
      <c r="K933" s="123"/>
      <c r="L933" s="123"/>
      <c r="M933" s="123"/>
      <c r="N933" s="123"/>
      <c r="O933" s="123"/>
      <c r="P933" s="123"/>
      <c r="Q933" s="102"/>
    </row>
    <row r="934" spans="1:17" x14ac:dyDescent="0.25">
      <c r="A934" s="102"/>
      <c r="H934" s="123"/>
      <c r="I934" s="123"/>
      <c r="J934" s="123"/>
      <c r="K934" s="123"/>
      <c r="L934" s="123"/>
      <c r="M934" s="123"/>
      <c r="N934" s="123"/>
      <c r="O934" s="123"/>
      <c r="P934" s="123"/>
      <c r="Q934" s="102"/>
    </row>
    <row r="935" spans="1:17" x14ac:dyDescent="0.25">
      <c r="A935" s="102"/>
      <c r="H935" s="123"/>
      <c r="I935" s="123"/>
      <c r="J935" s="123"/>
      <c r="K935" s="123"/>
      <c r="L935" s="123"/>
      <c r="M935" s="123"/>
      <c r="N935" s="123"/>
      <c r="O935" s="123"/>
      <c r="P935" s="123"/>
      <c r="Q935" s="102"/>
    </row>
    <row r="936" spans="1:17" x14ac:dyDescent="0.25">
      <c r="A936" s="102"/>
      <c r="H936" s="123"/>
      <c r="I936" s="123"/>
      <c r="J936" s="123"/>
      <c r="K936" s="123"/>
      <c r="L936" s="123"/>
      <c r="M936" s="123"/>
      <c r="N936" s="123"/>
      <c r="O936" s="123"/>
      <c r="P936" s="123"/>
      <c r="Q936" s="102"/>
    </row>
    <row r="937" spans="1:17" x14ac:dyDescent="0.25">
      <c r="A937" s="102"/>
      <c r="H937" s="123"/>
      <c r="I937" s="123"/>
      <c r="J937" s="123"/>
      <c r="K937" s="123"/>
      <c r="L937" s="123"/>
      <c r="M937" s="123"/>
      <c r="N937" s="123"/>
      <c r="O937" s="123"/>
      <c r="P937" s="123"/>
      <c r="Q937" s="102"/>
    </row>
    <row r="938" spans="1:17" x14ac:dyDescent="0.25">
      <c r="A938" s="102"/>
      <c r="H938" s="123"/>
      <c r="I938" s="123"/>
      <c r="J938" s="123"/>
      <c r="K938" s="123"/>
      <c r="L938" s="123"/>
      <c r="M938" s="123"/>
      <c r="N938" s="123"/>
      <c r="O938" s="123"/>
      <c r="P938" s="123"/>
      <c r="Q938" s="102"/>
    </row>
    <row r="939" spans="1:17" x14ac:dyDescent="0.25">
      <c r="A939" s="102"/>
      <c r="H939" s="123"/>
      <c r="I939" s="123"/>
      <c r="J939" s="123"/>
      <c r="K939" s="123"/>
      <c r="L939" s="123"/>
      <c r="M939" s="123"/>
      <c r="N939" s="123"/>
      <c r="O939" s="123"/>
      <c r="P939" s="123"/>
      <c r="Q939" s="102"/>
    </row>
    <row r="940" spans="1:17" x14ac:dyDescent="0.25">
      <c r="A940" s="102"/>
      <c r="H940" s="123"/>
      <c r="I940" s="123"/>
      <c r="J940" s="123"/>
      <c r="K940" s="123"/>
      <c r="L940" s="123"/>
      <c r="M940" s="123"/>
      <c r="N940" s="123"/>
      <c r="O940" s="123"/>
      <c r="P940" s="123"/>
      <c r="Q940" s="102"/>
    </row>
    <row r="941" spans="1:17" x14ac:dyDescent="0.25">
      <c r="A941" s="102"/>
      <c r="H941" s="123"/>
      <c r="I941" s="123"/>
      <c r="J941" s="123"/>
      <c r="K941" s="123"/>
      <c r="L941" s="123"/>
      <c r="M941" s="123"/>
      <c r="N941" s="123"/>
      <c r="O941" s="123"/>
      <c r="P941" s="123"/>
      <c r="Q941" s="102"/>
    </row>
    <row r="942" spans="1:17" x14ac:dyDescent="0.25">
      <c r="A942" s="102"/>
      <c r="H942" s="123"/>
      <c r="I942" s="123"/>
      <c r="J942" s="123"/>
      <c r="K942" s="123"/>
      <c r="L942" s="123"/>
      <c r="M942" s="123"/>
      <c r="N942" s="123"/>
      <c r="O942" s="123"/>
      <c r="P942" s="123"/>
      <c r="Q942" s="102"/>
    </row>
    <row r="943" spans="1:17" x14ac:dyDescent="0.25">
      <c r="A943" s="102"/>
      <c r="H943" s="123"/>
      <c r="I943" s="123"/>
      <c r="J943" s="123"/>
      <c r="K943" s="123"/>
      <c r="L943" s="123"/>
      <c r="M943" s="123"/>
      <c r="N943" s="123"/>
      <c r="O943" s="123"/>
      <c r="P943" s="123"/>
      <c r="Q943" s="102"/>
    </row>
    <row r="944" spans="1:17" x14ac:dyDescent="0.25">
      <c r="A944" s="102"/>
      <c r="H944" s="123"/>
      <c r="I944" s="123"/>
      <c r="J944" s="123"/>
      <c r="K944" s="123"/>
      <c r="L944" s="123"/>
      <c r="M944" s="123"/>
      <c r="N944" s="123"/>
      <c r="O944" s="123"/>
      <c r="P944" s="123"/>
      <c r="Q944" s="102"/>
    </row>
    <row r="945" spans="1:17" x14ac:dyDescent="0.25">
      <c r="A945" s="102"/>
      <c r="H945" s="123"/>
      <c r="I945" s="123"/>
      <c r="J945" s="123"/>
      <c r="K945" s="123"/>
      <c r="L945" s="123"/>
      <c r="M945" s="123"/>
      <c r="N945" s="123"/>
      <c r="O945" s="123"/>
      <c r="P945" s="123"/>
      <c r="Q945" s="102"/>
    </row>
    <row r="946" spans="1:17" x14ac:dyDescent="0.25">
      <c r="A946" s="102"/>
      <c r="H946" s="123"/>
      <c r="I946" s="123"/>
      <c r="J946" s="123"/>
      <c r="K946" s="123"/>
      <c r="L946" s="123"/>
      <c r="M946" s="123"/>
      <c r="N946" s="123"/>
      <c r="O946" s="123"/>
      <c r="P946" s="123"/>
      <c r="Q946" s="102"/>
    </row>
    <row r="947" spans="1:17" x14ac:dyDescent="0.25">
      <c r="A947" s="102"/>
      <c r="H947" s="123"/>
      <c r="I947" s="123"/>
      <c r="J947" s="123"/>
      <c r="K947" s="123"/>
      <c r="L947" s="123"/>
      <c r="M947" s="123"/>
      <c r="N947" s="123"/>
      <c r="O947" s="123"/>
      <c r="P947" s="123"/>
      <c r="Q947" s="102"/>
    </row>
    <row r="948" spans="1:17" x14ac:dyDescent="0.25">
      <c r="A948" s="102"/>
      <c r="H948" s="123"/>
      <c r="I948" s="123"/>
      <c r="J948" s="123"/>
      <c r="K948" s="123"/>
      <c r="L948" s="123"/>
      <c r="M948" s="123"/>
      <c r="N948" s="123"/>
      <c r="O948" s="123"/>
      <c r="P948" s="123"/>
      <c r="Q948" s="102"/>
    </row>
    <row r="949" spans="1:17" x14ac:dyDescent="0.25">
      <c r="A949" s="102"/>
      <c r="H949" s="123"/>
      <c r="I949" s="123"/>
      <c r="J949" s="123"/>
      <c r="K949" s="123"/>
      <c r="L949" s="123"/>
      <c r="M949" s="123"/>
      <c r="N949" s="123"/>
      <c r="O949" s="123"/>
      <c r="P949" s="123"/>
      <c r="Q949" s="102"/>
    </row>
    <row r="950" spans="1:17" x14ac:dyDescent="0.25">
      <c r="A950" s="102"/>
      <c r="H950" s="123"/>
      <c r="I950" s="123"/>
      <c r="J950" s="123"/>
      <c r="K950" s="123"/>
      <c r="L950" s="123"/>
      <c r="M950" s="123"/>
      <c r="N950" s="123"/>
      <c r="O950" s="123"/>
      <c r="P950" s="123"/>
      <c r="Q950" s="102"/>
    </row>
    <row r="951" spans="1:17" x14ac:dyDescent="0.25">
      <c r="A951" s="102"/>
      <c r="H951" s="123"/>
      <c r="I951" s="123"/>
      <c r="J951" s="123"/>
      <c r="K951" s="123"/>
      <c r="L951" s="123"/>
      <c r="M951" s="123"/>
      <c r="N951" s="123"/>
      <c r="O951" s="123"/>
      <c r="P951" s="123"/>
      <c r="Q951" s="102"/>
    </row>
    <row r="952" spans="1:17" x14ac:dyDescent="0.25">
      <c r="A952" s="102"/>
      <c r="H952" s="123"/>
      <c r="I952" s="123"/>
      <c r="J952" s="123"/>
      <c r="K952" s="123"/>
      <c r="L952" s="123"/>
      <c r="M952" s="123"/>
      <c r="N952" s="123"/>
      <c r="O952" s="123"/>
      <c r="P952" s="123"/>
      <c r="Q952" s="102"/>
    </row>
    <row r="953" spans="1:17" x14ac:dyDescent="0.25">
      <c r="A953" s="102"/>
      <c r="H953" s="123"/>
      <c r="I953" s="123"/>
      <c r="J953" s="123"/>
      <c r="K953" s="123"/>
      <c r="L953" s="123"/>
      <c r="M953" s="123"/>
      <c r="N953" s="123"/>
      <c r="O953" s="123"/>
      <c r="P953" s="123"/>
      <c r="Q953" s="102"/>
    </row>
    <row r="954" spans="1:17" x14ac:dyDescent="0.25">
      <c r="A954" s="102"/>
      <c r="H954" s="123"/>
      <c r="I954" s="123"/>
      <c r="J954" s="123"/>
      <c r="K954" s="123"/>
      <c r="L954" s="123"/>
      <c r="M954" s="123"/>
      <c r="N954" s="123"/>
      <c r="O954" s="123"/>
      <c r="P954" s="123"/>
      <c r="Q954" s="102"/>
    </row>
    <row r="955" spans="1:17" x14ac:dyDescent="0.25">
      <c r="A955" s="102"/>
      <c r="H955" s="123"/>
      <c r="I955" s="123"/>
      <c r="J955" s="123"/>
      <c r="K955" s="123"/>
      <c r="L955" s="123"/>
      <c r="M955" s="123"/>
      <c r="N955" s="123"/>
      <c r="O955" s="123"/>
      <c r="P955" s="123"/>
      <c r="Q955" s="102"/>
    </row>
    <row r="956" spans="1:17" x14ac:dyDescent="0.25">
      <c r="A956" s="102"/>
      <c r="H956" s="123"/>
      <c r="I956" s="123"/>
      <c r="J956" s="123"/>
      <c r="K956" s="123"/>
      <c r="L956" s="123"/>
      <c r="M956" s="123"/>
      <c r="N956" s="123"/>
      <c r="O956" s="123"/>
      <c r="P956" s="123"/>
      <c r="Q956" s="102"/>
    </row>
    <row r="957" spans="1:17" x14ac:dyDescent="0.25">
      <c r="A957" s="102"/>
      <c r="H957" s="123"/>
      <c r="I957" s="123"/>
      <c r="J957" s="123"/>
      <c r="K957" s="123"/>
      <c r="L957" s="123"/>
      <c r="M957" s="123"/>
      <c r="N957" s="123"/>
      <c r="O957" s="123"/>
      <c r="P957" s="123"/>
      <c r="Q957" s="102"/>
    </row>
    <row r="958" spans="1:17" x14ac:dyDescent="0.25">
      <c r="A958" s="102"/>
      <c r="H958" s="123"/>
      <c r="I958" s="123"/>
      <c r="J958" s="123"/>
      <c r="K958" s="123"/>
      <c r="L958" s="123"/>
      <c r="M958" s="123"/>
      <c r="N958" s="123"/>
      <c r="O958" s="123"/>
      <c r="P958" s="123"/>
      <c r="Q958" s="102"/>
    </row>
    <row r="959" spans="1:17" x14ac:dyDescent="0.25">
      <c r="A959" s="102"/>
      <c r="H959" s="123"/>
      <c r="I959" s="123"/>
      <c r="J959" s="123"/>
      <c r="K959" s="123"/>
      <c r="L959" s="123"/>
      <c r="M959" s="123"/>
      <c r="N959" s="123"/>
      <c r="O959" s="123"/>
      <c r="P959" s="123"/>
      <c r="Q959" s="102"/>
    </row>
    <row r="960" spans="1:17" x14ac:dyDescent="0.25">
      <c r="A960" s="102"/>
      <c r="H960" s="123"/>
      <c r="I960" s="123"/>
      <c r="J960" s="123"/>
      <c r="K960" s="123"/>
      <c r="L960" s="123"/>
      <c r="M960" s="123"/>
      <c r="N960" s="123"/>
      <c r="O960" s="123"/>
      <c r="P960" s="123"/>
      <c r="Q960" s="102"/>
    </row>
    <row r="961" spans="1:17" x14ac:dyDescent="0.25">
      <c r="A961" s="102"/>
      <c r="H961" s="123"/>
      <c r="I961" s="123"/>
      <c r="J961" s="123"/>
      <c r="K961" s="123"/>
      <c r="L961" s="123"/>
      <c r="M961" s="123"/>
      <c r="N961" s="123"/>
      <c r="O961" s="123"/>
      <c r="P961" s="123"/>
      <c r="Q961" s="102"/>
    </row>
    <row r="962" spans="1:17" x14ac:dyDescent="0.25">
      <c r="A962" s="102"/>
      <c r="H962" s="123"/>
      <c r="I962" s="123"/>
      <c r="J962" s="123"/>
      <c r="K962" s="123"/>
      <c r="L962" s="123"/>
      <c r="M962" s="123"/>
      <c r="N962" s="123"/>
      <c r="O962" s="123"/>
      <c r="P962" s="123"/>
      <c r="Q962" s="102"/>
    </row>
    <row r="963" spans="1:17" x14ac:dyDescent="0.25">
      <c r="A963" s="102"/>
      <c r="H963" s="123"/>
      <c r="I963" s="123"/>
      <c r="J963" s="123"/>
      <c r="K963" s="123"/>
      <c r="L963" s="123"/>
      <c r="M963" s="123"/>
      <c r="N963" s="123"/>
      <c r="O963" s="123"/>
      <c r="P963" s="123"/>
      <c r="Q963" s="102"/>
    </row>
    <row r="964" spans="1:17" x14ac:dyDescent="0.25">
      <c r="A964" s="102"/>
      <c r="H964" s="123"/>
      <c r="I964" s="123"/>
      <c r="J964" s="123"/>
      <c r="K964" s="123"/>
      <c r="L964" s="123"/>
      <c r="M964" s="123"/>
      <c r="N964" s="123"/>
      <c r="O964" s="123"/>
      <c r="P964" s="123"/>
      <c r="Q964" s="102"/>
    </row>
    <row r="965" spans="1:17" x14ac:dyDescent="0.25">
      <c r="A965" s="102"/>
      <c r="H965" s="123"/>
      <c r="I965" s="123"/>
      <c r="J965" s="123"/>
      <c r="K965" s="123"/>
      <c r="L965" s="123"/>
      <c r="M965" s="123"/>
      <c r="N965" s="123"/>
      <c r="O965" s="123"/>
      <c r="P965" s="123"/>
      <c r="Q965" s="102"/>
    </row>
    <row r="966" spans="1:17" x14ac:dyDescent="0.25">
      <c r="A966" s="102"/>
      <c r="H966" s="123"/>
      <c r="I966" s="123"/>
      <c r="J966" s="123"/>
      <c r="K966" s="123"/>
      <c r="L966" s="123"/>
      <c r="M966" s="123"/>
      <c r="N966" s="123"/>
      <c r="O966" s="123"/>
      <c r="P966" s="123"/>
      <c r="Q966" s="102"/>
    </row>
    <row r="967" spans="1:17" x14ac:dyDescent="0.25">
      <c r="A967" s="102"/>
      <c r="H967" s="123"/>
      <c r="I967" s="123"/>
      <c r="J967" s="123"/>
      <c r="K967" s="123"/>
      <c r="L967" s="123"/>
      <c r="M967" s="123"/>
      <c r="N967" s="123"/>
      <c r="O967" s="123"/>
      <c r="P967" s="123"/>
      <c r="Q967" s="102"/>
    </row>
    <row r="968" spans="1:17" x14ac:dyDescent="0.25">
      <c r="A968" s="102"/>
      <c r="H968" s="123"/>
      <c r="I968" s="123"/>
      <c r="J968" s="123"/>
      <c r="K968" s="123"/>
      <c r="L968" s="123"/>
      <c r="M968" s="123"/>
      <c r="N968" s="123"/>
      <c r="O968" s="123"/>
      <c r="P968" s="123"/>
      <c r="Q968" s="102"/>
    </row>
    <row r="969" spans="1:17" x14ac:dyDescent="0.25">
      <c r="A969" s="102"/>
      <c r="H969" s="123"/>
      <c r="I969" s="123"/>
      <c r="J969" s="123"/>
      <c r="K969" s="123"/>
      <c r="L969" s="123"/>
      <c r="M969" s="123"/>
      <c r="N969" s="123"/>
      <c r="O969" s="123"/>
      <c r="P969" s="123"/>
      <c r="Q969" s="102"/>
    </row>
    <row r="970" spans="1:17" x14ac:dyDescent="0.25">
      <c r="A970" s="102"/>
      <c r="H970" s="123"/>
      <c r="I970" s="123"/>
      <c r="J970" s="123"/>
      <c r="K970" s="123"/>
      <c r="L970" s="123"/>
      <c r="M970" s="123"/>
      <c r="N970" s="123"/>
      <c r="O970" s="123"/>
      <c r="P970" s="123"/>
      <c r="Q970" s="102"/>
    </row>
    <row r="971" spans="1:17" x14ac:dyDescent="0.25">
      <c r="A971" s="102"/>
      <c r="H971" s="123"/>
      <c r="I971" s="123"/>
      <c r="J971" s="123"/>
      <c r="K971" s="123"/>
      <c r="L971" s="123"/>
      <c r="M971" s="123"/>
      <c r="N971" s="123"/>
      <c r="O971" s="123"/>
      <c r="P971" s="123"/>
      <c r="Q971" s="102"/>
    </row>
    <row r="972" spans="1:17" x14ac:dyDescent="0.25">
      <c r="A972" s="102"/>
      <c r="H972" s="123"/>
      <c r="I972" s="123"/>
      <c r="J972" s="123"/>
      <c r="K972" s="123"/>
      <c r="L972" s="123"/>
      <c r="M972" s="123"/>
      <c r="N972" s="123"/>
      <c r="O972" s="123"/>
      <c r="P972" s="123"/>
      <c r="Q972" s="102"/>
    </row>
    <row r="973" spans="1:17" x14ac:dyDescent="0.25">
      <c r="A973" s="102"/>
      <c r="H973" s="123"/>
      <c r="I973" s="123"/>
      <c r="J973" s="123"/>
      <c r="K973" s="123"/>
      <c r="L973" s="123"/>
      <c r="M973" s="123"/>
      <c r="N973" s="123"/>
      <c r="O973" s="123"/>
      <c r="P973" s="123"/>
      <c r="Q973" s="102"/>
    </row>
    <row r="974" spans="1:17" x14ac:dyDescent="0.25">
      <c r="A974" s="102"/>
      <c r="H974" s="123"/>
      <c r="I974" s="123"/>
      <c r="J974" s="123"/>
      <c r="K974" s="123"/>
      <c r="L974" s="123"/>
      <c r="M974" s="123"/>
      <c r="N974" s="123"/>
      <c r="O974" s="123"/>
      <c r="P974" s="123"/>
      <c r="Q974" s="102"/>
    </row>
    <row r="975" spans="1:17" x14ac:dyDescent="0.25">
      <c r="A975" s="102"/>
      <c r="H975" s="123"/>
      <c r="I975" s="123"/>
      <c r="J975" s="123"/>
      <c r="K975" s="123"/>
      <c r="L975" s="123"/>
      <c r="M975" s="123"/>
      <c r="N975" s="123"/>
      <c r="O975" s="123"/>
      <c r="P975" s="123"/>
      <c r="Q975" s="102"/>
    </row>
    <row r="976" spans="1:17" x14ac:dyDescent="0.25">
      <c r="A976" s="102"/>
      <c r="H976" s="123"/>
      <c r="I976" s="123"/>
      <c r="J976" s="123"/>
      <c r="K976" s="123"/>
      <c r="L976" s="123"/>
      <c r="M976" s="123"/>
      <c r="N976" s="123"/>
      <c r="O976" s="123"/>
      <c r="P976" s="123"/>
      <c r="Q976" s="102"/>
    </row>
    <row r="977" spans="1:17" x14ac:dyDescent="0.25">
      <c r="A977" s="102"/>
      <c r="H977" s="123"/>
      <c r="I977" s="123"/>
      <c r="J977" s="123"/>
      <c r="K977" s="123"/>
      <c r="L977" s="123"/>
      <c r="M977" s="123"/>
      <c r="N977" s="123"/>
      <c r="O977" s="123"/>
      <c r="P977" s="123"/>
      <c r="Q977" s="102"/>
    </row>
    <row r="978" spans="1:17" x14ac:dyDescent="0.25">
      <c r="A978" s="102"/>
      <c r="H978" s="123"/>
      <c r="I978" s="123"/>
      <c r="J978" s="123"/>
      <c r="K978" s="123"/>
      <c r="L978" s="123"/>
      <c r="M978" s="123"/>
      <c r="N978" s="123"/>
      <c r="O978" s="123"/>
      <c r="P978" s="123"/>
      <c r="Q978" s="102"/>
    </row>
    <row r="979" spans="1:17" x14ac:dyDescent="0.25">
      <c r="A979" s="102"/>
      <c r="H979" s="123"/>
      <c r="I979" s="123"/>
      <c r="J979" s="123"/>
      <c r="K979" s="123"/>
      <c r="L979" s="123"/>
      <c r="M979" s="123"/>
      <c r="N979" s="123"/>
      <c r="O979" s="123"/>
      <c r="P979" s="123"/>
      <c r="Q979" s="102"/>
    </row>
    <row r="980" spans="1:17" x14ac:dyDescent="0.25">
      <c r="A980" s="102"/>
      <c r="H980" s="123"/>
      <c r="I980" s="123"/>
      <c r="J980" s="123"/>
      <c r="K980" s="123"/>
      <c r="L980" s="123"/>
      <c r="M980" s="123"/>
      <c r="N980" s="123"/>
      <c r="O980" s="123"/>
      <c r="P980" s="123"/>
      <c r="Q980" s="102"/>
    </row>
    <row r="981" spans="1:17" x14ac:dyDescent="0.25">
      <c r="A981" s="102"/>
      <c r="H981" s="123"/>
      <c r="I981" s="123"/>
      <c r="J981" s="123"/>
      <c r="K981" s="123"/>
      <c r="L981" s="123"/>
      <c r="M981" s="123"/>
      <c r="N981" s="123"/>
      <c r="O981" s="123"/>
      <c r="P981" s="123"/>
      <c r="Q981" s="102"/>
    </row>
    <row r="982" spans="1:17" x14ac:dyDescent="0.25">
      <c r="A982" s="102"/>
      <c r="H982" s="123"/>
      <c r="I982" s="123"/>
      <c r="J982" s="123"/>
      <c r="K982" s="123"/>
      <c r="L982" s="123"/>
      <c r="M982" s="123"/>
      <c r="N982" s="123"/>
      <c r="O982" s="123"/>
      <c r="P982" s="123"/>
      <c r="Q982" s="102"/>
    </row>
    <row r="983" spans="1:17" x14ac:dyDescent="0.25">
      <c r="A983" s="102"/>
      <c r="H983" s="123"/>
      <c r="I983" s="123"/>
      <c r="J983" s="123"/>
      <c r="K983" s="123"/>
      <c r="L983" s="123"/>
      <c r="M983" s="123"/>
      <c r="N983" s="123"/>
      <c r="O983" s="123"/>
      <c r="P983" s="123"/>
      <c r="Q983" s="102"/>
    </row>
    <row r="984" spans="1:17" x14ac:dyDescent="0.25">
      <c r="A984" s="102"/>
      <c r="H984" s="123"/>
      <c r="I984" s="123"/>
      <c r="J984" s="123"/>
      <c r="K984" s="123"/>
      <c r="L984" s="123"/>
      <c r="M984" s="123"/>
      <c r="N984" s="123"/>
      <c r="O984" s="123"/>
      <c r="P984" s="123"/>
      <c r="Q984" s="102"/>
    </row>
    <row r="985" spans="1:17" x14ac:dyDescent="0.25">
      <c r="A985" s="102"/>
      <c r="H985" s="123"/>
      <c r="I985" s="123"/>
      <c r="J985" s="123"/>
      <c r="K985" s="123"/>
      <c r="L985" s="123"/>
      <c r="M985" s="123"/>
      <c r="N985" s="123"/>
      <c r="O985" s="123"/>
      <c r="P985" s="123"/>
      <c r="Q985" s="102"/>
    </row>
    <row r="986" spans="1:17" x14ac:dyDescent="0.25">
      <c r="A986" s="102"/>
      <c r="H986" s="123"/>
      <c r="I986" s="123"/>
      <c r="J986" s="123"/>
      <c r="K986" s="123"/>
      <c r="L986" s="123"/>
      <c r="M986" s="123"/>
      <c r="N986" s="123"/>
      <c r="O986" s="123"/>
      <c r="P986" s="123"/>
      <c r="Q986" s="102"/>
    </row>
    <row r="987" spans="1:17" x14ac:dyDescent="0.25">
      <c r="A987" s="102"/>
      <c r="H987" s="123"/>
      <c r="I987" s="123"/>
      <c r="J987" s="123"/>
      <c r="K987" s="123"/>
      <c r="L987" s="123"/>
      <c r="M987" s="123"/>
      <c r="N987" s="123"/>
      <c r="O987" s="123"/>
      <c r="P987" s="123"/>
      <c r="Q987" s="102"/>
    </row>
    <row r="988" spans="1:17" x14ac:dyDescent="0.25">
      <c r="A988" s="102"/>
      <c r="H988" s="123"/>
      <c r="I988" s="123"/>
      <c r="J988" s="123"/>
      <c r="K988" s="123"/>
      <c r="L988" s="123"/>
      <c r="M988" s="123"/>
      <c r="N988" s="123"/>
      <c r="O988" s="123"/>
      <c r="P988" s="123"/>
      <c r="Q988" s="102"/>
    </row>
    <row r="989" spans="1:17" x14ac:dyDescent="0.25">
      <c r="A989" s="102"/>
      <c r="H989" s="123"/>
      <c r="I989" s="123"/>
      <c r="J989" s="123"/>
      <c r="K989" s="123"/>
      <c r="L989" s="123"/>
      <c r="M989" s="123"/>
      <c r="N989" s="123"/>
      <c r="O989" s="123"/>
      <c r="P989" s="123"/>
      <c r="Q989" s="102"/>
    </row>
    <row r="990" spans="1:17" x14ac:dyDescent="0.25">
      <c r="A990" s="102"/>
      <c r="H990" s="123"/>
      <c r="I990" s="123"/>
      <c r="J990" s="123"/>
      <c r="K990" s="123"/>
      <c r="L990" s="123"/>
      <c r="M990" s="123"/>
      <c r="N990" s="123"/>
      <c r="O990" s="123"/>
      <c r="P990" s="123"/>
      <c r="Q990" s="102"/>
    </row>
    <row r="991" spans="1:17" x14ac:dyDescent="0.25">
      <c r="A991" s="102"/>
      <c r="H991" s="123"/>
      <c r="I991" s="123"/>
      <c r="J991" s="123"/>
      <c r="K991" s="123"/>
      <c r="L991" s="123"/>
      <c r="M991" s="123"/>
      <c r="N991" s="123"/>
      <c r="O991" s="123"/>
      <c r="P991" s="123"/>
      <c r="Q991" s="102"/>
    </row>
    <row r="992" spans="1:17" x14ac:dyDescent="0.25">
      <c r="A992" s="102"/>
      <c r="H992" s="123"/>
      <c r="I992" s="123"/>
      <c r="J992" s="123"/>
      <c r="K992" s="123"/>
      <c r="L992" s="123"/>
      <c r="M992" s="123"/>
      <c r="N992" s="123"/>
      <c r="O992" s="123"/>
      <c r="P992" s="123"/>
      <c r="Q992" s="102"/>
    </row>
    <row r="993" spans="1:17" x14ac:dyDescent="0.25">
      <c r="A993" s="102"/>
      <c r="H993" s="123"/>
      <c r="I993" s="123"/>
      <c r="J993" s="123"/>
      <c r="K993" s="123"/>
      <c r="L993" s="123"/>
      <c r="M993" s="123"/>
      <c r="N993" s="123"/>
      <c r="O993" s="123"/>
      <c r="P993" s="123"/>
      <c r="Q993" s="102"/>
    </row>
    <row r="994" spans="1:17" x14ac:dyDescent="0.25">
      <c r="A994" s="102"/>
      <c r="H994" s="123"/>
      <c r="I994" s="123"/>
      <c r="J994" s="123"/>
      <c r="K994" s="123"/>
      <c r="L994" s="123"/>
      <c r="M994" s="123"/>
      <c r="N994" s="123"/>
      <c r="O994" s="123"/>
      <c r="P994" s="123"/>
      <c r="Q994" s="102"/>
    </row>
    <row r="995" spans="1:17" x14ac:dyDescent="0.25">
      <c r="A995" s="102"/>
      <c r="H995" s="123"/>
      <c r="I995" s="123"/>
      <c r="J995" s="123"/>
      <c r="K995" s="123"/>
      <c r="L995" s="123"/>
      <c r="M995" s="123"/>
      <c r="N995" s="123"/>
      <c r="O995" s="123"/>
      <c r="P995" s="123"/>
      <c r="Q995" s="102"/>
    </row>
    <row r="996" spans="1:17" x14ac:dyDescent="0.25">
      <c r="A996" s="102"/>
      <c r="H996" s="123"/>
      <c r="I996" s="123"/>
      <c r="J996" s="123"/>
      <c r="K996" s="123"/>
      <c r="L996" s="123"/>
      <c r="M996" s="123"/>
      <c r="N996" s="123"/>
      <c r="O996" s="123"/>
      <c r="P996" s="123"/>
      <c r="Q996" s="102"/>
    </row>
    <row r="997" spans="1:17" x14ac:dyDescent="0.25">
      <c r="A997" s="102"/>
      <c r="H997" s="123"/>
      <c r="I997" s="123"/>
      <c r="J997" s="123"/>
      <c r="K997" s="123"/>
      <c r="L997" s="123"/>
      <c r="M997" s="123"/>
      <c r="N997" s="123"/>
      <c r="O997" s="123"/>
      <c r="P997" s="123"/>
      <c r="Q997" s="102"/>
    </row>
    <row r="998" spans="1:17" x14ac:dyDescent="0.25">
      <c r="A998" s="102"/>
      <c r="H998" s="123"/>
      <c r="I998" s="123"/>
      <c r="J998" s="123"/>
      <c r="K998" s="123"/>
      <c r="L998" s="123"/>
      <c r="M998" s="123"/>
      <c r="N998" s="123"/>
      <c r="O998" s="123"/>
      <c r="P998" s="123"/>
      <c r="Q998" s="102"/>
    </row>
    <row r="999" spans="1:17" x14ac:dyDescent="0.25">
      <c r="A999" s="102"/>
      <c r="H999" s="123"/>
      <c r="I999" s="123"/>
      <c r="J999" s="123"/>
      <c r="K999" s="123"/>
      <c r="L999" s="123"/>
      <c r="M999" s="123"/>
      <c r="N999" s="123"/>
      <c r="O999" s="123"/>
      <c r="P999" s="123"/>
      <c r="Q999" s="102"/>
    </row>
    <row r="1000" spans="1:17" x14ac:dyDescent="0.25">
      <c r="A1000" s="102"/>
      <c r="B1000" s="102"/>
      <c r="C1000" s="102"/>
      <c r="D1000" s="102"/>
      <c r="E1000" s="102"/>
      <c r="F1000" s="96"/>
      <c r="G1000" s="102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02"/>
    </row>
    <row r="1001" spans="1:17" x14ac:dyDescent="0.25">
      <c r="A1001" s="102" t="s">
        <v>769</v>
      </c>
      <c r="B1001" s="103" t="s">
        <v>769</v>
      </c>
      <c r="C1001" s="103" t="s">
        <v>769</v>
      </c>
      <c r="D1001" s="103" t="s">
        <v>769</v>
      </c>
      <c r="E1001" s="103" t="s">
        <v>769</v>
      </c>
      <c r="F1001" s="77" t="s">
        <v>769</v>
      </c>
      <c r="G1001" s="103" t="s">
        <v>769</v>
      </c>
      <c r="H1001" s="54" t="s">
        <v>769</v>
      </c>
      <c r="I1001" s="54" t="s">
        <v>769</v>
      </c>
      <c r="J1001" s="54" t="s">
        <v>769</v>
      </c>
      <c r="K1001" s="54" t="s">
        <v>769</v>
      </c>
      <c r="L1001" s="54" t="s">
        <v>769</v>
      </c>
      <c r="M1001" s="54" t="s">
        <v>769</v>
      </c>
      <c r="N1001" s="54" t="s">
        <v>769</v>
      </c>
      <c r="O1001" s="54" t="s">
        <v>769</v>
      </c>
      <c r="P1001" s="54" t="s">
        <v>769</v>
      </c>
      <c r="Q1001" s="103" t="s">
        <v>769</v>
      </c>
    </row>
  </sheetData>
  <sheetProtection formatCells="0" formatColumns="0" formatRows="0" insertColumns="0" insertRows="0" insertHyperlinks="0" deleteColumns="0" deleteRows="0" sort="0" autoFilter="0" pivotTables="0"/>
  <autoFilter ref="A14:Q14"/>
  <pageMargins left="0.51181102362204722" right="0.51181102362204722" top="0.78740157480314965" bottom="0.78740157480314965" header="0.31496062992125978" footer="0.31496062992125978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opLeftCell="A277" workbookViewId="0">
      <selection activeCell="N435" sqref="N435:N447"/>
    </sheetView>
  </sheetViews>
  <sheetFormatPr defaultColWidth="9.140625" defaultRowHeight="15" x14ac:dyDescent="0.25"/>
  <cols>
    <col min="1" max="1" width="3.140625" style="103" customWidth="1"/>
    <col min="2" max="2" width="4.85546875" style="103" customWidth="1"/>
    <col min="3" max="3" width="39.42578125" style="103" customWidth="1"/>
    <col min="4" max="4" width="9.28515625" style="103" hidden="1" customWidth="1"/>
    <col min="5" max="5" width="1.5703125" style="103" hidden="1" customWidth="1"/>
    <col min="6" max="6" width="12.85546875" style="77" hidden="1" customWidth="1"/>
    <col min="7" max="7" width="1.5703125" style="103" hidden="1" customWidth="1"/>
    <col min="8" max="10" width="20.7109375" style="54" hidden="1" customWidth="1"/>
    <col min="11" max="11" width="1.5703125" style="54" customWidth="1"/>
    <col min="12" max="12" width="20.5703125" style="54" customWidth="1"/>
    <col min="13" max="13" width="1.5703125" style="54" customWidth="1"/>
    <col min="14" max="14" width="17.28515625" style="54" customWidth="1"/>
    <col min="15" max="15" width="1.5703125" style="54" customWidth="1"/>
    <col min="16" max="16" width="16.85546875" style="54" hidden="1" customWidth="1"/>
    <col min="17" max="17" width="17.28515625" style="54" customWidth="1"/>
    <col min="18" max="18" width="4" style="103" customWidth="1"/>
    <col min="19" max="20" width="9.140625" style="103"/>
    <col min="21" max="21" width="13.28515625" style="103" bestFit="1" customWidth="1"/>
    <col min="22" max="22" width="9.140625" style="103"/>
    <col min="23" max="23" width="11" style="103" customWidth="1"/>
    <col min="24" max="24" width="15.85546875" style="103" bestFit="1" customWidth="1"/>
    <col min="25" max="16384" width="9.140625" style="103"/>
  </cols>
  <sheetData>
    <row r="1" spans="1:24" hidden="1" x14ac:dyDescent="0.25"/>
    <row r="2" spans="1:24" hidden="1" x14ac:dyDescent="0.25"/>
    <row r="3" spans="1:24" x14ac:dyDescent="0.25">
      <c r="A3" s="102"/>
      <c r="B3" s="102"/>
      <c r="C3" s="102"/>
      <c r="D3" s="102"/>
      <c r="E3" s="102"/>
      <c r="F3" s="96"/>
      <c r="G3" s="102"/>
      <c r="H3" s="62"/>
      <c r="I3" s="62"/>
      <c r="J3" s="62"/>
      <c r="K3" s="62"/>
      <c r="L3" s="62"/>
      <c r="M3" s="62"/>
      <c r="N3" s="62"/>
      <c r="O3" s="62"/>
      <c r="P3" s="62"/>
      <c r="Q3" s="62"/>
      <c r="R3" s="102"/>
    </row>
    <row r="4" spans="1:24" x14ac:dyDescent="0.25">
      <c r="A4" s="102"/>
      <c r="B4" s="6"/>
      <c r="C4" s="99"/>
      <c r="D4" s="99"/>
      <c r="E4" s="99"/>
      <c r="F4" s="91"/>
      <c r="G4" s="99"/>
      <c r="H4" s="56"/>
      <c r="I4" s="56"/>
      <c r="J4" s="56"/>
      <c r="K4" s="56"/>
      <c r="L4" s="56"/>
      <c r="M4" s="56"/>
      <c r="N4" s="56"/>
      <c r="O4" s="56"/>
      <c r="P4" s="57"/>
      <c r="Q4" s="56"/>
      <c r="R4" s="102"/>
    </row>
    <row r="5" spans="1:24" ht="23.25" customHeight="1" x14ac:dyDescent="0.35">
      <c r="A5" s="102"/>
      <c r="B5" s="9"/>
      <c r="C5" s="100"/>
      <c r="D5" s="11" t="s">
        <v>795</v>
      </c>
      <c r="E5" s="100"/>
      <c r="F5" s="92"/>
      <c r="G5" s="100"/>
      <c r="H5" s="58"/>
      <c r="I5" s="58"/>
      <c r="J5" s="58"/>
      <c r="K5" s="58"/>
      <c r="L5" s="58"/>
      <c r="M5" s="58"/>
      <c r="N5" s="58"/>
      <c r="O5" s="58"/>
      <c r="P5" s="59"/>
      <c r="Q5" s="58"/>
      <c r="R5" s="102"/>
    </row>
    <row r="6" spans="1:24" x14ac:dyDescent="0.25">
      <c r="A6" s="102"/>
      <c r="B6" s="13"/>
      <c r="C6" s="101"/>
      <c r="D6" s="101"/>
      <c r="E6" s="101"/>
      <c r="F6" s="93"/>
      <c r="G6" s="101"/>
      <c r="H6" s="60"/>
      <c r="I6" s="60"/>
      <c r="J6" s="60"/>
      <c r="K6" s="60"/>
      <c r="L6" s="60"/>
      <c r="M6" s="60"/>
      <c r="N6" s="60"/>
      <c r="O6" s="60"/>
      <c r="P6" s="61"/>
      <c r="Q6" s="60"/>
      <c r="R6" s="102"/>
    </row>
    <row r="7" spans="1:24" x14ac:dyDescent="0.25">
      <c r="A7" s="102"/>
      <c r="B7" s="102"/>
      <c r="C7" s="102"/>
      <c r="D7" s="102"/>
      <c r="E7" s="102"/>
      <c r="F7" s="96"/>
      <c r="G7" s="102"/>
      <c r="H7" s="62"/>
      <c r="I7" s="62"/>
      <c r="J7" s="62"/>
      <c r="K7" s="62"/>
      <c r="L7" s="62"/>
      <c r="M7" s="62"/>
      <c r="N7" s="62"/>
      <c r="O7" s="62"/>
      <c r="P7" s="62"/>
      <c r="Q7" s="62"/>
      <c r="R7" s="102"/>
    </row>
    <row r="8" spans="1:24" ht="30" customHeight="1" x14ac:dyDescent="0.25">
      <c r="A8" s="78"/>
      <c r="B8" s="31" t="s">
        <v>39</v>
      </c>
      <c r="C8" s="32" t="s">
        <v>40</v>
      </c>
      <c r="D8" s="33" t="s">
        <v>41</v>
      </c>
      <c r="E8" s="79"/>
      <c r="F8" s="95" t="s">
        <v>762</v>
      </c>
      <c r="G8" s="102"/>
      <c r="H8" s="63" t="s">
        <v>763</v>
      </c>
      <c r="I8" s="63" t="s">
        <v>764</v>
      </c>
      <c r="J8" s="63" t="s">
        <v>805</v>
      </c>
      <c r="K8" s="62"/>
      <c r="L8" s="63" t="s">
        <v>765</v>
      </c>
      <c r="M8" s="62"/>
      <c r="N8" s="63" t="s">
        <v>766</v>
      </c>
      <c r="O8" s="62"/>
      <c r="P8" s="63" t="s">
        <v>767</v>
      </c>
      <c r="Q8" s="228" t="s">
        <v>861</v>
      </c>
      <c r="R8" s="102"/>
    </row>
    <row r="9" spans="1:24" ht="16.5" customHeight="1" x14ac:dyDescent="0.25">
      <c r="A9" s="102"/>
      <c r="B9" s="102"/>
      <c r="C9" s="102"/>
      <c r="D9" s="102"/>
      <c r="E9" s="102"/>
      <c r="F9" s="96"/>
      <c r="G9" s="102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02"/>
    </row>
    <row r="10" spans="1:24" ht="16.5" customHeight="1" x14ac:dyDescent="0.25">
      <c r="A10" s="102"/>
      <c r="B10" s="68"/>
      <c r="C10" s="68"/>
      <c r="D10" s="68"/>
      <c r="E10" s="68"/>
      <c r="F10" s="68"/>
      <c r="G10" s="68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02"/>
    </row>
    <row r="11" spans="1:24" ht="13.5" customHeight="1" x14ac:dyDescent="0.25">
      <c r="A11" s="102"/>
      <c r="B11" s="68"/>
      <c r="C11" s="68" t="s">
        <v>77</v>
      </c>
      <c r="D11" s="68"/>
      <c r="E11" s="68"/>
      <c r="F11" s="66">
        <f>SUMIF($D$14:$D$1500,"R",F14:F1500)</f>
        <v>606</v>
      </c>
      <c r="G11" s="68"/>
      <c r="H11" s="134">
        <f>SUMIF($D$14:$D$1500,"T",H14:H1500)</f>
        <v>1286312112.7369854</v>
      </c>
      <c r="I11" s="134">
        <f>SUMIF($D$14:$D$1500,"T",I14:I1500)</f>
        <v>217047680.03804654</v>
      </c>
      <c r="J11" s="134">
        <f>SUMIF($D$14:$D$1500,"T",J14:J1500)</f>
        <v>251769537.03952193</v>
      </c>
      <c r="K11" s="121"/>
      <c r="L11" s="134">
        <f>SUM(L15,L24,L43,L61,L69,L86,L111,L144,L158,L183,L200,L215,L246,L258,L278,L294,L307,L319,L331,L344,L366,L387,L408,L426,L436,L459,L487,L498,L530,L544,L567,L579,L587,L607,L622,L639,L657,L683,L695,L736,L515)</f>
        <v>1755129329.814554</v>
      </c>
      <c r="M11" s="121"/>
      <c r="N11" s="134">
        <f>SUM(N15,N24,N43,N61,N69,N86,N111,N144,N158,N183,N200,N215,N246,N258,N278,N294,N307,N319,N331,N344,N366,N387,N408,N426,N436,N459,N487,N498,N530,N544,N567,N579,N587,N607,N622,N639,N657,N683,N695,N736,N515)</f>
        <v>433408471.42860466</v>
      </c>
      <c r="O11" s="121"/>
      <c r="P11" s="134">
        <f>SUMIF($D$14:$D$1500,"T",P14:P1500)</f>
        <v>1404103.463851643</v>
      </c>
      <c r="Q11" s="134">
        <f>SUM(Q15,Q24,Q43,Q61,Q69,Q86,Q111,Q144,Q158,Q183,Q200,Q215,Q246,Q258,Q278,Q294,Q307,Q319,Q331,Q344,Q366,Q387,Q408,Q426,Q436,Q459,Q487,Q498,Q530,Q544,Q567,Q579,Q587,Q607,Q622,Q639,Q657,Q683,Q695,Q736,Q515)</f>
        <v>120000000.06999996</v>
      </c>
      <c r="R11" s="102"/>
    </row>
    <row r="12" spans="1:24" ht="13.5" customHeight="1" x14ac:dyDescent="0.25">
      <c r="A12" s="102"/>
      <c r="B12" s="68"/>
      <c r="C12" s="68"/>
      <c r="D12" s="68"/>
      <c r="E12" s="68"/>
      <c r="F12" s="66"/>
      <c r="G12" s="68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02"/>
    </row>
    <row r="13" spans="1:24" ht="13.5" customHeight="1" x14ac:dyDescent="0.25">
      <c r="A13" s="102"/>
      <c r="B13" s="102"/>
      <c r="C13" s="102"/>
      <c r="D13" s="102"/>
      <c r="E13" s="102"/>
      <c r="F13" s="102"/>
      <c r="G13" s="102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/>
    </row>
    <row r="14" spans="1:24" x14ac:dyDescent="0.25">
      <c r="A14" s="102"/>
      <c r="D14" s="74"/>
      <c r="F14" s="74"/>
      <c r="H14" s="135"/>
      <c r="I14" s="135"/>
      <c r="J14" s="135"/>
      <c r="K14" s="123"/>
      <c r="L14" s="135"/>
      <c r="M14" s="123"/>
      <c r="N14" s="123"/>
      <c r="O14" s="123"/>
      <c r="P14" s="135"/>
      <c r="Q14" s="123"/>
      <c r="R14" s="102"/>
      <c r="X14" s="229">
        <f>120000000/41</f>
        <v>2926829.2682926827</v>
      </c>
    </row>
    <row r="15" spans="1:24" x14ac:dyDescent="0.25">
      <c r="A15" s="102"/>
      <c r="B15" s="107" t="s">
        <v>82</v>
      </c>
      <c r="C15" s="107" t="s">
        <v>83</v>
      </c>
      <c r="D15" s="107" t="s">
        <v>84</v>
      </c>
      <c r="E15" s="107"/>
      <c r="F15" s="109"/>
      <c r="G15" s="107"/>
      <c r="H15" s="124">
        <f>SUM(H16:H22)</f>
        <v>7820638.1624218915</v>
      </c>
      <c r="I15" s="124">
        <f>SUM(I16:I22)</f>
        <v>2218465.0803526463</v>
      </c>
      <c r="J15" s="124">
        <f>SUM(J16:J22)</f>
        <v>4280899.7785415072</v>
      </c>
      <c r="K15" s="124"/>
      <c r="L15" s="124">
        <f>SUM(L16:L22)</f>
        <v>14320003.021316046</v>
      </c>
      <c r="M15" s="124"/>
      <c r="N15" s="124">
        <f>SUM(N16:N22)</f>
        <v>2946094.1768343975</v>
      </c>
      <c r="O15" s="124"/>
      <c r="P15" s="124">
        <f>L15*'DADOS BASE PROPOSTA'!$H$63</f>
        <v>11456.002417052838</v>
      </c>
      <c r="Q15" s="124">
        <v>2926829.27</v>
      </c>
      <c r="R15" s="102"/>
    </row>
    <row r="16" spans="1:24" hidden="1" x14ac:dyDescent="0.25">
      <c r="A16" s="102"/>
      <c r="B16" s="103" t="s">
        <v>82</v>
      </c>
      <c r="C16" s="103" t="s">
        <v>35</v>
      </c>
      <c r="D16" s="103" t="s">
        <v>85</v>
      </c>
      <c r="F16" s="77">
        <f>'MATRIZ 2017 COMPL HOMOLOGADA (2'!Q16</f>
        <v>6</v>
      </c>
      <c r="H16" s="123">
        <f>'MATRIZ 2017 COMPL HOMOLOGADA (2'!J16</f>
        <v>0</v>
      </c>
      <c r="I16" s="123">
        <f>SUMIF('MATRIZ 2017 COMPL HOMOLOGADA (2'!D17:D23,"ECR",'MATRIZ 2017 COMPL HOMOLOGADA (2'!O17:O23)</f>
        <v>0</v>
      </c>
      <c r="J16" s="123">
        <f>'MATRIZ 2017 COMPL HOMOLOGADA (2'!R16+'MATRIZ 2017 COMPL HOMOLOGADA (2'!X16+'MATRIZ 2017 COMPL HOMOLOGADA (2'!AQ16+'MATRIZ 2017 COMPL HOMOLOGADA (2'!AU16+'MATRIZ 2017 COMPL HOMOLOGADA (2'!AY16</f>
        <v>3843477.0044785105</v>
      </c>
      <c r="K16" s="123"/>
      <c r="L16" s="123">
        <f t="shared" ref="L16:L22" si="0">SUM(H16:J16)</f>
        <v>3843477.0044785105</v>
      </c>
      <c r="M16" s="123"/>
      <c r="N16" s="123">
        <f>'MATRIZ 2017 COMPL HOMOLOGADA (2'!AG16+'MATRIZ 2017 COMPL HOMOLOGADA (2'!AJ16+'MATRIZ 2017 COMPL HOMOLOGADA (2'!AM16</f>
        <v>0</v>
      </c>
      <c r="O16" s="123"/>
      <c r="P16" s="123"/>
      <c r="Q16" s="123">
        <f>'MATRIZ 2017 COMPL HOMOLOGADA (2'!AJ16+'MATRIZ 2017 COMPL HOMOLOGADA (2'!AM16+'MATRIZ 2017 COMPL HOMOLOGADA (2'!AP16</f>
        <v>67988.53229114179</v>
      </c>
      <c r="R16" s="102"/>
    </row>
    <row r="17" spans="1:18" hidden="1" x14ac:dyDescent="0.25">
      <c r="A17" s="102"/>
      <c r="B17" s="103" t="s">
        <v>82</v>
      </c>
      <c r="C17" s="103" t="s">
        <v>86</v>
      </c>
      <c r="D17" s="103" t="s">
        <v>87</v>
      </c>
      <c r="H17" s="123">
        <f>'MATRIZ 2017 COMPL HOMOLOGADA (2'!J17</f>
        <v>0</v>
      </c>
      <c r="I17" s="123">
        <f>'MATRIZ 2017 COMPL HOMOLOGADA (2'!O17</f>
        <v>721847.78061232925</v>
      </c>
      <c r="J17" s="123">
        <f>'MATRIZ 2017 COMPL HOMOLOGADA (2'!R17+'MATRIZ 2017 COMPL HOMOLOGADA (2'!X17+'MATRIZ 2017 COMPL HOMOLOGADA (2'!AQ17+'MATRIZ 2017 COMPL HOMOLOGADA (2'!AU17+'MATRIZ 2017 COMPL HOMOLOGADA (2'!AY17</f>
        <v>44882.923828811123</v>
      </c>
      <c r="K17" s="123"/>
      <c r="L17" s="123">
        <f t="shared" si="0"/>
        <v>766730.70444114041</v>
      </c>
      <c r="M17" s="123"/>
      <c r="N17" s="123">
        <f>'MATRIZ 2017 COMPL HOMOLOGADA (2'!AG17+'MATRIZ 2017 COMPL HOMOLOGADA (2'!AJ17+'MATRIZ 2017 COMPL HOMOLOGADA (2'!AM17</f>
        <v>210008.6547608829</v>
      </c>
      <c r="O17" s="123"/>
      <c r="P17" s="123"/>
      <c r="Q17" s="123">
        <f>'MATRIZ 2017 COMPL HOMOLOGADA (2'!AJ17+'MATRIZ 2017 COMPL HOMOLOGADA (2'!AM17+'MATRIZ 2017 COMPL HOMOLOGADA (2'!AP17</f>
        <v>18667.349716343466</v>
      </c>
      <c r="R17" s="102"/>
    </row>
    <row r="18" spans="1:18" hidden="1" x14ac:dyDescent="0.25">
      <c r="A18" s="102"/>
      <c r="B18" s="103" t="s">
        <v>82</v>
      </c>
      <c r="C18" s="103" t="s">
        <v>88</v>
      </c>
      <c r="D18" s="103" t="s">
        <v>89</v>
      </c>
      <c r="H18" s="123">
        <f>'MATRIZ 2017 COMPL HOMOLOGADA (2'!J18</f>
        <v>1986882.8329793424</v>
      </c>
      <c r="I18" s="123">
        <f>'MATRIZ 2017 COMPL HOMOLOGADA (2'!O18</f>
        <v>0</v>
      </c>
      <c r="J18" s="123">
        <f>'MATRIZ 2017 COMPL HOMOLOGADA (2'!R18+'MATRIZ 2017 COMPL HOMOLOGADA (2'!X18+'MATRIZ 2017 COMPL HOMOLOGADA (2'!AQ18+'MATRIZ 2017 COMPL HOMOLOGADA (2'!AU18+'MATRIZ 2017 COMPL HOMOLOGADA (2'!AY18</f>
        <v>57155.053542472844</v>
      </c>
      <c r="K18" s="123"/>
      <c r="L18" s="123">
        <f t="shared" si="0"/>
        <v>2044037.8865218153</v>
      </c>
      <c r="M18" s="123"/>
      <c r="N18" s="123">
        <f>'MATRIZ 2017 COMPL HOMOLOGADA (2'!AG18+'MATRIZ 2017 COMPL HOMOLOGADA (2'!AJ18+'MATRIZ 2017 COMPL HOMOLOGADA (2'!AM18</f>
        <v>578215.45419518836</v>
      </c>
      <c r="O18" s="123"/>
      <c r="P18" s="123"/>
      <c r="Q18" s="123">
        <f>'MATRIZ 2017 COMPL HOMOLOGADA (2'!AJ18+'MATRIZ 2017 COMPL HOMOLOGADA (2'!AM18+'MATRIZ 2017 COMPL HOMOLOGADA (2'!AP18</f>
        <v>36609.113401309623</v>
      </c>
      <c r="R18" s="102"/>
    </row>
    <row r="19" spans="1:18" hidden="1" x14ac:dyDescent="0.25">
      <c r="A19" s="102"/>
      <c r="B19" s="103" t="s">
        <v>82</v>
      </c>
      <c r="C19" s="103" t="s">
        <v>90</v>
      </c>
      <c r="D19" s="103" t="s">
        <v>89</v>
      </c>
      <c r="H19" s="123">
        <f>'MATRIZ 2017 COMPL HOMOLOGADA (2'!J19</f>
        <v>2393808.5255241441</v>
      </c>
      <c r="I19" s="123">
        <f>'MATRIZ 2017 COMPL HOMOLOGADA (2'!O19</f>
        <v>0</v>
      </c>
      <c r="J19" s="123">
        <f>'MATRIZ 2017 COMPL HOMOLOGADA (2'!R19+'MATRIZ 2017 COMPL HOMOLOGADA (2'!X19+'MATRIZ 2017 COMPL HOMOLOGADA (2'!AQ19+'MATRIZ 2017 COMPL HOMOLOGADA (2'!AU19+'MATRIZ 2017 COMPL HOMOLOGADA (2'!AY19</f>
        <v>187187.29622844706</v>
      </c>
      <c r="K19" s="123"/>
      <c r="L19" s="123">
        <f t="shared" si="0"/>
        <v>2580995.8217525911</v>
      </c>
      <c r="M19" s="123"/>
      <c r="N19" s="123">
        <f>'MATRIZ 2017 COMPL HOMOLOGADA (2'!AG19+'MATRIZ 2017 COMPL HOMOLOGADA (2'!AJ19+'MATRIZ 2017 COMPL HOMOLOGADA (2'!AM19</f>
        <v>1005402.037456605</v>
      </c>
      <c r="O19" s="123"/>
      <c r="P19" s="123"/>
      <c r="Q19" s="123">
        <f>'MATRIZ 2017 COMPL HOMOLOGADA (2'!AJ19+'MATRIZ 2017 COMPL HOMOLOGADA (2'!AM19+'MATRIZ 2017 COMPL HOMOLOGADA (2'!AP19</f>
        <v>118402.44784747888</v>
      </c>
      <c r="R19" s="102"/>
    </row>
    <row r="20" spans="1:18" hidden="1" x14ac:dyDescent="0.25">
      <c r="A20" s="102"/>
      <c r="B20" s="103" t="s">
        <v>82</v>
      </c>
      <c r="C20" s="103" t="s">
        <v>91</v>
      </c>
      <c r="D20" s="103" t="s">
        <v>89</v>
      </c>
      <c r="H20" s="123">
        <f>'MATRIZ 2017 COMPL HOMOLOGADA (2'!J20</f>
        <v>1719973.4019592025</v>
      </c>
      <c r="I20" s="123">
        <f>'MATRIZ 2017 COMPL HOMOLOGADA (2'!O20</f>
        <v>0</v>
      </c>
      <c r="J20" s="123">
        <f>'MATRIZ 2017 COMPL HOMOLOGADA (2'!R20+'MATRIZ 2017 COMPL HOMOLOGADA (2'!X20+'MATRIZ 2017 COMPL HOMOLOGADA (2'!AQ20+'MATRIZ 2017 COMPL HOMOLOGADA (2'!AU20+'MATRIZ 2017 COMPL HOMOLOGADA (2'!AY20</f>
        <v>38777.888477834545</v>
      </c>
      <c r="K20" s="123"/>
      <c r="L20" s="123">
        <f t="shared" si="0"/>
        <v>1758751.2904370371</v>
      </c>
      <c r="M20" s="123"/>
      <c r="N20" s="123">
        <f>'MATRIZ 2017 COMPL HOMOLOGADA (2'!AG20+'MATRIZ 2017 COMPL HOMOLOGADA (2'!AJ20+'MATRIZ 2017 COMPL HOMOLOGADA (2'!AM20</f>
        <v>348039.39321691555</v>
      </c>
      <c r="O20" s="123"/>
      <c r="P20" s="123"/>
      <c r="Q20" s="123">
        <f>'MATRIZ 2017 COMPL HOMOLOGADA (2'!AJ20+'MATRIZ 2017 COMPL HOMOLOGADA (2'!AM20+'MATRIZ 2017 COMPL HOMOLOGADA (2'!AP20</f>
        <v>28429.779956692699</v>
      </c>
      <c r="R20" s="102"/>
    </row>
    <row r="21" spans="1:18" hidden="1" x14ac:dyDescent="0.25">
      <c r="A21" s="102"/>
      <c r="B21" s="103" t="s">
        <v>82</v>
      </c>
      <c r="C21" s="103" t="s">
        <v>92</v>
      </c>
      <c r="D21" s="103" t="s">
        <v>93</v>
      </c>
      <c r="H21" s="123">
        <f>'MATRIZ 2017 COMPL HOMOLOGADA (2'!J21</f>
        <v>0</v>
      </c>
      <c r="I21" s="123">
        <f>'MATRIZ 2017 COMPL HOMOLOGADA (2'!O21</f>
        <v>1496617.299740317</v>
      </c>
      <c r="J21" s="123">
        <f>'MATRIZ 2017 COMPL HOMOLOGADA (2'!R21+'MATRIZ 2017 COMPL HOMOLOGADA (2'!X21+'MATRIZ 2017 COMPL HOMOLOGADA (2'!AQ21+'MATRIZ 2017 COMPL HOMOLOGADA (2'!AU21+'MATRIZ 2017 COMPL HOMOLOGADA (2'!AY21</f>
        <v>77375.418753503647</v>
      </c>
      <c r="K21" s="123"/>
      <c r="L21" s="123">
        <f t="shared" si="0"/>
        <v>1573992.7184938206</v>
      </c>
      <c r="M21" s="123"/>
      <c r="N21" s="123">
        <f>'MATRIZ 2017 COMPL HOMOLOGADA (2'!AG21+'MATRIZ 2017 COMPL HOMOLOGADA (2'!AJ21+'MATRIZ 2017 COMPL HOMOLOGADA (2'!AM21</f>
        <v>269834.72834112617</v>
      </c>
      <c r="O21" s="123"/>
      <c r="P21" s="123"/>
      <c r="Q21" s="123">
        <f>'MATRIZ 2017 COMPL HOMOLOGADA (2'!AJ21+'MATRIZ 2017 COMPL HOMOLOGADA (2'!AM21+'MATRIZ 2017 COMPL HOMOLOGADA (2'!AP21</f>
        <v>53561.441588943089</v>
      </c>
      <c r="R21" s="102"/>
    </row>
    <row r="22" spans="1:18" hidden="1" x14ac:dyDescent="0.25">
      <c r="A22" s="102"/>
      <c r="B22" s="103" t="s">
        <v>82</v>
      </c>
      <c r="C22" s="103" t="s">
        <v>94</v>
      </c>
      <c r="D22" s="103" t="s">
        <v>89</v>
      </c>
      <c r="H22" s="123">
        <f>'MATRIZ 2017 COMPL HOMOLOGADA (2'!J22</f>
        <v>1719973.4019592025</v>
      </c>
      <c r="I22" s="123">
        <f>'MATRIZ 2017 COMPL HOMOLOGADA (2'!O22</f>
        <v>0</v>
      </c>
      <c r="J22" s="123">
        <f>'MATRIZ 2017 COMPL HOMOLOGADA (2'!R22+'MATRIZ 2017 COMPL HOMOLOGADA (2'!X22+'MATRIZ 2017 COMPL HOMOLOGADA (2'!AQ22+'MATRIZ 2017 COMPL HOMOLOGADA (2'!AU22+'MATRIZ 2017 COMPL HOMOLOGADA (2'!AY22</f>
        <v>32044.193231927948</v>
      </c>
      <c r="K22" s="123"/>
      <c r="L22" s="123">
        <f t="shared" si="0"/>
        <v>1752017.5951911304</v>
      </c>
      <c r="M22" s="123"/>
      <c r="N22" s="123">
        <f>'MATRIZ 2017 COMPL HOMOLOGADA (2'!AG22+'MATRIZ 2017 COMPL HOMOLOGADA (2'!AJ22+'MATRIZ 2017 COMPL HOMOLOGADA (2'!AM22</f>
        <v>534593.90886367939</v>
      </c>
      <c r="O22" s="123"/>
      <c r="P22" s="123"/>
      <c r="Q22" s="123">
        <f>'MATRIZ 2017 COMPL HOMOLOGADA (2'!AJ22+'MATRIZ 2017 COMPL HOMOLOGADA (2'!AM22+'MATRIZ 2017 COMPL HOMOLOGADA (2'!AP22</f>
        <v>18073.688417943849</v>
      </c>
      <c r="R22" s="102"/>
    </row>
    <row r="23" spans="1:18" x14ac:dyDescent="0.25">
      <c r="A23" s="102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02"/>
    </row>
    <row r="24" spans="1:18" x14ac:dyDescent="0.25">
      <c r="A24" s="102"/>
      <c r="B24" s="107" t="s">
        <v>95</v>
      </c>
      <c r="C24" s="107" t="s">
        <v>96</v>
      </c>
      <c r="D24" s="107" t="s">
        <v>84</v>
      </c>
      <c r="E24" s="107"/>
      <c r="F24" s="109"/>
      <c r="G24" s="107"/>
      <c r="H24" s="124">
        <f>SUM(H25:H41)</f>
        <v>43201423.628526792</v>
      </c>
      <c r="I24" s="124">
        <f>SUM(I25:I41)</f>
        <v>5438142.8392882813</v>
      </c>
      <c r="J24" s="124">
        <f>SUM(J25:J41)</f>
        <v>5810576.1141210087</v>
      </c>
      <c r="K24" s="124"/>
      <c r="L24" s="124">
        <f>SUM(L25:L41)</f>
        <v>54450142.581936084</v>
      </c>
      <c r="M24" s="124"/>
      <c r="N24" s="124">
        <f>SUM(N25:N41)</f>
        <v>11433575.37808862</v>
      </c>
      <c r="O24" s="124"/>
      <c r="P24" s="124">
        <f>L24*'DADOS BASE PROPOSTA'!$H$63</f>
        <v>43560.114065548871</v>
      </c>
      <c r="Q24" s="124">
        <v>2926829.27</v>
      </c>
      <c r="R24" s="102"/>
    </row>
    <row r="25" spans="1:18" hidden="1" x14ac:dyDescent="0.25">
      <c r="A25" s="102"/>
      <c r="B25" s="103" t="s">
        <v>95</v>
      </c>
      <c r="C25" s="103" t="s">
        <v>35</v>
      </c>
      <c r="D25" s="103" t="s">
        <v>85</v>
      </c>
      <c r="F25" s="77">
        <f>'MATRIZ 2017 COMPL HOMOLOGADA (2'!Q25</f>
        <v>16</v>
      </c>
      <c r="H25" s="123">
        <f>'MATRIZ 2017 COMPL HOMOLOGADA (2'!J25</f>
        <v>0</v>
      </c>
      <c r="I25" s="123">
        <f>SUMIF('MATRIZ 2017 COMPL HOMOLOGADA (2'!D26:D42,"ECR",'MATRIZ 2017 COMPL HOMOLOGADA (2'!O26:O42)</f>
        <v>0</v>
      </c>
      <c r="J25" s="123">
        <f>'MATRIZ 2017 COMPL HOMOLOGADA (2'!R25+'MATRIZ 2017 COMPL HOMOLOGADA (2'!X25+'MATRIZ 2017 COMPL HOMOLOGADA (2'!AQ25+'MATRIZ 2017 COMPL HOMOLOGADA (2'!AU25+'MATRIZ 2017 COMPL HOMOLOGADA (2'!AY25</f>
        <v>5100741.9510150198</v>
      </c>
      <c r="K25" s="123"/>
      <c r="L25" s="123">
        <f t="shared" ref="L25:L41" si="1">SUM(H25:J25)</f>
        <v>5100741.9510150198</v>
      </c>
      <c r="M25" s="123"/>
      <c r="N25" s="123">
        <f>'MATRIZ 2017 COMPL HOMOLOGADA (2'!AG25+'MATRIZ 2017 COMPL HOMOLOGADA (2'!AJ25+'MATRIZ 2017 COMPL HOMOLOGADA (2'!AM25</f>
        <v>0</v>
      </c>
      <c r="O25" s="123"/>
      <c r="P25" s="123"/>
      <c r="Q25" s="123">
        <f>'MATRIZ 2017 COMPL HOMOLOGADA (2'!AJ25+'MATRIZ 2017 COMPL HOMOLOGADA (2'!AM25+'MATRIZ 2017 COMPL HOMOLOGADA (2'!AP25</f>
        <v>181302.75277637807</v>
      </c>
      <c r="R25" s="102"/>
    </row>
    <row r="26" spans="1:18" hidden="1" x14ac:dyDescent="0.25">
      <c r="A26" s="102"/>
      <c r="B26" s="103" t="s">
        <v>95</v>
      </c>
      <c r="C26" s="103" t="s">
        <v>97</v>
      </c>
      <c r="D26" s="103" t="s">
        <v>89</v>
      </c>
      <c r="H26" s="123">
        <f>'MATRIZ 2017 COMPL HOMOLOGADA (2'!J26</f>
        <v>2347050.0935699465</v>
      </c>
      <c r="I26" s="123">
        <f>'MATRIZ 2017 COMPL HOMOLOGADA (2'!O26</f>
        <v>0</v>
      </c>
      <c r="J26" s="123">
        <f>'MATRIZ 2017 COMPL HOMOLOGADA (2'!R26+'MATRIZ 2017 COMPL HOMOLOGADA (2'!X26+'MATRIZ 2017 COMPL HOMOLOGADA (2'!AQ26+'MATRIZ 2017 COMPL HOMOLOGADA (2'!AU26+'MATRIZ 2017 COMPL HOMOLOGADA (2'!AY26</f>
        <v>110841.16430160477</v>
      </c>
      <c r="K26" s="123"/>
      <c r="L26" s="123">
        <f t="shared" si="1"/>
        <v>2457891.2578715514</v>
      </c>
      <c r="M26" s="123"/>
      <c r="N26" s="123">
        <f>'MATRIZ 2017 COMPL HOMOLOGADA (2'!AG26+'MATRIZ 2017 COMPL HOMOLOGADA (2'!AJ26+'MATRIZ 2017 COMPL HOMOLOGADA (2'!AM26</f>
        <v>565362.89864309132</v>
      </c>
      <c r="O26" s="123"/>
      <c r="P26" s="123"/>
      <c r="Q26" s="123">
        <f>'MATRIZ 2017 COMPL HOMOLOGADA (2'!AJ26+'MATRIZ 2017 COMPL HOMOLOGADA (2'!AM26+'MATRIZ 2017 COMPL HOMOLOGADA (2'!AP26</f>
        <v>55870.124416052699</v>
      </c>
      <c r="R26" s="102"/>
    </row>
    <row r="27" spans="1:18" hidden="1" x14ac:dyDescent="0.25">
      <c r="A27" s="102"/>
      <c r="B27" s="103" t="s">
        <v>95</v>
      </c>
      <c r="C27" s="103" t="s">
        <v>98</v>
      </c>
      <c r="D27" s="103" t="s">
        <v>87</v>
      </c>
      <c r="H27" s="123">
        <f>'MATRIZ 2017 COMPL HOMOLOGADA (2'!J27</f>
        <v>0</v>
      </c>
      <c r="I27" s="123">
        <f>'MATRIZ 2017 COMPL HOMOLOGADA (2'!O27</f>
        <v>499965.73525072273</v>
      </c>
      <c r="J27" s="123">
        <f>'MATRIZ 2017 COMPL HOMOLOGADA (2'!R27+'MATRIZ 2017 COMPL HOMOLOGADA (2'!X27+'MATRIZ 2017 COMPL HOMOLOGADA (2'!AQ27+'MATRIZ 2017 COMPL HOMOLOGADA (2'!AU27+'MATRIZ 2017 COMPL HOMOLOGADA (2'!AY27</f>
        <v>0</v>
      </c>
      <c r="K27" s="123"/>
      <c r="L27" s="123">
        <f t="shared" si="1"/>
        <v>499965.73525072273</v>
      </c>
      <c r="M27" s="123"/>
      <c r="N27" s="123">
        <f>'MATRIZ 2017 COMPL HOMOLOGADA (2'!AG27+'MATRIZ 2017 COMPL HOMOLOGADA (2'!AJ27+'MATRIZ 2017 COMPL HOMOLOGADA (2'!AM27</f>
        <v>0</v>
      </c>
      <c r="O27" s="123"/>
      <c r="P27" s="123"/>
      <c r="Q27" s="123">
        <f>'MATRIZ 2017 COMPL HOMOLOGADA (2'!AJ27+'MATRIZ 2017 COMPL HOMOLOGADA (2'!AM27+'MATRIZ 2017 COMPL HOMOLOGADA (2'!AP27</f>
        <v>0</v>
      </c>
      <c r="R27" s="102"/>
    </row>
    <row r="28" spans="1:18" hidden="1" x14ac:dyDescent="0.25">
      <c r="A28" s="102"/>
      <c r="B28" s="103" t="s">
        <v>95</v>
      </c>
      <c r="C28" s="103" t="s">
        <v>99</v>
      </c>
      <c r="D28" s="103" t="s">
        <v>93</v>
      </c>
      <c r="H28" s="123">
        <f>'MATRIZ 2017 COMPL HOMOLOGADA (2'!J28</f>
        <v>0</v>
      </c>
      <c r="I28" s="123">
        <f>'MATRIZ 2017 COMPL HOMOLOGADA (2'!O28</f>
        <v>1405345.9988494464</v>
      </c>
      <c r="J28" s="123">
        <f>'MATRIZ 2017 COMPL HOMOLOGADA (2'!R28+'MATRIZ 2017 COMPL HOMOLOGADA (2'!X28+'MATRIZ 2017 COMPL HOMOLOGADA (2'!AQ28+'MATRIZ 2017 COMPL HOMOLOGADA (2'!AU28+'MATRIZ 2017 COMPL HOMOLOGADA (2'!AY28</f>
        <v>0</v>
      </c>
      <c r="K28" s="123"/>
      <c r="L28" s="123">
        <f t="shared" si="1"/>
        <v>1405345.9988494464</v>
      </c>
      <c r="M28" s="123"/>
      <c r="N28" s="123">
        <f>'MATRIZ 2017 COMPL HOMOLOGADA (2'!AG28+'MATRIZ 2017 COMPL HOMOLOGADA (2'!AJ28+'MATRIZ 2017 COMPL HOMOLOGADA (2'!AM28</f>
        <v>184992.64896183641</v>
      </c>
      <c r="O28" s="123"/>
      <c r="P28" s="123"/>
      <c r="Q28" s="123">
        <f>'MATRIZ 2017 COMPL HOMOLOGADA (2'!AJ28+'MATRIZ 2017 COMPL HOMOLOGADA (2'!AM28+'MATRIZ 2017 COMPL HOMOLOGADA (2'!AP28</f>
        <v>0</v>
      </c>
      <c r="R28" s="102"/>
    </row>
    <row r="29" spans="1:18" hidden="1" x14ac:dyDescent="0.25">
      <c r="A29" s="102"/>
      <c r="B29" s="103" t="s">
        <v>95</v>
      </c>
      <c r="C29" s="103" t="s">
        <v>100</v>
      </c>
      <c r="D29" s="103" t="s">
        <v>93</v>
      </c>
      <c r="H29" s="123">
        <f>'MATRIZ 2017 COMPL HOMOLOGADA (2'!J29</f>
        <v>0</v>
      </c>
      <c r="I29" s="123">
        <f>'MATRIZ 2017 COMPL HOMOLOGADA (2'!O29</f>
        <v>1204137.9136128316</v>
      </c>
      <c r="J29" s="123">
        <f>'MATRIZ 2017 COMPL HOMOLOGADA (2'!R29+'MATRIZ 2017 COMPL HOMOLOGADA (2'!X29+'MATRIZ 2017 COMPL HOMOLOGADA (2'!AQ29+'MATRIZ 2017 COMPL HOMOLOGADA (2'!AU29+'MATRIZ 2017 COMPL HOMOLOGADA (2'!AY29</f>
        <v>0</v>
      </c>
      <c r="K29" s="123"/>
      <c r="L29" s="123">
        <f t="shared" si="1"/>
        <v>1204137.9136128316</v>
      </c>
      <c r="M29" s="123"/>
      <c r="N29" s="123">
        <f>'MATRIZ 2017 COMPL HOMOLOGADA (2'!AG29+'MATRIZ 2017 COMPL HOMOLOGADA (2'!AJ29+'MATRIZ 2017 COMPL HOMOLOGADA (2'!AM29</f>
        <v>134114.76494327959</v>
      </c>
      <c r="O29" s="123"/>
      <c r="P29" s="123"/>
      <c r="Q29" s="123">
        <f>'MATRIZ 2017 COMPL HOMOLOGADA (2'!AJ29+'MATRIZ 2017 COMPL HOMOLOGADA (2'!AM29+'MATRIZ 2017 COMPL HOMOLOGADA (2'!AP29</f>
        <v>0</v>
      </c>
      <c r="R29" s="102"/>
    </row>
    <row r="30" spans="1:18" hidden="1" x14ac:dyDescent="0.25">
      <c r="A30" s="102"/>
      <c r="B30" s="103" t="s">
        <v>95</v>
      </c>
      <c r="C30" s="103" t="s">
        <v>101</v>
      </c>
      <c r="D30" s="103" t="s">
        <v>89</v>
      </c>
      <c r="H30" s="123">
        <f>'MATRIZ 2017 COMPL HOMOLOGADA (2'!J30</f>
        <v>13154297.020944843</v>
      </c>
      <c r="I30" s="123">
        <f>'MATRIZ 2017 COMPL HOMOLOGADA (2'!O30</f>
        <v>0</v>
      </c>
      <c r="J30" s="123">
        <f>'MATRIZ 2017 COMPL HOMOLOGADA (2'!R30+'MATRIZ 2017 COMPL HOMOLOGADA (2'!X30+'MATRIZ 2017 COMPL HOMOLOGADA (2'!AQ30+'MATRIZ 2017 COMPL HOMOLOGADA (2'!AU30+'MATRIZ 2017 COMPL HOMOLOGADA (2'!AY30</f>
        <v>185416.37129388694</v>
      </c>
      <c r="K30" s="123"/>
      <c r="L30" s="123">
        <f t="shared" si="1"/>
        <v>13339713.392238731</v>
      </c>
      <c r="M30" s="123"/>
      <c r="N30" s="123">
        <f>'MATRIZ 2017 COMPL HOMOLOGADA (2'!AG30+'MATRIZ 2017 COMPL HOMOLOGADA (2'!AJ30+'MATRIZ 2017 COMPL HOMOLOGADA (2'!AM30</f>
        <v>3838652.7439564876</v>
      </c>
      <c r="O30" s="123"/>
      <c r="P30" s="123"/>
      <c r="Q30" s="123">
        <f>'MATRIZ 2017 COMPL HOMOLOGADA (2'!AJ30+'MATRIZ 2017 COMPL HOMOLOGADA (2'!AM30+'MATRIZ 2017 COMPL HOMOLOGADA (2'!AP30</f>
        <v>104352.46378535466</v>
      </c>
      <c r="R30" s="102"/>
    </row>
    <row r="31" spans="1:18" hidden="1" x14ac:dyDescent="0.25">
      <c r="A31" s="102"/>
      <c r="B31" s="103" t="s">
        <v>95</v>
      </c>
      <c r="C31" s="103" t="s">
        <v>102</v>
      </c>
      <c r="D31" s="103" t="s">
        <v>89</v>
      </c>
      <c r="H31" s="123">
        <f>'MATRIZ 2017 COMPL HOMOLOGADA (2'!J31</f>
        <v>2371957.105148585</v>
      </c>
      <c r="I31" s="123">
        <f>'MATRIZ 2017 COMPL HOMOLOGADA (2'!O31</f>
        <v>0</v>
      </c>
      <c r="J31" s="123">
        <f>'MATRIZ 2017 COMPL HOMOLOGADA (2'!R31+'MATRIZ 2017 COMPL HOMOLOGADA (2'!X31+'MATRIZ 2017 COMPL HOMOLOGADA (2'!AQ31+'MATRIZ 2017 COMPL HOMOLOGADA (2'!AU31+'MATRIZ 2017 COMPL HOMOLOGADA (2'!AY31</f>
        <v>118566.81887889524</v>
      </c>
      <c r="K31" s="123"/>
      <c r="L31" s="123">
        <f t="shared" si="1"/>
        <v>2490523.9240274802</v>
      </c>
      <c r="M31" s="123"/>
      <c r="N31" s="123">
        <f>'MATRIZ 2017 COMPL HOMOLOGADA (2'!AG31+'MATRIZ 2017 COMPL HOMOLOGADA (2'!AJ31+'MATRIZ 2017 COMPL HOMOLOGADA (2'!AM31</f>
        <v>489749.96905532887</v>
      </c>
      <c r="O31" s="123"/>
      <c r="P31" s="123"/>
      <c r="Q31" s="123">
        <f>'MATRIZ 2017 COMPL HOMOLOGADA (2'!AJ31+'MATRIZ 2017 COMPL HOMOLOGADA (2'!AM31+'MATRIZ 2017 COMPL HOMOLOGADA (2'!AP31</f>
        <v>83178.544142435028</v>
      </c>
      <c r="R31" s="102"/>
    </row>
    <row r="32" spans="1:18" hidden="1" x14ac:dyDescent="0.25">
      <c r="A32" s="102"/>
      <c r="B32" s="103" t="s">
        <v>95</v>
      </c>
      <c r="C32" s="103" t="s">
        <v>103</v>
      </c>
      <c r="D32" s="103" t="s">
        <v>89</v>
      </c>
      <c r="H32" s="123">
        <f>'MATRIZ 2017 COMPL HOMOLOGADA (2'!J32</f>
        <v>2737670.7331805085</v>
      </c>
      <c r="I32" s="123">
        <f>'MATRIZ 2017 COMPL HOMOLOGADA (2'!O32</f>
        <v>0</v>
      </c>
      <c r="J32" s="123">
        <f>'MATRIZ 2017 COMPL HOMOLOGADA (2'!R32+'MATRIZ 2017 COMPL HOMOLOGADA (2'!X32+'MATRIZ 2017 COMPL HOMOLOGADA (2'!AQ32+'MATRIZ 2017 COMPL HOMOLOGADA (2'!AU32+'MATRIZ 2017 COMPL HOMOLOGADA (2'!AY32</f>
        <v>0</v>
      </c>
      <c r="K32" s="123"/>
      <c r="L32" s="123">
        <f t="shared" si="1"/>
        <v>2737670.7331805085</v>
      </c>
      <c r="M32" s="123"/>
      <c r="N32" s="123">
        <f>'MATRIZ 2017 COMPL HOMOLOGADA (2'!AG32+'MATRIZ 2017 COMPL HOMOLOGADA (2'!AJ32+'MATRIZ 2017 COMPL HOMOLOGADA (2'!AM32</f>
        <v>942764.97653122852</v>
      </c>
      <c r="O32" s="123"/>
      <c r="P32" s="123"/>
      <c r="Q32" s="123">
        <f>'MATRIZ 2017 COMPL HOMOLOGADA (2'!AJ32+'MATRIZ 2017 COMPL HOMOLOGADA (2'!AM32+'MATRIZ 2017 COMPL HOMOLOGADA (2'!AP32</f>
        <v>0</v>
      </c>
      <c r="R32" s="102"/>
    </row>
    <row r="33" spans="1:18" hidden="1" x14ac:dyDescent="0.25">
      <c r="A33" s="102"/>
      <c r="B33" s="103" t="s">
        <v>95</v>
      </c>
      <c r="C33" s="103" t="s">
        <v>104</v>
      </c>
      <c r="D33" s="103" t="s">
        <v>89</v>
      </c>
      <c r="H33" s="123">
        <f>'MATRIZ 2017 COMPL HOMOLOGADA (2'!J33</f>
        <v>3144962.8298564712</v>
      </c>
      <c r="I33" s="123">
        <f>'MATRIZ 2017 COMPL HOMOLOGADA (2'!O33</f>
        <v>0</v>
      </c>
      <c r="J33" s="123">
        <f>'MATRIZ 2017 COMPL HOMOLOGADA (2'!R33+'MATRIZ 2017 COMPL HOMOLOGADA (2'!X33+'MATRIZ 2017 COMPL HOMOLOGADA (2'!AQ33+'MATRIZ 2017 COMPL HOMOLOGADA (2'!AU33+'MATRIZ 2017 COMPL HOMOLOGADA (2'!AY33</f>
        <v>6133.6614901638204</v>
      </c>
      <c r="K33" s="123"/>
      <c r="L33" s="123">
        <f t="shared" si="1"/>
        <v>3151096.4913466349</v>
      </c>
      <c r="M33" s="123"/>
      <c r="N33" s="123">
        <f>'MATRIZ 2017 COMPL HOMOLOGADA (2'!AG33+'MATRIZ 2017 COMPL HOMOLOGADA (2'!AJ33+'MATRIZ 2017 COMPL HOMOLOGADA (2'!AM33</f>
        <v>525549.59691127623</v>
      </c>
      <c r="O33" s="123"/>
      <c r="P33" s="123"/>
      <c r="Q33" s="123">
        <f>'MATRIZ 2017 COMPL HOMOLOGADA (2'!AJ33+'MATRIZ 2017 COMPL HOMOLOGADA (2'!AM33+'MATRIZ 2017 COMPL HOMOLOGADA (2'!AP33</f>
        <v>3561.9677903976935</v>
      </c>
      <c r="R33" s="102"/>
    </row>
    <row r="34" spans="1:18" hidden="1" x14ac:dyDescent="0.25">
      <c r="A34" s="102"/>
      <c r="B34" s="103" t="s">
        <v>95</v>
      </c>
      <c r="C34" s="103" t="s">
        <v>105</v>
      </c>
      <c r="D34" s="103" t="s">
        <v>89</v>
      </c>
      <c r="H34" s="123">
        <f>'MATRIZ 2017 COMPL HOMOLOGADA (2'!J34</f>
        <v>4278525.7258387608</v>
      </c>
      <c r="I34" s="123">
        <f>'MATRIZ 2017 COMPL HOMOLOGADA (2'!O34</f>
        <v>0</v>
      </c>
      <c r="J34" s="123">
        <f>'MATRIZ 2017 COMPL HOMOLOGADA (2'!R34+'MATRIZ 2017 COMPL HOMOLOGADA (2'!X34+'MATRIZ 2017 COMPL HOMOLOGADA (2'!AQ34+'MATRIZ 2017 COMPL HOMOLOGADA (2'!AU34+'MATRIZ 2017 COMPL HOMOLOGADA (2'!AY34</f>
        <v>100706.8346604484</v>
      </c>
      <c r="K34" s="123"/>
      <c r="L34" s="123">
        <f t="shared" si="1"/>
        <v>4379232.560499209</v>
      </c>
      <c r="M34" s="123"/>
      <c r="N34" s="123">
        <f>'MATRIZ 2017 COMPL HOMOLOGADA (2'!AG34+'MATRIZ 2017 COMPL HOMOLOGADA (2'!AJ34+'MATRIZ 2017 COMPL HOMOLOGADA (2'!AM34</f>
        <v>1215649.2076529763</v>
      </c>
      <c r="O34" s="123"/>
      <c r="P34" s="123"/>
      <c r="Q34" s="123">
        <f>'MATRIZ 2017 COMPL HOMOLOGADA (2'!AJ34+'MATRIZ 2017 COMPL HOMOLOGADA (2'!AM34+'MATRIZ 2017 COMPL HOMOLOGADA (2'!AP34</f>
        <v>61410.963201115781</v>
      </c>
      <c r="R34" s="102"/>
    </row>
    <row r="35" spans="1:18" hidden="1" x14ac:dyDescent="0.25">
      <c r="A35" s="102"/>
      <c r="B35" s="103" t="s">
        <v>95</v>
      </c>
      <c r="C35" s="103" t="s">
        <v>106</v>
      </c>
      <c r="D35" s="103" t="s">
        <v>89</v>
      </c>
      <c r="H35" s="123">
        <f>'MATRIZ 2017 COMPL HOMOLOGADA (2'!J35</f>
        <v>2846720.7736797733</v>
      </c>
      <c r="I35" s="123">
        <f>'MATRIZ 2017 COMPL HOMOLOGADA (2'!O35</f>
        <v>0</v>
      </c>
      <c r="J35" s="123">
        <f>'MATRIZ 2017 COMPL HOMOLOGADA (2'!R35+'MATRIZ 2017 COMPL HOMOLOGADA (2'!X35+'MATRIZ 2017 COMPL HOMOLOGADA (2'!AQ35+'MATRIZ 2017 COMPL HOMOLOGADA (2'!AU35+'MATRIZ 2017 COMPL HOMOLOGADA (2'!AY35</f>
        <v>53138.483595057303</v>
      </c>
      <c r="K35" s="123"/>
      <c r="L35" s="123">
        <f t="shared" si="1"/>
        <v>2899859.2572748307</v>
      </c>
      <c r="M35" s="123"/>
      <c r="N35" s="123">
        <f>'MATRIZ 2017 COMPL HOMOLOGADA (2'!AG35+'MATRIZ 2017 COMPL HOMOLOGADA (2'!AJ35+'MATRIZ 2017 COMPL HOMOLOGADA (2'!AM35</f>
        <v>502234.08139668807</v>
      </c>
      <c r="O35" s="123"/>
      <c r="P35" s="123"/>
      <c r="Q35" s="123">
        <f>'MATRIZ 2017 COMPL HOMOLOGADA (2'!AJ35+'MATRIZ 2017 COMPL HOMOLOGADA (2'!AM35+'MATRIZ 2017 COMPL HOMOLOGADA (2'!AP35</f>
        <v>37598.548898642315</v>
      </c>
      <c r="R35" s="102"/>
    </row>
    <row r="36" spans="1:18" hidden="1" x14ac:dyDescent="0.25">
      <c r="A36" s="102"/>
      <c r="B36" s="103" t="s">
        <v>95</v>
      </c>
      <c r="C36" s="103" t="s">
        <v>107</v>
      </c>
      <c r="D36" s="103" t="s">
        <v>89</v>
      </c>
      <c r="H36" s="123">
        <f>'MATRIZ 2017 COMPL HOMOLOGADA (2'!J36</f>
        <v>3176334.5905800043</v>
      </c>
      <c r="I36" s="123">
        <f>'MATRIZ 2017 COMPL HOMOLOGADA (2'!O36</f>
        <v>0</v>
      </c>
      <c r="J36" s="123">
        <f>'MATRIZ 2017 COMPL HOMOLOGADA (2'!R36+'MATRIZ 2017 COMPL HOMOLOGADA (2'!X36+'MATRIZ 2017 COMPL HOMOLOGADA (2'!AQ36+'MATRIZ 2017 COMPL HOMOLOGADA (2'!AU36+'MATRIZ 2017 COMPL HOMOLOGADA (2'!AY36</f>
        <v>0</v>
      </c>
      <c r="K36" s="123"/>
      <c r="L36" s="123">
        <f t="shared" si="1"/>
        <v>3176334.5905800043</v>
      </c>
      <c r="M36" s="123"/>
      <c r="N36" s="123">
        <f>'MATRIZ 2017 COMPL HOMOLOGADA (2'!AG36+'MATRIZ 2017 COMPL HOMOLOGADA (2'!AJ36+'MATRIZ 2017 COMPL HOMOLOGADA (2'!AM36</f>
        <v>404123.36741693696</v>
      </c>
      <c r="O36" s="123"/>
      <c r="P36" s="123"/>
      <c r="Q36" s="123">
        <f>'MATRIZ 2017 COMPL HOMOLOGADA (2'!AJ36+'MATRIZ 2017 COMPL HOMOLOGADA (2'!AM36+'MATRIZ 2017 COMPL HOMOLOGADA (2'!AP36</f>
        <v>0</v>
      </c>
      <c r="R36" s="102"/>
    </row>
    <row r="37" spans="1:18" hidden="1" x14ac:dyDescent="0.25">
      <c r="A37" s="102"/>
      <c r="B37" s="103" t="s">
        <v>95</v>
      </c>
      <c r="C37" s="103" t="s">
        <v>108</v>
      </c>
      <c r="D37" s="103" t="s">
        <v>93</v>
      </c>
      <c r="H37" s="123">
        <f>'MATRIZ 2017 COMPL HOMOLOGADA (2'!J37</f>
        <v>0</v>
      </c>
      <c r="I37" s="123">
        <f>'MATRIZ 2017 COMPL HOMOLOGADA (2'!O37</f>
        <v>1138035.5620853123</v>
      </c>
      <c r="J37" s="123">
        <f>'MATRIZ 2017 COMPL HOMOLOGADA (2'!R37+'MATRIZ 2017 COMPL HOMOLOGADA (2'!X37+'MATRIZ 2017 COMPL HOMOLOGADA (2'!AQ37+'MATRIZ 2017 COMPL HOMOLOGADA (2'!AU37+'MATRIZ 2017 COMPL HOMOLOGADA (2'!AY37</f>
        <v>0</v>
      </c>
      <c r="K37" s="123"/>
      <c r="L37" s="123">
        <f t="shared" si="1"/>
        <v>1138035.5620853123</v>
      </c>
      <c r="M37" s="123"/>
      <c r="N37" s="123">
        <f>'MATRIZ 2017 COMPL HOMOLOGADA (2'!AG37+'MATRIZ 2017 COMPL HOMOLOGADA (2'!AJ37+'MATRIZ 2017 COMPL HOMOLOGADA (2'!AM37</f>
        <v>113257.54479625619</v>
      </c>
      <c r="O37" s="123"/>
      <c r="P37" s="123"/>
      <c r="Q37" s="123">
        <f>'MATRIZ 2017 COMPL HOMOLOGADA (2'!AJ37+'MATRIZ 2017 COMPL HOMOLOGADA (2'!AM37+'MATRIZ 2017 COMPL HOMOLOGADA (2'!AP37</f>
        <v>0</v>
      </c>
      <c r="R37" s="102"/>
    </row>
    <row r="38" spans="1:18" hidden="1" x14ac:dyDescent="0.25">
      <c r="A38" s="102"/>
      <c r="B38" s="103" t="s">
        <v>95</v>
      </c>
      <c r="C38" s="103" t="s">
        <v>109</v>
      </c>
      <c r="D38" s="103" t="s">
        <v>89</v>
      </c>
      <c r="H38" s="123">
        <f>'MATRIZ 2017 COMPL HOMOLOGADA (2'!J38</f>
        <v>2140041.1612411598</v>
      </c>
      <c r="I38" s="123">
        <f>'MATRIZ 2017 COMPL HOMOLOGADA (2'!O38</f>
        <v>0</v>
      </c>
      <c r="J38" s="123">
        <f>'MATRIZ 2017 COMPL HOMOLOGADA (2'!R38+'MATRIZ 2017 COMPL HOMOLOGADA (2'!X38+'MATRIZ 2017 COMPL HOMOLOGADA (2'!AQ38+'MATRIZ 2017 COMPL HOMOLOGADA (2'!AU38+'MATRIZ 2017 COMPL HOMOLOGADA (2'!AY38</f>
        <v>99277.766927346718</v>
      </c>
      <c r="K38" s="123"/>
      <c r="L38" s="123">
        <f t="shared" si="1"/>
        <v>2239318.9281685064</v>
      </c>
      <c r="M38" s="123"/>
      <c r="N38" s="123">
        <f>'MATRIZ 2017 COMPL HOMOLOGADA (2'!AG38+'MATRIZ 2017 COMPL HOMOLOGADA (2'!AJ38+'MATRIZ 2017 COMPL HOMOLOGADA (2'!AM38</f>
        <v>412268.44618571381</v>
      </c>
      <c r="O38" s="123"/>
      <c r="P38" s="123"/>
      <c r="Q38" s="123">
        <f>'MATRIZ 2017 COMPL HOMOLOGADA (2'!AJ38+'MATRIZ 2017 COMPL HOMOLOGADA (2'!AM38+'MATRIZ 2017 COMPL HOMOLOGADA (2'!AP38</f>
        <v>68996.635347333096</v>
      </c>
      <c r="R38" s="102"/>
    </row>
    <row r="39" spans="1:18" hidden="1" x14ac:dyDescent="0.25">
      <c r="A39" s="102"/>
      <c r="B39" s="103" t="s">
        <v>95</v>
      </c>
      <c r="C39" s="103" t="s">
        <v>110</v>
      </c>
      <c r="D39" s="103" t="s">
        <v>89</v>
      </c>
      <c r="H39" s="123">
        <f>'MATRIZ 2017 COMPL HOMOLOGADA (2'!J39</f>
        <v>1719973.4019592025</v>
      </c>
      <c r="I39" s="123">
        <f>'MATRIZ 2017 COMPL HOMOLOGADA (2'!O39</f>
        <v>0</v>
      </c>
      <c r="J39" s="123">
        <f>'MATRIZ 2017 COMPL HOMOLOGADA (2'!R39+'MATRIZ 2017 COMPL HOMOLOGADA (2'!X39+'MATRIZ 2017 COMPL HOMOLOGADA (2'!AQ39+'MATRIZ 2017 COMPL HOMOLOGADA (2'!AU39+'MATRIZ 2017 COMPL HOMOLOGADA (2'!AY39</f>
        <v>0</v>
      </c>
      <c r="K39" s="123"/>
      <c r="L39" s="123">
        <f t="shared" si="1"/>
        <v>1719973.4019592025</v>
      </c>
      <c r="M39" s="123"/>
      <c r="N39" s="123">
        <f>'MATRIZ 2017 COMPL HOMOLOGADA (2'!AG39+'MATRIZ 2017 COMPL HOMOLOGADA (2'!AJ39+'MATRIZ 2017 COMPL HOMOLOGADA (2'!AM39</f>
        <v>442481.58086414431</v>
      </c>
      <c r="O39" s="123"/>
      <c r="P39" s="123"/>
      <c r="Q39" s="123">
        <f>'MATRIZ 2017 COMPL HOMOLOGADA (2'!AJ39+'MATRIZ 2017 COMPL HOMOLOGADA (2'!AM39+'MATRIZ 2017 COMPL HOMOLOGADA (2'!AP39</f>
        <v>0</v>
      </c>
      <c r="R39" s="102"/>
    </row>
    <row r="40" spans="1:18" hidden="1" x14ac:dyDescent="0.25">
      <c r="A40" s="102"/>
      <c r="B40" s="103" t="s">
        <v>95</v>
      </c>
      <c r="C40" s="103" t="s">
        <v>111</v>
      </c>
      <c r="D40" s="103" t="s">
        <v>89</v>
      </c>
      <c r="H40" s="123">
        <f>'MATRIZ 2017 COMPL HOMOLOGADA (2'!J40</f>
        <v>5283890.1925275391</v>
      </c>
      <c r="I40" s="123">
        <f>'MATRIZ 2017 COMPL HOMOLOGADA (2'!O40</f>
        <v>0</v>
      </c>
      <c r="J40" s="123">
        <f>'MATRIZ 2017 COMPL HOMOLOGADA (2'!R40+'MATRIZ 2017 COMPL HOMOLOGADA (2'!X40+'MATRIZ 2017 COMPL HOMOLOGADA (2'!AQ40+'MATRIZ 2017 COMPL HOMOLOGADA (2'!AU40+'MATRIZ 2017 COMPL HOMOLOGADA (2'!AY40</f>
        <v>31436.781650693403</v>
      </c>
      <c r="K40" s="123"/>
      <c r="L40" s="123">
        <f t="shared" si="1"/>
        <v>5315326.9741782323</v>
      </c>
      <c r="M40" s="123"/>
      <c r="N40" s="123">
        <f>'MATRIZ 2017 COMPL HOMOLOGADA (2'!AG40+'MATRIZ 2017 COMPL HOMOLOGADA (2'!AJ40+'MATRIZ 2017 COMPL HOMOLOGADA (2'!AM40</f>
        <v>1375364.8433565188</v>
      </c>
      <c r="O40" s="123"/>
      <c r="P40" s="123"/>
      <c r="Q40" s="123">
        <f>'MATRIZ 2017 COMPL HOMOLOGADA (2'!AJ40+'MATRIZ 2017 COMPL HOMOLOGADA (2'!AM40+'MATRIZ 2017 COMPL HOMOLOGADA (2'!AP40</f>
        <v>483611.05532167031</v>
      </c>
      <c r="R40" s="102"/>
    </row>
    <row r="41" spans="1:18" hidden="1" x14ac:dyDescent="0.25">
      <c r="A41" s="102"/>
      <c r="B41" s="103" t="s">
        <v>95</v>
      </c>
      <c r="C41" s="103" t="s">
        <v>112</v>
      </c>
      <c r="D41" s="103" t="s">
        <v>93</v>
      </c>
      <c r="H41" s="123">
        <f>'MATRIZ 2017 COMPL HOMOLOGADA (2'!J41</f>
        <v>0</v>
      </c>
      <c r="I41" s="123">
        <f>'MATRIZ 2017 COMPL HOMOLOGADA (2'!O41</f>
        <v>1190657.6294899678</v>
      </c>
      <c r="J41" s="123">
        <f>'MATRIZ 2017 COMPL HOMOLOGADA (2'!R41+'MATRIZ 2017 COMPL HOMOLOGADA (2'!X41+'MATRIZ 2017 COMPL HOMOLOGADA (2'!AQ41+'MATRIZ 2017 COMPL HOMOLOGADA (2'!AU41+'MATRIZ 2017 COMPL HOMOLOGADA (2'!AY41</f>
        <v>4316.2803078930592</v>
      </c>
      <c r="K41" s="123"/>
      <c r="L41" s="123">
        <f t="shared" si="1"/>
        <v>1194973.9097978608</v>
      </c>
      <c r="M41" s="123"/>
      <c r="N41" s="123">
        <f>'MATRIZ 2017 COMPL HOMOLOGADA (2'!AG41+'MATRIZ 2017 COMPL HOMOLOGADA (2'!AJ41+'MATRIZ 2017 COMPL HOMOLOGADA (2'!AM41</f>
        <v>287008.70741685847</v>
      </c>
      <c r="O41" s="123"/>
      <c r="P41" s="123"/>
      <c r="Q41" s="123">
        <f>'MATRIZ 2017 COMPL HOMOLOGADA (2'!AJ41+'MATRIZ 2017 COMPL HOMOLOGADA (2'!AM41+'MATRIZ 2017 COMPL HOMOLOGADA (2'!AP41</f>
        <v>2506.5699265761541</v>
      </c>
      <c r="R41" s="102"/>
    </row>
    <row r="42" spans="1:18" x14ac:dyDescent="0.25">
      <c r="A42" s="102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02"/>
    </row>
    <row r="43" spans="1:18" x14ac:dyDescent="0.25">
      <c r="A43" s="102"/>
      <c r="B43" s="107" t="s">
        <v>113</v>
      </c>
      <c r="C43" s="107" t="s">
        <v>114</v>
      </c>
      <c r="D43" s="107" t="s">
        <v>84</v>
      </c>
      <c r="E43" s="107"/>
      <c r="F43" s="109"/>
      <c r="G43" s="107"/>
      <c r="H43" s="124">
        <f>SUM(H44:H59)</f>
        <v>37274510.166631907</v>
      </c>
      <c r="I43" s="124">
        <f>SUM(I44:I59)</f>
        <v>6055932.9239167962</v>
      </c>
      <c r="J43" s="124">
        <f>SUM(J44:J59)</f>
        <v>6378293.1952630933</v>
      </c>
      <c r="K43" s="124"/>
      <c r="L43" s="124">
        <f>SUM(L44:L59)</f>
        <v>49708736.285811797</v>
      </c>
      <c r="M43" s="124"/>
      <c r="N43" s="124">
        <f>SUM(N44:N59)</f>
        <v>12001858.176629601</v>
      </c>
      <c r="O43" s="124"/>
      <c r="P43" s="124">
        <f>L43*'DADOS BASE PROPOSTA'!$H$63</f>
        <v>39766.989028649441</v>
      </c>
      <c r="Q43" s="124">
        <v>2926829.27</v>
      </c>
      <c r="R43" s="102"/>
    </row>
    <row r="44" spans="1:18" hidden="1" x14ac:dyDescent="0.25">
      <c r="A44" s="102"/>
      <c r="B44" s="103" t="s">
        <v>113</v>
      </c>
      <c r="C44" s="103" t="s">
        <v>35</v>
      </c>
      <c r="D44" s="103" t="s">
        <v>85</v>
      </c>
      <c r="F44" s="77">
        <f>'MATRIZ 2017 COMPL HOMOLOGADA (2'!Q44</f>
        <v>15</v>
      </c>
      <c r="H44" s="123">
        <f>'MATRIZ 2017 COMPL HOMOLOGADA (2'!J44</f>
        <v>0</v>
      </c>
      <c r="I44" s="123">
        <f>SUMIF('MATRIZ 2017 COMPL HOMOLOGADA (2'!D45:D60,"ECR",'MATRIZ 2017 COMPL HOMOLOGADA (2'!O45:O60)</f>
        <v>0</v>
      </c>
      <c r="J44" s="123">
        <f>'MATRIZ 2017 COMPL HOMOLOGADA (2'!R44+'MATRIZ 2017 COMPL HOMOLOGADA (2'!X44+'MATRIZ 2017 COMPL HOMOLOGADA (2'!AQ44+'MATRIZ 2017 COMPL HOMOLOGADA (2'!AU44+'MATRIZ 2017 COMPL HOMOLOGADA (2'!AY44</f>
        <v>4975015.4563613674</v>
      </c>
      <c r="K44" s="123"/>
      <c r="L44" s="123">
        <f t="shared" ref="L44:L59" si="2">SUM(H44:J44)</f>
        <v>4975015.4563613674</v>
      </c>
      <c r="M44" s="123"/>
      <c r="N44" s="123">
        <f>'MATRIZ 2017 COMPL HOMOLOGADA (2'!AG44+'MATRIZ 2017 COMPL HOMOLOGADA (2'!AJ44+'MATRIZ 2017 COMPL HOMOLOGADA (2'!AM44</f>
        <v>0</v>
      </c>
      <c r="O44" s="123"/>
      <c r="P44" s="123"/>
      <c r="Q44" s="123">
        <f>'MATRIZ 2017 COMPL HOMOLOGADA (2'!AJ44+'MATRIZ 2017 COMPL HOMOLOGADA (2'!AM44+'MATRIZ 2017 COMPL HOMOLOGADA (2'!AP44</f>
        <v>169971.33072785445</v>
      </c>
      <c r="R44" s="102"/>
    </row>
    <row r="45" spans="1:18" hidden="1" x14ac:dyDescent="0.25">
      <c r="A45" s="102"/>
      <c r="B45" s="103" t="s">
        <v>113</v>
      </c>
      <c r="C45" s="103" t="s">
        <v>115</v>
      </c>
      <c r="D45" s="103" t="s">
        <v>87</v>
      </c>
      <c r="H45" s="123">
        <f>'MATRIZ 2017 COMPL HOMOLOGADA (2'!J45</f>
        <v>0</v>
      </c>
      <c r="I45" s="123">
        <f>'MATRIZ 2017 COMPL HOMOLOGADA (2'!O45</f>
        <v>605424.76531883515</v>
      </c>
      <c r="J45" s="123">
        <f>'MATRIZ 2017 COMPL HOMOLOGADA (2'!R45+'MATRIZ 2017 COMPL HOMOLOGADA (2'!X45+'MATRIZ 2017 COMPL HOMOLOGADA (2'!AQ45+'MATRIZ 2017 COMPL HOMOLOGADA (2'!AU45+'MATRIZ 2017 COMPL HOMOLOGADA (2'!AY45</f>
        <v>0</v>
      </c>
      <c r="K45" s="123"/>
      <c r="L45" s="123">
        <f t="shared" si="2"/>
        <v>605424.76531883515</v>
      </c>
      <c r="M45" s="123"/>
      <c r="N45" s="123">
        <f>'MATRIZ 2017 COMPL HOMOLOGADA (2'!AG45+'MATRIZ 2017 COMPL HOMOLOGADA (2'!AJ45+'MATRIZ 2017 COMPL HOMOLOGADA (2'!AM45</f>
        <v>121298.37383881005</v>
      </c>
      <c r="O45" s="123"/>
      <c r="P45" s="123"/>
      <c r="Q45" s="123">
        <f>'MATRIZ 2017 COMPL HOMOLOGADA (2'!AJ45+'MATRIZ 2017 COMPL HOMOLOGADA (2'!AM45+'MATRIZ 2017 COMPL HOMOLOGADA (2'!AP45</f>
        <v>0</v>
      </c>
      <c r="R45" s="102"/>
    </row>
    <row r="46" spans="1:18" hidden="1" x14ac:dyDescent="0.25">
      <c r="A46" s="102"/>
      <c r="B46" s="103" t="s">
        <v>113</v>
      </c>
      <c r="C46" s="103" t="s">
        <v>116</v>
      </c>
      <c r="D46" s="103" t="s">
        <v>89</v>
      </c>
      <c r="H46" s="123">
        <f>'MATRIZ 2017 COMPL HOMOLOGADA (2'!J46</f>
        <v>1719973.4019592025</v>
      </c>
      <c r="I46" s="123">
        <f>'MATRIZ 2017 COMPL HOMOLOGADA (2'!O46</f>
        <v>0</v>
      </c>
      <c r="J46" s="123">
        <f>'MATRIZ 2017 COMPL HOMOLOGADA (2'!R46+'MATRIZ 2017 COMPL HOMOLOGADA (2'!X46+'MATRIZ 2017 COMPL HOMOLOGADA (2'!AQ46+'MATRIZ 2017 COMPL HOMOLOGADA (2'!AU46+'MATRIZ 2017 COMPL HOMOLOGADA (2'!AY46</f>
        <v>42607.904371713441</v>
      </c>
      <c r="K46" s="123"/>
      <c r="L46" s="123">
        <f t="shared" si="2"/>
        <v>1762581.306330916</v>
      </c>
      <c r="M46" s="123"/>
      <c r="N46" s="123">
        <f>'MATRIZ 2017 COMPL HOMOLOGADA (2'!AG46+'MATRIZ 2017 COMPL HOMOLOGADA (2'!AJ46+'MATRIZ 2017 COMPL HOMOLOGADA (2'!AM46</f>
        <v>521829.31569364626</v>
      </c>
      <c r="O46" s="123"/>
      <c r="P46" s="123"/>
      <c r="Q46" s="123">
        <f>'MATRIZ 2017 COMPL HOMOLOGADA (2'!AJ46+'MATRIZ 2017 COMPL HOMOLOGADA (2'!AM46+'MATRIZ 2017 COMPL HOMOLOGADA (2'!AP46</f>
        <v>41094.554322551165</v>
      </c>
      <c r="R46" s="102"/>
    </row>
    <row r="47" spans="1:18" hidden="1" x14ac:dyDescent="0.25">
      <c r="A47" s="102"/>
      <c r="B47" s="103" t="s">
        <v>113</v>
      </c>
      <c r="C47" s="103" t="s">
        <v>117</v>
      </c>
      <c r="D47" s="103" t="s">
        <v>93</v>
      </c>
      <c r="H47" s="123">
        <f>'MATRIZ 2017 COMPL HOMOLOGADA (2'!J47</f>
        <v>0</v>
      </c>
      <c r="I47" s="123">
        <f>'MATRIZ 2017 COMPL HOMOLOGADA (2'!O47</f>
        <v>1174257.3078991764</v>
      </c>
      <c r="J47" s="123">
        <f>'MATRIZ 2017 COMPL HOMOLOGADA (2'!R47+'MATRIZ 2017 COMPL HOMOLOGADA (2'!X47+'MATRIZ 2017 COMPL HOMOLOGADA (2'!AQ47+'MATRIZ 2017 COMPL HOMOLOGADA (2'!AU47+'MATRIZ 2017 COMPL HOMOLOGADA (2'!AY47</f>
        <v>0</v>
      </c>
      <c r="K47" s="123"/>
      <c r="L47" s="123">
        <f t="shared" si="2"/>
        <v>1174257.3078991764</v>
      </c>
      <c r="M47" s="123"/>
      <c r="N47" s="123">
        <f>'MATRIZ 2017 COMPL HOMOLOGADA (2'!AG47+'MATRIZ 2017 COMPL HOMOLOGADA (2'!AJ47+'MATRIZ 2017 COMPL HOMOLOGADA (2'!AM47</f>
        <v>145563.498498737</v>
      </c>
      <c r="O47" s="123"/>
      <c r="P47" s="123"/>
      <c r="Q47" s="123">
        <f>'MATRIZ 2017 COMPL HOMOLOGADA (2'!AJ47+'MATRIZ 2017 COMPL HOMOLOGADA (2'!AM47+'MATRIZ 2017 COMPL HOMOLOGADA (2'!AP47</f>
        <v>0</v>
      </c>
      <c r="R47" s="102"/>
    </row>
    <row r="48" spans="1:18" hidden="1" x14ac:dyDescent="0.25">
      <c r="A48" s="102"/>
      <c r="B48" s="103" t="s">
        <v>113</v>
      </c>
      <c r="C48" s="103" t="s">
        <v>118</v>
      </c>
      <c r="D48" s="103" t="s">
        <v>93</v>
      </c>
      <c r="H48" s="123">
        <f>'MATRIZ 2017 COMPL HOMOLOGADA (2'!J48</f>
        <v>0</v>
      </c>
      <c r="I48" s="123">
        <f>'MATRIZ 2017 COMPL HOMOLOGADA (2'!O48</f>
        <v>1639840.7442966891</v>
      </c>
      <c r="J48" s="123">
        <f>'MATRIZ 2017 COMPL HOMOLOGADA (2'!R48+'MATRIZ 2017 COMPL HOMOLOGADA (2'!X48+'MATRIZ 2017 COMPL HOMOLOGADA (2'!AQ48+'MATRIZ 2017 COMPL HOMOLOGADA (2'!AU48+'MATRIZ 2017 COMPL HOMOLOGADA (2'!AY48</f>
        <v>83207.422538253915</v>
      </c>
      <c r="K48" s="123"/>
      <c r="L48" s="123">
        <f t="shared" si="2"/>
        <v>1723048.166834943</v>
      </c>
      <c r="M48" s="123"/>
      <c r="N48" s="123">
        <f>'MATRIZ 2017 COMPL HOMOLOGADA (2'!AG48+'MATRIZ 2017 COMPL HOMOLOGADA (2'!AJ48+'MATRIZ 2017 COMPL HOMOLOGADA (2'!AM48</f>
        <v>568366.62661674677</v>
      </c>
      <c r="O48" s="123"/>
      <c r="P48" s="123"/>
      <c r="Q48" s="123">
        <f>'MATRIZ 2017 COMPL HOMOLOGADA (2'!AJ48+'MATRIZ 2017 COMPL HOMOLOGADA (2'!AM48+'MATRIZ 2017 COMPL HOMOLOGADA (2'!AP48</f>
        <v>50791.022196411555</v>
      </c>
      <c r="R48" s="102"/>
    </row>
    <row r="49" spans="1:18" hidden="1" x14ac:dyDescent="0.25">
      <c r="A49" s="102"/>
      <c r="B49" s="103" t="s">
        <v>113</v>
      </c>
      <c r="C49" s="103" t="s">
        <v>119</v>
      </c>
      <c r="D49" s="103" t="s">
        <v>93</v>
      </c>
      <c r="H49" s="123">
        <f>'MATRIZ 2017 COMPL HOMOLOGADA (2'!J49</f>
        <v>0</v>
      </c>
      <c r="I49" s="123">
        <f>'MATRIZ 2017 COMPL HOMOLOGADA (2'!O49</f>
        <v>1297570.3749369159</v>
      </c>
      <c r="J49" s="123">
        <f>'MATRIZ 2017 COMPL HOMOLOGADA (2'!R49+'MATRIZ 2017 COMPL HOMOLOGADA (2'!X49+'MATRIZ 2017 COMPL HOMOLOGADA (2'!AQ49+'MATRIZ 2017 COMPL HOMOLOGADA (2'!AU49+'MATRIZ 2017 COMPL HOMOLOGADA (2'!AY49</f>
        <v>0</v>
      </c>
      <c r="K49" s="123"/>
      <c r="L49" s="123">
        <f t="shared" si="2"/>
        <v>1297570.3749369159</v>
      </c>
      <c r="M49" s="123"/>
      <c r="N49" s="123">
        <f>'MATRIZ 2017 COMPL HOMOLOGADA (2'!AG49+'MATRIZ 2017 COMPL HOMOLOGADA (2'!AJ49+'MATRIZ 2017 COMPL HOMOLOGADA (2'!AM49</f>
        <v>264296.11239998747</v>
      </c>
      <c r="O49" s="123"/>
      <c r="P49" s="123"/>
      <c r="Q49" s="123">
        <f>'MATRIZ 2017 COMPL HOMOLOGADA (2'!AJ49+'MATRIZ 2017 COMPL HOMOLOGADA (2'!AM49+'MATRIZ 2017 COMPL HOMOLOGADA (2'!AP49</f>
        <v>0</v>
      </c>
      <c r="R49" s="102"/>
    </row>
    <row r="50" spans="1:18" hidden="1" x14ac:dyDescent="0.25">
      <c r="A50" s="102"/>
      <c r="B50" s="103" t="s">
        <v>113</v>
      </c>
      <c r="C50" s="103" t="s">
        <v>120</v>
      </c>
      <c r="D50" s="103" t="s">
        <v>89</v>
      </c>
      <c r="H50" s="123">
        <f>'MATRIZ 2017 COMPL HOMOLOGADA (2'!J50</f>
        <v>2320557.9807714676</v>
      </c>
      <c r="I50" s="123">
        <f>'MATRIZ 2017 COMPL HOMOLOGADA (2'!O50</f>
        <v>0</v>
      </c>
      <c r="J50" s="123">
        <f>'MATRIZ 2017 COMPL HOMOLOGADA (2'!R50+'MATRIZ 2017 COMPL HOMOLOGADA (2'!X50+'MATRIZ 2017 COMPL HOMOLOGADA (2'!AQ50+'MATRIZ 2017 COMPL HOMOLOGADA (2'!AU50+'MATRIZ 2017 COMPL HOMOLOGADA (2'!AY50</f>
        <v>66085.809370164934</v>
      </c>
      <c r="K50" s="123"/>
      <c r="L50" s="123">
        <f t="shared" si="2"/>
        <v>2386643.7901416323</v>
      </c>
      <c r="M50" s="123"/>
      <c r="N50" s="123">
        <f>'MATRIZ 2017 COMPL HOMOLOGADA (2'!AG50+'MATRIZ 2017 COMPL HOMOLOGADA (2'!AJ50+'MATRIZ 2017 COMPL HOMOLOGADA (2'!AM50</f>
        <v>733172.94676035037</v>
      </c>
      <c r="O50" s="123"/>
      <c r="P50" s="123"/>
      <c r="Q50" s="123">
        <f>'MATRIZ 2017 COMPL HOMOLOGADA (2'!AJ50+'MATRIZ 2017 COMPL HOMOLOGADA (2'!AM50+'MATRIZ 2017 COMPL HOMOLOGADA (2'!AP50</f>
        <v>83970.51433062744</v>
      </c>
      <c r="R50" s="102"/>
    </row>
    <row r="51" spans="1:18" hidden="1" x14ac:dyDescent="0.25">
      <c r="A51" s="102"/>
      <c r="B51" s="103" t="s">
        <v>113</v>
      </c>
      <c r="C51" s="103" t="s">
        <v>121</v>
      </c>
      <c r="D51" s="103" t="s">
        <v>89</v>
      </c>
      <c r="H51" s="123">
        <f>'MATRIZ 2017 COMPL HOMOLOGADA (2'!J51</f>
        <v>13268631.848322419</v>
      </c>
      <c r="I51" s="123">
        <f>'MATRIZ 2017 COMPL HOMOLOGADA (2'!O51</f>
        <v>0</v>
      </c>
      <c r="J51" s="123">
        <f>'MATRIZ 2017 COMPL HOMOLOGADA (2'!R51+'MATRIZ 2017 COMPL HOMOLOGADA (2'!X51+'MATRIZ 2017 COMPL HOMOLOGADA (2'!AQ51+'MATRIZ 2017 COMPL HOMOLOGADA (2'!AU51+'MATRIZ 2017 COMPL HOMOLOGADA (2'!AY51</f>
        <v>398677.42549391894</v>
      </c>
      <c r="K51" s="123"/>
      <c r="L51" s="123">
        <f t="shared" si="2"/>
        <v>13667309.273816338</v>
      </c>
      <c r="M51" s="123"/>
      <c r="N51" s="123">
        <f>'MATRIZ 2017 COMPL HOMOLOGADA (2'!AG51+'MATRIZ 2017 COMPL HOMOLOGADA (2'!AJ51+'MATRIZ 2017 COMPL HOMOLOGADA (2'!AM51</f>
        <v>3941955.244948098</v>
      </c>
      <c r="O51" s="123"/>
      <c r="P51" s="123"/>
      <c r="Q51" s="123">
        <f>'MATRIZ 2017 COMPL HOMOLOGADA (2'!AJ51+'MATRIZ 2017 COMPL HOMOLOGADA (2'!AM51+'MATRIZ 2017 COMPL HOMOLOGADA (2'!AP51</f>
        <v>417343.8927749297</v>
      </c>
      <c r="R51" s="102"/>
    </row>
    <row r="52" spans="1:18" hidden="1" x14ac:dyDescent="0.25">
      <c r="A52" s="102"/>
      <c r="B52" s="103" t="s">
        <v>113</v>
      </c>
      <c r="C52" s="103" t="s">
        <v>122</v>
      </c>
      <c r="D52" s="103" t="s">
        <v>89</v>
      </c>
      <c r="H52" s="123">
        <f>'MATRIZ 2017 COMPL HOMOLOGADA (2'!J52</f>
        <v>4065990.8122705682</v>
      </c>
      <c r="I52" s="123">
        <f>'MATRIZ 2017 COMPL HOMOLOGADA (2'!O52</f>
        <v>0</v>
      </c>
      <c r="J52" s="123">
        <f>'MATRIZ 2017 COMPL HOMOLOGADA (2'!R52+'MATRIZ 2017 COMPL HOMOLOGADA (2'!X52+'MATRIZ 2017 COMPL HOMOLOGADA (2'!AQ52+'MATRIZ 2017 COMPL HOMOLOGADA (2'!AU52+'MATRIZ 2017 COMPL HOMOLOGADA (2'!AY52</f>
        <v>0</v>
      </c>
      <c r="K52" s="123"/>
      <c r="L52" s="123">
        <f t="shared" si="2"/>
        <v>4065990.8122705682</v>
      </c>
      <c r="M52" s="123"/>
      <c r="N52" s="123">
        <f>'MATRIZ 2017 COMPL HOMOLOGADA (2'!AG52+'MATRIZ 2017 COMPL HOMOLOGADA (2'!AJ52+'MATRIZ 2017 COMPL HOMOLOGADA (2'!AM52</f>
        <v>1015706.9768712387</v>
      </c>
      <c r="O52" s="123"/>
      <c r="P52" s="123"/>
      <c r="Q52" s="123">
        <f>'MATRIZ 2017 COMPL HOMOLOGADA (2'!AJ52+'MATRIZ 2017 COMPL HOMOLOGADA (2'!AM52+'MATRIZ 2017 COMPL HOMOLOGADA (2'!AP52</f>
        <v>0</v>
      </c>
      <c r="R52" s="102"/>
    </row>
    <row r="53" spans="1:18" hidden="1" x14ac:dyDescent="0.25">
      <c r="A53" s="102"/>
      <c r="B53" s="103" t="s">
        <v>113</v>
      </c>
      <c r="C53" s="103" t="s">
        <v>123</v>
      </c>
      <c r="D53" s="103" t="s">
        <v>89</v>
      </c>
      <c r="H53" s="123">
        <f>'MATRIZ 2017 COMPL HOMOLOGADA (2'!J53</f>
        <v>5009770.4048049981</v>
      </c>
      <c r="I53" s="123">
        <f>'MATRIZ 2017 COMPL HOMOLOGADA (2'!O53</f>
        <v>0</v>
      </c>
      <c r="J53" s="123">
        <f>'MATRIZ 2017 COMPL HOMOLOGADA (2'!R53+'MATRIZ 2017 COMPL HOMOLOGADA (2'!X53+'MATRIZ 2017 COMPL HOMOLOGADA (2'!AQ53+'MATRIZ 2017 COMPL HOMOLOGADA (2'!AU53+'MATRIZ 2017 COMPL HOMOLOGADA (2'!AY53</f>
        <v>606887.60554452008</v>
      </c>
      <c r="K53" s="123"/>
      <c r="L53" s="123">
        <f t="shared" si="2"/>
        <v>5616658.0103495177</v>
      </c>
      <c r="M53" s="123"/>
      <c r="N53" s="123">
        <f>'MATRIZ 2017 COMPL HOMOLOGADA (2'!AG53+'MATRIZ 2017 COMPL HOMOLOGADA (2'!AJ53+'MATRIZ 2017 COMPL HOMOLOGADA (2'!AM53</f>
        <v>1236547.6437802629</v>
      </c>
      <c r="O53" s="123"/>
      <c r="P53" s="123"/>
      <c r="Q53" s="123">
        <f>'MATRIZ 2017 COMPL HOMOLOGADA (2'!AJ53+'MATRIZ 2017 COMPL HOMOLOGADA (2'!AM53+'MATRIZ 2017 COMPL HOMOLOGADA (2'!AP53</f>
        <v>448771.63469175913</v>
      </c>
      <c r="R53" s="102"/>
    </row>
    <row r="54" spans="1:18" hidden="1" x14ac:dyDescent="0.25">
      <c r="A54" s="102"/>
      <c r="B54" s="103" t="s">
        <v>113</v>
      </c>
      <c r="C54" s="103" t="s">
        <v>124</v>
      </c>
      <c r="D54" s="103" t="s">
        <v>89</v>
      </c>
      <c r="H54" s="123">
        <f>'MATRIZ 2017 COMPL HOMOLOGADA (2'!J54</f>
        <v>2424062.7607598589</v>
      </c>
      <c r="I54" s="123">
        <f>'MATRIZ 2017 COMPL HOMOLOGADA (2'!O54</f>
        <v>0</v>
      </c>
      <c r="J54" s="123">
        <f>'MATRIZ 2017 COMPL HOMOLOGADA (2'!R54+'MATRIZ 2017 COMPL HOMOLOGADA (2'!X54+'MATRIZ 2017 COMPL HOMOLOGADA (2'!AQ54+'MATRIZ 2017 COMPL HOMOLOGADA (2'!AU54+'MATRIZ 2017 COMPL HOMOLOGADA (2'!AY54</f>
        <v>58933.953348850839</v>
      </c>
      <c r="K54" s="123"/>
      <c r="L54" s="123">
        <f t="shared" si="2"/>
        <v>2482996.7141087097</v>
      </c>
      <c r="M54" s="123"/>
      <c r="N54" s="123">
        <f>'MATRIZ 2017 COMPL HOMOLOGADA (2'!AG54+'MATRIZ 2017 COMPL HOMOLOGADA (2'!AJ54+'MATRIZ 2017 COMPL HOMOLOGADA (2'!AM54</f>
        <v>571272.74842656543</v>
      </c>
      <c r="O54" s="123"/>
      <c r="P54" s="123"/>
      <c r="Q54" s="123">
        <f>'MATRIZ 2017 COMPL HOMOLOGADA (2'!AJ54+'MATRIZ 2017 COMPL HOMOLOGADA (2'!AM54+'MATRIZ 2017 COMPL HOMOLOGADA (2'!AP54</f>
        <v>43139.387683705398</v>
      </c>
      <c r="R54" s="102"/>
    </row>
    <row r="55" spans="1:18" hidden="1" x14ac:dyDescent="0.25">
      <c r="A55" s="102"/>
      <c r="B55" s="103" t="s">
        <v>113</v>
      </c>
      <c r="C55" s="103" t="s">
        <v>125</v>
      </c>
      <c r="D55" s="103" t="s">
        <v>89</v>
      </c>
      <c r="H55" s="123">
        <f>'MATRIZ 2017 COMPL HOMOLOGADA (2'!J55</f>
        <v>2944760.1603532578</v>
      </c>
      <c r="I55" s="123">
        <f>'MATRIZ 2017 COMPL HOMOLOGADA (2'!O55</f>
        <v>0</v>
      </c>
      <c r="J55" s="123">
        <f>'MATRIZ 2017 COMPL HOMOLOGADA (2'!R55+'MATRIZ 2017 COMPL HOMOLOGADA (2'!X55+'MATRIZ 2017 COMPL HOMOLOGADA (2'!AQ55+'MATRIZ 2017 COMPL HOMOLOGADA (2'!AU55+'MATRIZ 2017 COMPL HOMOLOGADA (2'!AY55</f>
        <v>60267.209269013554</v>
      </c>
      <c r="K55" s="123"/>
      <c r="L55" s="123">
        <f t="shared" si="2"/>
        <v>3005027.3696222715</v>
      </c>
      <c r="M55" s="123"/>
      <c r="N55" s="123">
        <f>'MATRIZ 2017 COMPL HOMOLOGADA (2'!AG55+'MATRIZ 2017 COMPL HOMOLOGADA (2'!AJ55+'MATRIZ 2017 COMPL HOMOLOGADA (2'!AM55</f>
        <v>867181.59998918558</v>
      </c>
      <c r="O55" s="123"/>
      <c r="P55" s="123"/>
      <c r="Q55" s="123">
        <f>'MATRIZ 2017 COMPL HOMOLOGADA (2'!AJ55+'MATRIZ 2017 COMPL HOMOLOGADA (2'!AM55+'MATRIZ 2017 COMPL HOMOLOGADA (2'!AP55</f>
        <v>34300.430574200007</v>
      </c>
      <c r="R55" s="102"/>
    </row>
    <row r="56" spans="1:18" hidden="1" x14ac:dyDescent="0.25">
      <c r="A56" s="102"/>
      <c r="B56" s="103" t="s">
        <v>113</v>
      </c>
      <c r="C56" s="103" t="s">
        <v>126</v>
      </c>
      <c r="D56" s="103" t="s">
        <v>89</v>
      </c>
      <c r="H56" s="123">
        <f>'MATRIZ 2017 COMPL HOMOLOGADA (2'!J56</f>
        <v>1719973.4019592025</v>
      </c>
      <c r="I56" s="123">
        <f>'MATRIZ 2017 COMPL HOMOLOGADA (2'!O56</f>
        <v>0</v>
      </c>
      <c r="J56" s="123">
        <f>'MATRIZ 2017 COMPL HOMOLOGADA (2'!R56+'MATRIZ 2017 COMPL HOMOLOGADA (2'!X56+'MATRIZ 2017 COMPL HOMOLOGADA (2'!AQ56+'MATRIZ 2017 COMPL HOMOLOGADA (2'!AU56+'MATRIZ 2017 COMPL HOMOLOGADA (2'!AY56</f>
        <v>47349.007529523209</v>
      </c>
      <c r="K56" s="123"/>
      <c r="L56" s="123">
        <f t="shared" si="2"/>
        <v>1767322.4094887257</v>
      </c>
      <c r="M56" s="123"/>
      <c r="N56" s="123">
        <f>'MATRIZ 2017 COMPL HOMOLOGADA (2'!AG56+'MATRIZ 2017 COMPL HOMOLOGADA (2'!AJ56+'MATRIZ 2017 COMPL HOMOLOGADA (2'!AM56</f>
        <v>420868.88432494632</v>
      </c>
      <c r="O56" s="123"/>
      <c r="P56" s="123"/>
      <c r="Q56" s="123">
        <f>'MATRIZ 2017 COMPL HOMOLOGADA (2'!AJ56+'MATRIZ 2017 COMPL HOMOLOGADA (2'!AM56+'MATRIZ 2017 COMPL HOMOLOGADA (2'!AP56</f>
        <v>17875.801318477312</v>
      </c>
      <c r="R56" s="102"/>
    </row>
    <row r="57" spans="1:18" hidden="1" x14ac:dyDescent="0.25">
      <c r="A57" s="102"/>
      <c r="B57" s="103" t="s">
        <v>113</v>
      </c>
      <c r="C57" s="103" t="s">
        <v>127</v>
      </c>
      <c r="D57" s="103" t="s">
        <v>89</v>
      </c>
      <c r="H57" s="123">
        <f>'MATRIZ 2017 COMPL HOMOLOGADA (2'!J57</f>
        <v>1719973.4019592025</v>
      </c>
      <c r="I57" s="123">
        <f>'MATRIZ 2017 COMPL HOMOLOGADA (2'!O57</f>
        <v>0</v>
      </c>
      <c r="J57" s="123">
        <f>'MATRIZ 2017 COMPL HOMOLOGADA (2'!R57+'MATRIZ 2017 COMPL HOMOLOGADA (2'!X57+'MATRIZ 2017 COMPL HOMOLOGADA (2'!AQ57+'MATRIZ 2017 COMPL HOMOLOGADA (2'!AU57+'MATRIZ 2017 COMPL HOMOLOGADA (2'!AY57</f>
        <v>556.00956218484521</v>
      </c>
      <c r="K57" s="123"/>
      <c r="L57" s="123">
        <f t="shared" si="2"/>
        <v>1720529.4115213873</v>
      </c>
      <c r="M57" s="123"/>
      <c r="N57" s="123">
        <f>'MATRIZ 2017 COMPL HOMOLOGADA (2'!AG57+'MATRIZ 2017 COMPL HOMOLOGADA (2'!AJ57+'MATRIZ 2017 COMPL HOMOLOGADA (2'!AM57</f>
        <v>703440.26104294579</v>
      </c>
      <c r="O57" s="123"/>
      <c r="P57" s="123"/>
      <c r="Q57" s="123">
        <f>'MATRIZ 2017 COMPL HOMOLOGADA (2'!AJ57+'MATRIZ 2017 COMPL HOMOLOGADA (2'!AM57+'MATRIZ 2017 COMPL HOMOLOGADA (2'!AP57</f>
        <v>128263.13485618573</v>
      </c>
      <c r="R57" s="102"/>
    </row>
    <row r="58" spans="1:18" hidden="1" x14ac:dyDescent="0.25">
      <c r="A58" s="102"/>
      <c r="B58" s="103" t="s">
        <v>113</v>
      </c>
      <c r="C58" s="103" t="s">
        <v>128</v>
      </c>
      <c r="D58" s="103" t="s">
        <v>89</v>
      </c>
      <c r="H58" s="123">
        <f>'MATRIZ 2017 COMPL HOMOLOGADA (2'!J58</f>
        <v>2080815.9934717263</v>
      </c>
      <c r="I58" s="123">
        <f>'MATRIZ 2017 COMPL HOMOLOGADA (2'!O58</f>
        <v>0</v>
      </c>
      <c r="J58" s="123">
        <f>'MATRIZ 2017 COMPL HOMOLOGADA (2'!R58+'MATRIZ 2017 COMPL HOMOLOGADA (2'!X58+'MATRIZ 2017 COMPL HOMOLOGADA (2'!AQ58+'MATRIZ 2017 COMPL HOMOLOGADA (2'!AU58+'MATRIZ 2017 COMPL HOMOLOGADA (2'!AY58</f>
        <v>10730.523255485368</v>
      </c>
      <c r="K58" s="123"/>
      <c r="L58" s="123">
        <f t="shared" si="2"/>
        <v>2091546.5167272117</v>
      </c>
      <c r="M58" s="123"/>
      <c r="N58" s="123">
        <f>'MATRIZ 2017 COMPL HOMOLOGADA (2'!AG58+'MATRIZ 2017 COMPL HOMOLOGADA (2'!AJ58+'MATRIZ 2017 COMPL HOMOLOGADA (2'!AM58</f>
        <v>567410.23184140364</v>
      </c>
      <c r="O58" s="123"/>
      <c r="P58" s="123"/>
      <c r="Q58" s="123">
        <f>'MATRIZ 2017 COMPL HOMOLOGADA (2'!AJ58+'MATRIZ 2017 COMPL HOMOLOGADA (2'!AM58+'MATRIZ 2017 COMPL HOMOLOGADA (2'!AP58</f>
        <v>11873.22596799231</v>
      </c>
      <c r="R58" s="102"/>
    </row>
    <row r="59" spans="1:18" hidden="1" x14ac:dyDescent="0.25">
      <c r="A59" s="102"/>
      <c r="B59" s="103" t="s">
        <v>113</v>
      </c>
      <c r="C59" s="103" t="s">
        <v>129</v>
      </c>
      <c r="D59" s="103" t="s">
        <v>93</v>
      </c>
      <c r="H59" s="123">
        <f>'MATRIZ 2017 COMPL HOMOLOGADA (2'!J59</f>
        <v>0</v>
      </c>
      <c r="I59" s="123">
        <f>'MATRIZ 2017 COMPL HOMOLOGADA (2'!O59</f>
        <v>1338839.7314651795</v>
      </c>
      <c r="J59" s="123">
        <f>'MATRIZ 2017 COMPL HOMOLOGADA (2'!R59+'MATRIZ 2017 COMPL HOMOLOGADA (2'!X59+'MATRIZ 2017 COMPL HOMOLOGADA (2'!AQ59+'MATRIZ 2017 COMPL HOMOLOGADA (2'!AU59+'MATRIZ 2017 COMPL HOMOLOGADA (2'!AY59</f>
        <v>27974.868618097822</v>
      </c>
      <c r="K59" s="123"/>
      <c r="L59" s="123">
        <f t="shared" si="2"/>
        <v>1366814.6000832773</v>
      </c>
      <c r="M59" s="123"/>
      <c r="N59" s="123">
        <f>'MATRIZ 2017 COMPL HOMOLOGADA (2'!AG59+'MATRIZ 2017 COMPL HOMOLOGADA (2'!AJ59+'MATRIZ 2017 COMPL HOMOLOGADA (2'!AM59</f>
        <v>322947.71159667766</v>
      </c>
      <c r="O59" s="123"/>
      <c r="P59" s="123"/>
      <c r="Q59" s="123">
        <f>'MATRIZ 2017 COMPL HOMOLOGADA (2'!AJ59+'MATRIZ 2017 COMPL HOMOLOGADA (2'!AM59+'MATRIZ 2017 COMPL HOMOLOGADA (2'!AP59</f>
        <v>24406.075600873082</v>
      </c>
      <c r="R59" s="102"/>
    </row>
    <row r="60" spans="1:18" x14ac:dyDescent="0.25">
      <c r="A60" s="102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02"/>
    </row>
    <row r="61" spans="1:18" x14ac:dyDescent="0.25">
      <c r="A61" s="102"/>
      <c r="B61" s="107" t="s">
        <v>130</v>
      </c>
      <c r="C61" s="107" t="s">
        <v>131</v>
      </c>
      <c r="D61" s="107" t="s">
        <v>84</v>
      </c>
      <c r="E61" s="107"/>
      <c r="F61" s="109"/>
      <c r="G61" s="107"/>
      <c r="H61" s="124">
        <f>SUM(H62:H67)</f>
        <v>7644883.7250717543</v>
      </c>
      <c r="I61" s="124">
        <f>SUM(I62:I67)</f>
        <v>2790518.8134652381</v>
      </c>
      <c r="J61" s="124">
        <f>SUM(J62:J67)</f>
        <v>4338747.9215887608</v>
      </c>
      <c r="K61" s="124"/>
      <c r="L61" s="124">
        <f>SUM(L62:L67)</f>
        <v>14774150.460125752</v>
      </c>
      <c r="M61" s="124"/>
      <c r="N61" s="124">
        <f>SUM(N62:N67)</f>
        <v>3344327.7545574247</v>
      </c>
      <c r="O61" s="124"/>
      <c r="P61" s="124">
        <f>L61*'DADOS BASE PROPOSTA'!$H$63</f>
        <v>11819.320368100602</v>
      </c>
      <c r="Q61" s="124">
        <v>2926829.27</v>
      </c>
      <c r="R61" s="102"/>
    </row>
    <row r="62" spans="1:18" hidden="1" x14ac:dyDescent="0.25">
      <c r="A62" s="102"/>
      <c r="B62" s="103" t="s">
        <v>130</v>
      </c>
      <c r="C62" s="103" t="s">
        <v>35</v>
      </c>
      <c r="D62" s="103" t="s">
        <v>85</v>
      </c>
      <c r="F62" s="77">
        <f>'MATRIZ 2017 COMPL HOMOLOGADA (2'!Q62</f>
        <v>5</v>
      </c>
      <c r="H62" s="123">
        <f>'MATRIZ 2017 COMPL HOMOLOGADA (2'!J62</f>
        <v>0</v>
      </c>
      <c r="I62" s="123">
        <f>SUMIF('MATRIZ 2017 COMPL HOMOLOGADA (2'!D63:D68,"ECR",'MATRIZ 2017 COMPL HOMOLOGADA (2'!O63:O68)</f>
        <v>0</v>
      </c>
      <c r="J62" s="123">
        <f>'MATRIZ 2017 COMPL HOMOLOGADA (2'!R62+'MATRIZ 2017 COMPL HOMOLOGADA (2'!X62+'MATRIZ 2017 COMPL HOMOLOGADA (2'!AQ62+'MATRIZ 2017 COMPL HOMOLOGADA (2'!AU62+'MATRIZ 2017 COMPL HOMOLOGADA (2'!AY62</f>
        <v>3717750.5098248599</v>
      </c>
      <c r="K62" s="123"/>
      <c r="L62" s="123">
        <f t="shared" ref="L62:L67" si="3">SUM(H62:J62)</f>
        <v>3717750.5098248599</v>
      </c>
      <c r="M62" s="123"/>
      <c r="N62" s="123">
        <f>'MATRIZ 2017 COMPL HOMOLOGADA (2'!AG62+'MATRIZ 2017 COMPL HOMOLOGADA (2'!AJ62+'MATRIZ 2017 COMPL HOMOLOGADA (2'!AM62</f>
        <v>0</v>
      </c>
      <c r="O62" s="123"/>
      <c r="P62" s="123"/>
      <c r="Q62" s="123">
        <f>'MATRIZ 2017 COMPL HOMOLOGADA (2'!AJ62+'MATRIZ 2017 COMPL HOMOLOGADA (2'!AM62+'MATRIZ 2017 COMPL HOMOLOGADA (2'!AP62</f>
        <v>56657.110242618146</v>
      </c>
      <c r="R62" s="102"/>
    </row>
    <row r="63" spans="1:18" hidden="1" x14ac:dyDescent="0.25">
      <c r="A63" s="102"/>
      <c r="B63" s="103" t="s">
        <v>130</v>
      </c>
      <c r="C63" s="103" t="s">
        <v>132</v>
      </c>
      <c r="D63" s="103" t="s">
        <v>87</v>
      </c>
      <c r="H63" s="123">
        <f>'MATRIZ 2017 COMPL HOMOLOGADA (2'!J63</f>
        <v>0</v>
      </c>
      <c r="I63" s="123">
        <f>'MATRIZ 2017 COMPL HOMOLOGADA (2'!O63</f>
        <v>499965.73525072273</v>
      </c>
      <c r="J63" s="123">
        <f>'MATRIZ 2017 COMPL HOMOLOGADA (2'!R63+'MATRIZ 2017 COMPL HOMOLOGADA (2'!X63+'MATRIZ 2017 COMPL HOMOLOGADA (2'!AQ63+'MATRIZ 2017 COMPL HOMOLOGADA (2'!AU63+'MATRIZ 2017 COMPL HOMOLOGADA (2'!AY63</f>
        <v>0</v>
      </c>
      <c r="K63" s="123"/>
      <c r="L63" s="123">
        <f t="shared" si="3"/>
        <v>499965.73525072273</v>
      </c>
      <c r="M63" s="123"/>
      <c r="N63" s="123">
        <f>'MATRIZ 2017 COMPL HOMOLOGADA (2'!AG63+'MATRIZ 2017 COMPL HOMOLOGADA (2'!AJ63+'MATRIZ 2017 COMPL HOMOLOGADA (2'!AM63</f>
        <v>0</v>
      </c>
      <c r="O63" s="123"/>
      <c r="P63" s="123"/>
      <c r="Q63" s="123">
        <f>'MATRIZ 2017 COMPL HOMOLOGADA (2'!AJ63+'MATRIZ 2017 COMPL HOMOLOGADA (2'!AM63+'MATRIZ 2017 COMPL HOMOLOGADA (2'!AP63</f>
        <v>0</v>
      </c>
      <c r="R63" s="102"/>
    </row>
    <row r="64" spans="1:18" hidden="1" x14ac:dyDescent="0.25">
      <c r="A64" s="102"/>
      <c r="B64" s="103" t="s">
        <v>130</v>
      </c>
      <c r="C64" s="103" t="s">
        <v>133</v>
      </c>
      <c r="D64" s="103" t="s">
        <v>89</v>
      </c>
      <c r="H64" s="123">
        <f>'MATRIZ 2017 COMPL HOMOLOGADA (2'!J64</f>
        <v>2193730.5166169726</v>
      </c>
      <c r="I64" s="123">
        <f>'MATRIZ 2017 COMPL HOMOLOGADA (2'!O64</f>
        <v>0</v>
      </c>
      <c r="J64" s="123">
        <f>'MATRIZ 2017 COMPL HOMOLOGADA (2'!R64+'MATRIZ 2017 COMPL HOMOLOGADA (2'!X64+'MATRIZ 2017 COMPL HOMOLOGADA (2'!AQ64+'MATRIZ 2017 COMPL HOMOLOGADA (2'!AU64+'MATRIZ 2017 COMPL HOMOLOGADA (2'!AY64</f>
        <v>86889.592547622189</v>
      </c>
      <c r="K64" s="123"/>
      <c r="L64" s="123">
        <f t="shared" si="3"/>
        <v>2280620.1091645947</v>
      </c>
      <c r="M64" s="123"/>
      <c r="N64" s="123">
        <f>'MATRIZ 2017 COMPL HOMOLOGADA (2'!AG64+'MATRIZ 2017 COMPL HOMOLOGADA (2'!AJ64+'MATRIZ 2017 COMPL HOMOLOGADA (2'!AM64</f>
        <v>1244024.7390118304</v>
      </c>
      <c r="O64" s="123"/>
      <c r="P64" s="123"/>
      <c r="Q64" s="123">
        <f>'MATRIZ 2017 COMPL HOMOLOGADA (2'!AJ64+'MATRIZ 2017 COMPL HOMOLOGADA (2'!AM64+'MATRIZ 2017 COMPL HOMOLOGADA (2'!AP64</f>
        <v>35223.903705043856</v>
      </c>
      <c r="R64" s="102"/>
    </row>
    <row r="65" spans="1:18" hidden="1" x14ac:dyDescent="0.25">
      <c r="A65" s="102"/>
      <c r="B65" s="103" t="s">
        <v>130</v>
      </c>
      <c r="C65" s="103" t="s">
        <v>134</v>
      </c>
      <c r="D65" s="103" t="s">
        <v>89</v>
      </c>
      <c r="H65" s="123">
        <f>'MATRIZ 2017 COMPL HOMOLOGADA (2'!J65</f>
        <v>5451153.2084547821</v>
      </c>
      <c r="I65" s="123">
        <f>'MATRIZ 2017 COMPL HOMOLOGADA (2'!O65</f>
        <v>0</v>
      </c>
      <c r="J65" s="123">
        <f>'MATRIZ 2017 COMPL HOMOLOGADA (2'!R65+'MATRIZ 2017 COMPL HOMOLOGADA (2'!X65+'MATRIZ 2017 COMPL HOMOLOGADA (2'!AQ65+'MATRIZ 2017 COMPL HOMOLOGADA (2'!AU65+'MATRIZ 2017 COMPL HOMOLOGADA (2'!AY65</f>
        <v>293708.77998165897</v>
      </c>
      <c r="K65" s="123"/>
      <c r="L65" s="123">
        <f t="shared" si="3"/>
        <v>5744861.9884364409</v>
      </c>
      <c r="M65" s="123"/>
      <c r="N65" s="123">
        <f>'MATRIZ 2017 COMPL HOMOLOGADA (2'!AG65+'MATRIZ 2017 COMPL HOMOLOGADA (2'!AJ65+'MATRIZ 2017 COMPL HOMOLOGADA (2'!AM65</f>
        <v>1313016.2689656944</v>
      </c>
      <c r="O65" s="123"/>
      <c r="P65" s="123"/>
      <c r="Q65" s="123">
        <f>'MATRIZ 2017 COMPL HOMOLOGADA (2'!AJ65+'MATRIZ 2017 COMPL HOMOLOGADA (2'!AM65+'MATRIZ 2017 COMPL HOMOLOGADA (2'!AP65</f>
        <v>185090.40036770233</v>
      </c>
      <c r="R65" s="102"/>
    </row>
    <row r="66" spans="1:18" hidden="1" x14ac:dyDescent="0.25">
      <c r="A66" s="102"/>
      <c r="B66" s="103" t="s">
        <v>130</v>
      </c>
      <c r="C66" s="103" t="s">
        <v>135</v>
      </c>
      <c r="D66" s="103" t="s">
        <v>136</v>
      </c>
      <c r="H66" s="123">
        <f>'MATRIZ 2017 COMPL HOMOLOGADA (2'!J66</f>
        <v>0</v>
      </c>
      <c r="I66" s="123">
        <f>'MATRIZ 2017 COMPL HOMOLOGADA (2'!O66</f>
        <v>1180643.6152114507</v>
      </c>
      <c r="J66" s="123">
        <f>'MATRIZ 2017 COMPL HOMOLOGADA (2'!R66+'MATRIZ 2017 COMPL HOMOLOGADA (2'!X66+'MATRIZ 2017 COMPL HOMOLOGADA (2'!AQ66+'MATRIZ 2017 COMPL HOMOLOGADA (2'!AU66+'MATRIZ 2017 COMPL HOMOLOGADA (2'!AY66</f>
        <v>62693.299976763141</v>
      </c>
      <c r="K66" s="123"/>
      <c r="L66" s="123">
        <f t="shared" si="3"/>
        <v>1243336.9151882138</v>
      </c>
      <c r="M66" s="123"/>
      <c r="N66" s="123">
        <f>'MATRIZ 2017 COMPL HOMOLOGADA (2'!AG66+'MATRIZ 2017 COMPL HOMOLOGADA (2'!AJ66+'MATRIZ 2017 COMPL HOMOLOGADA (2'!AM66</f>
        <v>93797.043778377803</v>
      </c>
      <c r="O66" s="123"/>
      <c r="P66" s="123"/>
      <c r="Q66" s="123">
        <f>'MATRIZ 2017 COMPL HOMOLOGADA (2'!AJ66+'MATRIZ 2017 COMPL HOMOLOGADA (2'!AM66+'MATRIZ 2017 COMPL HOMOLOGADA (2'!AP66</f>
        <v>25857.247663627699</v>
      </c>
      <c r="R66" s="102"/>
    </row>
    <row r="67" spans="1:18" hidden="1" x14ac:dyDescent="0.25">
      <c r="A67" s="102"/>
      <c r="B67" s="103" t="s">
        <v>130</v>
      </c>
      <c r="C67" s="103" t="s">
        <v>137</v>
      </c>
      <c r="D67" s="103" t="s">
        <v>93</v>
      </c>
      <c r="H67" s="123">
        <f>'MATRIZ 2017 COMPL HOMOLOGADA (2'!J67</f>
        <v>0</v>
      </c>
      <c r="I67" s="123">
        <f>'MATRIZ 2017 COMPL HOMOLOGADA (2'!O67</f>
        <v>1109909.4630030645</v>
      </c>
      <c r="J67" s="123">
        <f>'MATRIZ 2017 COMPL HOMOLOGADA (2'!R67+'MATRIZ 2017 COMPL HOMOLOGADA (2'!X67+'MATRIZ 2017 COMPL HOMOLOGADA (2'!AQ67+'MATRIZ 2017 COMPL HOMOLOGADA (2'!AU67+'MATRIZ 2017 COMPL HOMOLOGADA (2'!AY67</f>
        <v>177705.73925785645</v>
      </c>
      <c r="K67" s="123"/>
      <c r="L67" s="123">
        <f t="shared" si="3"/>
        <v>1287615.202260921</v>
      </c>
      <c r="M67" s="123"/>
      <c r="N67" s="123">
        <f>'MATRIZ 2017 COMPL HOMOLOGADA (2'!AG67+'MATRIZ 2017 COMPL HOMOLOGADA (2'!AJ67+'MATRIZ 2017 COMPL HOMOLOGADA (2'!AM67</f>
        <v>693489.70280152245</v>
      </c>
      <c r="O67" s="123"/>
      <c r="P67" s="123"/>
      <c r="Q67" s="123">
        <f>'MATRIZ 2017 COMPL HOMOLOGADA (2'!AJ67+'MATRIZ 2017 COMPL HOMOLOGADA (2'!AM67+'MATRIZ 2017 COMPL HOMOLOGADA (2'!AP67</f>
        <v>80803.898948836562</v>
      </c>
      <c r="R67" s="102"/>
    </row>
    <row r="68" spans="1:18" x14ac:dyDescent="0.25">
      <c r="A68" s="102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02"/>
    </row>
    <row r="69" spans="1:18" x14ac:dyDescent="0.25">
      <c r="A69" s="102"/>
      <c r="B69" s="107" t="s">
        <v>138</v>
      </c>
      <c r="C69" s="107" t="s">
        <v>139</v>
      </c>
      <c r="D69" s="107" t="s">
        <v>84</v>
      </c>
      <c r="E69" s="107"/>
      <c r="F69" s="109"/>
      <c r="G69" s="107"/>
      <c r="H69" s="124">
        <f>SUM(H70:H84)</f>
        <v>33175454.281497233</v>
      </c>
      <c r="I69" s="124">
        <f>SUM(I70:I84)</f>
        <v>6599293.0193616608</v>
      </c>
      <c r="J69" s="124">
        <f>SUM(J70:J84)</f>
        <v>5068534.844566253</v>
      </c>
      <c r="K69" s="124"/>
      <c r="L69" s="124">
        <f>SUM(L70:L84)</f>
        <v>44843282.145425148</v>
      </c>
      <c r="M69" s="124"/>
      <c r="N69" s="124">
        <f>SUM(N70:N84)</f>
        <v>10484851.509171827</v>
      </c>
      <c r="O69" s="124"/>
      <c r="P69" s="124">
        <f>L69*'DADOS BASE PROPOSTA'!$H$63</f>
        <v>35874.625716340117</v>
      </c>
      <c r="Q69" s="124">
        <v>2926829.27</v>
      </c>
      <c r="R69" s="102"/>
    </row>
    <row r="70" spans="1:18" hidden="1" x14ac:dyDescent="0.25">
      <c r="A70" s="102"/>
      <c r="B70" s="103" t="s">
        <v>138</v>
      </c>
      <c r="C70" s="103" t="s">
        <v>35</v>
      </c>
      <c r="D70" s="103" t="s">
        <v>85</v>
      </c>
      <c r="F70" s="77">
        <f>'MATRIZ 2017 COMPL HOMOLOGADA (2'!Q70</f>
        <v>14</v>
      </c>
      <c r="H70" s="123">
        <f>'MATRIZ 2017 COMPL HOMOLOGADA (2'!J70</f>
        <v>0</v>
      </c>
      <c r="I70" s="123">
        <f>SUMIF('MATRIZ 2017 COMPL HOMOLOGADA (2'!D71:D85,"ECR",'MATRIZ 2017 COMPL HOMOLOGADA (2'!O71:O85)</f>
        <v>0</v>
      </c>
      <c r="J70" s="123">
        <f>'MATRIZ 2017 COMPL HOMOLOGADA (2'!R70+'MATRIZ 2017 COMPL HOMOLOGADA (2'!X70+'MATRIZ 2017 COMPL HOMOLOGADA (2'!AQ70+'MATRIZ 2017 COMPL HOMOLOGADA (2'!AU70+'MATRIZ 2017 COMPL HOMOLOGADA (2'!AY70</f>
        <v>4849288.9617077177</v>
      </c>
      <c r="K70" s="123"/>
      <c r="L70" s="123">
        <f t="shared" ref="L70:L84" si="4">SUM(H70:J70)</f>
        <v>4849288.9617077177</v>
      </c>
      <c r="M70" s="123"/>
      <c r="N70" s="123">
        <f>'MATRIZ 2017 COMPL HOMOLOGADA (2'!AG70+'MATRIZ 2017 COMPL HOMOLOGADA (2'!AJ70+'MATRIZ 2017 COMPL HOMOLOGADA (2'!AM70</f>
        <v>0</v>
      </c>
      <c r="O70" s="123"/>
      <c r="P70" s="123"/>
      <c r="Q70" s="123">
        <f>'MATRIZ 2017 COMPL HOMOLOGADA (2'!AJ70+'MATRIZ 2017 COMPL HOMOLOGADA (2'!AM70+'MATRIZ 2017 COMPL HOMOLOGADA (2'!AP70</f>
        <v>158639.90867933081</v>
      </c>
      <c r="R70" s="102"/>
    </row>
    <row r="71" spans="1:18" hidden="1" x14ac:dyDescent="0.25">
      <c r="A71" s="102"/>
      <c r="B71" s="103" t="s">
        <v>138</v>
      </c>
      <c r="C71" s="103" t="s">
        <v>140</v>
      </c>
      <c r="D71" s="103" t="s">
        <v>136</v>
      </c>
      <c r="H71" s="123">
        <f>'MATRIZ 2017 COMPL HOMOLOGADA (2'!J71</f>
        <v>0</v>
      </c>
      <c r="I71" s="123">
        <f>'MATRIZ 2017 COMPL HOMOLOGADA (2'!O71</f>
        <v>1065197.6029850077</v>
      </c>
      <c r="J71" s="123">
        <f>'MATRIZ 2017 COMPL HOMOLOGADA (2'!R71+'MATRIZ 2017 COMPL HOMOLOGADA (2'!X71+'MATRIZ 2017 COMPL HOMOLOGADA (2'!AQ71+'MATRIZ 2017 COMPL HOMOLOGADA (2'!AU71+'MATRIZ 2017 COMPL HOMOLOGADA (2'!AY71</f>
        <v>0</v>
      </c>
      <c r="K71" s="123"/>
      <c r="L71" s="123">
        <f t="shared" si="4"/>
        <v>1065197.6029850077</v>
      </c>
      <c r="M71" s="123"/>
      <c r="N71" s="123">
        <f>'MATRIZ 2017 COMPL HOMOLOGADA (2'!AG71+'MATRIZ 2017 COMPL HOMOLOGADA (2'!AJ71+'MATRIZ 2017 COMPL HOMOLOGADA (2'!AM71</f>
        <v>12155.554245149733</v>
      </c>
      <c r="O71" s="123"/>
      <c r="P71" s="123"/>
      <c r="Q71" s="123">
        <f>'MATRIZ 2017 COMPL HOMOLOGADA (2'!AJ71+'MATRIZ 2017 COMPL HOMOLOGADA (2'!AM71+'MATRIZ 2017 COMPL HOMOLOGADA (2'!AP71</f>
        <v>0</v>
      </c>
      <c r="R71" s="102"/>
    </row>
    <row r="72" spans="1:18" hidden="1" x14ac:dyDescent="0.25">
      <c r="A72" s="102"/>
      <c r="B72" s="103" t="s">
        <v>138</v>
      </c>
      <c r="C72" s="103" t="s">
        <v>141</v>
      </c>
      <c r="D72" s="103" t="s">
        <v>89</v>
      </c>
      <c r="H72" s="123">
        <f>'MATRIZ 2017 COMPL HOMOLOGADA (2'!J72</f>
        <v>1719973.4019592025</v>
      </c>
      <c r="I72" s="123">
        <f>'MATRIZ 2017 COMPL HOMOLOGADA (2'!O72</f>
        <v>0</v>
      </c>
      <c r="J72" s="123">
        <f>'MATRIZ 2017 COMPL HOMOLOGADA (2'!R72+'MATRIZ 2017 COMPL HOMOLOGADA (2'!X72+'MATRIZ 2017 COMPL HOMOLOGADA (2'!AQ72+'MATRIZ 2017 COMPL HOMOLOGADA (2'!AU72+'MATRIZ 2017 COMPL HOMOLOGADA (2'!AY72</f>
        <v>6179.5325603701285</v>
      </c>
      <c r="K72" s="123"/>
      <c r="L72" s="123">
        <f t="shared" si="4"/>
        <v>1726152.9345195726</v>
      </c>
      <c r="M72" s="123"/>
      <c r="N72" s="123">
        <f>'MATRIZ 2017 COMPL HOMOLOGADA (2'!AG72+'MATRIZ 2017 COMPL HOMOLOGADA (2'!AJ72+'MATRIZ 2017 COMPL HOMOLOGADA (2'!AM72</f>
        <v>426328.42272719566</v>
      </c>
      <c r="O72" s="123"/>
      <c r="P72" s="123"/>
      <c r="Q72" s="123">
        <f>'MATRIZ 2017 COMPL HOMOLOGADA (2'!AJ72+'MATRIZ 2017 COMPL HOMOLOGADA (2'!AM72+'MATRIZ 2017 COMPL HOMOLOGADA (2'!AP72</f>
        <v>10751.865737681926</v>
      </c>
      <c r="R72" s="102"/>
    </row>
    <row r="73" spans="1:18" hidden="1" x14ac:dyDescent="0.25">
      <c r="A73" s="102"/>
      <c r="B73" s="103" t="s">
        <v>138</v>
      </c>
      <c r="C73" s="103" t="s">
        <v>142</v>
      </c>
      <c r="D73" s="103" t="s">
        <v>89</v>
      </c>
      <c r="H73" s="123">
        <f>'MATRIZ 2017 COMPL HOMOLOGADA (2'!J73</f>
        <v>5395512.5921862302</v>
      </c>
      <c r="I73" s="123">
        <f>'MATRIZ 2017 COMPL HOMOLOGADA (2'!O73</f>
        <v>0</v>
      </c>
      <c r="J73" s="123">
        <f>'MATRIZ 2017 COMPL HOMOLOGADA (2'!R73+'MATRIZ 2017 COMPL HOMOLOGADA (2'!X73+'MATRIZ 2017 COMPL HOMOLOGADA (2'!AQ73+'MATRIZ 2017 COMPL HOMOLOGADA (2'!AU73+'MATRIZ 2017 COMPL HOMOLOGADA (2'!AY73</f>
        <v>17535.764588476399</v>
      </c>
      <c r="K73" s="123"/>
      <c r="L73" s="123">
        <f t="shared" si="4"/>
        <v>5413048.3567747064</v>
      </c>
      <c r="M73" s="123"/>
      <c r="N73" s="123">
        <f>'MATRIZ 2017 COMPL HOMOLOGADA (2'!AG73+'MATRIZ 2017 COMPL HOMOLOGADA (2'!AJ73+'MATRIZ 2017 COMPL HOMOLOGADA (2'!AM73</f>
        <v>1610172.2027790642</v>
      </c>
      <c r="O73" s="123"/>
      <c r="P73" s="123"/>
      <c r="Q73" s="123">
        <f>'MATRIZ 2017 COMPL HOMOLOGADA (2'!AJ73+'MATRIZ 2017 COMPL HOMOLOGADA (2'!AM73+'MATRIZ 2017 COMPL HOMOLOGADA (2'!AP73</f>
        <v>532841.24937139684</v>
      </c>
      <c r="R73" s="102"/>
    </row>
    <row r="74" spans="1:18" hidden="1" x14ac:dyDescent="0.25">
      <c r="A74" s="102"/>
      <c r="B74" s="103" t="s">
        <v>138</v>
      </c>
      <c r="C74" s="103" t="s">
        <v>143</v>
      </c>
      <c r="D74" s="103" t="s">
        <v>136</v>
      </c>
      <c r="H74" s="123">
        <f>'MATRIZ 2017 COMPL HOMOLOGADA (2'!J74</f>
        <v>0</v>
      </c>
      <c r="I74" s="123">
        <f>'MATRIZ 2017 COMPL HOMOLOGADA (2'!O74</f>
        <v>1272389.0077434336</v>
      </c>
      <c r="J74" s="123">
        <f>'MATRIZ 2017 COMPL HOMOLOGADA (2'!R74+'MATRIZ 2017 COMPL HOMOLOGADA (2'!X74+'MATRIZ 2017 COMPL HOMOLOGADA (2'!AQ74+'MATRIZ 2017 COMPL HOMOLOGADA (2'!AU74+'MATRIZ 2017 COMPL HOMOLOGADA (2'!AY74</f>
        <v>25197.726182235874</v>
      </c>
      <c r="K74" s="123"/>
      <c r="L74" s="123">
        <f t="shared" si="4"/>
        <v>1297586.7339256695</v>
      </c>
      <c r="M74" s="123"/>
      <c r="N74" s="123">
        <f>'MATRIZ 2017 COMPL HOMOLOGADA (2'!AG74+'MATRIZ 2017 COMPL HOMOLOGADA (2'!AJ74+'MATRIZ 2017 COMPL HOMOLOGADA (2'!AM74</f>
        <v>319806.5000638148</v>
      </c>
      <c r="O74" s="123"/>
      <c r="P74" s="123"/>
      <c r="Q74" s="123">
        <f>'MATRIZ 2017 COMPL HOMOLOGADA (2'!AJ74+'MATRIZ 2017 COMPL HOMOLOGADA (2'!AM74+'MATRIZ 2017 COMPL HOMOLOGADA (2'!AP74</f>
        <v>36015.452102910007</v>
      </c>
      <c r="R74" s="102"/>
    </row>
    <row r="75" spans="1:18" hidden="1" x14ac:dyDescent="0.25">
      <c r="A75" s="102"/>
      <c r="B75" s="103" t="s">
        <v>138</v>
      </c>
      <c r="C75" s="103" t="s">
        <v>144</v>
      </c>
      <c r="D75" s="103" t="s">
        <v>89</v>
      </c>
      <c r="H75" s="123">
        <f>'MATRIZ 2017 COMPL HOMOLOGADA (2'!J75</f>
        <v>5799995.6036896594</v>
      </c>
      <c r="I75" s="123">
        <f>'MATRIZ 2017 COMPL HOMOLOGADA (2'!O75</f>
        <v>0</v>
      </c>
      <c r="J75" s="123">
        <f>'MATRIZ 2017 COMPL HOMOLOGADA (2'!R75+'MATRIZ 2017 COMPL HOMOLOGADA (2'!X75+'MATRIZ 2017 COMPL HOMOLOGADA (2'!AQ75+'MATRIZ 2017 COMPL HOMOLOGADA (2'!AU75+'MATRIZ 2017 COMPL HOMOLOGADA (2'!AY75</f>
        <v>19406.836385181272</v>
      </c>
      <c r="K75" s="123"/>
      <c r="L75" s="123">
        <f t="shared" si="4"/>
        <v>5819402.4400748406</v>
      </c>
      <c r="M75" s="123"/>
      <c r="N75" s="123">
        <f>'MATRIZ 2017 COMPL HOMOLOGADA (2'!AG75+'MATRIZ 2017 COMPL HOMOLOGADA (2'!AJ75+'MATRIZ 2017 COMPL HOMOLOGADA (2'!AM75</f>
        <v>2219547.5206538001</v>
      </c>
      <c r="O75" s="123"/>
      <c r="P75" s="123"/>
      <c r="Q75" s="123">
        <f>'MATRIZ 2017 COMPL HOMOLOGADA (2'!AJ75+'MATRIZ 2017 COMPL HOMOLOGADA (2'!AM75+'MATRIZ 2017 COMPL HOMOLOGADA (2'!AP75</f>
        <v>1355174.6480793061</v>
      </c>
      <c r="R75" s="102"/>
    </row>
    <row r="76" spans="1:18" hidden="1" x14ac:dyDescent="0.25">
      <c r="A76" s="102"/>
      <c r="B76" s="103" t="s">
        <v>138</v>
      </c>
      <c r="C76" s="103" t="s">
        <v>145</v>
      </c>
      <c r="D76" s="103" t="s">
        <v>136</v>
      </c>
      <c r="H76" s="123">
        <f>'MATRIZ 2017 COMPL HOMOLOGADA (2'!J76</f>
        <v>0</v>
      </c>
      <c r="I76" s="123">
        <f>'MATRIZ 2017 COMPL HOMOLOGADA (2'!O76</f>
        <v>1552075.5003910393</v>
      </c>
      <c r="J76" s="123">
        <f>'MATRIZ 2017 COMPL HOMOLOGADA (2'!R76+'MATRIZ 2017 COMPL HOMOLOGADA (2'!X76+'MATRIZ 2017 COMPL HOMOLOGADA (2'!AQ76+'MATRIZ 2017 COMPL HOMOLOGADA (2'!AU76+'MATRIZ 2017 COMPL HOMOLOGADA (2'!AY76</f>
        <v>0</v>
      </c>
      <c r="K76" s="123"/>
      <c r="L76" s="123">
        <f t="shared" si="4"/>
        <v>1552075.5003910393</v>
      </c>
      <c r="M76" s="123"/>
      <c r="N76" s="123">
        <f>'MATRIZ 2017 COMPL HOMOLOGADA (2'!AG76+'MATRIZ 2017 COMPL HOMOLOGADA (2'!AJ76+'MATRIZ 2017 COMPL HOMOLOGADA (2'!AM76</f>
        <v>13396.914372365018</v>
      </c>
      <c r="O76" s="123"/>
      <c r="P76" s="123"/>
      <c r="Q76" s="123">
        <f>'MATRIZ 2017 COMPL HOMOLOGADA (2'!AJ76+'MATRIZ 2017 COMPL HOMOLOGADA (2'!AM76+'MATRIZ 2017 COMPL HOMOLOGADA (2'!AP76</f>
        <v>0</v>
      </c>
      <c r="R76" s="102"/>
    </row>
    <row r="77" spans="1:18" hidden="1" x14ac:dyDescent="0.25">
      <c r="A77" s="102"/>
      <c r="B77" s="103" t="s">
        <v>138</v>
      </c>
      <c r="C77" s="103" t="s">
        <v>146</v>
      </c>
      <c r="D77" s="103" t="s">
        <v>89</v>
      </c>
      <c r="H77" s="123">
        <f>'MATRIZ 2017 COMPL HOMOLOGADA (2'!J77</f>
        <v>2507901.8504325622</v>
      </c>
      <c r="I77" s="123">
        <f>'MATRIZ 2017 COMPL HOMOLOGADA (2'!O77</f>
        <v>0</v>
      </c>
      <c r="J77" s="123">
        <f>'MATRIZ 2017 COMPL HOMOLOGADA (2'!R77+'MATRIZ 2017 COMPL HOMOLOGADA (2'!X77+'MATRIZ 2017 COMPL HOMOLOGADA (2'!AQ77+'MATRIZ 2017 COMPL HOMOLOGADA (2'!AU77+'MATRIZ 2017 COMPL HOMOLOGADA (2'!AY77</f>
        <v>16482.106188743215</v>
      </c>
      <c r="K77" s="123"/>
      <c r="L77" s="123">
        <f t="shared" si="4"/>
        <v>2524383.9566213056</v>
      </c>
      <c r="M77" s="123"/>
      <c r="N77" s="123">
        <f>'MATRIZ 2017 COMPL HOMOLOGADA (2'!AG77+'MATRIZ 2017 COMPL HOMOLOGADA (2'!AJ77+'MATRIZ 2017 COMPL HOMOLOGADA (2'!AM77</f>
        <v>387563.45818753156</v>
      </c>
      <c r="O77" s="123"/>
      <c r="P77" s="123"/>
      <c r="Q77" s="123">
        <f>'MATRIZ 2017 COMPL HOMOLOGADA (2'!AJ77+'MATRIZ 2017 COMPL HOMOLOGADA (2'!AM77+'MATRIZ 2017 COMPL HOMOLOGADA (2'!AP77</f>
        <v>16556.553988700391</v>
      </c>
      <c r="R77" s="102"/>
    </row>
    <row r="78" spans="1:18" hidden="1" x14ac:dyDescent="0.25">
      <c r="A78" s="102"/>
      <c r="B78" s="103" t="s">
        <v>138</v>
      </c>
      <c r="C78" s="103" t="s">
        <v>147</v>
      </c>
      <c r="D78" s="103" t="s">
        <v>89</v>
      </c>
      <c r="H78" s="123">
        <f>'MATRIZ 2017 COMPL HOMOLOGADA (2'!J78</f>
        <v>5260345.1597748427</v>
      </c>
      <c r="I78" s="123">
        <f>'MATRIZ 2017 COMPL HOMOLOGADA (2'!O78</f>
        <v>0</v>
      </c>
      <c r="J78" s="123">
        <f>'MATRIZ 2017 COMPL HOMOLOGADA (2'!R78+'MATRIZ 2017 COMPL HOMOLOGADA (2'!X78+'MATRIZ 2017 COMPL HOMOLOGADA (2'!AQ78+'MATRIZ 2017 COMPL HOMOLOGADA (2'!AU78+'MATRIZ 2017 COMPL HOMOLOGADA (2'!AY78</f>
        <v>7836.4123468038479</v>
      </c>
      <c r="K78" s="123"/>
      <c r="L78" s="123">
        <f t="shared" si="4"/>
        <v>5268181.5721216463</v>
      </c>
      <c r="M78" s="123"/>
      <c r="N78" s="123">
        <f>'MATRIZ 2017 COMPL HOMOLOGADA (2'!AG78+'MATRIZ 2017 COMPL HOMOLOGADA (2'!AJ78+'MATRIZ 2017 COMPL HOMOLOGADA (2'!AM78</f>
        <v>1923910.6156569917</v>
      </c>
      <c r="O78" s="123"/>
      <c r="P78" s="123"/>
      <c r="Q78" s="123">
        <f>'MATRIZ 2017 COMPL HOMOLOGADA (2'!AJ78+'MATRIZ 2017 COMPL HOMOLOGADA (2'!AM78+'MATRIZ 2017 COMPL HOMOLOGADA (2'!AP78</f>
        <v>994911.00094837416</v>
      </c>
      <c r="R78" s="102"/>
    </row>
    <row r="79" spans="1:18" hidden="1" x14ac:dyDescent="0.25">
      <c r="A79" s="102"/>
      <c r="B79" s="103" t="s">
        <v>138</v>
      </c>
      <c r="C79" s="103" t="s">
        <v>148</v>
      </c>
      <c r="D79" s="103" t="s">
        <v>89</v>
      </c>
      <c r="H79" s="123">
        <f>'MATRIZ 2017 COMPL HOMOLOGADA (2'!J79</f>
        <v>4560519.2038913202</v>
      </c>
      <c r="I79" s="123">
        <f>'MATRIZ 2017 COMPL HOMOLOGADA (2'!O79</f>
        <v>0</v>
      </c>
      <c r="J79" s="123">
        <f>'MATRIZ 2017 COMPL HOMOLOGADA (2'!R79+'MATRIZ 2017 COMPL HOMOLOGADA (2'!X79+'MATRIZ 2017 COMPL HOMOLOGADA (2'!AQ79+'MATRIZ 2017 COMPL HOMOLOGADA (2'!AU79+'MATRIZ 2017 COMPL HOMOLOGADA (2'!AY79</f>
        <v>41757.895222739622</v>
      </c>
      <c r="K79" s="123"/>
      <c r="L79" s="123">
        <f t="shared" si="4"/>
        <v>4602277.0991140595</v>
      </c>
      <c r="M79" s="123"/>
      <c r="N79" s="123">
        <f>'MATRIZ 2017 COMPL HOMOLOGADA (2'!AG79+'MATRIZ 2017 COMPL HOMOLOGADA (2'!AJ79+'MATRIZ 2017 COMPL HOMOLOGADA (2'!AM79</f>
        <v>802717.59814429504</v>
      </c>
      <c r="O79" s="123"/>
      <c r="P79" s="123"/>
      <c r="Q79" s="123">
        <f>'MATRIZ 2017 COMPL HOMOLOGADA (2'!AJ79+'MATRIZ 2017 COMPL HOMOLOGADA (2'!AM79+'MATRIZ 2017 COMPL HOMOLOGADA (2'!AP79</f>
        <v>40171.081191707322</v>
      </c>
      <c r="R79" s="102"/>
    </row>
    <row r="80" spans="1:18" hidden="1" x14ac:dyDescent="0.25">
      <c r="A80" s="102"/>
      <c r="B80" s="103" t="s">
        <v>138</v>
      </c>
      <c r="C80" s="103" t="s">
        <v>149</v>
      </c>
      <c r="D80" s="103" t="s">
        <v>136</v>
      </c>
      <c r="H80" s="123">
        <f>'MATRIZ 2017 COMPL HOMOLOGADA (2'!J80</f>
        <v>0</v>
      </c>
      <c r="I80" s="123">
        <f>'MATRIZ 2017 COMPL HOMOLOGADA (2'!O80</f>
        <v>1157555.4078511407</v>
      </c>
      <c r="J80" s="123">
        <f>'MATRIZ 2017 COMPL HOMOLOGADA (2'!R80+'MATRIZ 2017 COMPL HOMOLOGADA (2'!X80+'MATRIZ 2017 COMPL HOMOLOGADA (2'!AQ80+'MATRIZ 2017 COMPL HOMOLOGADA (2'!AU80+'MATRIZ 2017 COMPL HOMOLOGADA (2'!AY80</f>
        <v>26911.48769027141</v>
      </c>
      <c r="K80" s="123"/>
      <c r="L80" s="123">
        <f t="shared" si="4"/>
        <v>1184466.8955414121</v>
      </c>
      <c r="M80" s="123"/>
      <c r="N80" s="123">
        <f>'MATRIZ 2017 COMPL HOMOLOGADA (2'!AG80+'MATRIZ 2017 COMPL HOMOLOGADA (2'!AJ80+'MATRIZ 2017 COMPL HOMOLOGADA (2'!AM80</f>
        <v>76068.005029709529</v>
      </c>
      <c r="O80" s="123"/>
      <c r="P80" s="123"/>
      <c r="Q80" s="123">
        <f>'MATRIZ 2017 COMPL HOMOLOGADA (2'!AJ80+'MATRIZ 2017 COMPL HOMOLOGADA (2'!AM80+'MATRIZ 2017 COMPL HOMOLOGADA (2'!AP80</f>
        <v>13086.93351138708</v>
      </c>
      <c r="R80" s="102"/>
    </row>
    <row r="81" spans="1:18" hidden="1" x14ac:dyDescent="0.25">
      <c r="A81" s="102"/>
      <c r="B81" s="103" t="s">
        <v>138</v>
      </c>
      <c r="C81" s="103" t="s">
        <v>150</v>
      </c>
      <c r="D81" s="103" t="s">
        <v>89</v>
      </c>
      <c r="H81" s="123">
        <f>'MATRIZ 2017 COMPL HOMOLOGADA (2'!J81</f>
        <v>2182017.5787227806</v>
      </c>
      <c r="I81" s="123">
        <f>'MATRIZ 2017 COMPL HOMOLOGADA (2'!O81</f>
        <v>0</v>
      </c>
      <c r="J81" s="123">
        <f>'MATRIZ 2017 COMPL HOMOLOGADA (2'!R81+'MATRIZ 2017 COMPL HOMOLOGADA (2'!X81+'MATRIZ 2017 COMPL HOMOLOGADA (2'!AQ81+'MATRIZ 2017 COMPL HOMOLOGADA (2'!AU81+'MATRIZ 2017 COMPL HOMOLOGADA (2'!AY81</f>
        <v>21832.040700206966</v>
      </c>
      <c r="K81" s="123"/>
      <c r="L81" s="123">
        <f t="shared" si="4"/>
        <v>2203849.6194229876</v>
      </c>
      <c r="M81" s="123"/>
      <c r="N81" s="123">
        <f>'MATRIZ 2017 COMPL HOMOLOGADA (2'!AG81+'MATRIZ 2017 COMPL HOMOLOGADA (2'!AJ81+'MATRIZ 2017 COMPL HOMOLOGADA (2'!AM81</f>
        <v>383364.27883264015</v>
      </c>
      <c r="O81" s="123"/>
      <c r="P81" s="123"/>
      <c r="Q81" s="123">
        <f>'MATRIZ 2017 COMPL HOMOLOGADA (2'!AJ81+'MATRIZ 2017 COMPL HOMOLOGADA (2'!AM81+'MATRIZ 2017 COMPL HOMOLOGADA (2'!AP81</f>
        <v>26846.683160960394</v>
      </c>
      <c r="R81" s="102"/>
    </row>
    <row r="82" spans="1:18" hidden="1" x14ac:dyDescent="0.25">
      <c r="A82" s="102"/>
      <c r="B82" s="103" t="s">
        <v>138</v>
      </c>
      <c r="C82" s="103" t="s">
        <v>151</v>
      </c>
      <c r="D82" s="103" t="s">
        <v>89</v>
      </c>
      <c r="H82" s="123">
        <f>'MATRIZ 2017 COMPL HOMOLOGADA (2'!J82</f>
        <v>2327367.4173873439</v>
      </c>
      <c r="I82" s="123">
        <f>'MATRIZ 2017 COMPL HOMOLOGADA (2'!O82</f>
        <v>0</v>
      </c>
      <c r="J82" s="123">
        <f>'MATRIZ 2017 COMPL HOMOLOGADA (2'!R82+'MATRIZ 2017 COMPL HOMOLOGADA (2'!X82+'MATRIZ 2017 COMPL HOMOLOGADA (2'!AQ82+'MATRIZ 2017 COMPL HOMOLOGADA (2'!AU82+'MATRIZ 2017 COMPL HOMOLOGADA (2'!AY82</f>
        <v>23788.404467818036</v>
      </c>
      <c r="K82" s="123"/>
      <c r="L82" s="123">
        <f t="shared" si="4"/>
        <v>2351155.8218551618</v>
      </c>
      <c r="M82" s="123"/>
      <c r="N82" s="123">
        <f>'MATRIZ 2017 COMPL HOMOLOGADA (2'!AG82+'MATRIZ 2017 COMPL HOMOLOGADA (2'!AJ82+'MATRIZ 2017 COMPL HOMOLOGADA (2'!AM82</f>
        <v>1806469.0726294012</v>
      </c>
      <c r="O82" s="123"/>
      <c r="P82" s="123"/>
      <c r="Q82" s="123">
        <f>'MATRIZ 2017 COMPL HOMOLOGADA (2'!AJ82+'MATRIZ 2017 COMPL HOMOLOGADA (2'!AM82+'MATRIZ 2017 COMPL HOMOLOGADA (2'!AP82</f>
        <v>1371539.858206979</v>
      </c>
      <c r="R82" s="102"/>
    </row>
    <row r="83" spans="1:18" hidden="1" x14ac:dyDescent="0.25">
      <c r="A83" s="102"/>
      <c r="B83" s="103" t="s">
        <v>138</v>
      </c>
      <c r="C83" s="103" t="s">
        <v>152</v>
      </c>
      <c r="D83" s="103" t="s">
        <v>89</v>
      </c>
      <c r="H83" s="123">
        <f>'MATRIZ 2017 COMPL HOMOLOGADA (2'!J83</f>
        <v>3421821.4734532898</v>
      </c>
      <c r="I83" s="123">
        <f>'MATRIZ 2017 COMPL HOMOLOGADA (2'!O83</f>
        <v>0</v>
      </c>
      <c r="J83" s="123">
        <f>'MATRIZ 2017 COMPL HOMOLOGADA (2'!R83+'MATRIZ 2017 COMPL HOMOLOGADA (2'!X83+'MATRIZ 2017 COMPL HOMOLOGADA (2'!AQ83+'MATRIZ 2017 COMPL HOMOLOGADA (2'!AU83+'MATRIZ 2017 COMPL HOMOLOGADA (2'!AY83</f>
        <v>12317.676525689159</v>
      </c>
      <c r="K83" s="123"/>
      <c r="L83" s="123">
        <f t="shared" si="4"/>
        <v>3434139.149978979</v>
      </c>
      <c r="M83" s="123"/>
      <c r="N83" s="123">
        <f>'MATRIZ 2017 COMPL HOMOLOGADA (2'!AG83+'MATRIZ 2017 COMPL HOMOLOGADA (2'!AJ83+'MATRIZ 2017 COMPL HOMOLOGADA (2'!AM83</f>
        <v>489264.80696238304</v>
      </c>
      <c r="O83" s="123"/>
      <c r="P83" s="123"/>
      <c r="Q83" s="123">
        <f>'MATRIZ 2017 COMPL HOMOLOGADA (2'!AJ83+'MATRIZ 2017 COMPL HOMOLOGADA (2'!AM83+'MATRIZ 2017 COMPL HOMOLOGADA (2'!AP83</f>
        <v>21107.957276430778</v>
      </c>
      <c r="R83" s="102"/>
    </row>
    <row r="84" spans="1:18" hidden="1" x14ac:dyDescent="0.25">
      <c r="A84" s="102"/>
      <c r="B84" s="103" t="s">
        <v>138</v>
      </c>
      <c r="C84" s="103" t="s">
        <v>153</v>
      </c>
      <c r="D84" s="103" t="s">
        <v>136</v>
      </c>
      <c r="H84" s="123">
        <f>'MATRIZ 2017 COMPL HOMOLOGADA (2'!J84</f>
        <v>0</v>
      </c>
      <c r="I84" s="123">
        <f>'MATRIZ 2017 COMPL HOMOLOGADA (2'!O84</f>
        <v>1552075.5003910393</v>
      </c>
      <c r="J84" s="123">
        <f>'MATRIZ 2017 COMPL HOMOLOGADA (2'!R84+'MATRIZ 2017 COMPL HOMOLOGADA (2'!X84+'MATRIZ 2017 COMPL HOMOLOGADA (2'!AQ84+'MATRIZ 2017 COMPL HOMOLOGADA (2'!AU84+'MATRIZ 2017 COMPL HOMOLOGADA (2'!AY84</f>
        <v>0</v>
      </c>
      <c r="K84" s="123"/>
      <c r="L84" s="123">
        <f t="shared" si="4"/>
        <v>1552075.5003910393</v>
      </c>
      <c r="M84" s="123"/>
      <c r="N84" s="123">
        <f>'MATRIZ 2017 COMPL HOMOLOGADA (2'!AG84+'MATRIZ 2017 COMPL HOMOLOGADA (2'!AJ84+'MATRIZ 2017 COMPL HOMOLOGADA (2'!AM84</f>
        <v>14086.558887484622</v>
      </c>
      <c r="O84" s="123"/>
      <c r="P84" s="123"/>
      <c r="Q84" s="123">
        <f>'MATRIZ 2017 COMPL HOMOLOGADA (2'!AJ84+'MATRIZ 2017 COMPL HOMOLOGADA (2'!AM84+'MATRIZ 2017 COMPL HOMOLOGADA (2'!AP84</f>
        <v>0</v>
      </c>
      <c r="R84" s="102"/>
    </row>
    <row r="85" spans="1:18" x14ac:dyDescent="0.25">
      <c r="A85" s="102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02"/>
    </row>
    <row r="86" spans="1:18" x14ac:dyDescent="0.25">
      <c r="A86" s="102"/>
      <c r="B86" s="107" t="s">
        <v>138</v>
      </c>
      <c r="C86" s="107" t="s">
        <v>154</v>
      </c>
      <c r="D86" s="107" t="s">
        <v>84</v>
      </c>
      <c r="E86" s="107"/>
      <c r="F86" s="109"/>
      <c r="G86" s="107"/>
      <c r="H86" s="124">
        <f>SUM(H87:H109)</f>
        <v>44568087.520656317</v>
      </c>
      <c r="I86" s="124">
        <f>SUM(I87:I109)</f>
        <v>11996362.602562694</v>
      </c>
      <c r="J86" s="124">
        <f>SUM(J87:J109)</f>
        <v>5953711.7766468721</v>
      </c>
      <c r="K86" s="124"/>
      <c r="L86" s="124">
        <f>SUM(L87:L109)</f>
        <v>62518161.899865881</v>
      </c>
      <c r="M86" s="124"/>
      <c r="N86" s="124">
        <f>SUM(N87:N109)</f>
        <v>17098505.857536796</v>
      </c>
      <c r="O86" s="124"/>
      <c r="P86" s="124">
        <f>L86*'DADOS BASE PROPOSTA'!$H$63</f>
        <v>50014.529519892705</v>
      </c>
      <c r="Q86" s="124">
        <v>2926829.27</v>
      </c>
      <c r="R86" s="102"/>
    </row>
    <row r="87" spans="1:18" hidden="1" x14ac:dyDescent="0.25">
      <c r="A87" s="102"/>
      <c r="B87" s="103" t="s">
        <v>138</v>
      </c>
      <c r="C87" s="103" t="s">
        <v>35</v>
      </c>
      <c r="D87" s="103" t="s">
        <v>85</v>
      </c>
      <c r="F87" s="77">
        <f>'MATRIZ 2017 COMPL HOMOLOGADA (2'!Q87</f>
        <v>22</v>
      </c>
      <c r="H87" s="123">
        <f>'MATRIZ 2017 COMPL HOMOLOGADA (2'!J87</f>
        <v>0</v>
      </c>
      <c r="I87" s="123">
        <f>SUMIF('MATRIZ 2017 COMPL HOMOLOGADA (2'!D88:D110,"ECR",'MATRIZ 2017 COMPL HOMOLOGADA (2'!O88:O110)</f>
        <v>0</v>
      </c>
      <c r="J87" s="123">
        <f>'MATRIZ 2017 COMPL HOMOLOGADA (2'!R87+'MATRIZ 2017 COMPL HOMOLOGADA (2'!X87+'MATRIZ 2017 COMPL HOMOLOGADA (2'!AQ87+'MATRIZ 2017 COMPL HOMOLOGADA (2'!AU87+'MATRIZ 2017 COMPL HOMOLOGADA (2'!AY87</f>
        <v>5855100.9189369231</v>
      </c>
      <c r="K87" s="123"/>
      <c r="L87" s="123">
        <f t="shared" ref="L87:L109" si="5">SUM(H87:J87)</f>
        <v>5855100.9189369231</v>
      </c>
      <c r="M87" s="123"/>
      <c r="N87" s="123">
        <f>'MATRIZ 2017 COMPL HOMOLOGADA (2'!AG87+'MATRIZ 2017 COMPL HOMOLOGADA (2'!AJ87+'MATRIZ 2017 COMPL HOMOLOGADA (2'!AM87</f>
        <v>0</v>
      </c>
      <c r="O87" s="123"/>
      <c r="P87" s="123"/>
      <c r="Q87" s="123">
        <f>'MATRIZ 2017 COMPL HOMOLOGADA (2'!AJ87+'MATRIZ 2017 COMPL HOMOLOGADA (2'!AM87+'MATRIZ 2017 COMPL HOMOLOGADA (2'!AP87</f>
        <v>249291.28506751984</v>
      </c>
      <c r="R87" s="102"/>
    </row>
    <row r="88" spans="1:18" hidden="1" x14ac:dyDescent="0.25">
      <c r="A88" s="102"/>
      <c r="B88" s="103" t="s">
        <v>138</v>
      </c>
      <c r="C88" s="103" t="s">
        <v>155</v>
      </c>
      <c r="D88" s="103" t="s">
        <v>87</v>
      </c>
      <c r="H88" s="123">
        <f>'MATRIZ 2017 COMPL HOMOLOGADA (2'!J88</f>
        <v>0</v>
      </c>
      <c r="I88" s="123">
        <f>'MATRIZ 2017 COMPL HOMOLOGADA (2'!O88</f>
        <v>499965.73525072273</v>
      </c>
      <c r="J88" s="123">
        <f>'MATRIZ 2017 COMPL HOMOLOGADA (2'!R88+'MATRIZ 2017 COMPL HOMOLOGADA (2'!X88+'MATRIZ 2017 COMPL HOMOLOGADA (2'!AQ88+'MATRIZ 2017 COMPL HOMOLOGADA (2'!AU88+'MATRIZ 2017 COMPL HOMOLOGADA (2'!AY88</f>
        <v>0</v>
      </c>
      <c r="K88" s="123"/>
      <c r="L88" s="123">
        <f t="shared" si="5"/>
        <v>499965.73525072273</v>
      </c>
      <c r="M88" s="123"/>
      <c r="N88" s="123">
        <f>'MATRIZ 2017 COMPL HOMOLOGADA (2'!AG88+'MATRIZ 2017 COMPL HOMOLOGADA (2'!AJ88+'MATRIZ 2017 COMPL HOMOLOGADA (2'!AM88</f>
        <v>0</v>
      </c>
      <c r="O88" s="123"/>
      <c r="P88" s="123"/>
      <c r="Q88" s="123">
        <f>'MATRIZ 2017 COMPL HOMOLOGADA (2'!AJ88+'MATRIZ 2017 COMPL HOMOLOGADA (2'!AM88+'MATRIZ 2017 COMPL HOMOLOGADA (2'!AP88</f>
        <v>0</v>
      </c>
      <c r="R88" s="102"/>
    </row>
    <row r="89" spans="1:18" hidden="1" x14ac:dyDescent="0.25">
      <c r="A89" s="102"/>
      <c r="B89" s="103" t="s">
        <v>138</v>
      </c>
      <c r="C89" s="103" t="s">
        <v>156</v>
      </c>
      <c r="D89" s="103" t="s">
        <v>89</v>
      </c>
      <c r="H89" s="123">
        <f>'MATRIZ 2017 COMPL HOMOLOGADA (2'!J89</f>
        <v>3512632.5685392087</v>
      </c>
      <c r="I89" s="123">
        <f>'MATRIZ 2017 COMPL HOMOLOGADA (2'!O89</f>
        <v>0</v>
      </c>
      <c r="J89" s="123">
        <f>'MATRIZ 2017 COMPL HOMOLOGADA (2'!R89+'MATRIZ 2017 COMPL HOMOLOGADA (2'!X89+'MATRIZ 2017 COMPL HOMOLOGADA (2'!AQ89+'MATRIZ 2017 COMPL HOMOLOGADA (2'!AU89+'MATRIZ 2017 COMPL HOMOLOGADA (2'!AY89</f>
        <v>504.90609532454391</v>
      </c>
      <c r="K89" s="123"/>
      <c r="L89" s="123">
        <f t="shared" si="5"/>
        <v>3513137.4746345333</v>
      </c>
      <c r="M89" s="123"/>
      <c r="N89" s="123">
        <f>'MATRIZ 2017 COMPL HOMOLOGADA (2'!AG89+'MATRIZ 2017 COMPL HOMOLOGADA (2'!AJ89+'MATRIZ 2017 COMPL HOMOLOGADA (2'!AM89</f>
        <v>770201.34965217719</v>
      </c>
      <c r="O89" s="123"/>
      <c r="P89" s="123"/>
      <c r="Q89" s="123">
        <f>'MATRIZ 2017 COMPL HOMOLOGADA (2'!AJ89+'MATRIZ 2017 COMPL HOMOLOGADA (2'!AM89+'MATRIZ 2017 COMPL HOMOLOGADA (2'!AP89</f>
        <v>527.69893191076937</v>
      </c>
      <c r="R89" s="102"/>
    </row>
    <row r="90" spans="1:18" hidden="1" x14ac:dyDescent="0.25">
      <c r="A90" s="102"/>
      <c r="B90" s="103" t="s">
        <v>138</v>
      </c>
      <c r="C90" s="103" t="s">
        <v>157</v>
      </c>
      <c r="D90" s="103" t="s">
        <v>93</v>
      </c>
      <c r="H90" s="123">
        <f>'MATRIZ 2017 COMPL HOMOLOGADA (2'!J90</f>
        <v>0</v>
      </c>
      <c r="I90" s="123">
        <f>'MATRIZ 2017 COMPL HOMOLOGADA (2'!O90</f>
        <v>1227158.8194812639</v>
      </c>
      <c r="J90" s="123">
        <f>'MATRIZ 2017 COMPL HOMOLOGADA (2'!R90+'MATRIZ 2017 COMPL HOMOLOGADA (2'!X90+'MATRIZ 2017 COMPL HOMOLOGADA (2'!AQ90+'MATRIZ 2017 COMPL HOMOLOGADA (2'!AU90+'MATRIZ 2017 COMPL HOMOLOGADA (2'!AY90</f>
        <v>0</v>
      </c>
      <c r="K90" s="123"/>
      <c r="L90" s="123">
        <f t="shared" si="5"/>
        <v>1227158.8194812639</v>
      </c>
      <c r="M90" s="123"/>
      <c r="N90" s="123">
        <f>'MATRIZ 2017 COMPL HOMOLOGADA (2'!AG90+'MATRIZ 2017 COMPL HOMOLOGADA (2'!AJ90+'MATRIZ 2017 COMPL HOMOLOGADA (2'!AM90</f>
        <v>329242.33064787986</v>
      </c>
      <c r="O90" s="123"/>
      <c r="P90" s="123"/>
      <c r="Q90" s="123">
        <f>'MATRIZ 2017 COMPL HOMOLOGADA (2'!AJ90+'MATRIZ 2017 COMPL HOMOLOGADA (2'!AM90+'MATRIZ 2017 COMPL HOMOLOGADA (2'!AP90</f>
        <v>0</v>
      </c>
      <c r="R90" s="102"/>
    </row>
    <row r="91" spans="1:18" hidden="1" x14ac:dyDescent="0.25">
      <c r="A91" s="102"/>
      <c r="B91" s="103" t="s">
        <v>138</v>
      </c>
      <c r="C91" s="103" t="s">
        <v>158</v>
      </c>
      <c r="D91" s="103" t="s">
        <v>89</v>
      </c>
      <c r="H91" s="123">
        <f>'MATRIZ 2017 COMPL HOMOLOGADA (2'!J91</f>
        <v>1719973.4019592025</v>
      </c>
      <c r="I91" s="123">
        <f>'MATRIZ 2017 COMPL HOMOLOGADA (2'!O91</f>
        <v>0</v>
      </c>
      <c r="J91" s="123">
        <f>'MATRIZ 2017 COMPL HOMOLOGADA (2'!R91+'MATRIZ 2017 COMPL HOMOLOGADA (2'!X91+'MATRIZ 2017 COMPL HOMOLOGADA (2'!AQ91+'MATRIZ 2017 COMPL HOMOLOGADA (2'!AU91+'MATRIZ 2017 COMPL HOMOLOGADA (2'!AY91</f>
        <v>3201.8418437393457</v>
      </c>
      <c r="K91" s="123"/>
      <c r="L91" s="123">
        <f t="shared" si="5"/>
        <v>1723175.2438029419</v>
      </c>
      <c r="M91" s="123"/>
      <c r="N91" s="123">
        <f>'MATRIZ 2017 COMPL HOMOLOGADA (2'!AG91+'MATRIZ 2017 COMPL HOMOLOGADA (2'!AJ91+'MATRIZ 2017 COMPL HOMOLOGADA (2'!AM91</f>
        <v>562369.29168747854</v>
      </c>
      <c r="O91" s="123"/>
      <c r="P91" s="123"/>
      <c r="Q91" s="123">
        <f>'MATRIZ 2017 COMPL HOMOLOGADA (2'!AJ91+'MATRIZ 2017 COMPL HOMOLOGADA (2'!AM91+'MATRIZ 2017 COMPL HOMOLOGADA (2'!AP91</f>
        <v>8707.0323765276953</v>
      </c>
      <c r="R91" s="102"/>
    </row>
    <row r="92" spans="1:18" hidden="1" x14ac:dyDescent="0.25">
      <c r="A92" s="102"/>
      <c r="B92" s="103" t="s">
        <v>138</v>
      </c>
      <c r="C92" s="103" t="s">
        <v>159</v>
      </c>
      <c r="D92" s="103" t="s">
        <v>93</v>
      </c>
      <c r="H92" s="123">
        <f>'MATRIZ 2017 COMPL HOMOLOGADA (2'!J92</f>
        <v>0</v>
      </c>
      <c r="I92" s="123">
        <f>'MATRIZ 2017 COMPL HOMOLOGADA (2'!O92</f>
        <v>1021506.8700868679</v>
      </c>
      <c r="J92" s="123">
        <f>'MATRIZ 2017 COMPL HOMOLOGADA (2'!R92+'MATRIZ 2017 COMPL HOMOLOGADA (2'!X92+'MATRIZ 2017 COMPL HOMOLOGADA (2'!AQ92+'MATRIZ 2017 COMPL HOMOLOGADA (2'!AU92+'MATRIZ 2017 COMPL HOMOLOGADA (2'!AY92</f>
        <v>3402.3376018741133</v>
      </c>
      <c r="K92" s="123"/>
      <c r="L92" s="123">
        <f t="shared" si="5"/>
        <v>1024909.2076887421</v>
      </c>
      <c r="M92" s="123"/>
      <c r="N92" s="123">
        <f>'MATRIZ 2017 COMPL HOMOLOGADA (2'!AG92+'MATRIZ 2017 COMPL HOMOLOGADA (2'!AJ92+'MATRIZ 2017 COMPL HOMOLOGADA (2'!AM92</f>
        <v>89873.006813735832</v>
      </c>
      <c r="O92" s="123"/>
      <c r="P92" s="123"/>
      <c r="Q92" s="123">
        <f>'MATRIZ 2017 COMPL HOMOLOGADA (2'!AJ92+'MATRIZ 2017 COMPL HOMOLOGADA (2'!AM92+'MATRIZ 2017 COMPL HOMOLOGADA (2'!AP92</f>
        <v>8641.0700100388494</v>
      </c>
      <c r="R92" s="102"/>
    </row>
    <row r="93" spans="1:18" hidden="1" x14ac:dyDescent="0.25">
      <c r="A93" s="102"/>
      <c r="B93" s="103" t="s">
        <v>138</v>
      </c>
      <c r="C93" s="103" t="s">
        <v>160</v>
      </c>
      <c r="D93" s="103" t="s">
        <v>89</v>
      </c>
      <c r="H93" s="123">
        <f>'MATRIZ 2017 COMPL HOMOLOGADA (2'!J93</f>
        <v>3203426.7181854579</v>
      </c>
      <c r="I93" s="123">
        <f>'MATRIZ 2017 COMPL HOMOLOGADA (2'!O93</f>
        <v>0</v>
      </c>
      <c r="J93" s="123">
        <f>'MATRIZ 2017 COMPL HOMOLOGADA (2'!R93+'MATRIZ 2017 COMPL HOMOLOGADA (2'!X93+'MATRIZ 2017 COMPL HOMOLOGADA (2'!AQ93+'MATRIZ 2017 COMPL HOMOLOGADA (2'!AU93+'MATRIZ 2017 COMPL HOMOLOGADA (2'!AY93</f>
        <v>6563.779239219074</v>
      </c>
      <c r="K93" s="123"/>
      <c r="L93" s="123">
        <f t="shared" si="5"/>
        <v>3209990.497424677</v>
      </c>
      <c r="M93" s="123"/>
      <c r="N93" s="123">
        <f>'MATRIZ 2017 COMPL HOMOLOGADA (2'!AG93+'MATRIZ 2017 COMPL HOMOLOGADA (2'!AJ93+'MATRIZ 2017 COMPL HOMOLOGADA (2'!AM93</f>
        <v>1037777.4131149042</v>
      </c>
      <c r="O93" s="123"/>
      <c r="P93" s="123"/>
      <c r="Q93" s="123">
        <f>'MATRIZ 2017 COMPL HOMOLOGADA (2'!AJ93+'MATRIZ 2017 COMPL HOMOLOGADA (2'!AM93+'MATRIZ 2017 COMPL HOMOLOGADA (2'!AP93</f>
        <v>9234.7313084384641</v>
      </c>
      <c r="R93" s="102"/>
    </row>
    <row r="94" spans="1:18" hidden="1" x14ac:dyDescent="0.25">
      <c r="A94" s="102"/>
      <c r="B94" s="103" t="s">
        <v>138</v>
      </c>
      <c r="C94" s="103" t="s">
        <v>161</v>
      </c>
      <c r="D94" s="103" t="s">
        <v>93</v>
      </c>
      <c r="H94" s="123">
        <f>'MATRIZ 2017 COMPL HOMOLOGADA (2'!J94</f>
        <v>0</v>
      </c>
      <c r="I94" s="123">
        <f>'MATRIZ 2017 COMPL HOMOLOGADA (2'!O94</f>
        <v>1572156.1086861852</v>
      </c>
      <c r="J94" s="123">
        <f>'MATRIZ 2017 COMPL HOMOLOGADA (2'!R94+'MATRIZ 2017 COMPL HOMOLOGADA (2'!X94+'MATRIZ 2017 COMPL HOMOLOGADA (2'!AQ94+'MATRIZ 2017 COMPL HOMOLOGADA (2'!AU94+'MATRIZ 2017 COMPL HOMOLOGADA (2'!AY94</f>
        <v>171.26414753408534</v>
      </c>
      <c r="K94" s="123"/>
      <c r="L94" s="123">
        <f t="shared" si="5"/>
        <v>1572327.3728337192</v>
      </c>
      <c r="M94" s="123"/>
      <c r="N94" s="123">
        <f>'MATRIZ 2017 COMPL HOMOLOGADA (2'!AG94+'MATRIZ 2017 COMPL HOMOLOGADA (2'!AJ94+'MATRIZ 2017 COMPL HOMOLOGADA (2'!AM94</f>
        <v>502857.60831212939</v>
      </c>
      <c r="O94" s="123"/>
      <c r="P94" s="123"/>
      <c r="Q94" s="123">
        <f>'MATRIZ 2017 COMPL HOMOLOGADA (2'!AJ94+'MATRIZ 2017 COMPL HOMOLOGADA (2'!AM94+'MATRIZ 2017 COMPL HOMOLOGADA (2'!AP94</f>
        <v>395.774198933077</v>
      </c>
      <c r="R94" s="102"/>
    </row>
    <row r="95" spans="1:18" hidden="1" x14ac:dyDescent="0.25">
      <c r="A95" s="102"/>
      <c r="B95" s="103" t="s">
        <v>138</v>
      </c>
      <c r="C95" s="103" t="s">
        <v>162</v>
      </c>
      <c r="D95" s="103" t="s">
        <v>93</v>
      </c>
      <c r="H95" s="123">
        <f>'MATRIZ 2017 COMPL HOMOLOGADA (2'!J95</f>
        <v>0</v>
      </c>
      <c r="I95" s="123">
        <f>'MATRIZ 2017 COMPL HOMOLOGADA (2'!O95</f>
        <v>1655206.6052756095</v>
      </c>
      <c r="J95" s="123">
        <f>'MATRIZ 2017 COMPL HOMOLOGADA (2'!R95+'MATRIZ 2017 COMPL HOMOLOGADA (2'!X95+'MATRIZ 2017 COMPL HOMOLOGADA (2'!AQ95+'MATRIZ 2017 COMPL HOMOLOGADA (2'!AU95+'MATRIZ 2017 COMPL HOMOLOGADA (2'!AY95</f>
        <v>0</v>
      </c>
      <c r="K95" s="123"/>
      <c r="L95" s="123">
        <f t="shared" si="5"/>
        <v>1655206.6052756095</v>
      </c>
      <c r="M95" s="123"/>
      <c r="N95" s="123">
        <f>'MATRIZ 2017 COMPL HOMOLOGADA (2'!AG95+'MATRIZ 2017 COMPL HOMOLOGADA (2'!AJ95+'MATRIZ 2017 COMPL HOMOLOGADA (2'!AM95</f>
        <v>629423.12729383947</v>
      </c>
      <c r="O95" s="123"/>
      <c r="P95" s="123"/>
      <c r="Q95" s="123">
        <f>'MATRIZ 2017 COMPL HOMOLOGADA (2'!AJ95+'MATRIZ 2017 COMPL HOMOLOGADA (2'!AM95+'MATRIZ 2017 COMPL HOMOLOGADA (2'!AP95</f>
        <v>0</v>
      </c>
      <c r="R95" s="102"/>
    </row>
    <row r="96" spans="1:18" hidden="1" x14ac:dyDescent="0.25">
      <c r="A96" s="102"/>
      <c r="B96" s="103" t="s">
        <v>138</v>
      </c>
      <c r="C96" s="103" t="s">
        <v>163</v>
      </c>
      <c r="D96" s="103" t="s">
        <v>89</v>
      </c>
      <c r="H96" s="123">
        <f>'MATRIZ 2017 COMPL HOMOLOGADA (2'!J96</f>
        <v>1719973.4019592023</v>
      </c>
      <c r="I96" s="123">
        <f>'MATRIZ 2017 COMPL HOMOLOGADA (2'!O96</f>
        <v>0</v>
      </c>
      <c r="J96" s="123">
        <f>'MATRIZ 2017 COMPL HOMOLOGADA (2'!R96+'MATRIZ 2017 COMPL HOMOLOGADA (2'!X96+'MATRIZ 2017 COMPL HOMOLOGADA (2'!AQ96+'MATRIZ 2017 COMPL HOMOLOGADA (2'!AU96+'MATRIZ 2017 COMPL HOMOLOGADA (2'!AY96</f>
        <v>0</v>
      </c>
      <c r="K96" s="123"/>
      <c r="L96" s="123">
        <f t="shared" si="5"/>
        <v>1719973.4019592023</v>
      </c>
      <c r="M96" s="123"/>
      <c r="N96" s="123">
        <f>'MATRIZ 2017 COMPL HOMOLOGADA (2'!AG96+'MATRIZ 2017 COMPL HOMOLOGADA (2'!AJ96+'MATRIZ 2017 COMPL HOMOLOGADA (2'!AM96</f>
        <v>351839.03957481432</v>
      </c>
      <c r="O96" s="123"/>
      <c r="P96" s="123"/>
      <c r="Q96" s="123">
        <f>'MATRIZ 2017 COMPL HOMOLOGADA (2'!AJ96+'MATRIZ 2017 COMPL HOMOLOGADA (2'!AM96+'MATRIZ 2017 COMPL HOMOLOGADA (2'!AP96</f>
        <v>0</v>
      </c>
      <c r="R96" s="102"/>
    </row>
    <row r="97" spans="1:18" hidden="1" x14ac:dyDescent="0.25">
      <c r="A97" s="102"/>
      <c r="B97" s="103" t="s">
        <v>138</v>
      </c>
      <c r="C97" s="103" t="s">
        <v>164</v>
      </c>
      <c r="D97" s="103" t="s">
        <v>93</v>
      </c>
      <c r="H97" s="123">
        <f>'MATRIZ 2017 COMPL HOMOLOGADA (2'!J97</f>
        <v>0</v>
      </c>
      <c r="I97" s="123">
        <f>'MATRIZ 2017 COMPL HOMOLOGADA (2'!O97</f>
        <v>1529928.9794143185</v>
      </c>
      <c r="J97" s="123">
        <f>'MATRIZ 2017 COMPL HOMOLOGADA (2'!R97+'MATRIZ 2017 COMPL HOMOLOGADA (2'!X97+'MATRIZ 2017 COMPL HOMOLOGADA (2'!AQ97+'MATRIZ 2017 COMPL HOMOLOGADA (2'!AU97+'MATRIZ 2017 COMPL HOMOLOGADA (2'!AY97</f>
        <v>0</v>
      </c>
      <c r="K97" s="123"/>
      <c r="L97" s="123">
        <f t="shared" si="5"/>
        <v>1529928.9794143185</v>
      </c>
      <c r="M97" s="123"/>
      <c r="N97" s="123">
        <f>'MATRIZ 2017 COMPL HOMOLOGADA (2'!AG97+'MATRIZ 2017 COMPL HOMOLOGADA (2'!AJ97+'MATRIZ 2017 COMPL HOMOLOGADA (2'!AM97</f>
        <v>532899.3019290989</v>
      </c>
      <c r="O97" s="123"/>
      <c r="P97" s="123"/>
      <c r="Q97" s="123">
        <f>'MATRIZ 2017 COMPL HOMOLOGADA (2'!AJ97+'MATRIZ 2017 COMPL HOMOLOGADA (2'!AM97+'MATRIZ 2017 COMPL HOMOLOGADA (2'!AP97</f>
        <v>0</v>
      </c>
      <c r="R97" s="102"/>
    </row>
    <row r="98" spans="1:18" hidden="1" x14ac:dyDescent="0.25">
      <c r="A98" s="102"/>
      <c r="B98" s="103" t="s">
        <v>138</v>
      </c>
      <c r="C98" s="103" t="s">
        <v>165</v>
      </c>
      <c r="D98" s="103" t="s">
        <v>89</v>
      </c>
      <c r="H98" s="123">
        <f>'MATRIZ 2017 COMPL HOMOLOGADA (2'!J98</f>
        <v>1719973.4019592027</v>
      </c>
      <c r="I98" s="123">
        <f>'MATRIZ 2017 COMPL HOMOLOGADA (2'!O98</f>
        <v>0</v>
      </c>
      <c r="J98" s="123">
        <f>'MATRIZ 2017 COMPL HOMOLOGADA (2'!R98+'MATRIZ 2017 COMPL HOMOLOGADA (2'!X98+'MATRIZ 2017 COMPL HOMOLOGADA (2'!AQ98+'MATRIZ 2017 COMPL HOMOLOGADA (2'!AU98+'MATRIZ 2017 COMPL HOMOLOGADA (2'!AY98</f>
        <v>5788.2434768005733</v>
      </c>
      <c r="K98" s="123"/>
      <c r="L98" s="123">
        <f t="shared" si="5"/>
        <v>1725761.6454360033</v>
      </c>
      <c r="M98" s="123"/>
      <c r="N98" s="123">
        <f>'MATRIZ 2017 COMPL HOMOLOGADA (2'!AG98+'MATRIZ 2017 COMPL HOMOLOGADA (2'!AJ98+'MATRIZ 2017 COMPL HOMOLOGADA (2'!AM98</f>
        <v>365033.60332431766</v>
      </c>
      <c r="O98" s="123"/>
      <c r="P98" s="123"/>
      <c r="Q98" s="123">
        <f>'MATRIZ 2017 COMPL HOMOLOGADA (2'!AJ98+'MATRIZ 2017 COMPL HOMOLOGADA (2'!AM98+'MATRIZ 2017 COMPL HOMOLOGADA (2'!AP98</f>
        <v>8179.3334446169256</v>
      </c>
      <c r="R98" s="102"/>
    </row>
    <row r="99" spans="1:18" hidden="1" x14ac:dyDescent="0.25">
      <c r="A99" s="102"/>
      <c r="B99" s="103" t="s">
        <v>138</v>
      </c>
      <c r="C99" s="103" t="s">
        <v>166</v>
      </c>
      <c r="D99" s="103" t="s">
        <v>93</v>
      </c>
      <c r="H99" s="123">
        <f>'MATRIZ 2017 COMPL HOMOLOGADA (2'!J99</f>
        <v>0</v>
      </c>
      <c r="I99" s="123">
        <f>'MATRIZ 2017 COMPL HOMOLOGADA (2'!O99</f>
        <v>1163194.1630549671</v>
      </c>
      <c r="J99" s="123">
        <f>'MATRIZ 2017 COMPL HOMOLOGADA (2'!R99+'MATRIZ 2017 COMPL HOMOLOGADA (2'!X99+'MATRIZ 2017 COMPL HOMOLOGADA (2'!AQ99+'MATRIZ 2017 COMPL HOMOLOGADA (2'!AU99+'MATRIZ 2017 COMPL HOMOLOGADA (2'!AY99</f>
        <v>6976.3665832866936</v>
      </c>
      <c r="K99" s="123"/>
      <c r="L99" s="123">
        <f t="shared" si="5"/>
        <v>1170170.5296382539</v>
      </c>
      <c r="M99" s="123"/>
      <c r="N99" s="123">
        <f>'MATRIZ 2017 COMPL HOMOLOGADA (2'!AG99+'MATRIZ 2017 COMPL HOMOLOGADA (2'!AJ99+'MATRIZ 2017 COMPL HOMOLOGADA (2'!AM99</f>
        <v>281170.22808007651</v>
      </c>
      <c r="O99" s="123"/>
      <c r="P99" s="123"/>
      <c r="Q99" s="123">
        <f>'MATRIZ 2017 COMPL HOMOLOGADA (2'!AJ99+'MATRIZ 2017 COMPL HOMOLOGADA (2'!AM99+'MATRIZ 2017 COMPL HOMOLOGADA (2'!AP99</f>
        <v>4089.6667223084628</v>
      </c>
      <c r="R99" s="102"/>
    </row>
    <row r="100" spans="1:18" hidden="1" x14ac:dyDescent="0.25">
      <c r="A100" s="102"/>
      <c r="B100" s="103" t="s">
        <v>138</v>
      </c>
      <c r="C100" s="103" t="s">
        <v>167</v>
      </c>
      <c r="D100" s="103" t="s">
        <v>93</v>
      </c>
      <c r="H100" s="123">
        <f>'MATRIZ 2017 COMPL HOMOLOGADA (2'!J100</f>
        <v>0</v>
      </c>
      <c r="I100" s="123">
        <f>'MATRIZ 2017 COMPL HOMOLOGADA (2'!O100</f>
        <v>1008808.992033664</v>
      </c>
      <c r="J100" s="123">
        <f>'MATRIZ 2017 COMPL HOMOLOGADA (2'!R100+'MATRIZ 2017 COMPL HOMOLOGADA (2'!X100+'MATRIZ 2017 COMPL HOMOLOGADA (2'!AQ100+'MATRIZ 2017 COMPL HOMOLOGADA (2'!AU100+'MATRIZ 2017 COMPL HOMOLOGADA (2'!AY100</f>
        <v>0</v>
      </c>
      <c r="K100" s="123"/>
      <c r="L100" s="123">
        <f t="shared" si="5"/>
        <v>1008808.992033664</v>
      </c>
      <c r="M100" s="123"/>
      <c r="N100" s="123">
        <f>'MATRIZ 2017 COMPL HOMOLOGADA (2'!AG100+'MATRIZ 2017 COMPL HOMOLOGADA (2'!AJ100+'MATRIZ 2017 COMPL HOMOLOGADA (2'!AM100</f>
        <v>0</v>
      </c>
      <c r="O100" s="123"/>
      <c r="P100" s="123"/>
      <c r="Q100" s="123">
        <f>'MATRIZ 2017 COMPL HOMOLOGADA (2'!AJ100+'MATRIZ 2017 COMPL HOMOLOGADA (2'!AM100+'MATRIZ 2017 COMPL HOMOLOGADA (2'!AP100</f>
        <v>0</v>
      </c>
      <c r="R100" s="102"/>
    </row>
    <row r="101" spans="1:18" hidden="1" x14ac:dyDescent="0.25">
      <c r="A101" s="102"/>
      <c r="B101" s="103" t="s">
        <v>138</v>
      </c>
      <c r="C101" s="103" t="s">
        <v>168</v>
      </c>
      <c r="D101" s="103" t="s">
        <v>89</v>
      </c>
      <c r="H101" s="123">
        <f>'MATRIZ 2017 COMPL HOMOLOGADA (2'!J101</f>
        <v>1994301.8190102461</v>
      </c>
      <c r="I101" s="123">
        <f>'MATRIZ 2017 COMPL HOMOLOGADA (2'!O101</f>
        <v>0</v>
      </c>
      <c r="J101" s="123">
        <f>'MATRIZ 2017 COMPL HOMOLOGADA (2'!R101+'MATRIZ 2017 COMPL HOMOLOGADA (2'!X101+'MATRIZ 2017 COMPL HOMOLOGADA (2'!AQ101+'MATRIZ 2017 COMPL HOMOLOGADA (2'!AU101+'MATRIZ 2017 COMPL HOMOLOGADA (2'!AY101</f>
        <v>0</v>
      </c>
      <c r="K101" s="123"/>
      <c r="L101" s="123">
        <f t="shared" si="5"/>
        <v>1994301.8190102461</v>
      </c>
      <c r="M101" s="123"/>
      <c r="N101" s="123">
        <f>'MATRIZ 2017 COMPL HOMOLOGADA (2'!AG101+'MATRIZ 2017 COMPL HOMOLOGADA (2'!AJ101+'MATRIZ 2017 COMPL HOMOLOGADA (2'!AM101</f>
        <v>684475.47304301709</v>
      </c>
      <c r="O101" s="123"/>
      <c r="P101" s="123"/>
      <c r="Q101" s="123">
        <f>'MATRIZ 2017 COMPL HOMOLOGADA (2'!AJ101+'MATRIZ 2017 COMPL HOMOLOGADA (2'!AM101+'MATRIZ 2017 COMPL HOMOLOGADA (2'!AP101</f>
        <v>0</v>
      </c>
      <c r="R101" s="102"/>
    </row>
    <row r="102" spans="1:18" hidden="1" x14ac:dyDescent="0.25">
      <c r="A102" s="102"/>
      <c r="B102" s="103" t="s">
        <v>138</v>
      </c>
      <c r="C102" s="103" t="s">
        <v>169</v>
      </c>
      <c r="D102" s="103" t="s">
        <v>89</v>
      </c>
      <c r="H102" s="123">
        <f>'MATRIZ 2017 COMPL HOMOLOGADA (2'!J102</f>
        <v>1725754.3419873072</v>
      </c>
      <c r="I102" s="123">
        <f>'MATRIZ 2017 COMPL HOMOLOGADA (2'!O102</f>
        <v>0</v>
      </c>
      <c r="J102" s="123">
        <f>'MATRIZ 2017 COMPL HOMOLOGADA (2'!R102+'MATRIZ 2017 COMPL HOMOLOGADA (2'!X102+'MATRIZ 2017 COMPL HOMOLOGADA (2'!AQ102+'MATRIZ 2017 COMPL HOMOLOGADA (2'!AU102+'MATRIZ 2017 COMPL HOMOLOGADA (2'!AY102</f>
        <v>4291.7018102586244</v>
      </c>
      <c r="K102" s="123"/>
      <c r="L102" s="123">
        <f t="shared" si="5"/>
        <v>1730046.0437975659</v>
      </c>
      <c r="M102" s="123"/>
      <c r="N102" s="123">
        <f>'MATRIZ 2017 COMPL HOMOLOGADA (2'!AG102+'MATRIZ 2017 COMPL HOMOLOGADA (2'!AJ102+'MATRIZ 2017 COMPL HOMOLOGADA (2'!AM102</f>
        <v>559582.61646349251</v>
      </c>
      <c r="O102" s="123"/>
      <c r="P102" s="123"/>
      <c r="Q102" s="123">
        <f>'MATRIZ 2017 COMPL HOMOLOGADA (2'!AJ102+'MATRIZ 2017 COMPL HOMOLOGADA (2'!AM102+'MATRIZ 2017 COMPL HOMOLOGADA (2'!AP102</f>
        <v>6068.5377169738476</v>
      </c>
      <c r="R102" s="102"/>
    </row>
    <row r="103" spans="1:18" hidden="1" x14ac:dyDescent="0.25">
      <c r="A103" s="102"/>
      <c r="B103" s="103" t="s">
        <v>138</v>
      </c>
      <c r="C103" s="103" t="s">
        <v>170</v>
      </c>
      <c r="D103" s="103" t="s">
        <v>89</v>
      </c>
      <c r="H103" s="123">
        <f>'MATRIZ 2017 COMPL HOMOLOGADA (2'!J103</f>
        <v>15340864.98967105</v>
      </c>
      <c r="I103" s="123">
        <f>'MATRIZ 2017 COMPL HOMOLOGADA (2'!O103</f>
        <v>0</v>
      </c>
      <c r="J103" s="123">
        <f>'MATRIZ 2017 COMPL HOMOLOGADA (2'!R103+'MATRIZ 2017 COMPL HOMOLOGADA (2'!X103+'MATRIZ 2017 COMPL HOMOLOGADA (2'!AQ103+'MATRIZ 2017 COMPL HOMOLOGADA (2'!AU103+'MATRIZ 2017 COMPL HOMOLOGADA (2'!AY103</f>
        <v>0</v>
      </c>
      <c r="K103" s="123"/>
      <c r="L103" s="123">
        <f t="shared" si="5"/>
        <v>15340864.98967105</v>
      </c>
      <c r="M103" s="123"/>
      <c r="N103" s="123">
        <f>'MATRIZ 2017 COMPL HOMOLOGADA (2'!AG103+'MATRIZ 2017 COMPL HOMOLOGADA (2'!AJ103+'MATRIZ 2017 COMPL HOMOLOGADA (2'!AM103</f>
        <v>5287720.3137365645</v>
      </c>
      <c r="O103" s="123"/>
      <c r="P103" s="123"/>
      <c r="Q103" s="123">
        <f>'MATRIZ 2017 COMPL HOMOLOGADA (2'!AJ103+'MATRIZ 2017 COMPL HOMOLOGADA (2'!AM103+'MATRIZ 2017 COMPL HOMOLOGADA (2'!AP103</f>
        <v>0</v>
      </c>
      <c r="R103" s="102"/>
    </row>
    <row r="104" spans="1:18" hidden="1" x14ac:dyDescent="0.25">
      <c r="A104" s="102"/>
      <c r="B104" s="103" t="s">
        <v>138</v>
      </c>
      <c r="C104" s="103" t="s">
        <v>171</v>
      </c>
      <c r="D104" s="103" t="s">
        <v>89</v>
      </c>
      <c r="H104" s="123">
        <f>'MATRIZ 2017 COMPL HOMOLOGADA (2'!J104</f>
        <v>2147305.6722274204</v>
      </c>
      <c r="I104" s="123">
        <f>'MATRIZ 2017 COMPL HOMOLOGADA (2'!O104</f>
        <v>0</v>
      </c>
      <c r="J104" s="123">
        <f>'MATRIZ 2017 COMPL HOMOLOGADA (2'!R104+'MATRIZ 2017 COMPL HOMOLOGADA (2'!X104+'MATRIZ 2017 COMPL HOMOLOGADA (2'!AQ104+'MATRIZ 2017 COMPL HOMOLOGADA (2'!AU104+'MATRIZ 2017 COMPL HOMOLOGADA (2'!AY104</f>
        <v>0</v>
      </c>
      <c r="K104" s="123"/>
      <c r="L104" s="123">
        <f t="shared" si="5"/>
        <v>2147305.6722274204</v>
      </c>
      <c r="M104" s="123"/>
      <c r="N104" s="123">
        <f>'MATRIZ 2017 COMPL HOMOLOGADA (2'!AG104+'MATRIZ 2017 COMPL HOMOLOGADA (2'!AJ104+'MATRIZ 2017 COMPL HOMOLOGADA (2'!AM104</f>
        <v>582062.12205062597</v>
      </c>
      <c r="O104" s="123"/>
      <c r="P104" s="123"/>
      <c r="Q104" s="123">
        <f>'MATRIZ 2017 COMPL HOMOLOGADA (2'!AJ104+'MATRIZ 2017 COMPL HOMOLOGADA (2'!AM104+'MATRIZ 2017 COMPL HOMOLOGADA (2'!AP104</f>
        <v>0</v>
      </c>
      <c r="R104" s="102"/>
    </row>
    <row r="105" spans="1:18" hidden="1" x14ac:dyDescent="0.25">
      <c r="A105" s="102"/>
      <c r="B105" s="103" t="s">
        <v>138</v>
      </c>
      <c r="C105" s="103" t="s">
        <v>172</v>
      </c>
      <c r="D105" s="103" t="s">
        <v>93</v>
      </c>
      <c r="H105" s="123">
        <f>'MATRIZ 2017 COMPL HOMOLOGADA (2'!J105</f>
        <v>0</v>
      </c>
      <c r="I105" s="123">
        <f>'MATRIZ 2017 COMPL HOMOLOGADA (2'!O105</f>
        <v>1010789.9179689738</v>
      </c>
      <c r="J105" s="123">
        <f>'MATRIZ 2017 COMPL HOMOLOGADA (2'!R105+'MATRIZ 2017 COMPL HOMOLOGADA (2'!X105+'MATRIZ 2017 COMPL HOMOLOGADA (2'!AQ105+'MATRIZ 2017 COMPL HOMOLOGADA (2'!AU105+'MATRIZ 2017 COMPL HOMOLOGADA (2'!AY105</f>
        <v>54456.540143909777</v>
      </c>
      <c r="K105" s="123"/>
      <c r="L105" s="123">
        <f t="shared" si="5"/>
        <v>1065246.4581128836</v>
      </c>
      <c r="M105" s="123"/>
      <c r="N105" s="123">
        <f>'MATRIZ 2017 COMPL HOMOLOGADA (2'!AG105+'MATRIZ 2017 COMPL HOMOLOGADA (2'!AJ105+'MATRIZ 2017 COMPL HOMOLOGADA (2'!AM105</f>
        <v>55828.250840751687</v>
      </c>
      <c r="O105" s="123"/>
      <c r="P105" s="123"/>
      <c r="Q105" s="123">
        <f>'MATRIZ 2017 COMPL HOMOLOGADA (2'!AJ105+'MATRIZ 2017 COMPL HOMOLOGADA (2'!AM105+'MATRIZ 2017 COMPL HOMOLOGADA (2'!AP105</f>
        <v>24208.188501406545</v>
      </c>
      <c r="R105" s="102"/>
    </row>
    <row r="106" spans="1:18" hidden="1" x14ac:dyDescent="0.25">
      <c r="A106" s="102"/>
      <c r="B106" s="103" t="s">
        <v>138</v>
      </c>
      <c r="C106" s="103" t="s">
        <v>173</v>
      </c>
      <c r="D106" s="103" t="s">
        <v>93</v>
      </c>
      <c r="H106" s="123">
        <f>'MATRIZ 2017 COMPL HOMOLOGADA (2'!J106</f>
        <v>0</v>
      </c>
      <c r="I106" s="123">
        <f>'MATRIZ 2017 COMPL HOMOLOGADA (2'!O106</f>
        <v>1307646.4113101207</v>
      </c>
      <c r="J106" s="123">
        <f>'MATRIZ 2017 COMPL HOMOLOGADA (2'!R106+'MATRIZ 2017 COMPL HOMOLOGADA (2'!X106+'MATRIZ 2017 COMPL HOMOLOGADA (2'!AQ106+'MATRIZ 2017 COMPL HOMOLOGADA (2'!AU106+'MATRIZ 2017 COMPL HOMOLOGADA (2'!AY106</f>
        <v>1676.2882364774862</v>
      </c>
      <c r="K106" s="123"/>
      <c r="L106" s="123">
        <f t="shared" si="5"/>
        <v>1309322.6995465981</v>
      </c>
      <c r="M106" s="123"/>
      <c r="N106" s="123">
        <f>'MATRIZ 2017 COMPL HOMOLOGADA (2'!AG106+'MATRIZ 2017 COMPL HOMOLOGADA (2'!AJ106+'MATRIZ 2017 COMPL HOMOLOGADA (2'!AM106</f>
        <v>614601.30019357277</v>
      </c>
      <c r="O106" s="123"/>
      <c r="P106" s="123"/>
      <c r="Q106" s="123">
        <f>'MATRIZ 2017 COMPL HOMOLOGADA (2'!AJ106+'MATRIZ 2017 COMPL HOMOLOGADA (2'!AM106+'MATRIZ 2017 COMPL HOMOLOGADA (2'!AP106</f>
        <v>2440.6075600873082</v>
      </c>
      <c r="R106" s="102"/>
    </row>
    <row r="107" spans="1:18" hidden="1" x14ac:dyDescent="0.25">
      <c r="A107" s="102"/>
      <c r="B107" s="103" t="s">
        <v>138</v>
      </c>
      <c r="C107" s="103" t="s">
        <v>174</v>
      </c>
      <c r="D107" s="103" t="s">
        <v>89</v>
      </c>
      <c r="H107" s="123">
        <f>'MATRIZ 2017 COMPL HOMOLOGADA (2'!J107</f>
        <v>3467168.1162854373</v>
      </c>
      <c r="I107" s="123">
        <f>'MATRIZ 2017 COMPL HOMOLOGADA (2'!O107</f>
        <v>0</v>
      </c>
      <c r="J107" s="123">
        <f>'MATRIZ 2017 COMPL HOMOLOGADA (2'!R107+'MATRIZ 2017 COMPL HOMOLOGADA (2'!X107+'MATRIZ 2017 COMPL HOMOLOGADA (2'!AQ107+'MATRIZ 2017 COMPL HOMOLOGADA (2'!AU107+'MATRIZ 2017 COMPL HOMOLOGADA (2'!AY107</f>
        <v>525.10233913752563</v>
      </c>
      <c r="K107" s="123"/>
      <c r="L107" s="123">
        <f t="shared" si="5"/>
        <v>3467693.2186245746</v>
      </c>
      <c r="M107" s="123"/>
      <c r="N107" s="123">
        <f>'MATRIZ 2017 COMPL HOMOLOGADA (2'!AG107+'MATRIZ 2017 COMPL HOMOLOGADA (2'!AJ107+'MATRIZ 2017 COMPL HOMOLOGADA (2'!AM107</f>
        <v>1341873.547831401</v>
      </c>
      <c r="O107" s="123"/>
      <c r="P107" s="123"/>
      <c r="Q107" s="123">
        <f>'MATRIZ 2017 COMPL HOMOLOGADA (2'!AJ107+'MATRIZ 2017 COMPL HOMOLOGADA (2'!AM107+'MATRIZ 2017 COMPL HOMOLOGADA (2'!AP107</f>
        <v>659.6236648884618</v>
      </c>
      <c r="R107" s="102"/>
    </row>
    <row r="108" spans="1:18" hidden="1" x14ac:dyDescent="0.25">
      <c r="A108" s="102"/>
      <c r="B108" s="103" t="s">
        <v>138</v>
      </c>
      <c r="C108" s="103" t="s">
        <v>175</v>
      </c>
      <c r="D108" s="103" t="s">
        <v>89</v>
      </c>
      <c r="H108" s="123">
        <f>'MATRIZ 2017 COMPL HOMOLOGADA (2'!J108</f>
        <v>2373239.6947449869</v>
      </c>
      <c r="I108" s="123">
        <f>'MATRIZ 2017 COMPL HOMOLOGADA (2'!O108</f>
        <v>0</v>
      </c>
      <c r="J108" s="123">
        <f>'MATRIZ 2017 COMPL HOMOLOGADA (2'!R108+'MATRIZ 2017 COMPL HOMOLOGADA (2'!X108+'MATRIZ 2017 COMPL HOMOLOGADA (2'!AQ108+'MATRIZ 2017 COMPL HOMOLOGADA (2'!AU108+'MATRIZ 2017 COMPL HOMOLOGADA (2'!AY108</f>
        <v>3130.4177910121725</v>
      </c>
      <c r="K108" s="123"/>
      <c r="L108" s="123">
        <f t="shared" si="5"/>
        <v>2376370.1125359992</v>
      </c>
      <c r="M108" s="123"/>
      <c r="N108" s="123">
        <f>'MATRIZ 2017 COMPL HOMOLOGADA (2'!AG108+'MATRIZ 2017 COMPL HOMOLOGADA (2'!AJ108+'MATRIZ 2017 COMPL HOMOLOGADA (2'!AM108</f>
        <v>657242.55658856919</v>
      </c>
      <c r="O108" s="123"/>
      <c r="P108" s="123"/>
      <c r="Q108" s="123">
        <f>'MATRIZ 2017 COMPL HOMOLOGADA (2'!AJ108+'MATRIZ 2017 COMPL HOMOLOGADA (2'!AM108+'MATRIZ 2017 COMPL HOMOLOGADA (2'!AP108</f>
        <v>4023.7043558196169</v>
      </c>
      <c r="R108" s="102"/>
    </row>
    <row r="109" spans="1:18" hidden="1" x14ac:dyDescent="0.25">
      <c r="A109" s="102"/>
      <c r="B109" s="103" t="s">
        <v>138</v>
      </c>
      <c r="C109" s="103" t="s">
        <v>176</v>
      </c>
      <c r="D109" s="103" t="s">
        <v>89</v>
      </c>
      <c r="H109" s="123">
        <f>'MATRIZ 2017 COMPL HOMOLOGADA (2'!J109</f>
        <v>5643473.3941275943</v>
      </c>
      <c r="I109" s="123">
        <f>'MATRIZ 2017 COMPL HOMOLOGADA (2'!O109</f>
        <v>0</v>
      </c>
      <c r="J109" s="123">
        <f>'MATRIZ 2017 COMPL HOMOLOGADA (2'!R109+'MATRIZ 2017 COMPL HOMOLOGADA (2'!X109+'MATRIZ 2017 COMPL HOMOLOGADA (2'!AQ109+'MATRIZ 2017 COMPL HOMOLOGADA (2'!AU109+'MATRIZ 2017 COMPL HOMOLOGADA (2'!AY109</f>
        <v>7922.0684013764576</v>
      </c>
      <c r="K109" s="123"/>
      <c r="L109" s="123">
        <f t="shared" si="5"/>
        <v>5651395.462528971</v>
      </c>
      <c r="M109" s="123"/>
      <c r="N109" s="123">
        <f>'MATRIZ 2017 COMPL HOMOLOGADA (2'!AG109+'MATRIZ 2017 COMPL HOMOLOGADA (2'!AJ109+'MATRIZ 2017 COMPL HOMOLOGADA (2'!AM109</f>
        <v>1862433.3763583507</v>
      </c>
      <c r="O109" s="123"/>
      <c r="P109" s="123"/>
      <c r="Q109" s="123">
        <f>'MATRIZ 2017 COMPL HOMOLOGADA (2'!AJ109+'MATRIZ 2017 COMPL HOMOLOGADA (2'!AM109+'MATRIZ 2017 COMPL HOMOLOGADA (2'!AP109</f>
        <v>6860.0861148400018</v>
      </c>
      <c r="R109" s="102"/>
    </row>
    <row r="110" spans="1:18" x14ac:dyDescent="0.25">
      <c r="A110" s="102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02"/>
    </row>
    <row r="111" spans="1:18" x14ac:dyDescent="0.25">
      <c r="A111" s="102"/>
      <c r="B111" s="107" t="s">
        <v>177</v>
      </c>
      <c r="C111" s="107" t="s">
        <v>178</v>
      </c>
      <c r="D111" s="107" t="s">
        <v>84</v>
      </c>
      <c r="E111" s="107"/>
      <c r="F111" s="109"/>
      <c r="G111" s="107"/>
      <c r="H111" s="124">
        <f>SUM(H112:H142)</f>
        <v>53306624.254181631</v>
      </c>
      <c r="I111" s="124">
        <f>SUM(I112:I142)</f>
        <v>14950972.406879688</v>
      </c>
      <c r="J111" s="124">
        <f>SUM(J112:J142)</f>
        <v>8046642.2796219466</v>
      </c>
      <c r="K111" s="124"/>
      <c r="L111" s="124">
        <f>SUM(L112:L142)</f>
        <v>76304238.940683246</v>
      </c>
      <c r="M111" s="124"/>
      <c r="N111" s="124">
        <f>SUM(N112:N142)</f>
        <v>19041720.662546195</v>
      </c>
      <c r="O111" s="124"/>
      <c r="P111" s="124">
        <f>L111*'DADOS BASE PROPOSTA'!$H$63</f>
        <v>61043.391152546603</v>
      </c>
      <c r="Q111" s="124">
        <v>2926829.27</v>
      </c>
      <c r="R111" s="102"/>
    </row>
    <row r="112" spans="1:18" hidden="1" x14ac:dyDescent="0.25">
      <c r="A112" s="102"/>
      <c r="B112" s="103" t="s">
        <v>177</v>
      </c>
      <c r="C112" s="103" t="s">
        <v>35</v>
      </c>
      <c r="D112" s="103" t="s">
        <v>85</v>
      </c>
      <c r="F112" s="77">
        <f>'MATRIZ 2017 COMPL HOMOLOGADA (2'!Q112</f>
        <v>30</v>
      </c>
      <c r="H112" s="123">
        <f>'MATRIZ 2017 COMPL HOMOLOGADA (2'!J112</f>
        <v>0</v>
      </c>
      <c r="I112" s="123">
        <f>SUMIF('MATRIZ 2017 COMPL HOMOLOGADA (2'!D113:D143,"ECR",'MATRIZ 2017 COMPL HOMOLOGADA (2'!O113:O143)</f>
        <v>0</v>
      </c>
      <c r="J112" s="123">
        <f>'MATRIZ 2017 COMPL HOMOLOGADA (2'!R112+'MATRIZ 2017 COMPL HOMOLOGADA (2'!X112+'MATRIZ 2017 COMPL HOMOLOGADA (2'!AQ112+'MATRIZ 2017 COMPL HOMOLOGADA (2'!AU112+'MATRIZ 2017 COMPL HOMOLOGADA (2'!AY112</f>
        <v>6860912.8761661304</v>
      </c>
      <c r="K112" s="123"/>
      <c r="L112" s="123">
        <f t="shared" ref="L112:L142" si="6">SUM(H112:J112)</f>
        <v>6860912.8761661304</v>
      </c>
      <c r="M112" s="123"/>
      <c r="N112" s="123">
        <f>'MATRIZ 2017 COMPL HOMOLOGADA (2'!AG112+'MATRIZ 2017 COMPL HOMOLOGADA (2'!AJ112+'MATRIZ 2017 COMPL HOMOLOGADA (2'!AM112</f>
        <v>0</v>
      </c>
      <c r="O112" s="123"/>
      <c r="P112" s="123"/>
      <c r="Q112" s="123">
        <f>'MATRIZ 2017 COMPL HOMOLOGADA (2'!AJ112+'MATRIZ 2017 COMPL HOMOLOGADA (2'!AM112+'MATRIZ 2017 COMPL HOMOLOGADA (2'!AP112</f>
        <v>339942.66145570891</v>
      </c>
      <c r="R112" s="102"/>
    </row>
    <row r="113" spans="1:18" hidden="1" x14ac:dyDescent="0.25">
      <c r="A113" s="102"/>
      <c r="B113" s="103" t="s">
        <v>177</v>
      </c>
      <c r="C113" s="103" t="s">
        <v>179</v>
      </c>
      <c r="D113" s="103" t="s">
        <v>89</v>
      </c>
      <c r="H113" s="123">
        <f>'MATRIZ 2017 COMPL HOMOLOGADA (2'!J113</f>
        <v>1957606.438633845</v>
      </c>
      <c r="I113" s="123">
        <f>'MATRIZ 2017 COMPL HOMOLOGADA (2'!O113</f>
        <v>0</v>
      </c>
      <c r="J113" s="123">
        <f>'MATRIZ 2017 COMPL HOMOLOGADA (2'!R113+'MATRIZ 2017 COMPL HOMOLOGADA (2'!X113+'MATRIZ 2017 COMPL HOMOLOGADA (2'!AQ113+'MATRIZ 2017 COMPL HOMOLOGADA (2'!AU113+'MATRIZ 2017 COMPL HOMOLOGADA (2'!AY113</f>
        <v>0</v>
      </c>
      <c r="K113" s="123"/>
      <c r="L113" s="123">
        <f t="shared" si="6"/>
        <v>1957606.438633845</v>
      </c>
      <c r="M113" s="123"/>
      <c r="N113" s="123">
        <f>'MATRIZ 2017 COMPL HOMOLOGADA (2'!AG113+'MATRIZ 2017 COMPL HOMOLOGADA (2'!AJ113+'MATRIZ 2017 COMPL HOMOLOGADA (2'!AM113</f>
        <v>657579.2323187798</v>
      </c>
      <c r="O113" s="123"/>
      <c r="P113" s="123"/>
      <c r="Q113" s="123">
        <f>'MATRIZ 2017 COMPL HOMOLOGADA (2'!AJ113+'MATRIZ 2017 COMPL HOMOLOGADA (2'!AM113+'MATRIZ 2017 COMPL HOMOLOGADA (2'!AP113</f>
        <v>0</v>
      </c>
      <c r="R113" s="102"/>
    </row>
    <row r="114" spans="1:18" hidden="1" x14ac:dyDescent="0.25">
      <c r="A114" s="102"/>
      <c r="B114" s="103" t="s">
        <v>177</v>
      </c>
      <c r="C114" s="103" t="s">
        <v>180</v>
      </c>
      <c r="D114" s="103" t="s">
        <v>89</v>
      </c>
      <c r="H114" s="123">
        <f>'MATRIZ 2017 COMPL HOMOLOGADA (2'!J114</f>
        <v>1719973.4019592025</v>
      </c>
      <c r="I114" s="123">
        <f>'MATRIZ 2017 COMPL HOMOLOGADA (2'!O114</f>
        <v>0</v>
      </c>
      <c r="J114" s="123">
        <f>'MATRIZ 2017 COMPL HOMOLOGADA (2'!R114+'MATRIZ 2017 COMPL HOMOLOGADA (2'!X114+'MATRIZ 2017 COMPL HOMOLOGADA (2'!AQ114+'MATRIZ 2017 COMPL HOMOLOGADA (2'!AU114+'MATRIZ 2017 COMPL HOMOLOGADA (2'!AY114</f>
        <v>0</v>
      </c>
      <c r="K114" s="123"/>
      <c r="L114" s="123">
        <f t="shared" si="6"/>
        <v>1719973.4019592025</v>
      </c>
      <c r="M114" s="123"/>
      <c r="N114" s="123">
        <f>'MATRIZ 2017 COMPL HOMOLOGADA (2'!AG114+'MATRIZ 2017 COMPL HOMOLOGADA (2'!AJ114+'MATRIZ 2017 COMPL HOMOLOGADA (2'!AM114</f>
        <v>673802.9841804381</v>
      </c>
      <c r="O114" s="123"/>
      <c r="P114" s="123"/>
      <c r="Q114" s="123">
        <f>'MATRIZ 2017 COMPL HOMOLOGADA (2'!AJ114+'MATRIZ 2017 COMPL HOMOLOGADA (2'!AM114+'MATRIZ 2017 COMPL HOMOLOGADA (2'!AP114</f>
        <v>0</v>
      </c>
      <c r="R114" s="102"/>
    </row>
    <row r="115" spans="1:18" hidden="1" x14ac:dyDescent="0.25">
      <c r="A115" s="102"/>
      <c r="B115" s="103" t="s">
        <v>177</v>
      </c>
      <c r="C115" s="103" t="s">
        <v>181</v>
      </c>
      <c r="D115" s="103" t="s">
        <v>87</v>
      </c>
      <c r="H115" s="123">
        <f>'MATRIZ 2017 COMPL HOMOLOGADA (2'!J115</f>
        <v>0</v>
      </c>
      <c r="I115" s="123">
        <f>'MATRIZ 2017 COMPL HOMOLOGADA (2'!O115</f>
        <v>531250.80690022686</v>
      </c>
      <c r="J115" s="123">
        <f>'MATRIZ 2017 COMPL HOMOLOGADA (2'!R115+'MATRIZ 2017 COMPL HOMOLOGADA (2'!X115+'MATRIZ 2017 COMPL HOMOLOGADA (2'!AQ115+'MATRIZ 2017 COMPL HOMOLOGADA (2'!AU115+'MATRIZ 2017 COMPL HOMOLOGADA (2'!AY115</f>
        <v>0</v>
      </c>
      <c r="K115" s="123"/>
      <c r="L115" s="123">
        <f t="shared" si="6"/>
        <v>531250.80690022686</v>
      </c>
      <c r="M115" s="123"/>
      <c r="N115" s="123">
        <f>'MATRIZ 2017 COMPL HOMOLOGADA (2'!AG115+'MATRIZ 2017 COMPL HOMOLOGADA (2'!AJ115+'MATRIZ 2017 COMPL HOMOLOGADA (2'!AM115</f>
        <v>24491.145336200483</v>
      </c>
      <c r="O115" s="123"/>
      <c r="P115" s="123"/>
      <c r="Q115" s="123">
        <f>'MATRIZ 2017 COMPL HOMOLOGADA (2'!AJ115+'MATRIZ 2017 COMPL HOMOLOGADA (2'!AM115+'MATRIZ 2017 COMPL HOMOLOGADA (2'!AP115</f>
        <v>0</v>
      </c>
      <c r="R115" s="102"/>
    </row>
    <row r="116" spans="1:18" hidden="1" x14ac:dyDescent="0.25">
      <c r="A116" s="102"/>
      <c r="B116" s="103" t="s">
        <v>177</v>
      </c>
      <c r="C116" s="103" t="s">
        <v>182</v>
      </c>
      <c r="D116" s="103" t="s">
        <v>87</v>
      </c>
      <c r="H116" s="123">
        <f>'MATRIZ 2017 COMPL HOMOLOGADA (2'!J116</f>
        <v>0</v>
      </c>
      <c r="I116" s="123">
        <f>'MATRIZ 2017 COMPL HOMOLOGADA (2'!O116</f>
        <v>519261.85736361681</v>
      </c>
      <c r="J116" s="123">
        <f>'MATRIZ 2017 COMPL HOMOLOGADA (2'!R116+'MATRIZ 2017 COMPL HOMOLOGADA (2'!X116+'MATRIZ 2017 COMPL HOMOLOGADA (2'!AQ116+'MATRIZ 2017 COMPL HOMOLOGADA (2'!AU116+'MATRIZ 2017 COMPL HOMOLOGADA (2'!AY116</f>
        <v>0</v>
      </c>
      <c r="K116" s="123"/>
      <c r="L116" s="123">
        <f t="shared" si="6"/>
        <v>519261.85736361681</v>
      </c>
      <c r="M116" s="123"/>
      <c r="N116" s="123">
        <f>'MATRIZ 2017 COMPL HOMOLOGADA (2'!AG116+'MATRIZ 2017 COMPL HOMOLOGADA (2'!AJ116+'MATRIZ 2017 COMPL HOMOLOGADA (2'!AM116</f>
        <v>49942.866961317559</v>
      </c>
      <c r="O116" s="123"/>
      <c r="P116" s="123"/>
      <c r="Q116" s="123">
        <f>'MATRIZ 2017 COMPL HOMOLOGADA (2'!AJ116+'MATRIZ 2017 COMPL HOMOLOGADA (2'!AM116+'MATRIZ 2017 COMPL HOMOLOGADA (2'!AP116</f>
        <v>0</v>
      </c>
      <c r="R116" s="102"/>
    </row>
    <row r="117" spans="1:18" hidden="1" x14ac:dyDescent="0.25">
      <c r="A117" s="102"/>
      <c r="B117" s="103" t="s">
        <v>177</v>
      </c>
      <c r="C117" s="103" t="s">
        <v>183</v>
      </c>
      <c r="D117" s="103" t="s">
        <v>87</v>
      </c>
      <c r="H117" s="123">
        <f>'MATRIZ 2017 COMPL HOMOLOGADA (2'!J117</f>
        <v>0</v>
      </c>
      <c r="I117" s="123">
        <f>'MATRIZ 2017 COMPL HOMOLOGADA (2'!O117</f>
        <v>499965.73525072273</v>
      </c>
      <c r="J117" s="123">
        <f>'MATRIZ 2017 COMPL HOMOLOGADA (2'!R117+'MATRIZ 2017 COMPL HOMOLOGADA (2'!X117+'MATRIZ 2017 COMPL HOMOLOGADA (2'!AQ117+'MATRIZ 2017 COMPL HOMOLOGADA (2'!AU117+'MATRIZ 2017 COMPL HOMOLOGADA (2'!AY117</f>
        <v>0</v>
      </c>
      <c r="K117" s="123"/>
      <c r="L117" s="123">
        <f t="shared" si="6"/>
        <v>499965.73525072273</v>
      </c>
      <c r="M117" s="123"/>
      <c r="N117" s="123">
        <f>'MATRIZ 2017 COMPL HOMOLOGADA (2'!AG117+'MATRIZ 2017 COMPL HOMOLOGADA (2'!AJ117+'MATRIZ 2017 COMPL HOMOLOGADA (2'!AM117</f>
        <v>0</v>
      </c>
      <c r="O117" s="123"/>
      <c r="P117" s="123"/>
      <c r="Q117" s="123">
        <f>'MATRIZ 2017 COMPL HOMOLOGADA (2'!AJ117+'MATRIZ 2017 COMPL HOMOLOGADA (2'!AM117+'MATRIZ 2017 COMPL HOMOLOGADA (2'!AP117</f>
        <v>0</v>
      </c>
      <c r="R117" s="102"/>
    </row>
    <row r="118" spans="1:18" hidden="1" x14ac:dyDescent="0.25">
      <c r="A118" s="102"/>
      <c r="B118" s="103" t="s">
        <v>177</v>
      </c>
      <c r="C118" s="103" t="s">
        <v>184</v>
      </c>
      <c r="D118" s="103" t="s">
        <v>89</v>
      </c>
      <c r="H118" s="123">
        <f>'MATRIZ 2017 COMPL HOMOLOGADA (2'!J118</f>
        <v>1719973.4019592027</v>
      </c>
      <c r="I118" s="123">
        <f>'MATRIZ 2017 COMPL HOMOLOGADA (2'!O118</f>
        <v>0</v>
      </c>
      <c r="J118" s="123">
        <f>'MATRIZ 2017 COMPL HOMOLOGADA (2'!R118+'MATRIZ 2017 COMPL HOMOLOGADA (2'!X118+'MATRIZ 2017 COMPL HOMOLOGADA (2'!AQ118+'MATRIZ 2017 COMPL HOMOLOGADA (2'!AU118+'MATRIZ 2017 COMPL HOMOLOGADA (2'!AY118</f>
        <v>0</v>
      </c>
      <c r="K118" s="123"/>
      <c r="L118" s="123">
        <f t="shared" si="6"/>
        <v>1719973.4019592027</v>
      </c>
      <c r="M118" s="123"/>
      <c r="N118" s="123">
        <f>'MATRIZ 2017 COMPL HOMOLOGADA (2'!AG118+'MATRIZ 2017 COMPL HOMOLOGADA (2'!AJ118+'MATRIZ 2017 COMPL HOMOLOGADA (2'!AM118</f>
        <v>469246.23208536109</v>
      </c>
      <c r="O118" s="123"/>
      <c r="P118" s="123"/>
      <c r="Q118" s="123">
        <f>'MATRIZ 2017 COMPL HOMOLOGADA (2'!AJ118+'MATRIZ 2017 COMPL HOMOLOGADA (2'!AM118+'MATRIZ 2017 COMPL HOMOLOGADA (2'!AP118</f>
        <v>0</v>
      </c>
      <c r="R118" s="102"/>
    </row>
    <row r="119" spans="1:18" hidden="1" x14ac:dyDescent="0.25">
      <c r="A119" s="102"/>
      <c r="B119" s="103" t="s">
        <v>177</v>
      </c>
      <c r="C119" s="103" t="s">
        <v>185</v>
      </c>
      <c r="D119" s="103" t="s">
        <v>93</v>
      </c>
      <c r="H119" s="123">
        <f>'MATRIZ 2017 COMPL HOMOLOGADA (2'!J119</f>
        <v>0</v>
      </c>
      <c r="I119" s="123">
        <f>'MATRIZ 2017 COMPL HOMOLOGADA (2'!O119</f>
        <v>1008808.992033664</v>
      </c>
      <c r="J119" s="123">
        <f>'MATRIZ 2017 COMPL HOMOLOGADA (2'!R119+'MATRIZ 2017 COMPL HOMOLOGADA (2'!X119+'MATRIZ 2017 COMPL HOMOLOGADA (2'!AQ119+'MATRIZ 2017 COMPL HOMOLOGADA (2'!AU119+'MATRIZ 2017 COMPL HOMOLOGADA (2'!AY119</f>
        <v>0</v>
      </c>
      <c r="K119" s="123"/>
      <c r="L119" s="123">
        <f t="shared" si="6"/>
        <v>1008808.992033664</v>
      </c>
      <c r="M119" s="123"/>
      <c r="N119" s="123">
        <f>'MATRIZ 2017 COMPL HOMOLOGADA (2'!AG119+'MATRIZ 2017 COMPL HOMOLOGADA (2'!AJ119+'MATRIZ 2017 COMPL HOMOLOGADA (2'!AM119</f>
        <v>0</v>
      </c>
      <c r="O119" s="123"/>
      <c r="P119" s="123"/>
      <c r="Q119" s="123">
        <f>'MATRIZ 2017 COMPL HOMOLOGADA (2'!AJ119+'MATRIZ 2017 COMPL HOMOLOGADA (2'!AM119+'MATRIZ 2017 COMPL HOMOLOGADA (2'!AP119</f>
        <v>0</v>
      </c>
      <c r="R119" s="102"/>
    </row>
    <row r="120" spans="1:18" hidden="1" x14ac:dyDescent="0.25">
      <c r="A120" s="102"/>
      <c r="B120" s="103" t="s">
        <v>177</v>
      </c>
      <c r="C120" s="103" t="s">
        <v>186</v>
      </c>
      <c r="D120" s="103" t="s">
        <v>93</v>
      </c>
      <c r="H120" s="123">
        <f>'MATRIZ 2017 COMPL HOMOLOGADA (2'!J120</f>
        <v>0</v>
      </c>
      <c r="I120" s="123">
        <f>'MATRIZ 2017 COMPL HOMOLOGADA (2'!O120</f>
        <v>1137186.5850952994</v>
      </c>
      <c r="J120" s="123">
        <f>'MATRIZ 2017 COMPL HOMOLOGADA (2'!R120+'MATRIZ 2017 COMPL HOMOLOGADA (2'!X120+'MATRIZ 2017 COMPL HOMOLOGADA (2'!AQ120+'MATRIZ 2017 COMPL HOMOLOGADA (2'!AU120+'MATRIZ 2017 COMPL HOMOLOGADA (2'!AY120</f>
        <v>0</v>
      </c>
      <c r="K120" s="123"/>
      <c r="L120" s="123">
        <f t="shared" si="6"/>
        <v>1137186.5850952994</v>
      </c>
      <c r="M120" s="123"/>
      <c r="N120" s="123">
        <f>'MATRIZ 2017 COMPL HOMOLOGADA (2'!AG120+'MATRIZ 2017 COMPL HOMOLOGADA (2'!AJ120+'MATRIZ 2017 COMPL HOMOLOGADA (2'!AM120</f>
        <v>468557.08017346647</v>
      </c>
      <c r="O120" s="123"/>
      <c r="P120" s="123"/>
      <c r="Q120" s="123">
        <f>'MATRIZ 2017 COMPL HOMOLOGADA (2'!AJ120+'MATRIZ 2017 COMPL HOMOLOGADA (2'!AM120+'MATRIZ 2017 COMPL HOMOLOGADA (2'!AP120</f>
        <v>0</v>
      </c>
      <c r="R120" s="102"/>
    </row>
    <row r="121" spans="1:18" hidden="1" x14ac:dyDescent="0.25">
      <c r="A121" s="102"/>
      <c r="B121" s="103" t="s">
        <v>177</v>
      </c>
      <c r="C121" s="103" t="s">
        <v>187</v>
      </c>
      <c r="D121" s="103" t="s">
        <v>89</v>
      </c>
      <c r="H121" s="123">
        <f>'MATRIZ 2017 COMPL HOMOLOGADA (2'!J121</f>
        <v>1719973.4019592025</v>
      </c>
      <c r="I121" s="123">
        <f>'MATRIZ 2017 COMPL HOMOLOGADA (2'!O121</f>
        <v>0</v>
      </c>
      <c r="J121" s="123">
        <f>'MATRIZ 2017 COMPL HOMOLOGADA (2'!R121+'MATRIZ 2017 COMPL HOMOLOGADA (2'!X121+'MATRIZ 2017 COMPL HOMOLOGADA (2'!AQ121+'MATRIZ 2017 COMPL HOMOLOGADA (2'!AU121+'MATRIZ 2017 COMPL HOMOLOGADA (2'!AY121</f>
        <v>0</v>
      </c>
      <c r="K121" s="123"/>
      <c r="L121" s="123">
        <f t="shared" si="6"/>
        <v>1719973.4019592025</v>
      </c>
      <c r="M121" s="123"/>
      <c r="N121" s="123">
        <f>'MATRIZ 2017 COMPL HOMOLOGADA (2'!AG121+'MATRIZ 2017 COMPL HOMOLOGADA (2'!AJ121+'MATRIZ 2017 COMPL HOMOLOGADA (2'!AM121</f>
        <v>588606.22103573801</v>
      </c>
      <c r="O121" s="123"/>
      <c r="P121" s="123"/>
      <c r="Q121" s="123">
        <f>'MATRIZ 2017 COMPL HOMOLOGADA (2'!AJ121+'MATRIZ 2017 COMPL HOMOLOGADA (2'!AM121+'MATRIZ 2017 COMPL HOMOLOGADA (2'!AP121</f>
        <v>0</v>
      </c>
      <c r="R121" s="102"/>
    </row>
    <row r="122" spans="1:18" hidden="1" x14ac:dyDescent="0.25">
      <c r="A122" s="102"/>
      <c r="B122" s="103" t="s">
        <v>177</v>
      </c>
      <c r="C122" s="103" t="s">
        <v>188</v>
      </c>
      <c r="D122" s="103" t="s">
        <v>93</v>
      </c>
      <c r="H122" s="123">
        <f>'MATRIZ 2017 COMPL HOMOLOGADA (2'!J122</f>
        <v>0</v>
      </c>
      <c r="I122" s="123">
        <f>'MATRIZ 2017 COMPL HOMOLOGADA (2'!O122</f>
        <v>1407387.6390137509</v>
      </c>
      <c r="J122" s="123">
        <f>'MATRIZ 2017 COMPL HOMOLOGADA (2'!R122+'MATRIZ 2017 COMPL HOMOLOGADA (2'!X122+'MATRIZ 2017 COMPL HOMOLOGADA (2'!AQ122+'MATRIZ 2017 COMPL HOMOLOGADA (2'!AU122+'MATRIZ 2017 COMPL HOMOLOGADA (2'!AY122</f>
        <v>0</v>
      </c>
      <c r="K122" s="123"/>
      <c r="L122" s="123">
        <f t="shared" si="6"/>
        <v>1407387.6390137509</v>
      </c>
      <c r="M122" s="123"/>
      <c r="N122" s="123">
        <f>'MATRIZ 2017 COMPL HOMOLOGADA (2'!AG122+'MATRIZ 2017 COMPL HOMOLOGADA (2'!AJ122+'MATRIZ 2017 COMPL HOMOLOGADA (2'!AM122</f>
        <v>362213.93663105619</v>
      </c>
      <c r="O122" s="123"/>
      <c r="P122" s="123"/>
      <c r="Q122" s="123">
        <f>'MATRIZ 2017 COMPL HOMOLOGADA (2'!AJ122+'MATRIZ 2017 COMPL HOMOLOGADA (2'!AM122+'MATRIZ 2017 COMPL HOMOLOGADA (2'!AP122</f>
        <v>0</v>
      </c>
      <c r="R122" s="102"/>
    </row>
    <row r="123" spans="1:18" hidden="1" x14ac:dyDescent="0.25">
      <c r="A123" s="102"/>
      <c r="B123" s="103" t="s">
        <v>177</v>
      </c>
      <c r="C123" s="103" t="s">
        <v>189</v>
      </c>
      <c r="D123" s="103" t="s">
        <v>89</v>
      </c>
      <c r="H123" s="123">
        <f>'MATRIZ 2017 COMPL HOMOLOGADA (2'!J123</f>
        <v>2876290.5559205236</v>
      </c>
      <c r="I123" s="123">
        <f>'MATRIZ 2017 COMPL HOMOLOGADA (2'!O123</f>
        <v>0</v>
      </c>
      <c r="J123" s="123">
        <f>'MATRIZ 2017 COMPL HOMOLOGADA (2'!R123+'MATRIZ 2017 COMPL HOMOLOGADA (2'!X123+'MATRIZ 2017 COMPL HOMOLOGADA (2'!AQ123+'MATRIZ 2017 COMPL HOMOLOGADA (2'!AU123+'MATRIZ 2017 COMPL HOMOLOGADA (2'!AY123</f>
        <v>0</v>
      </c>
      <c r="K123" s="123"/>
      <c r="L123" s="123">
        <f t="shared" si="6"/>
        <v>2876290.5559205236</v>
      </c>
      <c r="M123" s="123"/>
      <c r="N123" s="123">
        <f>'MATRIZ 2017 COMPL HOMOLOGADA (2'!AG123+'MATRIZ 2017 COMPL HOMOLOGADA (2'!AJ123+'MATRIZ 2017 COMPL HOMOLOGADA (2'!AM123</f>
        <v>869126.49751530902</v>
      </c>
      <c r="O123" s="123"/>
      <c r="P123" s="123"/>
      <c r="Q123" s="123">
        <f>'MATRIZ 2017 COMPL HOMOLOGADA (2'!AJ123+'MATRIZ 2017 COMPL HOMOLOGADA (2'!AM123+'MATRIZ 2017 COMPL HOMOLOGADA (2'!AP123</f>
        <v>0</v>
      </c>
      <c r="R123" s="102"/>
    </row>
    <row r="124" spans="1:18" hidden="1" x14ac:dyDescent="0.25">
      <c r="A124" s="102"/>
      <c r="B124" s="103" t="s">
        <v>177</v>
      </c>
      <c r="C124" s="103" t="s">
        <v>190</v>
      </c>
      <c r="D124" s="103" t="s">
        <v>89</v>
      </c>
      <c r="H124" s="123">
        <f>'MATRIZ 2017 COMPL HOMOLOGADA (2'!J124</f>
        <v>1719973.4019592025</v>
      </c>
      <c r="I124" s="123">
        <f>'MATRIZ 2017 COMPL HOMOLOGADA (2'!O124</f>
        <v>0</v>
      </c>
      <c r="J124" s="123">
        <f>'MATRIZ 2017 COMPL HOMOLOGADA (2'!R124+'MATRIZ 2017 COMPL HOMOLOGADA (2'!X124+'MATRIZ 2017 COMPL HOMOLOGADA (2'!AQ124+'MATRIZ 2017 COMPL HOMOLOGADA (2'!AU124+'MATRIZ 2017 COMPL HOMOLOGADA (2'!AY124</f>
        <v>0</v>
      </c>
      <c r="K124" s="123"/>
      <c r="L124" s="123">
        <f t="shared" si="6"/>
        <v>1719973.4019592025</v>
      </c>
      <c r="M124" s="123"/>
      <c r="N124" s="123">
        <f>'MATRIZ 2017 COMPL HOMOLOGADA (2'!AG124+'MATRIZ 2017 COMPL HOMOLOGADA (2'!AJ124+'MATRIZ 2017 COMPL HOMOLOGADA (2'!AM124</f>
        <v>547008.94656867825</v>
      </c>
      <c r="O124" s="123"/>
      <c r="P124" s="123"/>
      <c r="Q124" s="123">
        <f>'MATRIZ 2017 COMPL HOMOLOGADA (2'!AJ124+'MATRIZ 2017 COMPL HOMOLOGADA (2'!AM124+'MATRIZ 2017 COMPL HOMOLOGADA (2'!AP124</f>
        <v>0</v>
      </c>
      <c r="R124" s="102"/>
    </row>
    <row r="125" spans="1:18" hidden="1" x14ac:dyDescent="0.25">
      <c r="A125" s="102"/>
      <c r="B125" s="103" t="s">
        <v>177</v>
      </c>
      <c r="C125" s="103" t="s">
        <v>191</v>
      </c>
      <c r="D125" s="103" t="s">
        <v>89</v>
      </c>
      <c r="H125" s="123">
        <f>'MATRIZ 2017 COMPL HOMOLOGADA (2'!J125</f>
        <v>5018297.6005874965</v>
      </c>
      <c r="I125" s="123">
        <f>'MATRIZ 2017 COMPL HOMOLOGADA (2'!O125</f>
        <v>0</v>
      </c>
      <c r="J125" s="123">
        <f>'MATRIZ 2017 COMPL HOMOLOGADA (2'!R125+'MATRIZ 2017 COMPL HOMOLOGADA (2'!X125+'MATRIZ 2017 COMPL HOMOLOGADA (2'!AQ125+'MATRIZ 2017 COMPL HOMOLOGADA (2'!AU125+'MATRIZ 2017 COMPL HOMOLOGADA (2'!AY125</f>
        <v>16388.701604998281</v>
      </c>
      <c r="K125" s="123"/>
      <c r="L125" s="123">
        <f t="shared" si="6"/>
        <v>5034686.3021924952</v>
      </c>
      <c r="M125" s="123"/>
      <c r="N125" s="123">
        <f>'MATRIZ 2017 COMPL HOMOLOGADA (2'!AG125+'MATRIZ 2017 COMPL HOMOLOGADA (2'!AJ125+'MATRIZ 2017 COMPL HOMOLOGADA (2'!AM125</f>
        <v>1574686.9378380619</v>
      </c>
      <c r="O125" s="123"/>
      <c r="P125" s="123"/>
      <c r="Q125" s="123">
        <f>'MATRIZ 2017 COMPL HOMOLOGADA (2'!AJ125+'MATRIZ 2017 COMPL HOMOLOGADA (2'!AM125+'MATRIZ 2017 COMPL HOMOLOGADA (2'!AP125</f>
        <v>775295.68816292309</v>
      </c>
      <c r="R125" s="102"/>
    </row>
    <row r="126" spans="1:18" hidden="1" x14ac:dyDescent="0.25">
      <c r="A126" s="102"/>
      <c r="B126" s="103" t="s">
        <v>177</v>
      </c>
      <c r="C126" s="103" t="s">
        <v>192</v>
      </c>
      <c r="D126" s="103" t="s">
        <v>89</v>
      </c>
      <c r="H126" s="123">
        <f>'MATRIZ 2017 COMPL HOMOLOGADA (2'!J126</f>
        <v>13087183.506333396</v>
      </c>
      <c r="I126" s="123">
        <f>'MATRIZ 2017 COMPL HOMOLOGADA (2'!O126</f>
        <v>0</v>
      </c>
      <c r="J126" s="123">
        <f>'MATRIZ 2017 COMPL HOMOLOGADA (2'!R126+'MATRIZ 2017 COMPL HOMOLOGADA (2'!X126+'MATRIZ 2017 COMPL HOMOLOGADA (2'!AQ126+'MATRIZ 2017 COMPL HOMOLOGADA (2'!AU126+'MATRIZ 2017 COMPL HOMOLOGADA (2'!AY126</f>
        <v>543453.09362897684</v>
      </c>
      <c r="K126" s="123"/>
      <c r="L126" s="123">
        <f t="shared" si="6"/>
        <v>13630636.599962372</v>
      </c>
      <c r="M126" s="123"/>
      <c r="N126" s="123">
        <f>'MATRIZ 2017 COMPL HOMOLOGADA (2'!AG126+'MATRIZ 2017 COMPL HOMOLOGADA (2'!AJ126+'MATRIZ 2017 COMPL HOMOLOGADA (2'!AM126</f>
        <v>3542833.9454485085</v>
      </c>
      <c r="O126" s="123"/>
      <c r="P126" s="123"/>
      <c r="Q126" s="123">
        <f>'MATRIZ 2017 COMPL HOMOLOGADA (2'!AJ126+'MATRIZ 2017 COMPL HOMOLOGADA (2'!AM126+'MATRIZ 2017 COMPL HOMOLOGADA (2'!AP126</f>
        <v>236804.89569495776</v>
      </c>
      <c r="R126" s="102"/>
    </row>
    <row r="127" spans="1:18" hidden="1" x14ac:dyDescent="0.25">
      <c r="A127" s="102"/>
      <c r="B127" s="103" t="s">
        <v>177</v>
      </c>
      <c r="C127" s="103" t="s">
        <v>193</v>
      </c>
      <c r="D127" s="103" t="s">
        <v>93</v>
      </c>
      <c r="H127" s="123">
        <f>'MATRIZ 2017 COMPL HOMOLOGADA (2'!J127</f>
        <v>0</v>
      </c>
      <c r="I127" s="123">
        <f>'MATRIZ 2017 COMPL HOMOLOGADA (2'!O127</f>
        <v>1008808.992033664</v>
      </c>
      <c r="J127" s="123">
        <f>'MATRIZ 2017 COMPL HOMOLOGADA (2'!R127+'MATRIZ 2017 COMPL HOMOLOGADA (2'!X127+'MATRIZ 2017 COMPL HOMOLOGADA (2'!AQ127+'MATRIZ 2017 COMPL HOMOLOGADA (2'!AU127+'MATRIZ 2017 COMPL HOMOLOGADA (2'!AY127</f>
        <v>0</v>
      </c>
      <c r="K127" s="123"/>
      <c r="L127" s="123">
        <f t="shared" si="6"/>
        <v>1008808.992033664</v>
      </c>
      <c r="M127" s="123"/>
      <c r="N127" s="123">
        <f>'MATRIZ 2017 COMPL HOMOLOGADA (2'!AG127+'MATRIZ 2017 COMPL HOMOLOGADA (2'!AJ127+'MATRIZ 2017 COMPL HOMOLOGADA (2'!AM127</f>
        <v>0</v>
      </c>
      <c r="O127" s="123"/>
      <c r="P127" s="123"/>
      <c r="Q127" s="123">
        <f>'MATRIZ 2017 COMPL HOMOLOGADA (2'!AJ127+'MATRIZ 2017 COMPL HOMOLOGADA (2'!AM127+'MATRIZ 2017 COMPL HOMOLOGADA (2'!AP127</f>
        <v>0</v>
      </c>
      <c r="R127" s="102"/>
    </row>
    <row r="128" spans="1:18" hidden="1" x14ac:dyDescent="0.25">
      <c r="A128" s="102"/>
      <c r="B128" s="103" t="s">
        <v>177</v>
      </c>
      <c r="C128" s="103" t="s">
        <v>194</v>
      </c>
      <c r="D128" s="103" t="s">
        <v>89</v>
      </c>
      <c r="H128" s="123">
        <f>'MATRIZ 2017 COMPL HOMOLOGADA (2'!J128</f>
        <v>3669027.9159069569</v>
      </c>
      <c r="I128" s="123">
        <f>'MATRIZ 2017 COMPL HOMOLOGADA (2'!O128</f>
        <v>0</v>
      </c>
      <c r="J128" s="123">
        <f>'MATRIZ 2017 COMPL HOMOLOGADA (2'!R128+'MATRIZ 2017 COMPL HOMOLOGADA (2'!X128+'MATRIZ 2017 COMPL HOMOLOGADA (2'!AQ128+'MATRIZ 2017 COMPL HOMOLOGADA (2'!AU128+'MATRIZ 2017 COMPL HOMOLOGADA (2'!AY128</f>
        <v>2937.2256528046087</v>
      </c>
      <c r="K128" s="123"/>
      <c r="L128" s="123">
        <f t="shared" si="6"/>
        <v>3671965.1415597615</v>
      </c>
      <c r="M128" s="123"/>
      <c r="N128" s="123">
        <f>'MATRIZ 2017 COMPL HOMOLOGADA (2'!AG128+'MATRIZ 2017 COMPL HOMOLOGADA (2'!AJ128+'MATRIZ 2017 COMPL HOMOLOGADA (2'!AM128</f>
        <v>1965667.6260521554</v>
      </c>
      <c r="O128" s="123"/>
      <c r="P128" s="123"/>
      <c r="Q128" s="123">
        <f>'MATRIZ 2017 COMPL HOMOLOGADA (2'!AJ128+'MATRIZ 2017 COMPL HOMOLOGADA (2'!AM128+'MATRIZ 2017 COMPL HOMOLOGADA (2'!AP128</f>
        <v>850901.64663601888</v>
      </c>
      <c r="R128" s="102"/>
    </row>
    <row r="129" spans="1:18" hidden="1" x14ac:dyDescent="0.25">
      <c r="A129" s="102"/>
      <c r="B129" s="103" t="s">
        <v>177</v>
      </c>
      <c r="C129" s="103" t="s">
        <v>195</v>
      </c>
      <c r="D129" s="103" t="s">
        <v>93</v>
      </c>
      <c r="H129" s="123">
        <f>'MATRIZ 2017 COMPL HOMOLOGADA (2'!J129</f>
        <v>0</v>
      </c>
      <c r="I129" s="123">
        <f>'MATRIZ 2017 COMPL HOMOLOGADA (2'!O129</f>
        <v>1048452.6949185111</v>
      </c>
      <c r="J129" s="123">
        <f>'MATRIZ 2017 COMPL HOMOLOGADA (2'!R129+'MATRIZ 2017 COMPL HOMOLOGADA (2'!X129+'MATRIZ 2017 COMPL HOMOLOGADA (2'!AQ129+'MATRIZ 2017 COMPL HOMOLOGADA (2'!AU129+'MATRIZ 2017 COMPL HOMOLOGADA (2'!AY129</f>
        <v>0</v>
      </c>
      <c r="K129" s="123"/>
      <c r="L129" s="123">
        <f t="shared" si="6"/>
        <v>1048452.6949185111</v>
      </c>
      <c r="M129" s="123"/>
      <c r="N129" s="123">
        <f>'MATRIZ 2017 COMPL HOMOLOGADA (2'!AG129+'MATRIZ 2017 COMPL HOMOLOGADA (2'!AJ129+'MATRIZ 2017 COMPL HOMOLOGADA (2'!AM129</f>
        <v>104022.65433837338</v>
      </c>
      <c r="O129" s="123"/>
      <c r="P129" s="123"/>
      <c r="Q129" s="123">
        <f>'MATRIZ 2017 COMPL HOMOLOGADA (2'!AJ129+'MATRIZ 2017 COMPL HOMOLOGADA (2'!AM129+'MATRIZ 2017 COMPL HOMOLOGADA (2'!AP129</f>
        <v>0</v>
      </c>
      <c r="R129" s="102"/>
    </row>
    <row r="130" spans="1:18" hidden="1" x14ac:dyDescent="0.25">
      <c r="A130" s="102"/>
      <c r="B130" s="103" t="s">
        <v>177</v>
      </c>
      <c r="C130" s="103" t="s">
        <v>196</v>
      </c>
      <c r="D130" s="103" t="s">
        <v>93</v>
      </c>
      <c r="H130" s="123">
        <f>'MATRIZ 2017 COMPL HOMOLOGADA (2'!J130</f>
        <v>0</v>
      </c>
      <c r="I130" s="123">
        <f>'MATRIZ 2017 COMPL HOMOLOGADA (2'!O130</f>
        <v>1205517.1757275218</v>
      </c>
      <c r="J130" s="123">
        <f>'MATRIZ 2017 COMPL HOMOLOGADA (2'!R130+'MATRIZ 2017 COMPL HOMOLOGADA (2'!X130+'MATRIZ 2017 COMPL HOMOLOGADA (2'!AQ130+'MATRIZ 2017 COMPL HOMOLOGADA (2'!AU130+'MATRIZ 2017 COMPL HOMOLOGADA (2'!AY130</f>
        <v>0</v>
      </c>
      <c r="K130" s="123"/>
      <c r="L130" s="123">
        <f t="shared" si="6"/>
        <v>1205517.1757275218</v>
      </c>
      <c r="M130" s="123"/>
      <c r="N130" s="123">
        <f>'MATRIZ 2017 COMPL HOMOLOGADA (2'!AG130+'MATRIZ 2017 COMPL HOMOLOGADA (2'!AJ130+'MATRIZ 2017 COMPL HOMOLOGADA (2'!AM130</f>
        <v>261858.89051380334</v>
      </c>
      <c r="O130" s="123"/>
      <c r="P130" s="123"/>
      <c r="Q130" s="123">
        <f>'MATRIZ 2017 COMPL HOMOLOGADA (2'!AJ130+'MATRIZ 2017 COMPL HOMOLOGADA (2'!AM130+'MATRIZ 2017 COMPL HOMOLOGADA (2'!AP130</f>
        <v>0</v>
      </c>
      <c r="R130" s="102"/>
    </row>
    <row r="131" spans="1:18" hidden="1" x14ac:dyDescent="0.25">
      <c r="A131" s="102"/>
      <c r="B131" s="103" t="s">
        <v>177</v>
      </c>
      <c r="C131" s="103" t="s">
        <v>197</v>
      </c>
      <c r="D131" s="103" t="s">
        <v>89</v>
      </c>
      <c r="H131" s="123">
        <f>'MATRIZ 2017 COMPL HOMOLOGADA (2'!J131</f>
        <v>3121780.1728885248</v>
      </c>
      <c r="I131" s="123">
        <f>'MATRIZ 2017 COMPL HOMOLOGADA (2'!O131</f>
        <v>0</v>
      </c>
      <c r="J131" s="123">
        <f>'MATRIZ 2017 COMPL HOMOLOGADA (2'!R131+'MATRIZ 2017 COMPL HOMOLOGADA (2'!X131+'MATRIZ 2017 COMPL HOMOLOGADA (2'!AQ131+'MATRIZ 2017 COMPL HOMOLOGADA (2'!AU131+'MATRIZ 2017 COMPL HOMOLOGADA (2'!AY131</f>
        <v>158324.30411915106</v>
      </c>
      <c r="K131" s="123"/>
      <c r="L131" s="123">
        <f t="shared" si="6"/>
        <v>3280104.4770076759</v>
      </c>
      <c r="M131" s="123"/>
      <c r="N131" s="123">
        <f>'MATRIZ 2017 COMPL HOMOLOGADA (2'!AG131+'MATRIZ 2017 COMPL HOMOLOGADA (2'!AJ131+'MATRIZ 2017 COMPL HOMOLOGADA (2'!AM131</f>
        <v>890290.13762230647</v>
      </c>
      <c r="O131" s="123"/>
      <c r="P131" s="123"/>
      <c r="Q131" s="123">
        <f>'MATRIZ 2017 COMPL HOMOLOGADA (2'!AJ131+'MATRIZ 2017 COMPL HOMOLOGADA (2'!AM131+'MATRIZ 2017 COMPL HOMOLOGADA (2'!AP131</f>
        <v>92479.237817362344</v>
      </c>
      <c r="R131" s="102"/>
    </row>
    <row r="132" spans="1:18" hidden="1" x14ac:dyDescent="0.25">
      <c r="A132" s="102"/>
      <c r="B132" s="103" t="s">
        <v>177</v>
      </c>
      <c r="C132" s="103" t="s">
        <v>198</v>
      </c>
      <c r="D132" s="103" t="s">
        <v>89</v>
      </c>
      <c r="H132" s="123">
        <f>'MATRIZ 2017 COMPL HOMOLOGADA (2'!J132</f>
        <v>3410864.8402602025</v>
      </c>
      <c r="I132" s="123">
        <f>'MATRIZ 2017 COMPL HOMOLOGADA (2'!O132</f>
        <v>0</v>
      </c>
      <c r="J132" s="123">
        <f>'MATRIZ 2017 COMPL HOMOLOGADA (2'!R132+'MATRIZ 2017 COMPL HOMOLOGADA (2'!X132+'MATRIZ 2017 COMPL HOMOLOGADA (2'!AQ132+'MATRIZ 2017 COMPL HOMOLOGADA (2'!AU132+'MATRIZ 2017 COMPL HOMOLOGADA (2'!AY132</f>
        <v>0</v>
      </c>
      <c r="K132" s="123"/>
      <c r="L132" s="123">
        <f t="shared" si="6"/>
        <v>3410864.8402602025</v>
      </c>
      <c r="M132" s="123"/>
      <c r="N132" s="123">
        <f>'MATRIZ 2017 COMPL HOMOLOGADA (2'!AG132+'MATRIZ 2017 COMPL HOMOLOGADA (2'!AJ132+'MATRIZ 2017 COMPL HOMOLOGADA (2'!AM132</f>
        <v>931407.26562271593</v>
      </c>
      <c r="O132" s="123"/>
      <c r="P132" s="123"/>
      <c r="Q132" s="123">
        <f>'MATRIZ 2017 COMPL HOMOLOGADA (2'!AJ132+'MATRIZ 2017 COMPL HOMOLOGADA (2'!AM132+'MATRIZ 2017 COMPL HOMOLOGADA (2'!AP132</f>
        <v>0</v>
      </c>
      <c r="R132" s="102"/>
    </row>
    <row r="133" spans="1:18" hidden="1" x14ac:dyDescent="0.25">
      <c r="A133" s="102"/>
      <c r="B133" s="103" t="s">
        <v>177</v>
      </c>
      <c r="C133" s="103" t="s">
        <v>199</v>
      </c>
      <c r="D133" s="103" t="s">
        <v>89</v>
      </c>
      <c r="H133" s="123">
        <f>'MATRIZ 2017 COMPL HOMOLOGADA (2'!J133</f>
        <v>3673350.4390009199</v>
      </c>
      <c r="I133" s="123">
        <f>'MATRIZ 2017 COMPL HOMOLOGADA (2'!O133</f>
        <v>0</v>
      </c>
      <c r="J133" s="123">
        <f>'MATRIZ 2017 COMPL HOMOLOGADA (2'!R133+'MATRIZ 2017 COMPL HOMOLOGADA (2'!X133+'MATRIZ 2017 COMPL HOMOLOGADA (2'!AQ133+'MATRIZ 2017 COMPL HOMOLOGADA (2'!AU133+'MATRIZ 2017 COMPL HOMOLOGADA (2'!AY133</f>
        <v>93037.065808617015</v>
      </c>
      <c r="K133" s="123"/>
      <c r="L133" s="123">
        <f t="shared" si="6"/>
        <v>3766387.504809537</v>
      </c>
      <c r="M133" s="123"/>
      <c r="N133" s="123">
        <f>'MATRIZ 2017 COMPL HOMOLOGADA (2'!AG133+'MATRIZ 2017 COMPL HOMOLOGADA (2'!AJ133+'MATRIZ 2017 COMPL HOMOLOGADA (2'!AM133</f>
        <v>1120792.278918114</v>
      </c>
      <c r="O133" s="123"/>
      <c r="P133" s="123"/>
      <c r="Q133" s="123">
        <f>'MATRIZ 2017 COMPL HOMOLOGADA (2'!AJ133+'MATRIZ 2017 COMPL HOMOLOGADA (2'!AM133+'MATRIZ 2017 COMPL HOMOLOGADA (2'!AP133</f>
        <v>32717.333778467702</v>
      </c>
      <c r="R133" s="102"/>
    </row>
    <row r="134" spans="1:18" hidden="1" x14ac:dyDescent="0.25">
      <c r="A134" s="102"/>
      <c r="B134" s="103" t="s">
        <v>177</v>
      </c>
      <c r="C134" s="103" t="s">
        <v>200</v>
      </c>
      <c r="D134" s="103" t="s">
        <v>93</v>
      </c>
      <c r="H134" s="123">
        <f>'MATRIZ 2017 COMPL HOMOLOGADA (2'!J134</f>
        <v>0</v>
      </c>
      <c r="I134" s="123">
        <f>'MATRIZ 2017 COMPL HOMOLOGADA (2'!O134</f>
        <v>1368238.476474161</v>
      </c>
      <c r="J134" s="123">
        <f>'MATRIZ 2017 COMPL HOMOLOGADA (2'!R134+'MATRIZ 2017 COMPL HOMOLOGADA (2'!X134+'MATRIZ 2017 COMPL HOMOLOGADA (2'!AQ134+'MATRIZ 2017 COMPL HOMOLOGADA (2'!AU134+'MATRIZ 2017 COMPL HOMOLOGADA (2'!AY134</f>
        <v>0</v>
      </c>
      <c r="K134" s="123"/>
      <c r="L134" s="123">
        <f t="shared" si="6"/>
        <v>1368238.476474161</v>
      </c>
      <c r="M134" s="123"/>
      <c r="N134" s="123">
        <f>'MATRIZ 2017 COMPL HOMOLOGADA (2'!AG134+'MATRIZ 2017 COMPL HOMOLOGADA (2'!AJ134+'MATRIZ 2017 COMPL HOMOLOGADA (2'!AM134</f>
        <v>415635.19437785522</v>
      </c>
      <c r="O134" s="123"/>
      <c r="P134" s="123"/>
      <c r="Q134" s="123">
        <f>'MATRIZ 2017 COMPL HOMOLOGADA (2'!AJ134+'MATRIZ 2017 COMPL HOMOLOGADA (2'!AM134+'MATRIZ 2017 COMPL HOMOLOGADA (2'!AP134</f>
        <v>0</v>
      </c>
      <c r="R134" s="102"/>
    </row>
    <row r="135" spans="1:18" hidden="1" x14ac:dyDescent="0.25">
      <c r="A135" s="102"/>
      <c r="B135" s="103" t="s">
        <v>177</v>
      </c>
      <c r="C135" s="103" t="s">
        <v>201</v>
      </c>
      <c r="D135" s="103" t="s">
        <v>93</v>
      </c>
      <c r="H135" s="123">
        <f>'MATRIZ 2017 COMPL HOMOLOGADA (2'!J135</f>
        <v>0</v>
      </c>
      <c r="I135" s="123">
        <f>'MATRIZ 2017 COMPL HOMOLOGADA (2'!O135</f>
        <v>1008808.992033664</v>
      </c>
      <c r="J135" s="123">
        <f>'MATRIZ 2017 COMPL HOMOLOGADA (2'!R135+'MATRIZ 2017 COMPL HOMOLOGADA (2'!X135+'MATRIZ 2017 COMPL HOMOLOGADA (2'!AQ135+'MATRIZ 2017 COMPL HOMOLOGADA (2'!AU135+'MATRIZ 2017 COMPL HOMOLOGADA (2'!AY135</f>
        <v>0</v>
      </c>
      <c r="K135" s="123"/>
      <c r="L135" s="123">
        <f t="shared" si="6"/>
        <v>1008808.992033664</v>
      </c>
      <c r="M135" s="123"/>
      <c r="N135" s="123">
        <f>'MATRIZ 2017 COMPL HOMOLOGADA (2'!AG135+'MATRIZ 2017 COMPL HOMOLOGADA (2'!AJ135+'MATRIZ 2017 COMPL HOMOLOGADA (2'!AM135</f>
        <v>0</v>
      </c>
      <c r="O135" s="123"/>
      <c r="P135" s="123"/>
      <c r="Q135" s="123">
        <f>'MATRIZ 2017 COMPL HOMOLOGADA (2'!AJ135+'MATRIZ 2017 COMPL HOMOLOGADA (2'!AM135+'MATRIZ 2017 COMPL HOMOLOGADA (2'!AP135</f>
        <v>0</v>
      </c>
      <c r="R135" s="102"/>
    </row>
    <row r="136" spans="1:18" hidden="1" x14ac:dyDescent="0.25">
      <c r="A136" s="102"/>
      <c r="B136" s="103" t="s">
        <v>177</v>
      </c>
      <c r="C136" s="103" t="s">
        <v>202</v>
      </c>
      <c r="D136" s="103" t="s">
        <v>89</v>
      </c>
      <c r="H136" s="123">
        <f>'MATRIZ 2017 COMPL HOMOLOGADA (2'!J136</f>
        <v>2183829.801430196</v>
      </c>
      <c r="I136" s="123">
        <f>'MATRIZ 2017 COMPL HOMOLOGADA (2'!O136</f>
        <v>0</v>
      </c>
      <c r="J136" s="123">
        <f>'MATRIZ 2017 COMPL HOMOLOGADA (2'!R136+'MATRIZ 2017 COMPL HOMOLOGADA (2'!X136+'MATRIZ 2017 COMPL HOMOLOGADA (2'!AQ136+'MATRIZ 2017 COMPL HOMOLOGADA (2'!AU136+'MATRIZ 2017 COMPL HOMOLOGADA (2'!AY136</f>
        <v>371589.01264126855</v>
      </c>
      <c r="K136" s="123"/>
      <c r="L136" s="123">
        <f t="shared" si="6"/>
        <v>2555418.8140714644</v>
      </c>
      <c r="M136" s="123"/>
      <c r="N136" s="123">
        <f>'MATRIZ 2017 COMPL HOMOLOGADA (2'!AG136+'MATRIZ 2017 COMPL HOMOLOGADA (2'!AJ136+'MATRIZ 2017 COMPL HOMOLOGADA (2'!AM136</f>
        <v>791290.56131273927</v>
      </c>
      <c r="O136" s="123"/>
      <c r="P136" s="123"/>
      <c r="Q136" s="123">
        <f>'MATRIZ 2017 COMPL HOMOLOGADA (2'!AJ136+'MATRIZ 2017 COMPL HOMOLOGADA (2'!AM136+'MATRIZ 2017 COMPL HOMOLOGADA (2'!AP136</f>
        <v>215433.08895257159</v>
      </c>
      <c r="R136" s="102"/>
    </row>
    <row r="137" spans="1:18" hidden="1" x14ac:dyDescent="0.25">
      <c r="A137" s="102"/>
      <c r="B137" s="103" t="s">
        <v>177</v>
      </c>
      <c r="C137" s="103" t="s">
        <v>203</v>
      </c>
      <c r="D137" s="103" t="s">
        <v>89</v>
      </c>
      <c r="H137" s="123">
        <f>'MATRIZ 2017 COMPL HOMOLOGADA (2'!J137</f>
        <v>4146058.0385389514</v>
      </c>
      <c r="I137" s="123">
        <f>'MATRIZ 2017 COMPL HOMOLOGADA (2'!O137</f>
        <v>0</v>
      </c>
      <c r="J137" s="123">
        <f>'MATRIZ 2017 COMPL HOMOLOGADA (2'!R137+'MATRIZ 2017 COMPL HOMOLOGADA (2'!X137+'MATRIZ 2017 COMPL HOMOLOGADA (2'!AQ137+'MATRIZ 2017 COMPL HOMOLOGADA (2'!AU137+'MATRIZ 2017 COMPL HOMOLOGADA (2'!AY137</f>
        <v>0</v>
      </c>
      <c r="K137" s="123"/>
      <c r="L137" s="123">
        <f t="shared" si="6"/>
        <v>4146058.0385389514</v>
      </c>
      <c r="M137" s="123"/>
      <c r="N137" s="123">
        <f>'MATRIZ 2017 COMPL HOMOLOGADA (2'!AG137+'MATRIZ 2017 COMPL HOMOLOGADA (2'!AJ137+'MATRIZ 2017 COMPL HOMOLOGADA (2'!AM137</f>
        <v>1198631.2024954977</v>
      </c>
      <c r="O137" s="123"/>
      <c r="P137" s="123"/>
      <c r="Q137" s="123">
        <f>'MATRIZ 2017 COMPL HOMOLOGADA (2'!AJ137+'MATRIZ 2017 COMPL HOMOLOGADA (2'!AM137+'MATRIZ 2017 COMPL HOMOLOGADA (2'!AP137</f>
        <v>0</v>
      </c>
      <c r="R137" s="102"/>
    </row>
    <row r="138" spans="1:18" hidden="1" x14ac:dyDescent="0.25">
      <c r="A138" s="102"/>
      <c r="B138" s="103" t="s">
        <v>177</v>
      </c>
      <c r="C138" s="103" t="s">
        <v>204</v>
      </c>
      <c r="D138" s="103" t="s">
        <v>93</v>
      </c>
      <c r="H138" s="123">
        <f>'MATRIZ 2017 COMPL HOMOLOGADA (2'!J138</f>
        <v>0</v>
      </c>
      <c r="I138" s="123">
        <f>'MATRIZ 2017 COMPL HOMOLOGADA (2'!O138</f>
        <v>1225718.3464938309</v>
      </c>
      <c r="J138" s="123">
        <f>'MATRIZ 2017 COMPL HOMOLOGADA (2'!R138+'MATRIZ 2017 COMPL HOMOLOGADA (2'!X138+'MATRIZ 2017 COMPL HOMOLOGADA (2'!AQ138+'MATRIZ 2017 COMPL HOMOLOGADA (2'!AU138+'MATRIZ 2017 COMPL HOMOLOGADA (2'!AY138</f>
        <v>0</v>
      </c>
      <c r="K138" s="123"/>
      <c r="L138" s="123">
        <f t="shared" si="6"/>
        <v>1225718.3464938309</v>
      </c>
      <c r="M138" s="123"/>
      <c r="N138" s="123">
        <f>'MATRIZ 2017 COMPL HOMOLOGADA (2'!AG138+'MATRIZ 2017 COMPL HOMOLOGADA (2'!AJ138+'MATRIZ 2017 COMPL HOMOLOGADA (2'!AM138</f>
        <v>280346.15967464901</v>
      </c>
      <c r="O138" s="123"/>
      <c r="P138" s="123"/>
      <c r="Q138" s="123">
        <f>'MATRIZ 2017 COMPL HOMOLOGADA (2'!AJ138+'MATRIZ 2017 COMPL HOMOLOGADA (2'!AM138+'MATRIZ 2017 COMPL HOMOLOGADA (2'!AP138</f>
        <v>0</v>
      </c>
      <c r="R138" s="102"/>
    </row>
    <row r="139" spans="1:18" hidden="1" x14ac:dyDescent="0.25">
      <c r="A139" s="102"/>
      <c r="B139" s="103" t="s">
        <v>177</v>
      </c>
      <c r="C139" s="103" t="s">
        <v>205</v>
      </c>
      <c r="D139" s="103" t="s">
        <v>89</v>
      </c>
      <c r="H139" s="123">
        <f>'MATRIZ 2017 COMPL HOMOLOGADA (2'!J139</f>
        <v>1562467.9348846115</v>
      </c>
      <c r="I139" s="123">
        <f>'MATRIZ 2017 COMPL HOMOLOGADA (2'!O139</f>
        <v>0</v>
      </c>
      <c r="J139" s="123">
        <f>'MATRIZ 2017 COMPL HOMOLOGADA (2'!R139+'MATRIZ 2017 COMPL HOMOLOGADA (2'!X139+'MATRIZ 2017 COMPL HOMOLOGADA (2'!AQ139+'MATRIZ 2017 COMPL HOMOLOGADA (2'!AU139+'MATRIZ 2017 COMPL HOMOLOGADA (2'!AY139</f>
        <v>0</v>
      </c>
      <c r="K139" s="123"/>
      <c r="L139" s="123">
        <f t="shared" si="6"/>
        <v>1562467.9348846115</v>
      </c>
      <c r="M139" s="123"/>
      <c r="N139" s="123">
        <f>'MATRIZ 2017 COMPL HOMOLOGADA (2'!AG139+'MATRIZ 2017 COMPL HOMOLOGADA (2'!AJ139+'MATRIZ 2017 COMPL HOMOLOGADA (2'!AM139</f>
        <v>177400.269386828</v>
      </c>
      <c r="O139" s="123"/>
      <c r="P139" s="123"/>
      <c r="Q139" s="123">
        <f>'MATRIZ 2017 COMPL HOMOLOGADA (2'!AJ139+'MATRIZ 2017 COMPL HOMOLOGADA (2'!AM139+'MATRIZ 2017 COMPL HOMOLOGADA (2'!AP139</f>
        <v>0</v>
      </c>
      <c r="R139" s="102"/>
    </row>
    <row r="140" spans="1:18" hidden="1" x14ac:dyDescent="0.25">
      <c r="A140" s="102"/>
      <c r="B140" s="103" t="s">
        <v>177</v>
      </c>
      <c r="C140" s="103" t="s">
        <v>206</v>
      </c>
      <c r="D140" s="103" t="s">
        <v>89</v>
      </c>
      <c r="H140" s="123">
        <f>'MATRIZ 2017 COMPL HOMOLOGADA (2'!J140</f>
        <v>1719973.4019592025</v>
      </c>
      <c r="I140" s="123">
        <f>'MATRIZ 2017 COMPL HOMOLOGADA (2'!O140</f>
        <v>0</v>
      </c>
      <c r="J140" s="123">
        <f>'MATRIZ 2017 COMPL HOMOLOGADA (2'!R140+'MATRIZ 2017 COMPL HOMOLOGADA (2'!X140+'MATRIZ 2017 COMPL HOMOLOGADA (2'!AQ140+'MATRIZ 2017 COMPL HOMOLOGADA (2'!AU140+'MATRIZ 2017 COMPL HOMOLOGADA (2'!AY140</f>
        <v>0</v>
      </c>
      <c r="K140" s="123"/>
      <c r="L140" s="123">
        <f t="shared" si="6"/>
        <v>1719973.4019592025</v>
      </c>
      <c r="M140" s="123"/>
      <c r="N140" s="123">
        <f>'MATRIZ 2017 COMPL HOMOLOGADA (2'!AG140+'MATRIZ 2017 COMPL HOMOLOGADA (2'!AJ140+'MATRIZ 2017 COMPL HOMOLOGADA (2'!AM140</f>
        <v>436091.13555378816</v>
      </c>
      <c r="O140" s="123"/>
      <c r="P140" s="123"/>
      <c r="Q140" s="123">
        <f>'MATRIZ 2017 COMPL HOMOLOGADA (2'!AJ140+'MATRIZ 2017 COMPL HOMOLOGADA (2'!AM140+'MATRIZ 2017 COMPL HOMOLOGADA (2'!AP140</f>
        <v>0</v>
      </c>
      <c r="R140" s="102"/>
    </row>
    <row r="141" spans="1:18" hidden="1" x14ac:dyDescent="0.25">
      <c r="A141" s="102"/>
      <c r="B141" s="103" t="s">
        <v>177</v>
      </c>
      <c r="C141" s="103" t="s">
        <v>207</v>
      </c>
      <c r="D141" s="103" t="s">
        <v>93</v>
      </c>
      <c r="H141" s="123">
        <f>'MATRIZ 2017 COMPL HOMOLOGADA (2'!J141</f>
        <v>0</v>
      </c>
      <c r="I141" s="123">
        <f>'MATRIZ 2017 COMPL HOMOLOGADA (2'!O141</f>
        <v>1313533.3894376368</v>
      </c>
      <c r="J141" s="123">
        <f>'MATRIZ 2017 COMPL HOMOLOGADA (2'!R141+'MATRIZ 2017 COMPL HOMOLOGADA (2'!X141+'MATRIZ 2017 COMPL HOMOLOGADA (2'!AQ141+'MATRIZ 2017 COMPL HOMOLOGADA (2'!AU141+'MATRIZ 2017 COMPL HOMOLOGADA (2'!AY141</f>
        <v>0</v>
      </c>
      <c r="K141" s="123"/>
      <c r="L141" s="123">
        <f t="shared" si="6"/>
        <v>1313533.3894376368</v>
      </c>
      <c r="M141" s="123"/>
      <c r="N141" s="123">
        <f>'MATRIZ 2017 COMPL HOMOLOGADA (2'!AG141+'MATRIZ 2017 COMPL HOMOLOGADA (2'!AJ141+'MATRIZ 2017 COMPL HOMOLOGADA (2'!AM141</f>
        <v>221900.80858365278</v>
      </c>
      <c r="O141" s="123"/>
      <c r="P141" s="123"/>
      <c r="Q141" s="123">
        <f>'MATRIZ 2017 COMPL HOMOLOGADA (2'!AJ141+'MATRIZ 2017 COMPL HOMOLOGADA (2'!AM141+'MATRIZ 2017 COMPL HOMOLOGADA (2'!AP141</f>
        <v>0</v>
      </c>
      <c r="R141" s="102"/>
    </row>
    <row r="142" spans="1:18" hidden="1" x14ac:dyDescent="0.25">
      <c r="A142" s="102"/>
      <c r="B142" s="103" t="s">
        <v>177</v>
      </c>
      <c r="C142" s="103" t="s">
        <v>208</v>
      </c>
      <c r="D142" s="103" t="s">
        <v>136</v>
      </c>
      <c r="H142" s="123">
        <f>'MATRIZ 2017 COMPL HOMOLOGADA (2'!J142</f>
        <v>0</v>
      </c>
      <c r="I142" s="123">
        <f>'MATRIZ 2017 COMPL HOMOLOGADA (2'!O142</f>
        <v>1668032.7241034177</v>
      </c>
      <c r="J142" s="123">
        <f>'MATRIZ 2017 COMPL HOMOLOGADA (2'!R142+'MATRIZ 2017 COMPL HOMOLOGADA (2'!X142+'MATRIZ 2017 COMPL HOMOLOGADA (2'!AQ142+'MATRIZ 2017 COMPL HOMOLOGADA (2'!AU142+'MATRIZ 2017 COMPL HOMOLOGADA (2'!AY142</f>
        <v>0</v>
      </c>
      <c r="K142" s="123"/>
      <c r="L142" s="123">
        <f t="shared" si="6"/>
        <v>1668032.7241034177</v>
      </c>
      <c r="M142" s="123"/>
      <c r="N142" s="123">
        <f>'MATRIZ 2017 COMPL HOMOLOGADA (2'!AG142+'MATRIZ 2017 COMPL HOMOLOGADA (2'!AJ142+'MATRIZ 2017 COMPL HOMOLOGADA (2'!AM142</f>
        <v>418290.45200080017</v>
      </c>
      <c r="O142" s="123"/>
      <c r="P142" s="123"/>
      <c r="Q142" s="123">
        <f>'MATRIZ 2017 COMPL HOMOLOGADA (2'!AJ142+'MATRIZ 2017 COMPL HOMOLOGADA (2'!AM142+'MATRIZ 2017 COMPL HOMOLOGADA (2'!AP142</f>
        <v>119788.50112439718</v>
      </c>
      <c r="R142" s="102"/>
    </row>
    <row r="143" spans="1:18" x14ac:dyDescent="0.25">
      <c r="A143" s="102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02"/>
    </row>
    <row r="144" spans="1:18" x14ac:dyDescent="0.25">
      <c r="A144" s="102"/>
      <c r="B144" s="107" t="s">
        <v>209</v>
      </c>
      <c r="C144" s="107" t="s">
        <v>210</v>
      </c>
      <c r="D144" s="107" t="s">
        <v>84</v>
      </c>
      <c r="E144" s="107"/>
      <c r="F144" s="109"/>
      <c r="G144" s="107"/>
      <c r="H144" s="124">
        <f>SUM(H145:H156)</f>
        <v>12623128.757529305</v>
      </c>
      <c r="I144" s="124">
        <f>SUM(I145:I156)</f>
        <v>6204667.4971358664</v>
      </c>
      <c r="J144" s="124">
        <f>SUM(J145:J156)</f>
        <v>5514623.7270705551</v>
      </c>
      <c r="K144" s="124"/>
      <c r="L144" s="124">
        <f>SUM(L145:L156)</f>
        <v>24342419.981735729</v>
      </c>
      <c r="M144" s="124"/>
      <c r="N144" s="124">
        <f>SUM(N145:N156)</f>
        <v>6153656.7274609059</v>
      </c>
      <c r="O144" s="124"/>
      <c r="P144" s="124">
        <f>L144*'DADOS BASE PROPOSTA'!$H$63</f>
        <v>19473.935985388584</v>
      </c>
      <c r="Q144" s="124">
        <v>2926829.27</v>
      </c>
      <c r="R144" s="102"/>
    </row>
    <row r="145" spans="1:18" hidden="1" x14ac:dyDescent="0.25">
      <c r="A145" s="102"/>
      <c r="B145" s="103" t="s">
        <v>209</v>
      </c>
      <c r="C145" s="103" t="s">
        <v>35</v>
      </c>
      <c r="D145" s="103" t="s">
        <v>85</v>
      </c>
      <c r="F145" s="77">
        <f>'MATRIZ 2017 COMPL HOMOLOGADA (2'!Q145</f>
        <v>11</v>
      </c>
      <c r="H145" s="123">
        <f>'MATRIZ 2017 COMPL HOMOLOGADA (2'!J145</f>
        <v>0</v>
      </c>
      <c r="I145" s="123">
        <f>SUMIF('MATRIZ 2017 COMPL HOMOLOGADA (2'!D146:D157,"ECR",'MATRIZ 2017 COMPL HOMOLOGADA (2'!O146:O157)</f>
        <v>0</v>
      </c>
      <c r="J145" s="123">
        <f>'MATRIZ 2017 COMPL HOMOLOGADA (2'!R145+'MATRIZ 2017 COMPL HOMOLOGADA (2'!X145+'MATRIZ 2017 COMPL HOMOLOGADA (2'!AQ145+'MATRIZ 2017 COMPL HOMOLOGADA (2'!AU145+'MATRIZ 2017 COMPL HOMOLOGADA (2'!AY145</f>
        <v>4472109.4777467651</v>
      </c>
      <c r="K145" s="123"/>
      <c r="L145" s="123">
        <f t="shared" ref="L145:L156" si="7">SUM(H145:J145)</f>
        <v>4472109.4777467651</v>
      </c>
      <c r="M145" s="123"/>
      <c r="N145" s="123">
        <f>'MATRIZ 2017 COMPL HOMOLOGADA (2'!AG145+'MATRIZ 2017 COMPL HOMOLOGADA (2'!AJ145+'MATRIZ 2017 COMPL HOMOLOGADA (2'!AM145</f>
        <v>0</v>
      </c>
      <c r="O145" s="123"/>
      <c r="P145" s="123"/>
      <c r="Q145" s="123">
        <f>'MATRIZ 2017 COMPL HOMOLOGADA (2'!AJ145+'MATRIZ 2017 COMPL HOMOLOGADA (2'!AM145+'MATRIZ 2017 COMPL HOMOLOGADA (2'!AP145</f>
        <v>124645.64253375992</v>
      </c>
      <c r="R145" s="102"/>
    </row>
    <row r="146" spans="1:18" hidden="1" x14ac:dyDescent="0.25">
      <c r="A146" s="102"/>
      <c r="B146" s="103" t="s">
        <v>209</v>
      </c>
      <c r="C146" s="103" t="s">
        <v>211</v>
      </c>
      <c r="D146" s="103" t="s">
        <v>87</v>
      </c>
      <c r="H146" s="123">
        <f>'MATRIZ 2017 COMPL HOMOLOGADA (2'!J146</f>
        <v>0</v>
      </c>
      <c r="I146" s="123">
        <f>'MATRIZ 2017 COMPL HOMOLOGADA (2'!O146</f>
        <v>500051.08502813277</v>
      </c>
      <c r="J146" s="123">
        <f>'MATRIZ 2017 COMPL HOMOLOGADA (2'!R146+'MATRIZ 2017 COMPL HOMOLOGADA (2'!X146+'MATRIZ 2017 COMPL HOMOLOGADA (2'!AQ146+'MATRIZ 2017 COMPL HOMOLOGADA (2'!AU146+'MATRIZ 2017 COMPL HOMOLOGADA (2'!AY146</f>
        <v>0</v>
      </c>
      <c r="K146" s="123"/>
      <c r="L146" s="123">
        <f t="shared" si="7"/>
        <v>500051.08502813277</v>
      </c>
      <c r="M146" s="123"/>
      <c r="N146" s="123">
        <f>'MATRIZ 2017 COMPL HOMOLOGADA (2'!AG146+'MATRIZ 2017 COMPL HOMOLOGADA (2'!AJ146+'MATRIZ 2017 COMPL HOMOLOGADA (2'!AM146</f>
        <v>37040.224619888242</v>
      </c>
      <c r="O146" s="123"/>
      <c r="P146" s="123"/>
      <c r="Q146" s="123">
        <f>'MATRIZ 2017 COMPL HOMOLOGADA (2'!AJ146+'MATRIZ 2017 COMPL HOMOLOGADA (2'!AM146+'MATRIZ 2017 COMPL HOMOLOGADA (2'!AP146</f>
        <v>0</v>
      </c>
      <c r="R146" s="102"/>
    </row>
    <row r="147" spans="1:18" hidden="1" x14ac:dyDescent="0.25">
      <c r="A147" s="102"/>
      <c r="B147" s="103" t="s">
        <v>209</v>
      </c>
      <c r="C147" s="103" t="s">
        <v>212</v>
      </c>
      <c r="D147" s="103" t="s">
        <v>89</v>
      </c>
      <c r="H147" s="123">
        <f>'MATRIZ 2017 COMPL HOMOLOGADA (2'!J147</f>
        <v>1834025.7711575408</v>
      </c>
      <c r="I147" s="123">
        <f>'MATRIZ 2017 COMPL HOMOLOGADA (2'!O147</f>
        <v>0</v>
      </c>
      <c r="J147" s="123">
        <f>'MATRIZ 2017 COMPL HOMOLOGADA (2'!R147+'MATRIZ 2017 COMPL HOMOLOGADA (2'!X147+'MATRIZ 2017 COMPL HOMOLOGADA (2'!AQ147+'MATRIZ 2017 COMPL HOMOLOGADA (2'!AU147+'MATRIZ 2017 COMPL HOMOLOGADA (2'!AY147</f>
        <v>38215.082660969274</v>
      </c>
      <c r="K147" s="123"/>
      <c r="L147" s="123">
        <f t="shared" si="7"/>
        <v>1872240.8538185102</v>
      </c>
      <c r="M147" s="123"/>
      <c r="N147" s="123">
        <f>'MATRIZ 2017 COMPL HOMOLOGADA (2'!AG147+'MATRIZ 2017 COMPL HOMOLOGADA (2'!AJ147+'MATRIZ 2017 COMPL HOMOLOGADA (2'!AM147</f>
        <v>776343.04434541229</v>
      </c>
      <c r="O147" s="123"/>
      <c r="P147" s="123"/>
      <c r="Q147" s="123">
        <f>'MATRIZ 2017 COMPL HOMOLOGADA (2'!AJ147+'MATRIZ 2017 COMPL HOMOLOGADA (2'!AM147+'MATRIZ 2017 COMPL HOMOLOGADA (2'!AP147</f>
        <v>34366.392940688849</v>
      </c>
      <c r="R147" s="102"/>
    </row>
    <row r="148" spans="1:18" hidden="1" x14ac:dyDescent="0.25">
      <c r="A148" s="102"/>
      <c r="B148" s="103" t="s">
        <v>209</v>
      </c>
      <c r="C148" s="103" t="s">
        <v>213</v>
      </c>
      <c r="D148" s="103" t="s">
        <v>93</v>
      </c>
      <c r="H148" s="123">
        <f>'MATRIZ 2017 COMPL HOMOLOGADA (2'!J148</f>
        <v>0</v>
      </c>
      <c r="I148" s="123">
        <f>'MATRIZ 2017 COMPL HOMOLOGADA (2'!O148</f>
        <v>1074414.1084062282</v>
      </c>
      <c r="J148" s="123">
        <f>'MATRIZ 2017 COMPL HOMOLOGADA (2'!R148+'MATRIZ 2017 COMPL HOMOLOGADA (2'!X148+'MATRIZ 2017 COMPL HOMOLOGADA (2'!AQ148+'MATRIZ 2017 COMPL HOMOLOGADA (2'!AU148+'MATRIZ 2017 COMPL HOMOLOGADA (2'!AY148</f>
        <v>83155.14638162413</v>
      </c>
      <c r="K148" s="123"/>
      <c r="L148" s="123">
        <f t="shared" si="7"/>
        <v>1157569.2547878523</v>
      </c>
      <c r="M148" s="123"/>
      <c r="N148" s="123">
        <f>'MATRIZ 2017 COMPL HOMOLOGADA (2'!AG148+'MATRIZ 2017 COMPL HOMOLOGADA (2'!AJ148+'MATRIZ 2017 COMPL HOMOLOGADA (2'!AM148</f>
        <v>187537.70272804075</v>
      </c>
      <c r="O148" s="123"/>
      <c r="P148" s="123"/>
      <c r="Q148" s="123">
        <f>'MATRIZ 2017 COMPL HOMOLOGADA (2'!AJ148+'MATRIZ 2017 COMPL HOMOLOGADA (2'!AM148+'MATRIZ 2017 COMPL HOMOLOGADA (2'!AP148</f>
        <v>33047.145610911932</v>
      </c>
      <c r="R148" s="102"/>
    </row>
    <row r="149" spans="1:18" hidden="1" x14ac:dyDescent="0.25">
      <c r="A149" s="102"/>
      <c r="B149" s="103" t="s">
        <v>209</v>
      </c>
      <c r="C149" s="103" t="s">
        <v>214</v>
      </c>
      <c r="D149" s="103" t="s">
        <v>93</v>
      </c>
      <c r="H149" s="123">
        <f>'MATRIZ 2017 COMPL HOMOLOGADA (2'!J149</f>
        <v>0</v>
      </c>
      <c r="I149" s="123">
        <f>'MATRIZ 2017 COMPL HOMOLOGADA (2'!O149</f>
        <v>1103573.9116231392</v>
      </c>
      <c r="J149" s="123">
        <f>'MATRIZ 2017 COMPL HOMOLOGADA (2'!R149+'MATRIZ 2017 COMPL HOMOLOGADA (2'!X149+'MATRIZ 2017 COMPL HOMOLOGADA (2'!AQ149+'MATRIZ 2017 COMPL HOMOLOGADA (2'!AU149+'MATRIZ 2017 COMPL HOMOLOGADA (2'!AY149</f>
        <v>0</v>
      </c>
      <c r="K149" s="123"/>
      <c r="L149" s="123">
        <f t="shared" si="7"/>
        <v>1103573.9116231392</v>
      </c>
      <c r="M149" s="123"/>
      <c r="N149" s="123">
        <f>'MATRIZ 2017 COMPL HOMOLOGADA (2'!AG149+'MATRIZ 2017 COMPL HOMOLOGADA (2'!AJ149+'MATRIZ 2017 COMPL HOMOLOGADA (2'!AM149</f>
        <v>227164.41554855512</v>
      </c>
      <c r="O149" s="123"/>
      <c r="P149" s="123"/>
      <c r="Q149" s="123">
        <f>'MATRIZ 2017 COMPL HOMOLOGADA (2'!AJ149+'MATRIZ 2017 COMPL HOMOLOGADA (2'!AM149+'MATRIZ 2017 COMPL HOMOLOGADA (2'!AP149</f>
        <v>0</v>
      </c>
      <c r="R149" s="102"/>
    </row>
    <row r="150" spans="1:18" hidden="1" x14ac:dyDescent="0.25">
      <c r="A150" s="102"/>
      <c r="B150" s="103" t="s">
        <v>209</v>
      </c>
      <c r="C150" s="103" t="s">
        <v>215</v>
      </c>
      <c r="D150" s="103" t="s">
        <v>89</v>
      </c>
      <c r="H150" s="123">
        <f>'MATRIZ 2017 COMPL HOMOLOGADA (2'!J150</f>
        <v>1960398.5096704683</v>
      </c>
      <c r="I150" s="123">
        <f>'MATRIZ 2017 COMPL HOMOLOGADA (2'!O150</f>
        <v>0</v>
      </c>
      <c r="J150" s="123">
        <f>'MATRIZ 2017 COMPL HOMOLOGADA (2'!R150+'MATRIZ 2017 COMPL HOMOLOGADA (2'!X150+'MATRIZ 2017 COMPL HOMOLOGADA (2'!AQ150+'MATRIZ 2017 COMPL HOMOLOGADA (2'!AU150+'MATRIZ 2017 COMPL HOMOLOGADA (2'!AY150</f>
        <v>72243.146087034838</v>
      </c>
      <c r="K150" s="123"/>
      <c r="L150" s="123">
        <f t="shared" si="7"/>
        <v>2032641.6557575031</v>
      </c>
      <c r="M150" s="123"/>
      <c r="N150" s="123">
        <f>'MATRIZ 2017 COMPL HOMOLOGADA (2'!AG150+'MATRIZ 2017 COMPL HOMOLOGADA (2'!AJ150+'MATRIZ 2017 COMPL HOMOLOGADA (2'!AM150</f>
        <v>526881.97714413423</v>
      </c>
      <c r="O150" s="123"/>
      <c r="P150" s="123"/>
      <c r="Q150" s="123">
        <f>'MATRIZ 2017 COMPL HOMOLOGADA (2'!AJ150+'MATRIZ 2017 COMPL HOMOLOGADA (2'!AM150+'MATRIZ 2017 COMPL HOMOLOGADA (2'!AP150</f>
        <v>59893.828771872315</v>
      </c>
      <c r="R150" s="102"/>
    </row>
    <row r="151" spans="1:18" hidden="1" x14ac:dyDescent="0.25">
      <c r="A151" s="102"/>
      <c r="B151" s="103" t="s">
        <v>209</v>
      </c>
      <c r="C151" s="103" t="s">
        <v>216</v>
      </c>
      <c r="D151" s="103" t="s">
        <v>89</v>
      </c>
      <c r="H151" s="123">
        <f>'MATRIZ 2017 COMPL HOMOLOGADA (2'!J151</f>
        <v>4867504.1452021962</v>
      </c>
      <c r="I151" s="123">
        <f>'MATRIZ 2017 COMPL HOMOLOGADA (2'!O151</f>
        <v>0</v>
      </c>
      <c r="J151" s="123">
        <f>'MATRIZ 2017 COMPL HOMOLOGADA (2'!R151+'MATRIZ 2017 COMPL HOMOLOGADA (2'!X151+'MATRIZ 2017 COMPL HOMOLOGADA (2'!AQ151+'MATRIZ 2017 COMPL HOMOLOGADA (2'!AU151+'MATRIZ 2017 COMPL HOMOLOGADA (2'!AY151</f>
        <v>98887.69844971734</v>
      </c>
      <c r="K151" s="123"/>
      <c r="L151" s="123">
        <f t="shared" si="7"/>
        <v>4966391.8436519131</v>
      </c>
      <c r="M151" s="123"/>
      <c r="N151" s="123">
        <f>'MATRIZ 2017 COMPL HOMOLOGADA (2'!AG151+'MATRIZ 2017 COMPL HOMOLOGADA (2'!AJ151+'MATRIZ 2017 COMPL HOMOLOGADA (2'!AM151</f>
        <v>1737549.2721828511</v>
      </c>
      <c r="O151" s="123"/>
      <c r="P151" s="123"/>
      <c r="Q151" s="123">
        <f>'MATRIZ 2017 COMPL HOMOLOGADA (2'!AJ151+'MATRIZ 2017 COMPL HOMOLOGADA (2'!AM151+'MATRIZ 2017 COMPL HOMOLOGADA (2'!AP151</f>
        <v>1096612.7271779496</v>
      </c>
      <c r="R151" s="102"/>
    </row>
    <row r="152" spans="1:18" hidden="1" x14ac:dyDescent="0.25">
      <c r="A152" s="102"/>
      <c r="B152" s="103" t="s">
        <v>209</v>
      </c>
      <c r="C152" s="103" t="s">
        <v>217</v>
      </c>
      <c r="D152" s="103" t="s">
        <v>93</v>
      </c>
      <c r="H152" s="123">
        <f>'MATRIZ 2017 COMPL HOMOLOGADA (2'!J152</f>
        <v>0</v>
      </c>
      <c r="I152" s="123">
        <f>'MATRIZ 2017 COMPL HOMOLOGADA (2'!O152</f>
        <v>1182183.8613366215</v>
      </c>
      <c r="J152" s="123">
        <f>'MATRIZ 2017 COMPL HOMOLOGADA (2'!R152+'MATRIZ 2017 COMPL HOMOLOGADA (2'!X152+'MATRIZ 2017 COMPL HOMOLOGADA (2'!AQ152+'MATRIZ 2017 COMPL HOMOLOGADA (2'!AU152+'MATRIZ 2017 COMPL HOMOLOGADA (2'!AY152</f>
        <v>26527.376343766791</v>
      </c>
      <c r="K152" s="123"/>
      <c r="L152" s="123">
        <f t="shared" si="7"/>
        <v>1208711.2376803881</v>
      </c>
      <c r="M152" s="123"/>
      <c r="N152" s="123">
        <f>'MATRIZ 2017 COMPL HOMOLOGADA (2'!AG152+'MATRIZ 2017 COMPL HOMOLOGADA (2'!AJ152+'MATRIZ 2017 COMPL HOMOLOGADA (2'!AM152</f>
        <v>357464.97446663334</v>
      </c>
      <c r="O152" s="123"/>
      <c r="P152" s="123"/>
      <c r="Q152" s="123">
        <f>'MATRIZ 2017 COMPL HOMOLOGADA (2'!AJ152+'MATRIZ 2017 COMPL HOMOLOGADA (2'!AM152+'MATRIZ 2017 COMPL HOMOLOGADA (2'!AP152</f>
        <v>18007.726051455003</v>
      </c>
      <c r="R152" s="102"/>
    </row>
    <row r="153" spans="1:18" hidden="1" x14ac:dyDescent="0.25">
      <c r="A153" s="102"/>
      <c r="B153" s="103" t="s">
        <v>209</v>
      </c>
      <c r="C153" s="103" t="s">
        <v>218</v>
      </c>
      <c r="D153" s="103" t="s">
        <v>89</v>
      </c>
      <c r="H153" s="123">
        <f>'MATRIZ 2017 COMPL HOMOLOGADA (2'!J153</f>
        <v>1719973.4019592025</v>
      </c>
      <c r="I153" s="123">
        <f>'MATRIZ 2017 COMPL HOMOLOGADA (2'!O153</f>
        <v>0</v>
      </c>
      <c r="J153" s="123">
        <f>'MATRIZ 2017 COMPL HOMOLOGADA (2'!R153+'MATRIZ 2017 COMPL HOMOLOGADA (2'!X153+'MATRIZ 2017 COMPL HOMOLOGADA (2'!AQ153+'MATRIZ 2017 COMPL HOMOLOGADA (2'!AU153+'MATRIZ 2017 COMPL HOMOLOGADA (2'!AY153</f>
        <v>71323.513591177543</v>
      </c>
      <c r="K153" s="123"/>
      <c r="L153" s="123">
        <f t="shared" si="7"/>
        <v>1791296.91555038</v>
      </c>
      <c r="M153" s="123"/>
      <c r="N153" s="123">
        <f>'MATRIZ 2017 COMPL HOMOLOGADA (2'!AG153+'MATRIZ 2017 COMPL HOMOLOGADA (2'!AJ153+'MATRIZ 2017 COMPL HOMOLOGADA (2'!AM153</f>
        <v>536257.28108598571</v>
      </c>
      <c r="O153" s="123"/>
      <c r="P153" s="123"/>
      <c r="Q153" s="123">
        <f>'MATRIZ 2017 COMPL HOMOLOGADA (2'!AJ153+'MATRIZ 2017 COMPL HOMOLOGADA (2'!AM153+'MATRIZ 2017 COMPL HOMOLOGADA (2'!AP153</f>
        <v>38324.134930019623</v>
      </c>
      <c r="R153" s="102"/>
    </row>
    <row r="154" spans="1:18" hidden="1" x14ac:dyDescent="0.25">
      <c r="A154" s="102"/>
      <c r="B154" s="103" t="s">
        <v>209</v>
      </c>
      <c r="C154" s="103" t="s">
        <v>219</v>
      </c>
      <c r="D154" s="103" t="s">
        <v>93</v>
      </c>
      <c r="H154" s="123">
        <f>'MATRIZ 2017 COMPL HOMOLOGADA (2'!J154</f>
        <v>0</v>
      </c>
      <c r="I154" s="123">
        <f>'MATRIZ 2017 COMPL HOMOLOGADA (2'!O154</f>
        <v>1223438.2102798063</v>
      </c>
      <c r="J154" s="123">
        <f>'MATRIZ 2017 COMPL HOMOLOGADA (2'!R154+'MATRIZ 2017 COMPL HOMOLOGADA (2'!X154+'MATRIZ 2017 COMPL HOMOLOGADA (2'!AQ154+'MATRIZ 2017 COMPL HOMOLOGADA (2'!AU154+'MATRIZ 2017 COMPL HOMOLOGADA (2'!AY154</f>
        <v>30379.772308679378</v>
      </c>
      <c r="K154" s="123"/>
      <c r="L154" s="123">
        <f t="shared" si="7"/>
        <v>1253817.9825884856</v>
      </c>
      <c r="M154" s="123"/>
      <c r="N154" s="123">
        <f>'MATRIZ 2017 COMPL HOMOLOGADA (2'!AG154+'MATRIZ 2017 COMPL HOMOLOGADA (2'!AJ154+'MATRIZ 2017 COMPL HOMOLOGADA (2'!AM154</f>
        <v>461309.31641555839</v>
      </c>
      <c r="O154" s="123"/>
      <c r="P154" s="123"/>
      <c r="Q154" s="123">
        <f>'MATRIZ 2017 COMPL HOMOLOGADA (2'!AJ154+'MATRIZ 2017 COMPL HOMOLOGADA (2'!AM154+'MATRIZ 2017 COMPL HOMOLOGADA (2'!AP154</f>
        <v>14247.871161590774</v>
      </c>
      <c r="R154" s="102"/>
    </row>
    <row r="155" spans="1:18" hidden="1" x14ac:dyDescent="0.25">
      <c r="A155" s="102"/>
      <c r="B155" s="103" t="s">
        <v>209</v>
      </c>
      <c r="C155" s="103" t="s">
        <v>220</v>
      </c>
      <c r="D155" s="103" t="s">
        <v>89</v>
      </c>
      <c r="H155" s="123">
        <f>'MATRIZ 2017 COMPL HOMOLOGADA (2'!J155</f>
        <v>2241226.9295398965</v>
      </c>
      <c r="I155" s="123">
        <f>'MATRIZ 2017 COMPL HOMOLOGADA (2'!O155</f>
        <v>0</v>
      </c>
      <c r="J155" s="123">
        <f>'MATRIZ 2017 COMPL HOMOLOGADA (2'!R155+'MATRIZ 2017 COMPL HOMOLOGADA (2'!X155+'MATRIZ 2017 COMPL HOMOLOGADA (2'!AQ155+'MATRIZ 2017 COMPL HOMOLOGADA (2'!AU155+'MATRIZ 2017 COMPL HOMOLOGADA (2'!AY155</f>
        <v>44530.487209572428</v>
      </c>
      <c r="K155" s="123"/>
      <c r="L155" s="123">
        <f t="shared" si="7"/>
        <v>2285757.416749469</v>
      </c>
      <c r="M155" s="123"/>
      <c r="N155" s="123">
        <f>'MATRIZ 2017 COMPL HOMOLOGADA (2'!AG155+'MATRIZ 2017 COMPL HOMOLOGADA (2'!AJ155+'MATRIZ 2017 COMPL HOMOLOGADA (2'!AM155</f>
        <v>578248.17216942762</v>
      </c>
      <c r="O155" s="123"/>
      <c r="P155" s="123"/>
      <c r="Q155" s="123">
        <f>'MATRIZ 2017 COMPL HOMOLOGADA (2'!AJ155+'MATRIZ 2017 COMPL HOMOLOGADA (2'!AM155+'MATRIZ 2017 COMPL HOMOLOGADA (2'!AP155</f>
        <v>34366.392940688849</v>
      </c>
      <c r="R155" s="102"/>
    </row>
    <row r="156" spans="1:18" hidden="1" x14ac:dyDescent="0.25">
      <c r="A156" s="102"/>
      <c r="B156" s="103" t="s">
        <v>209</v>
      </c>
      <c r="C156" s="103" t="s">
        <v>221</v>
      </c>
      <c r="D156" s="103" t="s">
        <v>93</v>
      </c>
      <c r="H156" s="123">
        <f>'MATRIZ 2017 COMPL HOMOLOGADA (2'!J156</f>
        <v>0</v>
      </c>
      <c r="I156" s="123">
        <f>'MATRIZ 2017 COMPL HOMOLOGADA (2'!O156</f>
        <v>1121006.3204619379</v>
      </c>
      <c r="J156" s="123">
        <f>'MATRIZ 2017 COMPL HOMOLOGADA (2'!R156+'MATRIZ 2017 COMPL HOMOLOGADA (2'!X156+'MATRIZ 2017 COMPL HOMOLOGADA (2'!AQ156+'MATRIZ 2017 COMPL HOMOLOGADA (2'!AU156+'MATRIZ 2017 COMPL HOMOLOGADA (2'!AY156</f>
        <v>577252.02629124804</v>
      </c>
      <c r="K156" s="123"/>
      <c r="L156" s="123">
        <f t="shared" si="7"/>
        <v>1698258.3467531861</v>
      </c>
      <c r="M156" s="123"/>
      <c r="N156" s="123">
        <f>'MATRIZ 2017 COMPL HOMOLOGADA (2'!AG156+'MATRIZ 2017 COMPL HOMOLOGADA (2'!AJ156+'MATRIZ 2017 COMPL HOMOLOGADA (2'!AM156</f>
        <v>727860.34675441915</v>
      </c>
      <c r="O156" s="123"/>
      <c r="P156" s="123"/>
      <c r="Q156" s="123">
        <f>'MATRIZ 2017 COMPL HOMOLOGADA (2'!AJ156+'MATRIZ 2017 COMPL HOMOLOGADA (2'!AM156+'MATRIZ 2017 COMPL HOMOLOGADA (2'!AP156</f>
        <v>359099.12316527858</v>
      </c>
      <c r="R156" s="102"/>
    </row>
    <row r="157" spans="1:18" x14ac:dyDescent="0.25">
      <c r="A157" s="102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02"/>
    </row>
    <row r="158" spans="1:18" x14ac:dyDescent="0.25">
      <c r="A158" s="102"/>
      <c r="B158" s="107" t="s">
        <v>222</v>
      </c>
      <c r="C158" s="107" t="s">
        <v>223</v>
      </c>
      <c r="D158" s="107" t="s">
        <v>84</v>
      </c>
      <c r="E158" s="107"/>
      <c r="F158" s="109"/>
      <c r="G158" s="107"/>
      <c r="H158" s="124">
        <f>SUM(H159:H180)</f>
        <v>47862809.236924022</v>
      </c>
      <c r="I158" s="124">
        <f>SUM(I159:I180)</f>
        <v>3974332.5780457477</v>
      </c>
      <c r="J158" s="124">
        <f>SUM(J159:J181)</f>
        <v>6407186.1719448958</v>
      </c>
      <c r="K158" s="124"/>
      <c r="L158" s="124">
        <f>SUM(L159:L181)</f>
        <v>58244327.986914672</v>
      </c>
      <c r="M158" s="124"/>
      <c r="N158" s="124">
        <f>SUM(N159:N181)</f>
        <v>15828743.969908519</v>
      </c>
      <c r="O158" s="124"/>
      <c r="P158" s="124">
        <f>L158*'DADOS BASE PROPOSTA'!$H$63</f>
        <v>46595.462389531742</v>
      </c>
      <c r="Q158" s="124">
        <v>2926829.27</v>
      </c>
      <c r="R158" s="102"/>
    </row>
    <row r="159" spans="1:18" hidden="1" x14ac:dyDescent="0.25">
      <c r="A159" s="102"/>
      <c r="B159" s="103" t="s">
        <v>222</v>
      </c>
      <c r="C159" s="103" t="s">
        <v>35</v>
      </c>
      <c r="D159" s="103" t="s">
        <v>85</v>
      </c>
      <c r="F159" s="77">
        <f>'MATRIZ 2017 COMPL HOMOLOGADA (2'!Q159</f>
        <v>21</v>
      </c>
      <c r="H159" s="123">
        <f>'MATRIZ 2017 COMPL HOMOLOGADA (2'!J159</f>
        <v>0</v>
      </c>
      <c r="I159" s="123">
        <f>SUMIF('MATRIZ 2017 COMPL HOMOLOGADA (2'!D160:D181,"ECR",'MATRIZ 2017 COMPL HOMOLOGADA (2'!O160:O181)</f>
        <v>431.35740634886253</v>
      </c>
      <c r="J159" s="123">
        <f>'MATRIZ 2017 COMPL HOMOLOGADA (2'!R159+'MATRIZ 2017 COMPL HOMOLOGADA (2'!X159+'MATRIZ 2017 COMPL HOMOLOGADA (2'!AQ159+'MATRIZ 2017 COMPL HOMOLOGADA (2'!AU159+'MATRIZ 2017 COMPL HOMOLOGADA (2'!AY159</f>
        <v>5729374.4242832735</v>
      </c>
      <c r="K159" s="123"/>
      <c r="L159" s="123">
        <f t="shared" ref="L159:L181" si="8">SUM(H159:J159)</f>
        <v>5729805.7816896224</v>
      </c>
      <c r="M159" s="123"/>
      <c r="N159" s="123">
        <f>'MATRIZ 2017 COMPL HOMOLOGADA (2'!AG159+'MATRIZ 2017 COMPL HOMOLOGADA (2'!AJ159+'MATRIZ 2017 COMPL HOMOLOGADA (2'!AM159</f>
        <v>0</v>
      </c>
      <c r="O159" s="123"/>
      <c r="P159" s="123"/>
      <c r="Q159" s="123">
        <f>'MATRIZ 2017 COMPL HOMOLOGADA (2'!AJ159+'MATRIZ 2017 COMPL HOMOLOGADA (2'!AM159+'MATRIZ 2017 COMPL HOMOLOGADA (2'!AP159</f>
        <v>237959.86301899623</v>
      </c>
      <c r="R159" s="102"/>
    </row>
    <row r="160" spans="1:18" hidden="1" x14ac:dyDescent="0.25">
      <c r="A160" s="102"/>
      <c r="B160" s="103" t="s">
        <v>222</v>
      </c>
      <c r="C160" s="103" t="s">
        <v>224</v>
      </c>
      <c r="D160" s="103" t="s">
        <v>89</v>
      </c>
      <c r="H160" s="123">
        <f>'MATRIZ 2017 COMPL HOMOLOGADA (2'!J160</f>
        <v>4840061.9949178603</v>
      </c>
      <c r="I160" s="123">
        <f>'MATRIZ 2017 COMPL HOMOLOGADA (2'!O160</f>
        <v>0</v>
      </c>
      <c r="J160" s="123">
        <f>'MATRIZ 2017 COMPL HOMOLOGADA (2'!R160+'MATRIZ 2017 COMPL HOMOLOGADA (2'!X160+'MATRIZ 2017 COMPL HOMOLOGADA (2'!AQ160+'MATRIZ 2017 COMPL HOMOLOGADA (2'!AU160+'MATRIZ 2017 COMPL HOMOLOGADA (2'!AY160</f>
        <v>0</v>
      </c>
      <c r="K160" s="123"/>
      <c r="L160" s="123">
        <f t="shared" si="8"/>
        <v>4840061.9949178603</v>
      </c>
      <c r="M160" s="123"/>
      <c r="N160" s="123">
        <f>'MATRIZ 2017 COMPL HOMOLOGADA (2'!AG160+'MATRIZ 2017 COMPL HOMOLOGADA (2'!AJ160+'MATRIZ 2017 COMPL HOMOLOGADA (2'!AM160</f>
        <v>1225171.6014150418</v>
      </c>
      <c r="O160" s="123"/>
      <c r="P160" s="123"/>
      <c r="Q160" s="123">
        <f>'MATRIZ 2017 COMPL HOMOLOGADA (2'!AJ160+'MATRIZ 2017 COMPL HOMOLOGADA (2'!AM160+'MATRIZ 2017 COMPL HOMOLOGADA (2'!AP160</f>
        <v>570421.43392570084</v>
      </c>
      <c r="R160" s="102"/>
    </row>
    <row r="161" spans="1:18" hidden="1" x14ac:dyDescent="0.25">
      <c r="A161" s="102"/>
      <c r="B161" s="103" t="s">
        <v>222</v>
      </c>
      <c r="C161" s="103" t="s">
        <v>225</v>
      </c>
      <c r="D161" s="103" t="s">
        <v>89</v>
      </c>
      <c r="H161" s="123">
        <f>'MATRIZ 2017 COMPL HOMOLOGADA (2'!J161</f>
        <v>1755689.1156409448</v>
      </c>
      <c r="I161" s="123">
        <f>'MATRIZ 2017 COMPL HOMOLOGADA (2'!O161</f>
        <v>0</v>
      </c>
      <c r="J161" s="123">
        <f>'MATRIZ 2017 COMPL HOMOLOGADA (2'!R161+'MATRIZ 2017 COMPL HOMOLOGADA (2'!X161+'MATRIZ 2017 COMPL HOMOLOGADA (2'!AQ161+'MATRIZ 2017 COMPL HOMOLOGADA (2'!AU161+'MATRIZ 2017 COMPL HOMOLOGADA (2'!AY161</f>
        <v>7.2188568570324723</v>
      </c>
      <c r="K161" s="123"/>
      <c r="L161" s="123">
        <f t="shared" si="8"/>
        <v>1755696.3344978017</v>
      </c>
      <c r="M161" s="123"/>
      <c r="N161" s="123">
        <f>'MATRIZ 2017 COMPL HOMOLOGADA (2'!AG161+'MATRIZ 2017 COMPL HOMOLOGADA (2'!AJ161+'MATRIZ 2017 COMPL HOMOLOGADA (2'!AM161</f>
        <v>476168.21043309383</v>
      </c>
      <c r="O161" s="123"/>
      <c r="P161" s="123"/>
      <c r="Q161" s="123">
        <f>'MATRIZ 2017 COMPL HOMOLOGADA (2'!AJ161+'MATRIZ 2017 COMPL HOMOLOGADA (2'!AM161+'MATRIZ 2017 COMPL HOMOLOGADA (2'!AP161</f>
        <v>65.962366488846172</v>
      </c>
      <c r="R161" s="102"/>
    </row>
    <row r="162" spans="1:18" hidden="1" x14ac:dyDescent="0.25">
      <c r="A162" s="102"/>
      <c r="B162" s="103" t="s">
        <v>222</v>
      </c>
      <c r="C162" s="103" t="s">
        <v>226</v>
      </c>
      <c r="D162" s="103" t="s">
        <v>87</v>
      </c>
      <c r="H162" s="123">
        <f>'MATRIZ 2017 COMPL HOMOLOGADA (2'!J162</f>
        <v>0</v>
      </c>
      <c r="I162" s="123">
        <f>'MATRIZ 2017 COMPL HOMOLOGADA (2'!O162</f>
        <v>526009.99524268054</v>
      </c>
      <c r="J162" s="123">
        <f>'MATRIZ 2017 COMPL HOMOLOGADA (2'!R162+'MATRIZ 2017 COMPL HOMOLOGADA (2'!X162+'MATRIZ 2017 COMPL HOMOLOGADA (2'!AQ162+'MATRIZ 2017 COMPL HOMOLOGADA (2'!AU162+'MATRIZ 2017 COMPL HOMOLOGADA (2'!AY162</f>
        <v>0</v>
      </c>
      <c r="K162" s="123"/>
      <c r="L162" s="123">
        <f t="shared" si="8"/>
        <v>526009.99524268054</v>
      </c>
      <c r="M162" s="123"/>
      <c r="N162" s="123">
        <f>'MATRIZ 2017 COMPL HOMOLOGADA (2'!AG162+'MATRIZ 2017 COMPL HOMOLOGADA (2'!AJ162+'MATRIZ 2017 COMPL HOMOLOGADA (2'!AM162</f>
        <v>61994.264522964841</v>
      </c>
      <c r="O162" s="123"/>
      <c r="P162" s="123"/>
      <c r="Q162" s="123">
        <f>'MATRIZ 2017 COMPL HOMOLOGADA (2'!AJ162+'MATRIZ 2017 COMPL HOMOLOGADA (2'!AM162+'MATRIZ 2017 COMPL HOMOLOGADA (2'!AP162</f>
        <v>0</v>
      </c>
      <c r="R162" s="102"/>
    </row>
    <row r="163" spans="1:18" hidden="1" x14ac:dyDescent="0.25">
      <c r="A163" s="102"/>
      <c r="B163" s="103" t="s">
        <v>222</v>
      </c>
      <c r="C163" s="103" t="s">
        <v>227</v>
      </c>
      <c r="D163" s="103" t="s">
        <v>136</v>
      </c>
      <c r="H163" s="123">
        <f>'MATRIZ 2017 COMPL HOMOLOGADA (2'!J163</f>
        <v>0</v>
      </c>
      <c r="I163" s="123">
        <f>'MATRIZ 2017 COMPL HOMOLOGADA (2'!O163</f>
        <v>1101626.3188597944</v>
      </c>
      <c r="J163" s="123">
        <f>'MATRIZ 2017 COMPL HOMOLOGADA (2'!R163+'MATRIZ 2017 COMPL HOMOLOGADA (2'!X163+'MATRIZ 2017 COMPL HOMOLOGADA (2'!AQ163+'MATRIZ 2017 COMPL HOMOLOGADA (2'!AU163+'MATRIZ 2017 COMPL HOMOLOGADA (2'!AY163</f>
        <v>0</v>
      </c>
      <c r="K163" s="123"/>
      <c r="L163" s="123">
        <f t="shared" si="8"/>
        <v>1101626.3188597944</v>
      </c>
      <c r="M163" s="123"/>
      <c r="N163" s="123">
        <f>'MATRIZ 2017 COMPL HOMOLOGADA (2'!AG163+'MATRIZ 2017 COMPL HOMOLOGADA (2'!AJ163+'MATRIZ 2017 COMPL HOMOLOGADA (2'!AM163</f>
        <v>99675.544810227817</v>
      </c>
      <c r="O163" s="123"/>
      <c r="P163" s="123"/>
      <c r="Q163" s="123">
        <f>'MATRIZ 2017 COMPL HOMOLOGADA (2'!AJ163+'MATRIZ 2017 COMPL HOMOLOGADA (2'!AM163+'MATRIZ 2017 COMPL HOMOLOGADA (2'!AP163</f>
        <v>0</v>
      </c>
      <c r="R163" s="102"/>
    </row>
    <row r="164" spans="1:18" hidden="1" x14ac:dyDescent="0.25">
      <c r="A164" s="102"/>
      <c r="B164" s="103" t="s">
        <v>222</v>
      </c>
      <c r="C164" s="103" t="s">
        <v>228</v>
      </c>
      <c r="D164" s="103" t="s">
        <v>89</v>
      </c>
      <c r="H164" s="123">
        <f>'MATRIZ 2017 COMPL HOMOLOGADA (2'!J164</f>
        <v>2435613.1336216666</v>
      </c>
      <c r="I164" s="123">
        <f>'MATRIZ 2017 COMPL HOMOLOGADA (2'!O164</f>
        <v>0</v>
      </c>
      <c r="J164" s="123">
        <f>'MATRIZ 2017 COMPL HOMOLOGADA (2'!R164+'MATRIZ 2017 COMPL HOMOLOGADA (2'!X164+'MATRIZ 2017 COMPL HOMOLOGADA (2'!AQ164+'MATRIZ 2017 COMPL HOMOLOGADA (2'!AU164+'MATRIZ 2017 COMPL HOMOLOGADA (2'!AY164</f>
        <v>51876.609550099478</v>
      </c>
      <c r="K164" s="123"/>
      <c r="L164" s="123">
        <f t="shared" si="8"/>
        <v>2487489.7431717659</v>
      </c>
      <c r="M164" s="123"/>
      <c r="N164" s="123">
        <f>'MATRIZ 2017 COMPL HOMOLOGADA (2'!AG164+'MATRIZ 2017 COMPL HOMOLOGADA (2'!AJ164+'MATRIZ 2017 COMPL HOMOLOGADA (2'!AM164</f>
        <v>690777.50813780515</v>
      </c>
      <c r="O164" s="123"/>
      <c r="P164" s="123"/>
      <c r="Q164" s="123">
        <f>'MATRIZ 2017 COMPL HOMOLOGADA (2'!AJ164+'MATRIZ 2017 COMPL HOMOLOGADA (2'!AM164+'MATRIZ 2017 COMPL HOMOLOGADA (2'!AP164</f>
        <v>26648.796061493857</v>
      </c>
      <c r="R164" s="102"/>
    </row>
    <row r="165" spans="1:18" hidden="1" x14ac:dyDescent="0.25">
      <c r="A165" s="102"/>
      <c r="B165" s="103" t="s">
        <v>222</v>
      </c>
      <c r="C165" s="103" t="s">
        <v>229</v>
      </c>
      <c r="D165" s="103" t="s">
        <v>89</v>
      </c>
      <c r="H165" s="123">
        <f>'MATRIZ 2017 COMPL HOMOLOGADA (2'!J165</f>
        <v>2941695.265939754</v>
      </c>
      <c r="I165" s="123">
        <f>'MATRIZ 2017 COMPL HOMOLOGADA (2'!O165</f>
        <v>0</v>
      </c>
      <c r="J165" s="123">
        <f>'MATRIZ 2017 COMPL HOMOLOGADA (2'!R165+'MATRIZ 2017 COMPL HOMOLOGADA (2'!X165+'MATRIZ 2017 COMPL HOMOLOGADA (2'!AQ165+'MATRIZ 2017 COMPL HOMOLOGADA (2'!AU165+'MATRIZ 2017 COMPL HOMOLOGADA (2'!AY165</f>
        <v>0</v>
      </c>
      <c r="K165" s="123"/>
      <c r="L165" s="123">
        <f t="shared" si="8"/>
        <v>2941695.265939754</v>
      </c>
      <c r="M165" s="123"/>
      <c r="N165" s="123">
        <f>'MATRIZ 2017 COMPL HOMOLOGADA (2'!AG165+'MATRIZ 2017 COMPL HOMOLOGADA (2'!AJ165+'MATRIZ 2017 COMPL HOMOLOGADA (2'!AM165</f>
        <v>1113053.187042675</v>
      </c>
      <c r="O165" s="123"/>
      <c r="P165" s="123"/>
      <c r="Q165" s="123">
        <f>'MATRIZ 2017 COMPL HOMOLOGADA (2'!AJ165+'MATRIZ 2017 COMPL HOMOLOGADA (2'!AM165+'MATRIZ 2017 COMPL HOMOLOGADA (2'!AP165</f>
        <v>0</v>
      </c>
      <c r="R165" s="102"/>
    </row>
    <row r="166" spans="1:18" hidden="1" x14ac:dyDescent="0.25">
      <c r="A166" s="102"/>
      <c r="B166" s="103" t="s">
        <v>222</v>
      </c>
      <c r="C166" s="103" t="s">
        <v>230</v>
      </c>
      <c r="D166" s="103" t="s">
        <v>93</v>
      </c>
      <c r="H166" s="123">
        <f>'MATRIZ 2017 COMPL HOMOLOGADA (2'!J166</f>
        <v>0</v>
      </c>
      <c r="I166" s="123">
        <f>'MATRIZ 2017 COMPL HOMOLOGADA (2'!O166</f>
        <v>1072696.0338650947</v>
      </c>
      <c r="J166" s="123">
        <f>'MATRIZ 2017 COMPL HOMOLOGADA (2'!R166+'MATRIZ 2017 COMPL HOMOLOGADA (2'!X166+'MATRIZ 2017 COMPL HOMOLOGADA (2'!AQ166+'MATRIZ 2017 COMPL HOMOLOGADA (2'!AU166+'MATRIZ 2017 COMPL HOMOLOGADA (2'!AY166</f>
        <v>0</v>
      </c>
      <c r="K166" s="123"/>
      <c r="L166" s="123">
        <f t="shared" si="8"/>
        <v>1072696.0338650947</v>
      </c>
      <c r="M166" s="123"/>
      <c r="N166" s="123">
        <f>'MATRIZ 2017 COMPL HOMOLOGADA (2'!AG166+'MATRIZ 2017 COMPL HOMOLOGADA (2'!AJ166+'MATRIZ 2017 COMPL HOMOLOGADA (2'!AM166</f>
        <v>89532.227405803103</v>
      </c>
      <c r="O166" s="123"/>
      <c r="P166" s="123"/>
      <c r="Q166" s="123">
        <f>'MATRIZ 2017 COMPL HOMOLOGADA (2'!AJ166+'MATRIZ 2017 COMPL HOMOLOGADA (2'!AM166+'MATRIZ 2017 COMPL HOMOLOGADA (2'!AP166</f>
        <v>0</v>
      </c>
      <c r="R166" s="102"/>
    </row>
    <row r="167" spans="1:18" hidden="1" x14ac:dyDescent="0.25">
      <c r="A167" s="102"/>
      <c r="B167" s="103" t="s">
        <v>222</v>
      </c>
      <c r="C167" s="103" t="s">
        <v>231</v>
      </c>
      <c r="D167" s="103" t="s">
        <v>89</v>
      </c>
      <c r="H167" s="123">
        <f>'MATRIZ 2017 COMPL HOMOLOGADA (2'!J167</f>
        <v>2206555.9960165289</v>
      </c>
      <c r="I167" s="123">
        <f>'MATRIZ 2017 COMPL HOMOLOGADA (2'!O167</f>
        <v>0</v>
      </c>
      <c r="J167" s="123">
        <f>'MATRIZ 2017 COMPL HOMOLOGADA (2'!R167+'MATRIZ 2017 COMPL HOMOLOGADA (2'!X167+'MATRIZ 2017 COMPL HOMOLOGADA (2'!AQ167+'MATRIZ 2017 COMPL HOMOLOGADA (2'!AU167+'MATRIZ 2017 COMPL HOMOLOGADA (2'!AY167</f>
        <v>297396.51784370968</v>
      </c>
      <c r="K167" s="123"/>
      <c r="L167" s="123">
        <f t="shared" si="8"/>
        <v>2503952.5138602387</v>
      </c>
      <c r="M167" s="123"/>
      <c r="N167" s="123">
        <f>'MATRIZ 2017 COMPL HOMOLOGADA (2'!AG167+'MATRIZ 2017 COMPL HOMOLOGADA (2'!AJ167+'MATRIZ 2017 COMPL HOMOLOGADA (2'!AM167</f>
        <v>845272.83767045604</v>
      </c>
      <c r="O167" s="123"/>
      <c r="P167" s="123"/>
      <c r="Q167" s="123">
        <f>'MATRIZ 2017 COMPL HOMOLOGADA (2'!AJ167+'MATRIZ 2017 COMPL HOMOLOGADA (2'!AM167+'MATRIZ 2017 COMPL HOMOLOGADA (2'!AP167</f>
        <v>194786.86824156274</v>
      </c>
      <c r="R167" s="102"/>
    </row>
    <row r="168" spans="1:18" hidden="1" x14ac:dyDescent="0.25">
      <c r="A168" s="102"/>
      <c r="B168" s="103" t="s">
        <v>222</v>
      </c>
      <c r="C168" s="103" t="s">
        <v>232</v>
      </c>
      <c r="D168" s="103" t="s">
        <v>89</v>
      </c>
      <c r="H168" s="123">
        <f>'MATRIZ 2017 COMPL HOMOLOGADA (2'!J168</f>
        <v>1719973.4019592025</v>
      </c>
      <c r="I168" s="123">
        <f>'MATRIZ 2017 COMPL HOMOLOGADA (2'!O168</f>
        <v>0</v>
      </c>
      <c r="J168" s="123">
        <f>'MATRIZ 2017 COMPL HOMOLOGADA (2'!R168+'MATRIZ 2017 COMPL HOMOLOGADA (2'!X168+'MATRIZ 2017 COMPL HOMOLOGADA (2'!AQ168+'MATRIZ 2017 COMPL HOMOLOGADA (2'!AU168+'MATRIZ 2017 COMPL HOMOLOGADA (2'!AY168</f>
        <v>58361.624764172593</v>
      </c>
      <c r="K168" s="123"/>
      <c r="L168" s="123">
        <f t="shared" si="8"/>
        <v>1778335.0267233751</v>
      </c>
      <c r="M168" s="123"/>
      <c r="N168" s="123">
        <f>'MATRIZ 2017 COMPL HOMOLOGADA (2'!AG168+'MATRIZ 2017 COMPL HOMOLOGADA (2'!AJ168+'MATRIZ 2017 COMPL HOMOLOGADA (2'!AM168</f>
        <v>684212.81705673481</v>
      </c>
      <c r="O168" s="123"/>
      <c r="P168" s="123"/>
      <c r="Q168" s="123">
        <f>'MATRIZ 2017 COMPL HOMOLOGADA (2'!AJ168+'MATRIZ 2017 COMPL HOMOLOGADA (2'!AM168+'MATRIZ 2017 COMPL HOMOLOGADA (2'!AP168</f>
        <v>64313.307326625014</v>
      </c>
      <c r="R168" s="102"/>
    </row>
    <row r="169" spans="1:18" hidden="1" x14ac:dyDescent="0.25">
      <c r="A169" s="102"/>
      <c r="B169" s="103" t="s">
        <v>222</v>
      </c>
      <c r="C169" s="103" t="s">
        <v>233</v>
      </c>
      <c r="D169" s="103" t="s">
        <v>89</v>
      </c>
      <c r="H169" s="123">
        <f>'MATRIZ 2017 COMPL HOMOLOGADA (2'!J169</f>
        <v>1719973.4019592025</v>
      </c>
      <c r="I169" s="123">
        <f>'MATRIZ 2017 COMPL HOMOLOGADA (2'!O169</f>
        <v>0</v>
      </c>
      <c r="J169" s="123">
        <f>'MATRIZ 2017 COMPL HOMOLOGADA (2'!R169+'MATRIZ 2017 COMPL HOMOLOGADA (2'!X169+'MATRIZ 2017 COMPL HOMOLOGADA (2'!AQ169+'MATRIZ 2017 COMPL HOMOLOGADA (2'!AU169+'MATRIZ 2017 COMPL HOMOLOGADA (2'!AY169</f>
        <v>0</v>
      </c>
      <c r="K169" s="123"/>
      <c r="L169" s="123">
        <f t="shared" si="8"/>
        <v>1719973.4019592025</v>
      </c>
      <c r="M169" s="123"/>
      <c r="N169" s="123">
        <f>'MATRIZ 2017 COMPL HOMOLOGADA (2'!AG169+'MATRIZ 2017 COMPL HOMOLOGADA (2'!AJ169+'MATRIZ 2017 COMPL HOMOLOGADA (2'!AM169</f>
        <v>277238.6572638278</v>
      </c>
      <c r="O169" s="123"/>
      <c r="P169" s="123"/>
      <c r="Q169" s="123">
        <f>'MATRIZ 2017 COMPL HOMOLOGADA (2'!AJ169+'MATRIZ 2017 COMPL HOMOLOGADA (2'!AM169+'MATRIZ 2017 COMPL HOMOLOGADA (2'!AP169</f>
        <v>0</v>
      </c>
      <c r="R169" s="102"/>
    </row>
    <row r="170" spans="1:18" hidden="1" x14ac:dyDescent="0.25">
      <c r="A170" s="102"/>
      <c r="B170" s="103" t="s">
        <v>222</v>
      </c>
      <c r="C170" s="103" t="s">
        <v>234</v>
      </c>
      <c r="D170" s="103" t="s">
        <v>89</v>
      </c>
      <c r="H170" s="123">
        <f>'MATRIZ 2017 COMPL HOMOLOGADA (2'!J170</f>
        <v>4920543.4652502025</v>
      </c>
      <c r="I170" s="123">
        <f>'MATRIZ 2017 COMPL HOMOLOGADA (2'!O170</f>
        <v>0</v>
      </c>
      <c r="J170" s="123">
        <f>'MATRIZ 2017 COMPL HOMOLOGADA (2'!R170+'MATRIZ 2017 COMPL HOMOLOGADA (2'!X170+'MATRIZ 2017 COMPL HOMOLOGADA (2'!AQ170+'MATRIZ 2017 COMPL HOMOLOGADA (2'!AU170+'MATRIZ 2017 COMPL HOMOLOGADA (2'!AY170</f>
        <v>0</v>
      </c>
      <c r="K170" s="123"/>
      <c r="L170" s="123">
        <f t="shared" si="8"/>
        <v>4920543.4652502025</v>
      </c>
      <c r="M170" s="123"/>
      <c r="N170" s="123">
        <f>'MATRIZ 2017 COMPL HOMOLOGADA (2'!AG170+'MATRIZ 2017 COMPL HOMOLOGADA (2'!AJ170+'MATRIZ 2017 COMPL HOMOLOGADA (2'!AM170</f>
        <v>1575778.541217319</v>
      </c>
      <c r="O170" s="123"/>
      <c r="P170" s="123"/>
      <c r="Q170" s="123">
        <f>'MATRIZ 2017 COMPL HOMOLOGADA (2'!AJ170+'MATRIZ 2017 COMPL HOMOLOGADA (2'!AM170+'MATRIZ 2017 COMPL HOMOLOGADA (2'!AP170</f>
        <v>958308.00899517746</v>
      </c>
      <c r="R170" s="102"/>
    </row>
    <row r="171" spans="1:18" hidden="1" x14ac:dyDescent="0.25">
      <c r="A171" s="102"/>
      <c r="B171" s="103" t="s">
        <v>222</v>
      </c>
      <c r="C171" s="103" t="s">
        <v>235</v>
      </c>
      <c r="D171" s="103" t="s">
        <v>89</v>
      </c>
      <c r="H171" s="123">
        <f>'MATRIZ 2017 COMPL HOMOLOGADA (2'!J171</f>
        <v>1719973.4019592025</v>
      </c>
      <c r="I171" s="123">
        <f>'MATRIZ 2017 COMPL HOMOLOGADA (2'!O171</f>
        <v>0</v>
      </c>
      <c r="J171" s="123">
        <f>'MATRIZ 2017 COMPL HOMOLOGADA (2'!R171+'MATRIZ 2017 COMPL HOMOLOGADA (2'!X171+'MATRIZ 2017 COMPL HOMOLOGADA (2'!AQ171+'MATRIZ 2017 COMPL HOMOLOGADA (2'!AU171+'MATRIZ 2017 COMPL HOMOLOGADA (2'!AY171</f>
        <v>245.44113313910404</v>
      </c>
      <c r="K171" s="123"/>
      <c r="L171" s="123">
        <f t="shared" si="8"/>
        <v>1720218.8430923417</v>
      </c>
      <c r="M171" s="123"/>
      <c r="N171" s="123">
        <f>'MATRIZ 2017 COMPL HOMOLOGADA (2'!AG171+'MATRIZ 2017 COMPL HOMOLOGADA (2'!AJ171+'MATRIZ 2017 COMPL HOMOLOGADA (2'!AM171</f>
        <v>578705.11622591002</v>
      </c>
      <c r="O171" s="123"/>
      <c r="P171" s="123"/>
      <c r="Q171" s="123">
        <f>'MATRIZ 2017 COMPL HOMOLOGADA (2'!AJ171+'MATRIZ 2017 COMPL HOMOLOGADA (2'!AM171+'MATRIZ 2017 COMPL HOMOLOGADA (2'!AP171</f>
        <v>2242.7204606207697</v>
      </c>
      <c r="R171" s="102"/>
    </row>
    <row r="172" spans="1:18" hidden="1" x14ac:dyDescent="0.25">
      <c r="A172" s="102"/>
      <c r="B172" s="103" t="s">
        <v>222</v>
      </c>
      <c r="C172" s="103" t="s">
        <v>236</v>
      </c>
      <c r="D172" s="103" t="s">
        <v>136</v>
      </c>
      <c r="H172" s="123">
        <f>'MATRIZ 2017 COMPL HOMOLOGADA (2'!J172</f>
        <v>0</v>
      </c>
      <c r="I172" s="123">
        <f>'MATRIZ 2017 COMPL HOMOLOGADA (2'!O172</f>
        <v>1273568.8726718291</v>
      </c>
      <c r="J172" s="123">
        <f>'MATRIZ 2017 COMPL HOMOLOGADA (2'!R172+'MATRIZ 2017 COMPL HOMOLOGADA (2'!X172+'MATRIZ 2017 COMPL HOMOLOGADA (2'!AQ172+'MATRIZ 2017 COMPL HOMOLOGADA (2'!AU172+'MATRIZ 2017 COMPL HOMOLOGADA (2'!AY172</f>
        <v>0</v>
      </c>
      <c r="K172" s="123"/>
      <c r="L172" s="123">
        <f t="shared" si="8"/>
        <v>1273568.8726718291</v>
      </c>
      <c r="M172" s="123"/>
      <c r="N172" s="123">
        <f>'MATRIZ 2017 COMPL HOMOLOGADA (2'!AG172+'MATRIZ 2017 COMPL HOMOLOGADA (2'!AJ172+'MATRIZ 2017 COMPL HOMOLOGADA (2'!AM172</f>
        <v>143102.66304812059</v>
      </c>
      <c r="O172" s="123"/>
      <c r="P172" s="123"/>
      <c r="Q172" s="123">
        <f>'MATRIZ 2017 COMPL HOMOLOGADA (2'!AJ172+'MATRIZ 2017 COMPL HOMOLOGADA (2'!AM172+'MATRIZ 2017 COMPL HOMOLOGADA (2'!AP172</f>
        <v>0</v>
      </c>
      <c r="R172" s="102"/>
    </row>
    <row r="173" spans="1:18" hidden="1" x14ac:dyDescent="0.25">
      <c r="A173" s="102"/>
      <c r="B173" s="103" t="s">
        <v>222</v>
      </c>
      <c r="C173" s="103" t="s">
        <v>237</v>
      </c>
      <c r="D173" s="103" t="s">
        <v>89</v>
      </c>
      <c r="H173" s="123">
        <f>'MATRIZ 2017 COMPL HOMOLOGADA (2'!J173</f>
        <v>1793325.1452351445</v>
      </c>
      <c r="I173" s="123">
        <f>'MATRIZ 2017 COMPL HOMOLOGADA (2'!O173</f>
        <v>0</v>
      </c>
      <c r="J173" s="123">
        <f>'MATRIZ 2017 COMPL HOMOLOGADA (2'!R173+'MATRIZ 2017 COMPL HOMOLOGADA (2'!X173+'MATRIZ 2017 COMPL HOMOLOGADA (2'!AQ173+'MATRIZ 2017 COMPL HOMOLOGADA (2'!AU173+'MATRIZ 2017 COMPL HOMOLOGADA (2'!AY173</f>
        <v>0</v>
      </c>
      <c r="K173" s="123"/>
      <c r="L173" s="123">
        <f t="shared" si="8"/>
        <v>1793325.1452351445</v>
      </c>
      <c r="M173" s="123"/>
      <c r="N173" s="123">
        <f>'MATRIZ 2017 COMPL HOMOLOGADA (2'!AG173+'MATRIZ 2017 COMPL HOMOLOGADA (2'!AJ173+'MATRIZ 2017 COMPL HOMOLOGADA (2'!AM173</f>
        <v>537214.23762534815</v>
      </c>
      <c r="O173" s="123"/>
      <c r="P173" s="123"/>
      <c r="Q173" s="123">
        <f>'MATRIZ 2017 COMPL HOMOLOGADA (2'!AJ173+'MATRIZ 2017 COMPL HOMOLOGADA (2'!AM173+'MATRIZ 2017 COMPL HOMOLOGADA (2'!AP173</f>
        <v>0</v>
      </c>
      <c r="R173" s="102"/>
    </row>
    <row r="174" spans="1:18" hidden="1" x14ac:dyDescent="0.25">
      <c r="A174" s="102"/>
      <c r="B174" s="103" t="s">
        <v>222</v>
      </c>
      <c r="C174" s="103" t="s">
        <v>238</v>
      </c>
      <c r="D174" s="103" t="s">
        <v>89</v>
      </c>
      <c r="H174" s="123">
        <f>'MATRIZ 2017 COMPL HOMOLOGADA (2'!J174</f>
        <v>1949931.8437422346</v>
      </c>
      <c r="I174" s="123">
        <f>'MATRIZ 2017 COMPL HOMOLOGADA (2'!O174</f>
        <v>0</v>
      </c>
      <c r="J174" s="123">
        <f>'MATRIZ 2017 COMPL HOMOLOGADA (2'!R174+'MATRIZ 2017 COMPL HOMOLOGADA (2'!X174+'MATRIZ 2017 COMPL HOMOLOGADA (2'!AQ174+'MATRIZ 2017 COMPL HOMOLOGADA (2'!AU174+'MATRIZ 2017 COMPL HOMOLOGADA (2'!AY174</f>
        <v>21773.976155145858</v>
      </c>
      <c r="K174" s="123"/>
      <c r="L174" s="123">
        <f t="shared" si="8"/>
        <v>1971705.8198973804</v>
      </c>
      <c r="M174" s="123"/>
      <c r="N174" s="123">
        <f>'MATRIZ 2017 COMPL HOMOLOGADA (2'!AG174+'MATRIZ 2017 COMPL HOMOLOGADA (2'!AJ174+'MATRIZ 2017 COMPL HOMOLOGADA (2'!AM174</f>
        <v>312980.14975646307</v>
      </c>
      <c r="O174" s="123"/>
      <c r="P174" s="123"/>
      <c r="Q174" s="123">
        <f>'MATRIZ 2017 COMPL HOMOLOGADA (2'!AJ174+'MATRIZ 2017 COMPL HOMOLOGADA (2'!AM174+'MATRIZ 2017 COMPL HOMOLOGADA (2'!AP174</f>
        <v>19195.048648254233</v>
      </c>
      <c r="R174" s="102"/>
    </row>
    <row r="175" spans="1:18" hidden="1" x14ac:dyDescent="0.25">
      <c r="A175" s="102"/>
      <c r="B175" s="103" t="s">
        <v>222</v>
      </c>
      <c r="C175" s="103" t="s">
        <v>239</v>
      </c>
      <c r="D175" s="103" t="s">
        <v>89</v>
      </c>
      <c r="H175" s="123">
        <f>'MATRIZ 2017 COMPL HOMOLOGADA (2'!J175</f>
        <v>4102071.1752963713</v>
      </c>
      <c r="I175" s="123">
        <f>'MATRIZ 2017 COMPL HOMOLOGADA (2'!O175</f>
        <v>0</v>
      </c>
      <c r="J175" s="123">
        <f>'MATRIZ 2017 COMPL HOMOLOGADA (2'!R175+'MATRIZ 2017 COMPL HOMOLOGADA (2'!X175+'MATRIZ 2017 COMPL HOMOLOGADA (2'!AQ175+'MATRIZ 2017 COMPL HOMOLOGADA (2'!AU175+'MATRIZ 2017 COMPL HOMOLOGADA (2'!AY175</f>
        <v>0</v>
      </c>
      <c r="K175" s="123"/>
      <c r="L175" s="123">
        <f t="shared" si="8"/>
        <v>4102071.1752963713</v>
      </c>
      <c r="M175" s="123"/>
      <c r="N175" s="123">
        <f>'MATRIZ 2017 COMPL HOMOLOGADA (2'!AG175+'MATRIZ 2017 COMPL HOMOLOGADA (2'!AJ175+'MATRIZ 2017 COMPL HOMOLOGADA (2'!AM175</f>
        <v>2816022.1942638271</v>
      </c>
      <c r="O175" s="123"/>
      <c r="P175" s="123"/>
      <c r="Q175" s="123">
        <f>'MATRIZ 2017 COMPL HOMOLOGADA (2'!AJ175+'MATRIZ 2017 COMPL HOMOLOGADA (2'!AM175+'MATRIZ 2017 COMPL HOMOLOGADA (2'!AP175</f>
        <v>2224643.592310233</v>
      </c>
      <c r="R175" s="102"/>
    </row>
    <row r="176" spans="1:18" hidden="1" x14ac:dyDescent="0.25">
      <c r="A176" s="102"/>
      <c r="B176" s="103" t="s">
        <v>222</v>
      </c>
      <c r="C176" s="103" t="s">
        <v>240</v>
      </c>
      <c r="D176" s="103" t="s">
        <v>89</v>
      </c>
      <c r="H176" s="123">
        <f>'MATRIZ 2017 COMPL HOMOLOGADA (2'!J176</f>
        <v>2080924.5744726614</v>
      </c>
      <c r="I176" s="123">
        <f>'MATRIZ 2017 COMPL HOMOLOGADA (2'!O176</f>
        <v>0</v>
      </c>
      <c r="J176" s="123">
        <f>'MATRIZ 2017 COMPL HOMOLOGADA (2'!R176+'MATRIZ 2017 COMPL HOMOLOGADA (2'!X176+'MATRIZ 2017 COMPL HOMOLOGADA (2'!AQ176+'MATRIZ 2017 COMPL HOMOLOGADA (2'!AU176+'MATRIZ 2017 COMPL HOMOLOGADA (2'!AY176</f>
        <v>0</v>
      </c>
      <c r="K176" s="123"/>
      <c r="L176" s="123">
        <f t="shared" si="8"/>
        <v>2080924.5744726614</v>
      </c>
      <c r="M176" s="123"/>
      <c r="N176" s="123">
        <f>'MATRIZ 2017 COMPL HOMOLOGADA (2'!AG176+'MATRIZ 2017 COMPL HOMOLOGADA (2'!AJ176+'MATRIZ 2017 COMPL HOMOLOGADA (2'!AM176</f>
        <v>490874.43358046695</v>
      </c>
      <c r="O176" s="123"/>
      <c r="P176" s="123"/>
      <c r="Q176" s="123">
        <f>'MATRIZ 2017 COMPL HOMOLOGADA (2'!AJ176+'MATRIZ 2017 COMPL HOMOLOGADA (2'!AM176+'MATRIZ 2017 COMPL HOMOLOGADA (2'!AP176</f>
        <v>0</v>
      </c>
      <c r="R176" s="102"/>
    </row>
    <row r="177" spans="1:18" hidden="1" x14ac:dyDescent="0.25">
      <c r="A177" s="102"/>
      <c r="B177" s="103" t="s">
        <v>222</v>
      </c>
      <c r="C177" s="103" t="s">
        <v>241</v>
      </c>
      <c r="D177" s="103" t="s">
        <v>89</v>
      </c>
      <c r="H177" s="123">
        <f>'MATRIZ 2017 COMPL HOMOLOGADA (2'!J177</f>
        <v>2481934.5277268696</v>
      </c>
      <c r="I177" s="123">
        <f>'MATRIZ 2017 COMPL HOMOLOGADA (2'!O177</f>
        <v>0</v>
      </c>
      <c r="J177" s="123">
        <f>'MATRIZ 2017 COMPL HOMOLOGADA (2'!R177+'MATRIZ 2017 COMPL HOMOLOGADA (2'!X177+'MATRIZ 2017 COMPL HOMOLOGADA (2'!AQ177+'MATRIZ 2017 COMPL HOMOLOGADA (2'!AU177+'MATRIZ 2017 COMPL HOMOLOGADA (2'!AY177</f>
        <v>69970.993853698921</v>
      </c>
      <c r="K177" s="123"/>
      <c r="L177" s="123">
        <f t="shared" si="8"/>
        <v>2551905.5215805685</v>
      </c>
      <c r="M177" s="123"/>
      <c r="N177" s="123">
        <f>'MATRIZ 2017 COMPL HOMOLOGADA (2'!AG177+'MATRIZ 2017 COMPL HOMOLOGADA (2'!AJ177+'MATRIZ 2017 COMPL HOMOLOGADA (2'!AM177</f>
        <v>888113.8771296941</v>
      </c>
      <c r="O177" s="123"/>
      <c r="P177" s="123"/>
      <c r="Q177" s="123">
        <f>'MATRIZ 2017 COMPL HOMOLOGADA (2'!AJ177+'MATRIZ 2017 COMPL HOMOLOGADA (2'!AM177+'MATRIZ 2017 COMPL HOMOLOGADA (2'!AP177</f>
        <v>48152.527536857706</v>
      </c>
      <c r="R177" s="102"/>
    </row>
    <row r="178" spans="1:18" hidden="1" x14ac:dyDescent="0.25">
      <c r="A178" s="102"/>
      <c r="B178" s="103" t="s">
        <v>222</v>
      </c>
      <c r="C178" s="103" t="s">
        <v>242</v>
      </c>
      <c r="D178" s="103" t="s">
        <v>89</v>
      </c>
      <c r="H178" s="123">
        <f>'MATRIZ 2017 COMPL HOMOLOGADA (2'!J178</f>
        <v>1730031.6528125803</v>
      </c>
      <c r="I178" s="123">
        <f>'MATRIZ 2017 COMPL HOMOLOGADA (2'!O178</f>
        <v>0</v>
      </c>
      <c r="J178" s="123">
        <f>'MATRIZ 2017 COMPL HOMOLOGADA (2'!R178+'MATRIZ 2017 COMPL HOMOLOGADA (2'!X178+'MATRIZ 2017 COMPL HOMOLOGADA (2'!AQ178+'MATRIZ 2017 COMPL HOMOLOGADA (2'!AU178+'MATRIZ 2017 COMPL HOMOLOGADA (2'!AY178</f>
        <v>0</v>
      </c>
      <c r="K178" s="123"/>
      <c r="L178" s="123">
        <f t="shared" si="8"/>
        <v>1730031.6528125803</v>
      </c>
      <c r="M178" s="123"/>
      <c r="N178" s="123">
        <f>'MATRIZ 2017 COMPL HOMOLOGADA (2'!AG178+'MATRIZ 2017 COMPL HOMOLOGADA (2'!AJ178+'MATRIZ 2017 COMPL HOMOLOGADA (2'!AM178</f>
        <v>346517.70452987577</v>
      </c>
      <c r="O178" s="123"/>
      <c r="P178" s="123"/>
      <c r="Q178" s="123">
        <f>'MATRIZ 2017 COMPL HOMOLOGADA (2'!AJ178+'MATRIZ 2017 COMPL HOMOLOGADA (2'!AM178+'MATRIZ 2017 COMPL HOMOLOGADA (2'!AP178</f>
        <v>0</v>
      </c>
      <c r="R178" s="102"/>
    </row>
    <row r="179" spans="1:18" hidden="1" x14ac:dyDescent="0.25">
      <c r="A179" s="102"/>
      <c r="B179" s="103" t="s">
        <v>222</v>
      </c>
      <c r="C179" s="103" t="s">
        <v>243</v>
      </c>
      <c r="D179" s="103" t="s">
        <v>89</v>
      </c>
      <c r="H179" s="123">
        <f>'MATRIZ 2017 COMPL HOMOLOGADA (2'!J179</f>
        <v>1719973.4019592027</v>
      </c>
      <c r="I179" s="123">
        <f>'MATRIZ 2017 COMPL HOMOLOGADA (2'!O179</f>
        <v>0</v>
      </c>
      <c r="J179" s="123">
        <f>'MATRIZ 2017 COMPL HOMOLOGADA (2'!R179+'MATRIZ 2017 COMPL HOMOLOGADA (2'!X179+'MATRIZ 2017 COMPL HOMOLOGADA (2'!AQ179+'MATRIZ 2017 COMPL HOMOLOGADA (2'!AU179+'MATRIZ 2017 COMPL HOMOLOGADA (2'!AY179</f>
        <v>0</v>
      </c>
      <c r="K179" s="123"/>
      <c r="L179" s="123">
        <f t="shared" si="8"/>
        <v>1719973.4019592027</v>
      </c>
      <c r="M179" s="123"/>
      <c r="N179" s="123">
        <f>'MATRIZ 2017 COMPL HOMOLOGADA (2'!AG179+'MATRIZ 2017 COMPL HOMOLOGADA (2'!AJ179+'MATRIZ 2017 COMPL HOMOLOGADA (2'!AM179</f>
        <v>325301.90228654112</v>
      </c>
      <c r="O179" s="123"/>
      <c r="P179" s="123"/>
      <c r="Q179" s="123">
        <f>'MATRIZ 2017 COMPL HOMOLOGADA (2'!AJ179+'MATRIZ 2017 COMPL HOMOLOGADA (2'!AM179+'MATRIZ 2017 COMPL HOMOLOGADA (2'!AP179</f>
        <v>0</v>
      </c>
      <c r="R179" s="102"/>
    </row>
    <row r="180" spans="1:18" hidden="1" x14ac:dyDescent="0.25">
      <c r="A180" s="102"/>
      <c r="B180" s="103" t="s">
        <v>222</v>
      </c>
      <c r="C180" s="103" t="s">
        <v>244</v>
      </c>
      <c r="D180" s="103" t="s">
        <v>89</v>
      </c>
      <c r="H180" s="123">
        <f>'MATRIZ 2017 COMPL HOMOLOGADA (2'!J180</f>
        <v>7744537.7384144012</v>
      </c>
      <c r="I180" s="123">
        <f>'MATRIZ 2017 COMPL HOMOLOGADA (2'!O180</f>
        <v>0</v>
      </c>
      <c r="J180" s="123">
        <f>'MATRIZ 2017 COMPL HOMOLOGADA (2'!R180+'MATRIZ 2017 COMPL HOMOLOGADA (2'!X180+'MATRIZ 2017 COMPL HOMOLOGADA (2'!AQ180+'MATRIZ 2017 COMPL HOMOLOGADA (2'!AU180+'MATRIZ 2017 COMPL HOMOLOGADA (2'!AY180</f>
        <v>90162.227555409292</v>
      </c>
      <c r="K180" s="123"/>
      <c r="L180" s="123">
        <f t="shared" si="8"/>
        <v>7834699.9659698103</v>
      </c>
      <c r="M180" s="123"/>
      <c r="N180" s="123">
        <f>'MATRIZ 2017 COMPL HOMOLOGADA (2'!AG180+'MATRIZ 2017 COMPL HOMOLOGADA (2'!AJ180+'MATRIZ 2017 COMPL HOMOLOGADA (2'!AM180</f>
        <v>2098538.6996599976</v>
      </c>
      <c r="O180" s="123"/>
      <c r="P180" s="123"/>
      <c r="Q180" s="123">
        <f>'MATRIZ 2017 COMPL HOMOLOGADA (2'!AJ180+'MATRIZ 2017 COMPL HOMOLOGADA (2'!AM180+'MATRIZ 2017 COMPL HOMOLOGADA (2'!AP180</f>
        <v>82650.845210524247</v>
      </c>
      <c r="R180" s="102"/>
    </row>
    <row r="181" spans="1:18" hidden="1" x14ac:dyDescent="0.25">
      <c r="A181" s="102"/>
      <c r="B181" s="103" t="s">
        <v>222</v>
      </c>
      <c r="C181" s="103" t="s">
        <v>245</v>
      </c>
      <c r="D181" s="103" t="s">
        <v>246</v>
      </c>
      <c r="H181" s="123"/>
      <c r="I181" s="123" t="s">
        <v>768</v>
      </c>
      <c r="J181" s="123">
        <f>'MATRIZ 2017 COMPL HOMOLOGADA (2'!R181+'MATRIZ 2017 COMPL HOMOLOGADA (2'!X181+'MATRIZ 2017 COMPL HOMOLOGADA (2'!AQ181+'MATRIZ 2017 COMPL HOMOLOGADA (2'!AU181+'MATRIZ 2017 COMPL HOMOLOGADA (2'!AY181</f>
        <v>88017.137949391006</v>
      </c>
      <c r="K181" s="123"/>
      <c r="L181" s="123">
        <f t="shared" si="8"/>
        <v>88017.137949391006</v>
      </c>
      <c r="M181" s="123"/>
      <c r="N181" s="123">
        <f>'MATRIZ 2017 COMPL HOMOLOGADA (2'!AG181+'MATRIZ 2017 COMPL HOMOLOGADA (2'!AJ181+'MATRIZ 2017 COMPL HOMOLOGADA (2'!AM181</f>
        <v>152497.5948263254</v>
      </c>
      <c r="O181" s="123"/>
      <c r="P181" s="123"/>
      <c r="Q181" s="123">
        <f>'MATRIZ 2017 COMPL HOMOLOGADA (2'!AJ181+'MATRIZ 2017 COMPL HOMOLOGADA (2'!AM181+'MATRIZ 2017 COMPL HOMOLOGADA (2'!AP181</f>
        <v>143534.10947972926</v>
      </c>
      <c r="R181" s="102"/>
    </row>
    <row r="182" spans="1:18" x14ac:dyDescent="0.25">
      <c r="A182" s="102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02"/>
    </row>
    <row r="183" spans="1:18" x14ac:dyDescent="0.25">
      <c r="A183" s="102"/>
      <c r="B183" s="107" t="s">
        <v>247</v>
      </c>
      <c r="C183" s="107" t="s">
        <v>248</v>
      </c>
      <c r="D183" s="107" t="s">
        <v>84</v>
      </c>
      <c r="E183" s="107"/>
      <c r="F183" s="109"/>
      <c r="G183" s="107"/>
      <c r="H183" s="124">
        <f>SUM(H184:H198)</f>
        <v>22252919.945414219</v>
      </c>
      <c r="I183" s="124">
        <f>SUM(I184:I198)</f>
        <v>7816771.1578244083</v>
      </c>
      <c r="J183" s="124">
        <f>SUM(J184:J198)</f>
        <v>5768228.8260769695</v>
      </c>
      <c r="K183" s="124"/>
      <c r="L183" s="124">
        <f>SUM(L184:L198)</f>
        <v>35837919.929315597</v>
      </c>
      <c r="M183" s="124"/>
      <c r="N183" s="124">
        <f>SUM(N184:N198)</f>
        <v>7737274.5855897376</v>
      </c>
      <c r="O183" s="124"/>
      <c r="P183" s="124">
        <f>L183*'DADOS BASE PROPOSTA'!$H$63</f>
        <v>28670.335943452479</v>
      </c>
      <c r="Q183" s="124">
        <v>2926829.27</v>
      </c>
      <c r="R183" s="102"/>
    </row>
    <row r="184" spans="1:18" hidden="1" x14ac:dyDescent="0.25">
      <c r="A184" s="102"/>
      <c r="B184" s="103" t="s">
        <v>247</v>
      </c>
      <c r="C184" s="103" t="s">
        <v>35</v>
      </c>
      <c r="D184" s="103" t="s">
        <v>85</v>
      </c>
      <c r="F184" s="77">
        <f>'MATRIZ 2017 COMPL HOMOLOGADA (2'!Q184</f>
        <v>14</v>
      </c>
      <c r="H184" s="123">
        <f>'MATRIZ 2017 COMPL HOMOLOGADA (2'!J184</f>
        <v>0</v>
      </c>
      <c r="I184" s="123">
        <f>SUMIF('MATRIZ 2017 COMPL HOMOLOGADA (2'!D185:D199,"ECR",'MATRIZ 2017 COMPL HOMOLOGADA (2'!O185:O199)</f>
        <v>0</v>
      </c>
      <c r="J184" s="123">
        <f>'MATRIZ 2017 COMPL HOMOLOGADA (2'!R184+'MATRIZ 2017 COMPL HOMOLOGADA (2'!X184+'MATRIZ 2017 COMPL HOMOLOGADA (2'!AQ184+'MATRIZ 2017 COMPL HOMOLOGADA (2'!AU184+'MATRIZ 2017 COMPL HOMOLOGADA (2'!AY184</f>
        <v>4849288.9617077177</v>
      </c>
      <c r="K184" s="123"/>
      <c r="L184" s="123">
        <f t="shared" ref="L184:L198" si="9">SUM(H184:J184)</f>
        <v>4849288.9617077177</v>
      </c>
      <c r="M184" s="123"/>
      <c r="N184" s="123">
        <f>'MATRIZ 2017 COMPL HOMOLOGADA (2'!AG184+'MATRIZ 2017 COMPL HOMOLOGADA (2'!AJ184+'MATRIZ 2017 COMPL HOMOLOGADA (2'!AM184</f>
        <v>0</v>
      </c>
      <c r="O184" s="123"/>
      <c r="P184" s="123"/>
      <c r="Q184" s="123">
        <f>'MATRIZ 2017 COMPL HOMOLOGADA (2'!AJ184+'MATRIZ 2017 COMPL HOMOLOGADA (2'!AM184+'MATRIZ 2017 COMPL HOMOLOGADA (2'!AP184</f>
        <v>158639.90867933081</v>
      </c>
      <c r="R184" s="102"/>
    </row>
    <row r="185" spans="1:18" hidden="1" x14ac:dyDescent="0.25">
      <c r="A185" s="102"/>
      <c r="B185" s="103" t="s">
        <v>247</v>
      </c>
      <c r="C185" s="103" t="s">
        <v>249</v>
      </c>
      <c r="D185" s="103" t="s">
        <v>93</v>
      </c>
      <c r="H185" s="123">
        <f>'MATRIZ 2017 COMPL HOMOLOGADA (2'!J185</f>
        <v>0</v>
      </c>
      <c r="I185" s="123">
        <f>'MATRIZ 2017 COMPL HOMOLOGADA (2'!O185</f>
        <v>1314897.916918519</v>
      </c>
      <c r="J185" s="123">
        <f>'MATRIZ 2017 COMPL HOMOLOGADA (2'!R185+'MATRIZ 2017 COMPL HOMOLOGADA (2'!X185+'MATRIZ 2017 COMPL HOMOLOGADA (2'!AQ185+'MATRIZ 2017 COMPL HOMOLOGADA (2'!AU185+'MATRIZ 2017 COMPL HOMOLOGADA (2'!AY185</f>
        <v>66402.268469153278</v>
      </c>
      <c r="K185" s="123"/>
      <c r="L185" s="123">
        <f t="shared" si="9"/>
        <v>1381300.1853876722</v>
      </c>
      <c r="M185" s="123"/>
      <c r="N185" s="123">
        <f>'MATRIZ 2017 COMPL HOMOLOGADA (2'!AG185+'MATRIZ 2017 COMPL HOMOLOGADA (2'!AJ185+'MATRIZ 2017 COMPL HOMOLOGADA (2'!AM185</f>
        <v>239971.35255078314</v>
      </c>
      <c r="O185" s="123"/>
      <c r="P185" s="123"/>
      <c r="Q185" s="123">
        <f>'MATRIZ 2017 COMPL HOMOLOGADA (2'!AJ185+'MATRIZ 2017 COMPL HOMOLOGADA (2'!AM185+'MATRIZ 2017 COMPL HOMOLOGADA (2'!AP185</f>
        <v>20118.521779098082</v>
      </c>
      <c r="R185" s="102"/>
    </row>
    <row r="186" spans="1:18" hidden="1" x14ac:dyDescent="0.25">
      <c r="A186" s="102"/>
      <c r="B186" s="103" t="s">
        <v>247</v>
      </c>
      <c r="C186" s="103" t="s">
        <v>250</v>
      </c>
      <c r="D186" s="103" t="s">
        <v>89</v>
      </c>
      <c r="H186" s="123">
        <f>'MATRIZ 2017 COMPL HOMOLOGADA (2'!J186</f>
        <v>1745101.2739930879</v>
      </c>
      <c r="I186" s="123">
        <f>'MATRIZ 2017 COMPL HOMOLOGADA (2'!O186</f>
        <v>0</v>
      </c>
      <c r="J186" s="123">
        <f>'MATRIZ 2017 COMPL HOMOLOGADA (2'!R186+'MATRIZ 2017 COMPL HOMOLOGADA (2'!X186+'MATRIZ 2017 COMPL HOMOLOGADA (2'!AQ186+'MATRIZ 2017 COMPL HOMOLOGADA (2'!AU186+'MATRIZ 2017 COMPL HOMOLOGADA (2'!AY186</f>
        <v>85554.90471431792</v>
      </c>
      <c r="K186" s="123"/>
      <c r="L186" s="123">
        <f t="shared" si="9"/>
        <v>1830656.1787074059</v>
      </c>
      <c r="M186" s="123"/>
      <c r="N186" s="123">
        <f>'MATRIZ 2017 COMPL HOMOLOGADA (2'!AG186+'MATRIZ 2017 COMPL HOMOLOGADA (2'!AJ186+'MATRIZ 2017 COMPL HOMOLOGADA (2'!AM186</f>
        <v>577409.17639497027</v>
      </c>
      <c r="O186" s="123"/>
      <c r="P186" s="123"/>
      <c r="Q186" s="123">
        <f>'MATRIZ 2017 COMPL HOMOLOGADA (2'!AJ186+'MATRIZ 2017 COMPL HOMOLOGADA (2'!AM186+'MATRIZ 2017 COMPL HOMOLOGADA (2'!AP186</f>
        <v>41688.215620950781</v>
      </c>
      <c r="R186" s="102"/>
    </row>
    <row r="187" spans="1:18" hidden="1" x14ac:dyDescent="0.25">
      <c r="A187" s="102"/>
      <c r="B187" s="103" t="s">
        <v>247</v>
      </c>
      <c r="C187" s="103" t="s">
        <v>251</v>
      </c>
      <c r="D187" s="103" t="s">
        <v>93</v>
      </c>
      <c r="H187" s="123">
        <f>'MATRIZ 2017 COMPL HOMOLOGADA (2'!J187</f>
        <v>0</v>
      </c>
      <c r="I187" s="123">
        <f>'MATRIZ 2017 COMPL HOMOLOGADA (2'!O187</f>
        <v>1633138.3967411902</v>
      </c>
      <c r="J187" s="123">
        <f>'MATRIZ 2017 COMPL HOMOLOGADA (2'!R187+'MATRIZ 2017 COMPL HOMOLOGADA (2'!X187+'MATRIZ 2017 COMPL HOMOLOGADA (2'!AQ187+'MATRIZ 2017 COMPL HOMOLOGADA (2'!AU187+'MATRIZ 2017 COMPL HOMOLOGADA (2'!AY187</f>
        <v>103193.52822713343</v>
      </c>
      <c r="K187" s="123"/>
      <c r="L187" s="123">
        <f t="shared" si="9"/>
        <v>1736331.9249683237</v>
      </c>
      <c r="M187" s="123"/>
      <c r="N187" s="123">
        <f>'MATRIZ 2017 COMPL HOMOLOGADA (2'!AG187+'MATRIZ 2017 COMPL HOMOLOGADA (2'!AJ187+'MATRIZ 2017 COMPL HOMOLOGADA (2'!AM187</f>
        <v>466146.94072087039</v>
      </c>
      <c r="O187" s="123"/>
      <c r="P187" s="123"/>
      <c r="Q187" s="123">
        <f>'MATRIZ 2017 COMPL HOMOLOGADA (2'!AJ187+'MATRIZ 2017 COMPL HOMOLOGADA (2'!AM187+'MATRIZ 2017 COMPL HOMOLOGADA (2'!AP187</f>
        <v>57387.258845296172</v>
      </c>
      <c r="R187" s="102"/>
    </row>
    <row r="188" spans="1:18" hidden="1" x14ac:dyDescent="0.25">
      <c r="A188" s="102"/>
      <c r="B188" s="103" t="s">
        <v>247</v>
      </c>
      <c r="C188" s="103" t="s">
        <v>252</v>
      </c>
      <c r="D188" s="103" t="s">
        <v>93</v>
      </c>
      <c r="H188" s="123">
        <f>'MATRIZ 2017 COMPL HOMOLOGADA (2'!J188</f>
        <v>0</v>
      </c>
      <c r="I188" s="123">
        <f>'MATRIZ 2017 COMPL HOMOLOGADA (2'!O188</f>
        <v>1363902.2104693747</v>
      </c>
      <c r="J188" s="123">
        <f>'MATRIZ 2017 COMPL HOMOLOGADA (2'!R188+'MATRIZ 2017 COMPL HOMOLOGADA (2'!X188+'MATRIZ 2017 COMPL HOMOLOGADA (2'!AQ188+'MATRIZ 2017 COMPL HOMOLOGADA (2'!AU188+'MATRIZ 2017 COMPL HOMOLOGADA (2'!AY188</f>
        <v>4461.268415571335</v>
      </c>
      <c r="K188" s="123"/>
      <c r="L188" s="123">
        <f t="shared" si="9"/>
        <v>1368363.4788849461</v>
      </c>
      <c r="M188" s="123"/>
      <c r="N188" s="123">
        <f>'MATRIZ 2017 COMPL HOMOLOGADA (2'!AG188+'MATRIZ 2017 COMPL HOMOLOGADA (2'!AJ188+'MATRIZ 2017 COMPL HOMOLOGADA (2'!AM188</f>
        <v>204349.27944992771</v>
      </c>
      <c r="O188" s="123"/>
      <c r="P188" s="123"/>
      <c r="Q188" s="123">
        <f>'MATRIZ 2017 COMPL HOMOLOGADA (2'!AJ188+'MATRIZ 2017 COMPL HOMOLOGADA (2'!AM188+'MATRIZ 2017 COMPL HOMOLOGADA (2'!AP188</f>
        <v>5540.8387850630779</v>
      </c>
      <c r="R188" s="102"/>
    </row>
    <row r="189" spans="1:18" hidden="1" x14ac:dyDescent="0.25">
      <c r="A189" s="102"/>
      <c r="B189" s="103" t="s">
        <v>247</v>
      </c>
      <c r="C189" s="103" t="s">
        <v>253</v>
      </c>
      <c r="D189" s="103" t="s">
        <v>89</v>
      </c>
      <c r="H189" s="123">
        <f>'MATRIZ 2017 COMPL HOMOLOGADA (2'!J189</f>
        <v>2059024.7124765282</v>
      </c>
      <c r="I189" s="123">
        <f>'MATRIZ 2017 COMPL HOMOLOGADA (2'!O189</f>
        <v>0</v>
      </c>
      <c r="J189" s="123">
        <f>'MATRIZ 2017 COMPL HOMOLOGADA (2'!R189+'MATRIZ 2017 COMPL HOMOLOGADA (2'!X189+'MATRIZ 2017 COMPL HOMOLOGADA (2'!AQ189+'MATRIZ 2017 COMPL HOMOLOGADA (2'!AU189+'MATRIZ 2017 COMPL HOMOLOGADA (2'!AY189</f>
        <v>57554.630448938755</v>
      </c>
      <c r="K189" s="123"/>
      <c r="L189" s="123">
        <f t="shared" si="9"/>
        <v>2116579.3429254671</v>
      </c>
      <c r="M189" s="123"/>
      <c r="N189" s="123">
        <f>'MATRIZ 2017 COMPL HOMOLOGADA (2'!AG189+'MATRIZ 2017 COMPL HOMOLOGADA (2'!AJ189+'MATRIZ 2017 COMPL HOMOLOGADA (2'!AM189</f>
        <v>529431.18272885866</v>
      </c>
      <c r="O189" s="123"/>
      <c r="P189" s="123"/>
      <c r="Q189" s="123">
        <f>'MATRIZ 2017 COMPL HOMOLOGADA (2'!AJ189+'MATRIZ 2017 COMPL HOMOLOGADA (2'!AM189+'MATRIZ 2017 COMPL HOMOLOGADA (2'!AP189</f>
        <v>29946.914385936157</v>
      </c>
      <c r="R189" s="102"/>
    </row>
    <row r="190" spans="1:18" hidden="1" x14ac:dyDescent="0.25">
      <c r="A190" s="102"/>
      <c r="B190" s="103" t="s">
        <v>247</v>
      </c>
      <c r="C190" s="103" t="s">
        <v>254</v>
      </c>
      <c r="D190" s="103" t="s">
        <v>89</v>
      </c>
      <c r="H190" s="123">
        <f>'MATRIZ 2017 COMPL HOMOLOGADA (2'!J190</f>
        <v>9023638.8427088354</v>
      </c>
      <c r="I190" s="123">
        <f>'MATRIZ 2017 COMPL HOMOLOGADA (2'!O190</f>
        <v>0</v>
      </c>
      <c r="J190" s="123">
        <f>'MATRIZ 2017 COMPL HOMOLOGADA (2'!R190+'MATRIZ 2017 COMPL HOMOLOGADA (2'!X190+'MATRIZ 2017 COMPL HOMOLOGADA (2'!AQ190+'MATRIZ 2017 COMPL HOMOLOGADA (2'!AU190+'MATRIZ 2017 COMPL HOMOLOGADA (2'!AY190</f>
        <v>102100.06136396487</v>
      </c>
      <c r="K190" s="123"/>
      <c r="L190" s="123">
        <f t="shared" si="9"/>
        <v>9125738.9040728007</v>
      </c>
      <c r="M190" s="123"/>
      <c r="N190" s="123">
        <f>'MATRIZ 2017 COMPL HOMOLOGADA (2'!AG190+'MATRIZ 2017 COMPL HOMOLOGADA (2'!AJ190+'MATRIZ 2017 COMPL HOMOLOGADA (2'!AM190</f>
        <v>2596522.7338330788</v>
      </c>
      <c r="O190" s="123"/>
      <c r="P190" s="123"/>
      <c r="Q190" s="123">
        <f>'MATRIZ 2017 COMPL HOMOLOGADA (2'!AJ190+'MATRIZ 2017 COMPL HOMOLOGADA (2'!AM190+'MATRIZ 2017 COMPL HOMOLOGADA (2'!AP190</f>
        <v>81925.259179146946</v>
      </c>
      <c r="R190" s="102"/>
    </row>
    <row r="191" spans="1:18" hidden="1" x14ac:dyDescent="0.25">
      <c r="A191" s="102"/>
      <c r="B191" s="103" t="s">
        <v>247</v>
      </c>
      <c r="C191" s="103" t="s">
        <v>255</v>
      </c>
      <c r="D191" s="103" t="s">
        <v>93</v>
      </c>
      <c r="H191" s="123">
        <f>'MATRIZ 2017 COMPL HOMOLOGADA (2'!J191</f>
        <v>0</v>
      </c>
      <c r="I191" s="123">
        <f>'MATRIZ 2017 COMPL HOMOLOGADA (2'!O191</f>
        <v>1160919.7038121659</v>
      </c>
      <c r="J191" s="123">
        <f>'MATRIZ 2017 COMPL HOMOLOGADA (2'!R191+'MATRIZ 2017 COMPL HOMOLOGADA (2'!X191+'MATRIZ 2017 COMPL HOMOLOGADA (2'!AQ191+'MATRIZ 2017 COMPL HOMOLOGADA (2'!AU191+'MATRIZ 2017 COMPL HOMOLOGADA (2'!AY191</f>
        <v>97923.400236728194</v>
      </c>
      <c r="K191" s="123"/>
      <c r="L191" s="123">
        <f t="shared" si="9"/>
        <v>1258843.104048894</v>
      </c>
      <c r="M191" s="123"/>
      <c r="N191" s="123">
        <f>'MATRIZ 2017 COMPL HOMOLOGADA (2'!AG191+'MATRIZ 2017 COMPL HOMOLOGADA (2'!AJ191+'MATRIZ 2017 COMPL HOMOLOGADA (2'!AM191</f>
        <v>170165.13893998737</v>
      </c>
      <c r="O191" s="123"/>
      <c r="P191" s="123"/>
      <c r="Q191" s="123">
        <f>'MATRIZ 2017 COMPL HOMOLOGADA (2'!AJ191+'MATRIZ 2017 COMPL HOMOLOGADA (2'!AM191+'MATRIZ 2017 COMPL HOMOLOGADA (2'!AP191</f>
        <v>36675.075767798473</v>
      </c>
      <c r="R191" s="102"/>
    </row>
    <row r="192" spans="1:18" hidden="1" x14ac:dyDescent="0.25">
      <c r="A192" s="102"/>
      <c r="B192" s="103" t="s">
        <v>247</v>
      </c>
      <c r="C192" s="103" t="s">
        <v>256</v>
      </c>
      <c r="D192" s="103" t="s">
        <v>89</v>
      </c>
      <c r="H192" s="123">
        <f>'MATRIZ 2017 COMPL HOMOLOGADA (2'!J192</f>
        <v>1719973.4019592025</v>
      </c>
      <c r="I192" s="123">
        <f>'MATRIZ 2017 COMPL HOMOLOGADA (2'!O192</f>
        <v>0</v>
      </c>
      <c r="J192" s="123">
        <f>'MATRIZ 2017 COMPL HOMOLOGADA (2'!R192+'MATRIZ 2017 COMPL HOMOLOGADA (2'!X192+'MATRIZ 2017 COMPL HOMOLOGADA (2'!AQ192+'MATRIZ 2017 COMPL HOMOLOGADA (2'!AU192+'MATRIZ 2017 COMPL HOMOLOGADA (2'!AY192</f>
        <v>75843.913553025879</v>
      </c>
      <c r="K192" s="123"/>
      <c r="L192" s="123">
        <f t="shared" si="9"/>
        <v>1795817.3155122283</v>
      </c>
      <c r="M192" s="123"/>
      <c r="N192" s="123">
        <f>'MATRIZ 2017 COMPL HOMOLOGADA (2'!AG192+'MATRIZ 2017 COMPL HOMOLOGADA (2'!AJ192+'MATRIZ 2017 COMPL HOMOLOGADA (2'!AM192</f>
        <v>393977.65532441757</v>
      </c>
      <c r="O192" s="123"/>
      <c r="P192" s="123"/>
      <c r="Q192" s="123">
        <f>'MATRIZ 2017 COMPL HOMOLOGADA (2'!AJ192+'MATRIZ 2017 COMPL HOMOLOGADA (2'!AM192+'MATRIZ 2017 COMPL HOMOLOGADA (2'!AP192</f>
        <v>44326.710280504623</v>
      </c>
      <c r="R192" s="102"/>
    </row>
    <row r="193" spans="1:18" hidden="1" x14ac:dyDescent="0.25">
      <c r="A193" s="102"/>
      <c r="B193" s="103" t="s">
        <v>247</v>
      </c>
      <c r="C193" s="103" t="s">
        <v>257</v>
      </c>
      <c r="D193" s="103" t="s">
        <v>89</v>
      </c>
      <c r="H193" s="123">
        <f>'MATRIZ 2017 COMPL HOMOLOGADA (2'!J193</f>
        <v>1848703.1872405063</v>
      </c>
      <c r="I193" s="123">
        <f>'MATRIZ 2017 COMPL HOMOLOGADA (2'!O193</f>
        <v>0</v>
      </c>
      <c r="J193" s="123">
        <f>'MATRIZ 2017 COMPL HOMOLOGADA (2'!R193+'MATRIZ 2017 COMPL HOMOLOGADA (2'!X193+'MATRIZ 2017 COMPL HOMOLOGADA (2'!AQ193+'MATRIZ 2017 COMPL HOMOLOGADA (2'!AU193+'MATRIZ 2017 COMPL HOMOLOGADA (2'!AY193</f>
        <v>46891.141658787907</v>
      </c>
      <c r="K193" s="123"/>
      <c r="L193" s="123">
        <f t="shared" si="9"/>
        <v>1895594.3288992941</v>
      </c>
      <c r="M193" s="123"/>
      <c r="N193" s="123">
        <f>'MATRIZ 2017 COMPL HOMOLOGADA (2'!AG193+'MATRIZ 2017 COMPL HOMOLOGADA (2'!AJ193+'MATRIZ 2017 COMPL HOMOLOGADA (2'!AM193</f>
        <v>428650.33531911799</v>
      </c>
      <c r="O193" s="123"/>
      <c r="P193" s="123"/>
      <c r="Q193" s="123">
        <f>'MATRIZ 2017 COMPL HOMOLOGADA (2'!AJ193+'MATRIZ 2017 COMPL HOMOLOGADA (2'!AM193+'MATRIZ 2017 COMPL HOMOLOGADA (2'!AP193</f>
        <v>18403.500250388082</v>
      </c>
      <c r="R193" s="102"/>
    </row>
    <row r="194" spans="1:18" hidden="1" x14ac:dyDescent="0.25">
      <c r="A194" s="102"/>
      <c r="B194" s="103" t="s">
        <v>247</v>
      </c>
      <c r="C194" s="103" t="s">
        <v>258</v>
      </c>
      <c r="D194" s="103" t="s">
        <v>89</v>
      </c>
      <c r="H194" s="123">
        <f>'MATRIZ 2017 COMPL HOMOLOGADA (2'!J194</f>
        <v>1983471.4004556532</v>
      </c>
      <c r="I194" s="123">
        <f>'MATRIZ 2017 COMPL HOMOLOGADA (2'!O194</f>
        <v>0</v>
      </c>
      <c r="J194" s="123">
        <f>'MATRIZ 2017 COMPL HOMOLOGADA (2'!R194+'MATRIZ 2017 COMPL HOMOLOGADA (2'!X194+'MATRIZ 2017 COMPL HOMOLOGADA (2'!AQ194+'MATRIZ 2017 COMPL HOMOLOGADA (2'!AU194+'MATRIZ 2017 COMPL HOMOLOGADA (2'!AY194</f>
        <v>43132.228702102671</v>
      </c>
      <c r="K194" s="123"/>
      <c r="L194" s="123">
        <f t="shared" si="9"/>
        <v>2026603.629157756</v>
      </c>
      <c r="M194" s="123"/>
      <c r="N194" s="123">
        <f>'MATRIZ 2017 COMPL HOMOLOGADA (2'!AG194+'MATRIZ 2017 COMPL HOMOLOGADA (2'!AJ194+'MATRIZ 2017 COMPL HOMOLOGADA (2'!AM194</f>
        <v>576154.2854194328</v>
      </c>
      <c r="O194" s="123"/>
      <c r="P194" s="123"/>
      <c r="Q194" s="123">
        <f>'MATRIZ 2017 COMPL HOMOLOGADA (2'!AJ194+'MATRIZ 2017 COMPL HOMOLOGADA (2'!AM194+'MATRIZ 2017 COMPL HOMOLOGADA (2'!AP194</f>
        <v>17480.027119544236</v>
      </c>
      <c r="R194" s="102"/>
    </row>
    <row r="195" spans="1:18" hidden="1" x14ac:dyDescent="0.25">
      <c r="A195" s="102"/>
      <c r="B195" s="103" t="s">
        <v>247</v>
      </c>
      <c r="C195" s="103" t="s">
        <v>259</v>
      </c>
      <c r="D195" s="103" t="s">
        <v>89</v>
      </c>
      <c r="H195" s="123">
        <f>'MATRIZ 2017 COMPL HOMOLOGADA (2'!J195</f>
        <v>1753828.1391747824</v>
      </c>
      <c r="I195" s="123">
        <f>'MATRIZ 2017 COMPL HOMOLOGADA (2'!O195</f>
        <v>0</v>
      </c>
      <c r="J195" s="123">
        <f>'MATRIZ 2017 COMPL HOMOLOGADA (2'!R195+'MATRIZ 2017 COMPL HOMOLOGADA (2'!X195+'MATRIZ 2017 COMPL HOMOLOGADA (2'!AQ195+'MATRIZ 2017 COMPL HOMOLOGADA (2'!AU195+'MATRIZ 2017 COMPL HOMOLOGADA (2'!AY195</f>
        <v>55494.090139942869</v>
      </c>
      <c r="K195" s="123"/>
      <c r="L195" s="123">
        <f t="shared" si="9"/>
        <v>1809322.2293147254</v>
      </c>
      <c r="M195" s="123"/>
      <c r="N195" s="123">
        <f>'MATRIZ 2017 COMPL HOMOLOGADA (2'!AG195+'MATRIZ 2017 COMPL HOMOLOGADA (2'!AJ195+'MATRIZ 2017 COMPL HOMOLOGADA (2'!AM195</f>
        <v>496422.33508710092</v>
      </c>
      <c r="O195" s="123"/>
      <c r="P195" s="123"/>
      <c r="Q195" s="123">
        <f>'MATRIZ 2017 COMPL HOMOLOGADA (2'!AJ195+'MATRIZ 2017 COMPL HOMOLOGADA (2'!AM195+'MATRIZ 2017 COMPL HOMOLOGADA (2'!AP195</f>
        <v>32057.71011357924</v>
      </c>
      <c r="R195" s="102"/>
    </row>
    <row r="196" spans="1:18" hidden="1" x14ac:dyDescent="0.25">
      <c r="A196" s="102"/>
      <c r="B196" s="103" t="s">
        <v>247</v>
      </c>
      <c r="C196" s="103" t="s">
        <v>260</v>
      </c>
      <c r="D196" s="103" t="s">
        <v>93</v>
      </c>
      <c r="H196" s="123">
        <f>'MATRIZ 2017 COMPL HOMOLOGADA (2'!J196</f>
        <v>0</v>
      </c>
      <c r="I196" s="123">
        <f>'MATRIZ 2017 COMPL HOMOLOGADA (2'!O196</f>
        <v>1160702.7580947995</v>
      </c>
      <c r="J196" s="123">
        <f>'MATRIZ 2017 COMPL HOMOLOGADA (2'!R196+'MATRIZ 2017 COMPL HOMOLOGADA (2'!X196+'MATRIZ 2017 COMPL HOMOLOGADA (2'!AQ196+'MATRIZ 2017 COMPL HOMOLOGADA (2'!AU196+'MATRIZ 2017 COMPL HOMOLOGADA (2'!AY196</f>
        <v>56646.443174726432</v>
      </c>
      <c r="K196" s="123"/>
      <c r="L196" s="123">
        <f t="shared" si="9"/>
        <v>1217349.2012695258</v>
      </c>
      <c r="M196" s="123"/>
      <c r="N196" s="123">
        <f>'MATRIZ 2017 COMPL HOMOLOGADA (2'!AG196+'MATRIZ 2017 COMPL HOMOLOGADA (2'!AJ196+'MATRIZ 2017 COMPL HOMOLOGADA (2'!AM196</f>
        <v>283399.21689020761</v>
      </c>
      <c r="O196" s="123"/>
      <c r="P196" s="123"/>
      <c r="Q196" s="123">
        <f>'MATRIZ 2017 COMPL HOMOLOGADA (2'!AJ196+'MATRIZ 2017 COMPL HOMOLOGADA (2'!AM196+'MATRIZ 2017 COMPL HOMOLOGADA (2'!AP196</f>
        <v>18469.462616876928</v>
      </c>
      <c r="R196" s="102"/>
    </row>
    <row r="197" spans="1:18" hidden="1" x14ac:dyDescent="0.25">
      <c r="A197" s="102"/>
      <c r="B197" s="103" t="s">
        <v>247</v>
      </c>
      <c r="C197" s="103" t="s">
        <v>261</v>
      </c>
      <c r="D197" s="103" t="s">
        <v>89</v>
      </c>
      <c r="H197" s="123">
        <f>'MATRIZ 2017 COMPL HOMOLOGADA (2'!J197</f>
        <v>2119178.9874056228</v>
      </c>
      <c r="I197" s="123">
        <f>'MATRIZ 2017 COMPL HOMOLOGADA (2'!O197</f>
        <v>0</v>
      </c>
      <c r="J197" s="123">
        <f>'MATRIZ 2017 COMPL HOMOLOGADA (2'!R197+'MATRIZ 2017 COMPL HOMOLOGADA (2'!X197+'MATRIZ 2017 COMPL HOMOLOGADA (2'!AQ197+'MATRIZ 2017 COMPL HOMOLOGADA (2'!AU197+'MATRIZ 2017 COMPL HOMOLOGADA (2'!AY197</f>
        <v>39123.326194904526</v>
      </c>
      <c r="K197" s="123"/>
      <c r="L197" s="123">
        <f t="shared" si="9"/>
        <v>2158302.3136005276</v>
      </c>
      <c r="M197" s="123"/>
      <c r="N197" s="123">
        <f>'MATRIZ 2017 COMPL HOMOLOGADA (2'!AG197+'MATRIZ 2017 COMPL HOMOLOGADA (2'!AJ197+'MATRIZ 2017 COMPL HOMOLOGADA (2'!AM197</f>
        <v>558928.73838928435</v>
      </c>
      <c r="O197" s="123"/>
      <c r="P197" s="123"/>
      <c r="Q197" s="123">
        <f>'MATRIZ 2017 COMPL HOMOLOGADA (2'!AJ197+'MATRIZ 2017 COMPL HOMOLOGADA (2'!AM197+'MATRIZ 2017 COMPL HOMOLOGADA (2'!AP197</f>
        <v>20712.183077497702</v>
      </c>
      <c r="R197" s="102"/>
    </row>
    <row r="198" spans="1:18" hidden="1" x14ac:dyDescent="0.25">
      <c r="A198" s="102"/>
      <c r="B198" s="103" t="s">
        <v>247</v>
      </c>
      <c r="C198" s="103" t="s">
        <v>262</v>
      </c>
      <c r="D198" s="103" t="s">
        <v>93</v>
      </c>
      <c r="H198" s="123">
        <f>'MATRIZ 2017 COMPL HOMOLOGADA (2'!J198</f>
        <v>0</v>
      </c>
      <c r="I198" s="123">
        <f>'MATRIZ 2017 COMPL HOMOLOGADA (2'!O198</f>
        <v>1183210.1717883595</v>
      </c>
      <c r="J198" s="123">
        <f>'MATRIZ 2017 COMPL HOMOLOGADA (2'!R198+'MATRIZ 2017 COMPL HOMOLOGADA (2'!X198+'MATRIZ 2017 COMPL HOMOLOGADA (2'!AQ198+'MATRIZ 2017 COMPL HOMOLOGADA (2'!AU198+'MATRIZ 2017 COMPL HOMOLOGADA (2'!AY198</f>
        <v>84618.659069953152</v>
      </c>
      <c r="K198" s="123"/>
      <c r="L198" s="123">
        <f t="shared" si="9"/>
        <v>1267828.8308583128</v>
      </c>
      <c r="M198" s="123"/>
      <c r="N198" s="123">
        <f>'MATRIZ 2017 COMPL HOMOLOGADA (2'!AG198+'MATRIZ 2017 COMPL HOMOLOGADA (2'!AJ198+'MATRIZ 2017 COMPL HOMOLOGADA (2'!AM198</f>
        <v>215746.21454170119</v>
      </c>
      <c r="O198" s="123"/>
      <c r="P198" s="123"/>
      <c r="Q198" s="123">
        <f>'MATRIZ 2017 COMPL HOMOLOGADA (2'!AJ198+'MATRIZ 2017 COMPL HOMOLOGADA (2'!AM198+'MATRIZ 2017 COMPL HOMOLOGADA (2'!AP198</f>
        <v>26384.946595538469</v>
      </c>
      <c r="R198" s="102"/>
    </row>
    <row r="199" spans="1:18" x14ac:dyDescent="0.25">
      <c r="A199" s="102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02"/>
    </row>
    <row r="200" spans="1:18" x14ac:dyDescent="0.25">
      <c r="A200" s="102"/>
      <c r="B200" s="107" t="s">
        <v>247</v>
      </c>
      <c r="C200" s="107" t="s">
        <v>263</v>
      </c>
      <c r="D200" s="107" t="s">
        <v>84</v>
      </c>
      <c r="E200" s="107"/>
      <c r="F200" s="109"/>
      <c r="G200" s="107"/>
      <c r="H200" s="124">
        <f>SUM(H201:H213)</f>
        <v>31388343.463643659</v>
      </c>
      <c r="I200" s="124">
        <f>SUM(I201:I213)</f>
        <v>6501072.4284205036</v>
      </c>
      <c r="J200" s="124">
        <f>SUM(J201:J213)</f>
        <v>9333494.8471327089</v>
      </c>
      <c r="K200" s="124"/>
      <c r="L200" s="124">
        <f>SUM(L201:L213)</f>
        <v>47222910.739196867</v>
      </c>
      <c r="M200" s="124"/>
      <c r="N200" s="124">
        <f>SUM(N201:N213)</f>
        <v>13278681.540923528</v>
      </c>
      <c r="O200" s="124"/>
      <c r="P200" s="124">
        <f>L200*'DADOS BASE PROPOSTA'!$H$63</f>
        <v>37778.328591357495</v>
      </c>
      <c r="Q200" s="124">
        <v>2926829.27</v>
      </c>
      <c r="R200" s="102"/>
    </row>
    <row r="201" spans="1:18" hidden="1" x14ac:dyDescent="0.25">
      <c r="A201" s="102"/>
      <c r="B201" s="103" t="s">
        <v>247</v>
      </c>
      <c r="C201" s="103" t="s">
        <v>35</v>
      </c>
      <c r="D201" s="103" t="s">
        <v>85</v>
      </c>
      <c r="F201" s="77">
        <f>'MATRIZ 2017 COMPL HOMOLOGADA (2'!Q201</f>
        <v>12</v>
      </c>
      <c r="H201" s="123">
        <f>'MATRIZ 2017 COMPL HOMOLOGADA (2'!J201</f>
        <v>0</v>
      </c>
      <c r="I201" s="123">
        <f>SUMIF('MATRIZ 2017 COMPL HOMOLOGADA (2'!D202:D214,"ECR",'MATRIZ 2017 COMPL HOMOLOGADA (2'!O202:O214)</f>
        <v>0</v>
      </c>
      <c r="J201" s="123">
        <f>'MATRIZ 2017 COMPL HOMOLOGADA (2'!R201+'MATRIZ 2017 COMPL HOMOLOGADA (2'!X201+'MATRIZ 2017 COMPL HOMOLOGADA (2'!AQ201+'MATRIZ 2017 COMPL HOMOLOGADA (2'!AU201+'MATRIZ 2017 COMPL HOMOLOGADA (2'!AY201</f>
        <v>4597835.9724004157</v>
      </c>
      <c r="K201" s="123"/>
      <c r="L201" s="123">
        <f t="shared" ref="L201:L213" si="10">SUM(H201:J201)</f>
        <v>4597835.9724004157</v>
      </c>
      <c r="M201" s="123"/>
      <c r="N201" s="123">
        <f>'MATRIZ 2017 COMPL HOMOLOGADA (2'!AG201+'MATRIZ 2017 COMPL HOMOLOGADA (2'!AJ201+'MATRIZ 2017 COMPL HOMOLOGADA (2'!AM201</f>
        <v>0</v>
      </c>
      <c r="O201" s="123"/>
      <c r="P201" s="123"/>
      <c r="Q201" s="123">
        <f>'MATRIZ 2017 COMPL HOMOLOGADA (2'!AJ201+'MATRIZ 2017 COMPL HOMOLOGADA (2'!AM201+'MATRIZ 2017 COMPL HOMOLOGADA (2'!AP201</f>
        <v>135977.06458228358</v>
      </c>
      <c r="R201" s="102"/>
    </row>
    <row r="202" spans="1:18" hidden="1" x14ac:dyDescent="0.25">
      <c r="A202" s="102"/>
      <c r="B202" s="103" t="s">
        <v>247</v>
      </c>
      <c r="C202" s="103" t="s">
        <v>264</v>
      </c>
      <c r="D202" s="103" t="s">
        <v>87</v>
      </c>
      <c r="H202" s="123">
        <f>'MATRIZ 2017 COMPL HOMOLOGADA (2'!J202</f>
        <v>0</v>
      </c>
      <c r="I202" s="123">
        <f>'MATRIZ 2017 COMPL HOMOLOGADA (2'!O202</f>
        <v>673127.22409584071</v>
      </c>
      <c r="J202" s="123">
        <f>'MATRIZ 2017 COMPL HOMOLOGADA (2'!R202+'MATRIZ 2017 COMPL HOMOLOGADA (2'!X202+'MATRIZ 2017 COMPL HOMOLOGADA (2'!AQ202+'MATRIZ 2017 COMPL HOMOLOGADA (2'!AU202+'MATRIZ 2017 COMPL HOMOLOGADA (2'!AY202</f>
        <v>0</v>
      </c>
      <c r="K202" s="123"/>
      <c r="L202" s="123">
        <f t="shared" si="10"/>
        <v>673127.22409584071</v>
      </c>
      <c r="M202" s="123"/>
      <c r="N202" s="123">
        <f>'MATRIZ 2017 COMPL HOMOLOGADA (2'!AG202+'MATRIZ 2017 COMPL HOMOLOGADA (2'!AJ202+'MATRIZ 2017 COMPL HOMOLOGADA (2'!AM202</f>
        <v>97837.037302154786</v>
      </c>
      <c r="O202" s="123"/>
      <c r="P202" s="123"/>
      <c r="Q202" s="123">
        <f>'MATRIZ 2017 COMPL HOMOLOGADA (2'!AJ202+'MATRIZ 2017 COMPL HOMOLOGADA (2'!AM202+'MATRIZ 2017 COMPL HOMOLOGADA (2'!AP202</f>
        <v>0</v>
      </c>
      <c r="R202" s="102"/>
    </row>
    <row r="203" spans="1:18" hidden="1" x14ac:dyDescent="0.25">
      <c r="A203" s="102"/>
      <c r="B203" s="103" t="s">
        <v>247</v>
      </c>
      <c r="C203" s="103" t="s">
        <v>265</v>
      </c>
      <c r="D203" s="103" t="s">
        <v>87</v>
      </c>
      <c r="H203" s="123">
        <f>'MATRIZ 2017 COMPL HOMOLOGADA (2'!J203</f>
        <v>0</v>
      </c>
      <c r="I203" s="123">
        <f>'MATRIZ 2017 COMPL HOMOLOGADA (2'!O203</f>
        <v>693990.68646504928</v>
      </c>
      <c r="J203" s="123">
        <f>'MATRIZ 2017 COMPL HOMOLOGADA (2'!R203+'MATRIZ 2017 COMPL HOMOLOGADA (2'!X203+'MATRIZ 2017 COMPL HOMOLOGADA (2'!AQ203+'MATRIZ 2017 COMPL HOMOLOGADA (2'!AU203+'MATRIZ 2017 COMPL HOMOLOGADA (2'!AY203</f>
        <v>0</v>
      </c>
      <c r="K203" s="123"/>
      <c r="L203" s="123">
        <f t="shared" si="10"/>
        <v>693990.68646504928</v>
      </c>
      <c r="M203" s="123"/>
      <c r="N203" s="123">
        <f>'MATRIZ 2017 COMPL HOMOLOGADA (2'!AG203+'MATRIZ 2017 COMPL HOMOLOGADA (2'!AJ203+'MATRIZ 2017 COMPL HOMOLOGADA (2'!AM203</f>
        <v>169020.11378513198</v>
      </c>
      <c r="O203" s="123"/>
      <c r="P203" s="123"/>
      <c r="Q203" s="123">
        <f>'MATRIZ 2017 COMPL HOMOLOGADA (2'!AJ203+'MATRIZ 2017 COMPL HOMOLOGADA (2'!AM203+'MATRIZ 2017 COMPL HOMOLOGADA (2'!AP203</f>
        <v>0</v>
      </c>
      <c r="R203" s="102"/>
    </row>
    <row r="204" spans="1:18" hidden="1" x14ac:dyDescent="0.25">
      <c r="A204" s="102"/>
      <c r="B204" s="103" t="s">
        <v>247</v>
      </c>
      <c r="C204" s="103" t="s">
        <v>266</v>
      </c>
      <c r="D204" s="103" t="s">
        <v>87</v>
      </c>
      <c r="H204" s="123">
        <f>'MATRIZ 2017 COMPL HOMOLOGADA (2'!J204</f>
        <v>0</v>
      </c>
      <c r="I204" s="123">
        <f>'MATRIZ 2017 COMPL HOMOLOGADA (2'!O204</f>
        <v>663689.9893017353</v>
      </c>
      <c r="J204" s="123">
        <f>'MATRIZ 2017 COMPL HOMOLOGADA (2'!R204+'MATRIZ 2017 COMPL HOMOLOGADA (2'!X204+'MATRIZ 2017 COMPL HOMOLOGADA (2'!AQ204+'MATRIZ 2017 COMPL HOMOLOGADA (2'!AU204+'MATRIZ 2017 COMPL HOMOLOGADA (2'!AY204</f>
        <v>437.25647248310986</v>
      </c>
      <c r="K204" s="123"/>
      <c r="L204" s="123">
        <f t="shared" si="10"/>
        <v>664127.24577421846</v>
      </c>
      <c r="M204" s="123"/>
      <c r="N204" s="123">
        <f>'MATRIZ 2017 COMPL HOMOLOGADA (2'!AG204+'MATRIZ 2017 COMPL HOMOLOGADA (2'!AJ204+'MATRIZ 2017 COMPL HOMOLOGADA (2'!AM204</f>
        <v>108232.12096264555</v>
      </c>
      <c r="O204" s="123"/>
      <c r="P204" s="123"/>
      <c r="Q204" s="123">
        <f>'MATRIZ 2017 COMPL HOMOLOGADA (2'!AJ204+'MATRIZ 2017 COMPL HOMOLOGADA (2'!AM204+'MATRIZ 2017 COMPL HOMOLOGADA (2'!AP204</f>
        <v>3496.0054239088472</v>
      </c>
      <c r="R204" s="102"/>
    </row>
    <row r="205" spans="1:18" hidden="1" x14ac:dyDescent="0.25">
      <c r="A205" s="102"/>
      <c r="B205" s="103" t="s">
        <v>247</v>
      </c>
      <c r="C205" s="103" t="s">
        <v>267</v>
      </c>
      <c r="D205" s="103" t="s">
        <v>87</v>
      </c>
      <c r="H205" s="123">
        <f>'MATRIZ 2017 COMPL HOMOLOGADA (2'!J205</f>
        <v>0</v>
      </c>
      <c r="I205" s="123">
        <f>'MATRIZ 2017 COMPL HOMOLOGADA (2'!O205</f>
        <v>612494.91028782853</v>
      </c>
      <c r="J205" s="123">
        <f>'MATRIZ 2017 COMPL HOMOLOGADA (2'!R205+'MATRIZ 2017 COMPL HOMOLOGADA (2'!X205+'MATRIZ 2017 COMPL HOMOLOGADA (2'!AQ205+'MATRIZ 2017 COMPL HOMOLOGADA (2'!AU205+'MATRIZ 2017 COMPL HOMOLOGADA (2'!AY205</f>
        <v>0</v>
      </c>
      <c r="K205" s="123"/>
      <c r="L205" s="123">
        <f t="shared" si="10"/>
        <v>612494.91028782853</v>
      </c>
      <c r="M205" s="123"/>
      <c r="N205" s="123">
        <f>'MATRIZ 2017 COMPL HOMOLOGADA (2'!AG205+'MATRIZ 2017 COMPL HOMOLOGADA (2'!AJ205+'MATRIZ 2017 COMPL HOMOLOGADA (2'!AM205</f>
        <v>152821.39500399251</v>
      </c>
      <c r="O205" s="123"/>
      <c r="P205" s="123"/>
      <c r="Q205" s="123">
        <f>'MATRIZ 2017 COMPL HOMOLOGADA (2'!AJ205+'MATRIZ 2017 COMPL HOMOLOGADA (2'!AM205+'MATRIZ 2017 COMPL HOMOLOGADA (2'!AP205</f>
        <v>0</v>
      </c>
      <c r="R205" s="102"/>
    </row>
    <row r="206" spans="1:18" hidden="1" x14ac:dyDescent="0.25">
      <c r="A206" s="102"/>
      <c r="B206" s="103" t="s">
        <v>247</v>
      </c>
      <c r="C206" s="103" t="s">
        <v>268</v>
      </c>
      <c r="D206" s="103" t="s">
        <v>136</v>
      </c>
      <c r="H206" s="123">
        <f>'MATRIZ 2017 COMPL HOMOLOGADA (2'!J206</f>
        <v>0</v>
      </c>
      <c r="I206" s="123">
        <f>'MATRIZ 2017 COMPL HOMOLOGADA (2'!O206</f>
        <v>1188722.0897225498</v>
      </c>
      <c r="J206" s="123">
        <f>'MATRIZ 2017 COMPL HOMOLOGADA (2'!R206+'MATRIZ 2017 COMPL HOMOLOGADA (2'!X206+'MATRIZ 2017 COMPL HOMOLOGADA (2'!AQ206+'MATRIZ 2017 COMPL HOMOLOGADA (2'!AU206+'MATRIZ 2017 COMPL HOMOLOGADA (2'!AY206</f>
        <v>180051.95063637913</v>
      </c>
      <c r="K206" s="123"/>
      <c r="L206" s="123">
        <f t="shared" si="10"/>
        <v>1368774.040358929</v>
      </c>
      <c r="M206" s="123"/>
      <c r="N206" s="123">
        <f>'MATRIZ 2017 COMPL HOMOLOGADA (2'!AG206+'MATRIZ 2017 COMPL HOMOLOGADA (2'!AJ206+'MATRIZ 2017 COMPL HOMOLOGADA (2'!AM206</f>
        <v>227254.94749078422</v>
      </c>
      <c r="O206" s="123"/>
      <c r="P206" s="123"/>
      <c r="Q206" s="123">
        <f>'MATRIZ 2017 COMPL HOMOLOGADA (2'!AJ206+'MATRIZ 2017 COMPL HOMOLOGADA (2'!AM206+'MATRIZ 2017 COMPL HOMOLOGADA (2'!AP206</f>
        <v>56265.898614985788</v>
      </c>
      <c r="R206" s="102"/>
    </row>
    <row r="207" spans="1:18" hidden="1" x14ac:dyDescent="0.25">
      <c r="A207" s="102"/>
      <c r="B207" s="103" t="s">
        <v>247</v>
      </c>
      <c r="C207" s="103" t="s">
        <v>269</v>
      </c>
      <c r="D207" s="103" t="s">
        <v>89</v>
      </c>
      <c r="H207" s="123">
        <f>'MATRIZ 2017 COMPL HOMOLOGADA (2'!J207</f>
        <v>5676570.3831957448</v>
      </c>
      <c r="I207" s="123">
        <f>'MATRIZ 2017 COMPL HOMOLOGADA (2'!O207</f>
        <v>0</v>
      </c>
      <c r="J207" s="123">
        <f>'MATRIZ 2017 COMPL HOMOLOGADA (2'!R207+'MATRIZ 2017 COMPL HOMOLOGADA (2'!X207+'MATRIZ 2017 COMPL HOMOLOGADA (2'!AQ207+'MATRIZ 2017 COMPL HOMOLOGADA (2'!AU207+'MATRIZ 2017 COMPL HOMOLOGADA (2'!AY207</f>
        <v>763072.71114495071</v>
      </c>
      <c r="K207" s="123"/>
      <c r="L207" s="123">
        <f t="shared" si="10"/>
        <v>6439643.0943406951</v>
      </c>
      <c r="M207" s="123"/>
      <c r="N207" s="123">
        <f>'MATRIZ 2017 COMPL HOMOLOGADA (2'!AG207+'MATRIZ 2017 COMPL HOMOLOGADA (2'!AJ207+'MATRIZ 2017 COMPL HOMOLOGADA (2'!AM207</f>
        <v>2650640.1212707129</v>
      </c>
      <c r="O207" s="123"/>
      <c r="P207" s="123"/>
      <c r="Q207" s="123">
        <f>'MATRIZ 2017 COMPL HOMOLOGADA (2'!AJ207+'MATRIZ 2017 COMPL HOMOLOGADA (2'!AM207+'MATRIZ 2017 COMPL HOMOLOGADA (2'!AP207</f>
        <v>1569561.6295319977</v>
      </c>
      <c r="R207" s="102"/>
    </row>
    <row r="208" spans="1:18" hidden="1" x14ac:dyDescent="0.25">
      <c r="A208" s="102"/>
      <c r="B208" s="103" t="s">
        <v>247</v>
      </c>
      <c r="C208" s="103" t="s">
        <v>270</v>
      </c>
      <c r="D208" s="103" t="s">
        <v>89</v>
      </c>
      <c r="H208" s="123">
        <f>'MATRIZ 2017 COMPL HOMOLOGADA (2'!J208</f>
        <v>3767918.215286342</v>
      </c>
      <c r="I208" s="123">
        <f>'MATRIZ 2017 COMPL HOMOLOGADA (2'!O208</f>
        <v>0</v>
      </c>
      <c r="J208" s="123">
        <f>'MATRIZ 2017 COMPL HOMOLOGADA (2'!R208+'MATRIZ 2017 COMPL HOMOLOGADA (2'!X208+'MATRIZ 2017 COMPL HOMOLOGADA (2'!AQ208+'MATRIZ 2017 COMPL HOMOLOGADA (2'!AU208+'MATRIZ 2017 COMPL HOMOLOGADA (2'!AY208</f>
        <v>701767.09447919985</v>
      </c>
      <c r="K208" s="123"/>
      <c r="L208" s="123">
        <f t="shared" si="10"/>
        <v>4469685.3097655419</v>
      </c>
      <c r="M208" s="123"/>
      <c r="N208" s="123">
        <f>'MATRIZ 2017 COMPL HOMOLOGADA (2'!AG208+'MATRIZ 2017 COMPL HOMOLOGADA (2'!AJ208+'MATRIZ 2017 COMPL HOMOLOGADA (2'!AM208</f>
        <v>1124431.6990998187</v>
      </c>
      <c r="O208" s="123"/>
      <c r="P208" s="123"/>
      <c r="Q208" s="123">
        <f>'MATRIZ 2017 COMPL HOMOLOGADA (2'!AJ208+'MATRIZ 2017 COMPL HOMOLOGADA (2'!AM208+'MATRIZ 2017 COMPL HOMOLOGADA (2'!AP208</f>
        <v>470971.29673036165</v>
      </c>
      <c r="R208" s="102"/>
    </row>
    <row r="209" spans="1:18" hidden="1" x14ac:dyDescent="0.25">
      <c r="A209" s="102"/>
      <c r="B209" s="103" t="s">
        <v>247</v>
      </c>
      <c r="C209" s="103" t="s">
        <v>271</v>
      </c>
      <c r="D209" s="103" t="s">
        <v>89</v>
      </c>
      <c r="H209" s="123">
        <f>'MATRIZ 2017 COMPL HOMOLOGADA (2'!J209</f>
        <v>4867909.1292443033</v>
      </c>
      <c r="I209" s="123">
        <f>'MATRIZ 2017 COMPL HOMOLOGADA (2'!O209</f>
        <v>0</v>
      </c>
      <c r="J209" s="123">
        <f>'MATRIZ 2017 COMPL HOMOLOGADA (2'!R209+'MATRIZ 2017 COMPL HOMOLOGADA (2'!X209+'MATRIZ 2017 COMPL HOMOLOGADA (2'!AQ209+'MATRIZ 2017 COMPL HOMOLOGADA (2'!AU209+'MATRIZ 2017 COMPL HOMOLOGADA (2'!AY209</f>
        <v>668373.23132123833</v>
      </c>
      <c r="K209" s="123"/>
      <c r="L209" s="123">
        <f t="shared" si="10"/>
        <v>5536282.3605655413</v>
      </c>
      <c r="M209" s="123"/>
      <c r="N209" s="123">
        <f>'MATRIZ 2017 COMPL HOMOLOGADA (2'!AG209+'MATRIZ 2017 COMPL HOMOLOGADA (2'!AJ209+'MATRIZ 2017 COMPL HOMOLOGADA (2'!AM209</f>
        <v>1504891.9342651707</v>
      </c>
      <c r="O209" s="123"/>
      <c r="P209" s="123"/>
      <c r="Q209" s="123">
        <f>'MATRIZ 2017 COMPL HOMOLOGADA (2'!AJ209+'MATRIZ 2017 COMPL HOMOLOGADA (2'!AM209+'MATRIZ 2017 COMPL HOMOLOGADA (2'!AP209</f>
        <v>586915.19446374127</v>
      </c>
      <c r="R209" s="102"/>
    </row>
    <row r="210" spans="1:18" hidden="1" x14ac:dyDescent="0.25">
      <c r="A210" s="102"/>
      <c r="B210" s="103" t="s">
        <v>247</v>
      </c>
      <c r="C210" s="103" t="s">
        <v>272</v>
      </c>
      <c r="D210" s="103" t="s">
        <v>136</v>
      </c>
      <c r="H210" s="123">
        <f>'MATRIZ 2017 COMPL HOMOLOGADA (2'!J210</f>
        <v>0</v>
      </c>
      <c r="I210" s="123">
        <f>'MATRIZ 2017 COMPL HOMOLOGADA (2'!O210</f>
        <v>1239798.6321548815</v>
      </c>
      <c r="J210" s="123">
        <f>'MATRIZ 2017 COMPL HOMOLOGADA (2'!R210+'MATRIZ 2017 COMPL HOMOLOGADA (2'!X210+'MATRIZ 2017 COMPL HOMOLOGADA (2'!AQ210+'MATRIZ 2017 COMPL HOMOLOGADA (2'!AU210+'MATRIZ 2017 COMPL HOMOLOGADA (2'!AY210</f>
        <v>30425.723478085707</v>
      </c>
      <c r="K210" s="123"/>
      <c r="L210" s="123">
        <f t="shared" si="10"/>
        <v>1270224.3556329671</v>
      </c>
      <c r="M210" s="123"/>
      <c r="N210" s="123">
        <f>'MATRIZ 2017 COMPL HOMOLOGADA (2'!AG210+'MATRIZ 2017 COMPL HOMOLOGADA (2'!AJ210+'MATRIZ 2017 COMPL HOMOLOGADA (2'!AM210</f>
        <v>161563.17967300722</v>
      </c>
      <c r="O210" s="123"/>
      <c r="P210" s="123"/>
      <c r="Q210" s="123">
        <f>'MATRIZ 2017 COMPL HOMOLOGADA (2'!AJ210+'MATRIZ 2017 COMPL HOMOLOGADA (2'!AM210+'MATRIZ 2017 COMPL HOMOLOGADA (2'!AP210</f>
        <v>8443.18291057231</v>
      </c>
      <c r="R210" s="102"/>
    </row>
    <row r="211" spans="1:18" hidden="1" x14ac:dyDescent="0.25">
      <c r="A211" s="102"/>
      <c r="B211" s="103" t="s">
        <v>247</v>
      </c>
      <c r="C211" s="103" t="s">
        <v>273</v>
      </c>
      <c r="D211" s="103" t="s">
        <v>89</v>
      </c>
      <c r="H211" s="123">
        <f>'MATRIZ 2017 COMPL HOMOLOGADA (2'!J211</f>
        <v>10234308.542384705</v>
      </c>
      <c r="I211" s="123">
        <f>'MATRIZ 2017 COMPL HOMOLOGADA (2'!O211</f>
        <v>0</v>
      </c>
      <c r="J211" s="123">
        <f>'MATRIZ 2017 COMPL HOMOLOGADA (2'!R211+'MATRIZ 2017 COMPL HOMOLOGADA (2'!X211+'MATRIZ 2017 COMPL HOMOLOGADA (2'!AQ211+'MATRIZ 2017 COMPL HOMOLOGADA (2'!AU211+'MATRIZ 2017 COMPL HOMOLOGADA (2'!AY211</f>
        <v>1285786.2972492145</v>
      </c>
      <c r="K211" s="123"/>
      <c r="L211" s="123">
        <f t="shared" si="10"/>
        <v>11520094.839633919</v>
      </c>
      <c r="M211" s="123"/>
      <c r="N211" s="123">
        <f>'MATRIZ 2017 COMPL HOMOLOGADA (2'!AG211+'MATRIZ 2017 COMPL HOMOLOGADA (2'!AJ211+'MATRIZ 2017 COMPL HOMOLOGADA (2'!AM211</f>
        <v>3426436.9892306104</v>
      </c>
      <c r="O211" s="123"/>
      <c r="P211" s="123"/>
      <c r="Q211" s="123">
        <f>'MATRIZ 2017 COMPL HOMOLOGADA (2'!AJ211+'MATRIZ 2017 COMPL HOMOLOGADA (2'!AM211+'MATRIZ 2017 COMPL HOMOLOGADA (2'!AP211</f>
        <v>588318.34671401896</v>
      </c>
      <c r="R211" s="102"/>
    </row>
    <row r="212" spans="1:18" hidden="1" x14ac:dyDescent="0.25">
      <c r="A212" s="102"/>
      <c r="B212" s="103" t="s">
        <v>247</v>
      </c>
      <c r="C212" s="103" t="s">
        <v>274</v>
      </c>
      <c r="D212" s="103" t="s">
        <v>93</v>
      </c>
      <c r="H212" s="123">
        <f>'MATRIZ 2017 COMPL HOMOLOGADA (2'!J212</f>
        <v>0</v>
      </c>
      <c r="I212" s="123">
        <f>'MATRIZ 2017 COMPL HOMOLOGADA (2'!O212</f>
        <v>1429248.8963926183</v>
      </c>
      <c r="J212" s="123">
        <f>'MATRIZ 2017 COMPL HOMOLOGADA (2'!R212+'MATRIZ 2017 COMPL HOMOLOGADA (2'!X212+'MATRIZ 2017 COMPL HOMOLOGADA (2'!AQ212+'MATRIZ 2017 COMPL HOMOLOGADA (2'!AU212+'MATRIZ 2017 COMPL HOMOLOGADA (2'!AY212</f>
        <v>320447.34930289775</v>
      </c>
      <c r="K212" s="123"/>
      <c r="L212" s="123">
        <f t="shared" si="10"/>
        <v>1749696.245695516</v>
      </c>
      <c r="M212" s="123"/>
      <c r="N212" s="123">
        <f>'MATRIZ 2017 COMPL HOMOLOGADA (2'!AG212+'MATRIZ 2017 COMPL HOMOLOGADA (2'!AJ212+'MATRIZ 2017 COMPL HOMOLOGADA (2'!AM212</f>
        <v>332791.66824756679</v>
      </c>
      <c r="O212" s="123"/>
      <c r="P212" s="123"/>
      <c r="Q212" s="123">
        <f>'MATRIZ 2017 COMPL HOMOLOGADA (2'!AJ212+'MATRIZ 2017 COMPL HOMOLOGADA (2'!AM212+'MATRIZ 2017 COMPL HOMOLOGADA (2'!AP212</f>
        <v>111674.28646561658</v>
      </c>
      <c r="R212" s="102"/>
    </row>
    <row r="213" spans="1:18" hidden="1" x14ac:dyDescent="0.25">
      <c r="A213" s="102"/>
      <c r="B213" s="103" t="s">
        <v>247</v>
      </c>
      <c r="C213" s="103" t="s">
        <v>275</v>
      </c>
      <c r="D213" s="103" t="s">
        <v>89</v>
      </c>
      <c r="H213" s="123">
        <f>'MATRIZ 2017 COMPL HOMOLOGADA (2'!J213</f>
        <v>6841637.1935325637</v>
      </c>
      <c r="I213" s="123">
        <f>'MATRIZ 2017 COMPL HOMOLOGADA (2'!O213</f>
        <v>0</v>
      </c>
      <c r="J213" s="123">
        <f>'MATRIZ 2017 COMPL HOMOLOGADA (2'!R213+'MATRIZ 2017 COMPL HOMOLOGADA (2'!X213+'MATRIZ 2017 COMPL HOMOLOGADA (2'!AQ213+'MATRIZ 2017 COMPL HOMOLOGADA (2'!AU213+'MATRIZ 2017 COMPL HOMOLOGADA (2'!AY213</f>
        <v>785297.26064784441</v>
      </c>
      <c r="K213" s="123"/>
      <c r="L213" s="123">
        <f t="shared" si="10"/>
        <v>7626934.4541804083</v>
      </c>
      <c r="M213" s="123"/>
      <c r="N213" s="123">
        <f>'MATRIZ 2017 COMPL HOMOLOGADA (2'!AG213+'MATRIZ 2017 COMPL HOMOLOGADA (2'!AJ213+'MATRIZ 2017 COMPL HOMOLOGADA (2'!AM213</f>
        <v>3322760.3345919335</v>
      </c>
      <c r="O213" s="123"/>
      <c r="P213" s="123"/>
      <c r="Q213" s="123">
        <f>'MATRIZ 2017 COMPL HOMOLOGADA (2'!AJ213+'MATRIZ 2017 COMPL HOMOLOGADA (2'!AM213+'MATRIZ 2017 COMPL HOMOLOGADA (2'!AP213</f>
        <v>2098009.1515120715</v>
      </c>
      <c r="R213" s="102"/>
    </row>
    <row r="214" spans="1:18" x14ac:dyDescent="0.25">
      <c r="A214" s="102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02"/>
    </row>
    <row r="215" spans="1:18" x14ac:dyDescent="0.25">
      <c r="A215" s="102"/>
      <c r="B215" s="107" t="s">
        <v>276</v>
      </c>
      <c r="C215" s="107" t="s">
        <v>277</v>
      </c>
      <c r="D215" s="107" t="s">
        <v>84</v>
      </c>
      <c r="E215" s="107"/>
      <c r="F215" s="109"/>
      <c r="G215" s="107"/>
      <c r="H215" s="124">
        <f>SUM(H216:H244)</f>
        <v>62552182.783774108</v>
      </c>
      <c r="I215" s="124">
        <f>SUM(I216:I244)</f>
        <v>8860062.5467739441</v>
      </c>
      <c r="J215" s="124">
        <f>SUM(J216:J244)</f>
        <v>8540570.9644420631</v>
      </c>
      <c r="K215" s="124"/>
      <c r="L215" s="124">
        <f>SUM(L216:L244)</f>
        <v>79952816.294990122</v>
      </c>
      <c r="M215" s="124"/>
      <c r="N215" s="124">
        <f>SUM(N216:N244)</f>
        <v>17374603.379821409</v>
      </c>
      <c r="O215" s="124"/>
      <c r="P215" s="124">
        <f>L215*'DADOS BASE PROPOSTA'!$H$63</f>
        <v>63962.2530359921</v>
      </c>
      <c r="Q215" s="124">
        <v>2926829.27</v>
      </c>
      <c r="R215" s="102"/>
    </row>
    <row r="216" spans="1:18" hidden="1" x14ac:dyDescent="0.25">
      <c r="A216" s="102"/>
      <c r="B216" s="103" t="s">
        <v>276</v>
      </c>
      <c r="C216" s="103" t="s">
        <v>35</v>
      </c>
      <c r="D216" s="103" t="s">
        <v>85</v>
      </c>
      <c r="F216" s="77">
        <f>'MATRIZ 2017 COMPL HOMOLOGADA (2'!Q216</f>
        <v>28</v>
      </c>
      <c r="H216" s="123">
        <f>'MATRIZ 2017 COMPL HOMOLOGADA (2'!J216</f>
        <v>0</v>
      </c>
      <c r="I216" s="123">
        <f>SUMIF('MATRIZ 2017 COMPL HOMOLOGADA (2'!D217:D245,"ECR",'MATRIZ 2017 COMPL HOMOLOGADA (2'!O217:O245)</f>
        <v>0</v>
      </c>
      <c r="J216" s="123">
        <f>'MATRIZ 2017 COMPL HOMOLOGADA (2'!R216+'MATRIZ 2017 COMPL HOMOLOGADA (2'!X216+'MATRIZ 2017 COMPL HOMOLOGADA (2'!AQ216+'MATRIZ 2017 COMPL HOMOLOGADA (2'!AU216+'MATRIZ 2017 COMPL HOMOLOGADA (2'!AY216</f>
        <v>6609459.8868588293</v>
      </c>
      <c r="K216" s="123"/>
      <c r="L216" s="123">
        <f t="shared" ref="L216:L244" si="11">SUM(H216:J216)</f>
        <v>6609459.8868588293</v>
      </c>
      <c r="M216" s="123"/>
      <c r="N216" s="123">
        <f>'MATRIZ 2017 COMPL HOMOLOGADA (2'!AG216+'MATRIZ 2017 COMPL HOMOLOGADA (2'!AJ216+'MATRIZ 2017 COMPL HOMOLOGADA (2'!AM216</f>
        <v>0</v>
      </c>
      <c r="O216" s="123"/>
      <c r="P216" s="123"/>
      <c r="Q216" s="123">
        <f>'MATRIZ 2017 COMPL HOMOLOGADA (2'!AJ216+'MATRIZ 2017 COMPL HOMOLOGADA (2'!AM216+'MATRIZ 2017 COMPL HOMOLOGADA (2'!AP216</f>
        <v>317279.81735866162</v>
      </c>
      <c r="R216" s="102"/>
    </row>
    <row r="217" spans="1:18" hidden="1" x14ac:dyDescent="0.25">
      <c r="A217" s="102"/>
      <c r="B217" s="103" t="s">
        <v>276</v>
      </c>
      <c r="C217" s="103" t="s">
        <v>278</v>
      </c>
      <c r="D217" s="103" t="s">
        <v>89</v>
      </c>
      <c r="H217" s="123">
        <f>'MATRIZ 2017 COMPL HOMOLOGADA (2'!J217</f>
        <v>2964311.5901217815</v>
      </c>
      <c r="I217" s="123">
        <f>'MATRIZ 2017 COMPL HOMOLOGADA (2'!O217</f>
        <v>0</v>
      </c>
      <c r="J217" s="123">
        <f>'MATRIZ 2017 COMPL HOMOLOGADA (2'!R217+'MATRIZ 2017 COMPL HOMOLOGADA (2'!X217+'MATRIZ 2017 COMPL HOMOLOGADA (2'!AQ217+'MATRIZ 2017 COMPL HOMOLOGADA (2'!AU217+'MATRIZ 2017 COMPL HOMOLOGADA (2'!AY217</f>
        <v>0</v>
      </c>
      <c r="K217" s="123"/>
      <c r="L217" s="123">
        <f t="shared" si="11"/>
        <v>2964311.5901217815</v>
      </c>
      <c r="M217" s="123"/>
      <c r="N217" s="123">
        <f>'MATRIZ 2017 COMPL HOMOLOGADA (2'!AG217+'MATRIZ 2017 COMPL HOMOLOGADA (2'!AJ217+'MATRIZ 2017 COMPL HOMOLOGADA (2'!AM217</f>
        <v>494273.3715842836</v>
      </c>
      <c r="O217" s="123"/>
      <c r="P217" s="123"/>
      <c r="Q217" s="123">
        <f>'MATRIZ 2017 COMPL HOMOLOGADA (2'!AJ217+'MATRIZ 2017 COMPL HOMOLOGADA (2'!AM217+'MATRIZ 2017 COMPL HOMOLOGADA (2'!AP217</f>
        <v>0</v>
      </c>
      <c r="R217" s="102"/>
    </row>
    <row r="218" spans="1:18" hidden="1" x14ac:dyDescent="0.25">
      <c r="A218" s="102"/>
      <c r="B218" s="103" t="s">
        <v>276</v>
      </c>
      <c r="C218" s="103" t="s">
        <v>279</v>
      </c>
      <c r="D218" s="103" t="s">
        <v>89</v>
      </c>
      <c r="H218" s="123">
        <f>'MATRIZ 2017 COMPL HOMOLOGADA (2'!J218</f>
        <v>1719973.4019592025</v>
      </c>
      <c r="I218" s="123">
        <f>'MATRIZ 2017 COMPL HOMOLOGADA (2'!O218</f>
        <v>0</v>
      </c>
      <c r="J218" s="123">
        <f>'MATRIZ 2017 COMPL HOMOLOGADA (2'!R218+'MATRIZ 2017 COMPL HOMOLOGADA (2'!X218+'MATRIZ 2017 COMPL HOMOLOGADA (2'!AQ218+'MATRIZ 2017 COMPL HOMOLOGADA (2'!AU218+'MATRIZ 2017 COMPL HOMOLOGADA (2'!AY218</f>
        <v>0</v>
      </c>
      <c r="K218" s="123"/>
      <c r="L218" s="123">
        <f t="shared" si="11"/>
        <v>1719973.4019592025</v>
      </c>
      <c r="M218" s="123"/>
      <c r="N218" s="123">
        <f>'MATRIZ 2017 COMPL HOMOLOGADA (2'!AG218+'MATRIZ 2017 COMPL HOMOLOGADA (2'!AJ218+'MATRIZ 2017 COMPL HOMOLOGADA (2'!AM218</f>
        <v>315822.33600334002</v>
      </c>
      <c r="O218" s="123"/>
      <c r="P218" s="123"/>
      <c r="Q218" s="123">
        <f>'MATRIZ 2017 COMPL HOMOLOGADA (2'!AJ218+'MATRIZ 2017 COMPL HOMOLOGADA (2'!AM218+'MATRIZ 2017 COMPL HOMOLOGADA (2'!AP218</f>
        <v>0</v>
      </c>
      <c r="R218" s="102"/>
    </row>
    <row r="219" spans="1:18" hidden="1" x14ac:dyDescent="0.25">
      <c r="A219" s="102"/>
      <c r="B219" s="103" t="s">
        <v>276</v>
      </c>
      <c r="C219" s="103" t="s">
        <v>280</v>
      </c>
      <c r="D219" s="103" t="s">
        <v>93</v>
      </c>
      <c r="H219" s="123">
        <f>'MATRIZ 2017 COMPL HOMOLOGADA (2'!J219</f>
        <v>0</v>
      </c>
      <c r="I219" s="123">
        <f>'MATRIZ 2017 COMPL HOMOLOGADA (2'!O219</f>
        <v>1008808.992033664</v>
      </c>
      <c r="J219" s="123">
        <f>'MATRIZ 2017 COMPL HOMOLOGADA (2'!R219+'MATRIZ 2017 COMPL HOMOLOGADA (2'!X219+'MATRIZ 2017 COMPL HOMOLOGADA (2'!AQ219+'MATRIZ 2017 COMPL HOMOLOGADA (2'!AU219+'MATRIZ 2017 COMPL HOMOLOGADA (2'!AY219</f>
        <v>0</v>
      </c>
      <c r="K219" s="123"/>
      <c r="L219" s="123">
        <f t="shared" si="11"/>
        <v>1008808.992033664</v>
      </c>
      <c r="M219" s="123"/>
      <c r="N219" s="123">
        <f>'MATRIZ 2017 COMPL HOMOLOGADA (2'!AG219+'MATRIZ 2017 COMPL HOMOLOGADA (2'!AJ219+'MATRIZ 2017 COMPL HOMOLOGADA (2'!AM219</f>
        <v>0</v>
      </c>
      <c r="O219" s="123"/>
      <c r="P219" s="123"/>
      <c r="Q219" s="123">
        <f>'MATRIZ 2017 COMPL HOMOLOGADA (2'!AJ219+'MATRIZ 2017 COMPL HOMOLOGADA (2'!AM219+'MATRIZ 2017 COMPL HOMOLOGADA (2'!AP219</f>
        <v>0</v>
      </c>
      <c r="R219" s="102"/>
    </row>
    <row r="220" spans="1:18" hidden="1" x14ac:dyDescent="0.25">
      <c r="A220" s="102"/>
      <c r="B220" s="103" t="s">
        <v>276</v>
      </c>
      <c r="C220" s="103" t="s">
        <v>281</v>
      </c>
      <c r="D220" s="103" t="s">
        <v>87</v>
      </c>
      <c r="H220" s="123">
        <f>'MATRIZ 2017 COMPL HOMOLOGADA (2'!J220</f>
        <v>0</v>
      </c>
      <c r="I220" s="123">
        <f>'MATRIZ 2017 COMPL HOMOLOGADA (2'!O220</f>
        <v>499965.73525072273</v>
      </c>
      <c r="J220" s="123">
        <f>'MATRIZ 2017 COMPL HOMOLOGADA (2'!R220+'MATRIZ 2017 COMPL HOMOLOGADA (2'!X220+'MATRIZ 2017 COMPL HOMOLOGADA (2'!AQ220+'MATRIZ 2017 COMPL HOMOLOGADA (2'!AU220+'MATRIZ 2017 COMPL HOMOLOGADA (2'!AY220</f>
        <v>0</v>
      </c>
      <c r="K220" s="123"/>
      <c r="L220" s="123">
        <f t="shared" si="11"/>
        <v>499965.73525072273</v>
      </c>
      <c r="M220" s="123"/>
      <c r="N220" s="123">
        <f>'MATRIZ 2017 COMPL HOMOLOGADA (2'!AG220+'MATRIZ 2017 COMPL HOMOLOGADA (2'!AJ220+'MATRIZ 2017 COMPL HOMOLOGADA (2'!AM220</f>
        <v>0</v>
      </c>
      <c r="O220" s="123"/>
      <c r="P220" s="123"/>
      <c r="Q220" s="123">
        <f>'MATRIZ 2017 COMPL HOMOLOGADA (2'!AJ220+'MATRIZ 2017 COMPL HOMOLOGADA (2'!AM220+'MATRIZ 2017 COMPL HOMOLOGADA (2'!AP220</f>
        <v>0</v>
      </c>
      <c r="R220" s="102"/>
    </row>
    <row r="221" spans="1:18" hidden="1" x14ac:dyDescent="0.25">
      <c r="A221" s="102"/>
      <c r="B221" s="103" t="s">
        <v>276</v>
      </c>
      <c r="C221" s="103" t="s">
        <v>282</v>
      </c>
      <c r="D221" s="103" t="s">
        <v>87</v>
      </c>
      <c r="H221" s="123">
        <f>'MATRIZ 2017 COMPL HOMOLOGADA (2'!J221</f>
        <v>0</v>
      </c>
      <c r="I221" s="123">
        <f>'MATRIZ 2017 COMPL HOMOLOGADA (2'!O221</f>
        <v>501488.24976769683</v>
      </c>
      <c r="J221" s="123">
        <f>'MATRIZ 2017 COMPL HOMOLOGADA (2'!R221+'MATRIZ 2017 COMPL HOMOLOGADA (2'!X221+'MATRIZ 2017 COMPL HOMOLOGADA (2'!AQ221+'MATRIZ 2017 COMPL HOMOLOGADA (2'!AU221+'MATRIZ 2017 COMPL HOMOLOGADA (2'!AY221</f>
        <v>0</v>
      </c>
      <c r="K221" s="123"/>
      <c r="L221" s="123">
        <f t="shared" si="11"/>
        <v>501488.24976769683</v>
      </c>
      <c r="M221" s="123"/>
      <c r="N221" s="123">
        <f>'MATRIZ 2017 COMPL HOMOLOGADA (2'!AG221+'MATRIZ 2017 COMPL HOMOLOGADA (2'!AJ221+'MATRIZ 2017 COMPL HOMOLOGADA (2'!AM221</f>
        <v>24271.700232292627</v>
      </c>
      <c r="O221" s="123"/>
      <c r="P221" s="123"/>
      <c r="Q221" s="123">
        <f>'MATRIZ 2017 COMPL HOMOLOGADA (2'!AJ221+'MATRIZ 2017 COMPL HOMOLOGADA (2'!AM221+'MATRIZ 2017 COMPL HOMOLOGADA (2'!AP221</f>
        <v>0</v>
      </c>
      <c r="R221" s="102"/>
    </row>
    <row r="222" spans="1:18" hidden="1" x14ac:dyDescent="0.25">
      <c r="A222" s="102"/>
      <c r="B222" s="103" t="s">
        <v>276</v>
      </c>
      <c r="C222" s="103" t="s">
        <v>283</v>
      </c>
      <c r="D222" s="103" t="s">
        <v>87</v>
      </c>
      <c r="H222" s="123">
        <f>'MATRIZ 2017 COMPL HOMOLOGADA (2'!J222</f>
        <v>0</v>
      </c>
      <c r="I222" s="123">
        <f>'MATRIZ 2017 COMPL HOMOLOGADA (2'!O222</f>
        <v>499965.73525072273</v>
      </c>
      <c r="J222" s="123">
        <f>'MATRIZ 2017 COMPL HOMOLOGADA (2'!R222+'MATRIZ 2017 COMPL HOMOLOGADA (2'!X222+'MATRIZ 2017 COMPL HOMOLOGADA (2'!AQ222+'MATRIZ 2017 COMPL HOMOLOGADA (2'!AU222+'MATRIZ 2017 COMPL HOMOLOGADA (2'!AY222</f>
        <v>0</v>
      </c>
      <c r="K222" s="123"/>
      <c r="L222" s="123">
        <f t="shared" si="11"/>
        <v>499965.73525072273</v>
      </c>
      <c r="M222" s="123"/>
      <c r="N222" s="123">
        <f>'MATRIZ 2017 COMPL HOMOLOGADA (2'!AG222+'MATRIZ 2017 COMPL HOMOLOGADA (2'!AJ222+'MATRIZ 2017 COMPL HOMOLOGADA (2'!AM222</f>
        <v>0</v>
      </c>
      <c r="O222" s="123"/>
      <c r="P222" s="123"/>
      <c r="Q222" s="123">
        <f>'MATRIZ 2017 COMPL HOMOLOGADA (2'!AJ222+'MATRIZ 2017 COMPL HOMOLOGADA (2'!AM222+'MATRIZ 2017 COMPL HOMOLOGADA (2'!AP222</f>
        <v>0</v>
      </c>
      <c r="R222" s="102"/>
    </row>
    <row r="223" spans="1:18" hidden="1" x14ac:dyDescent="0.25">
      <c r="A223" s="102"/>
      <c r="B223" s="103" t="s">
        <v>276</v>
      </c>
      <c r="C223" s="103" t="s">
        <v>284</v>
      </c>
      <c r="D223" s="103" t="s">
        <v>89</v>
      </c>
      <c r="H223" s="123">
        <f>'MATRIZ 2017 COMPL HOMOLOGADA (2'!J223</f>
        <v>1719973.4019592025</v>
      </c>
      <c r="I223" s="123">
        <f>'MATRIZ 2017 COMPL HOMOLOGADA (2'!O223</f>
        <v>0</v>
      </c>
      <c r="J223" s="123">
        <f>'MATRIZ 2017 COMPL HOMOLOGADA (2'!R223+'MATRIZ 2017 COMPL HOMOLOGADA (2'!X223+'MATRIZ 2017 COMPL HOMOLOGADA (2'!AQ223+'MATRIZ 2017 COMPL HOMOLOGADA (2'!AU223+'MATRIZ 2017 COMPL HOMOLOGADA (2'!AY223</f>
        <v>0</v>
      </c>
      <c r="K223" s="123"/>
      <c r="L223" s="123">
        <f t="shared" si="11"/>
        <v>1719973.4019592025</v>
      </c>
      <c r="M223" s="123"/>
      <c r="N223" s="123">
        <f>'MATRIZ 2017 COMPL HOMOLOGADA (2'!AG223+'MATRIZ 2017 COMPL HOMOLOGADA (2'!AJ223+'MATRIZ 2017 COMPL HOMOLOGADA (2'!AM223</f>
        <v>440480.67555877543</v>
      </c>
      <c r="O223" s="123"/>
      <c r="P223" s="123"/>
      <c r="Q223" s="123">
        <f>'MATRIZ 2017 COMPL HOMOLOGADA (2'!AJ223+'MATRIZ 2017 COMPL HOMOLOGADA (2'!AM223+'MATRIZ 2017 COMPL HOMOLOGADA (2'!AP223</f>
        <v>0</v>
      </c>
      <c r="R223" s="102"/>
    </row>
    <row r="224" spans="1:18" hidden="1" x14ac:dyDescent="0.25">
      <c r="A224" s="102"/>
      <c r="B224" s="103" t="s">
        <v>276</v>
      </c>
      <c r="C224" s="103" t="s">
        <v>285</v>
      </c>
      <c r="D224" s="103" t="s">
        <v>89</v>
      </c>
      <c r="H224" s="123">
        <f>'MATRIZ 2017 COMPL HOMOLOGADA (2'!J224</f>
        <v>2116086.8355474528</v>
      </c>
      <c r="I224" s="123">
        <f>'MATRIZ 2017 COMPL HOMOLOGADA (2'!O224</f>
        <v>0</v>
      </c>
      <c r="J224" s="123">
        <f>'MATRIZ 2017 COMPL HOMOLOGADA (2'!R224+'MATRIZ 2017 COMPL HOMOLOGADA (2'!X224+'MATRIZ 2017 COMPL HOMOLOGADA (2'!AQ224+'MATRIZ 2017 COMPL HOMOLOGADA (2'!AU224+'MATRIZ 2017 COMPL HOMOLOGADA (2'!AY224</f>
        <v>2168.64538259439</v>
      </c>
      <c r="K224" s="123"/>
      <c r="L224" s="123">
        <f t="shared" si="11"/>
        <v>2118255.4809300471</v>
      </c>
      <c r="M224" s="123"/>
      <c r="N224" s="123">
        <f>'MATRIZ 2017 COMPL HOMOLOGADA (2'!AG224+'MATRIZ 2017 COMPL HOMOLOGADA (2'!AJ224+'MATRIZ 2017 COMPL HOMOLOGADA (2'!AM224</f>
        <v>519169.25366235693</v>
      </c>
      <c r="O224" s="123"/>
      <c r="P224" s="123"/>
      <c r="Q224" s="123">
        <f>'MATRIZ 2017 COMPL HOMOLOGADA (2'!AJ224+'MATRIZ 2017 COMPL HOMOLOGADA (2'!AM224+'MATRIZ 2017 COMPL HOMOLOGADA (2'!AP224</f>
        <v>7123.9355807953871</v>
      </c>
      <c r="R224" s="102"/>
    </row>
    <row r="225" spans="1:18" hidden="1" x14ac:dyDescent="0.25">
      <c r="A225" s="102"/>
      <c r="B225" s="103" t="s">
        <v>276</v>
      </c>
      <c r="C225" s="103" t="s">
        <v>286</v>
      </c>
      <c r="D225" s="103" t="s">
        <v>89</v>
      </c>
      <c r="H225" s="123">
        <f>'MATRIZ 2017 COMPL HOMOLOGADA (2'!J225</f>
        <v>2033085.8574453082</v>
      </c>
      <c r="I225" s="123">
        <f>'MATRIZ 2017 COMPL HOMOLOGADA (2'!O225</f>
        <v>0</v>
      </c>
      <c r="J225" s="123">
        <f>'MATRIZ 2017 COMPL HOMOLOGADA (2'!R225+'MATRIZ 2017 COMPL HOMOLOGADA (2'!X225+'MATRIZ 2017 COMPL HOMOLOGADA (2'!AQ225+'MATRIZ 2017 COMPL HOMOLOGADA (2'!AU225+'MATRIZ 2017 COMPL HOMOLOGADA (2'!AY225</f>
        <v>0</v>
      </c>
      <c r="K225" s="123"/>
      <c r="L225" s="123">
        <f t="shared" si="11"/>
        <v>2033085.8574453082</v>
      </c>
      <c r="M225" s="123"/>
      <c r="N225" s="123">
        <f>'MATRIZ 2017 COMPL HOMOLOGADA (2'!AG225+'MATRIZ 2017 COMPL HOMOLOGADA (2'!AJ225+'MATRIZ 2017 COMPL HOMOLOGADA (2'!AM225</f>
        <v>516318.13752903801</v>
      </c>
      <c r="O225" s="123"/>
      <c r="P225" s="123"/>
      <c r="Q225" s="123">
        <f>'MATRIZ 2017 COMPL HOMOLOGADA (2'!AJ225+'MATRIZ 2017 COMPL HOMOLOGADA (2'!AM225+'MATRIZ 2017 COMPL HOMOLOGADA (2'!AP225</f>
        <v>0</v>
      </c>
      <c r="R225" s="102"/>
    </row>
    <row r="226" spans="1:18" hidden="1" x14ac:dyDescent="0.25">
      <c r="A226" s="102"/>
      <c r="B226" s="103" t="s">
        <v>276</v>
      </c>
      <c r="C226" s="103" t="s">
        <v>287</v>
      </c>
      <c r="D226" s="103" t="s">
        <v>89</v>
      </c>
      <c r="H226" s="123">
        <f>'MATRIZ 2017 COMPL HOMOLOGADA (2'!J226</f>
        <v>4057417.3229042576</v>
      </c>
      <c r="I226" s="123">
        <f>'MATRIZ 2017 COMPL HOMOLOGADA (2'!O226</f>
        <v>0</v>
      </c>
      <c r="J226" s="123">
        <f>'MATRIZ 2017 COMPL HOMOLOGADA (2'!R226+'MATRIZ 2017 COMPL HOMOLOGADA (2'!X226+'MATRIZ 2017 COMPL HOMOLOGADA (2'!AQ226+'MATRIZ 2017 COMPL HOMOLOGADA (2'!AU226+'MATRIZ 2017 COMPL HOMOLOGADA (2'!AY226</f>
        <v>168712.15479901596</v>
      </c>
      <c r="K226" s="123"/>
      <c r="L226" s="123">
        <f t="shared" si="11"/>
        <v>4226129.4777032733</v>
      </c>
      <c r="M226" s="123"/>
      <c r="N226" s="123">
        <f>'MATRIZ 2017 COMPL HOMOLOGADA (2'!AG226+'MATRIZ 2017 COMPL HOMOLOGADA (2'!AJ226+'MATRIZ 2017 COMPL HOMOLOGADA (2'!AM226</f>
        <v>1390473.8865058664</v>
      </c>
      <c r="O226" s="123"/>
      <c r="P226" s="123"/>
      <c r="Q226" s="123">
        <f>'MATRIZ 2017 COMPL HOMOLOGADA (2'!AJ226+'MATRIZ 2017 COMPL HOMOLOGADA (2'!AM226+'MATRIZ 2017 COMPL HOMOLOGADA (2'!AP226</f>
        <v>152241.14185625696</v>
      </c>
      <c r="R226" s="102"/>
    </row>
    <row r="227" spans="1:18" hidden="1" x14ac:dyDescent="0.25">
      <c r="A227" s="102"/>
      <c r="B227" s="103" t="s">
        <v>276</v>
      </c>
      <c r="C227" s="103" t="s">
        <v>288</v>
      </c>
      <c r="D227" s="103" t="s">
        <v>89</v>
      </c>
      <c r="H227" s="123">
        <f>'MATRIZ 2017 COMPL HOMOLOGADA (2'!J227</f>
        <v>3353971.4917230178</v>
      </c>
      <c r="I227" s="123">
        <f>'MATRIZ 2017 COMPL HOMOLOGADA (2'!O227</f>
        <v>0</v>
      </c>
      <c r="J227" s="123">
        <f>'MATRIZ 2017 COMPL HOMOLOGADA (2'!R227+'MATRIZ 2017 COMPL HOMOLOGADA (2'!X227+'MATRIZ 2017 COMPL HOMOLOGADA (2'!AQ227+'MATRIZ 2017 COMPL HOMOLOGADA (2'!AU227+'MATRIZ 2017 COMPL HOMOLOGADA (2'!AY227</f>
        <v>3124.3021917350566</v>
      </c>
      <c r="K227" s="123"/>
      <c r="L227" s="123">
        <f t="shared" si="11"/>
        <v>3357095.793914753</v>
      </c>
      <c r="M227" s="123"/>
      <c r="N227" s="123">
        <f>'MATRIZ 2017 COMPL HOMOLOGADA (2'!AG227+'MATRIZ 2017 COMPL HOMOLOGADA (2'!AJ227+'MATRIZ 2017 COMPL HOMOLOGADA (2'!AM227</f>
        <v>928549.57367131335</v>
      </c>
      <c r="O227" s="123"/>
      <c r="P227" s="123"/>
      <c r="Q227" s="123">
        <f>'MATRIZ 2017 COMPL HOMOLOGADA (2'!AJ227+'MATRIZ 2017 COMPL HOMOLOGADA (2'!AM227+'MATRIZ 2017 COMPL HOMOLOGADA (2'!AP227</f>
        <v>216697.24324933384</v>
      </c>
      <c r="R227" s="102"/>
    </row>
    <row r="228" spans="1:18" hidden="1" x14ac:dyDescent="0.25">
      <c r="A228" s="102"/>
      <c r="B228" s="103" t="s">
        <v>276</v>
      </c>
      <c r="C228" s="103" t="s">
        <v>289</v>
      </c>
      <c r="D228" s="103" t="s">
        <v>89</v>
      </c>
      <c r="H228" s="123">
        <f>'MATRIZ 2017 COMPL HOMOLOGADA (2'!J228</f>
        <v>4952887.8397919796</v>
      </c>
      <c r="I228" s="123">
        <f>'MATRIZ 2017 COMPL HOMOLOGADA (2'!O228</f>
        <v>0</v>
      </c>
      <c r="J228" s="123">
        <f>'MATRIZ 2017 COMPL HOMOLOGADA (2'!R228+'MATRIZ 2017 COMPL HOMOLOGADA (2'!X228+'MATRIZ 2017 COMPL HOMOLOGADA (2'!AQ228+'MATRIZ 2017 COMPL HOMOLOGADA (2'!AU228+'MATRIZ 2017 COMPL HOMOLOGADA (2'!AY228</f>
        <v>0</v>
      </c>
      <c r="K228" s="123"/>
      <c r="L228" s="123">
        <f t="shared" si="11"/>
        <v>4952887.8397919796</v>
      </c>
      <c r="M228" s="123"/>
      <c r="N228" s="123">
        <f>'MATRIZ 2017 COMPL HOMOLOGADA (2'!AG228+'MATRIZ 2017 COMPL HOMOLOGADA (2'!AJ228+'MATRIZ 2017 COMPL HOMOLOGADA (2'!AM228</f>
        <v>1500567.2870505205</v>
      </c>
      <c r="O228" s="123"/>
      <c r="P228" s="123"/>
      <c r="Q228" s="123">
        <f>'MATRIZ 2017 COMPL HOMOLOGADA (2'!AJ228+'MATRIZ 2017 COMPL HOMOLOGADA (2'!AM228+'MATRIZ 2017 COMPL HOMOLOGADA (2'!AP228</f>
        <v>299471.25281099294</v>
      </c>
      <c r="R228" s="102"/>
    </row>
    <row r="229" spans="1:18" hidden="1" x14ac:dyDescent="0.25">
      <c r="A229" s="102"/>
      <c r="B229" s="103" t="s">
        <v>276</v>
      </c>
      <c r="C229" s="103" t="s">
        <v>290</v>
      </c>
      <c r="D229" s="103" t="s">
        <v>93</v>
      </c>
      <c r="H229" s="123">
        <f>'MATRIZ 2017 COMPL HOMOLOGADA (2'!J229</f>
        <v>0</v>
      </c>
      <c r="I229" s="123">
        <f>'MATRIZ 2017 COMPL HOMOLOGADA (2'!O229</f>
        <v>1278223.9214138214</v>
      </c>
      <c r="J229" s="123">
        <f>'MATRIZ 2017 COMPL HOMOLOGADA (2'!R229+'MATRIZ 2017 COMPL HOMOLOGADA (2'!X229+'MATRIZ 2017 COMPL HOMOLOGADA (2'!AQ229+'MATRIZ 2017 COMPL HOMOLOGADA (2'!AU229+'MATRIZ 2017 COMPL HOMOLOGADA (2'!AY229</f>
        <v>0</v>
      </c>
      <c r="K229" s="123"/>
      <c r="L229" s="123">
        <f t="shared" si="11"/>
        <v>1278223.9214138214</v>
      </c>
      <c r="M229" s="123"/>
      <c r="N229" s="123">
        <f>'MATRIZ 2017 COMPL HOMOLOGADA (2'!AG229+'MATRIZ 2017 COMPL HOMOLOGADA (2'!AJ229+'MATRIZ 2017 COMPL HOMOLOGADA (2'!AM229</f>
        <v>203729.85563161716</v>
      </c>
      <c r="O229" s="123"/>
      <c r="P229" s="123"/>
      <c r="Q229" s="123">
        <f>'MATRIZ 2017 COMPL HOMOLOGADA (2'!AJ229+'MATRIZ 2017 COMPL HOMOLOGADA (2'!AM229+'MATRIZ 2017 COMPL HOMOLOGADA (2'!AP229</f>
        <v>0</v>
      </c>
      <c r="R229" s="102"/>
    </row>
    <row r="230" spans="1:18" hidden="1" x14ac:dyDescent="0.25">
      <c r="A230" s="102"/>
      <c r="B230" s="103" t="s">
        <v>276</v>
      </c>
      <c r="C230" s="103" t="s">
        <v>291</v>
      </c>
      <c r="D230" s="103" t="s">
        <v>93</v>
      </c>
      <c r="H230" s="123">
        <f>'MATRIZ 2017 COMPL HOMOLOGADA (2'!J230</f>
        <v>0</v>
      </c>
      <c r="I230" s="123">
        <f>'MATRIZ 2017 COMPL HOMOLOGADA (2'!O230</f>
        <v>1021073.1495281268</v>
      </c>
      <c r="J230" s="123">
        <f>'MATRIZ 2017 COMPL HOMOLOGADA (2'!R230+'MATRIZ 2017 COMPL HOMOLOGADA (2'!X230+'MATRIZ 2017 COMPL HOMOLOGADA (2'!AQ230+'MATRIZ 2017 COMPL HOMOLOGADA (2'!AU230+'MATRIZ 2017 COMPL HOMOLOGADA (2'!AY230</f>
        <v>0</v>
      </c>
      <c r="K230" s="123"/>
      <c r="L230" s="123">
        <f t="shared" si="11"/>
        <v>1021073.1495281268</v>
      </c>
      <c r="M230" s="123"/>
      <c r="N230" s="123">
        <f>'MATRIZ 2017 COMPL HOMOLOGADA (2'!AG230+'MATRIZ 2017 COMPL HOMOLOGADA (2'!AJ230+'MATRIZ 2017 COMPL HOMOLOGADA (2'!AM230</f>
        <v>253554.41361487354</v>
      </c>
      <c r="O230" s="123"/>
      <c r="P230" s="123"/>
      <c r="Q230" s="123">
        <f>'MATRIZ 2017 COMPL HOMOLOGADA (2'!AJ230+'MATRIZ 2017 COMPL HOMOLOGADA (2'!AM230+'MATRIZ 2017 COMPL HOMOLOGADA (2'!AP230</f>
        <v>0</v>
      </c>
      <c r="R230" s="102"/>
    </row>
    <row r="231" spans="1:18" hidden="1" x14ac:dyDescent="0.25">
      <c r="A231" s="102"/>
      <c r="B231" s="103" t="s">
        <v>276</v>
      </c>
      <c r="C231" s="103" t="s">
        <v>292</v>
      </c>
      <c r="D231" s="103" t="s">
        <v>89</v>
      </c>
      <c r="H231" s="123">
        <f>'MATRIZ 2017 COMPL HOMOLOGADA (2'!J231</f>
        <v>3484830.2085070871</v>
      </c>
      <c r="I231" s="123">
        <f>'MATRIZ 2017 COMPL HOMOLOGADA (2'!O231</f>
        <v>0</v>
      </c>
      <c r="J231" s="123">
        <f>'MATRIZ 2017 COMPL HOMOLOGADA (2'!R231+'MATRIZ 2017 COMPL HOMOLOGADA (2'!X231+'MATRIZ 2017 COMPL HOMOLOGADA (2'!AQ231+'MATRIZ 2017 COMPL HOMOLOGADA (2'!AU231+'MATRIZ 2017 COMPL HOMOLOGADA (2'!AY231</f>
        <v>0</v>
      </c>
      <c r="K231" s="123"/>
      <c r="L231" s="123">
        <f t="shared" si="11"/>
        <v>3484830.2085070871</v>
      </c>
      <c r="M231" s="123"/>
      <c r="N231" s="123">
        <f>'MATRIZ 2017 COMPL HOMOLOGADA (2'!AG231+'MATRIZ 2017 COMPL HOMOLOGADA (2'!AJ231+'MATRIZ 2017 COMPL HOMOLOGADA (2'!AM231</f>
        <v>769829.99693879369</v>
      </c>
      <c r="O231" s="123"/>
      <c r="P231" s="123"/>
      <c r="Q231" s="123">
        <f>'MATRIZ 2017 COMPL HOMOLOGADA (2'!AJ231+'MATRIZ 2017 COMPL HOMOLOGADA (2'!AM231+'MATRIZ 2017 COMPL HOMOLOGADA (2'!AP231</f>
        <v>0</v>
      </c>
      <c r="R231" s="102"/>
    </row>
    <row r="232" spans="1:18" hidden="1" x14ac:dyDescent="0.25">
      <c r="A232" s="102"/>
      <c r="B232" s="103" t="s">
        <v>276</v>
      </c>
      <c r="C232" s="103" t="s">
        <v>293</v>
      </c>
      <c r="D232" s="103" t="s">
        <v>93</v>
      </c>
      <c r="H232" s="123">
        <f>'MATRIZ 2017 COMPL HOMOLOGADA (2'!J232</f>
        <v>0</v>
      </c>
      <c r="I232" s="123">
        <f>'MATRIZ 2017 COMPL HOMOLOGADA (2'!O232</f>
        <v>1008808.992033664</v>
      </c>
      <c r="J232" s="123">
        <f>'MATRIZ 2017 COMPL HOMOLOGADA (2'!R232+'MATRIZ 2017 COMPL HOMOLOGADA (2'!X232+'MATRIZ 2017 COMPL HOMOLOGADA (2'!AQ232+'MATRIZ 2017 COMPL HOMOLOGADA (2'!AU232+'MATRIZ 2017 COMPL HOMOLOGADA (2'!AY232</f>
        <v>0</v>
      </c>
      <c r="K232" s="123"/>
      <c r="L232" s="123">
        <f t="shared" si="11"/>
        <v>1008808.992033664</v>
      </c>
      <c r="M232" s="123"/>
      <c r="N232" s="123">
        <f>'MATRIZ 2017 COMPL HOMOLOGADA (2'!AG232+'MATRIZ 2017 COMPL HOMOLOGADA (2'!AJ232+'MATRIZ 2017 COMPL HOMOLOGADA (2'!AM232</f>
        <v>0</v>
      </c>
      <c r="O232" s="123"/>
      <c r="P232" s="123"/>
      <c r="Q232" s="123">
        <f>'MATRIZ 2017 COMPL HOMOLOGADA (2'!AJ232+'MATRIZ 2017 COMPL HOMOLOGADA (2'!AM232+'MATRIZ 2017 COMPL HOMOLOGADA (2'!AP232</f>
        <v>0</v>
      </c>
      <c r="R232" s="102"/>
    </row>
    <row r="233" spans="1:18" hidden="1" x14ac:dyDescent="0.25">
      <c r="A233" s="102"/>
      <c r="B233" s="103" t="s">
        <v>276</v>
      </c>
      <c r="C233" s="103" t="s">
        <v>294</v>
      </c>
      <c r="D233" s="103" t="s">
        <v>93</v>
      </c>
      <c r="H233" s="123">
        <f>'MATRIZ 2017 COMPL HOMOLOGADA (2'!J233</f>
        <v>0</v>
      </c>
      <c r="I233" s="123">
        <f>'MATRIZ 2017 COMPL HOMOLOGADA (2'!O233</f>
        <v>1009472.6188126623</v>
      </c>
      <c r="J233" s="123">
        <f>'MATRIZ 2017 COMPL HOMOLOGADA (2'!R233+'MATRIZ 2017 COMPL HOMOLOGADA (2'!X233+'MATRIZ 2017 COMPL HOMOLOGADA (2'!AQ233+'MATRIZ 2017 COMPL HOMOLOGADA (2'!AU233+'MATRIZ 2017 COMPL HOMOLOGADA (2'!AY233</f>
        <v>0</v>
      </c>
      <c r="K233" s="123"/>
      <c r="L233" s="123">
        <f t="shared" si="11"/>
        <v>1009472.6188126623</v>
      </c>
      <c r="M233" s="123"/>
      <c r="N233" s="123">
        <f>'MATRIZ 2017 COMPL HOMOLOGADA (2'!AG233+'MATRIZ 2017 COMPL HOMOLOGADA (2'!AJ233+'MATRIZ 2017 COMPL HOMOLOGADA (2'!AM233</f>
        <v>12175.258374153149</v>
      </c>
      <c r="O233" s="123"/>
      <c r="P233" s="123"/>
      <c r="Q233" s="123">
        <f>'MATRIZ 2017 COMPL HOMOLOGADA (2'!AJ233+'MATRIZ 2017 COMPL HOMOLOGADA (2'!AM233+'MATRIZ 2017 COMPL HOMOLOGADA (2'!AP233</f>
        <v>0</v>
      </c>
      <c r="R233" s="102"/>
    </row>
    <row r="234" spans="1:18" hidden="1" x14ac:dyDescent="0.25">
      <c r="A234" s="102"/>
      <c r="B234" s="103" t="s">
        <v>276</v>
      </c>
      <c r="C234" s="103" t="s">
        <v>295</v>
      </c>
      <c r="D234" s="103" t="s">
        <v>89</v>
      </c>
      <c r="H234" s="123">
        <f>'MATRIZ 2017 COMPL HOMOLOGADA (2'!J234</f>
        <v>1719973.4019592027</v>
      </c>
      <c r="I234" s="123">
        <f>'MATRIZ 2017 COMPL HOMOLOGADA (2'!O234</f>
        <v>0</v>
      </c>
      <c r="J234" s="123">
        <f>'MATRIZ 2017 COMPL HOMOLOGADA (2'!R234+'MATRIZ 2017 COMPL HOMOLOGADA (2'!X234+'MATRIZ 2017 COMPL HOMOLOGADA (2'!AQ234+'MATRIZ 2017 COMPL HOMOLOGADA (2'!AU234+'MATRIZ 2017 COMPL HOMOLOGADA (2'!AY234</f>
        <v>1650.0562693652964</v>
      </c>
      <c r="K234" s="123"/>
      <c r="L234" s="123">
        <f t="shared" si="11"/>
        <v>1721623.4582285681</v>
      </c>
      <c r="M234" s="123"/>
      <c r="N234" s="123">
        <f>'MATRIZ 2017 COMPL HOMOLOGADA (2'!AG234+'MATRIZ 2017 COMPL HOMOLOGADA (2'!AJ234+'MATRIZ 2017 COMPL HOMOLOGADA (2'!AM234</f>
        <v>489485.87062838464</v>
      </c>
      <c r="O234" s="123"/>
      <c r="P234" s="123"/>
      <c r="Q234" s="123">
        <f>'MATRIZ 2017 COMPL HOMOLOGADA (2'!AJ234+'MATRIZ 2017 COMPL HOMOLOGADA (2'!AM234+'MATRIZ 2017 COMPL HOMOLOGADA (2'!AP234</f>
        <v>5540.8387850630779</v>
      </c>
      <c r="R234" s="102"/>
    </row>
    <row r="235" spans="1:18" hidden="1" x14ac:dyDescent="0.25">
      <c r="A235" s="102"/>
      <c r="B235" s="103" t="s">
        <v>276</v>
      </c>
      <c r="C235" s="103" t="s">
        <v>147</v>
      </c>
      <c r="D235" s="103" t="s">
        <v>89</v>
      </c>
      <c r="H235" s="123">
        <f>'MATRIZ 2017 COMPL HOMOLOGADA (2'!J235</f>
        <v>2876775.809609801</v>
      </c>
      <c r="I235" s="123">
        <f>'MATRIZ 2017 COMPL HOMOLOGADA (2'!O235</f>
        <v>0</v>
      </c>
      <c r="J235" s="123">
        <f>'MATRIZ 2017 COMPL HOMOLOGADA (2'!R235+'MATRIZ 2017 COMPL HOMOLOGADA (2'!X235+'MATRIZ 2017 COMPL HOMOLOGADA (2'!AQ235+'MATRIZ 2017 COMPL HOMOLOGADA (2'!AU235+'MATRIZ 2017 COMPL HOMOLOGADA (2'!AY235</f>
        <v>0</v>
      </c>
      <c r="K235" s="123"/>
      <c r="L235" s="123">
        <f t="shared" si="11"/>
        <v>2876775.809609801</v>
      </c>
      <c r="M235" s="123"/>
      <c r="N235" s="123">
        <f>'MATRIZ 2017 COMPL HOMOLOGADA (2'!AG235+'MATRIZ 2017 COMPL HOMOLOGADA (2'!AJ235+'MATRIZ 2017 COMPL HOMOLOGADA (2'!AM235</f>
        <v>886426.56981922255</v>
      </c>
      <c r="O235" s="123"/>
      <c r="P235" s="123"/>
      <c r="Q235" s="123">
        <f>'MATRIZ 2017 COMPL HOMOLOGADA (2'!AJ235+'MATRIZ 2017 COMPL HOMOLOGADA (2'!AM235+'MATRIZ 2017 COMPL HOMOLOGADA (2'!AP235</f>
        <v>0</v>
      </c>
      <c r="R235" s="102"/>
    </row>
    <row r="236" spans="1:18" hidden="1" x14ac:dyDescent="0.25">
      <c r="A236" s="102"/>
      <c r="B236" s="103" t="s">
        <v>276</v>
      </c>
      <c r="C236" s="103" t="s">
        <v>296</v>
      </c>
      <c r="D236" s="103" t="s">
        <v>89</v>
      </c>
      <c r="H236" s="123">
        <f>'MATRIZ 2017 COMPL HOMOLOGADA (2'!J236</f>
        <v>1719973.4019592025</v>
      </c>
      <c r="I236" s="123">
        <f>'MATRIZ 2017 COMPL HOMOLOGADA (2'!O236</f>
        <v>0</v>
      </c>
      <c r="J236" s="123">
        <f>'MATRIZ 2017 COMPL HOMOLOGADA (2'!R236+'MATRIZ 2017 COMPL HOMOLOGADA (2'!X236+'MATRIZ 2017 COMPL HOMOLOGADA (2'!AQ236+'MATRIZ 2017 COMPL HOMOLOGADA (2'!AU236+'MATRIZ 2017 COMPL HOMOLOGADA (2'!AY236</f>
        <v>0</v>
      </c>
      <c r="K236" s="123"/>
      <c r="L236" s="123">
        <f t="shared" si="11"/>
        <v>1719973.4019592025</v>
      </c>
      <c r="M236" s="123"/>
      <c r="N236" s="123">
        <f>'MATRIZ 2017 COMPL HOMOLOGADA (2'!AG236+'MATRIZ 2017 COMPL HOMOLOGADA (2'!AJ236+'MATRIZ 2017 COMPL HOMOLOGADA (2'!AM236</f>
        <v>393391.93075668829</v>
      </c>
      <c r="O236" s="123"/>
      <c r="P236" s="123"/>
      <c r="Q236" s="123">
        <f>'MATRIZ 2017 COMPL HOMOLOGADA (2'!AJ236+'MATRIZ 2017 COMPL HOMOLOGADA (2'!AM236+'MATRIZ 2017 COMPL HOMOLOGADA (2'!AP236</f>
        <v>0</v>
      </c>
      <c r="R236" s="102"/>
    </row>
    <row r="237" spans="1:18" hidden="1" x14ac:dyDescent="0.25">
      <c r="A237" s="102"/>
      <c r="B237" s="103" t="s">
        <v>276</v>
      </c>
      <c r="C237" s="103" t="s">
        <v>297</v>
      </c>
      <c r="D237" s="103" t="s">
        <v>93</v>
      </c>
      <c r="H237" s="123">
        <f>'MATRIZ 2017 COMPL HOMOLOGADA (2'!J237</f>
        <v>0</v>
      </c>
      <c r="I237" s="123">
        <f>'MATRIZ 2017 COMPL HOMOLOGADA (2'!O237</f>
        <v>1021970.6189661009</v>
      </c>
      <c r="J237" s="123">
        <f>'MATRIZ 2017 COMPL HOMOLOGADA (2'!R237+'MATRIZ 2017 COMPL HOMOLOGADA (2'!X237+'MATRIZ 2017 COMPL HOMOLOGADA (2'!AQ237+'MATRIZ 2017 COMPL HOMOLOGADA (2'!AU237+'MATRIZ 2017 COMPL HOMOLOGADA (2'!AY237</f>
        <v>0</v>
      </c>
      <c r="K237" s="123"/>
      <c r="L237" s="123">
        <f t="shared" si="11"/>
        <v>1021970.6189661009</v>
      </c>
      <c r="M237" s="123"/>
      <c r="N237" s="123">
        <f>'MATRIZ 2017 COMPL HOMOLOGADA (2'!AG237+'MATRIZ 2017 COMPL HOMOLOGADA (2'!AJ237+'MATRIZ 2017 COMPL HOMOLOGADA (2'!AM237</f>
        <v>148702.62550581989</v>
      </c>
      <c r="O237" s="123"/>
      <c r="P237" s="123"/>
      <c r="Q237" s="123">
        <f>'MATRIZ 2017 COMPL HOMOLOGADA (2'!AJ237+'MATRIZ 2017 COMPL HOMOLOGADA (2'!AM237+'MATRIZ 2017 COMPL HOMOLOGADA (2'!AP237</f>
        <v>0</v>
      </c>
      <c r="R237" s="102"/>
    </row>
    <row r="238" spans="1:18" hidden="1" x14ac:dyDescent="0.25">
      <c r="A238" s="102"/>
      <c r="B238" s="103" t="s">
        <v>276</v>
      </c>
      <c r="C238" s="103" t="s">
        <v>298</v>
      </c>
      <c r="D238" s="103" t="s">
        <v>89</v>
      </c>
      <c r="H238" s="123">
        <f>'MATRIZ 2017 COMPL HOMOLOGADA (2'!J238</f>
        <v>2693334.8765751398</v>
      </c>
      <c r="I238" s="123">
        <f>'MATRIZ 2017 COMPL HOMOLOGADA (2'!O238</f>
        <v>0</v>
      </c>
      <c r="J238" s="123">
        <f>'MATRIZ 2017 COMPL HOMOLOGADA (2'!R238+'MATRIZ 2017 COMPL HOMOLOGADA (2'!X238+'MATRIZ 2017 COMPL HOMOLOGADA (2'!AQ238+'MATRIZ 2017 COMPL HOMOLOGADA (2'!AU238+'MATRIZ 2017 COMPL HOMOLOGADA (2'!AY238</f>
        <v>45264.85783459407</v>
      </c>
      <c r="K238" s="123"/>
      <c r="L238" s="123">
        <f t="shared" si="11"/>
        <v>2738599.7344097337</v>
      </c>
      <c r="M238" s="123"/>
      <c r="N238" s="123">
        <f>'MATRIZ 2017 COMPL HOMOLOGADA (2'!AG238+'MATRIZ 2017 COMPL HOMOLOGADA (2'!AJ238+'MATRIZ 2017 COMPL HOMOLOGADA (2'!AM238</f>
        <v>702192.39195905812</v>
      </c>
      <c r="O238" s="123"/>
      <c r="P238" s="123"/>
      <c r="Q238" s="123">
        <f>'MATRIZ 2017 COMPL HOMOLOGADA (2'!AJ238+'MATRIZ 2017 COMPL HOMOLOGADA (2'!AM238+'MATRIZ 2017 COMPL HOMOLOGADA (2'!AP238</f>
        <v>45052.296311881932</v>
      </c>
      <c r="R238" s="102"/>
    </row>
    <row r="239" spans="1:18" hidden="1" x14ac:dyDescent="0.25">
      <c r="A239" s="102"/>
      <c r="B239" s="103" t="s">
        <v>276</v>
      </c>
      <c r="C239" s="103" t="s">
        <v>299</v>
      </c>
      <c r="D239" s="103" t="s">
        <v>89</v>
      </c>
      <c r="H239" s="123">
        <f>'MATRIZ 2017 COMPL HOMOLOGADA (2'!J239</f>
        <v>7357053.7968740473</v>
      </c>
      <c r="I239" s="123">
        <f>'MATRIZ 2017 COMPL HOMOLOGADA (2'!O239</f>
        <v>0</v>
      </c>
      <c r="J239" s="123">
        <f>'MATRIZ 2017 COMPL HOMOLOGADA (2'!R239+'MATRIZ 2017 COMPL HOMOLOGADA (2'!X239+'MATRIZ 2017 COMPL HOMOLOGADA (2'!AQ239+'MATRIZ 2017 COMPL HOMOLOGADA (2'!AU239+'MATRIZ 2017 COMPL HOMOLOGADA (2'!AY239</f>
        <v>891407.57183518179</v>
      </c>
      <c r="K239" s="123"/>
      <c r="L239" s="123">
        <f t="shared" si="11"/>
        <v>8248461.3687092289</v>
      </c>
      <c r="M239" s="123"/>
      <c r="N239" s="123">
        <f>'MATRIZ 2017 COMPL HOMOLOGADA (2'!AG239+'MATRIZ 2017 COMPL HOMOLOGADA (2'!AJ239+'MATRIZ 2017 COMPL HOMOLOGADA (2'!AM239</f>
        <v>1775151.9545718578</v>
      </c>
      <c r="O239" s="123"/>
      <c r="P239" s="123"/>
      <c r="Q239" s="123">
        <f>'MATRIZ 2017 COMPL HOMOLOGADA (2'!AJ239+'MATRIZ 2017 COMPL HOMOLOGADA (2'!AM239+'MATRIZ 2017 COMPL HOMOLOGADA (2'!AP239</f>
        <v>602361.25755560549</v>
      </c>
      <c r="R239" s="102"/>
    </row>
    <row r="240" spans="1:18" hidden="1" x14ac:dyDescent="0.25">
      <c r="A240" s="102"/>
      <c r="B240" s="103" t="s">
        <v>276</v>
      </c>
      <c r="C240" s="103" t="s">
        <v>300</v>
      </c>
      <c r="D240" s="103" t="s">
        <v>89</v>
      </c>
      <c r="H240" s="123">
        <f>'MATRIZ 2017 COMPL HOMOLOGADA (2'!J240</f>
        <v>12452203.942962216</v>
      </c>
      <c r="I240" s="123">
        <f>'MATRIZ 2017 COMPL HOMOLOGADA (2'!O240</f>
        <v>0</v>
      </c>
      <c r="J240" s="123">
        <f>'MATRIZ 2017 COMPL HOMOLOGADA (2'!R240+'MATRIZ 2017 COMPL HOMOLOGADA (2'!X240+'MATRIZ 2017 COMPL HOMOLOGADA (2'!AQ240+'MATRIZ 2017 COMPL HOMOLOGADA (2'!AU240+'MATRIZ 2017 COMPL HOMOLOGADA (2'!AY240</f>
        <v>691318.93826664484</v>
      </c>
      <c r="K240" s="123"/>
      <c r="L240" s="123">
        <f t="shared" si="11"/>
        <v>13143522.88122886</v>
      </c>
      <c r="M240" s="123"/>
      <c r="N240" s="123">
        <f>'MATRIZ 2017 COMPL HOMOLOGADA (2'!AG240+'MATRIZ 2017 COMPL HOMOLOGADA (2'!AJ240+'MATRIZ 2017 COMPL HOMOLOGADA (2'!AM240</f>
        <v>3587419.2774045537</v>
      </c>
      <c r="O240" s="123"/>
      <c r="P240" s="123"/>
      <c r="Q240" s="123">
        <f>'MATRIZ 2017 COMPL HOMOLOGADA (2'!AJ240+'MATRIZ 2017 COMPL HOMOLOGADA (2'!AM240+'MATRIZ 2017 COMPL HOMOLOGADA (2'!AP240</f>
        <v>557447.95919723902</v>
      </c>
      <c r="R240" s="102"/>
    </row>
    <row r="241" spans="1:18" hidden="1" x14ac:dyDescent="0.25">
      <c r="A241" s="102"/>
      <c r="B241" s="103" t="s">
        <v>276</v>
      </c>
      <c r="C241" s="103" t="s">
        <v>301</v>
      </c>
      <c r="D241" s="103" t="s">
        <v>89</v>
      </c>
      <c r="H241" s="123">
        <f>'MATRIZ 2017 COMPL HOMOLOGADA (2'!J241</f>
        <v>2498393.7493780418</v>
      </c>
      <c r="I241" s="123">
        <f>'MATRIZ 2017 COMPL HOMOLOGADA (2'!O241</f>
        <v>0</v>
      </c>
      <c r="J241" s="123">
        <f>'MATRIZ 2017 COMPL HOMOLOGADA (2'!R241+'MATRIZ 2017 COMPL HOMOLOGADA (2'!X241+'MATRIZ 2017 COMPL HOMOLOGADA (2'!AQ241+'MATRIZ 2017 COMPL HOMOLOGADA (2'!AU241+'MATRIZ 2017 COMPL HOMOLOGADA (2'!AY241</f>
        <v>0</v>
      </c>
      <c r="K241" s="123"/>
      <c r="L241" s="123">
        <f t="shared" si="11"/>
        <v>2498393.7493780418</v>
      </c>
      <c r="M241" s="123"/>
      <c r="N241" s="123">
        <f>'MATRIZ 2017 COMPL HOMOLOGADA (2'!AG241+'MATRIZ 2017 COMPL HOMOLOGADA (2'!AJ241+'MATRIZ 2017 COMPL HOMOLOGADA (2'!AM241</f>
        <v>463161.56880674587</v>
      </c>
      <c r="O241" s="123"/>
      <c r="P241" s="123"/>
      <c r="Q241" s="123">
        <f>'MATRIZ 2017 COMPL HOMOLOGADA (2'!AJ241+'MATRIZ 2017 COMPL HOMOLOGADA (2'!AM241+'MATRIZ 2017 COMPL HOMOLOGADA (2'!AP241</f>
        <v>57042.143392570084</v>
      </c>
      <c r="R241" s="102"/>
    </row>
    <row r="242" spans="1:18" hidden="1" x14ac:dyDescent="0.25">
      <c r="A242" s="102"/>
      <c r="B242" s="103" t="s">
        <v>276</v>
      </c>
      <c r="C242" s="103" t="s">
        <v>302</v>
      </c>
      <c r="D242" s="103" t="s">
        <v>89</v>
      </c>
      <c r="H242" s="123">
        <f>'MATRIZ 2017 COMPL HOMOLOGADA (2'!J242</f>
        <v>2267868.2202633154</v>
      </c>
      <c r="I242" s="123">
        <f>'MATRIZ 2017 COMPL HOMOLOGADA (2'!O242</f>
        <v>0</v>
      </c>
      <c r="J242" s="123">
        <f>'MATRIZ 2017 COMPL HOMOLOGADA (2'!R242+'MATRIZ 2017 COMPL HOMOLOGADA (2'!X242+'MATRIZ 2017 COMPL HOMOLOGADA (2'!AQ242+'MATRIZ 2017 COMPL HOMOLOGADA (2'!AU242+'MATRIZ 2017 COMPL HOMOLOGADA (2'!AY242</f>
        <v>0</v>
      </c>
      <c r="K242" s="123"/>
      <c r="L242" s="123">
        <f t="shared" si="11"/>
        <v>2267868.2202633154</v>
      </c>
      <c r="M242" s="123"/>
      <c r="N242" s="123">
        <f>'MATRIZ 2017 COMPL HOMOLOGADA (2'!AG242+'MATRIZ 2017 COMPL HOMOLOGADA (2'!AJ242+'MATRIZ 2017 COMPL HOMOLOGADA (2'!AM242</f>
        <v>631655.6105898465</v>
      </c>
      <c r="O242" s="123"/>
      <c r="P242" s="123"/>
      <c r="Q242" s="123">
        <f>'MATRIZ 2017 COMPL HOMOLOGADA (2'!AJ242+'MATRIZ 2017 COMPL HOMOLOGADA (2'!AM242+'MATRIZ 2017 COMPL HOMOLOGADA (2'!AP242</f>
        <v>0</v>
      </c>
      <c r="R242" s="102"/>
    </row>
    <row r="243" spans="1:18" hidden="1" x14ac:dyDescent="0.25">
      <c r="A243" s="102"/>
      <c r="B243" s="103" t="s">
        <v>276</v>
      </c>
      <c r="C243" s="103" t="s">
        <v>303</v>
      </c>
      <c r="D243" s="103" t="s">
        <v>93</v>
      </c>
      <c r="H243" s="123">
        <f>'MATRIZ 2017 COMPL HOMOLOGADA (2'!J243</f>
        <v>0</v>
      </c>
      <c r="I243" s="123">
        <f>'MATRIZ 2017 COMPL HOMOLOGADA (2'!O243</f>
        <v>1010284.5337167612</v>
      </c>
      <c r="J243" s="123">
        <f>'MATRIZ 2017 COMPL HOMOLOGADA (2'!R243+'MATRIZ 2017 COMPL HOMOLOGADA (2'!X243+'MATRIZ 2017 COMPL HOMOLOGADA (2'!AQ243+'MATRIZ 2017 COMPL HOMOLOGADA (2'!AU243+'MATRIZ 2017 COMPL HOMOLOGADA (2'!AY243</f>
        <v>0</v>
      </c>
      <c r="K243" s="123"/>
      <c r="L243" s="123">
        <f t="shared" si="11"/>
        <v>1010284.5337167612</v>
      </c>
      <c r="M243" s="123"/>
      <c r="N243" s="123">
        <f>'MATRIZ 2017 COMPL HOMOLOGADA (2'!AG243+'MATRIZ 2017 COMPL HOMOLOGADA (2'!AJ243+'MATRIZ 2017 COMPL HOMOLOGADA (2'!AM243</f>
        <v>54081.198587246712</v>
      </c>
      <c r="O243" s="123"/>
      <c r="P243" s="123"/>
      <c r="Q243" s="123">
        <f>'MATRIZ 2017 COMPL HOMOLOGADA (2'!AJ243+'MATRIZ 2017 COMPL HOMOLOGADA (2'!AM243+'MATRIZ 2017 COMPL HOMOLOGADA (2'!AP243</f>
        <v>0</v>
      </c>
      <c r="R243" s="102"/>
    </row>
    <row r="244" spans="1:18" hidden="1" x14ac:dyDescent="0.25">
      <c r="A244" s="102"/>
      <c r="B244" s="103" t="s">
        <v>276</v>
      </c>
      <c r="C244" s="103" t="s">
        <v>304</v>
      </c>
      <c r="D244" s="103" t="s">
        <v>89</v>
      </c>
      <c r="H244" s="123">
        <f>'MATRIZ 2017 COMPL HOMOLOGADA (2'!J244</f>
        <v>2564067.634233857</v>
      </c>
      <c r="I244" s="123">
        <f>'MATRIZ 2017 COMPL HOMOLOGADA (2'!O244</f>
        <v>0</v>
      </c>
      <c r="J244" s="123">
        <f>'MATRIZ 2017 COMPL HOMOLOGADA (2'!R244+'MATRIZ 2017 COMPL HOMOLOGADA (2'!X244+'MATRIZ 2017 COMPL HOMOLOGADA (2'!AQ244+'MATRIZ 2017 COMPL HOMOLOGADA (2'!AU244+'MATRIZ 2017 COMPL HOMOLOGADA (2'!AY244</f>
        <v>127464.55100410187</v>
      </c>
      <c r="K244" s="123"/>
      <c r="L244" s="123">
        <f t="shared" si="11"/>
        <v>2691532.185237959</v>
      </c>
      <c r="M244" s="123"/>
      <c r="N244" s="123">
        <f>'MATRIZ 2017 COMPL HOMOLOGADA (2'!AG244+'MATRIZ 2017 COMPL HOMOLOGADA (2'!AJ244+'MATRIZ 2017 COMPL HOMOLOGADA (2'!AM244</f>
        <v>873718.63483476196</v>
      </c>
      <c r="O244" s="123"/>
      <c r="P244" s="123"/>
      <c r="Q244" s="123">
        <f>'MATRIZ 2017 COMPL HOMOLOGADA (2'!AJ244+'MATRIZ 2017 COMPL HOMOLOGADA (2'!AM244+'MATRIZ 2017 COMPL HOMOLOGADA (2'!AP244</f>
        <v>78890.990320660028</v>
      </c>
      <c r="R244" s="102"/>
    </row>
    <row r="245" spans="1:18" x14ac:dyDescent="0.25">
      <c r="A245" s="102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02"/>
    </row>
    <row r="246" spans="1:18" x14ac:dyDescent="0.25">
      <c r="A246" s="102"/>
      <c r="B246" s="107" t="s">
        <v>305</v>
      </c>
      <c r="C246" s="107" t="s">
        <v>306</v>
      </c>
      <c r="D246" s="107" t="s">
        <v>84</v>
      </c>
      <c r="E246" s="107"/>
      <c r="F246" s="109"/>
      <c r="G246" s="107"/>
      <c r="H246" s="124">
        <f>SUM(H247:H256)</f>
        <v>42234743.733315282</v>
      </c>
      <c r="I246" s="124">
        <f>SUM(I247:I256)</f>
        <v>1484114.8198226749</v>
      </c>
      <c r="J246" s="124">
        <f>SUM(J247:J256)</f>
        <v>4398080.1524193389</v>
      </c>
      <c r="K246" s="124"/>
      <c r="L246" s="124">
        <f>SUM(L247:L256)</f>
        <v>48116938.705557294</v>
      </c>
      <c r="M246" s="124"/>
      <c r="N246" s="124">
        <f>SUM(N247:N256)</f>
        <v>8542130.4089966509</v>
      </c>
      <c r="O246" s="124"/>
      <c r="P246" s="124">
        <f>L246*'DADOS BASE PROPOSTA'!$H$63</f>
        <v>38493.550964445836</v>
      </c>
      <c r="Q246" s="124">
        <v>2926829.27</v>
      </c>
      <c r="R246" s="102"/>
    </row>
    <row r="247" spans="1:18" hidden="1" x14ac:dyDescent="0.25">
      <c r="A247" s="102"/>
      <c r="B247" s="103" t="s">
        <v>305</v>
      </c>
      <c r="C247" s="103" t="s">
        <v>802</v>
      </c>
      <c r="D247" s="103" t="s">
        <v>85</v>
      </c>
      <c r="F247" s="77">
        <f>'MATRIZ 2017 COMPL HOMOLOGADA (2'!Q247</f>
        <v>9</v>
      </c>
      <c r="H247" s="123">
        <f>'MATRIZ 2017 COMPL HOMOLOGADA (2'!J247</f>
        <v>0</v>
      </c>
      <c r="I247" s="123">
        <f>SUMIF('MATRIZ 2017 COMPL HOMOLOGADA (2'!D248:D257,"ECR",'MATRIZ 2017 COMPL HOMOLOGADA (2'!O248:O257)</f>
        <v>0</v>
      </c>
      <c r="J247" s="123">
        <f>'MATRIZ 2017 COMPL HOMOLOGADA (2'!R247+'MATRIZ 2017 COMPL HOMOLOGADA (2'!X247+'MATRIZ 2017 COMPL HOMOLOGADA (2'!AQ247+'MATRIZ 2017 COMPL HOMOLOGADA (2'!AU247+'MATRIZ 2017 COMPL HOMOLOGADA (2'!AY247</f>
        <v>4220656.4884394631</v>
      </c>
      <c r="K247" s="123"/>
      <c r="L247" s="123">
        <f t="shared" ref="L247:L256" si="12">SUM(H247:J247)</f>
        <v>4220656.4884394631</v>
      </c>
      <c r="M247" s="123"/>
      <c r="N247" s="123">
        <f>'MATRIZ 2017 COMPL HOMOLOGADA (2'!AG247+'MATRIZ 2017 COMPL HOMOLOGADA (2'!AJ247+'MATRIZ 2017 COMPL HOMOLOGADA (2'!AM247</f>
        <v>0</v>
      </c>
      <c r="O247" s="123"/>
      <c r="P247" s="123"/>
      <c r="Q247" s="123">
        <f>'MATRIZ 2017 COMPL HOMOLOGADA (2'!AJ247+'MATRIZ 2017 COMPL HOMOLOGADA (2'!AM247+'MATRIZ 2017 COMPL HOMOLOGADA (2'!AP247</f>
        <v>101982.79843671266</v>
      </c>
      <c r="R247" s="102"/>
    </row>
    <row r="248" spans="1:18" hidden="1" x14ac:dyDescent="0.25">
      <c r="A248" s="102"/>
      <c r="B248" s="103" t="s">
        <v>305</v>
      </c>
      <c r="C248" s="103" t="s">
        <v>307</v>
      </c>
      <c r="D248" s="103" t="s">
        <v>89</v>
      </c>
      <c r="H248" s="123">
        <f>'MATRIZ 2017 COMPL HOMOLOGADA (2'!J248</f>
        <v>4329592.0443438301</v>
      </c>
      <c r="I248" s="123">
        <f>'MATRIZ 2017 COMPL HOMOLOGADA (2'!O248</f>
        <v>0</v>
      </c>
      <c r="J248" s="123">
        <f>'MATRIZ 2017 COMPL HOMOLOGADA (2'!R248+'MATRIZ 2017 COMPL HOMOLOGADA (2'!X248+'MATRIZ 2017 COMPL HOMOLOGADA (2'!AQ248+'MATRIZ 2017 COMPL HOMOLOGADA (2'!AU248+'MATRIZ 2017 COMPL HOMOLOGADA (2'!AY248</f>
        <v>0</v>
      </c>
      <c r="K248" s="123"/>
      <c r="L248" s="123">
        <f t="shared" si="12"/>
        <v>4329592.0443438301</v>
      </c>
      <c r="M248" s="123"/>
      <c r="N248" s="123">
        <f>'MATRIZ 2017 COMPL HOMOLOGADA (2'!AG248+'MATRIZ 2017 COMPL HOMOLOGADA (2'!AJ248+'MATRIZ 2017 COMPL HOMOLOGADA (2'!AM248</f>
        <v>785082.40350124682</v>
      </c>
      <c r="O248" s="123"/>
      <c r="P248" s="123"/>
      <c r="Q248" s="123">
        <f>'MATRIZ 2017 COMPL HOMOLOGADA (2'!AJ248+'MATRIZ 2017 COMPL HOMOLOGADA (2'!AM248+'MATRIZ 2017 COMPL HOMOLOGADA (2'!AP248</f>
        <v>0</v>
      </c>
      <c r="R248" s="102"/>
    </row>
    <row r="249" spans="1:18" hidden="1" x14ac:dyDescent="0.25">
      <c r="A249" s="102"/>
      <c r="B249" s="103" t="s">
        <v>305</v>
      </c>
      <c r="C249" s="103" t="s">
        <v>308</v>
      </c>
      <c r="D249" s="103" t="s">
        <v>89</v>
      </c>
      <c r="H249" s="123">
        <f>'MATRIZ 2017 COMPL HOMOLOGADA (2'!J249</f>
        <v>22152266.395773683</v>
      </c>
      <c r="I249" s="123">
        <f>'MATRIZ 2017 COMPL HOMOLOGADA (2'!O249</f>
        <v>0</v>
      </c>
      <c r="J249" s="123">
        <f>'MATRIZ 2017 COMPL HOMOLOGADA (2'!R249+'MATRIZ 2017 COMPL HOMOLOGADA (2'!X249+'MATRIZ 2017 COMPL HOMOLOGADA (2'!AQ249+'MATRIZ 2017 COMPL HOMOLOGADA (2'!AU249+'MATRIZ 2017 COMPL HOMOLOGADA (2'!AY249</f>
        <v>177423.66397987606</v>
      </c>
      <c r="K249" s="123"/>
      <c r="L249" s="123">
        <f t="shared" si="12"/>
        <v>22329690.05975356</v>
      </c>
      <c r="M249" s="123"/>
      <c r="N249" s="123">
        <f>'MATRIZ 2017 COMPL HOMOLOGADA (2'!AG249+'MATRIZ 2017 COMPL HOMOLOGADA (2'!AJ249+'MATRIZ 2017 COMPL HOMOLOGADA (2'!AM249</f>
        <v>4537124.7590142693</v>
      </c>
      <c r="O249" s="123"/>
      <c r="P249" s="123"/>
      <c r="Q249" s="123">
        <f>'MATRIZ 2017 COMPL HOMOLOGADA (2'!AJ249+'MATRIZ 2017 COMPL HOMOLOGADA (2'!AM249+'MATRIZ 2017 COMPL HOMOLOGADA (2'!AP249</f>
        <v>69656.259012221562</v>
      </c>
      <c r="R249" s="102"/>
    </row>
    <row r="250" spans="1:18" hidden="1" x14ac:dyDescent="0.25">
      <c r="A250" s="102"/>
      <c r="B250" s="103" t="s">
        <v>305</v>
      </c>
      <c r="C250" s="103" t="s">
        <v>309</v>
      </c>
      <c r="D250" s="103" t="s">
        <v>93</v>
      </c>
      <c r="H250" s="123">
        <f>'MATRIZ 2017 COMPL HOMOLOGADA (2'!J250</f>
        <v>0</v>
      </c>
      <c r="I250" s="123">
        <f>'MATRIZ 2017 COMPL HOMOLOGADA (2'!O250</f>
        <v>1484114.8198226749</v>
      </c>
      <c r="J250" s="123">
        <f>'MATRIZ 2017 COMPL HOMOLOGADA (2'!R250+'MATRIZ 2017 COMPL HOMOLOGADA (2'!X250+'MATRIZ 2017 COMPL HOMOLOGADA (2'!AQ250+'MATRIZ 2017 COMPL HOMOLOGADA (2'!AU250+'MATRIZ 2017 COMPL HOMOLOGADA (2'!AY250</f>
        <v>0</v>
      </c>
      <c r="K250" s="123"/>
      <c r="L250" s="123">
        <f t="shared" si="12"/>
        <v>1484114.8198226749</v>
      </c>
      <c r="M250" s="123"/>
      <c r="N250" s="123">
        <f>'MATRIZ 2017 COMPL HOMOLOGADA (2'!AG250+'MATRIZ 2017 COMPL HOMOLOGADA (2'!AJ250+'MATRIZ 2017 COMPL HOMOLOGADA (2'!AM250</f>
        <v>212199.62599242551</v>
      </c>
      <c r="O250" s="123"/>
      <c r="P250" s="123"/>
      <c r="Q250" s="123">
        <f>'MATRIZ 2017 COMPL HOMOLOGADA (2'!AJ250+'MATRIZ 2017 COMPL HOMOLOGADA (2'!AM250+'MATRIZ 2017 COMPL HOMOLOGADA (2'!AP250</f>
        <v>0</v>
      </c>
      <c r="R250" s="102"/>
    </row>
    <row r="251" spans="1:18" hidden="1" x14ac:dyDescent="0.25">
      <c r="A251" s="102"/>
      <c r="B251" s="103" t="s">
        <v>305</v>
      </c>
      <c r="C251" s="103" t="s">
        <v>310</v>
      </c>
      <c r="D251" s="103" t="s">
        <v>89</v>
      </c>
      <c r="H251" s="123">
        <f>'MATRIZ 2017 COMPL HOMOLOGADA (2'!J251</f>
        <v>2479388.5221619923</v>
      </c>
      <c r="I251" s="123">
        <f>'MATRIZ 2017 COMPL HOMOLOGADA (2'!O251</f>
        <v>0</v>
      </c>
      <c r="J251" s="123">
        <f>'MATRIZ 2017 COMPL HOMOLOGADA (2'!R251+'MATRIZ 2017 COMPL HOMOLOGADA (2'!X251+'MATRIZ 2017 COMPL HOMOLOGADA (2'!AQ251+'MATRIZ 2017 COMPL HOMOLOGADA (2'!AU251+'MATRIZ 2017 COMPL HOMOLOGADA (2'!AY251</f>
        <v>0</v>
      </c>
      <c r="K251" s="123"/>
      <c r="L251" s="123">
        <f t="shared" si="12"/>
        <v>2479388.5221619923</v>
      </c>
      <c r="M251" s="123"/>
      <c r="N251" s="123">
        <f>'MATRIZ 2017 COMPL HOMOLOGADA (2'!AG251+'MATRIZ 2017 COMPL HOMOLOGADA (2'!AJ251+'MATRIZ 2017 COMPL HOMOLOGADA (2'!AM251</f>
        <v>433955.24982364685</v>
      </c>
      <c r="O251" s="123"/>
      <c r="P251" s="123"/>
      <c r="Q251" s="123">
        <f>'MATRIZ 2017 COMPL HOMOLOGADA (2'!AJ251+'MATRIZ 2017 COMPL HOMOLOGADA (2'!AM251+'MATRIZ 2017 COMPL HOMOLOGADA (2'!AP251</f>
        <v>0</v>
      </c>
      <c r="R251" s="102"/>
    </row>
    <row r="252" spans="1:18" hidden="1" x14ac:dyDescent="0.25">
      <c r="A252" s="102"/>
      <c r="B252" s="103" t="s">
        <v>305</v>
      </c>
      <c r="C252" s="103" t="s">
        <v>311</v>
      </c>
      <c r="D252" s="103" t="s">
        <v>89</v>
      </c>
      <c r="H252" s="123">
        <f>'MATRIZ 2017 COMPL HOMOLOGADA (2'!J252</f>
        <v>2636740.5928853136</v>
      </c>
      <c r="I252" s="123">
        <f>'MATRIZ 2017 COMPL HOMOLOGADA (2'!O252</f>
        <v>0</v>
      </c>
      <c r="J252" s="123">
        <f>'MATRIZ 2017 COMPL HOMOLOGADA (2'!R252+'MATRIZ 2017 COMPL HOMOLOGADA (2'!X252+'MATRIZ 2017 COMPL HOMOLOGADA (2'!AQ252+'MATRIZ 2017 COMPL HOMOLOGADA (2'!AU252+'MATRIZ 2017 COMPL HOMOLOGADA (2'!AY252</f>
        <v>0</v>
      </c>
      <c r="K252" s="123"/>
      <c r="L252" s="123">
        <f t="shared" si="12"/>
        <v>2636740.5928853136</v>
      </c>
      <c r="M252" s="123"/>
      <c r="N252" s="123">
        <f>'MATRIZ 2017 COMPL HOMOLOGADA (2'!AG252+'MATRIZ 2017 COMPL HOMOLOGADA (2'!AJ252+'MATRIZ 2017 COMPL HOMOLOGADA (2'!AM252</f>
        <v>502369.15428865515</v>
      </c>
      <c r="O252" s="123"/>
      <c r="P252" s="123"/>
      <c r="Q252" s="123">
        <f>'MATRIZ 2017 COMPL HOMOLOGADA (2'!AJ252+'MATRIZ 2017 COMPL HOMOLOGADA (2'!AM252+'MATRIZ 2017 COMPL HOMOLOGADA (2'!AP252</f>
        <v>0</v>
      </c>
      <c r="R252" s="102"/>
    </row>
    <row r="253" spans="1:18" hidden="1" x14ac:dyDescent="0.25">
      <c r="A253" s="102"/>
      <c r="B253" s="103" t="s">
        <v>305</v>
      </c>
      <c r="C253" s="103" t="s">
        <v>312</v>
      </c>
      <c r="D253" s="103" t="s">
        <v>89</v>
      </c>
      <c r="H253" s="123">
        <f>'MATRIZ 2017 COMPL HOMOLOGADA (2'!J253</f>
        <v>3299488.3301530587</v>
      </c>
      <c r="I253" s="123">
        <f>'MATRIZ 2017 COMPL HOMOLOGADA (2'!O253</f>
        <v>0</v>
      </c>
      <c r="J253" s="123">
        <f>'MATRIZ 2017 COMPL HOMOLOGADA (2'!R253+'MATRIZ 2017 COMPL HOMOLOGADA (2'!X253+'MATRIZ 2017 COMPL HOMOLOGADA (2'!AQ253+'MATRIZ 2017 COMPL HOMOLOGADA (2'!AU253+'MATRIZ 2017 COMPL HOMOLOGADA (2'!AY253</f>
        <v>0</v>
      </c>
      <c r="K253" s="123"/>
      <c r="L253" s="123">
        <f t="shared" si="12"/>
        <v>3299488.3301530587</v>
      </c>
      <c r="M253" s="123"/>
      <c r="N253" s="123">
        <f>'MATRIZ 2017 COMPL HOMOLOGADA (2'!AG253+'MATRIZ 2017 COMPL HOMOLOGADA (2'!AJ253+'MATRIZ 2017 COMPL HOMOLOGADA (2'!AM253</f>
        <v>655597.34156671201</v>
      </c>
      <c r="O253" s="123"/>
      <c r="P253" s="123"/>
      <c r="Q253" s="123">
        <f>'MATRIZ 2017 COMPL HOMOLOGADA (2'!AJ253+'MATRIZ 2017 COMPL HOMOLOGADA (2'!AM253+'MATRIZ 2017 COMPL HOMOLOGADA (2'!AP253</f>
        <v>0</v>
      </c>
      <c r="R253" s="102"/>
    </row>
    <row r="254" spans="1:18" hidden="1" x14ac:dyDescent="0.25">
      <c r="A254" s="102"/>
      <c r="B254" s="103" t="s">
        <v>305</v>
      </c>
      <c r="C254" s="103" t="s">
        <v>313</v>
      </c>
      <c r="D254" s="103" t="s">
        <v>89</v>
      </c>
      <c r="H254" s="123">
        <f>'MATRIZ 2017 COMPL HOMOLOGADA (2'!J254</f>
        <v>1849265.5773885837</v>
      </c>
      <c r="I254" s="123">
        <f>'MATRIZ 2017 COMPL HOMOLOGADA (2'!O254</f>
        <v>0</v>
      </c>
      <c r="J254" s="123">
        <f>'MATRIZ 2017 COMPL HOMOLOGADA (2'!R254+'MATRIZ 2017 COMPL HOMOLOGADA (2'!X254+'MATRIZ 2017 COMPL HOMOLOGADA (2'!AQ254+'MATRIZ 2017 COMPL HOMOLOGADA (2'!AU254+'MATRIZ 2017 COMPL HOMOLOGADA (2'!AY254</f>
        <v>0</v>
      </c>
      <c r="K254" s="123"/>
      <c r="L254" s="123">
        <f t="shared" si="12"/>
        <v>1849265.5773885837</v>
      </c>
      <c r="M254" s="123"/>
      <c r="N254" s="123">
        <f>'MATRIZ 2017 COMPL HOMOLOGADA (2'!AG254+'MATRIZ 2017 COMPL HOMOLOGADA (2'!AJ254+'MATRIZ 2017 COMPL HOMOLOGADA (2'!AM254</f>
        <v>449261.30163908884</v>
      </c>
      <c r="O254" s="123"/>
      <c r="P254" s="123"/>
      <c r="Q254" s="123">
        <f>'MATRIZ 2017 COMPL HOMOLOGADA (2'!AJ254+'MATRIZ 2017 COMPL HOMOLOGADA (2'!AM254+'MATRIZ 2017 COMPL HOMOLOGADA (2'!AP254</f>
        <v>0</v>
      </c>
      <c r="R254" s="102"/>
    </row>
    <row r="255" spans="1:18" hidden="1" x14ac:dyDescent="0.25">
      <c r="A255" s="102"/>
      <c r="B255" s="103" t="s">
        <v>305</v>
      </c>
      <c r="C255" s="103" t="s">
        <v>314</v>
      </c>
      <c r="D255" s="103" t="s">
        <v>89</v>
      </c>
      <c r="H255" s="123">
        <f>'MATRIZ 2017 COMPL HOMOLOGADA (2'!J255</f>
        <v>2806520.7536855577</v>
      </c>
      <c r="I255" s="123">
        <f>'MATRIZ 2017 COMPL HOMOLOGADA (2'!O255</f>
        <v>0</v>
      </c>
      <c r="J255" s="123">
        <f>'MATRIZ 2017 COMPL HOMOLOGADA (2'!R255+'MATRIZ 2017 COMPL HOMOLOGADA (2'!X255+'MATRIZ 2017 COMPL HOMOLOGADA (2'!AQ255+'MATRIZ 2017 COMPL HOMOLOGADA (2'!AU255+'MATRIZ 2017 COMPL HOMOLOGADA (2'!AY255</f>
        <v>0</v>
      </c>
      <c r="K255" s="123"/>
      <c r="L255" s="123">
        <f t="shared" si="12"/>
        <v>2806520.7536855577</v>
      </c>
      <c r="M255" s="123"/>
      <c r="N255" s="123">
        <f>'MATRIZ 2017 COMPL HOMOLOGADA (2'!AG255+'MATRIZ 2017 COMPL HOMOLOGADA (2'!AJ255+'MATRIZ 2017 COMPL HOMOLOGADA (2'!AM255</f>
        <v>519715.45971270511</v>
      </c>
      <c r="O255" s="123"/>
      <c r="P255" s="123"/>
      <c r="Q255" s="123">
        <f>'MATRIZ 2017 COMPL HOMOLOGADA (2'!AJ255+'MATRIZ 2017 COMPL HOMOLOGADA (2'!AM255+'MATRIZ 2017 COMPL HOMOLOGADA (2'!AP255</f>
        <v>0</v>
      </c>
      <c r="R255" s="102"/>
    </row>
    <row r="256" spans="1:18" hidden="1" x14ac:dyDescent="0.25">
      <c r="A256" s="102"/>
      <c r="B256" s="103" t="s">
        <v>305</v>
      </c>
      <c r="C256" s="103" t="s">
        <v>315</v>
      </c>
      <c r="D256" s="103" t="s">
        <v>89</v>
      </c>
      <c r="H256" s="123">
        <f>'MATRIZ 2017 COMPL HOMOLOGADA (2'!J256</f>
        <v>2681481.5169232613</v>
      </c>
      <c r="I256" s="123">
        <f>'MATRIZ 2017 COMPL HOMOLOGADA (2'!O256</f>
        <v>0</v>
      </c>
      <c r="J256" s="123">
        <f>'MATRIZ 2017 COMPL HOMOLOGADA (2'!R256+'MATRIZ 2017 COMPL HOMOLOGADA (2'!X256+'MATRIZ 2017 COMPL HOMOLOGADA (2'!AQ256+'MATRIZ 2017 COMPL HOMOLOGADA (2'!AU256+'MATRIZ 2017 COMPL HOMOLOGADA (2'!AY256</f>
        <v>0</v>
      </c>
      <c r="K256" s="123"/>
      <c r="L256" s="123">
        <f t="shared" si="12"/>
        <v>2681481.5169232613</v>
      </c>
      <c r="M256" s="123"/>
      <c r="N256" s="123">
        <f>'MATRIZ 2017 COMPL HOMOLOGADA (2'!AG256+'MATRIZ 2017 COMPL HOMOLOGADA (2'!AJ256+'MATRIZ 2017 COMPL HOMOLOGADA (2'!AM256</f>
        <v>446825.11345790059</v>
      </c>
      <c r="O256" s="123"/>
      <c r="P256" s="123"/>
      <c r="Q256" s="123">
        <f>'MATRIZ 2017 COMPL HOMOLOGADA (2'!AJ256+'MATRIZ 2017 COMPL HOMOLOGADA (2'!AM256+'MATRIZ 2017 COMPL HOMOLOGADA (2'!AP256</f>
        <v>0</v>
      </c>
      <c r="R256" s="102"/>
    </row>
    <row r="257" spans="1:18" x14ac:dyDescent="0.25">
      <c r="A257" s="102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02"/>
    </row>
    <row r="258" spans="1:18" x14ac:dyDescent="0.25">
      <c r="A258" s="102"/>
      <c r="B258" s="107" t="s">
        <v>305</v>
      </c>
      <c r="C258" s="107" t="s">
        <v>316</v>
      </c>
      <c r="D258" s="107" t="s">
        <v>84</v>
      </c>
      <c r="E258" s="107"/>
      <c r="F258" s="109"/>
      <c r="G258" s="107"/>
      <c r="H258" s="124">
        <f>SUM(H259:H276)</f>
        <v>29131938.380515616</v>
      </c>
      <c r="I258" s="124">
        <f>SUM(I259:I276)</f>
        <v>6584029.8053572476</v>
      </c>
      <c r="J258" s="124">
        <f>SUM(J259:J276)</f>
        <v>5623668.0749391941</v>
      </c>
      <c r="K258" s="124"/>
      <c r="L258" s="124">
        <f>SUM(L259:L276)</f>
        <v>41339636.260812059</v>
      </c>
      <c r="M258" s="124"/>
      <c r="N258" s="124">
        <f>SUM(N259:N276)</f>
        <v>10113192.586556206</v>
      </c>
      <c r="O258" s="124"/>
      <c r="P258" s="124">
        <f>L258*'DADOS BASE PROPOSTA'!$H$63</f>
        <v>33071.709008649646</v>
      </c>
      <c r="Q258" s="124">
        <v>2926829.27</v>
      </c>
      <c r="R258" s="102"/>
    </row>
    <row r="259" spans="1:18" hidden="1" x14ac:dyDescent="0.25">
      <c r="A259" s="102"/>
      <c r="B259" s="103" t="s">
        <v>305</v>
      </c>
      <c r="C259" s="103" t="s">
        <v>35</v>
      </c>
      <c r="D259" s="103" t="s">
        <v>85</v>
      </c>
      <c r="F259" s="77">
        <f>'MATRIZ 2017 COMPL HOMOLOGADA (2'!Q259</f>
        <v>17</v>
      </c>
      <c r="H259" s="123">
        <f>'MATRIZ 2017 COMPL HOMOLOGADA (2'!J259</f>
        <v>0</v>
      </c>
      <c r="I259" s="123">
        <f>SUMIF('MATRIZ 2017 COMPL HOMOLOGADA (2'!D260:D277,"ECR",'MATRIZ 2017 COMPL HOMOLOGADA (2'!O260:O277)</f>
        <v>0</v>
      </c>
      <c r="J259" s="123">
        <f>'MATRIZ 2017 COMPL HOMOLOGADA (2'!R259+'MATRIZ 2017 COMPL HOMOLOGADA (2'!X259+'MATRIZ 2017 COMPL HOMOLOGADA (2'!AQ259+'MATRIZ 2017 COMPL HOMOLOGADA (2'!AU259+'MATRIZ 2017 COMPL HOMOLOGADA (2'!AY259</f>
        <v>5226468.4456686713</v>
      </c>
      <c r="K259" s="123"/>
      <c r="L259" s="123">
        <f t="shared" ref="L259:L276" si="13">SUM(H259:J259)</f>
        <v>5226468.4456686713</v>
      </c>
      <c r="M259" s="123"/>
      <c r="N259" s="123">
        <f>'MATRIZ 2017 COMPL HOMOLOGADA (2'!AG259+'MATRIZ 2017 COMPL HOMOLOGADA (2'!AJ259+'MATRIZ 2017 COMPL HOMOLOGADA (2'!AM259</f>
        <v>0</v>
      </c>
      <c r="O259" s="123"/>
      <c r="P259" s="123"/>
      <c r="Q259" s="123">
        <f>'MATRIZ 2017 COMPL HOMOLOGADA (2'!AJ259+'MATRIZ 2017 COMPL HOMOLOGADA (2'!AM259+'MATRIZ 2017 COMPL HOMOLOGADA (2'!AP259</f>
        <v>192634.17482490171</v>
      </c>
      <c r="R259" s="102"/>
    </row>
    <row r="260" spans="1:18" hidden="1" x14ac:dyDescent="0.25">
      <c r="A260" s="102"/>
      <c r="B260" s="103" t="s">
        <v>305</v>
      </c>
      <c r="C260" s="103" t="s">
        <v>317</v>
      </c>
      <c r="D260" s="103" t="s">
        <v>87</v>
      </c>
      <c r="H260" s="123">
        <f>'MATRIZ 2017 COMPL HOMOLOGADA (2'!J260</f>
        <v>0</v>
      </c>
      <c r="I260" s="123">
        <f>'MATRIZ 2017 COMPL HOMOLOGADA (2'!O260</f>
        <v>499965.73525072273</v>
      </c>
      <c r="J260" s="123">
        <f>'MATRIZ 2017 COMPL HOMOLOGADA (2'!R260+'MATRIZ 2017 COMPL HOMOLOGADA (2'!X260+'MATRIZ 2017 COMPL HOMOLOGADA (2'!AQ260+'MATRIZ 2017 COMPL HOMOLOGADA (2'!AU260+'MATRIZ 2017 COMPL HOMOLOGADA (2'!AY260</f>
        <v>0</v>
      </c>
      <c r="K260" s="123"/>
      <c r="L260" s="123">
        <f t="shared" si="13"/>
        <v>499965.73525072273</v>
      </c>
      <c r="M260" s="123"/>
      <c r="N260" s="123">
        <f>'MATRIZ 2017 COMPL HOMOLOGADA (2'!AG260+'MATRIZ 2017 COMPL HOMOLOGADA (2'!AJ260+'MATRIZ 2017 COMPL HOMOLOGADA (2'!AM260</f>
        <v>0</v>
      </c>
      <c r="O260" s="123"/>
      <c r="P260" s="123"/>
      <c r="Q260" s="123">
        <f>'MATRIZ 2017 COMPL HOMOLOGADA (2'!AJ260+'MATRIZ 2017 COMPL HOMOLOGADA (2'!AM260+'MATRIZ 2017 COMPL HOMOLOGADA (2'!AP260</f>
        <v>0</v>
      </c>
      <c r="R260" s="102"/>
    </row>
    <row r="261" spans="1:18" hidden="1" x14ac:dyDescent="0.25">
      <c r="A261" s="102"/>
      <c r="B261" s="103" t="s">
        <v>305</v>
      </c>
      <c r="C261" s="103" t="s">
        <v>318</v>
      </c>
      <c r="D261" s="103" t="s">
        <v>87</v>
      </c>
      <c r="H261" s="123">
        <f>'MATRIZ 2017 COMPL HOMOLOGADA (2'!J261</f>
        <v>0</v>
      </c>
      <c r="I261" s="123">
        <f>'MATRIZ 2017 COMPL HOMOLOGADA (2'!O261</f>
        <v>774774.9650977964</v>
      </c>
      <c r="J261" s="123">
        <f>'MATRIZ 2017 COMPL HOMOLOGADA (2'!R261+'MATRIZ 2017 COMPL HOMOLOGADA (2'!X261+'MATRIZ 2017 COMPL HOMOLOGADA (2'!AQ261+'MATRIZ 2017 COMPL HOMOLOGADA (2'!AU261+'MATRIZ 2017 COMPL HOMOLOGADA (2'!AY261</f>
        <v>0</v>
      </c>
      <c r="K261" s="123"/>
      <c r="L261" s="123">
        <f t="shared" si="13"/>
        <v>774774.9650977964</v>
      </c>
      <c r="M261" s="123"/>
      <c r="N261" s="123">
        <f>'MATRIZ 2017 COMPL HOMOLOGADA (2'!AG261+'MATRIZ 2017 COMPL HOMOLOGADA (2'!AJ261+'MATRIZ 2017 COMPL HOMOLOGADA (2'!AM261</f>
        <v>176269.29423586096</v>
      </c>
      <c r="O261" s="123"/>
      <c r="P261" s="123"/>
      <c r="Q261" s="123">
        <f>'MATRIZ 2017 COMPL HOMOLOGADA (2'!AJ261+'MATRIZ 2017 COMPL HOMOLOGADA (2'!AM261+'MATRIZ 2017 COMPL HOMOLOGADA (2'!AP261</f>
        <v>0</v>
      </c>
      <c r="R261" s="102"/>
    </row>
    <row r="262" spans="1:18" hidden="1" x14ac:dyDescent="0.25">
      <c r="A262" s="102"/>
      <c r="B262" s="103" t="s">
        <v>305</v>
      </c>
      <c r="C262" s="103" t="s">
        <v>319</v>
      </c>
      <c r="D262" s="103" t="s">
        <v>87</v>
      </c>
      <c r="H262" s="123">
        <f>'MATRIZ 2017 COMPL HOMOLOGADA (2'!J262</f>
        <v>0</v>
      </c>
      <c r="I262" s="123">
        <f>'MATRIZ 2017 COMPL HOMOLOGADA (2'!O262</f>
        <v>516390.10674155504</v>
      </c>
      <c r="J262" s="123">
        <f>'MATRIZ 2017 COMPL HOMOLOGADA (2'!R262+'MATRIZ 2017 COMPL HOMOLOGADA (2'!X262+'MATRIZ 2017 COMPL HOMOLOGADA (2'!AQ262+'MATRIZ 2017 COMPL HOMOLOGADA (2'!AU262+'MATRIZ 2017 COMPL HOMOLOGADA (2'!AY262</f>
        <v>0</v>
      </c>
      <c r="K262" s="123"/>
      <c r="L262" s="123">
        <f t="shared" si="13"/>
        <v>516390.10674155504</v>
      </c>
      <c r="M262" s="123"/>
      <c r="N262" s="123">
        <f>'MATRIZ 2017 COMPL HOMOLOGADA (2'!AG262+'MATRIZ 2017 COMPL HOMOLOGADA (2'!AJ262+'MATRIZ 2017 COMPL HOMOLOGADA (2'!AM262</f>
        <v>11984.829526776371</v>
      </c>
      <c r="O262" s="123"/>
      <c r="P262" s="123"/>
      <c r="Q262" s="123">
        <f>'MATRIZ 2017 COMPL HOMOLOGADA (2'!AJ262+'MATRIZ 2017 COMPL HOMOLOGADA (2'!AM262+'MATRIZ 2017 COMPL HOMOLOGADA (2'!AP262</f>
        <v>0</v>
      </c>
      <c r="R262" s="102"/>
    </row>
    <row r="263" spans="1:18" hidden="1" x14ac:dyDescent="0.25">
      <c r="A263" s="102"/>
      <c r="B263" s="103" t="s">
        <v>305</v>
      </c>
      <c r="C263" s="103" t="s">
        <v>320</v>
      </c>
      <c r="D263" s="103" t="s">
        <v>87</v>
      </c>
      <c r="H263" s="123">
        <f>'MATRIZ 2017 COMPL HOMOLOGADA (2'!J263</f>
        <v>0</v>
      </c>
      <c r="I263" s="123">
        <f>'MATRIZ 2017 COMPL HOMOLOGADA (2'!O263</f>
        <v>894196.98468554253</v>
      </c>
      <c r="J263" s="123">
        <f>'MATRIZ 2017 COMPL HOMOLOGADA (2'!R263+'MATRIZ 2017 COMPL HOMOLOGADA (2'!X263+'MATRIZ 2017 COMPL HOMOLOGADA (2'!AQ263+'MATRIZ 2017 COMPL HOMOLOGADA (2'!AU263+'MATRIZ 2017 COMPL HOMOLOGADA (2'!AY263</f>
        <v>0</v>
      </c>
      <c r="K263" s="123"/>
      <c r="L263" s="123">
        <f t="shared" si="13"/>
        <v>894196.98468554253</v>
      </c>
      <c r="M263" s="123"/>
      <c r="N263" s="123">
        <f>'MATRIZ 2017 COMPL HOMOLOGADA (2'!AG263+'MATRIZ 2017 COMPL HOMOLOGADA (2'!AJ263+'MATRIZ 2017 COMPL HOMOLOGADA (2'!AM263</f>
        <v>218693.73704423819</v>
      </c>
      <c r="O263" s="123"/>
      <c r="P263" s="123"/>
      <c r="Q263" s="123">
        <f>'MATRIZ 2017 COMPL HOMOLOGADA (2'!AJ263+'MATRIZ 2017 COMPL HOMOLOGADA (2'!AM263+'MATRIZ 2017 COMPL HOMOLOGADA (2'!AP263</f>
        <v>0</v>
      </c>
      <c r="R263" s="102"/>
    </row>
    <row r="264" spans="1:18" hidden="1" x14ac:dyDescent="0.25">
      <c r="A264" s="102"/>
      <c r="B264" s="103" t="s">
        <v>305</v>
      </c>
      <c r="C264" s="103" t="s">
        <v>321</v>
      </c>
      <c r="D264" s="103" t="s">
        <v>87</v>
      </c>
      <c r="H264" s="123">
        <f>'MATRIZ 2017 COMPL HOMOLOGADA (2'!J264</f>
        <v>0</v>
      </c>
      <c r="I264" s="123">
        <f>'MATRIZ 2017 COMPL HOMOLOGADA (2'!O264</f>
        <v>649050.94321196864</v>
      </c>
      <c r="J264" s="123">
        <f>'MATRIZ 2017 COMPL HOMOLOGADA (2'!R264+'MATRIZ 2017 COMPL HOMOLOGADA (2'!X264+'MATRIZ 2017 COMPL HOMOLOGADA (2'!AQ264+'MATRIZ 2017 COMPL HOMOLOGADA (2'!AU264+'MATRIZ 2017 COMPL HOMOLOGADA (2'!AY264</f>
        <v>0</v>
      </c>
      <c r="K264" s="123"/>
      <c r="L264" s="123">
        <f t="shared" si="13"/>
        <v>649050.94321196864</v>
      </c>
      <c r="M264" s="123"/>
      <c r="N264" s="123">
        <f>'MATRIZ 2017 COMPL HOMOLOGADA (2'!AG264+'MATRIZ 2017 COMPL HOMOLOGADA (2'!AJ264+'MATRIZ 2017 COMPL HOMOLOGADA (2'!AM264</f>
        <v>92336.997897385343</v>
      </c>
      <c r="O264" s="123"/>
      <c r="P264" s="123"/>
      <c r="Q264" s="123">
        <f>'MATRIZ 2017 COMPL HOMOLOGADA (2'!AJ264+'MATRIZ 2017 COMPL HOMOLOGADA (2'!AM264+'MATRIZ 2017 COMPL HOMOLOGADA (2'!AP264</f>
        <v>0</v>
      </c>
      <c r="R264" s="102"/>
    </row>
    <row r="265" spans="1:18" hidden="1" x14ac:dyDescent="0.25">
      <c r="A265" s="102"/>
      <c r="B265" s="103" t="s">
        <v>305</v>
      </c>
      <c r="C265" s="103" t="s">
        <v>322</v>
      </c>
      <c r="D265" s="103" t="s">
        <v>87</v>
      </c>
      <c r="H265" s="123">
        <f>'MATRIZ 2017 COMPL HOMOLOGADA (2'!J265</f>
        <v>0</v>
      </c>
      <c r="I265" s="123">
        <f>'MATRIZ 2017 COMPL HOMOLOGADA (2'!O265</f>
        <v>684100.97500224295</v>
      </c>
      <c r="J265" s="123">
        <f>'MATRIZ 2017 COMPL HOMOLOGADA (2'!R265+'MATRIZ 2017 COMPL HOMOLOGADA (2'!X265+'MATRIZ 2017 COMPL HOMOLOGADA (2'!AQ265+'MATRIZ 2017 COMPL HOMOLOGADA (2'!AU265+'MATRIZ 2017 COMPL HOMOLOGADA (2'!AY265</f>
        <v>0</v>
      </c>
      <c r="K265" s="123"/>
      <c r="L265" s="123">
        <f t="shared" si="13"/>
        <v>684100.97500224295</v>
      </c>
      <c r="M265" s="123"/>
      <c r="N265" s="123">
        <f>'MATRIZ 2017 COMPL HOMOLOGADA (2'!AG265+'MATRIZ 2017 COMPL HOMOLOGADA (2'!AJ265+'MATRIZ 2017 COMPL HOMOLOGADA (2'!AM265</f>
        <v>191809.75144586031</v>
      </c>
      <c r="O265" s="123"/>
      <c r="P265" s="123"/>
      <c r="Q265" s="123">
        <f>'MATRIZ 2017 COMPL HOMOLOGADA (2'!AJ265+'MATRIZ 2017 COMPL HOMOLOGADA (2'!AM265+'MATRIZ 2017 COMPL HOMOLOGADA (2'!AP265</f>
        <v>0</v>
      </c>
      <c r="R265" s="102"/>
    </row>
    <row r="266" spans="1:18" hidden="1" x14ac:dyDescent="0.25">
      <c r="A266" s="102"/>
      <c r="B266" s="103" t="s">
        <v>305</v>
      </c>
      <c r="C266" s="103" t="s">
        <v>323</v>
      </c>
      <c r="D266" s="103" t="s">
        <v>89</v>
      </c>
      <c r="H266" s="123">
        <f>'MATRIZ 2017 COMPL HOMOLOGADA (2'!J266</f>
        <v>6181736.2506043045</v>
      </c>
      <c r="I266" s="123">
        <f>'MATRIZ 2017 COMPL HOMOLOGADA (2'!O266</f>
        <v>0</v>
      </c>
      <c r="J266" s="123">
        <f>'MATRIZ 2017 COMPL HOMOLOGADA (2'!R266+'MATRIZ 2017 COMPL HOMOLOGADA (2'!X266+'MATRIZ 2017 COMPL HOMOLOGADA (2'!AQ266+'MATRIZ 2017 COMPL HOMOLOGADA (2'!AU266+'MATRIZ 2017 COMPL HOMOLOGADA (2'!AY266</f>
        <v>24380.240143284271</v>
      </c>
      <c r="K266" s="123"/>
      <c r="L266" s="123">
        <f t="shared" si="13"/>
        <v>6206116.4907475887</v>
      </c>
      <c r="M266" s="123"/>
      <c r="N266" s="123">
        <f>'MATRIZ 2017 COMPL HOMOLOGADA (2'!AG266+'MATRIZ 2017 COMPL HOMOLOGADA (2'!AJ266+'MATRIZ 2017 COMPL HOMOLOGADA (2'!AM266</f>
        <v>2221594.5061325827</v>
      </c>
      <c r="O266" s="123"/>
      <c r="P266" s="123"/>
      <c r="Q266" s="123">
        <f>'MATRIZ 2017 COMPL HOMOLOGADA (2'!AJ266+'MATRIZ 2017 COMPL HOMOLOGADA (2'!AM266+'MATRIZ 2017 COMPL HOMOLOGADA (2'!AP266</f>
        <v>1176487.875128482</v>
      </c>
      <c r="R266" s="102"/>
    </row>
    <row r="267" spans="1:18" hidden="1" x14ac:dyDescent="0.25">
      <c r="A267" s="102"/>
      <c r="B267" s="103" t="s">
        <v>305</v>
      </c>
      <c r="C267" s="103" t="s">
        <v>324</v>
      </c>
      <c r="D267" s="103" t="s">
        <v>89</v>
      </c>
      <c r="H267" s="123">
        <f>'MATRIZ 2017 COMPL HOMOLOGADA (2'!J267</f>
        <v>2000895.198878757</v>
      </c>
      <c r="I267" s="123">
        <f>'MATRIZ 2017 COMPL HOMOLOGADA (2'!O267</f>
        <v>0</v>
      </c>
      <c r="J267" s="123">
        <f>'MATRIZ 2017 COMPL HOMOLOGADA (2'!R267+'MATRIZ 2017 COMPL HOMOLOGADA (2'!X267+'MATRIZ 2017 COMPL HOMOLOGADA (2'!AQ267+'MATRIZ 2017 COMPL HOMOLOGADA (2'!AU267+'MATRIZ 2017 COMPL HOMOLOGADA (2'!AY267</f>
        <v>65591.233792078565</v>
      </c>
      <c r="K267" s="123"/>
      <c r="L267" s="123">
        <f t="shared" si="13"/>
        <v>2066486.4326708354</v>
      </c>
      <c r="M267" s="123"/>
      <c r="N267" s="123">
        <f>'MATRIZ 2017 COMPL HOMOLOGADA (2'!AG267+'MATRIZ 2017 COMPL HOMOLOGADA (2'!AJ267+'MATRIZ 2017 COMPL HOMOLOGADA (2'!AM267</f>
        <v>409799.11493527074</v>
      </c>
      <c r="O267" s="123"/>
      <c r="P267" s="123"/>
      <c r="Q267" s="123">
        <f>'MATRIZ 2017 COMPL HOMOLOGADA (2'!AJ267+'MATRIZ 2017 COMPL HOMOLOGADA (2'!AM267+'MATRIZ 2017 COMPL HOMOLOGADA (2'!AP267</f>
        <v>23086.828271096161</v>
      </c>
      <c r="R267" s="102"/>
    </row>
    <row r="268" spans="1:18" hidden="1" x14ac:dyDescent="0.25">
      <c r="A268" s="102"/>
      <c r="B268" s="103" t="s">
        <v>305</v>
      </c>
      <c r="C268" s="103" t="s">
        <v>325</v>
      </c>
      <c r="D268" s="103" t="s">
        <v>89</v>
      </c>
      <c r="H268" s="123">
        <f>'MATRIZ 2017 COMPL HOMOLOGADA (2'!J268</f>
        <v>3159570.9805684807</v>
      </c>
      <c r="I268" s="123">
        <f>'MATRIZ 2017 COMPL HOMOLOGADA (2'!O268</f>
        <v>0</v>
      </c>
      <c r="J268" s="123">
        <f>'MATRIZ 2017 COMPL HOMOLOGADA (2'!R268+'MATRIZ 2017 COMPL HOMOLOGADA (2'!X268+'MATRIZ 2017 COMPL HOMOLOGADA (2'!AQ268+'MATRIZ 2017 COMPL HOMOLOGADA (2'!AU268+'MATRIZ 2017 COMPL HOMOLOGADA (2'!AY268</f>
        <v>0</v>
      </c>
      <c r="K268" s="123"/>
      <c r="L268" s="123">
        <f t="shared" si="13"/>
        <v>3159570.9805684807</v>
      </c>
      <c r="M268" s="123"/>
      <c r="N268" s="123">
        <f>'MATRIZ 2017 COMPL HOMOLOGADA (2'!AG268+'MATRIZ 2017 COMPL HOMOLOGADA (2'!AJ268+'MATRIZ 2017 COMPL HOMOLOGADA (2'!AM268</f>
        <v>674594.20245339908</v>
      </c>
      <c r="O268" s="123"/>
      <c r="P268" s="123"/>
      <c r="Q268" s="123">
        <f>'MATRIZ 2017 COMPL HOMOLOGADA (2'!AJ268+'MATRIZ 2017 COMPL HOMOLOGADA (2'!AM268+'MATRIZ 2017 COMPL HOMOLOGADA (2'!AP268</f>
        <v>0</v>
      </c>
      <c r="R268" s="102"/>
    </row>
    <row r="269" spans="1:18" hidden="1" x14ac:dyDescent="0.25">
      <c r="A269" s="102"/>
      <c r="B269" s="103" t="s">
        <v>305</v>
      </c>
      <c r="C269" s="103" t="s">
        <v>326</v>
      </c>
      <c r="D269" s="103" t="s">
        <v>89</v>
      </c>
      <c r="H269" s="123">
        <f>'MATRIZ 2017 COMPL HOMOLOGADA (2'!J269</f>
        <v>1720507.3019772104</v>
      </c>
      <c r="I269" s="123">
        <f>'MATRIZ 2017 COMPL HOMOLOGADA (2'!O269</f>
        <v>0</v>
      </c>
      <c r="J269" s="123">
        <f>'MATRIZ 2017 COMPL HOMOLOGADA (2'!R269+'MATRIZ 2017 COMPL HOMOLOGADA (2'!X269+'MATRIZ 2017 COMPL HOMOLOGADA (2'!AQ269+'MATRIZ 2017 COMPL HOMOLOGADA (2'!AU269+'MATRIZ 2017 COMPL HOMOLOGADA (2'!AY269</f>
        <v>0</v>
      </c>
      <c r="K269" s="123"/>
      <c r="L269" s="123">
        <f t="shared" si="13"/>
        <v>1720507.3019772104</v>
      </c>
      <c r="M269" s="123"/>
      <c r="N269" s="123">
        <f>'MATRIZ 2017 COMPL HOMOLOGADA (2'!AG269+'MATRIZ 2017 COMPL HOMOLOGADA (2'!AJ269+'MATRIZ 2017 COMPL HOMOLOGADA (2'!AM269</f>
        <v>519395.45529021631</v>
      </c>
      <c r="O269" s="123"/>
      <c r="P269" s="123"/>
      <c r="Q269" s="123">
        <f>'MATRIZ 2017 COMPL HOMOLOGADA (2'!AJ269+'MATRIZ 2017 COMPL HOMOLOGADA (2'!AM269+'MATRIZ 2017 COMPL HOMOLOGADA (2'!AP269</f>
        <v>0</v>
      </c>
      <c r="R269" s="102"/>
    </row>
    <row r="270" spans="1:18" hidden="1" x14ac:dyDescent="0.25">
      <c r="A270" s="102"/>
      <c r="B270" s="103" t="s">
        <v>305</v>
      </c>
      <c r="C270" s="103" t="s">
        <v>327</v>
      </c>
      <c r="D270" s="103" t="s">
        <v>89</v>
      </c>
      <c r="H270" s="123">
        <f>'MATRIZ 2017 COMPL HOMOLOGADA (2'!J270</f>
        <v>2134670.4375789096</v>
      </c>
      <c r="I270" s="123">
        <f>'MATRIZ 2017 COMPL HOMOLOGADA (2'!O270</f>
        <v>0</v>
      </c>
      <c r="J270" s="123">
        <f>'MATRIZ 2017 COMPL HOMOLOGADA (2'!R270+'MATRIZ 2017 COMPL HOMOLOGADA (2'!X270+'MATRIZ 2017 COMPL HOMOLOGADA (2'!AQ270+'MATRIZ 2017 COMPL HOMOLOGADA (2'!AU270+'MATRIZ 2017 COMPL HOMOLOGADA (2'!AY270</f>
        <v>9515.9441884414482</v>
      </c>
      <c r="K270" s="123"/>
      <c r="L270" s="123">
        <f t="shared" si="13"/>
        <v>2144186.3817673512</v>
      </c>
      <c r="M270" s="123"/>
      <c r="N270" s="123">
        <f>'MATRIZ 2017 COMPL HOMOLOGADA (2'!AG270+'MATRIZ 2017 COMPL HOMOLOGADA (2'!AJ270+'MATRIZ 2017 COMPL HOMOLOGADA (2'!AM270</f>
        <v>508805.79123637918</v>
      </c>
      <c r="O270" s="123"/>
      <c r="P270" s="123"/>
      <c r="Q270" s="123">
        <f>'MATRIZ 2017 COMPL HOMOLOGADA (2'!AJ270+'MATRIZ 2017 COMPL HOMOLOGADA (2'!AM270+'MATRIZ 2017 COMPL HOMOLOGADA (2'!AP270</f>
        <v>6464.3119159069247</v>
      </c>
      <c r="R270" s="102"/>
    </row>
    <row r="271" spans="1:18" hidden="1" x14ac:dyDescent="0.25">
      <c r="A271" s="102"/>
      <c r="B271" s="103" t="s">
        <v>305</v>
      </c>
      <c r="C271" s="103" t="s">
        <v>328</v>
      </c>
      <c r="D271" s="103" t="s">
        <v>89</v>
      </c>
      <c r="H271" s="123">
        <f>'MATRIZ 2017 COMPL HOMOLOGADA (2'!J271</f>
        <v>2099569.3124893596</v>
      </c>
      <c r="I271" s="123">
        <f>'MATRIZ 2017 COMPL HOMOLOGADA (2'!O271</f>
        <v>0</v>
      </c>
      <c r="J271" s="123">
        <f>'MATRIZ 2017 COMPL HOMOLOGADA (2'!R271+'MATRIZ 2017 COMPL HOMOLOGADA (2'!X271+'MATRIZ 2017 COMPL HOMOLOGADA (2'!AQ271+'MATRIZ 2017 COMPL HOMOLOGADA (2'!AU271+'MATRIZ 2017 COMPL HOMOLOGADA (2'!AY271</f>
        <v>21506.810520430634</v>
      </c>
      <c r="K271" s="123"/>
      <c r="L271" s="123">
        <f t="shared" si="13"/>
        <v>2121076.1230097902</v>
      </c>
      <c r="M271" s="123"/>
      <c r="N271" s="123">
        <f>'MATRIZ 2017 COMPL HOMOLOGADA (2'!AG271+'MATRIZ 2017 COMPL HOMOLOGADA (2'!AJ271+'MATRIZ 2017 COMPL HOMOLOGADA (2'!AM271</f>
        <v>443757.30856131268</v>
      </c>
      <c r="O271" s="123"/>
      <c r="P271" s="123"/>
      <c r="Q271" s="123">
        <f>'MATRIZ 2017 COMPL HOMOLOGADA (2'!AJ271+'MATRIZ 2017 COMPL HOMOLOGADA (2'!AM271+'MATRIZ 2017 COMPL HOMOLOGADA (2'!AP271</f>
        <v>12400.924899903081</v>
      </c>
      <c r="R271" s="102"/>
    </row>
    <row r="272" spans="1:18" hidden="1" x14ac:dyDescent="0.25">
      <c r="A272" s="102"/>
      <c r="B272" s="103" t="s">
        <v>305</v>
      </c>
      <c r="C272" s="103" t="s">
        <v>329</v>
      </c>
      <c r="D272" s="103" t="s">
        <v>89</v>
      </c>
      <c r="H272" s="123">
        <f>'MATRIZ 2017 COMPL HOMOLOGADA (2'!J272</f>
        <v>6584255.7937191492</v>
      </c>
      <c r="I272" s="123">
        <f>'MATRIZ 2017 COMPL HOMOLOGADA (2'!O272</f>
        <v>0</v>
      </c>
      <c r="J272" s="123">
        <f>'MATRIZ 2017 COMPL HOMOLOGADA (2'!R272+'MATRIZ 2017 COMPL HOMOLOGADA (2'!X272+'MATRIZ 2017 COMPL HOMOLOGADA (2'!AQ272+'MATRIZ 2017 COMPL HOMOLOGADA (2'!AU272+'MATRIZ 2017 COMPL HOMOLOGADA (2'!AY272</f>
        <v>217902.59350229931</v>
      </c>
      <c r="K272" s="123"/>
      <c r="L272" s="123">
        <f t="shared" si="13"/>
        <v>6802158.3872214481</v>
      </c>
      <c r="M272" s="123"/>
      <c r="N272" s="123">
        <f>'MATRIZ 2017 COMPL HOMOLOGADA (2'!AG272+'MATRIZ 2017 COMPL HOMOLOGADA (2'!AJ272+'MATRIZ 2017 COMPL HOMOLOGADA (2'!AM272</f>
        <v>2180154.02863253</v>
      </c>
      <c r="O272" s="123"/>
      <c r="P272" s="123"/>
      <c r="Q272" s="123">
        <f>'MATRIZ 2017 COMPL HOMOLOGADA (2'!AJ272+'MATRIZ 2017 COMPL HOMOLOGADA (2'!AM272+'MATRIZ 2017 COMPL HOMOLOGADA (2'!AP272</f>
        <v>212732.53623123781</v>
      </c>
      <c r="R272" s="102"/>
    </row>
    <row r="273" spans="1:18" hidden="1" x14ac:dyDescent="0.25">
      <c r="A273" s="102"/>
      <c r="B273" s="103" t="s">
        <v>305</v>
      </c>
      <c r="C273" s="103" t="s">
        <v>330</v>
      </c>
      <c r="D273" s="103" t="s">
        <v>89</v>
      </c>
      <c r="H273" s="123">
        <f>'MATRIZ 2017 COMPL HOMOLOGADA (2'!J273</f>
        <v>1088951.7242597346</v>
      </c>
      <c r="I273" s="123">
        <f>'MATRIZ 2017 COMPL HOMOLOGADA (2'!O273</f>
        <v>0</v>
      </c>
      <c r="J273" s="123">
        <f>'MATRIZ 2017 COMPL HOMOLOGADA (2'!R273+'MATRIZ 2017 COMPL HOMOLOGADA (2'!X273+'MATRIZ 2017 COMPL HOMOLOGADA (2'!AQ273+'MATRIZ 2017 COMPL HOMOLOGADA (2'!AU273+'MATRIZ 2017 COMPL HOMOLOGADA (2'!AY273</f>
        <v>0</v>
      </c>
      <c r="K273" s="123"/>
      <c r="L273" s="123">
        <f t="shared" si="13"/>
        <v>1088951.7242597346</v>
      </c>
      <c r="M273" s="123"/>
      <c r="N273" s="123">
        <f>'MATRIZ 2017 COMPL HOMOLOGADA (2'!AG273+'MATRIZ 2017 COMPL HOMOLOGADA (2'!AJ273+'MATRIZ 2017 COMPL HOMOLOGADA (2'!AM273</f>
        <v>222996.24588418851</v>
      </c>
      <c r="O273" s="123"/>
      <c r="P273" s="123"/>
      <c r="Q273" s="123">
        <f>'MATRIZ 2017 COMPL HOMOLOGADA (2'!AJ273+'MATRIZ 2017 COMPL HOMOLOGADA (2'!AM273+'MATRIZ 2017 COMPL HOMOLOGADA (2'!AP273</f>
        <v>0</v>
      </c>
      <c r="R273" s="102"/>
    </row>
    <row r="274" spans="1:18" hidden="1" x14ac:dyDescent="0.25">
      <c r="A274" s="102"/>
      <c r="B274" s="103" t="s">
        <v>305</v>
      </c>
      <c r="C274" s="103" t="s">
        <v>331</v>
      </c>
      <c r="D274" s="103" t="s">
        <v>93</v>
      </c>
      <c r="H274" s="123">
        <f>'MATRIZ 2017 COMPL HOMOLOGADA (2'!J274</f>
        <v>0</v>
      </c>
      <c r="I274" s="123">
        <f>'MATRIZ 2017 COMPL HOMOLOGADA (2'!O274</f>
        <v>1199234.4809428395</v>
      </c>
      <c r="J274" s="123">
        <f>'MATRIZ 2017 COMPL HOMOLOGADA (2'!R274+'MATRIZ 2017 COMPL HOMOLOGADA (2'!X274+'MATRIZ 2017 COMPL HOMOLOGADA (2'!AQ274+'MATRIZ 2017 COMPL HOMOLOGADA (2'!AU274+'MATRIZ 2017 COMPL HOMOLOGADA (2'!AY274</f>
        <v>101.0639959984546</v>
      </c>
      <c r="K274" s="123"/>
      <c r="L274" s="123">
        <f t="shared" si="13"/>
        <v>1199335.5449388379</v>
      </c>
      <c r="M274" s="123"/>
      <c r="N274" s="123">
        <f>'MATRIZ 2017 COMPL HOMOLOGADA (2'!AG274+'MATRIZ 2017 COMPL HOMOLOGADA (2'!AJ274+'MATRIZ 2017 COMPL HOMOLOGADA (2'!AM274</f>
        <v>209573.25488472503</v>
      </c>
      <c r="O274" s="123"/>
      <c r="P274" s="123"/>
      <c r="Q274" s="123">
        <f>'MATRIZ 2017 COMPL HOMOLOGADA (2'!AJ274+'MATRIZ 2017 COMPL HOMOLOGADA (2'!AM274+'MATRIZ 2017 COMPL HOMOLOGADA (2'!AP274</f>
        <v>791.548397866154</v>
      </c>
      <c r="R274" s="102"/>
    </row>
    <row r="275" spans="1:18" hidden="1" x14ac:dyDescent="0.25">
      <c r="A275" s="102"/>
      <c r="B275" s="103" t="s">
        <v>305</v>
      </c>
      <c r="C275" s="103" t="s">
        <v>332</v>
      </c>
      <c r="D275" s="103" t="s">
        <v>93</v>
      </c>
      <c r="H275" s="123">
        <f>'MATRIZ 2017 COMPL HOMOLOGADA (2'!J275</f>
        <v>0</v>
      </c>
      <c r="I275" s="123">
        <f>'MATRIZ 2017 COMPL HOMOLOGADA (2'!O275</f>
        <v>1366315.6144245798</v>
      </c>
      <c r="J275" s="123">
        <f>'MATRIZ 2017 COMPL HOMOLOGADA (2'!R275+'MATRIZ 2017 COMPL HOMOLOGADA (2'!X275+'MATRIZ 2017 COMPL HOMOLOGADA (2'!AQ275+'MATRIZ 2017 COMPL HOMOLOGADA (2'!AU275+'MATRIZ 2017 COMPL HOMOLOGADA (2'!AY275</f>
        <v>20882.447179438579</v>
      </c>
      <c r="K275" s="123"/>
      <c r="L275" s="123">
        <f t="shared" si="13"/>
        <v>1387198.0616040183</v>
      </c>
      <c r="M275" s="123"/>
      <c r="N275" s="123">
        <f>'MATRIZ 2017 COMPL HOMOLOGADA (2'!AG275+'MATRIZ 2017 COMPL HOMOLOGADA (2'!AJ275+'MATRIZ 2017 COMPL HOMOLOGADA (2'!AM275</f>
        <v>309788.18179906317</v>
      </c>
      <c r="O275" s="123"/>
      <c r="P275" s="123"/>
      <c r="Q275" s="123">
        <f>'MATRIZ 2017 COMPL HOMOLOGADA (2'!AJ275+'MATRIZ 2017 COMPL HOMOLOGADA (2'!AM275+'MATRIZ 2017 COMPL HOMOLOGADA (2'!AP275</f>
        <v>12730.736732347312</v>
      </c>
      <c r="R275" s="102"/>
    </row>
    <row r="276" spans="1:18" hidden="1" x14ac:dyDescent="0.25">
      <c r="A276" s="102"/>
      <c r="B276" s="103" t="s">
        <v>305</v>
      </c>
      <c r="C276" s="103" t="s">
        <v>333</v>
      </c>
      <c r="D276" s="103" t="s">
        <v>89</v>
      </c>
      <c r="H276" s="123">
        <f>'MATRIZ 2017 COMPL HOMOLOGADA (2'!J276</f>
        <v>4161781.3804397108</v>
      </c>
      <c r="I276" s="123">
        <f>'MATRIZ 2017 COMPL HOMOLOGADA (2'!O276</f>
        <v>0</v>
      </c>
      <c r="J276" s="123">
        <f>'MATRIZ 2017 COMPL HOMOLOGADA (2'!R276+'MATRIZ 2017 COMPL HOMOLOGADA (2'!X276+'MATRIZ 2017 COMPL HOMOLOGADA (2'!AQ276+'MATRIZ 2017 COMPL HOMOLOGADA (2'!AU276+'MATRIZ 2017 COMPL HOMOLOGADA (2'!AY276</f>
        <v>37319.295948552113</v>
      </c>
      <c r="K276" s="123"/>
      <c r="L276" s="123">
        <f t="shared" si="13"/>
        <v>4199100.6763882628</v>
      </c>
      <c r="M276" s="123"/>
      <c r="N276" s="123">
        <f>'MATRIZ 2017 COMPL HOMOLOGADA (2'!AG276+'MATRIZ 2017 COMPL HOMOLOGADA (2'!AJ276+'MATRIZ 2017 COMPL HOMOLOGADA (2'!AM276</f>
        <v>1721639.8865964168</v>
      </c>
      <c r="O276" s="123"/>
      <c r="P276" s="123"/>
      <c r="Q276" s="123">
        <f>'MATRIZ 2017 COMPL HOMOLOGADA (2'!AJ276+'MATRIZ 2017 COMPL HOMOLOGADA (2'!AM276+'MATRIZ 2017 COMPL HOMOLOGADA (2'!AP276</f>
        <v>930301.97154425143</v>
      </c>
      <c r="R276" s="102"/>
    </row>
    <row r="277" spans="1:18" x14ac:dyDescent="0.25">
      <c r="A277" s="102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02"/>
    </row>
    <row r="278" spans="1:18" x14ac:dyDescent="0.25">
      <c r="A278" s="102"/>
      <c r="B278" s="107" t="s">
        <v>305</v>
      </c>
      <c r="C278" s="107" t="s">
        <v>334</v>
      </c>
      <c r="D278" s="107" t="s">
        <v>84</v>
      </c>
      <c r="E278" s="107"/>
      <c r="F278" s="109"/>
      <c r="G278" s="107"/>
      <c r="H278" s="124">
        <f>SUM(H279:H290)</f>
        <v>23109363.594079625</v>
      </c>
      <c r="I278" s="124">
        <f>SUM(I279:I290)</f>
        <v>3274877.1262558829</v>
      </c>
      <c r="J278" s="124">
        <f>SUM(J279:J292)</f>
        <v>9946574.9444557615</v>
      </c>
      <c r="K278" s="124"/>
      <c r="L278" s="124">
        <f>SUM(L279:L292)</f>
        <v>36330815.664791279</v>
      </c>
      <c r="M278" s="124"/>
      <c r="N278" s="124">
        <f>SUM(N279:N292)</f>
        <v>11546419.930640221</v>
      </c>
      <c r="O278" s="124"/>
      <c r="P278" s="124">
        <f>L278*'DADOS BASE PROPOSTA'!$H$63</f>
        <v>29064.652531833024</v>
      </c>
      <c r="Q278" s="124">
        <v>2926829.27</v>
      </c>
      <c r="R278" s="102"/>
    </row>
    <row r="279" spans="1:18" hidden="1" x14ac:dyDescent="0.25">
      <c r="A279" s="102"/>
      <c r="B279" s="103" t="s">
        <v>305</v>
      </c>
      <c r="C279" s="103" t="s">
        <v>35</v>
      </c>
      <c r="D279" s="103" t="s">
        <v>85</v>
      </c>
      <c r="F279" s="77">
        <f>'MATRIZ 2017 COMPL HOMOLOGADA (2'!Q279</f>
        <v>11</v>
      </c>
      <c r="H279" s="123">
        <f>'MATRIZ 2017 COMPL HOMOLOGADA (2'!J279</f>
        <v>0</v>
      </c>
      <c r="I279" s="123">
        <f>SUMIF('MATRIZ 2017 COMPL HOMOLOGADA (2'!D280:D291,"ECR",'MATRIZ 2017 COMPL HOMOLOGADA (2'!O280:O291)</f>
        <v>0</v>
      </c>
      <c r="J279" s="123">
        <f>'MATRIZ 2017 COMPL HOMOLOGADA (2'!R279+'MATRIZ 2017 COMPL HOMOLOGADA (2'!X279+'MATRIZ 2017 COMPL HOMOLOGADA (2'!AQ279+'MATRIZ 2017 COMPL HOMOLOGADA (2'!AU279+'MATRIZ 2017 COMPL HOMOLOGADA (2'!AY279</f>
        <v>4472109.4777467651</v>
      </c>
      <c r="K279" s="123"/>
      <c r="L279" s="123">
        <f t="shared" ref="L279:L292" si="14">SUM(H279:J279)</f>
        <v>4472109.4777467651</v>
      </c>
      <c r="M279" s="123"/>
      <c r="N279" s="123">
        <f>'MATRIZ 2017 COMPL HOMOLOGADA (2'!AG279+'MATRIZ 2017 COMPL HOMOLOGADA (2'!AJ279+'MATRIZ 2017 COMPL HOMOLOGADA (2'!AM279</f>
        <v>0</v>
      </c>
      <c r="O279" s="123"/>
      <c r="P279" s="123"/>
      <c r="Q279" s="123">
        <f>'MATRIZ 2017 COMPL HOMOLOGADA (2'!AJ279+'MATRIZ 2017 COMPL HOMOLOGADA (2'!AM279+'MATRIZ 2017 COMPL HOMOLOGADA (2'!AP279</f>
        <v>124645.64253375992</v>
      </c>
      <c r="R279" s="102"/>
    </row>
    <row r="280" spans="1:18" hidden="1" x14ac:dyDescent="0.25">
      <c r="A280" s="102"/>
      <c r="B280" s="103" t="s">
        <v>305</v>
      </c>
      <c r="C280" s="103" t="s">
        <v>335</v>
      </c>
      <c r="D280" s="103" t="s">
        <v>89</v>
      </c>
      <c r="H280" s="123">
        <f>'MATRIZ 2017 COMPL HOMOLOGADA (2'!J280</f>
        <v>2369116.7226608107</v>
      </c>
      <c r="I280" s="123">
        <f>'MATRIZ 2017 COMPL HOMOLOGADA (2'!O280</f>
        <v>0</v>
      </c>
      <c r="J280" s="123">
        <f>'MATRIZ 2017 COMPL HOMOLOGADA (2'!R280+'MATRIZ 2017 COMPL HOMOLOGADA (2'!X280+'MATRIZ 2017 COMPL HOMOLOGADA (2'!AQ280+'MATRIZ 2017 COMPL HOMOLOGADA (2'!AU280+'MATRIZ 2017 COMPL HOMOLOGADA (2'!AY280</f>
        <v>357822.27884326759</v>
      </c>
      <c r="K280" s="123"/>
      <c r="L280" s="123">
        <f t="shared" si="14"/>
        <v>2726939.0015040785</v>
      </c>
      <c r="M280" s="123"/>
      <c r="N280" s="123">
        <f>'MATRIZ 2017 COMPL HOMOLOGADA (2'!AG280+'MATRIZ 2017 COMPL HOMOLOGADA (2'!AJ280+'MATRIZ 2017 COMPL HOMOLOGADA (2'!AM280</f>
        <v>715064.0464428151</v>
      </c>
      <c r="O280" s="123"/>
      <c r="P280" s="123"/>
      <c r="Q280" s="123">
        <f>'MATRIZ 2017 COMPL HOMOLOGADA (2'!AJ280+'MATRIZ 2017 COMPL HOMOLOGADA (2'!AM280+'MATRIZ 2017 COMPL HOMOLOGADA (2'!AP280</f>
        <v>216620.41154937082</v>
      </c>
      <c r="R280" s="102"/>
    </row>
    <row r="281" spans="1:18" hidden="1" x14ac:dyDescent="0.25">
      <c r="A281" s="102"/>
      <c r="B281" s="103" t="s">
        <v>305</v>
      </c>
      <c r="C281" s="103" t="s">
        <v>336</v>
      </c>
      <c r="D281" s="103" t="s">
        <v>89</v>
      </c>
      <c r="H281" s="123">
        <f>'MATRIZ 2017 COMPL HOMOLOGADA (2'!J281</f>
        <v>1719973.4019592025</v>
      </c>
      <c r="I281" s="123">
        <f>'MATRIZ 2017 COMPL HOMOLOGADA (2'!O281</f>
        <v>0</v>
      </c>
      <c r="J281" s="123">
        <f>'MATRIZ 2017 COMPL HOMOLOGADA (2'!R281+'MATRIZ 2017 COMPL HOMOLOGADA (2'!X281+'MATRIZ 2017 COMPL HOMOLOGADA (2'!AQ281+'MATRIZ 2017 COMPL HOMOLOGADA (2'!AU281+'MATRIZ 2017 COMPL HOMOLOGADA (2'!AY281</f>
        <v>349974.3505154837</v>
      </c>
      <c r="K281" s="123"/>
      <c r="L281" s="123">
        <f t="shared" si="14"/>
        <v>2069947.7524746861</v>
      </c>
      <c r="M281" s="123"/>
      <c r="N281" s="123">
        <f>'MATRIZ 2017 COMPL HOMOLOGADA (2'!AG281+'MATRIZ 2017 COMPL HOMOLOGADA (2'!AJ281+'MATRIZ 2017 COMPL HOMOLOGADA (2'!AM281</f>
        <v>786316.13067980111</v>
      </c>
      <c r="O281" s="123"/>
      <c r="P281" s="123"/>
      <c r="Q281" s="123">
        <f>'MATRIZ 2017 COMPL HOMOLOGADA (2'!AJ281+'MATRIZ 2017 COMPL HOMOLOGADA (2'!AM281+'MATRIZ 2017 COMPL HOMOLOGADA (2'!AP281</f>
        <v>272094.76176649047</v>
      </c>
      <c r="R281" s="102"/>
    </row>
    <row r="282" spans="1:18" hidden="1" x14ac:dyDescent="0.25">
      <c r="A282" s="102"/>
      <c r="B282" s="103" t="s">
        <v>305</v>
      </c>
      <c r="C282" s="103" t="s">
        <v>337</v>
      </c>
      <c r="D282" s="103" t="s">
        <v>89</v>
      </c>
      <c r="H282" s="123">
        <f>'MATRIZ 2017 COMPL HOMOLOGADA (2'!J282</f>
        <v>2923328.770815867</v>
      </c>
      <c r="I282" s="123">
        <f>'MATRIZ 2017 COMPL HOMOLOGADA (2'!O282</f>
        <v>0</v>
      </c>
      <c r="J282" s="123">
        <f>'MATRIZ 2017 COMPL HOMOLOGADA (2'!R282+'MATRIZ 2017 COMPL HOMOLOGADA (2'!X282+'MATRIZ 2017 COMPL HOMOLOGADA (2'!AQ282+'MATRIZ 2017 COMPL HOMOLOGADA (2'!AU282+'MATRIZ 2017 COMPL HOMOLOGADA (2'!AY282</f>
        <v>428451.36268572346</v>
      </c>
      <c r="K282" s="123"/>
      <c r="L282" s="123">
        <f t="shared" si="14"/>
        <v>3351780.1335015902</v>
      </c>
      <c r="M282" s="123"/>
      <c r="N282" s="123">
        <f>'MATRIZ 2017 COMPL HOMOLOGADA (2'!AG282+'MATRIZ 2017 COMPL HOMOLOGADA (2'!AJ282+'MATRIZ 2017 COMPL HOMOLOGADA (2'!AM282</f>
        <v>1016886.9652816872</v>
      </c>
      <c r="O282" s="123"/>
      <c r="P282" s="123"/>
      <c r="Q282" s="123">
        <f>'MATRIZ 2017 COMPL HOMOLOGADA (2'!AJ282+'MATRIZ 2017 COMPL HOMOLOGADA (2'!AM282+'MATRIZ 2017 COMPL HOMOLOGADA (2'!AP282</f>
        <v>455779.37095018494</v>
      </c>
      <c r="R282" s="102"/>
    </row>
    <row r="283" spans="1:18" hidden="1" x14ac:dyDescent="0.25">
      <c r="A283" s="102"/>
      <c r="B283" s="103" t="s">
        <v>305</v>
      </c>
      <c r="C283" s="103" t="s">
        <v>338</v>
      </c>
      <c r="D283" s="103" t="s">
        <v>87</v>
      </c>
      <c r="H283" s="123">
        <f>'MATRIZ 2017 COMPL HOMOLOGADA (2'!J283</f>
        <v>0</v>
      </c>
      <c r="I283" s="123">
        <f>'MATRIZ 2017 COMPL HOMOLOGADA (2'!O283</f>
        <v>591323.22967400693</v>
      </c>
      <c r="J283" s="123">
        <f>'MATRIZ 2017 COMPL HOMOLOGADA (2'!R283+'MATRIZ 2017 COMPL HOMOLOGADA (2'!X283+'MATRIZ 2017 COMPL HOMOLOGADA (2'!AQ283+'MATRIZ 2017 COMPL HOMOLOGADA (2'!AU283+'MATRIZ 2017 COMPL HOMOLOGADA (2'!AY283</f>
        <v>369379.46630823077</v>
      </c>
      <c r="K283" s="123"/>
      <c r="L283" s="123">
        <f t="shared" si="14"/>
        <v>960702.6959822377</v>
      </c>
      <c r="M283" s="123"/>
      <c r="N283" s="123">
        <f>'MATRIZ 2017 COMPL HOMOLOGADA (2'!AG283+'MATRIZ 2017 COMPL HOMOLOGADA (2'!AJ283+'MATRIZ 2017 COMPL HOMOLOGADA (2'!AM283</f>
        <v>389121.014722416</v>
      </c>
      <c r="O283" s="123"/>
      <c r="P283" s="123"/>
      <c r="Q283" s="123">
        <f>'MATRIZ 2017 COMPL HOMOLOGADA (2'!AJ283+'MATRIZ 2017 COMPL HOMOLOGADA (2'!AM283+'MATRIZ 2017 COMPL HOMOLOGADA (2'!AP283</f>
        <v>190103.54022085466</v>
      </c>
      <c r="R283" s="102"/>
    </row>
    <row r="284" spans="1:18" hidden="1" x14ac:dyDescent="0.25">
      <c r="A284" s="102"/>
      <c r="B284" s="103" t="s">
        <v>305</v>
      </c>
      <c r="C284" s="103" t="s">
        <v>339</v>
      </c>
      <c r="D284" s="103" t="s">
        <v>87</v>
      </c>
      <c r="H284" s="123">
        <f>'MATRIZ 2017 COMPL HOMOLOGADA (2'!J284</f>
        <v>0</v>
      </c>
      <c r="I284" s="123">
        <f>'MATRIZ 2017 COMPL HOMOLOGADA (2'!O284</f>
        <v>526918.67962500278</v>
      </c>
      <c r="J284" s="123">
        <f>'MATRIZ 2017 COMPL HOMOLOGADA (2'!R284+'MATRIZ 2017 COMPL HOMOLOGADA (2'!X284+'MATRIZ 2017 COMPL HOMOLOGADA (2'!AQ284+'MATRIZ 2017 COMPL HOMOLOGADA (2'!AU284+'MATRIZ 2017 COMPL HOMOLOGADA (2'!AY284</f>
        <v>468039.65004640847</v>
      </c>
      <c r="K284" s="123"/>
      <c r="L284" s="123">
        <f t="shared" si="14"/>
        <v>994958.32967141131</v>
      </c>
      <c r="M284" s="123"/>
      <c r="N284" s="123">
        <f>'MATRIZ 2017 COMPL HOMOLOGADA (2'!AG284+'MATRIZ 2017 COMPL HOMOLOGADA (2'!AJ284+'MATRIZ 2017 COMPL HOMOLOGADA (2'!AM284</f>
        <v>292951.91933305742</v>
      </c>
      <c r="O284" s="123"/>
      <c r="P284" s="123"/>
      <c r="Q284" s="123">
        <f>'MATRIZ 2017 COMPL HOMOLOGADA (2'!AJ284+'MATRIZ 2017 COMPL HOMOLOGADA (2'!AM284+'MATRIZ 2017 COMPL HOMOLOGADA (2'!AP284</f>
        <v>233176.96553807121</v>
      </c>
      <c r="R284" s="102"/>
    </row>
    <row r="285" spans="1:18" hidden="1" x14ac:dyDescent="0.25">
      <c r="A285" s="102"/>
      <c r="B285" s="103" t="s">
        <v>305</v>
      </c>
      <c r="C285" s="103" t="s">
        <v>340</v>
      </c>
      <c r="D285" s="103" t="s">
        <v>93</v>
      </c>
      <c r="H285" s="123">
        <f>'MATRIZ 2017 COMPL HOMOLOGADA (2'!J285</f>
        <v>0</v>
      </c>
      <c r="I285" s="123">
        <f>'MATRIZ 2017 COMPL HOMOLOGADA (2'!O285</f>
        <v>1043136.8546458399</v>
      </c>
      <c r="J285" s="123">
        <f>'MATRIZ 2017 COMPL HOMOLOGADA (2'!R285+'MATRIZ 2017 COMPL HOMOLOGADA (2'!X285+'MATRIZ 2017 COMPL HOMOLOGADA (2'!AQ285+'MATRIZ 2017 COMPL HOMOLOGADA (2'!AU285+'MATRIZ 2017 COMPL HOMOLOGADA (2'!AY285</f>
        <v>352510.44391670218</v>
      </c>
      <c r="K285" s="123"/>
      <c r="L285" s="123">
        <f t="shared" si="14"/>
        <v>1395647.2985625421</v>
      </c>
      <c r="M285" s="123"/>
      <c r="N285" s="123">
        <f>'MATRIZ 2017 COMPL HOMOLOGADA (2'!AG285+'MATRIZ 2017 COMPL HOMOLOGADA (2'!AJ285+'MATRIZ 2017 COMPL HOMOLOGADA (2'!AM285</f>
        <v>257449.43150217432</v>
      </c>
      <c r="O285" s="123"/>
      <c r="P285" s="123"/>
      <c r="Q285" s="123">
        <f>'MATRIZ 2017 COMPL HOMOLOGADA (2'!AJ285+'MATRIZ 2017 COMPL HOMOLOGADA (2'!AM285+'MATRIZ 2017 COMPL HOMOLOGADA (2'!AP285</f>
        <v>229549.03538118469</v>
      </c>
      <c r="R285" s="102"/>
    </row>
    <row r="286" spans="1:18" hidden="1" x14ac:dyDescent="0.25">
      <c r="A286" s="102"/>
      <c r="B286" s="103" t="s">
        <v>305</v>
      </c>
      <c r="C286" s="103" t="s">
        <v>341</v>
      </c>
      <c r="D286" s="103" t="s">
        <v>89</v>
      </c>
      <c r="H286" s="123">
        <f>'MATRIZ 2017 COMPL HOMOLOGADA (2'!J286</f>
        <v>5938505.6736218501</v>
      </c>
      <c r="I286" s="123">
        <f>'MATRIZ 2017 COMPL HOMOLOGADA (2'!O286</f>
        <v>0</v>
      </c>
      <c r="J286" s="123">
        <f>'MATRIZ 2017 COMPL HOMOLOGADA (2'!R286+'MATRIZ 2017 COMPL HOMOLOGADA (2'!X286+'MATRIZ 2017 COMPL HOMOLOGADA (2'!AQ286+'MATRIZ 2017 COMPL HOMOLOGADA (2'!AU286+'MATRIZ 2017 COMPL HOMOLOGADA (2'!AY286</f>
        <v>932075.12751996319</v>
      </c>
      <c r="K286" s="123"/>
      <c r="L286" s="123">
        <f t="shared" si="14"/>
        <v>6870580.8011418134</v>
      </c>
      <c r="M286" s="123"/>
      <c r="N286" s="123">
        <f>'MATRIZ 2017 COMPL HOMOLOGADA (2'!AG286+'MATRIZ 2017 COMPL HOMOLOGADA (2'!AJ286+'MATRIZ 2017 COMPL HOMOLOGADA (2'!AM286</f>
        <v>2845819.6630385313</v>
      </c>
      <c r="O286" s="123"/>
      <c r="P286" s="123"/>
      <c r="Q286" s="123">
        <f>'MATRIZ 2017 COMPL HOMOLOGADA (2'!AJ286+'MATRIZ 2017 COMPL HOMOLOGADA (2'!AM286+'MATRIZ 2017 COMPL HOMOLOGADA (2'!AP286</f>
        <v>1349226.4303729557</v>
      </c>
      <c r="R286" s="102"/>
    </row>
    <row r="287" spans="1:18" hidden="1" x14ac:dyDescent="0.25">
      <c r="A287" s="102"/>
      <c r="B287" s="103" t="s">
        <v>305</v>
      </c>
      <c r="C287" s="103" t="s">
        <v>342</v>
      </c>
      <c r="D287" s="103" t="s">
        <v>89</v>
      </c>
      <c r="H287" s="123">
        <f>'MATRIZ 2017 COMPL HOMOLOGADA (2'!J287</f>
        <v>2054171.3799162661</v>
      </c>
      <c r="I287" s="123">
        <f>'MATRIZ 2017 COMPL HOMOLOGADA (2'!O287</f>
        <v>0</v>
      </c>
      <c r="J287" s="123">
        <f>'MATRIZ 2017 COMPL HOMOLOGADA (2'!R287+'MATRIZ 2017 COMPL HOMOLOGADA (2'!X287+'MATRIZ 2017 COMPL HOMOLOGADA (2'!AQ287+'MATRIZ 2017 COMPL HOMOLOGADA (2'!AU287+'MATRIZ 2017 COMPL HOMOLOGADA (2'!AY287</f>
        <v>761336.10221384559</v>
      </c>
      <c r="K287" s="123"/>
      <c r="L287" s="123">
        <f t="shared" si="14"/>
        <v>2815507.4821301117</v>
      </c>
      <c r="M287" s="123"/>
      <c r="N287" s="123">
        <f>'MATRIZ 2017 COMPL HOMOLOGADA (2'!AG287+'MATRIZ 2017 COMPL HOMOLOGADA (2'!AJ287+'MATRIZ 2017 COMPL HOMOLOGADA (2'!AM287</f>
        <v>1416366.9949476067</v>
      </c>
      <c r="O287" s="123"/>
      <c r="P287" s="123"/>
      <c r="Q287" s="123">
        <f>'MATRIZ 2017 COMPL HOMOLOGADA (2'!AJ287+'MATRIZ 2017 COMPL HOMOLOGADA (2'!AM287+'MATRIZ 2017 COMPL HOMOLOGADA (2'!AP287</f>
        <v>856191.51702522335</v>
      </c>
      <c r="R287" s="102"/>
    </row>
    <row r="288" spans="1:18" hidden="1" x14ac:dyDescent="0.25">
      <c r="A288" s="102"/>
      <c r="B288" s="103" t="s">
        <v>305</v>
      </c>
      <c r="C288" s="103" t="s">
        <v>343</v>
      </c>
      <c r="D288" s="103" t="s">
        <v>89</v>
      </c>
      <c r="H288" s="123">
        <f>'MATRIZ 2017 COMPL HOMOLOGADA (2'!J288</f>
        <v>1920330.0046565291</v>
      </c>
      <c r="I288" s="123">
        <f>'MATRIZ 2017 COMPL HOMOLOGADA (2'!O288</f>
        <v>0</v>
      </c>
      <c r="J288" s="123">
        <f>'MATRIZ 2017 COMPL HOMOLOGADA (2'!R288+'MATRIZ 2017 COMPL HOMOLOGADA (2'!X288+'MATRIZ 2017 COMPL HOMOLOGADA (2'!AQ288+'MATRIZ 2017 COMPL HOMOLOGADA (2'!AU288+'MATRIZ 2017 COMPL HOMOLOGADA (2'!AY288</f>
        <v>177180.00743476537</v>
      </c>
      <c r="K288" s="123"/>
      <c r="L288" s="123">
        <f t="shared" si="14"/>
        <v>2097510.0120912944</v>
      </c>
      <c r="M288" s="123"/>
      <c r="N288" s="123">
        <f>'MATRIZ 2017 COMPL HOMOLOGADA (2'!AG288+'MATRIZ 2017 COMPL HOMOLOGADA (2'!AJ288+'MATRIZ 2017 COMPL HOMOLOGADA (2'!AM288</f>
        <v>724298.6088866283</v>
      </c>
      <c r="O288" s="123"/>
      <c r="P288" s="123"/>
      <c r="Q288" s="123">
        <f>'MATRIZ 2017 COMPL HOMOLOGADA (2'!AJ288+'MATRIZ 2017 COMPL HOMOLOGADA (2'!AM288+'MATRIZ 2017 COMPL HOMOLOGADA (2'!AP288</f>
        <v>144193.73314461776</v>
      </c>
      <c r="R288" s="102"/>
    </row>
    <row r="289" spans="1:18" hidden="1" x14ac:dyDescent="0.25">
      <c r="A289" s="102"/>
      <c r="B289" s="103" t="s">
        <v>305</v>
      </c>
      <c r="C289" s="103" t="s">
        <v>344</v>
      </c>
      <c r="D289" s="103" t="s">
        <v>89</v>
      </c>
      <c r="H289" s="123">
        <f>'MATRIZ 2017 COMPL HOMOLOGADA (2'!J289</f>
        <v>6183937.6404491039</v>
      </c>
      <c r="I289" s="123">
        <f>'MATRIZ 2017 COMPL HOMOLOGADA (2'!O289</f>
        <v>0</v>
      </c>
      <c r="J289" s="123">
        <f>'MATRIZ 2017 COMPL HOMOLOGADA (2'!R289+'MATRIZ 2017 COMPL HOMOLOGADA (2'!X289+'MATRIZ 2017 COMPL HOMOLOGADA (2'!AQ289+'MATRIZ 2017 COMPL HOMOLOGADA (2'!AU289+'MATRIZ 2017 COMPL HOMOLOGADA (2'!AY289</f>
        <v>828811.45652788505</v>
      </c>
      <c r="K289" s="123"/>
      <c r="L289" s="123">
        <f t="shared" si="14"/>
        <v>7012749.0969769889</v>
      </c>
      <c r="M289" s="123"/>
      <c r="N289" s="123">
        <f>'MATRIZ 2017 COMPL HOMOLOGADA (2'!AG289+'MATRIZ 2017 COMPL HOMOLOGADA (2'!AJ289+'MATRIZ 2017 COMPL HOMOLOGADA (2'!AM289</f>
        <v>2669565.9803535691</v>
      </c>
      <c r="O289" s="123"/>
      <c r="P289" s="123"/>
      <c r="Q289" s="123">
        <f>'MATRIZ 2017 COMPL HOMOLOGADA (2'!AJ289+'MATRIZ 2017 COMPL HOMOLOGADA (2'!AM289+'MATRIZ 2017 COMPL HOMOLOGADA (2'!AP289</f>
        <v>1526569.8919918784</v>
      </c>
      <c r="R289" s="102"/>
    </row>
    <row r="290" spans="1:18" hidden="1" x14ac:dyDescent="0.25">
      <c r="A290" s="102"/>
      <c r="B290" s="103" t="s">
        <v>305</v>
      </c>
      <c r="C290" s="103" t="s">
        <v>345</v>
      </c>
      <c r="D290" s="103" t="s">
        <v>93</v>
      </c>
      <c r="H290" s="123">
        <f>'MATRIZ 2017 COMPL HOMOLOGADA (2'!J290</f>
        <v>0</v>
      </c>
      <c r="I290" s="123">
        <f>'MATRIZ 2017 COMPL HOMOLOGADA (2'!O290</f>
        <v>1113498.3623110335</v>
      </c>
      <c r="J290" s="123">
        <f>'MATRIZ 2017 COMPL HOMOLOGADA (2'!R290+'MATRIZ 2017 COMPL HOMOLOGADA (2'!X290+'MATRIZ 2017 COMPL HOMOLOGADA (2'!AQ290+'MATRIZ 2017 COMPL HOMOLOGADA (2'!AU290+'MATRIZ 2017 COMPL HOMOLOGADA (2'!AY290</f>
        <v>201629.24530528425</v>
      </c>
      <c r="K290" s="123"/>
      <c r="L290" s="123">
        <f t="shared" si="14"/>
        <v>1315127.6076163177</v>
      </c>
      <c r="M290" s="123"/>
      <c r="N290" s="123">
        <f>'MATRIZ 2017 COMPL HOMOLOGADA (2'!AG290+'MATRIZ 2017 COMPL HOMOLOGADA (2'!AJ290+'MATRIZ 2017 COMPL HOMOLOGADA (2'!AM290</f>
        <v>250193.23211027496</v>
      </c>
      <c r="O290" s="123"/>
      <c r="P290" s="123"/>
      <c r="Q290" s="123">
        <f>'MATRIZ 2017 COMPL HOMOLOGADA (2'!AJ290+'MATRIZ 2017 COMPL HOMOLOGADA (2'!AM290+'MATRIZ 2017 COMPL HOMOLOGADA (2'!AP290</f>
        <v>115368.17898899196</v>
      </c>
      <c r="R290" s="102"/>
    </row>
    <row r="291" spans="1:18" hidden="1" x14ac:dyDescent="0.25">
      <c r="A291" s="102"/>
      <c r="B291" s="103" t="s">
        <v>305</v>
      </c>
      <c r="C291" s="103" t="s">
        <v>346</v>
      </c>
      <c r="D291" s="103" t="s">
        <v>246</v>
      </c>
      <c r="H291" s="123"/>
      <c r="I291" s="123" t="s">
        <v>768</v>
      </c>
      <c r="J291" s="123">
        <f>'MATRIZ 2017 COMPL HOMOLOGADA (2'!R291+'MATRIZ 2017 COMPL HOMOLOGADA (2'!X291+'MATRIZ 2017 COMPL HOMOLOGADA (2'!AQ291+'MATRIZ 2017 COMPL HOMOLOGADA (2'!AU291+'MATRIZ 2017 COMPL HOMOLOGADA (2'!AY291</f>
        <v>127947.74895685648</v>
      </c>
      <c r="K291" s="123"/>
      <c r="L291" s="123">
        <f t="shared" si="14"/>
        <v>127947.74895685648</v>
      </c>
      <c r="M291" s="123"/>
      <c r="N291" s="123">
        <f>'MATRIZ 2017 COMPL HOMOLOGADA (2'!AG291+'MATRIZ 2017 COMPL HOMOLOGADA (2'!AJ291+'MATRIZ 2017 COMPL HOMOLOGADA (2'!AM291</f>
        <v>48680.22646876848</v>
      </c>
      <c r="O291" s="123"/>
      <c r="P291" s="123"/>
      <c r="Q291" s="123">
        <f>'MATRIZ 2017 COMPL HOMOLOGADA (2'!AJ291+'MATRIZ 2017 COMPL HOMOLOGADA (2'!AM291+'MATRIZ 2017 COMPL HOMOLOGADA (2'!AP291</f>
        <v>48680.22646876848</v>
      </c>
      <c r="R291" s="102"/>
    </row>
    <row r="292" spans="1:18" hidden="1" x14ac:dyDescent="0.25">
      <c r="A292" s="102"/>
      <c r="B292" s="103" t="s">
        <v>305</v>
      </c>
      <c r="C292" s="103" t="s">
        <v>245</v>
      </c>
      <c r="D292" s="103" t="s">
        <v>246</v>
      </c>
      <c r="H292" s="123"/>
      <c r="I292" s="123" t="s">
        <v>768</v>
      </c>
      <c r="J292" s="123">
        <f>'MATRIZ 2017 COMPL HOMOLOGADA (2'!R292+'MATRIZ 2017 COMPL HOMOLOGADA (2'!X292+'MATRIZ 2017 COMPL HOMOLOGADA (2'!AQ292+'MATRIZ 2017 COMPL HOMOLOGADA (2'!AU292+'MATRIZ 2017 COMPL HOMOLOGADA (2'!AY292</f>
        <v>119308.22643458068</v>
      </c>
      <c r="K292" s="123"/>
      <c r="L292" s="123">
        <f t="shared" si="14"/>
        <v>119308.22643458068</v>
      </c>
      <c r="M292" s="123"/>
      <c r="N292" s="123">
        <f>'MATRIZ 2017 COMPL HOMOLOGADA (2'!AG292+'MATRIZ 2017 COMPL HOMOLOGADA (2'!AJ292+'MATRIZ 2017 COMPL HOMOLOGADA (2'!AM292</f>
        <v>133705.71687289118</v>
      </c>
      <c r="O292" s="123"/>
      <c r="P292" s="123"/>
      <c r="Q292" s="123">
        <f>'MATRIZ 2017 COMPL HOMOLOGADA (2'!AJ292+'MATRIZ 2017 COMPL HOMOLOGADA (2'!AM292+'MATRIZ 2017 COMPL HOMOLOGADA (2'!AP292</f>
        <v>133705.71687289118</v>
      </c>
      <c r="R292" s="102"/>
    </row>
    <row r="293" spans="1:18" x14ac:dyDescent="0.25">
      <c r="A293" s="102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02"/>
    </row>
    <row r="294" spans="1:18" x14ac:dyDescent="0.25">
      <c r="A294" s="102"/>
      <c r="B294" s="107" t="s">
        <v>305</v>
      </c>
      <c r="C294" s="107" t="s">
        <v>347</v>
      </c>
      <c r="D294" s="107" t="s">
        <v>84</v>
      </c>
      <c r="E294" s="107"/>
      <c r="F294" s="109"/>
      <c r="G294" s="107"/>
      <c r="H294" s="124">
        <f>SUM(H295:H305)</f>
        <v>25843225.461573351</v>
      </c>
      <c r="I294" s="124">
        <f>SUM(I295:I305)</f>
        <v>2594268.107234465</v>
      </c>
      <c r="J294" s="124">
        <f>SUM(J295:J305)</f>
        <v>6983924.9722648896</v>
      </c>
      <c r="K294" s="124"/>
      <c r="L294" s="124">
        <f>SUM(L295:L305)</f>
        <v>35421418.541072704</v>
      </c>
      <c r="M294" s="124"/>
      <c r="N294" s="124">
        <f>SUM(N295:N305)</f>
        <v>7512501.764492441</v>
      </c>
      <c r="O294" s="124"/>
      <c r="P294" s="124">
        <f>L294*'DADOS BASE PROPOSTA'!$H$63</f>
        <v>28337.134832858166</v>
      </c>
      <c r="Q294" s="124">
        <v>2926829.27</v>
      </c>
      <c r="R294" s="102"/>
    </row>
    <row r="295" spans="1:18" hidden="1" x14ac:dyDescent="0.25">
      <c r="A295" s="102"/>
      <c r="B295" s="103" t="s">
        <v>305</v>
      </c>
      <c r="C295" s="103" t="s">
        <v>35</v>
      </c>
      <c r="D295" s="103" t="s">
        <v>85</v>
      </c>
      <c r="F295" s="77">
        <f>'MATRIZ 2017 COMPL HOMOLOGADA (2'!Q295</f>
        <v>10</v>
      </c>
      <c r="H295" s="123">
        <f>'MATRIZ 2017 COMPL HOMOLOGADA (2'!J295</f>
        <v>0</v>
      </c>
      <c r="I295" s="123">
        <f>SUMIF('MATRIZ 2017 COMPL HOMOLOGADA (2'!D296:D306,"ECR",'MATRIZ 2017 COMPL HOMOLOGADA (2'!O296:O306)</f>
        <v>0</v>
      </c>
      <c r="J295" s="123">
        <f>'MATRIZ 2017 COMPL HOMOLOGADA (2'!R295+'MATRIZ 2017 COMPL HOMOLOGADA (2'!X295+'MATRIZ 2017 COMPL HOMOLOGADA (2'!AQ295+'MATRIZ 2017 COMPL HOMOLOGADA (2'!AU295+'MATRIZ 2017 COMPL HOMOLOGADA (2'!AY295</f>
        <v>4346382.9830931146</v>
      </c>
      <c r="K295" s="123"/>
      <c r="L295" s="123">
        <f t="shared" ref="L295:L305" si="15">SUM(H295:J295)</f>
        <v>4346382.9830931146</v>
      </c>
      <c r="M295" s="123"/>
      <c r="N295" s="123">
        <f>'MATRIZ 2017 COMPL HOMOLOGADA (2'!AG295+'MATRIZ 2017 COMPL HOMOLOGADA (2'!AJ295+'MATRIZ 2017 COMPL HOMOLOGADA (2'!AM295</f>
        <v>0</v>
      </c>
      <c r="O295" s="123"/>
      <c r="P295" s="123"/>
      <c r="Q295" s="123">
        <f>'MATRIZ 2017 COMPL HOMOLOGADA (2'!AJ295+'MATRIZ 2017 COMPL HOMOLOGADA (2'!AM295+'MATRIZ 2017 COMPL HOMOLOGADA (2'!AP295</f>
        <v>113314.22048523629</v>
      </c>
      <c r="R295" s="102"/>
    </row>
    <row r="296" spans="1:18" hidden="1" x14ac:dyDescent="0.25">
      <c r="A296" s="102"/>
      <c r="B296" s="103" t="s">
        <v>305</v>
      </c>
      <c r="C296" s="103" t="s">
        <v>348</v>
      </c>
      <c r="D296" s="103" t="s">
        <v>87</v>
      </c>
      <c r="H296" s="123">
        <f>'MATRIZ 2017 COMPL HOMOLOGADA (2'!J296</f>
        <v>0</v>
      </c>
      <c r="I296" s="123">
        <f>'MATRIZ 2017 COMPL HOMOLOGADA (2'!O296</f>
        <v>570095.61832603905</v>
      </c>
      <c r="J296" s="123">
        <f>'MATRIZ 2017 COMPL HOMOLOGADA (2'!R296+'MATRIZ 2017 COMPL HOMOLOGADA (2'!X296+'MATRIZ 2017 COMPL HOMOLOGADA (2'!AQ296+'MATRIZ 2017 COMPL HOMOLOGADA (2'!AU296+'MATRIZ 2017 COMPL HOMOLOGADA (2'!AY296</f>
        <v>0</v>
      </c>
      <c r="K296" s="123"/>
      <c r="L296" s="123">
        <f t="shared" si="15"/>
        <v>570095.61832603905</v>
      </c>
      <c r="M296" s="123"/>
      <c r="N296" s="123">
        <f>'MATRIZ 2017 COMPL HOMOLOGADA (2'!AG296+'MATRIZ 2017 COMPL HOMOLOGADA (2'!AJ296+'MATRIZ 2017 COMPL HOMOLOGADA (2'!AM296</f>
        <v>111996.32973651246</v>
      </c>
      <c r="O296" s="123"/>
      <c r="P296" s="123"/>
      <c r="Q296" s="123">
        <f>'MATRIZ 2017 COMPL HOMOLOGADA (2'!AJ296+'MATRIZ 2017 COMPL HOMOLOGADA (2'!AM296+'MATRIZ 2017 COMPL HOMOLOGADA (2'!AP296</f>
        <v>0</v>
      </c>
      <c r="R296" s="102"/>
    </row>
    <row r="297" spans="1:18" hidden="1" x14ac:dyDescent="0.25">
      <c r="A297" s="102"/>
      <c r="B297" s="103" t="s">
        <v>305</v>
      </c>
      <c r="C297" s="103" t="s">
        <v>349</v>
      </c>
      <c r="D297" s="103" t="s">
        <v>87</v>
      </c>
      <c r="H297" s="123">
        <f>'MATRIZ 2017 COMPL HOMOLOGADA (2'!J297</f>
        <v>0</v>
      </c>
      <c r="I297" s="123">
        <f>'MATRIZ 2017 COMPL HOMOLOGADA (2'!O297</f>
        <v>500408.15310338821</v>
      </c>
      <c r="J297" s="123">
        <f>'MATRIZ 2017 COMPL HOMOLOGADA (2'!R297+'MATRIZ 2017 COMPL HOMOLOGADA (2'!X297+'MATRIZ 2017 COMPL HOMOLOGADA (2'!AQ297+'MATRIZ 2017 COMPL HOMOLOGADA (2'!AU297+'MATRIZ 2017 COMPL HOMOLOGADA (2'!AY297</f>
        <v>0</v>
      </c>
      <c r="K297" s="123"/>
      <c r="L297" s="123">
        <f t="shared" si="15"/>
        <v>500408.15310338821</v>
      </c>
      <c r="M297" s="123"/>
      <c r="N297" s="123">
        <f>'MATRIZ 2017 COMPL HOMOLOGADA (2'!AG297+'MATRIZ 2017 COMPL HOMOLOGADA (2'!AJ297+'MATRIZ 2017 COMPL HOMOLOGADA (2'!AM297</f>
        <v>8652.538778333892</v>
      </c>
      <c r="O297" s="123"/>
      <c r="P297" s="123"/>
      <c r="Q297" s="123">
        <f>'MATRIZ 2017 COMPL HOMOLOGADA (2'!AJ297+'MATRIZ 2017 COMPL HOMOLOGADA (2'!AM297+'MATRIZ 2017 COMPL HOMOLOGADA (2'!AP297</f>
        <v>0</v>
      </c>
      <c r="R297" s="102"/>
    </row>
    <row r="298" spans="1:18" hidden="1" x14ac:dyDescent="0.25">
      <c r="A298" s="102"/>
      <c r="B298" s="103" t="s">
        <v>305</v>
      </c>
      <c r="C298" s="103" t="s">
        <v>350</v>
      </c>
      <c r="D298" s="103" t="s">
        <v>87</v>
      </c>
      <c r="H298" s="123">
        <f>'MATRIZ 2017 COMPL HOMOLOGADA (2'!J298</f>
        <v>0</v>
      </c>
      <c r="I298" s="123">
        <f>'MATRIZ 2017 COMPL HOMOLOGADA (2'!O298</f>
        <v>500074.62820246303</v>
      </c>
      <c r="J298" s="123">
        <f>'MATRIZ 2017 COMPL HOMOLOGADA (2'!R298+'MATRIZ 2017 COMPL HOMOLOGADA (2'!X298+'MATRIZ 2017 COMPL HOMOLOGADA (2'!AQ298+'MATRIZ 2017 COMPL HOMOLOGADA (2'!AU298+'MATRIZ 2017 COMPL HOMOLOGADA (2'!AY298</f>
        <v>0</v>
      </c>
      <c r="K298" s="123"/>
      <c r="L298" s="123">
        <f t="shared" si="15"/>
        <v>500074.62820246303</v>
      </c>
      <c r="M298" s="123"/>
      <c r="N298" s="123">
        <f>'MATRIZ 2017 COMPL HOMOLOGADA (2'!AG298+'MATRIZ 2017 COMPL HOMOLOGADA (2'!AJ298+'MATRIZ 2017 COMPL HOMOLOGADA (2'!AM298</f>
        <v>7092.3030975060183</v>
      </c>
      <c r="O298" s="123"/>
      <c r="P298" s="123"/>
      <c r="Q298" s="123">
        <f>'MATRIZ 2017 COMPL HOMOLOGADA (2'!AJ298+'MATRIZ 2017 COMPL HOMOLOGADA (2'!AM298+'MATRIZ 2017 COMPL HOMOLOGADA (2'!AP298</f>
        <v>0</v>
      </c>
      <c r="R298" s="102"/>
    </row>
    <row r="299" spans="1:18" hidden="1" x14ac:dyDescent="0.25">
      <c r="A299" s="102"/>
      <c r="B299" s="103" t="s">
        <v>305</v>
      </c>
      <c r="C299" s="103" t="s">
        <v>351</v>
      </c>
      <c r="D299" s="103" t="s">
        <v>89</v>
      </c>
      <c r="H299" s="123">
        <f>'MATRIZ 2017 COMPL HOMOLOGADA (2'!J299</f>
        <v>7723088.8541753069</v>
      </c>
      <c r="I299" s="123">
        <f>'MATRIZ 2017 COMPL HOMOLOGADA (2'!O299</f>
        <v>0</v>
      </c>
      <c r="J299" s="123">
        <f>'MATRIZ 2017 COMPL HOMOLOGADA (2'!R299+'MATRIZ 2017 COMPL HOMOLOGADA (2'!X299+'MATRIZ 2017 COMPL HOMOLOGADA (2'!AQ299+'MATRIZ 2017 COMPL HOMOLOGADA (2'!AU299+'MATRIZ 2017 COMPL HOMOLOGADA (2'!AY299</f>
        <v>659042.72637318168</v>
      </c>
      <c r="K299" s="123"/>
      <c r="L299" s="123">
        <f t="shared" si="15"/>
        <v>8382131.5805484885</v>
      </c>
      <c r="M299" s="123"/>
      <c r="N299" s="123">
        <f>'MATRIZ 2017 COMPL HOMOLOGADA (2'!AG299+'MATRIZ 2017 COMPL HOMOLOGADA (2'!AJ299+'MATRIZ 2017 COMPL HOMOLOGADA (2'!AM299</f>
        <v>1742150.574413528</v>
      </c>
      <c r="O299" s="123"/>
      <c r="P299" s="123"/>
      <c r="Q299" s="123">
        <f>'MATRIZ 2017 COMPL HOMOLOGADA (2'!AJ299+'MATRIZ 2017 COMPL HOMOLOGADA (2'!AM299+'MATRIZ 2017 COMPL HOMOLOGADA (2'!AP299</f>
        <v>298794.21657419129</v>
      </c>
      <c r="R299" s="102"/>
    </row>
    <row r="300" spans="1:18" hidden="1" x14ac:dyDescent="0.25">
      <c r="A300" s="102"/>
      <c r="B300" s="103" t="s">
        <v>305</v>
      </c>
      <c r="C300" s="103" t="s">
        <v>352</v>
      </c>
      <c r="D300" s="103" t="s">
        <v>89</v>
      </c>
      <c r="H300" s="123">
        <f>'MATRIZ 2017 COMPL HOMOLOGADA (2'!J300</f>
        <v>6582945.3919943739</v>
      </c>
      <c r="I300" s="123">
        <f>'MATRIZ 2017 COMPL HOMOLOGADA (2'!O300</f>
        <v>0</v>
      </c>
      <c r="J300" s="123">
        <f>'MATRIZ 2017 COMPL HOMOLOGADA (2'!R300+'MATRIZ 2017 COMPL HOMOLOGADA (2'!X300+'MATRIZ 2017 COMPL HOMOLOGADA (2'!AQ300+'MATRIZ 2017 COMPL HOMOLOGADA (2'!AU300+'MATRIZ 2017 COMPL HOMOLOGADA (2'!AY300</f>
        <v>725953.32682897244</v>
      </c>
      <c r="K300" s="123"/>
      <c r="L300" s="123">
        <f t="shared" si="15"/>
        <v>7308898.7188233463</v>
      </c>
      <c r="M300" s="123"/>
      <c r="N300" s="123">
        <f>'MATRIZ 2017 COMPL HOMOLOGADA (2'!AG300+'MATRIZ 2017 COMPL HOMOLOGADA (2'!AJ300+'MATRIZ 2017 COMPL HOMOLOGADA (2'!AM300</f>
        <v>2296182.6172751295</v>
      </c>
      <c r="O300" s="123"/>
      <c r="P300" s="123"/>
      <c r="Q300" s="123">
        <f>'MATRIZ 2017 COMPL HOMOLOGADA (2'!AJ300+'MATRIZ 2017 COMPL HOMOLOGADA (2'!AM300+'MATRIZ 2017 COMPL HOMOLOGADA (2'!AP300</f>
        <v>470575.52253142855</v>
      </c>
      <c r="R300" s="102"/>
    </row>
    <row r="301" spans="1:18" hidden="1" x14ac:dyDescent="0.25">
      <c r="A301" s="102"/>
      <c r="B301" s="103" t="s">
        <v>305</v>
      </c>
      <c r="C301" s="103" t="s">
        <v>353</v>
      </c>
      <c r="D301" s="103" t="s">
        <v>93</v>
      </c>
      <c r="H301" s="123">
        <f>'MATRIZ 2017 COMPL HOMOLOGADA (2'!J301</f>
        <v>0</v>
      </c>
      <c r="I301" s="123">
        <f>'MATRIZ 2017 COMPL HOMOLOGADA (2'!O301</f>
        <v>1023689.7076025748</v>
      </c>
      <c r="J301" s="123">
        <f>'MATRIZ 2017 COMPL HOMOLOGADA (2'!R301+'MATRIZ 2017 COMPL HOMOLOGADA (2'!X301+'MATRIZ 2017 COMPL HOMOLOGADA (2'!AQ301+'MATRIZ 2017 COMPL HOMOLOGADA (2'!AU301+'MATRIZ 2017 COMPL HOMOLOGADA (2'!AY301</f>
        <v>0</v>
      </c>
      <c r="K301" s="123"/>
      <c r="L301" s="123">
        <f t="shared" si="15"/>
        <v>1023689.7076025748</v>
      </c>
      <c r="M301" s="123"/>
      <c r="N301" s="123">
        <f>'MATRIZ 2017 COMPL HOMOLOGADA (2'!AG301+'MATRIZ 2017 COMPL HOMOLOGADA (2'!AJ301+'MATRIZ 2017 COMPL HOMOLOGADA (2'!AM301</f>
        <v>10532.66328723808</v>
      </c>
      <c r="O301" s="123"/>
      <c r="P301" s="123"/>
      <c r="Q301" s="123">
        <f>'MATRIZ 2017 COMPL HOMOLOGADA (2'!AJ301+'MATRIZ 2017 COMPL HOMOLOGADA (2'!AM301+'MATRIZ 2017 COMPL HOMOLOGADA (2'!AP301</f>
        <v>0</v>
      </c>
      <c r="R301" s="102"/>
    </row>
    <row r="302" spans="1:18" hidden="1" x14ac:dyDescent="0.25">
      <c r="A302" s="102"/>
      <c r="B302" s="103" t="s">
        <v>305</v>
      </c>
      <c r="C302" s="103" t="s">
        <v>354</v>
      </c>
      <c r="D302" s="103" t="s">
        <v>89</v>
      </c>
      <c r="H302" s="123">
        <f>'MATRIZ 2017 COMPL HOMOLOGADA (2'!J302</f>
        <v>2376960.9846541928</v>
      </c>
      <c r="I302" s="123">
        <f>'MATRIZ 2017 COMPL HOMOLOGADA (2'!O302</f>
        <v>0</v>
      </c>
      <c r="J302" s="123">
        <f>'MATRIZ 2017 COMPL HOMOLOGADA (2'!R302+'MATRIZ 2017 COMPL HOMOLOGADA (2'!X302+'MATRIZ 2017 COMPL HOMOLOGADA (2'!AQ302+'MATRIZ 2017 COMPL HOMOLOGADA (2'!AU302+'MATRIZ 2017 COMPL HOMOLOGADA (2'!AY302</f>
        <v>226843.1136468254</v>
      </c>
      <c r="K302" s="123"/>
      <c r="L302" s="123">
        <f t="shared" si="15"/>
        <v>2603804.0983010181</v>
      </c>
      <c r="M302" s="123"/>
      <c r="N302" s="123">
        <f>'MATRIZ 2017 COMPL HOMOLOGADA (2'!AG302+'MATRIZ 2017 COMPL HOMOLOGADA (2'!AJ302+'MATRIZ 2017 COMPL HOMOLOGADA (2'!AM302</f>
        <v>660671.85262748506</v>
      </c>
      <c r="O302" s="123"/>
      <c r="P302" s="123"/>
      <c r="Q302" s="123">
        <f>'MATRIZ 2017 COMPL HOMOLOGADA (2'!AJ302+'MATRIZ 2017 COMPL HOMOLOGADA (2'!AM302+'MATRIZ 2017 COMPL HOMOLOGADA (2'!AP302</f>
        <v>75263.060163773494</v>
      </c>
      <c r="R302" s="102"/>
    </row>
    <row r="303" spans="1:18" hidden="1" x14ac:dyDescent="0.25">
      <c r="A303" s="102"/>
      <c r="B303" s="103" t="s">
        <v>305</v>
      </c>
      <c r="C303" s="103" t="s">
        <v>355</v>
      </c>
      <c r="D303" s="103" t="s">
        <v>89</v>
      </c>
      <c r="H303" s="123">
        <f>'MATRIZ 2017 COMPL HOMOLOGADA (2'!J303</f>
        <v>5720283.4268310703</v>
      </c>
      <c r="I303" s="123">
        <f>'MATRIZ 2017 COMPL HOMOLOGADA (2'!O303</f>
        <v>0</v>
      </c>
      <c r="J303" s="123">
        <f>'MATRIZ 2017 COMPL HOMOLOGADA (2'!R303+'MATRIZ 2017 COMPL HOMOLOGADA (2'!X303+'MATRIZ 2017 COMPL HOMOLOGADA (2'!AQ303+'MATRIZ 2017 COMPL HOMOLOGADA (2'!AU303+'MATRIZ 2017 COMPL HOMOLOGADA (2'!AY303</f>
        <v>1025702.8223227949</v>
      </c>
      <c r="K303" s="123"/>
      <c r="L303" s="123">
        <f t="shared" si="15"/>
        <v>6745986.2491538655</v>
      </c>
      <c r="M303" s="123"/>
      <c r="N303" s="123">
        <f>'MATRIZ 2017 COMPL HOMOLOGADA (2'!AG303+'MATRIZ 2017 COMPL HOMOLOGADA (2'!AJ303+'MATRIZ 2017 COMPL HOMOLOGADA (2'!AM303</f>
        <v>1782533.8373675416</v>
      </c>
      <c r="O303" s="123"/>
      <c r="P303" s="123"/>
      <c r="Q303" s="123">
        <f>'MATRIZ 2017 COMPL HOMOLOGADA (2'!AJ303+'MATRIZ 2017 COMPL HOMOLOGADA (2'!AM303+'MATRIZ 2017 COMPL HOMOLOGADA (2'!AP303</f>
        <v>543207.47485473973</v>
      </c>
      <c r="R303" s="102"/>
    </row>
    <row r="304" spans="1:18" hidden="1" x14ac:dyDescent="0.25">
      <c r="A304" s="102"/>
      <c r="B304" s="103" t="s">
        <v>305</v>
      </c>
      <c r="C304" s="103" t="s">
        <v>356</v>
      </c>
      <c r="D304" s="103" t="s">
        <v>89</v>
      </c>
      <c r="H304" s="123">
        <f>'MATRIZ 2017 COMPL HOMOLOGADA (2'!J304</f>
        <v>1719973.4019592025</v>
      </c>
      <c r="I304" s="123">
        <f>'MATRIZ 2017 COMPL HOMOLOGADA (2'!O304</f>
        <v>0</v>
      </c>
      <c r="J304" s="123">
        <f>'MATRIZ 2017 COMPL HOMOLOGADA (2'!R304+'MATRIZ 2017 COMPL HOMOLOGADA (2'!X304+'MATRIZ 2017 COMPL HOMOLOGADA (2'!AQ304+'MATRIZ 2017 COMPL HOMOLOGADA (2'!AU304+'MATRIZ 2017 COMPL HOMOLOGADA (2'!AY304</f>
        <v>0</v>
      </c>
      <c r="K304" s="123"/>
      <c r="L304" s="123">
        <f t="shared" si="15"/>
        <v>1719973.4019592025</v>
      </c>
      <c r="M304" s="123"/>
      <c r="N304" s="123">
        <f>'MATRIZ 2017 COMPL HOMOLOGADA (2'!AG304+'MATRIZ 2017 COMPL HOMOLOGADA (2'!AJ304+'MATRIZ 2017 COMPL HOMOLOGADA (2'!AM304</f>
        <v>466113.15234192379</v>
      </c>
      <c r="O304" s="123"/>
      <c r="P304" s="123"/>
      <c r="Q304" s="123">
        <f>'MATRIZ 2017 COMPL HOMOLOGADA (2'!AJ304+'MATRIZ 2017 COMPL HOMOLOGADA (2'!AM304+'MATRIZ 2017 COMPL HOMOLOGADA (2'!AP304</f>
        <v>0</v>
      </c>
      <c r="R304" s="102"/>
    </row>
    <row r="305" spans="1:18" hidden="1" x14ac:dyDescent="0.25">
      <c r="A305" s="102"/>
      <c r="B305" s="103" t="s">
        <v>305</v>
      </c>
      <c r="C305" s="103" t="s">
        <v>357</v>
      </c>
      <c r="D305" s="103" t="s">
        <v>89</v>
      </c>
      <c r="H305" s="123">
        <f>'MATRIZ 2017 COMPL HOMOLOGADA (2'!J305</f>
        <v>1719973.4019592025</v>
      </c>
      <c r="I305" s="123">
        <f>'MATRIZ 2017 COMPL HOMOLOGADA (2'!O305</f>
        <v>0</v>
      </c>
      <c r="J305" s="123">
        <f>'MATRIZ 2017 COMPL HOMOLOGADA (2'!R305+'MATRIZ 2017 COMPL HOMOLOGADA (2'!X305+'MATRIZ 2017 COMPL HOMOLOGADA (2'!AQ305+'MATRIZ 2017 COMPL HOMOLOGADA (2'!AU305+'MATRIZ 2017 COMPL HOMOLOGADA (2'!AY305</f>
        <v>0</v>
      </c>
      <c r="K305" s="123"/>
      <c r="L305" s="123">
        <f t="shared" si="15"/>
        <v>1719973.4019592025</v>
      </c>
      <c r="M305" s="123"/>
      <c r="N305" s="123">
        <f>'MATRIZ 2017 COMPL HOMOLOGADA (2'!AG305+'MATRIZ 2017 COMPL HOMOLOGADA (2'!AJ305+'MATRIZ 2017 COMPL HOMOLOGADA (2'!AM305</f>
        <v>426575.89556724305</v>
      </c>
      <c r="O305" s="123"/>
      <c r="P305" s="123"/>
      <c r="Q305" s="123">
        <f>'MATRIZ 2017 COMPL HOMOLOGADA (2'!AJ305+'MATRIZ 2017 COMPL HOMOLOGADA (2'!AM305+'MATRIZ 2017 COMPL HOMOLOGADA (2'!AP305</f>
        <v>0</v>
      </c>
      <c r="R305" s="102"/>
    </row>
    <row r="306" spans="1:18" x14ac:dyDescent="0.25">
      <c r="A306" s="102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02"/>
    </row>
    <row r="307" spans="1:18" x14ac:dyDescent="0.25">
      <c r="A307" s="102"/>
      <c r="B307" s="107" t="s">
        <v>305</v>
      </c>
      <c r="C307" s="107" t="s">
        <v>358</v>
      </c>
      <c r="D307" s="107" t="s">
        <v>84</v>
      </c>
      <c r="E307" s="107"/>
      <c r="F307" s="109"/>
      <c r="G307" s="107"/>
      <c r="H307" s="124">
        <f>SUM(H308:H316)</f>
        <v>26926681.444198467</v>
      </c>
      <c r="I307" s="124">
        <f>SUM(I308:I316)</f>
        <v>1228978.1802848233</v>
      </c>
      <c r="J307" s="124">
        <f>SUM(J308:J317)</f>
        <v>9867563.7772932649</v>
      </c>
      <c r="K307" s="124"/>
      <c r="L307" s="124">
        <f>SUM(L308:L317)</f>
        <v>38023223.401776552</v>
      </c>
      <c r="M307" s="124"/>
      <c r="N307" s="124">
        <f>SUM(N308:N317)</f>
        <v>12381862.680631863</v>
      </c>
      <c r="O307" s="124"/>
      <c r="P307" s="124">
        <f>L307*'DADOS BASE PROPOSTA'!$H$63</f>
        <v>30418.578721421243</v>
      </c>
      <c r="Q307" s="124">
        <v>2926829.27</v>
      </c>
      <c r="R307" s="102"/>
    </row>
    <row r="308" spans="1:18" hidden="1" x14ac:dyDescent="0.25">
      <c r="A308" s="102"/>
      <c r="B308" s="103" t="s">
        <v>305</v>
      </c>
      <c r="C308" s="103" t="s">
        <v>35</v>
      </c>
      <c r="D308" s="103" t="s">
        <v>85</v>
      </c>
      <c r="F308" s="77">
        <f>'MATRIZ 2017 COMPL HOMOLOGADA (2'!Q308</f>
        <v>8</v>
      </c>
      <c r="H308" s="123">
        <f>'MATRIZ 2017 COMPL HOMOLOGADA (2'!J308</f>
        <v>0</v>
      </c>
      <c r="I308" s="123">
        <f>SUMIF('MATRIZ 2017 COMPL HOMOLOGADA (2'!D309:D317,"ECR",'MATRIZ 2017 COMPL HOMOLOGADA (2'!O309:O317)</f>
        <v>634.53299629579044</v>
      </c>
      <c r="J308" s="123">
        <f>'MATRIZ 2017 COMPL HOMOLOGADA (2'!R308+'MATRIZ 2017 COMPL HOMOLOGADA (2'!X308+'MATRIZ 2017 COMPL HOMOLOGADA (2'!AQ308+'MATRIZ 2017 COMPL HOMOLOGADA (2'!AU308+'MATRIZ 2017 COMPL HOMOLOGADA (2'!AY308</f>
        <v>4094929.993785813</v>
      </c>
      <c r="K308" s="123"/>
      <c r="L308" s="123">
        <f t="shared" ref="L308:L317" si="16">SUM(H308:J308)</f>
        <v>4095564.5267821089</v>
      </c>
      <c r="M308" s="123"/>
      <c r="N308" s="123">
        <f>'MATRIZ 2017 COMPL HOMOLOGADA (2'!AG308+'MATRIZ 2017 COMPL HOMOLOGADA (2'!AJ308+'MATRIZ 2017 COMPL HOMOLOGADA (2'!AM308</f>
        <v>0</v>
      </c>
      <c r="O308" s="123"/>
      <c r="P308" s="123"/>
      <c r="Q308" s="123">
        <f>'MATRIZ 2017 COMPL HOMOLOGADA (2'!AJ308+'MATRIZ 2017 COMPL HOMOLOGADA (2'!AM308+'MATRIZ 2017 COMPL HOMOLOGADA (2'!AP308</f>
        <v>90651.376388189034</v>
      </c>
      <c r="R308" s="102"/>
    </row>
    <row r="309" spans="1:18" hidden="1" x14ac:dyDescent="0.25">
      <c r="A309" s="102"/>
      <c r="B309" s="103" t="s">
        <v>305</v>
      </c>
      <c r="C309" s="103" t="s">
        <v>359</v>
      </c>
      <c r="D309" s="103" t="s">
        <v>87</v>
      </c>
      <c r="H309" s="123">
        <f>'MATRIZ 2017 COMPL HOMOLOGADA (2'!J309</f>
        <v>0</v>
      </c>
      <c r="I309" s="123">
        <f>'MATRIZ 2017 COMPL HOMOLOGADA (2'!O309</f>
        <v>598356.97024253965</v>
      </c>
      <c r="J309" s="123">
        <f>'MATRIZ 2017 COMPL HOMOLOGADA (2'!R309+'MATRIZ 2017 COMPL HOMOLOGADA (2'!X309+'MATRIZ 2017 COMPL HOMOLOGADA (2'!AQ309+'MATRIZ 2017 COMPL HOMOLOGADA (2'!AU309+'MATRIZ 2017 COMPL HOMOLOGADA (2'!AY309</f>
        <v>796.46176174393941</v>
      </c>
      <c r="K309" s="123"/>
      <c r="L309" s="123">
        <f t="shared" si="16"/>
        <v>599153.43200428365</v>
      </c>
      <c r="M309" s="123"/>
      <c r="N309" s="123">
        <f>'MATRIZ 2017 COMPL HOMOLOGADA (2'!AG309+'MATRIZ 2017 COMPL HOMOLOGADA (2'!AJ309+'MATRIZ 2017 COMPL HOMOLOGADA (2'!AM309</f>
        <v>136099.8273422909</v>
      </c>
      <c r="O309" s="123"/>
      <c r="P309" s="123"/>
      <c r="Q309" s="123">
        <f>'MATRIZ 2017 COMPL HOMOLOGADA (2'!AJ309+'MATRIZ 2017 COMPL HOMOLOGADA (2'!AM309+'MATRIZ 2017 COMPL HOMOLOGADA (2'!AP309</f>
        <v>3693.8925233753857</v>
      </c>
      <c r="R309" s="102"/>
    </row>
    <row r="310" spans="1:18" hidden="1" x14ac:dyDescent="0.25">
      <c r="A310" s="102"/>
      <c r="B310" s="103" t="s">
        <v>305</v>
      </c>
      <c r="C310" s="103" t="s">
        <v>360</v>
      </c>
      <c r="D310" s="103" t="s">
        <v>87</v>
      </c>
      <c r="H310" s="123">
        <f>'MATRIZ 2017 COMPL HOMOLOGADA (2'!J310</f>
        <v>0</v>
      </c>
      <c r="I310" s="123">
        <f>'MATRIZ 2017 COMPL HOMOLOGADA (2'!O310</f>
        <v>629986.67704598792</v>
      </c>
      <c r="J310" s="123">
        <f>'MATRIZ 2017 COMPL HOMOLOGADA (2'!R310+'MATRIZ 2017 COMPL HOMOLOGADA (2'!X310+'MATRIZ 2017 COMPL HOMOLOGADA (2'!AQ310+'MATRIZ 2017 COMPL HOMOLOGADA (2'!AU310+'MATRIZ 2017 COMPL HOMOLOGADA (2'!AY310</f>
        <v>1129.9329395854036</v>
      </c>
      <c r="K310" s="123"/>
      <c r="L310" s="123">
        <f t="shared" si="16"/>
        <v>631116.60998557333</v>
      </c>
      <c r="M310" s="123"/>
      <c r="N310" s="123">
        <f>'MATRIZ 2017 COMPL HOMOLOGADA (2'!AG310+'MATRIZ 2017 COMPL HOMOLOGADA (2'!AJ310+'MATRIZ 2017 COMPL HOMOLOGADA (2'!AM310</f>
        <v>238314.87986725851</v>
      </c>
      <c r="O310" s="123"/>
      <c r="P310" s="123"/>
      <c r="Q310" s="123">
        <f>'MATRIZ 2017 COMPL HOMOLOGADA (2'!AJ310+'MATRIZ 2017 COMPL HOMOLOGADA (2'!AM310+'MATRIZ 2017 COMPL HOMOLOGADA (2'!AP310</f>
        <v>5276.9893191076944</v>
      </c>
      <c r="R310" s="102"/>
    </row>
    <row r="311" spans="1:18" hidden="1" x14ac:dyDescent="0.25">
      <c r="A311" s="102"/>
      <c r="B311" s="103" t="s">
        <v>305</v>
      </c>
      <c r="C311" s="103" t="s">
        <v>361</v>
      </c>
      <c r="D311" s="103" t="s">
        <v>89</v>
      </c>
      <c r="H311" s="123">
        <f>'MATRIZ 2017 COMPL HOMOLOGADA (2'!J311</f>
        <v>5764105.8112539928</v>
      </c>
      <c r="I311" s="123">
        <f>'MATRIZ 2017 COMPL HOMOLOGADA (2'!O311</f>
        <v>0</v>
      </c>
      <c r="J311" s="123">
        <f>'MATRIZ 2017 COMPL HOMOLOGADA (2'!R311+'MATRIZ 2017 COMPL HOMOLOGADA (2'!X311+'MATRIZ 2017 COMPL HOMOLOGADA (2'!AQ311+'MATRIZ 2017 COMPL HOMOLOGADA (2'!AU311+'MATRIZ 2017 COMPL HOMOLOGADA (2'!AY311</f>
        <v>104096.02180364938</v>
      </c>
      <c r="K311" s="123"/>
      <c r="L311" s="123">
        <f t="shared" si="16"/>
        <v>5868201.833057642</v>
      </c>
      <c r="M311" s="123"/>
      <c r="N311" s="123">
        <f>'MATRIZ 2017 COMPL HOMOLOGADA (2'!AG311+'MATRIZ 2017 COMPL HOMOLOGADA (2'!AJ311+'MATRIZ 2017 COMPL HOMOLOGADA (2'!AM311</f>
        <v>3019004.9459173735</v>
      </c>
      <c r="O311" s="123"/>
      <c r="P311" s="123"/>
      <c r="Q311" s="123">
        <f>'MATRIZ 2017 COMPL HOMOLOGADA (2'!AJ311+'MATRIZ 2017 COMPL HOMOLOGADA (2'!AM311+'MATRIZ 2017 COMPL HOMOLOGADA (2'!AP311</f>
        <v>876101.90956848813</v>
      </c>
      <c r="R311" s="102"/>
    </row>
    <row r="312" spans="1:18" hidden="1" x14ac:dyDescent="0.25">
      <c r="A312" s="102"/>
      <c r="B312" s="103" t="s">
        <v>305</v>
      </c>
      <c r="C312" s="103" t="s">
        <v>362</v>
      </c>
      <c r="D312" s="103" t="s">
        <v>89</v>
      </c>
      <c r="H312" s="123">
        <f>'MATRIZ 2017 COMPL HOMOLOGADA (2'!J312</f>
        <v>6257715.7761539426</v>
      </c>
      <c r="I312" s="123">
        <f>'MATRIZ 2017 COMPL HOMOLOGADA (2'!O312</f>
        <v>0</v>
      </c>
      <c r="J312" s="123">
        <f>'MATRIZ 2017 COMPL HOMOLOGADA (2'!R312+'MATRIZ 2017 COMPL HOMOLOGADA (2'!X312+'MATRIZ 2017 COMPL HOMOLOGADA (2'!AQ312+'MATRIZ 2017 COMPL HOMOLOGADA (2'!AU312+'MATRIZ 2017 COMPL HOMOLOGADA (2'!AY312</f>
        <v>436470.23918822949</v>
      </c>
      <c r="K312" s="123"/>
      <c r="L312" s="123">
        <f t="shared" si="16"/>
        <v>6694186.0153421722</v>
      </c>
      <c r="M312" s="123"/>
      <c r="N312" s="123">
        <f>'MATRIZ 2017 COMPL HOMOLOGADA (2'!AG312+'MATRIZ 2017 COMPL HOMOLOGADA (2'!AJ312+'MATRIZ 2017 COMPL HOMOLOGADA (2'!AM312</f>
        <v>2554466.8818373438</v>
      </c>
      <c r="O312" s="123"/>
      <c r="P312" s="123"/>
      <c r="Q312" s="123">
        <f>'MATRIZ 2017 COMPL HOMOLOGADA (2'!AJ312+'MATRIZ 2017 COMPL HOMOLOGADA (2'!AM312+'MATRIZ 2017 COMPL HOMOLOGADA (2'!AP312</f>
        <v>1211801.8052021395</v>
      </c>
      <c r="R312" s="102"/>
    </row>
    <row r="313" spans="1:18" hidden="1" x14ac:dyDescent="0.25">
      <c r="A313" s="102"/>
      <c r="B313" s="103" t="s">
        <v>305</v>
      </c>
      <c r="C313" s="103" t="s">
        <v>363</v>
      </c>
      <c r="D313" s="103" t="s">
        <v>89</v>
      </c>
      <c r="H313" s="123">
        <f>'MATRIZ 2017 COMPL HOMOLOGADA (2'!J313</f>
        <v>9402133.8691629078</v>
      </c>
      <c r="I313" s="123">
        <f>'MATRIZ 2017 COMPL HOMOLOGADA (2'!O313</f>
        <v>0</v>
      </c>
      <c r="J313" s="123">
        <f>'MATRIZ 2017 COMPL HOMOLOGADA (2'!R313+'MATRIZ 2017 COMPL HOMOLOGADA (2'!X313+'MATRIZ 2017 COMPL HOMOLOGADA (2'!AQ313+'MATRIZ 2017 COMPL HOMOLOGADA (2'!AU313+'MATRIZ 2017 COMPL HOMOLOGADA (2'!AY313</f>
        <v>5222379.3961445009</v>
      </c>
      <c r="K313" s="123"/>
      <c r="L313" s="123">
        <f t="shared" si="16"/>
        <v>14624513.265307408</v>
      </c>
      <c r="M313" s="123"/>
      <c r="N313" s="123">
        <f>'MATRIZ 2017 COMPL HOMOLOGADA (2'!AG313+'MATRIZ 2017 COMPL HOMOLOGADA (2'!AJ313+'MATRIZ 2017 COMPL HOMOLOGADA (2'!AM313</f>
        <v>5140010.2609170135</v>
      </c>
      <c r="O313" s="123"/>
      <c r="P313" s="123"/>
      <c r="Q313" s="123">
        <f>'MATRIZ 2017 COMPL HOMOLOGADA (2'!AJ313+'MATRIZ 2017 COMPL HOMOLOGADA (2'!AM313+'MATRIZ 2017 COMPL HOMOLOGADA (2'!AP313</f>
        <v>3398267.1283496255</v>
      </c>
      <c r="R313" s="102"/>
    </row>
    <row r="314" spans="1:18" hidden="1" x14ac:dyDescent="0.25">
      <c r="A314" s="102"/>
      <c r="B314" s="103" t="s">
        <v>305</v>
      </c>
      <c r="C314" s="103" t="s">
        <v>364</v>
      </c>
      <c r="D314" s="103" t="s">
        <v>89</v>
      </c>
      <c r="H314" s="123">
        <f>'MATRIZ 2017 COMPL HOMOLOGADA (2'!J314</f>
        <v>1719973.4019592027</v>
      </c>
      <c r="I314" s="123">
        <f>'MATRIZ 2017 COMPL HOMOLOGADA (2'!O314</f>
        <v>0</v>
      </c>
      <c r="J314" s="123">
        <f>'MATRIZ 2017 COMPL HOMOLOGADA (2'!R314+'MATRIZ 2017 COMPL HOMOLOGADA (2'!X314+'MATRIZ 2017 COMPL HOMOLOGADA (2'!AQ314+'MATRIZ 2017 COMPL HOMOLOGADA (2'!AU314+'MATRIZ 2017 COMPL HOMOLOGADA (2'!AY314</f>
        <v>2670.4805970076372</v>
      </c>
      <c r="K314" s="123"/>
      <c r="L314" s="123">
        <f t="shared" si="16"/>
        <v>1722643.8825562103</v>
      </c>
      <c r="M314" s="123"/>
      <c r="N314" s="123">
        <f>'MATRIZ 2017 COMPL HOMOLOGADA (2'!AG314+'MATRIZ 2017 COMPL HOMOLOGADA (2'!AJ314+'MATRIZ 2017 COMPL HOMOLOGADA (2'!AM314</f>
        <v>357983.53800690884</v>
      </c>
      <c r="O314" s="123"/>
      <c r="P314" s="123"/>
      <c r="Q314" s="123">
        <f>'MATRIZ 2017 COMPL HOMOLOGADA (2'!AJ314+'MATRIZ 2017 COMPL HOMOLOGADA (2'!AM314+'MATRIZ 2017 COMPL HOMOLOGADA (2'!AP314</f>
        <v>11015.715203637312</v>
      </c>
      <c r="R314" s="102"/>
    </row>
    <row r="315" spans="1:18" hidden="1" x14ac:dyDescent="0.25">
      <c r="A315" s="102"/>
      <c r="B315" s="103" t="s">
        <v>305</v>
      </c>
      <c r="C315" s="103" t="s">
        <v>365</v>
      </c>
      <c r="D315" s="103" t="s">
        <v>89</v>
      </c>
      <c r="H315" s="123">
        <f>'MATRIZ 2017 COMPL HOMOLOGADA (2'!J315</f>
        <v>1719973.4019592025</v>
      </c>
      <c r="I315" s="123">
        <f>'MATRIZ 2017 COMPL HOMOLOGADA (2'!O315</f>
        <v>0</v>
      </c>
      <c r="J315" s="123">
        <f>'MATRIZ 2017 COMPL HOMOLOGADA (2'!R315+'MATRIZ 2017 COMPL HOMOLOGADA (2'!X315+'MATRIZ 2017 COMPL HOMOLOGADA (2'!AQ315+'MATRIZ 2017 COMPL HOMOLOGADA (2'!AU315+'MATRIZ 2017 COMPL HOMOLOGADA (2'!AY315</f>
        <v>1782.4295337762774</v>
      </c>
      <c r="K315" s="123"/>
      <c r="L315" s="123">
        <f t="shared" si="16"/>
        <v>1721755.8314929788</v>
      </c>
      <c r="M315" s="123"/>
      <c r="N315" s="123">
        <f>'MATRIZ 2017 COMPL HOMOLOGADA (2'!AG315+'MATRIZ 2017 COMPL HOMOLOGADA (2'!AJ315+'MATRIZ 2017 COMPL HOMOLOGADA (2'!AM315</f>
        <v>410240.88056456693</v>
      </c>
      <c r="O315" s="123"/>
      <c r="P315" s="123"/>
      <c r="Q315" s="123">
        <f>'MATRIZ 2017 COMPL HOMOLOGADA (2'!AJ315+'MATRIZ 2017 COMPL HOMOLOGADA (2'!AM315+'MATRIZ 2017 COMPL HOMOLOGADA (2'!AP315</f>
        <v>7123.9355807953871</v>
      </c>
      <c r="R315" s="102"/>
    </row>
    <row r="316" spans="1:18" hidden="1" x14ac:dyDescent="0.25">
      <c r="A316" s="102"/>
      <c r="B316" s="103" t="s">
        <v>305</v>
      </c>
      <c r="C316" s="103" t="s">
        <v>366</v>
      </c>
      <c r="D316" s="103" t="s">
        <v>89</v>
      </c>
      <c r="H316" s="123">
        <f>'MATRIZ 2017 COMPL HOMOLOGADA (2'!J316</f>
        <v>2062779.183709221</v>
      </c>
      <c r="I316" s="123">
        <f>'MATRIZ 2017 COMPL HOMOLOGADA (2'!O316</f>
        <v>0</v>
      </c>
      <c r="J316" s="123">
        <f>'MATRIZ 2017 COMPL HOMOLOGADA (2'!R316+'MATRIZ 2017 COMPL HOMOLOGADA (2'!X316+'MATRIZ 2017 COMPL HOMOLOGADA (2'!AQ316+'MATRIZ 2017 COMPL HOMOLOGADA (2'!AU316+'MATRIZ 2017 COMPL HOMOLOGADA (2'!AY316</f>
        <v>3308.8215389583079</v>
      </c>
      <c r="K316" s="123"/>
      <c r="L316" s="123">
        <f t="shared" si="16"/>
        <v>2066088.0052481792</v>
      </c>
      <c r="M316" s="123"/>
      <c r="N316" s="123">
        <f>'MATRIZ 2017 COMPL HOMOLOGADA (2'!AG316+'MATRIZ 2017 COMPL HOMOLOGADA (2'!AJ316+'MATRIZ 2017 COMPL HOMOLOGADA (2'!AM316</f>
        <v>517728.67698891071</v>
      </c>
      <c r="O316" s="123"/>
      <c r="P316" s="123"/>
      <c r="Q316" s="123">
        <f>'MATRIZ 2017 COMPL HOMOLOGADA (2'!AJ316+'MATRIZ 2017 COMPL HOMOLOGADA (2'!AM316+'MATRIZ 2017 COMPL HOMOLOGADA (2'!AP316</f>
        <v>17480.027119544236</v>
      </c>
      <c r="R316" s="102"/>
    </row>
    <row r="317" spans="1:18" hidden="1" x14ac:dyDescent="0.25">
      <c r="A317" s="102"/>
      <c r="B317" s="103" t="s">
        <v>305</v>
      </c>
      <c r="C317" s="103" t="s">
        <v>367</v>
      </c>
      <c r="D317" s="103" t="s">
        <v>246</v>
      </c>
      <c r="H317" s="123"/>
      <c r="I317" s="123" t="s">
        <v>768</v>
      </c>
      <c r="J317" s="123">
        <f>'MATRIZ 2017 COMPL HOMOLOGADA (2'!R317+'MATRIZ 2017 COMPL HOMOLOGADA (2'!X317+'MATRIZ 2017 COMPL HOMOLOGADA (2'!AQ317+'MATRIZ 2017 COMPL HOMOLOGADA (2'!AU317+'MATRIZ 2017 COMPL HOMOLOGADA (2'!AY317</f>
        <v>0</v>
      </c>
      <c r="K317" s="123"/>
      <c r="L317" s="123">
        <f t="shared" si="16"/>
        <v>0</v>
      </c>
      <c r="M317" s="123"/>
      <c r="N317" s="123">
        <f>'MATRIZ 2017 COMPL HOMOLOGADA (2'!AG317+'MATRIZ 2017 COMPL HOMOLOGADA (2'!AJ317+'MATRIZ 2017 COMPL HOMOLOGADA (2'!AM317</f>
        <v>8012.7891901948196</v>
      </c>
      <c r="O317" s="123"/>
      <c r="P317" s="123"/>
      <c r="Q317" s="123">
        <f>'MATRIZ 2017 COMPL HOMOLOGADA (2'!AJ317+'MATRIZ 2017 COMPL HOMOLOGADA (2'!AM317+'MATRIZ 2017 COMPL HOMOLOGADA (2'!AP317</f>
        <v>0</v>
      </c>
      <c r="R317" s="102"/>
    </row>
    <row r="318" spans="1:18" x14ac:dyDescent="0.25">
      <c r="A318" s="102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02"/>
    </row>
    <row r="319" spans="1:18" x14ac:dyDescent="0.25">
      <c r="A319" s="102"/>
      <c r="B319" s="107" t="s">
        <v>305</v>
      </c>
      <c r="C319" s="107" t="s">
        <v>368</v>
      </c>
      <c r="D319" s="107" t="s">
        <v>84</v>
      </c>
      <c r="E319" s="107"/>
      <c r="F319" s="109"/>
      <c r="G319" s="107"/>
      <c r="H319" s="124">
        <f>SUM(H320:H329)</f>
        <v>14529527.585298957</v>
      </c>
      <c r="I319" s="124">
        <f>SUM(I320:I329)</f>
        <v>4011188.2397902864</v>
      </c>
      <c r="J319" s="124">
        <f>SUM(J320:J329)</f>
        <v>5152115.7556654112</v>
      </c>
      <c r="K319" s="124"/>
      <c r="L319" s="124">
        <f>SUM(L320:L329)</f>
        <v>23692831.580754653</v>
      </c>
      <c r="M319" s="124"/>
      <c r="N319" s="124">
        <f>SUM(N320:N329)</f>
        <v>4514312.3339307969</v>
      </c>
      <c r="O319" s="124"/>
      <c r="P319" s="124">
        <f>L319*'DADOS BASE PROPOSTA'!$H$63</f>
        <v>18954.265264603724</v>
      </c>
      <c r="Q319" s="124">
        <v>2926829.27</v>
      </c>
      <c r="R319" s="102"/>
    </row>
    <row r="320" spans="1:18" hidden="1" x14ac:dyDescent="0.25">
      <c r="A320" s="102"/>
      <c r="B320" s="103" t="s">
        <v>305</v>
      </c>
      <c r="C320" s="103" t="s">
        <v>35</v>
      </c>
      <c r="D320" s="103" t="s">
        <v>85</v>
      </c>
      <c r="F320" s="77">
        <f>'MATRIZ 2017 COMPL HOMOLOGADA (2'!Q320</f>
        <v>9</v>
      </c>
      <c r="H320" s="123">
        <f>'MATRIZ 2017 COMPL HOMOLOGADA (2'!J320</f>
        <v>0</v>
      </c>
      <c r="I320" s="123">
        <f>SUMIF('MATRIZ 2017 COMPL HOMOLOGADA (2'!D321:D330,"ECR",'MATRIZ 2017 COMPL HOMOLOGADA (2'!O321:O330)</f>
        <v>0</v>
      </c>
      <c r="J320" s="123">
        <f>'MATRIZ 2017 COMPL HOMOLOGADA (2'!R320+'MATRIZ 2017 COMPL HOMOLOGADA (2'!X320+'MATRIZ 2017 COMPL HOMOLOGADA (2'!AQ320+'MATRIZ 2017 COMPL HOMOLOGADA (2'!AU320+'MATRIZ 2017 COMPL HOMOLOGADA (2'!AY320</f>
        <v>4220656.4884394631</v>
      </c>
      <c r="K320" s="123"/>
      <c r="L320" s="123">
        <f t="shared" ref="L320:L329" si="17">SUM(H320:J320)</f>
        <v>4220656.4884394631</v>
      </c>
      <c r="M320" s="123"/>
      <c r="N320" s="123">
        <f>'MATRIZ 2017 COMPL HOMOLOGADA (2'!AG320+'MATRIZ 2017 COMPL HOMOLOGADA (2'!AJ320+'MATRIZ 2017 COMPL HOMOLOGADA (2'!AM320</f>
        <v>0</v>
      </c>
      <c r="O320" s="123"/>
      <c r="P320" s="123"/>
      <c r="Q320" s="123">
        <f>'MATRIZ 2017 COMPL HOMOLOGADA (2'!AJ320+'MATRIZ 2017 COMPL HOMOLOGADA (2'!AM320+'MATRIZ 2017 COMPL HOMOLOGADA (2'!AP320</f>
        <v>101982.79843671266</v>
      </c>
      <c r="R320" s="102"/>
    </row>
    <row r="321" spans="1:18" hidden="1" x14ac:dyDescent="0.25">
      <c r="A321" s="102"/>
      <c r="B321" s="103" t="s">
        <v>305</v>
      </c>
      <c r="C321" s="103" t="s">
        <v>369</v>
      </c>
      <c r="D321" s="103" t="s">
        <v>87</v>
      </c>
      <c r="H321" s="123">
        <f>'MATRIZ 2017 COMPL HOMOLOGADA (2'!J321</f>
        <v>0</v>
      </c>
      <c r="I321" s="123">
        <f>'MATRIZ 2017 COMPL HOMOLOGADA (2'!O321</f>
        <v>572680.27780206548</v>
      </c>
      <c r="J321" s="123">
        <f>'MATRIZ 2017 COMPL HOMOLOGADA (2'!R321+'MATRIZ 2017 COMPL HOMOLOGADA (2'!X321+'MATRIZ 2017 COMPL HOMOLOGADA (2'!AQ321+'MATRIZ 2017 COMPL HOMOLOGADA (2'!AU321+'MATRIZ 2017 COMPL HOMOLOGADA (2'!AY321</f>
        <v>0</v>
      </c>
      <c r="K321" s="123"/>
      <c r="L321" s="123">
        <f t="shared" si="17"/>
        <v>572680.27780206548</v>
      </c>
      <c r="M321" s="123"/>
      <c r="N321" s="123">
        <f>'MATRIZ 2017 COMPL HOMOLOGADA (2'!AG321+'MATRIZ 2017 COMPL HOMOLOGADA (2'!AJ321+'MATRIZ 2017 COMPL HOMOLOGADA (2'!AM321</f>
        <v>66928.07495564445</v>
      </c>
      <c r="O321" s="123"/>
      <c r="P321" s="123"/>
      <c r="Q321" s="123">
        <f>'MATRIZ 2017 COMPL HOMOLOGADA (2'!AJ321+'MATRIZ 2017 COMPL HOMOLOGADA (2'!AM321+'MATRIZ 2017 COMPL HOMOLOGADA (2'!AP321</f>
        <v>0</v>
      </c>
      <c r="R321" s="102"/>
    </row>
    <row r="322" spans="1:18" hidden="1" x14ac:dyDescent="0.25">
      <c r="A322" s="102"/>
      <c r="B322" s="103" t="s">
        <v>305</v>
      </c>
      <c r="C322" s="103" t="s">
        <v>370</v>
      </c>
      <c r="D322" s="103" t="s">
        <v>87</v>
      </c>
      <c r="H322" s="123">
        <f>'MATRIZ 2017 COMPL HOMOLOGADA (2'!J322</f>
        <v>0</v>
      </c>
      <c r="I322" s="123">
        <f>'MATRIZ 2017 COMPL HOMOLOGADA (2'!O322</f>
        <v>886896.72100829729</v>
      </c>
      <c r="J322" s="123">
        <f>'MATRIZ 2017 COMPL HOMOLOGADA (2'!R322+'MATRIZ 2017 COMPL HOMOLOGADA (2'!X322+'MATRIZ 2017 COMPL HOMOLOGADA (2'!AQ322+'MATRIZ 2017 COMPL HOMOLOGADA (2'!AU322+'MATRIZ 2017 COMPL HOMOLOGADA (2'!AY322</f>
        <v>787618.8142230598</v>
      </c>
      <c r="K322" s="123"/>
      <c r="L322" s="123">
        <f t="shared" si="17"/>
        <v>1674515.535231357</v>
      </c>
      <c r="M322" s="123"/>
      <c r="N322" s="123">
        <f>'MATRIZ 2017 COMPL HOMOLOGADA (2'!AG322+'MATRIZ 2017 COMPL HOMOLOGADA (2'!AJ322+'MATRIZ 2017 COMPL HOMOLOGADA (2'!AM322</f>
        <v>568798.81547765702</v>
      </c>
      <c r="O322" s="123"/>
      <c r="P322" s="123"/>
      <c r="Q322" s="123">
        <f>'MATRIZ 2017 COMPL HOMOLOGADA (2'!AJ322+'MATRIZ 2017 COMPL HOMOLOGADA (2'!AM322+'MATRIZ 2017 COMPL HOMOLOGADA (2'!AP322</f>
        <v>343597.96704039973</v>
      </c>
      <c r="R322" s="102"/>
    </row>
    <row r="323" spans="1:18" hidden="1" x14ac:dyDescent="0.25">
      <c r="A323" s="102"/>
      <c r="B323" s="103" t="s">
        <v>305</v>
      </c>
      <c r="C323" s="103" t="s">
        <v>371</v>
      </c>
      <c r="D323" s="103" t="s">
        <v>89</v>
      </c>
      <c r="H323" s="123">
        <f>'MATRIZ 2017 COMPL HOMOLOGADA (2'!J323</f>
        <v>3099890.4059161223</v>
      </c>
      <c r="I323" s="123">
        <f>'MATRIZ 2017 COMPL HOMOLOGADA (2'!O323</f>
        <v>0</v>
      </c>
      <c r="J323" s="123">
        <f>'MATRIZ 2017 COMPL HOMOLOGADA (2'!R323+'MATRIZ 2017 COMPL HOMOLOGADA (2'!X323+'MATRIZ 2017 COMPL HOMOLOGADA (2'!AQ323+'MATRIZ 2017 COMPL HOMOLOGADA (2'!AU323+'MATRIZ 2017 COMPL HOMOLOGADA (2'!AY323</f>
        <v>17350.786047658348</v>
      </c>
      <c r="K323" s="123"/>
      <c r="L323" s="123">
        <f t="shared" si="17"/>
        <v>3117241.1919637807</v>
      </c>
      <c r="M323" s="123"/>
      <c r="N323" s="123">
        <f>'MATRIZ 2017 COMPL HOMOLOGADA (2'!AG323+'MATRIZ 2017 COMPL HOMOLOGADA (2'!AJ323+'MATRIZ 2017 COMPL HOMOLOGADA (2'!AM323</f>
        <v>589388.66197180364</v>
      </c>
      <c r="O323" s="123"/>
      <c r="P323" s="123"/>
      <c r="Q323" s="123">
        <f>'MATRIZ 2017 COMPL HOMOLOGADA (2'!AJ323+'MATRIZ 2017 COMPL HOMOLOGADA (2'!AM323+'MATRIZ 2017 COMPL HOMOLOGADA (2'!AP323</f>
        <v>22691.054072163082</v>
      </c>
      <c r="R323" s="102"/>
    </row>
    <row r="324" spans="1:18" hidden="1" x14ac:dyDescent="0.25">
      <c r="A324" s="102"/>
      <c r="B324" s="103" t="s">
        <v>305</v>
      </c>
      <c r="C324" s="103" t="s">
        <v>372</v>
      </c>
      <c r="D324" s="103" t="s">
        <v>89</v>
      </c>
      <c r="H324" s="123">
        <f>'MATRIZ 2017 COMPL HOMOLOGADA (2'!J324</f>
        <v>1719973.4019592025</v>
      </c>
      <c r="I324" s="123">
        <f>'MATRIZ 2017 COMPL HOMOLOGADA (2'!O324</f>
        <v>0</v>
      </c>
      <c r="J324" s="123">
        <f>'MATRIZ 2017 COMPL HOMOLOGADA (2'!R324+'MATRIZ 2017 COMPL HOMOLOGADA (2'!X324+'MATRIZ 2017 COMPL HOMOLOGADA (2'!AQ324+'MATRIZ 2017 COMPL HOMOLOGADA (2'!AU324+'MATRIZ 2017 COMPL HOMOLOGADA (2'!AY324</f>
        <v>108957.30726193612</v>
      </c>
      <c r="K324" s="123"/>
      <c r="L324" s="123">
        <f t="shared" si="17"/>
        <v>1828930.7092211386</v>
      </c>
      <c r="M324" s="123"/>
      <c r="N324" s="123">
        <f>'MATRIZ 2017 COMPL HOMOLOGADA (2'!AG324+'MATRIZ 2017 COMPL HOMOLOGADA (2'!AJ324+'MATRIZ 2017 COMPL HOMOLOGADA (2'!AM324</f>
        <v>633164.84096484003</v>
      </c>
      <c r="O324" s="123"/>
      <c r="P324" s="123"/>
      <c r="Q324" s="123">
        <f>'MATRIZ 2017 COMPL HOMOLOGADA (2'!AJ324+'MATRIZ 2017 COMPL HOMOLOGADA (2'!AM324+'MATRIZ 2017 COMPL HOMOLOGADA (2'!AP324</f>
        <v>195842.26610538427</v>
      </c>
      <c r="R324" s="102"/>
    </row>
    <row r="325" spans="1:18" hidden="1" x14ac:dyDescent="0.25">
      <c r="A325" s="102"/>
      <c r="B325" s="103" t="s">
        <v>305</v>
      </c>
      <c r="C325" s="103" t="s">
        <v>373</v>
      </c>
      <c r="D325" s="103" t="s">
        <v>93</v>
      </c>
      <c r="H325" s="123">
        <f>'MATRIZ 2017 COMPL HOMOLOGADA (2'!J325</f>
        <v>0</v>
      </c>
      <c r="I325" s="123">
        <f>'MATRIZ 2017 COMPL HOMOLOGADA (2'!O325</f>
        <v>1182912.6262934341</v>
      </c>
      <c r="J325" s="123">
        <f>'MATRIZ 2017 COMPL HOMOLOGADA (2'!R325+'MATRIZ 2017 COMPL HOMOLOGADA (2'!X325+'MATRIZ 2017 COMPL HOMOLOGADA (2'!AQ325+'MATRIZ 2017 COMPL HOMOLOGADA (2'!AU325+'MATRIZ 2017 COMPL HOMOLOGADA (2'!AY325</f>
        <v>0</v>
      </c>
      <c r="K325" s="123"/>
      <c r="L325" s="123">
        <f t="shared" si="17"/>
        <v>1182912.6262934341</v>
      </c>
      <c r="M325" s="123"/>
      <c r="N325" s="123">
        <f>'MATRIZ 2017 COMPL HOMOLOGADA (2'!AG325+'MATRIZ 2017 COMPL HOMOLOGADA (2'!AJ325+'MATRIZ 2017 COMPL HOMOLOGADA (2'!AM325</f>
        <v>166265.59214486671</v>
      </c>
      <c r="O325" s="123"/>
      <c r="P325" s="123"/>
      <c r="Q325" s="123">
        <f>'MATRIZ 2017 COMPL HOMOLOGADA (2'!AJ325+'MATRIZ 2017 COMPL HOMOLOGADA (2'!AM325+'MATRIZ 2017 COMPL HOMOLOGADA (2'!AP325</f>
        <v>0</v>
      </c>
      <c r="R325" s="102"/>
    </row>
    <row r="326" spans="1:18" hidden="1" x14ac:dyDescent="0.25">
      <c r="A326" s="102"/>
      <c r="B326" s="103" t="s">
        <v>305</v>
      </c>
      <c r="C326" s="103" t="s">
        <v>374</v>
      </c>
      <c r="D326" s="103" t="s">
        <v>89</v>
      </c>
      <c r="H326" s="123">
        <f>'MATRIZ 2017 COMPL HOMOLOGADA (2'!J326</f>
        <v>1719973.4019592025</v>
      </c>
      <c r="I326" s="123">
        <f>'MATRIZ 2017 COMPL HOMOLOGADA (2'!O326</f>
        <v>0</v>
      </c>
      <c r="J326" s="123">
        <f>'MATRIZ 2017 COMPL HOMOLOGADA (2'!R326+'MATRIZ 2017 COMPL HOMOLOGADA (2'!X326+'MATRIZ 2017 COMPL HOMOLOGADA (2'!AQ326+'MATRIZ 2017 COMPL HOMOLOGADA (2'!AU326+'MATRIZ 2017 COMPL HOMOLOGADA (2'!AY326</f>
        <v>1772.9860608219194</v>
      </c>
      <c r="K326" s="123"/>
      <c r="L326" s="123">
        <f t="shared" si="17"/>
        <v>1721746.3880200244</v>
      </c>
      <c r="M326" s="123"/>
      <c r="N326" s="123">
        <f>'MATRIZ 2017 COMPL HOMOLOGADA (2'!AG326+'MATRIZ 2017 COMPL HOMOLOGADA (2'!AJ326+'MATRIZ 2017 COMPL HOMOLOGADA (2'!AM326</f>
        <v>398643.83769013017</v>
      </c>
      <c r="O326" s="123"/>
      <c r="P326" s="123"/>
      <c r="Q326" s="123">
        <f>'MATRIZ 2017 COMPL HOMOLOGADA (2'!AJ326+'MATRIZ 2017 COMPL HOMOLOGADA (2'!AM326+'MATRIZ 2017 COMPL HOMOLOGADA (2'!AP326</f>
        <v>2110.7957276430775</v>
      </c>
      <c r="R326" s="102"/>
    </row>
    <row r="327" spans="1:18" hidden="1" x14ac:dyDescent="0.25">
      <c r="A327" s="102"/>
      <c r="B327" s="103" t="s">
        <v>305</v>
      </c>
      <c r="C327" s="103" t="s">
        <v>375</v>
      </c>
      <c r="D327" s="103" t="s">
        <v>89</v>
      </c>
      <c r="H327" s="123">
        <f>'MATRIZ 2017 COMPL HOMOLOGADA (2'!J327</f>
        <v>3483323.5918891826</v>
      </c>
      <c r="I327" s="123">
        <f>'MATRIZ 2017 COMPL HOMOLOGADA (2'!O327</f>
        <v>0</v>
      </c>
      <c r="J327" s="123">
        <f>'MATRIZ 2017 COMPL HOMOLOGADA (2'!R327+'MATRIZ 2017 COMPL HOMOLOGADA (2'!X327+'MATRIZ 2017 COMPL HOMOLOGADA (2'!AQ327+'MATRIZ 2017 COMPL HOMOLOGADA (2'!AU327+'MATRIZ 2017 COMPL HOMOLOGADA (2'!AY327</f>
        <v>13892.699202683589</v>
      </c>
      <c r="K327" s="123"/>
      <c r="L327" s="123">
        <f t="shared" si="17"/>
        <v>3497216.2910918663</v>
      </c>
      <c r="M327" s="123"/>
      <c r="N327" s="123">
        <f>'MATRIZ 2017 COMPL HOMOLOGADA (2'!AG327+'MATRIZ 2017 COMPL HOMOLOGADA (2'!AJ327+'MATRIZ 2017 COMPL HOMOLOGADA (2'!AM327</f>
        <v>713202.34416932648</v>
      </c>
      <c r="O327" s="123"/>
      <c r="P327" s="123"/>
      <c r="Q327" s="123">
        <f>'MATRIZ 2017 COMPL HOMOLOGADA (2'!AJ327+'MATRIZ 2017 COMPL HOMOLOGADA (2'!AM327+'MATRIZ 2017 COMPL HOMOLOGADA (2'!AP327</f>
        <v>55283.006356092097</v>
      </c>
      <c r="R327" s="102"/>
    </row>
    <row r="328" spans="1:18" hidden="1" x14ac:dyDescent="0.25">
      <c r="A328" s="102"/>
      <c r="B328" s="103" t="s">
        <v>305</v>
      </c>
      <c r="C328" s="103" t="s">
        <v>376</v>
      </c>
      <c r="D328" s="103" t="s">
        <v>89</v>
      </c>
      <c r="H328" s="123">
        <f>'MATRIZ 2017 COMPL HOMOLOGADA (2'!J328</f>
        <v>4506366.783575248</v>
      </c>
      <c r="I328" s="123">
        <f>'MATRIZ 2017 COMPL HOMOLOGADA (2'!O328</f>
        <v>0</v>
      </c>
      <c r="J328" s="123">
        <f>'MATRIZ 2017 COMPL HOMOLOGADA (2'!R328+'MATRIZ 2017 COMPL HOMOLOGADA (2'!X328+'MATRIZ 2017 COMPL HOMOLOGADA (2'!AQ328+'MATRIZ 2017 COMPL HOMOLOGADA (2'!AU328+'MATRIZ 2017 COMPL HOMOLOGADA (2'!AY328</f>
        <v>1866.6744297885057</v>
      </c>
      <c r="K328" s="123"/>
      <c r="L328" s="123">
        <f t="shared" si="17"/>
        <v>4508233.4580050362</v>
      </c>
      <c r="M328" s="123"/>
      <c r="N328" s="123">
        <f>'MATRIZ 2017 COMPL HOMOLOGADA (2'!AG328+'MATRIZ 2017 COMPL HOMOLOGADA (2'!AJ328+'MATRIZ 2017 COMPL HOMOLOGADA (2'!AM328</f>
        <v>938499.25824165333</v>
      </c>
      <c r="O328" s="123"/>
      <c r="P328" s="123"/>
      <c r="Q328" s="123">
        <f>'MATRIZ 2017 COMPL HOMOLOGADA (2'!AJ328+'MATRIZ 2017 COMPL HOMOLOGADA (2'!AM328+'MATRIZ 2017 COMPL HOMOLOGADA (2'!AP328</f>
        <v>295978.30811114045</v>
      </c>
      <c r="R328" s="102"/>
    </row>
    <row r="329" spans="1:18" hidden="1" x14ac:dyDescent="0.25">
      <c r="A329" s="102"/>
      <c r="B329" s="103" t="s">
        <v>305</v>
      </c>
      <c r="C329" s="103" t="s">
        <v>377</v>
      </c>
      <c r="D329" s="103" t="s">
        <v>93</v>
      </c>
      <c r="H329" s="123">
        <f>'MATRIZ 2017 COMPL HOMOLOGADA (2'!J329</f>
        <v>0</v>
      </c>
      <c r="I329" s="123">
        <f>'MATRIZ 2017 COMPL HOMOLOGADA (2'!O329</f>
        <v>1368698.6146864896</v>
      </c>
      <c r="J329" s="123">
        <f>'MATRIZ 2017 COMPL HOMOLOGADA (2'!R329+'MATRIZ 2017 COMPL HOMOLOGADA (2'!X329+'MATRIZ 2017 COMPL HOMOLOGADA (2'!AQ329+'MATRIZ 2017 COMPL HOMOLOGADA (2'!AU329+'MATRIZ 2017 COMPL HOMOLOGADA (2'!AY329</f>
        <v>0</v>
      </c>
      <c r="K329" s="123"/>
      <c r="L329" s="123">
        <f t="shared" si="17"/>
        <v>1368698.6146864896</v>
      </c>
      <c r="M329" s="123"/>
      <c r="N329" s="123">
        <f>'MATRIZ 2017 COMPL HOMOLOGADA (2'!AG329+'MATRIZ 2017 COMPL HOMOLOGADA (2'!AJ329+'MATRIZ 2017 COMPL HOMOLOGADA (2'!AM329</f>
        <v>439420.9083148748</v>
      </c>
      <c r="O329" s="123"/>
      <c r="P329" s="123"/>
      <c r="Q329" s="123">
        <f>'MATRIZ 2017 COMPL HOMOLOGADA (2'!AJ329+'MATRIZ 2017 COMPL HOMOLOGADA (2'!AM329+'MATRIZ 2017 COMPL HOMOLOGADA (2'!AP329</f>
        <v>0</v>
      </c>
      <c r="R329" s="102"/>
    </row>
    <row r="330" spans="1:18" x14ac:dyDescent="0.25">
      <c r="A330" s="102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02"/>
    </row>
    <row r="331" spans="1:18" x14ac:dyDescent="0.25">
      <c r="A331" s="102"/>
      <c r="B331" s="107" t="s">
        <v>378</v>
      </c>
      <c r="C331" s="107" t="s">
        <v>379</v>
      </c>
      <c r="D331" s="107" t="s">
        <v>84</v>
      </c>
      <c r="E331" s="107"/>
      <c r="F331" s="109"/>
      <c r="G331" s="107"/>
      <c r="H331" s="124">
        <f>SUM(H332:H342)</f>
        <v>14524314.088248074</v>
      </c>
      <c r="I331" s="124">
        <f>SUM(I332:I342)</f>
        <v>3210954.6756072827</v>
      </c>
      <c r="J331" s="124">
        <f>SUM(J332:J342)</f>
        <v>5017589.1848944407</v>
      </c>
      <c r="K331" s="124"/>
      <c r="L331" s="124">
        <f>SUM(L332:L342)</f>
        <v>22752857.948749796</v>
      </c>
      <c r="M331" s="124"/>
      <c r="N331" s="124">
        <f>SUM(N332:N342)</f>
        <v>4333918.8865530696</v>
      </c>
      <c r="O331" s="124"/>
      <c r="P331" s="124">
        <f>L331*'DADOS BASE PROPOSTA'!$H$63</f>
        <v>18202.286358999838</v>
      </c>
      <c r="Q331" s="124">
        <v>2926829.27</v>
      </c>
      <c r="R331" s="102"/>
    </row>
    <row r="332" spans="1:18" hidden="1" x14ac:dyDescent="0.25">
      <c r="A332" s="102"/>
      <c r="B332" s="103" t="s">
        <v>378</v>
      </c>
      <c r="C332" s="103" t="s">
        <v>35</v>
      </c>
      <c r="D332" s="103" t="s">
        <v>85</v>
      </c>
      <c r="F332" s="77">
        <f>'MATRIZ 2017 COMPL HOMOLOGADA (2'!Q332</f>
        <v>10</v>
      </c>
      <c r="H332" s="123">
        <f>'MATRIZ 2017 COMPL HOMOLOGADA (2'!J332</f>
        <v>0</v>
      </c>
      <c r="I332" s="123">
        <f>SUMIF('MATRIZ 2017 COMPL HOMOLOGADA (2'!D333:D343,"ECR",'MATRIZ 2017 COMPL HOMOLOGADA (2'!O333:O343)</f>
        <v>0</v>
      </c>
      <c r="J332" s="123">
        <f>'MATRIZ 2017 COMPL HOMOLOGADA (2'!R332+'MATRIZ 2017 COMPL HOMOLOGADA (2'!X332+'MATRIZ 2017 COMPL HOMOLOGADA (2'!AQ332+'MATRIZ 2017 COMPL HOMOLOGADA (2'!AU332+'MATRIZ 2017 COMPL HOMOLOGADA (2'!AY332</f>
        <v>4346382.9830931146</v>
      </c>
      <c r="K332" s="123"/>
      <c r="L332" s="123">
        <f t="shared" ref="L332:L342" si="18">SUM(H332:J332)</f>
        <v>4346382.9830931146</v>
      </c>
      <c r="M332" s="123"/>
      <c r="N332" s="123">
        <f>'MATRIZ 2017 COMPL HOMOLOGADA (2'!AG332+'MATRIZ 2017 COMPL HOMOLOGADA (2'!AJ332+'MATRIZ 2017 COMPL HOMOLOGADA (2'!AM332</f>
        <v>0</v>
      </c>
      <c r="O332" s="123"/>
      <c r="P332" s="123"/>
      <c r="Q332" s="123">
        <f>'MATRIZ 2017 COMPL HOMOLOGADA (2'!AJ332+'MATRIZ 2017 COMPL HOMOLOGADA (2'!AM332+'MATRIZ 2017 COMPL HOMOLOGADA (2'!AP332</f>
        <v>113314.22048523629</v>
      </c>
      <c r="R332" s="102"/>
    </row>
    <row r="333" spans="1:18" hidden="1" x14ac:dyDescent="0.25">
      <c r="A333" s="102"/>
      <c r="B333" s="103" t="s">
        <v>378</v>
      </c>
      <c r="C333" s="103" t="s">
        <v>380</v>
      </c>
      <c r="D333" s="103" t="s">
        <v>89</v>
      </c>
      <c r="H333" s="123">
        <f>'MATRIZ 2017 COMPL HOMOLOGADA (2'!J333</f>
        <v>1874884.5602327529</v>
      </c>
      <c r="I333" s="123">
        <f>'MATRIZ 2017 COMPL HOMOLOGADA (2'!O333</f>
        <v>0</v>
      </c>
      <c r="J333" s="123">
        <f>'MATRIZ 2017 COMPL HOMOLOGADA (2'!R333+'MATRIZ 2017 COMPL HOMOLOGADA (2'!X333+'MATRIZ 2017 COMPL HOMOLOGADA (2'!AQ333+'MATRIZ 2017 COMPL HOMOLOGADA (2'!AU333+'MATRIZ 2017 COMPL HOMOLOGADA (2'!AY333</f>
        <v>118190.35178447816</v>
      </c>
      <c r="K333" s="123"/>
      <c r="L333" s="123">
        <f t="shared" si="18"/>
        <v>1993074.9120172311</v>
      </c>
      <c r="M333" s="123"/>
      <c r="N333" s="123">
        <f>'MATRIZ 2017 COMPL HOMOLOGADA (2'!AG333+'MATRIZ 2017 COMPL HOMOLOGADA (2'!AJ333+'MATRIZ 2017 COMPL HOMOLOGADA (2'!AM333</f>
        <v>568921.80364586995</v>
      </c>
      <c r="O333" s="123"/>
      <c r="P333" s="123"/>
      <c r="Q333" s="123">
        <f>'MATRIZ 2017 COMPL HOMOLOGADA (2'!AJ333+'MATRIZ 2017 COMPL HOMOLOGADA (2'!AM333+'MATRIZ 2017 COMPL HOMOLOGADA (2'!AP333</f>
        <v>71569.167640398096</v>
      </c>
      <c r="R333" s="102"/>
    </row>
    <row r="334" spans="1:18" hidden="1" x14ac:dyDescent="0.25">
      <c r="A334" s="102"/>
      <c r="B334" s="103" t="s">
        <v>378</v>
      </c>
      <c r="C334" s="103" t="s">
        <v>381</v>
      </c>
      <c r="D334" s="103" t="s">
        <v>89</v>
      </c>
      <c r="H334" s="123">
        <f>'MATRIZ 2017 COMPL HOMOLOGADA (2'!J334</f>
        <v>3179829.0673067444</v>
      </c>
      <c r="I334" s="123">
        <f>'MATRIZ 2017 COMPL HOMOLOGADA (2'!O334</f>
        <v>0</v>
      </c>
      <c r="J334" s="123">
        <f>'MATRIZ 2017 COMPL HOMOLOGADA (2'!R334+'MATRIZ 2017 COMPL HOMOLOGADA (2'!X334+'MATRIZ 2017 COMPL HOMOLOGADA (2'!AQ334+'MATRIZ 2017 COMPL HOMOLOGADA (2'!AU334+'MATRIZ 2017 COMPL HOMOLOGADA (2'!AY334</f>
        <v>252391.2609987006</v>
      </c>
      <c r="K334" s="123"/>
      <c r="L334" s="123">
        <f t="shared" si="18"/>
        <v>3432220.3283054451</v>
      </c>
      <c r="M334" s="123"/>
      <c r="N334" s="123">
        <f>'MATRIZ 2017 COMPL HOMOLOGADA (2'!AG334+'MATRIZ 2017 COMPL HOMOLOGADA (2'!AJ334+'MATRIZ 2017 COMPL HOMOLOGADA (2'!AM334</f>
        <v>764634.64221226284</v>
      </c>
      <c r="O334" s="123"/>
      <c r="P334" s="123"/>
      <c r="Q334" s="123">
        <f>'MATRIZ 2017 COMPL HOMOLOGADA (2'!AJ334+'MATRIZ 2017 COMPL HOMOLOGADA (2'!AM334+'MATRIZ 2017 COMPL HOMOLOGADA (2'!AP334</f>
        <v>145051.24390897271</v>
      </c>
      <c r="R334" s="102"/>
    </row>
    <row r="335" spans="1:18" hidden="1" x14ac:dyDescent="0.25">
      <c r="A335" s="102"/>
      <c r="B335" s="103" t="s">
        <v>378</v>
      </c>
      <c r="C335" s="103" t="s">
        <v>382</v>
      </c>
      <c r="D335" s="103" t="s">
        <v>89</v>
      </c>
      <c r="H335" s="123">
        <f>'MATRIZ 2017 COMPL HOMOLOGADA (2'!J335</f>
        <v>1719973.4019592025</v>
      </c>
      <c r="I335" s="123">
        <f>'MATRIZ 2017 COMPL HOMOLOGADA (2'!O335</f>
        <v>0</v>
      </c>
      <c r="J335" s="123">
        <f>'MATRIZ 2017 COMPL HOMOLOGADA (2'!R335+'MATRIZ 2017 COMPL HOMOLOGADA (2'!X335+'MATRIZ 2017 COMPL HOMOLOGADA (2'!AQ335+'MATRIZ 2017 COMPL HOMOLOGADA (2'!AU335+'MATRIZ 2017 COMPL HOMOLOGADA (2'!AY335</f>
        <v>123523.9314163276</v>
      </c>
      <c r="K335" s="123"/>
      <c r="L335" s="123">
        <f t="shared" si="18"/>
        <v>1843497.3333755301</v>
      </c>
      <c r="M335" s="123"/>
      <c r="N335" s="123">
        <f>'MATRIZ 2017 COMPL HOMOLOGADA (2'!AG335+'MATRIZ 2017 COMPL HOMOLOGADA (2'!AJ335+'MATRIZ 2017 COMPL HOMOLOGADA (2'!AM335</f>
        <v>562569.10983543342</v>
      </c>
      <c r="O335" s="123"/>
      <c r="P335" s="123"/>
      <c r="Q335" s="123">
        <f>'MATRIZ 2017 COMPL HOMOLOGADA (2'!AJ335+'MATRIZ 2017 COMPL HOMOLOGADA (2'!AM335+'MATRIZ 2017 COMPL HOMOLOGADA (2'!AP335</f>
        <v>90632.291555674645</v>
      </c>
      <c r="R335" s="102"/>
    </row>
    <row r="336" spans="1:18" hidden="1" x14ac:dyDescent="0.25">
      <c r="A336" s="102"/>
      <c r="B336" s="103" t="s">
        <v>378</v>
      </c>
      <c r="C336" s="103" t="s">
        <v>383</v>
      </c>
      <c r="D336" s="103" t="s">
        <v>89</v>
      </c>
      <c r="H336" s="123">
        <f>'MATRIZ 2017 COMPL HOMOLOGADA (2'!J336</f>
        <v>1719973.4019592025</v>
      </c>
      <c r="I336" s="123">
        <f>'MATRIZ 2017 COMPL HOMOLOGADA (2'!O336</f>
        <v>0</v>
      </c>
      <c r="J336" s="123">
        <f>'MATRIZ 2017 COMPL HOMOLOGADA (2'!R336+'MATRIZ 2017 COMPL HOMOLOGADA (2'!X336+'MATRIZ 2017 COMPL HOMOLOGADA (2'!AQ336+'MATRIZ 2017 COMPL HOMOLOGADA (2'!AU336+'MATRIZ 2017 COMPL HOMOLOGADA (2'!AY336</f>
        <v>54142.962227897478</v>
      </c>
      <c r="K336" s="123"/>
      <c r="L336" s="123">
        <f t="shared" si="18"/>
        <v>1774116.3641871</v>
      </c>
      <c r="M336" s="123"/>
      <c r="N336" s="123">
        <f>'MATRIZ 2017 COMPL HOMOLOGADA (2'!AG336+'MATRIZ 2017 COMPL HOMOLOGADA (2'!AJ336+'MATRIZ 2017 COMPL HOMOLOGADA (2'!AM336</f>
        <v>423486.50549679436</v>
      </c>
      <c r="O336" s="123"/>
      <c r="P336" s="123"/>
      <c r="Q336" s="123">
        <f>'MATRIZ 2017 COMPL HOMOLOGADA (2'!AJ336+'MATRIZ 2017 COMPL HOMOLOGADA (2'!AM336+'MATRIZ 2017 COMPL HOMOLOGADA (2'!AP336</f>
        <v>66819.877253201179</v>
      </c>
      <c r="R336" s="102"/>
    </row>
    <row r="337" spans="1:18" hidden="1" x14ac:dyDescent="0.25">
      <c r="A337" s="102"/>
      <c r="B337" s="103" t="s">
        <v>378</v>
      </c>
      <c r="C337" s="103" t="s">
        <v>384</v>
      </c>
      <c r="D337" s="103" t="s">
        <v>93</v>
      </c>
      <c r="H337" s="123">
        <f>'MATRIZ 2017 COMPL HOMOLOGADA (2'!J337</f>
        <v>0</v>
      </c>
      <c r="I337" s="123">
        <f>'MATRIZ 2017 COMPL HOMOLOGADA (2'!O337</f>
        <v>1059080.2044999984</v>
      </c>
      <c r="J337" s="123">
        <f>'MATRIZ 2017 COMPL HOMOLOGADA (2'!R337+'MATRIZ 2017 COMPL HOMOLOGADA (2'!X337+'MATRIZ 2017 COMPL HOMOLOGADA (2'!AQ337+'MATRIZ 2017 COMPL HOMOLOGADA (2'!AU337+'MATRIZ 2017 COMPL HOMOLOGADA (2'!AY337</f>
        <v>24649.400589382938</v>
      </c>
      <c r="K337" s="123"/>
      <c r="L337" s="123">
        <f t="shared" si="18"/>
        <v>1083729.6050893813</v>
      </c>
      <c r="M337" s="123"/>
      <c r="N337" s="123">
        <f>'MATRIZ 2017 COMPL HOMOLOGADA (2'!AG337+'MATRIZ 2017 COMPL HOMOLOGADA (2'!AJ337+'MATRIZ 2017 COMPL HOMOLOGADA (2'!AM337</f>
        <v>218068.42774519869</v>
      </c>
      <c r="O337" s="123"/>
      <c r="P337" s="123"/>
      <c r="Q337" s="123">
        <f>'MATRIZ 2017 COMPL HOMOLOGADA (2'!AJ337+'MATRIZ 2017 COMPL HOMOLOGADA (2'!AM337+'MATRIZ 2017 COMPL HOMOLOGADA (2'!AP337</f>
        <v>19788.709946653853</v>
      </c>
      <c r="R337" s="102"/>
    </row>
    <row r="338" spans="1:18" hidden="1" x14ac:dyDescent="0.25">
      <c r="A338" s="102"/>
      <c r="B338" s="103" t="s">
        <v>378</v>
      </c>
      <c r="C338" s="103" t="s">
        <v>385</v>
      </c>
      <c r="D338" s="103" t="s">
        <v>93</v>
      </c>
      <c r="H338" s="123">
        <f>'MATRIZ 2017 COMPL HOMOLOGADA (2'!J338</f>
        <v>0</v>
      </c>
      <c r="I338" s="123">
        <f>'MATRIZ 2017 COMPL HOMOLOGADA (2'!O338</f>
        <v>1080117.6947579123</v>
      </c>
      <c r="J338" s="123">
        <f>'MATRIZ 2017 COMPL HOMOLOGADA (2'!R338+'MATRIZ 2017 COMPL HOMOLOGADA (2'!X338+'MATRIZ 2017 COMPL HOMOLOGADA (2'!AQ338+'MATRIZ 2017 COMPL HOMOLOGADA (2'!AU338+'MATRIZ 2017 COMPL HOMOLOGADA (2'!AY338</f>
        <v>2814.8310686733143</v>
      </c>
      <c r="K338" s="123"/>
      <c r="L338" s="123">
        <f t="shared" si="18"/>
        <v>1082932.5258265857</v>
      </c>
      <c r="M338" s="123"/>
      <c r="N338" s="123">
        <f>'MATRIZ 2017 COMPL HOMOLOGADA (2'!AG338+'MATRIZ 2017 COMPL HOMOLOGADA (2'!AJ338+'MATRIZ 2017 COMPL HOMOLOGADA (2'!AM338</f>
        <v>101701.77616767649</v>
      </c>
      <c r="O338" s="123"/>
      <c r="P338" s="123"/>
      <c r="Q338" s="123">
        <f>'MATRIZ 2017 COMPL HOMOLOGADA (2'!AJ338+'MATRIZ 2017 COMPL HOMOLOGADA (2'!AM338+'MATRIZ 2017 COMPL HOMOLOGADA (2'!AP338</f>
        <v>11345.527036081541</v>
      </c>
      <c r="R338" s="102"/>
    </row>
    <row r="339" spans="1:18" hidden="1" x14ac:dyDescent="0.25">
      <c r="A339" s="102"/>
      <c r="B339" s="103" t="s">
        <v>378</v>
      </c>
      <c r="C339" s="103" t="s">
        <v>386</v>
      </c>
      <c r="D339" s="103" t="s">
        <v>93</v>
      </c>
      <c r="H339" s="123">
        <f>'MATRIZ 2017 COMPL HOMOLOGADA (2'!J339</f>
        <v>0</v>
      </c>
      <c r="I339" s="123">
        <f>'MATRIZ 2017 COMPL HOMOLOGADA (2'!O339</f>
        <v>1071756.7763493722</v>
      </c>
      <c r="J339" s="123">
        <f>'MATRIZ 2017 COMPL HOMOLOGADA (2'!R339+'MATRIZ 2017 COMPL HOMOLOGADA (2'!X339+'MATRIZ 2017 COMPL HOMOLOGADA (2'!AQ339+'MATRIZ 2017 COMPL HOMOLOGADA (2'!AU339+'MATRIZ 2017 COMPL HOMOLOGADA (2'!AY339</f>
        <v>3984.1456700689873</v>
      </c>
      <c r="K339" s="123"/>
      <c r="L339" s="123">
        <f t="shared" si="18"/>
        <v>1075740.9220194411</v>
      </c>
      <c r="M339" s="123"/>
      <c r="N339" s="123">
        <f>'MATRIZ 2017 COMPL HOMOLOGADA (2'!AG339+'MATRIZ 2017 COMPL HOMOLOGADA (2'!AJ339+'MATRIZ 2017 COMPL HOMOLOGADA (2'!AM339</f>
        <v>148311.32054100663</v>
      </c>
      <c r="O339" s="123"/>
      <c r="P339" s="123"/>
      <c r="Q339" s="123">
        <f>'MATRIZ 2017 COMPL HOMOLOGADA (2'!AJ339+'MATRIZ 2017 COMPL HOMOLOGADA (2'!AM339+'MATRIZ 2017 COMPL HOMOLOGADA (2'!AP339</f>
        <v>6464.3119159069247</v>
      </c>
      <c r="R339" s="102"/>
    </row>
    <row r="340" spans="1:18" hidden="1" x14ac:dyDescent="0.25">
      <c r="A340" s="102"/>
      <c r="B340" s="103" t="s">
        <v>378</v>
      </c>
      <c r="C340" s="103" t="s">
        <v>387</v>
      </c>
      <c r="D340" s="103" t="s">
        <v>89</v>
      </c>
      <c r="H340" s="123">
        <f>'MATRIZ 2017 COMPL HOMOLOGADA (2'!J340</f>
        <v>1883788.7461170161</v>
      </c>
      <c r="I340" s="123">
        <f>'MATRIZ 2017 COMPL HOMOLOGADA (2'!O340</f>
        <v>0</v>
      </c>
      <c r="J340" s="123">
        <f>'MATRIZ 2017 COMPL HOMOLOGADA (2'!R340+'MATRIZ 2017 COMPL HOMOLOGADA (2'!X340+'MATRIZ 2017 COMPL HOMOLOGADA (2'!AQ340+'MATRIZ 2017 COMPL HOMOLOGADA (2'!AU340+'MATRIZ 2017 COMPL HOMOLOGADA (2'!AY340</f>
        <v>4360.1546502602914</v>
      </c>
      <c r="K340" s="123"/>
      <c r="L340" s="123">
        <f t="shared" si="18"/>
        <v>1888148.9007672763</v>
      </c>
      <c r="M340" s="123"/>
      <c r="N340" s="123">
        <f>'MATRIZ 2017 COMPL HOMOLOGADA (2'!AG340+'MATRIZ 2017 COMPL HOMOLOGADA (2'!AJ340+'MATRIZ 2017 COMPL HOMOLOGADA (2'!AM340</f>
        <v>526991.04746773513</v>
      </c>
      <c r="O340" s="123"/>
      <c r="P340" s="123"/>
      <c r="Q340" s="123">
        <f>'MATRIZ 2017 COMPL HOMOLOGADA (2'!AJ340+'MATRIZ 2017 COMPL HOMOLOGADA (2'!AM340+'MATRIZ 2017 COMPL HOMOLOGADA (2'!AP340</f>
        <v>217011.32967116992</v>
      </c>
      <c r="R340" s="102"/>
    </row>
    <row r="341" spans="1:18" hidden="1" x14ac:dyDescent="0.25">
      <c r="A341" s="102"/>
      <c r="B341" s="103" t="s">
        <v>378</v>
      </c>
      <c r="C341" s="103" t="s">
        <v>388</v>
      </c>
      <c r="D341" s="103" t="s">
        <v>89</v>
      </c>
      <c r="H341" s="123">
        <f>'MATRIZ 2017 COMPL HOMOLOGADA (2'!J341</f>
        <v>2197331.4472392653</v>
      </c>
      <c r="I341" s="123">
        <f>'MATRIZ 2017 COMPL HOMOLOGADA (2'!O341</f>
        <v>0</v>
      </c>
      <c r="J341" s="123">
        <f>'MATRIZ 2017 COMPL HOMOLOGADA (2'!R341+'MATRIZ 2017 COMPL HOMOLOGADA (2'!X341+'MATRIZ 2017 COMPL HOMOLOGADA (2'!AQ341+'MATRIZ 2017 COMPL HOMOLOGADA (2'!AU341+'MATRIZ 2017 COMPL HOMOLOGADA (2'!AY341</f>
        <v>32157.475858599959</v>
      </c>
      <c r="K341" s="123"/>
      <c r="L341" s="123">
        <f t="shared" si="18"/>
        <v>2229488.9230978652</v>
      </c>
      <c r="M341" s="123"/>
      <c r="N341" s="123">
        <f>'MATRIZ 2017 COMPL HOMOLOGADA (2'!AG341+'MATRIZ 2017 COMPL HOMOLOGADA (2'!AJ341+'MATRIZ 2017 COMPL HOMOLOGADA (2'!AM341</f>
        <v>516641.07680504501</v>
      </c>
      <c r="O341" s="123"/>
      <c r="P341" s="123"/>
      <c r="Q341" s="123">
        <f>'MATRIZ 2017 COMPL HOMOLOGADA (2'!AJ341+'MATRIZ 2017 COMPL HOMOLOGADA (2'!AM341+'MATRIZ 2017 COMPL HOMOLOGADA (2'!AP341</f>
        <v>36345.26393535424</v>
      </c>
      <c r="R341" s="102"/>
    </row>
    <row r="342" spans="1:18" hidden="1" x14ac:dyDescent="0.25">
      <c r="A342" s="102"/>
      <c r="B342" s="103" t="s">
        <v>378</v>
      </c>
      <c r="C342" s="103" t="s">
        <v>389</v>
      </c>
      <c r="D342" s="103" t="s">
        <v>89</v>
      </c>
      <c r="H342" s="123">
        <f>'MATRIZ 2017 COMPL HOMOLOGADA (2'!J342</f>
        <v>1948533.4634338906</v>
      </c>
      <c r="I342" s="123">
        <f>'MATRIZ 2017 COMPL HOMOLOGADA (2'!O342</f>
        <v>0</v>
      </c>
      <c r="J342" s="123">
        <f>'MATRIZ 2017 COMPL HOMOLOGADA (2'!R342+'MATRIZ 2017 COMPL HOMOLOGADA (2'!X342+'MATRIZ 2017 COMPL HOMOLOGADA (2'!AQ342+'MATRIZ 2017 COMPL HOMOLOGADA (2'!AU342+'MATRIZ 2017 COMPL HOMOLOGADA (2'!AY342</f>
        <v>54991.68753693589</v>
      </c>
      <c r="K342" s="123"/>
      <c r="L342" s="123">
        <f t="shared" si="18"/>
        <v>2003525.1509708264</v>
      </c>
      <c r="M342" s="123"/>
      <c r="N342" s="123">
        <f>'MATRIZ 2017 COMPL HOMOLOGADA (2'!AG342+'MATRIZ 2017 COMPL HOMOLOGADA (2'!AJ342+'MATRIZ 2017 COMPL HOMOLOGADA (2'!AM342</f>
        <v>502593.1766360469</v>
      </c>
      <c r="O342" s="123"/>
      <c r="P342" s="123"/>
      <c r="Q342" s="123">
        <f>'MATRIZ 2017 COMPL HOMOLOGADA (2'!AJ342+'MATRIZ 2017 COMPL HOMOLOGADA (2'!AM342+'MATRIZ 2017 COMPL HOMOLOGADA (2'!AP342</f>
        <v>53495.479222454247</v>
      </c>
      <c r="R342" s="102"/>
    </row>
    <row r="343" spans="1:18" x14ac:dyDescent="0.25">
      <c r="A343" s="102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02"/>
    </row>
    <row r="344" spans="1:18" x14ac:dyDescent="0.25">
      <c r="A344" s="102"/>
      <c r="B344" s="107" t="s">
        <v>390</v>
      </c>
      <c r="C344" s="107" t="s">
        <v>391</v>
      </c>
      <c r="D344" s="107" t="s">
        <v>84</v>
      </c>
      <c r="E344" s="107"/>
      <c r="F344" s="109"/>
      <c r="G344" s="107"/>
      <c r="H344" s="124">
        <f>SUM(H345:H364)</f>
        <v>40673134.050633185</v>
      </c>
      <c r="I344" s="124">
        <f>SUM(I345:I364)</f>
        <v>6652082.1964325979</v>
      </c>
      <c r="J344" s="124">
        <f>SUM(J345:J364)</f>
        <v>6959074.7776016109</v>
      </c>
      <c r="K344" s="124"/>
      <c r="L344" s="124">
        <f>SUM(L345:L364)</f>
        <v>54284291.024667397</v>
      </c>
      <c r="M344" s="124"/>
      <c r="N344" s="124">
        <f>SUM(N345:N364)</f>
        <v>13988702.807219571</v>
      </c>
      <c r="O344" s="124"/>
      <c r="P344" s="124">
        <f>L344*'DADOS BASE PROPOSTA'!$H$63</f>
        <v>43427.43281973392</v>
      </c>
      <c r="Q344" s="124">
        <v>2926829.27</v>
      </c>
      <c r="R344" s="102"/>
    </row>
    <row r="345" spans="1:18" hidden="1" x14ac:dyDescent="0.25">
      <c r="A345" s="102"/>
      <c r="B345" s="103" t="s">
        <v>390</v>
      </c>
      <c r="C345" s="103" t="s">
        <v>35</v>
      </c>
      <c r="D345" s="103" t="s">
        <v>85</v>
      </c>
      <c r="F345" s="77">
        <f>'MATRIZ 2017 COMPL HOMOLOGADA (2'!Q345</f>
        <v>19</v>
      </c>
      <c r="H345" s="123">
        <f>'MATRIZ 2017 COMPL HOMOLOGADA (2'!J345</f>
        <v>0</v>
      </c>
      <c r="I345" s="123">
        <f>SUMIF('MATRIZ 2017 COMPL HOMOLOGADA (2'!D346:D365,"ECR",'MATRIZ 2017 COMPL HOMOLOGADA (2'!O346:O365)</f>
        <v>0</v>
      </c>
      <c r="J345" s="123">
        <f>'MATRIZ 2017 COMPL HOMOLOGADA (2'!R345+'MATRIZ 2017 COMPL HOMOLOGADA (2'!X345+'MATRIZ 2017 COMPL HOMOLOGADA (2'!AQ345+'MATRIZ 2017 COMPL HOMOLOGADA (2'!AU345+'MATRIZ 2017 COMPL HOMOLOGADA (2'!AY345</f>
        <v>5477921.4349759724</v>
      </c>
      <c r="K345" s="123"/>
      <c r="L345" s="123">
        <f t="shared" ref="L345:L364" si="19">SUM(H345:J345)</f>
        <v>5477921.4349759724</v>
      </c>
      <c r="M345" s="123"/>
      <c r="N345" s="123">
        <f>'MATRIZ 2017 COMPL HOMOLOGADA (2'!AG345+'MATRIZ 2017 COMPL HOMOLOGADA (2'!AJ345+'MATRIZ 2017 COMPL HOMOLOGADA (2'!AM345</f>
        <v>0</v>
      </c>
      <c r="O345" s="123"/>
      <c r="P345" s="123"/>
      <c r="Q345" s="123">
        <f>'MATRIZ 2017 COMPL HOMOLOGADA (2'!AJ345+'MATRIZ 2017 COMPL HOMOLOGADA (2'!AM345+'MATRIZ 2017 COMPL HOMOLOGADA (2'!AP345</f>
        <v>215297.01892194894</v>
      </c>
      <c r="R345" s="102"/>
    </row>
    <row r="346" spans="1:18" hidden="1" x14ac:dyDescent="0.25">
      <c r="A346" s="102"/>
      <c r="B346" s="103" t="s">
        <v>390</v>
      </c>
      <c r="C346" s="103" t="s">
        <v>392</v>
      </c>
      <c r="D346" s="103" t="s">
        <v>93</v>
      </c>
      <c r="H346" s="123">
        <f>'MATRIZ 2017 COMPL HOMOLOGADA (2'!J346</f>
        <v>0</v>
      </c>
      <c r="I346" s="123">
        <f>'MATRIZ 2017 COMPL HOMOLOGADA (2'!O346</f>
        <v>1136063.6403446225</v>
      </c>
      <c r="J346" s="123">
        <f>'MATRIZ 2017 COMPL HOMOLOGADA (2'!R346+'MATRIZ 2017 COMPL HOMOLOGADA (2'!X346+'MATRIZ 2017 COMPL HOMOLOGADA (2'!AQ346+'MATRIZ 2017 COMPL HOMOLOGADA (2'!AU346+'MATRIZ 2017 COMPL HOMOLOGADA (2'!AY346</f>
        <v>17538.392676759246</v>
      </c>
      <c r="K346" s="123"/>
      <c r="L346" s="123">
        <f t="shared" si="19"/>
        <v>1153602.0330213818</v>
      </c>
      <c r="M346" s="123"/>
      <c r="N346" s="123">
        <f>'MATRIZ 2017 COMPL HOMOLOGADA (2'!AG346+'MATRIZ 2017 COMPL HOMOLOGADA (2'!AJ346+'MATRIZ 2017 COMPL HOMOLOGADA (2'!AM346</f>
        <v>271076.31161557394</v>
      </c>
      <c r="O346" s="123"/>
      <c r="P346" s="123"/>
      <c r="Q346" s="123">
        <f>'MATRIZ 2017 COMPL HOMOLOGADA (2'!AJ346+'MATRIZ 2017 COMPL HOMOLOGADA (2'!AM346+'MATRIZ 2017 COMPL HOMOLOGADA (2'!AP346</f>
        <v>18535.424983365774</v>
      </c>
      <c r="R346" s="102"/>
    </row>
    <row r="347" spans="1:18" hidden="1" x14ac:dyDescent="0.25">
      <c r="A347" s="102"/>
      <c r="B347" s="103" t="s">
        <v>390</v>
      </c>
      <c r="C347" s="103" t="s">
        <v>393</v>
      </c>
      <c r="D347" s="103" t="s">
        <v>87</v>
      </c>
      <c r="H347" s="123">
        <f>'MATRIZ 2017 COMPL HOMOLOGADA (2'!J347</f>
        <v>0</v>
      </c>
      <c r="I347" s="123">
        <f>'MATRIZ 2017 COMPL HOMOLOGADA (2'!O347</f>
        <v>557405.42920070619</v>
      </c>
      <c r="J347" s="123">
        <f>'MATRIZ 2017 COMPL HOMOLOGADA (2'!R347+'MATRIZ 2017 COMPL HOMOLOGADA (2'!X347+'MATRIZ 2017 COMPL HOMOLOGADA (2'!AQ347+'MATRIZ 2017 COMPL HOMOLOGADA (2'!AU347+'MATRIZ 2017 COMPL HOMOLOGADA (2'!AY347</f>
        <v>0</v>
      </c>
      <c r="K347" s="123"/>
      <c r="L347" s="123">
        <f t="shared" si="19"/>
        <v>557405.42920070619</v>
      </c>
      <c r="M347" s="123"/>
      <c r="N347" s="123">
        <f>'MATRIZ 2017 COMPL HOMOLOGADA (2'!AG347+'MATRIZ 2017 COMPL HOMOLOGADA (2'!AJ347+'MATRIZ 2017 COMPL HOMOLOGADA (2'!AM347</f>
        <v>137017.62127386007</v>
      </c>
      <c r="O347" s="123"/>
      <c r="P347" s="123"/>
      <c r="Q347" s="123">
        <f>'MATRIZ 2017 COMPL HOMOLOGADA (2'!AJ347+'MATRIZ 2017 COMPL HOMOLOGADA (2'!AM347+'MATRIZ 2017 COMPL HOMOLOGADA (2'!AP347</f>
        <v>0</v>
      </c>
      <c r="R347" s="102"/>
    </row>
    <row r="348" spans="1:18" hidden="1" x14ac:dyDescent="0.25">
      <c r="A348" s="102"/>
      <c r="B348" s="103" t="s">
        <v>390</v>
      </c>
      <c r="C348" s="103" t="s">
        <v>394</v>
      </c>
      <c r="D348" s="103" t="s">
        <v>87</v>
      </c>
      <c r="H348" s="123">
        <f>'MATRIZ 2017 COMPL HOMOLOGADA (2'!J348</f>
        <v>0</v>
      </c>
      <c r="I348" s="123">
        <f>'MATRIZ 2017 COMPL HOMOLOGADA (2'!O348</f>
        <v>514089.38802805939</v>
      </c>
      <c r="J348" s="123">
        <f>'MATRIZ 2017 COMPL HOMOLOGADA (2'!R348+'MATRIZ 2017 COMPL HOMOLOGADA (2'!X348+'MATRIZ 2017 COMPL HOMOLOGADA (2'!AQ348+'MATRIZ 2017 COMPL HOMOLOGADA (2'!AU348+'MATRIZ 2017 COMPL HOMOLOGADA (2'!AY348</f>
        <v>0</v>
      </c>
      <c r="K348" s="123"/>
      <c r="L348" s="123">
        <f t="shared" si="19"/>
        <v>514089.38802805939</v>
      </c>
      <c r="M348" s="123"/>
      <c r="N348" s="123">
        <f>'MATRIZ 2017 COMPL HOMOLOGADA (2'!AG348+'MATRIZ 2017 COMPL HOMOLOGADA (2'!AJ348+'MATRIZ 2017 COMPL HOMOLOGADA (2'!AM348</f>
        <v>16760.097122740983</v>
      </c>
      <c r="O348" s="123"/>
      <c r="P348" s="123"/>
      <c r="Q348" s="123">
        <f>'MATRIZ 2017 COMPL HOMOLOGADA (2'!AJ348+'MATRIZ 2017 COMPL HOMOLOGADA (2'!AM348+'MATRIZ 2017 COMPL HOMOLOGADA (2'!AP348</f>
        <v>0</v>
      </c>
      <c r="R348" s="102"/>
    </row>
    <row r="349" spans="1:18" hidden="1" x14ac:dyDescent="0.25">
      <c r="A349" s="102"/>
      <c r="B349" s="103" t="s">
        <v>390</v>
      </c>
      <c r="C349" s="103" t="s">
        <v>395</v>
      </c>
      <c r="D349" s="103" t="s">
        <v>87</v>
      </c>
      <c r="H349" s="123">
        <f>'MATRIZ 2017 COMPL HOMOLOGADA (2'!J349</f>
        <v>0</v>
      </c>
      <c r="I349" s="123">
        <f>'MATRIZ 2017 COMPL HOMOLOGADA (2'!O349</f>
        <v>598448.63315832696</v>
      </c>
      <c r="J349" s="123">
        <f>'MATRIZ 2017 COMPL HOMOLOGADA (2'!R349+'MATRIZ 2017 COMPL HOMOLOGADA (2'!X349+'MATRIZ 2017 COMPL HOMOLOGADA (2'!AQ349+'MATRIZ 2017 COMPL HOMOLOGADA (2'!AU349+'MATRIZ 2017 COMPL HOMOLOGADA (2'!AY349</f>
        <v>0</v>
      </c>
      <c r="K349" s="123"/>
      <c r="L349" s="123">
        <f t="shared" si="19"/>
        <v>598448.63315832696</v>
      </c>
      <c r="M349" s="123"/>
      <c r="N349" s="123">
        <f>'MATRIZ 2017 COMPL HOMOLOGADA (2'!AG349+'MATRIZ 2017 COMPL HOMOLOGADA (2'!AJ349+'MATRIZ 2017 COMPL HOMOLOGADA (2'!AM349</f>
        <v>86203.784476842498</v>
      </c>
      <c r="O349" s="123"/>
      <c r="P349" s="123"/>
      <c r="Q349" s="123">
        <f>'MATRIZ 2017 COMPL HOMOLOGADA (2'!AJ349+'MATRIZ 2017 COMPL HOMOLOGADA (2'!AM349+'MATRIZ 2017 COMPL HOMOLOGADA (2'!AP349</f>
        <v>0</v>
      </c>
      <c r="R349" s="102"/>
    </row>
    <row r="350" spans="1:18" hidden="1" x14ac:dyDescent="0.25">
      <c r="A350" s="102"/>
      <c r="B350" s="103" t="s">
        <v>390</v>
      </c>
      <c r="C350" s="103" t="s">
        <v>396</v>
      </c>
      <c r="D350" s="103" t="s">
        <v>87</v>
      </c>
      <c r="H350" s="123">
        <f>'MATRIZ 2017 COMPL HOMOLOGADA (2'!J350</f>
        <v>0</v>
      </c>
      <c r="I350" s="123">
        <f>'MATRIZ 2017 COMPL HOMOLOGADA (2'!O350</f>
        <v>569639.5061110456</v>
      </c>
      <c r="J350" s="123">
        <f>'MATRIZ 2017 COMPL HOMOLOGADA (2'!R350+'MATRIZ 2017 COMPL HOMOLOGADA (2'!X350+'MATRIZ 2017 COMPL HOMOLOGADA (2'!AQ350+'MATRIZ 2017 COMPL HOMOLOGADA (2'!AU350+'MATRIZ 2017 COMPL HOMOLOGADA (2'!AY350</f>
        <v>0</v>
      </c>
      <c r="K350" s="123"/>
      <c r="L350" s="123">
        <f t="shared" si="19"/>
        <v>569639.5061110456</v>
      </c>
      <c r="M350" s="123"/>
      <c r="N350" s="123">
        <f>'MATRIZ 2017 COMPL HOMOLOGADA (2'!AG350+'MATRIZ 2017 COMPL HOMOLOGADA (2'!AJ350+'MATRIZ 2017 COMPL HOMOLOGADA (2'!AM350</f>
        <v>107565.61085907112</v>
      </c>
      <c r="O350" s="123"/>
      <c r="P350" s="123"/>
      <c r="Q350" s="123">
        <f>'MATRIZ 2017 COMPL HOMOLOGADA (2'!AJ350+'MATRIZ 2017 COMPL HOMOLOGADA (2'!AM350+'MATRIZ 2017 COMPL HOMOLOGADA (2'!AP350</f>
        <v>0</v>
      </c>
      <c r="R350" s="102"/>
    </row>
    <row r="351" spans="1:18" hidden="1" x14ac:dyDescent="0.25">
      <c r="A351" s="102"/>
      <c r="B351" s="103" t="s">
        <v>390</v>
      </c>
      <c r="C351" s="103" t="s">
        <v>397</v>
      </c>
      <c r="D351" s="103" t="s">
        <v>87</v>
      </c>
      <c r="H351" s="123">
        <f>'MATRIZ 2017 COMPL HOMOLOGADA (2'!J351</f>
        <v>0</v>
      </c>
      <c r="I351" s="123">
        <f>'MATRIZ 2017 COMPL HOMOLOGADA (2'!O351</f>
        <v>703519.36085522606</v>
      </c>
      <c r="J351" s="123">
        <f>'MATRIZ 2017 COMPL HOMOLOGADA (2'!R351+'MATRIZ 2017 COMPL HOMOLOGADA (2'!X351+'MATRIZ 2017 COMPL HOMOLOGADA (2'!AQ351+'MATRIZ 2017 COMPL HOMOLOGADA (2'!AU351+'MATRIZ 2017 COMPL HOMOLOGADA (2'!AY351</f>
        <v>7929.3757159787756</v>
      </c>
      <c r="K351" s="123"/>
      <c r="L351" s="123">
        <f t="shared" si="19"/>
        <v>711448.73657120485</v>
      </c>
      <c r="M351" s="123"/>
      <c r="N351" s="123">
        <f>'MATRIZ 2017 COMPL HOMOLOGADA (2'!AG351+'MATRIZ 2017 COMPL HOMOLOGADA (2'!AJ351+'MATRIZ 2017 COMPL HOMOLOGADA (2'!AM351</f>
        <v>183235.76321352861</v>
      </c>
      <c r="O351" s="123"/>
      <c r="P351" s="123"/>
      <c r="Q351" s="123">
        <f>'MATRIZ 2017 COMPL HOMOLOGADA (2'!AJ351+'MATRIZ 2017 COMPL HOMOLOGADA (2'!AM351+'MATRIZ 2017 COMPL HOMOLOGADA (2'!AP351</f>
        <v>8311.2581775946164</v>
      </c>
      <c r="R351" s="102"/>
    </row>
    <row r="352" spans="1:18" hidden="1" x14ac:dyDescent="0.25">
      <c r="A352" s="102"/>
      <c r="B352" s="103" t="s">
        <v>390</v>
      </c>
      <c r="C352" s="103" t="s">
        <v>398</v>
      </c>
      <c r="D352" s="103" t="s">
        <v>89</v>
      </c>
      <c r="H352" s="123">
        <f>'MATRIZ 2017 COMPL HOMOLOGADA (2'!J352</f>
        <v>1922547.1643824265</v>
      </c>
      <c r="I352" s="123">
        <f>'MATRIZ 2017 COMPL HOMOLOGADA (2'!O352</f>
        <v>0</v>
      </c>
      <c r="J352" s="123">
        <f>'MATRIZ 2017 COMPL HOMOLOGADA (2'!R352+'MATRIZ 2017 COMPL HOMOLOGADA (2'!X352+'MATRIZ 2017 COMPL HOMOLOGADA (2'!AQ352+'MATRIZ 2017 COMPL HOMOLOGADA (2'!AU352+'MATRIZ 2017 COMPL HOMOLOGADA (2'!AY352</f>
        <v>35273.477662376543</v>
      </c>
      <c r="K352" s="123"/>
      <c r="L352" s="123">
        <f t="shared" si="19"/>
        <v>1957820.6420448031</v>
      </c>
      <c r="M352" s="123"/>
      <c r="N352" s="123">
        <f>'MATRIZ 2017 COMPL HOMOLOGADA (2'!AG352+'MATRIZ 2017 COMPL HOMOLOGADA (2'!AJ352+'MATRIZ 2017 COMPL HOMOLOGADA (2'!AM352</f>
        <v>419011.20423826791</v>
      </c>
      <c r="O352" s="123"/>
      <c r="P352" s="123"/>
      <c r="Q352" s="123">
        <f>'MATRIZ 2017 COMPL HOMOLOGADA (2'!AJ352+'MATRIZ 2017 COMPL HOMOLOGADA (2'!AM352+'MATRIZ 2017 COMPL HOMOLOGADA (2'!AP352</f>
        <v>42743.613484772322</v>
      </c>
      <c r="R352" s="102"/>
    </row>
    <row r="353" spans="1:18" hidden="1" x14ac:dyDescent="0.25">
      <c r="A353" s="102"/>
      <c r="B353" s="103" t="s">
        <v>390</v>
      </c>
      <c r="C353" s="103" t="s">
        <v>399</v>
      </c>
      <c r="D353" s="103" t="s">
        <v>89</v>
      </c>
      <c r="H353" s="123">
        <f>'MATRIZ 2017 COMPL HOMOLOGADA (2'!J353</f>
        <v>3108020.8154908158</v>
      </c>
      <c r="I353" s="123">
        <f>'MATRIZ 2017 COMPL HOMOLOGADA (2'!O353</f>
        <v>0</v>
      </c>
      <c r="J353" s="123">
        <f>'MATRIZ 2017 COMPL HOMOLOGADA (2'!R353+'MATRIZ 2017 COMPL HOMOLOGADA (2'!X353+'MATRIZ 2017 COMPL HOMOLOGADA (2'!AQ353+'MATRIZ 2017 COMPL HOMOLOGADA (2'!AU353+'MATRIZ 2017 COMPL HOMOLOGADA (2'!AY353</f>
        <v>332889.13076704455</v>
      </c>
      <c r="K353" s="123"/>
      <c r="L353" s="123">
        <f t="shared" si="19"/>
        <v>3440909.9462578604</v>
      </c>
      <c r="M353" s="123"/>
      <c r="N353" s="123">
        <f>'MATRIZ 2017 COMPL HOMOLOGADA (2'!AG353+'MATRIZ 2017 COMPL HOMOLOGADA (2'!AJ353+'MATRIZ 2017 COMPL HOMOLOGADA (2'!AM353</f>
        <v>786412.0370044302</v>
      </c>
      <c r="O353" s="123"/>
      <c r="P353" s="123"/>
      <c r="Q353" s="123">
        <f>'MATRIZ 2017 COMPL HOMOLOGADA (2'!AJ353+'MATRIZ 2017 COMPL HOMOLOGADA (2'!AM353+'MATRIZ 2017 COMPL HOMOLOGADA (2'!AP353</f>
        <v>93204.823848739645</v>
      </c>
      <c r="R353" s="102"/>
    </row>
    <row r="354" spans="1:18" hidden="1" x14ac:dyDescent="0.25">
      <c r="A354" s="102"/>
      <c r="B354" s="103" t="s">
        <v>390</v>
      </c>
      <c r="C354" s="103" t="s">
        <v>400</v>
      </c>
      <c r="D354" s="103" t="s">
        <v>89</v>
      </c>
      <c r="H354" s="123">
        <f>'MATRIZ 2017 COMPL HOMOLOGADA (2'!J354</f>
        <v>4219574.7506735297</v>
      </c>
      <c r="I354" s="123">
        <f>'MATRIZ 2017 COMPL HOMOLOGADA (2'!O354</f>
        <v>0</v>
      </c>
      <c r="J354" s="123">
        <f>'MATRIZ 2017 COMPL HOMOLOGADA (2'!R354+'MATRIZ 2017 COMPL HOMOLOGADA (2'!X354+'MATRIZ 2017 COMPL HOMOLOGADA (2'!AQ354+'MATRIZ 2017 COMPL HOMOLOGADA (2'!AU354+'MATRIZ 2017 COMPL HOMOLOGADA (2'!AY354</f>
        <v>26743.956623257753</v>
      </c>
      <c r="K354" s="123"/>
      <c r="L354" s="123">
        <f t="shared" si="19"/>
        <v>4246318.7072967878</v>
      </c>
      <c r="M354" s="123"/>
      <c r="N354" s="123">
        <f>'MATRIZ 2017 COMPL HOMOLOGADA (2'!AG354+'MATRIZ 2017 COMPL HOMOLOGADA (2'!AJ354+'MATRIZ 2017 COMPL HOMOLOGADA (2'!AM354</f>
        <v>1535604.6882302135</v>
      </c>
      <c r="O354" s="123"/>
      <c r="P354" s="123"/>
      <c r="Q354" s="123">
        <f>'MATRIZ 2017 COMPL HOMOLOGADA (2'!AJ354+'MATRIZ 2017 COMPL HOMOLOGADA (2'!AM354+'MATRIZ 2017 COMPL HOMOLOGADA (2'!AP354</f>
        <v>902889.59539172496</v>
      </c>
      <c r="R354" s="102"/>
    </row>
    <row r="355" spans="1:18" hidden="1" x14ac:dyDescent="0.25">
      <c r="A355" s="102"/>
      <c r="B355" s="103" t="s">
        <v>390</v>
      </c>
      <c r="C355" s="103" t="s">
        <v>401</v>
      </c>
      <c r="D355" s="103" t="s">
        <v>89</v>
      </c>
      <c r="H355" s="123">
        <f>'MATRIZ 2017 COMPL HOMOLOGADA (2'!J355</f>
        <v>4803390.6113727763</v>
      </c>
      <c r="I355" s="123">
        <f>'MATRIZ 2017 COMPL HOMOLOGADA (2'!O355</f>
        <v>0</v>
      </c>
      <c r="J355" s="123">
        <f>'MATRIZ 2017 COMPL HOMOLOGADA (2'!R355+'MATRIZ 2017 COMPL HOMOLOGADA (2'!X355+'MATRIZ 2017 COMPL HOMOLOGADA (2'!AQ355+'MATRIZ 2017 COMPL HOMOLOGADA (2'!AU355+'MATRIZ 2017 COMPL HOMOLOGADA (2'!AY355</f>
        <v>35514.817384261914</v>
      </c>
      <c r="K355" s="123"/>
      <c r="L355" s="123">
        <f t="shared" si="19"/>
        <v>4838905.428757038</v>
      </c>
      <c r="M355" s="123"/>
      <c r="N355" s="123">
        <f>'MATRIZ 2017 COMPL HOMOLOGADA (2'!AG355+'MATRIZ 2017 COMPL HOMOLOGADA (2'!AJ355+'MATRIZ 2017 COMPL HOMOLOGADA (2'!AM355</f>
        <v>1315259.5950599418</v>
      </c>
      <c r="O355" s="123"/>
      <c r="P355" s="123"/>
      <c r="Q355" s="123">
        <f>'MATRIZ 2017 COMPL HOMOLOGADA (2'!AJ355+'MATRIZ 2017 COMPL HOMOLOGADA (2'!AM355+'MATRIZ 2017 COMPL HOMOLOGADA (2'!AP355</f>
        <v>685805.7601156272</v>
      </c>
      <c r="R355" s="102"/>
    </row>
    <row r="356" spans="1:18" hidden="1" x14ac:dyDescent="0.25">
      <c r="A356" s="102"/>
      <c r="B356" s="103" t="s">
        <v>390</v>
      </c>
      <c r="C356" s="103" t="s">
        <v>402</v>
      </c>
      <c r="D356" s="103" t="s">
        <v>89</v>
      </c>
      <c r="H356" s="123">
        <f>'MATRIZ 2017 COMPL HOMOLOGADA (2'!J356</f>
        <v>4040280.1476146509</v>
      </c>
      <c r="I356" s="123">
        <f>'MATRIZ 2017 COMPL HOMOLOGADA (2'!O356</f>
        <v>0</v>
      </c>
      <c r="J356" s="123">
        <f>'MATRIZ 2017 COMPL HOMOLOGADA (2'!R356+'MATRIZ 2017 COMPL HOMOLOGADA (2'!X356+'MATRIZ 2017 COMPL HOMOLOGADA (2'!AQ356+'MATRIZ 2017 COMPL HOMOLOGADA (2'!AU356+'MATRIZ 2017 COMPL HOMOLOGADA (2'!AY356</f>
        <v>30261.329985134864</v>
      </c>
      <c r="K356" s="123"/>
      <c r="L356" s="123">
        <f t="shared" si="19"/>
        <v>4070541.4775997857</v>
      </c>
      <c r="M356" s="123"/>
      <c r="N356" s="123">
        <f>'MATRIZ 2017 COMPL HOMOLOGADA (2'!AG356+'MATRIZ 2017 COMPL HOMOLOGADA (2'!AJ356+'MATRIZ 2017 COMPL HOMOLOGADA (2'!AM356</f>
        <v>1039617.2014712708</v>
      </c>
      <c r="O356" s="123"/>
      <c r="P356" s="123"/>
      <c r="Q356" s="123">
        <f>'MATRIZ 2017 COMPL HOMOLOGADA (2'!AJ356+'MATRIZ 2017 COMPL HOMOLOGADA (2'!AM356+'MATRIZ 2017 COMPL HOMOLOGADA (2'!AP356</f>
        <v>391225.32638730423</v>
      </c>
      <c r="R356" s="102"/>
    </row>
    <row r="357" spans="1:18" hidden="1" x14ac:dyDescent="0.25">
      <c r="A357" s="102"/>
      <c r="B357" s="103" t="s">
        <v>390</v>
      </c>
      <c r="C357" s="103" t="s">
        <v>403</v>
      </c>
      <c r="D357" s="103" t="s">
        <v>89</v>
      </c>
      <c r="H357" s="123">
        <f>'MATRIZ 2017 COMPL HOMOLOGADA (2'!J357</f>
        <v>7937242.8308922956</v>
      </c>
      <c r="I357" s="123">
        <f>'MATRIZ 2017 COMPL HOMOLOGADA (2'!O357</f>
        <v>0</v>
      </c>
      <c r="J357" s="123">
        <f>'MATRIZ 2017 COMPL HOMOLOGADA (2'!R357+'MATRIZ 2017 COMPL HOMOLOGADA (2'!X357+'MATRIZ 2017 COMPL HOMOLOGADA (2'!AQ357+'MATRIZ 2017 COMPL HOMOLOGADA (2'!AU357+'MATRIZ 2017 COMPL HOMOLOGADA (2'!AY357</f>
        <v>788779.87510985904</v>
      </c>
      <c r="K357" s="123"/>
      <c r="L357" s="123">
        <f t="shared" si="19"/>
        <v>8726022.7060021553</v>
      </c>
      <c r="M357" s="123"/>
      <c r="N357" s="123">
        <f>'MATRIZ 2017 COMPL HOMOLOGADA (2'!AG357+'MATRIZ 2017 COMPL HOMOLOGADA (2'!AJ357+'MATRIZ 2017 COMPL HOMOLOGADA (2'!AM357</f>
        <v>2397947.1543938457</v>
      </c>
      <c r="O357" s="123"/>
      <c r="P357" s="123"/>
      <c r="Q357" s="123">
        <f>'MATRIZ 2017 COMPL HOMOLOGADA (2'!AJ357+'MATRIZ 2017 COMPL HOMOLOGADA (2'!AM357+'MATRIZ 2017 COMPL HOMOLOGADA (2'!AP357</f>
        <v>257451.11640596663</v>
      </c>
      <c r="R357" s="102"/>
    </row>
    <row r="358" spans="1:18" hidden="1" x14ac:dyDescent="0.25">
      <c r="A358" s="102"/>
      <c r="B358" s="103" t="s">
        <v>390</v>
      </c>
      <c r="C358" s="103" t="s">
        <v>404</v>
      </c>
      <c r="D358" s="103" t="s">
        <v>89</v>
      </c>
      <c r="H358" s="123">
        <f>'MATRIZ 2017 COMPL HOMOLOGADA (2'!J358</f>
        <v>3026100.8259092281</v>
      </c>
      <c r="I358" s="123">
        <f>'MATRIZ 2017 COMPL HOMOLOGADA (2'!O358</f>
        <v>0</v>
      </c>
      <c r="J358" s="123">
        <f>'MATRIZ 2017 COMPL HOMOLOGADA (2'!R358+'MATRIZ 2017 COMPL HOMOLOGADA (2'!X358+'MATRIZ 2017 COMPL HOMOLOGADA (2'!AQ358+'MATRIZ 2017 COMPL HOMOLOGADA (2'!AU358+'MATRIZ 2017 COMPL HOMOLOGADA (2'!AY358</f>
        <v>42172.662157858249</v>
      </c>
      <c r="K358" s="123"/>
      <c r="L358" s="123">
        <f t="shared" si="19"/>
        <v>3068273.4880670863</v>
      </c>
      <c r="M358" s="123"/>
      <c r="N358" s="123">
        <f>'MATRIZ 2017 COMPL HOMOLOGADA (2'!AG358+'MATRIZ 2017 COMPL HOMOLOGADA (2'!AJ358+'MATRIZ 2017 COMPL HOMOLOGADA (2'!AM358</f>
        <v>1385919.3929368046</v>
      </c>
      <c r="O358" s="123"/>
      <c r="P358" s="123"/>
      <c r="Q358" s="123">
        <f>'MATRIZ 2017 COMPL HOMOLOGADA (2'!AJ358+'MATRIZ 2017 COMPL HOMOLOGADA (2'!AM358+'MATRIZ 2017 COMPL HOMOLOGADA (2'!AP358</f>
        <v>896943.37844523345</v>
      </c>
      <c r="R358" s="102"/>
    </row>
    <row r="359" spans="1:18" hidden="1" x14ac:dyDescent="0.25">
      <c r="A359" s="102"/>
      <c r="B359" s="103" t="s">
        <v>390</v>
      </c>
      <c r="C359" s="103" t="s">
        <v>405</v>
      </c>
      <c r="D359" s="103" t="s">
        <v>89</v>
      </c>
      <c r="H359" s="123">
        <f>'MATRIZ 2017 COMPL HOMOLOGADA (2'!J359</f>
        <v>2364074.7897299398</v>
      </c>
      <c r="I359" s="123">
        <f>'MATRIZ 2017 COMPL HOMOLOGADA (2'!O359</f>
        <v>0</v>
      </c>
      <c r="J359" s="123">
        <f>'MATRIZ 2017 COMPL HOMOLOGADA (2'!R359+'MATRIZ 2017 COMPL HOMOLOGADA (2'!X359+'MATRIZ 2017 COMPL HOMOLOGADA (2'!AQ359+'MATRIZ 2017 COMPL HOMOLOGADA (2'!AU359+'MATRIZ 2017 COMPL HOMOLOGADA (2'!AY359</f>
        <v>14464.884474792081</v>
      </c>
      <c r="K359" s="123"/>
      <c r="L359" s="123">
        <f t="shared" si="19"/>
        <v>2378539.6742047318</v>
      </c>
      <c r="M359" s="123"/>
      <c r="N359" s="123">
        <f>'MATRIZ 2017 COMPL HOMOLOGADA (2'!AG359+'MATRIZ 2017 COMPL HOMOLOGADA (2'!AJ359+'MATRIZ 2017 COMPL HOMOLOGADA (2'!AM359</f>
        <v>652667.70815037226</v>
      </c>
      <c r="O359" s="123"/>
      <c r="P359" s="123"/>
      <c r="Q359" s="123">
        <f>'MATRIZ 2017 COMPL HOMOLOGADA (2'!AJ359+'MATRIZ 2017 COMPL HOMOLOGADA (2'!AM359+'MATRIZ 2017 COMPL HOMOLOGADA (2'!AP359</f>
        <v>14313.83352807962</v>
      </c>
      <c r="R359" s="102"/>
    </row>
    <row r="360" spans="1:18" hidden="1" x14ac:dyDescent="0.25">
      <c r="A360" s="102"/>
      <c r="B360" s="103" t="s">
        <v>390</v>
      </c>
      <c r="C360" s="103" t="s">
        <v>406</v>
      </c>
      <c r="D360" s="103" t="s">
        <v>93</v>
      </c>
      <c r="H360" s="123">
        <f>'MATRIZ 2017 COMPL HOMOLOGADA (2'!J360</f>
        <v>0</v>
      </c>
      <c r="I360" s="123">
        <f>'MATRIZ 2017 COMPL HOMOLOGADA (2'!O360</f>
        <v>1420228.4247261616</v>
      </c>
      <c r="J360" s="123">
        <f>'MATRIZ 2017 COMPL HOMOLOGADA (2'!R360+'MATRIZ 2017 COMPL HOMOLOGADA (2'!X360+'MATRIZ 2017 COMPL HOMOLOGADA (2'!AQ360+'MATRIZ 2017 COMPL HOMOLOGADA (2'!AU360+'MATRIZ 2017 COMPL HOMOLOGADA (2'!AY360</f>
        <v>22101.605362519556</v>
      </c>
      <c r="K360" s="123"/>
      <c r="L360" s="123">
        <f t="shared" si="19"/>
        <v>1442330.0300886813</v>
      </c>
      <c r="M360" s="123"/>
      <c r="N360" s="123">
        <f>'MATRIZ 2017 COMPL HOMOLOGADA (2'!AG360+'MATRIZ 2017 COMPL HOMOLOGADA (2'!AJ360+'MATRIZ 2017 COMPL HOMOLOGADA (2'!AM360</f>
        <v>269043.09198051004</v>
      </c>
      <c r="O360" s="123"/>
      <c r="P360" s="123"/>
      <c r="Q360" s="123">
        <f>'MATRIZ 2017 COMPL HOMOLOGADA (2'!AJ360+'MATRIZ 2017 COMPL HOMOLOGADA (2'!AM360+'MATRIZ 2017 COMPL HOMOLOGADA (2'!AP360</f>
        <v>22625.091705674236</v>
      </c>
      <c r="R360" s="102"/>
    </row>
    <row r="361" spans="1:18" hidden="1" x14ac:dyDescent="0.25">
      <c r="A361" s="102"/>
      <c r="B361" s="103" t="s">
        <v>390</v>
      </c>
      <c r="C361" s="103" t="s">
        <v>407</v>
      </c>
      <c r="D361" s="103" t="s">
        <v>89</v>
      </c>
      <c r="H361" s="123">
        <f>'MATRIZ 2017 COMPL HOMOLOGADA (2'!J361</f>
        <v>1719973.4019592025</v>
      </c>
      <c r="I361" s="123">
        <f>'MATRIZ 2017 COMPL HOMOLOGADA (2'!O361</f>
        <v>0</v>
      </c>
      <c r="J361" s="123">
        <f>'MATRIZ 2017 COMPL HOMOLOGADA (2'!R361+'MATRIZ 2017 COMPL HOMOLOGADA (2'!X361+'MATRIZ 2017 COMPL HOMOLOGADA (2'!AQ361+'MATRIZ 2017 COMPL HOMOLOGADA (2'!AU361+'MATRIZ 2017 COMPL HOMOLOGADA (2'!AY361</f>
        <v>34217.741220831311</v>
      </c>
      <c r="K361" s="123"/>
      <c r="L361" s="123">
        <f t="shared" si="19"/>
        <v>1754191.1431800339</v>
      </c>
      <c r="M361" s="123"/>
      <c r="N361" s="123">
        <f>'MATRIZ 2017 COMPL HOMOLOGADA (2'!AG361+'MATRIZ 2017 COMPL HOMOLOGADA (2'!AJ361+'MATRIZ 2017 COMPL HOMOLOGADA (2'!AM361</f>
        <v>408058.64453050541</v>
      </c>
      <c r="O361" s="123"/>
      <c r="P361" s="123"/>
      <c r="Q361" s="123">
        <f>'MATRIZ 2017 COMPL HOMOLOGADA (2'!AJ361+'MATRIZ 2017 COMPL HOMOLOGADA (2'!AM361+'MATRIZ 2017 COMPL HOMOLOGADA (2'!AP361</f>
        <v>39247.608060863473</v>
      </c>
      <c r="R361" s="102"/>
    </row>
    <row r="362" spans="1:18" hidden="1" x14ac:dyDescent="0.25">
      <c r="A362" s="102"/>
      <c r="B362" s="103" t="s">
        <v>390</v>
      </c>
      <c r="C362" s="103" t="s">
        <v>408</v>
      </c>
      <c r="D362" s="103" t="s">
        <v>89</v>
      </c>
      <c r="H362" s="123">
        <f>'MATRIZ 2017 COMPL HOMOLOGADA (2'!J362</f>
        <v>5258342.9119035518</v>
      </c>
      <c r="I362" s="123">
        <f>'MATRIZ 2017 COMPL HOMOLOGADA (2'!O362</f>
        <v>0</v>
      </c>
      <c r="J362" s="123">
        <f>'MATRIZ 2017 COMPL HOMOLOGADA (2'!R362+'MATRIZ 2017 COMPL HOMOLOGADA (2'!X362+'MATRIZ 2017 COMPL HOMOLOGADA (2'!AQ362+'MATRIZ 2017 COMPL HOMOLOGADA (2'!AU362+'MATRIZ 2017 COMPL HOMOLOGADA (2'!AY362</f>
        <v>12699.353704499394</v>
      </c>
      <c r="K362" s="123"/>
      <c r="L362" s="123">
        <f t="shared" si="19"/>
        <v>5271042.2656080509</v>
      </c>
      <c r="M362" s="123"/>
      <c r="N362" s="123">
        <f>'MATRIZ 2017 COMPL HOMOLOGADA (2'!AG362+'MATRIZ 2017 COMPL HOMOLOGADA (2'!AJ362+'MATRIZ 2017 COMPL HOMOLOGADA (2'!AM362</f>
        <v>2327999.3611000841</v>
      </c>
      <c r="O362" s="123"/>
      <c r="P362" s="123"/>
      <c r="Q362" s="123">
        <f>'MATRIZ 2017 COMPL HOMOLOGADA (2'!AJ362+'MATRIZ 2017 COMPL HOMOLOGADA (2'!AM362+'MATRIZ 2017 COMPL HOMOLOGADA (2'!AP362</f>
        <v>1449702.623562532</v>
      </c>
      <c r="R362" s="102"/>
    </row>
    <row r="363" spans="1:18" hidden="1" x14ac:dyDescent="0.25">
      <c r="A363" s="102"/>
      <c r="B363" s="103" t="s">
        <v>390</v>
      </c>
      <c r="C363" s="103" t="s">
        <v>409</v>
      </c>
      <c r="D363" s="103" t="s">
        <v>89</v>
      </c>
      <c r="H363" s="123">
        <f>'MATRIZ 2017 COMPL HOMOLOGADA (2'!J363</f>
        <v>2273585.8007047721</v>
      </c>
      <c r="I363" s="123">
        <f>'MATRIZ 2017 COMPL HOMOLOGADA (2'!O363</f>
        <v>0</v>
      </c>
      <c r="J363" s="123">
        <f>'MATRIZ 2017 COMPL HOMOLOGADA (2'!R363+'MATRIZ 2017 COMPL HOMOLOGADA (2'!X363+'MATRIZ 2017 COMPL HOMOLOGADA (2'!AQ363+'MATRIZ 2017 COMPL HOMOLOGADA (2'!AU363+'MATRIZ 2017 COMPL HOMOLOGADA (2'!AY363</f>
        <v>80566.739780465636</v>
      </c>
      <c r="K363" s="123"/>
      <c r="L363" s="123">
        <f t="shared" si="19"/>
        <v>2354152.5404852377</v>
      </c>
      <c r="M363" s="123"/>
      <c r="N363" s="123">
        <f>'MATRIZ 2017 COMPL HOMOLOGADA (2'!AG363+'MATRIZ 2017 COMPL HOMOLOGADA (2'!AJ363+'MATRIZ 2017 COMPL HOMOLOGADA (2'!AM363</f>
        <v>441901.56737456721</v>
      </c>
      <c r="O363" s="123"/>
      <c r="P363" s="123"/>
      <c r="Q363" s="123">
        <f>'MATRIZ 2017 COMPL HOMOLOGADA (2'!AJ363+'MATRIZ 2017 COMPL HOMOLOGADA (2'!AM363+'MATRIZ 2017 COMPL HOMOLOGADA (2'!AP363</f>
        <v>123151.73823467582</v>
      </c>
      <c r="R363" s="102"/>
    </row>
    <row r="364" spans="1:18" hidden="1" x14ac:dyDescent="0.25">
      <c r="A364" s="102"/>
      <c r="B364" s="103" t="s">
        <v>390</v>
      </c>
      <c r="C364" s="103" t="s">
        <v>410</v>
      </c>
      <c r="D364" s="103" t="s">
        <v>93</v>
      </c>
      <c r="H364" s="123">
        <f>'MATRIZ 2017 COMPL HOMOLOGADA (2'!J364</f>
        <v>0</v>
      </c>
      <c r="I364" s="123">
        <f>'MATRIZ 2017 COMPL HOMOLOGADA (2'!O364</f>
        <v>1152687.8140084506</v>
      </c>
      <c r="J364" s="123">
        <f>'MATRIZ 2017 COMPL HOMOLOGADA (2'!R364+'MATRIZ 2017 COMPL HOMOLOGADA (2'!X364+'MATRIZ 2017 COMPL HOMOLOGADA (2'!AQ364+'MATRIZ 2017 COMPL HOMOLOGADA (2'!AU364+'MATRIZ 2017 COMPL HOMOLOGADA (2'!AY364</f>
        <v>0</v>
      </c>
      <c r="K364" s="123"/>
      <c r="L364" s="123">
        <f t="shared" si="19"/>
        <v>1152687.8140084506</v>
      </c>
      <c r="M364" s="123"/>
      <c r="N364" s="123">
        <f>'MATRIZ 2017 COMPL HOMOLOGADA (2'!AG364+'MATRIZ 2017 COMPL HOMOLOGADA (2'!AJ364+'MATRIZ 2017 COMPL HOMOLOGADA (2'!AM364</f>
        <v>207401.97218714352</v>
      </c>
      <c r="O364" s="123"/>
      <c r="P364" s="123"/>
      <c r="Q364" s="123">
        <f>'MATRIZ 2017 COMPL HOMOLOGADA (2'!AJ364+'MATRIZ 2017 COMPL HOMOLOGADA (2'!AM364+'MATRIZ 2017 COMPL HOMOLOGADA (2'!AP364</f>
        <v>0</v>
      </c>
      <c r="R364" s="102"/>
    </row>
    <row r="365" spans="1:18" x14ac:dyDescent="0.25">
      <c r="A365" s="102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02"/>
    </row>
    <row r="366" spans="1:18" x14ac:dyDescent="0.25">
      <c r="A366" s="102"/>
      <c r="B366" s="107" t="s">
        <v>411</v>
      </c>
      <c r="C366" s="107" t="s">
        <v>412</v>
      </c>
      <c r="D366" s="107" t="s">
        <v>84</v>
      </c>
      <c r="E366" s="107"/>
      <c r="F366" s="109"/>
      <c r="G366" s="107"/>
      <c r="H366" s="124">
        <f>SUM(H367:H385)</f>
        <v>37066203.926086158</v>
      </c>
      <c r="I366" s="124">
        <f>SUM(I367:I385)</f>
        <v>6085431.253283741</v>
      </c>
      <c r="J366" s="124">
        <f>SUM(J367:J385)</f>
        <v>6069010.2704923078</v>
      </c>
      <c r="K366" s="124"/>
      <c r="L366" s="124">
        <f>SUM(L367:L385)</f>
        <v>49220645.449862197</v>
      </c>
      <c r="M366" s="124"/>
      <c r="N366" s="124">
        <f>SUM(N367:N385)</f>
        <v>14278232.017517323</v>
      </c>
      <c r="O366" s="124"/>
      <c r="P366" s="124">
        <f>L366*'DADOS BASE PROPOSTA'!$H$63</f>
        <v>39376.516359889756</v>
      </c>
      <c r="Q366" s="124">
        <v>2926829.27</v>
      </c>
      <c r="R366" s="102"/>
    </row>
    <row r="367" spans="1:18" hidden="1" x14ac:dyDescent="0.25">
      <c r="A367" s="102"/>
      <c r="B367" s="103" t="s">
        <v>411</v>
      </c>
      <c r="C367" s="103" t="s">
        <v>35</v>
      </c>
      <c r="D367" s="103" t="s">
        <v>85</v>
      </c>
      <c r="F367" s="77">
        <f>'MATRIZ 2017 COMPL HOMOLOGADA (2'!Q367</f>
        <v>18</v>
      </c>
      <c r="H367" s="123">
        <f>'MATRIZ 2017 COMPL HOMOLOGADA (2'!J367</f>
        <v>0</v>
      </c>
      <c r="I367" s="123">
        <f>SUMIF('MATRIZ 2017 COMPL HOMOLOGADA (2'!D368:D386,"ECR",'MATRIZ 2017 COMPL HOMOLOGADA (2'!O368:O386)</f>
        <v>0</v>
      </c>
      <c r="J367" s="123">
        <f>'MATRIZ 2017 COMPL HOMOLOGADA (2'!R367+'MATRIZ 2017 COMPL HOMOLOGADA (2'!X367+'MATRIZ 2017 COMPL HOMOLOGADA (2'!AQ367+'MATRIZ 2017 COMPL HOMOLOGADA (2'!AU367+'MATRIZ 2017 COMPL HOMOLOGADA (2'!AY367</f>
        <v>5352194.9403223209</v>
      </c>
      <c r="K367" s="123"/>
      <c r="L367" s="123">
        <f t="shared" ref="L367:L385" si="20">SUM(H367:J367)</f>
        <v>5352194.9403223209</v>
      </c>
      <c r="M367" s="123"/>
      <c r="N367" s="123">
        <f>'MATRIZ 2017 COMPL HOMOLOGADA (2'!AG367+'MATRIZ 2017 COMPL HOMOLOGADA (2'!AJ367+'MATRIZ 2017 COMPL HOMOLOGADA (2'!AM367</f>
        <v>0</v>
      </c>
      <c r="O367" s="123"/>
      <c r="P367" s="123"/>
      <c r="Q367" s="123">
        <f>'MATRIZ 2017 COMPL HOMOLOGADA (2'!AJ367+'MATRIZ 2017 COMPL HOMOLOGADA (2'!AM367+'MATRIZ 2017 COMPL HOMOLOGADA (2'!AP367</f>
        <v>203965.59687342533</v>
      </c>
      <c r="R367" s="102"/>
    </row>
    <row r="368" spans="1:18" hidden="1" x14ac:dyDescent="0.25">
      <c r="A368" s="102"/>
      <c r="B368" s="103" t="s">
        <v>411</v>
      </c>
      <c r="C368" s="103" t="s">
        <v>413</v>
      </c>
      <c r="D368" s="103" t="s">
        <v>89</v>
      </c>
      <c r="H368" s="123">
        <f>'MATRIZ 2017 COMPL HOMOLOGADA (2'!J368</f>
        <v>3171801.2327893991</v>
      </c>
      <c r="I368" s="123">
        <f>'MATRIZ 2017 COMPL HOMOLOGADA (2'!O368</f>
        <v>0</v>
      </c>
      <c r="J368" s="123">
        <f>'MATRIZ 2017 COMPL HOMOLOGADA (2'!R368+'MATRIZ 2017 COMPL HOMOLOGADA (2'!X368+'MATRIZ 2017 COMPL HOMOLOGADA (2'!AQ368+'MATRIZ 2017 COMPL HOMOLOGADA (2'!AU368+'MATRIZ 2017 COMPL HOMOLOGADA (2'!AY368</f>
        <v>51940.313042833332</v>
      </c>
      <c r="K368" s="123"/>
      <c r="L368" s="123">
        <f t="shared" si="20"/>
        <v>3223741.5458322326</v>
      </c>
      <c r="M368" s="123"/>
      <c r="N368" s="123">
        <f>'MATRIZ 2017 COMPL HOMOLOGADA (2'!AG368+'MATRIZ 2017 COMPL HOMOLOGADA (2'!AJ368+'MATRIZ 2017 COMPL HOMOLOGADA (2'!AM368</f>
        <v>1050869.9888041536</v>
      </c>
      <c r="O368" s="123"/>
      <c r="P368" s="123"/>
      <c r="Q368" s="123">
        <f>'MATRIZ 2017 COMPL HOMOLOGADA (2'!AJ368+'MATRIZ 2017 COMPL HOMOLOGADA (2'!AM368+'MATRIZ 2017 COMPL HOMOLOGADA (2'!AP368</f>
        <v>36741.038134287315</v>
      </c>
      <c r="R368" s="102"/>
    </row>
    <row r="369" spans="1:18" hidden="1" x14ac:dyDescent="0.25">
      <c r="A369" s="102"/>
      <c r="B369" s="103" t="s">
        <v>411</v>
      </c>
      <c r="C369" s="103" t="s">
        <v>414</v>
      </c>
      <c r="D369" s="103" t="s">
        <v>89</v>
      </c>
      <c r="H369" s="123">
        <f>'MATRIZ 2017 COMPL HOMOLOGADA (2'!J369</f>
        <v>1404562.1918780827</v>
      </c>
      <c r="I369" s="123">
        <f>'MATRIZ 2017 COMPL HOMOLOGADA (2'!O369</f>
        <v>0</v>
      </c>
      <c r="J369" s="123">
        <f>'MATRIZ 2017 COMPL HOMOLOGADA (2'!R369+'MATRIZ 2017 COMPL HOMOLOGADA (2'!X369+'MATRIZ 2017 COMPL HOMOLOGADA (2'!AQ369+'MATRIZ 2017 COMPL HOMOLOGADA (2'!AU369+'MATRIZ 2017 COMPL HOMOLOGADA (2'!AY369</f>
        <v>37571.476290166211</v>
      </c>
      <c r="K369" s="123"/>
      <c r="L369" s="123">
        <f t="shared" si="20"/>
        <v>1442133.6681682488</v>
      </c>
      <c r="M369" s="123"/>
      <c r="N369" s="123">
        <f>'MATRIZ 2017 COMPL HOMOLOGADA (2'!AG369+'MATRIZ 2017 COMPL HOMOLOGADA (2'!AJ369+'MATRIZ 2017 COMPL HOMOLOGADA (2'!AM369</f>
        <v>175370.49442579431</v>
      </c>
      <c r="O369" s="123"/>
      <c r="P369" s="123"/>
      <c r="Q369" s="123">
        <f>'MATRIZ 2017 COMPL HOMOLOGADA (2'!AJ369+'MATRIZ 2017 COMPL HOMOLOGADA (2'!AM369+'MATRIZ 2017 COMPL HOMOLOGADA (2'!AP369</f>
        <v>16490.591622211545</v>
      </c>
      <c r="R369" s="102"/>
    </row>
    <row r="370" spans="1:18" hidden="1" x14ac:dyDescent="0.25">
      <c r="A370" s="102"/>
      <c r="B370" s="103" t="s">
        <v>411</v>
      </c>
      <c r="C370" s="103" t="s">
        <v>415</v>
      </c>
      <c r="D370" s="103" t="s">
        <v>93</v>
      </c>
      <c r="H370" s="123">
        <f>'MATRIZ 2017 COMPL HOMOLOGADA (2'!J370</f>
        <v>0</v>
      </c>
      <c r="I370" s="123">
        <f>'MATRIZ 2017 COMPL HOMOLOGADA (2'!O370</f>
        <v>1110888.3704137946</v>
      </c>
      <c r="J370" s="123">
        <f>'MATRIZ 2017 COMPL HOMOLOGADA (2'!R370+'MATRIZ 2017 COMPL HOMOLOGADA (2'!X370+'MATRIZ 2017 COMPL HOMOLOGADA (2'!AQ370+'MATRIZ 2017 COMPL HOMOLOGADA (2'!AU370+'MATRIZ 2017 COMPL HOMOLOGADA (2'!AY370</f>
        <v>9687.8517376296386</v>
      </c>
      <c r="K370" s="123"/>
      <c r="L370" s="123">
        <f t="shared" si="20"/>
        <v>1120576.2221514243</v>
      </c>
      <c r="M370" s="123"/>
      <c r="N370" s="123">
        <f>'MATRIZ 2017 COMPL HOMOLOGADA (2'!AG370+'MATRIZ 2017 COMPL HOMOLOGADA (2'!AJ370+'MATRIZ 2017 COMPL HOMOLOGADA (2'!AM370</f>
        <v>73367.227479809284</v>
      </c>
      <c r="O370" s="123"/>
      <c r="P370" s="123"/>
      <c r="Q370" s="123">
        <f>'MATRIZ 2017 COMPL HOMOLOGADA (2'!AJ370+'MATRIZ 2017 COMPL HOMOLOGADA (2'!AM370+'MATRIZ 2017 COMPL HOMOLOGADA (2'!AP370</f>
        <v>5145.0645861300018</v>
      </c>
      <c r="R370" s="102"/>
    </row>
    <row r="371" spans="1:18" hidden="1" x14ac:dyDescent="0.25">
      <c r="A371" s="102"/>
      <c r="B371" s="103" t="s">
        <v>411</v>
      </c>
      <c r="C371" s="103" t="s">
        <v>416</v>
      </c>
      <c r="D371" s="103" t="s">
        <v>87</v>
      </c>
      <c r="H371" s="123">
        <f>'MATRIZ 2017 COMPL HOMOLOGADA (2'!J371</f>
        <v>0</v>
      </c>
      <c r="I371" s="123">
        <f>'MATRIZ 2017 COMPL HOMOLOGADA (2'!O371</f>
        <v>568119.88008377934</v>
      </c>
      <c r="J371" s="123">
        <f>'MATRIZ 2017 COMPL HOMOLOGADA (2'!R371+'MATRIZ 2017 COMPL HOMOLOGADA (2'!X371+'MATRIZ 2017 COMPL HOMOLOGADA (2'!AQ371+'MATRIZ 2017 COMPL HOMOLOGADA (2'!AU371+'MATRIZ 2017 COMPL HOMOLOGADA (2'!AY371</f>
        <v>15813.547520220051</v>
      </c>
      <c r="K371" s="123"/>
      <c r="L371" s="123">
        <f t="shared" si="20"/>
        <v>583933.42760399939</v>
      </c>
      <c r="M371" s="123"/>
      <c r="N371" s="123">
        <f>'MATRIZ 2017 COMPL HOMOLOGADA (2'!AG371+'MATRIZ 2017 COMPL HOMOLOGADA (2'!AJ371+'MATRIZ 2017 COMPL HOMOLOGADA (2'!AM371</f>
        <v>78764.026400301052</v>
      </c>
      <c r="O371" s="123"/>
      <c r="P371" s="123"/>
      <c r="Q371" s="123">
        <f>'MATRIZ 2017 COMPL HOMOLOGADA (2'!AJ371+'MATRIZ 2017 COMPL HOMOLOGADA (2'!AM371+'MATRIZ 2017 COMPL HOMOLOGADA (2'!AP371</f>
        <v>4419.4785547526935</v>
      </c>
      <c r="R371" s="102"/>
    </row>
    <row r="372" spans="1:18" hidden="1" x14ac:dyDescent="0.25">
      <c r="A372" s="102"/>
      <c r="B372" s="103" t="s">
        <v>411</v>
      </c>
      <c r="C372" s="103" t="s">
        <v>417</v>
      </c>
      <c r="D372" s="103" t="s">
        <v>89</v>
      </c>
      <c r="H372" s="123">
        <f>'MATRIZ 2017 COMPL HOMOLOGADA (2'!J372</f>
        <v>8118765.7692680852</v>
      </c>
      <c r="I372" s="123">
        <f>'MATRIZ 2017 COMPL HOMOLOGADA (2'!O372</f>
        <v>0</v>
      </c>
      <c r="J372" s="123">
        <f>'MATRIZ 2017 COMPL HOMOLOGADA (2'!R372+'MATRIZ 2017 COMPL HOMOLOGADA (2'!X372+'MATRIZ 2017 COMPL HOMOLOGADA (2'!AQ372+'MATRIZ 2017 COMPL HOMOLOGADA (2'!AU372+'MATRIZ 2017 COMPL HOMOLOGADA (2'!AY372</f>
        <v>89068.297734684456</v>
      </c>
      <c r="K372" s="123"/>
      <c r="L372" s="123">
        <f t="shared" si="20"/>
        <v>8207834.0670027696</v>
      </c>
      <c r="M372" s="123"/>
      <c r="N372" s="123">
        <f>'MATRIZ 2017 COMPL HOMOLOGADA (2'!AG372+'MATRIZ 2017 COMPL HOMOLOGADA (2'!AJ372+'MATRIZ 2017 COMPL HOMOLOGADA (2'!AM372</f>
        <v>2918252.1498204991</v>
      </c>
      <c r="O372" s="123"/>
      <c r="P372" s="123"/>
      <c r="Q372" s="123">
        <f>'MATRIZ 2017 COMPL HOMOLOGADA (2'!AJ372+'MATRIZ 2017 COMPL HOMOLOGADA (2'!AM372+'MATRIZ 2017 COMPL HOMOLOGADA (2'!AP372</f>
        <v>63917.533127691939</v>
      </c>
      <c r="R372" s="102"/>
    </row>
    <row r="373" spans="1:18" hidden="1" x14ac:dyDescent="0.25">
      <c r="A373" s="102"/>
      <c r="B373" s="103" t="s">
        <v>411</v>
      </c>
      <c r="C373" s="103" t="s">
        <v>418</v>
      </c>
      <c r="D373" s="103" t="s">
        <v>89</v>
      </c>
      <c r="H373" s="123">
        <f>'MATRIZ 2017 COMPL HOMOLOGADA (2'!J373</f>
        <v>3375010.62345692</v>
      </c>
      <c r="I373" s="123">
        <f>'MATRIZ 2017 COMPL HOMOLOGADA (2'!O373</f>
        <v>0</v>
      </c>
      <c r="J373" s="123">
        <f>'MATRIZ 2017 COMPL HOMOLOGADA (2'!R373+'MATRIZ 2017 COMPL HOMOLOGADA (2'!X373+'MATRIZ 2017 COMPL HOMOLOGADA (2'!AQ373+'MATRIZ 2017 COMPL HOMOLOGADA (2'!AU373+'MATRIZ 2017 COMPL HOMOLOGADA (2'!AY373</f>
        <v>30850.990173623373</v>
      </c>
      <c r="K373" s="123"/>
      <c r="L373" s="123">
        <f t="shared" si="20"/>
        <v>3405861.6136305435</v>
      </c>
      <c r="M373" s="123"/>
      <c r="N373" s="123">
        <f>'MATRIZ 2017 COMPL HOMOLOGADA (2'!AG373+'MATRIZ 2017 COMPL HOMOLOGADA (2'!AJ373+'MATRIZ 2017 COMPL HOMOLOGADA (2'!AM373</f>
        <v>1363908.9015258437</v>
      </c>
      <c r="O373" s="123"/>
      <c r="P373" s="123"/>
      <c r="Q373" s="123">
        <f>'MATRIZ 2017 COMPL HOMOLOGADA (2'!AJ373+'MATRIZ 2017 COMPL HOMOLOGADA (2'!AM373+'MATRIZ 2017 COMPL HOMOLOGADA (2'!AP373</f>
        <v>39973.194092240781</v>
      </c>
      <c r="R373" s="102"/>
    </row>
    <row r="374" spans="1:18" hidden="1" x14ac:dyDescent="0.25">
      <c r="A374" s="102"/>
      <c r="B374" s="103" t="s">
        <v>411</v>
      </c>
      <c r="C374" s="103" t="s">
        <v>419</v>
      </c>
      <c r="D374" s="103" t="s">
        <v>89</v>
      </c>
      <c r="H374" s="123">
        <f>'MATRIZ 2017 COMPL HOMOLOGADA (2'!J374</f>
        <v>1246784.8126102125</v>
      </c>
      <c r="I374" s="123">
        <f>'MATRIZ 2017 COMPL HOMOLOGADA (2'!O374</f>
        <v>0</v>
      </c>
      <c r="J374" s="123">
        <f>'MATRIZ 2017 COMPL HOMOLOGADA (2'!R374+'MATRIZ 2017 COMPL HOMOLOGADA (2'!X374+'MATRIZ 2017 COMPL HOMOLOGADA (2'!AQ374+'MATRIZ 2017 COMPL HOMOLOGADA (2'!AU374+'MATRIZ 2017 COMPL HOMOLOGADA (2'!AY374</f>
        <v>10175.072987589145</v>
      </c>
      <c r="K374" s="123"/>
      <c r="L374" s="123">
        <f t="shared" si="20"/>
        <v>1256959.8855978015</v>
      </c>
      <c r="M374" s="123"/>
      <c r="N374" s="123">
        <f>'MATRIZ 2017 COMPL HOMOLOGADA (2'!AG374+'MATRIZ 2017 COMPL HOMOLOGADA (2'!AJ374+'MATRIZ 2017 COMPL HOMOLOGADA (2'!AM374</f>
        <v>194618.38175226262</v>
      </c>
      <c r="O374" s="123"/>
      <c r="P374" s="123"/>
      <c r="Q374" s="123">
        <f>'MATRIZ 2017 COMPL HOMOLOGADA (2'!AJ374+'MATRIZ 2017 COMPL HOMOLOGADA (2'!AM374+'MATRIZ 2017 COMPL HOMOLOGADA (2'!AP374</f>
        <v>5013.1398531523082</v>
      </c>
      <c r="R374" s="102"/>
    </row>
    <row r="375" spans="1:18" hidden="1" x14ac:dyDescent="0.25">
      <c r="A375" s="102"/>
      <c r="B375" s="103" t="s">
        <v>411</v>
      </c>
      <c r="C375" s="103" t="s">
        <v>420</v>
      </c>
      <c r="D375" s="103" t="s">
        <v>93</v>
      </c>
      <c r="H375" s="123">
        <f>'MATRIZ 2017 COMPL HOMOLOGADA (2'!J375</f>
        <v>0</v>
      </c>
      <c r="I375" s="123">
        <f>'MATRIZ 2017 COMPL HOMOLOGADA (2'!O375</f>
        <v>1099710.7945391512</v>
      </c>
      <c r="J375" s="123">
        <f>'MATRIZ 2017 COMPL HOMOLOGADA (2'!R375+'MATRIZ 2017 COMPL HOMOLOGADA (2'!X375+'MATRIZ 2017 COMPL HOMOLOGADA (2'!AQ375+'MATRIZ 2017 COMPL HOMOLOGADA (2'!AU375+'MATRIZ 2017 COMPL HOMOLOGADA (2'!AY375</f>
        <v>4222.9097317872793</v>
      </c>
      <c r="K375" s="123"/>
      <c r="L375" s="123">
        <f t="shared" si="20"/>
        <v>1103933.7042709384</v>
      </c>
      <c r="M375" s="123"/>
      <c r="N375" s="123">
        <f>'MATRIZ 2017 COMPL HOMOLOGADA (2'!AG375+'MATRIZ 2017 COMPL HOMOLOGADA (2'!AJ375+'MATRIZ 2017 COMPL HOMOLOGADA (2'!AM375</f>
        <v>84859.033593790125</v>
      </c>
      <c r="O375" s="123"/>
      <c r="P375" s="123"/>
      <c r="Q375" s="123">
        <f>'MATRIZ 2017 COMPL HOMOLOGADA (2'!AJ375+'MATRIZ 2017 COMPL HOMOLOGADA (2'!AM375+'MATRIZ 2017 COMPL HOMOLOGADA (2'!AP375</f>
        <v>2242.7204606207697</v>
      </c>
      <c r="R375" s="102"/>
    </row>
    <row r="376" spans="1:18" hidden="1" x14ac:dyDescent="0.25">
      <c r="A376" s="102"/>
      <c r="B376" s="103" t="s">
        <v>411</v>
      </c>
      <c r="C376" s="103" t="s">
        <v>421</v>
      </c>
      <c r="D376" s="103" t="s">
        <v>89</v>
      </c>
      <c r="H376" s="123">
        <f>'MATRIZ 2017 COMPL HOMOLOGADA (2'!J376</f>
        <v>7133581.3350905376</v>
      </c>
      <c r="I376" s="123">
        <f>'MATRIZ 2017 COMPL HOMOLOGADA (2'!O376</f>
        <v>0</v>
      </c>
      <c r="J376" s="123">
        <f>'MATRIZ 2017 COMPL HOMOLOGADA (2'!R376+'MATRIZ 2017 COMPL HOMOLOGADA (2'!X376+'MATRIZ 2017 COMPL HOMOLOGADA (2'!AQ376+'MATRIZ 2017 COMPL HOMOLOGADA (2'!AU376+'MATRIZ 2017 COMPL HOMOLOGADA (2'!AY376</f>
        <v>12839.230317736279</v>
      </c>
      <c r="K376" s="123"/>
      <c r="L376" s="123">
        <f t="shared" si="20"/>
        <v>7146420.5654082736</v>
      </c>
      <c r="M376" s="123"/>
      <c r="N376" s="123">
        <f>'MATRIZ 2017 COMPL HOMOLOGADA (2'!AG376+'MATRIZ 2017 COMPL HOMOLOGADA (2'!AJ376+'MATRIZ 2017 COMPL HOMOLOGADA (2'!AM376</f>
        <v>2668366.5668381201</v>
      </c>
      <c r="O376" s="123"/>
      <c r="P376" s="123"/>
      <c r="Q376" s="123">
        <f>'MATRIZ 2017 COMPL HOMOLOGADA (2'!AJ376+'MATRIZ 2017 COMPL HOMOLOGADA (2'!AM376+'MATRIZ 2017 COMPL HOMOLOGADA (2'!AP376</f>
        <v>1623954.6143383209</v>
      </c>
      <c r="R376" s="102"/>
    </row>
    <row r="377" spans="1:18" hidden="1" x14ac:dyDescent="0.25">
      <c r="A377" s="102"/>
      <c r="B377" s="103" t="s">
        <v>411</v>
      </c>
      <c r="C377" s="103" t="s">
        <v>422</v>
      </c>
      <c r="D377" s="103" t="s">
        <v>89</v>
      </c>
      <c r="H377" s="123">
        <f>'MATRIZ 2017 COMPL HOMOLOGADA (2'!J377</f>
        <v>1719973.4019592025</v>
      </c>
      <c r="I377" s="123">
        <f>'MATRIZ 2017 COMPL HOMOLOGADA (2'!O377</f>
        <v>0</v>
      </c>
      <c r="J377" s="123">
        <f>'MATRIZ 2017 COMPL HOMOLOGADA (2'!R377+'MATRIZ 2017 COMPL HOMOLOGADA (2'!X377+'MATRIZ 2017 COMPL HOMOLOGADA (2'!AQ377+'MATRIZ 2017 COMPL HOMOLOGADA (2'!AU377+'MATRIZ 2017 COMPL HOMOLOGADA (2'!AY377</f>
        <v>87163.357882829514</v>
      </c>
      <c r="K377" s="123"/>
      <c r="L377" s="123">
        <f t="shared" si="20"/>
        <v>1807136.7598420321</v>
      </c>
      <c r="M377" s="123"/>
      <c r="N377" s="123">
        <f>'MATRIZ 2017 COMPL HOMOLOGADA (2'!AG377+'MATRIZ 2017 COMPL HOMOLOGADA (2'!AJ377+'MATRIZ 2017 COMPL HOMOLOGADA (2'!AM377</f>
        <v>716346.78061695513</v>
      </c>
      <c r="O377" s="123"/>
      <c r="P377" s="123"/>
      <c r="Q377" s="123">
        <f>'MATRIZ 2017 COMPL HOMOLOGADA (2'!AJ377+'MATRIZ 2017 COMPL HOMOLOGADA (2'!AM377+'MATRIZ 2017 COMPL HOMOLOGADA (2'!AP377</f>
        <v>42149.952186372699</v>
      </c>
      <c r="R377" s="102"/>
    </row>
    <row r="378" spans="1:18" hidden="1" x14ac:dyDescent="0.25">
      <c r="A378" s="102"/>
      <c r="B378" s="103" t="s">
        <v>411</v>
      </c>
      <c r="C378" s="103" t="s">
        <v>423</v>
      </c>
      <c r="D378" s="103" t="s">
        <v>89</v>
      </c>
      <c r="H378" s="123">
        <f>'MATRIZ 2017 COMPL HOMOLOGADA (2'!J378</f>
        <v>1719973.4019592025</v>
      </c>
      <c r="I378" s="123">
        <f>'MATRIZ 2017 COMPL HOMOLOGADA (2'!O378</f>
        <v>0</v>
      </c>
      <c r="J378" s="123">
        <f>'MATRIZ 2017 COMPL HOMOLOGADA (2'!R378+'MATRIZ 2017 COMPL HOMOLOGADA (2'!X378+'MATRIZ 2017 COMPL HOMOLOGADA (2'!AQ378+'MATRIZ 2017 COMPL HOMOLOGADA (2'!AU378+'MATRIZ 2017 COMPL HOMOLOGADA (2'!AY378</f>
        <v>49567.448796520861</v>
      </c>
      <c r="K378" s="123"/>
      <c r="L378" s="123">
        <f t="shared" si="20"/>
        <v>1769540.8507557234</v>
      </c>
      <c r="M378" s="123"/>
      <c r="N378" s="123">
        <f>'MATRIZ 2017 COMPL HOMOLOGADA (2'!AG378+'MATRIZ 2017 COMPL HOMOLOGADA (2'!AJ378+'MATRIZ 2017 COMPL HOMOLOGADA (2'!AM378</f>
        <v>538993.96810186701</v>
      </c>
      <c r="O378" s="123"/>
      <c r="P378" s="123"/>
      <c r="Q378" s="123">
        <f>'MATRIZ 2017 COMPL HOMOLOGADA (2'!AJ378+'MATRIZ 2017 COMPL HOMOLOGADA (2'!AM378+'MATRIZ 2017 COMPL HOMOLOGADA (2'!AP378</f>
        <v>33508.882176333856</v>
      </c>
      <c r="R378" s="102"/>
    </row>
    <row r="379" spans="1:18" hidden="1" x14ac:dyDescent="0.25">
      <c r="A379" s="102"/>
      <c r="B379" s="103" t="s">
        <v>411</v>
      </c>
      <c r="C379" s="103" t="s">
        <v>424</v>
      </c>
      <c r="D379" s="103" t="s">
        <v>89</v>
      </c>
      <c r="H379" s="123">
        <f>'MATRIZ 2017 COMPL HOMOLOGADA (2'!J379</f>
        <v>1719973.4019592025</v>
      </c>
      <c r="I379" s="123">
        <f>'MATRIZ 2017 COMPL HOMOLOGADA (2'!O379</f>
        <v>0</v>
      </c>
      <c r="J379" s="123">
        <f>'MATRIZ 2017 COMPL HOMOLOGADA (2'!R379+'MATRIZ 2017 COMPL HOMOLOGADA (2'!X379+'MATRIZ 2017 COMPL HOMOLOGADA (2'!AQ379+'MATRIZ 2017 COMPL HOMOLOGADA (2'!AU379+'MATRIZ 2017 COMPL HOMOLOGADA (2'!AY379</f>
        <v>41106.457935190083</v>
      </c>
      <c r="K379" s="123"/>
      <c r="L379" s="123">
        <f t="shared" si="20"/>
        <v>1761079.8598943925</v>
      </c>
      <c r="M379" s="123"/>
      <c r="N379" s="123">
        <f>'MATRIZ 2017 COMPL HOMOLOGADA (2'!AG379+'MATRIZ 2017 COMPL HOMOLOGADA (2'!AJ379+'MATRIZ 2017 COMPL HOMOLOGADA (2'!AM379</f>
        <v>425515.74424967886</v>
      </c>
      <c r="O379" s="123"/>
      <c r="P379" s="123"/>
      <c r="Q379" s="123">
        <f>'MATRIZ 2017 COMPL HOMOLOGADA (2'!AJ379+'MATRIZ 2017 COMPL HOMOLOGADA (2'!AM379+'MATRIZ 2017 COMPL HOMOLOGADA (2'!AP379</f>
        <v>19920.634679631545</v>
      </c>
      <c r="R379" s="102"/>
    </row>
    <row r="380" spans="1:18" hidden="1" x14ac:dyDescent="0.25">
      <c r="A380" s="102"/>
      <c r="B380" s="103" t="s">
        <v>411</v>
      </c>
      <c r="C380" s="103" t="s">
        <v>425</v>
      </c>
      <c r="D380" s="103" t="s">
        <v>89</v>
      </c>
      <c r="H380" s="123">
        <f>'MATRIZ 2017 COMPL HOMOLOGADA (2'!J380</f>
        <v>3087016.8762425547</v>
      </c>
      <c r="I380" s="123">
        <f>'MATRIZ 2017 COMPL HOMOLOGADA (2'!O380</f>
        <v>0</v>
      </c>
      <c r="J380" s="123">
        <f>'MATRIZ 2017 COMPL HOMOLOGADA (2'!R380+'MATRIZ 2017 COMPL HOMOLOGADA (2'!X380+'MATRIZ 2017 COMPL HOMOLOGADA (2'!AQ380+'MATRIZ 2017 COMPL HOMOLOGADA (2'!AU380+'MATRIZ 2017 COMPL HOMOLOGADA (2'!AY380</f>
        <v>28465.011920089441</v>
      </c>
      <c r="K380" s="123"/>
      <c r="L380" s="123">
        <f t="shared" si="20"/>
        <v>3115481.8881626441</v>
      </c>
      <c r="M380" s="123"/>
      <c r="N380" s="123">
        <f>'MATRIZ 2017 COMPL HOMOLOGADA (2'!AG380+'MATRIZ 2017 COMPL HOMOLOGADA (2'!AJ380+'MATRIZ 2017 COMPL HOMOLOGADA (2'!AM380</f>
        <v>2230426.7960053338</v>
      </c>
      <c r="O380" s="123"/>
      <c r="P380" s="123"/>
      <c r="Q380" s="123">
        <f>'MATRIZ 2017 COMPL HOMOLOGADA (2'!AJ380+'MATRIZ 2017 COMPL HOMOLOGADA (2'!AM380+'MATRIZ 2017 COMPL HOMOLOGADA (2'!AP380</f>
        <v>1637442.3879232618</v>
      </c>
      <c r="R380" s="102"/>
    </row>
    <row r="381" spans="1:18" hidden="1" x14ac:dyDescent="0.25">
      <c r="A381" s="102"/>
      <c r="B381" s="103" t="s">
        <v>411</v>
      </c>
      <c r="C381" s="103" t="s">
        <v>426</v>
      </c>
      <c r="D381" s="103" t="s">
        <v>93</v>
      </c>
      <c r="H381" s="123">
        <f>'MATRIZ 2017 COMPL HOMOLOGADA (2'!J381</f>
        <v>0</v>
      </c>
      <c r="I381" s="123">
        <f>'MATRIZ 2017 COMPL HOMOLOGADA (2'!O381</f>
        <v>1076909.2553172724</v>
      </c>
      <c r="J381" s="123">
        <f>'MATRIZ 2017 COMPL HOMOLOGADA (2'!R381+'MATRIZ 2017 COMPL HOMOLOGADA (2'!X381+'MATRIZ 2017 COMPL HOMOLOGADA (2'!AQ381+'MATRIZ 2017 COMPL HOMOLOGADA (2'!AU381+'MATRIZ 2017 COMPL HOMOLOGADA (2'!AY381</f>
        <v>0</v>
      </c>
      <c r="K381" s="123"/>
      <c r="L381" s="123">
        <f t="shared" si="20"/>
        <v>1076909.2553172724</v>
      </c>
      <c r="M381" s="123"/>
      <c r="N381" s="123">
        <f>'MATRIZ 2017 COMPL HOMOLOGADA (2'!AG381+'MATRIZ 2017 COMPL HOMOLOGADA (2'!AJ381+'MATRIZ 2017 COMPL HOMOLOGADA (2'!AM381</f>
        <v>100146.39643046784</v>
      </c>
      <c r="O381" s="123"/>
      <c r="P381" s="123"/>
      <c r="Q381" s="123">
        <f>'MATRIZ 2017 COMPL HOMOLOGADA (2'!AJ381+'MATRIZ 2017 COMPL HOMOLOGADA (2'!AM381+'MATRIZ 2017 COMPL HOMOLOGADA (2'!AP381</f>
        <v>0</v>
      </c>
      <c r="R381" s="102"/>
    </row>
    <row r="382" spans="1:18" hidden="1" x14ac:dyDescent="0.25">
      <c r="A382" s="102"/>
      <c r="B382" s="103" t="s">
        <v>411</v>
      </c>
      <c r="C382" s="103" t="s">
        <v>427</v>
      </c>
      <c r="D382" s="103" t="s">
        <v>93</v>
      </c>
      <c r="H382" s="123">
        <f>'MATRIZ 2017 COMPL HOMOLOGADA (2'!J382</f>
        <v>0</v>
      </c>
      <c r="I382" s="123">
        <f>'MATRIZ 2017 COMPL HOMOLOGADA (2'!O382</f>
        <v>1118659.5744012764</v>
      </c>
      <c r="J382" s="123">
        <f>'MATRIZ 2017 COMPL HOMOLOGADA (2'!R382+'MATRIZ 2017 COMPL HOMOLOGADA (2'!X382+'MATRIZ 2017 COMPL HOMOLOGADA (2'!AQ382+'MATRIZ 2017 COMPL HOMOLOGADA (2'!AU382+'MATRIZ 2017 COMPL HOMOLOGADA (2'!AY382</f>
        <v>28939.351985483401</v>
      </c>
      <c r="K382" s="123"/>
      <c r="L382" s="123">
        <f t="shared" si="20"/>
        <v>1147598.9263867598</v>
      </c>
      <c r="M382" s="123"/>
      <c r="N382" s="123">
        <f>'MATRIZ 2017 COMPL HOMOLOGADA (2'!AG382+'MATRIZ 2017 COMPL HOMOLOGADA (2'!AJ382+'MATRIZ 2017 COMPL HOMOLOGADA (2'!AM382</f>
        <v>213884.45373564443</v>
      </c>
      <c r="O382" s="123"/>
      <c r="P382" s="123"/>
      <c r="Q382" s="123">
        <f>'MATRIZ 2017 COMPL HOMOLOGADA (2'!AJ382+'MATRIZ 2017 COMPL HOMOLOGADA (2'!AM382+'MATRIZ 2017 COMPL HOMOLOGADA (2'!AP382</f>
        <v>11609.376502036928</v>
      </c>
      <c r="R382" s="102"/>
    </row>
    <row r="383" spans="1:18" hidden="1" x14ac:dyDescent="0.25">
      <c r="A383" s="102"/>
      <c r="B383" s="103" t="s">
        <v>411</v>
      </c>
      <c r="C383" s="103" t="s">
        <v>428</v>
      </c>
      <c r="D383" s="103" t="s">
        <v>93</v>
      </c>
      <c r="H383" s="123">
        <f>'MATRIZ 2017 COMPL HOMOLOGADA (2'!J383</f>
        <v>0</v>
      </c>
      <c r="I383" s="123">
        <f>'MATRIZ 2017 COMPL HOMOLOGADA (2'!O383</f>
        <v>1111143.3785284676</v>
      </c>
      <c r="J383" s="123">
        <f>'MATRIZ 2017 COMPL HOMOLOGADA (2'!R383+'MATRIZ 2017 COMPL HOMOLOGADA (2'!X383+'MATRIZ 2017 COMPL HOMOLOGADA (2'!AQ383+'MATRIZ 2017 COMPL HOMOLOGADA (2'!AU383+'MATRIZ 2017 COMPL HOMOLOGADA (2'!AY383</f>
        <v>25246.492646708371</v>
      </c>
      <c r="K383" s="123"/>
      <c r="L383" s="123">
        <f t="shared" si="20"/>
        <v>1136389.871175176</v>
      </c>
      <c r="M383" s="123"/>
      <c r="N383" s="123">
        <f>'MATRIZ 2017 COMPL HOMOLOGADA (2'!AG383+'MATRIZ 2017 COMPL HOMOLOGADA (2'!AJ383+'MATRIZ 2017 COMPL HOMOLOGADA (2'!AM383</f>
        <v>122610.56024401876</v>
      </c>
      <c r="O383" s="123"/>
      <c r="P383" s="123"/>
      <c r="Q383" s="123">
        <f>'MATRIZ 2017 COMPL HOMOLOGADA (2'!AJ383+'MATRIZ 2017 COMPL HOMOLOGADA (2'!AM383+'MATRIZ 2017 COMPL HOMOLOGADA (2'!AP383</f>
        <v>10817.828104170771</v>
      </c>
      <c r="R383" s="102"/>
    </row>
    <row r="384" spans="1:18" hidden="1" x14ac:dyDescent="0.25">
      <c r="A384" s="102"/>
      <c r="B384" s="103" t="s">
        <v>411</v>
      </c>
      <c r="C384" s="103" t="s">
        <v>429</v>
      </c>
      <c r="D384" s="103" t="s">
        <v>89</v>
      </c>
      <c r="H384" s="123">
        <f>'MATRIZ 2017 COMPL HOMOLOGADA (2'!J384</f>
        <v>1719973.4019592025</v>
      </c>
      <c r="I384" s="123">
        <f>'MATRIZ 2017 COMPL HOMOLOGADA (2'!O384</f>
        <v>0</v>
      </c>
      <c r="J384" s="123">
        <f>'MATRIZ 2017 COMPL HOMOLOGADA (2'!R384+'MATRIZ 2017 COMPL HOMOLOGADA (2'!X384+'MATRIZ 2017 COMPL HOMOLOGADA (2'!AQ384+'MATRIZ 2017 COMPL HOMOLOGADA (2'!AU384+'MATRIZ 2017 COMPL HOMOLOGADA (2'!AY384</f>
        <v>31907.243461740025</v>
      </c>
      <c r="K384" s="123"/>
      <c r="L384" s="123">
        <f t="shared" si="20"/>
        <v>1751880.6454209425</v>
      </c>
      <c r="M384" s="123"/>
      <c r="N384" s="123">
        <f>'MATRIZ 2017 COMPL HOMOLOGADA (2'!AG384+'MATRIZ 2017 COMPL HOMOLOGADA (2'!AJ384+'MATRIZ 2017 COMPL HOMOLOGADA (2'!AM384</f>
        <v>516166.60157522035</v>
      </c>
      <c r="O384" s="123"/>
      <c r="P384" s="123"/>
      <c r="Q384" s="123">
        <f>'MATRIZ 2017 COMPL HOMOLOGADA (2'!AJ384+'MATRIZ 2017 COMPL HOMOLOGADA (2'!AM384+'MATRIZ 2017 COMPL HOMOLOGADA (2'!AP384</f>
        <v>20052.559412609233</v>
      </c>
      <c r="R384" s="102"/>
    </row>
    <row r="385" spans="1:23" hidden="1" x14ac:dyDescent="0.25">
      <c r="A385" s="102"/>
      <c r="B385" s="103" t="s">
        <v>411</v>
      </c>
      <c r="C385" s="103" t="s">
        <v>430</v>
      </c>
      <c r="D385" s="103" t="s">
        <v>89</v>
      </c>
      <c r="H385" s="123">
        <f>'MATRIZ 2017 COMPL HOMOLOGADA (2'!J385</f>
        <v>2648787.4769135541</v>
      </c>
      <c r="I385" s="123">
        <f>'MATRIZ 2017 COMPL HOMOLOGADA (2'!O385</f>
        <v>0</v>
      </c>
      <c r="J385" s="123">
        <f>'MATRIZ 2017 COMPL HOMOLOGADA (2'!R385+'MATRIZ 2017 COMPL HOMOLOGADA (2'!X385+'MATRIZ 2017 COMPL HOMOLOGADA (2'!AQ385+'MATRIZ 2017 COMPL HOMOLOGADA (2'!AU385+'MATRIZ 2017 COMPL HOMOLOGADA (2'!AY385</f>
        <v>162250.27600515517</v>
      </c>
      <c r="K385" s="123"/>
      <c r="L385" s="123">
        <f t="shared" si="20"/>
        <v>2811037.7529187091</v>
      </c>
      <c r="M385" s="123"/>
      <c r="N385" s="123">
        <f>'MATRIZ 2017 COMPL HOMOLOGADA (2'!AG385+'MATRIZ 2017 COMPL HOMOLOGADA (2'!AJ385+'MATRIZ 2017 COMPL HOMOLOGADA (2'!AM385</f>
        <v>805763.94591756409</v>
      </c>
      <c r="O385" s="123"/>
      <c r="P385" s="123"/>
      <c r="Q385" s="123">
        <f>'MATRIZ 2017 COMPL HOMOLOGADA (2'!AJ385+'MATRIZ 2017 COMPL HOMOLOGADA (2'!AM385+'MATRIZ 2017 COMPL HOMOLOGADA (2'!AP385</f>
        <v>51648.532960766548</v>
      </c>
      <c r="R385" s="102"/>
    </row>
    <row r="386" spans="1:23" x14ac:dyDescent="0.25">
      <c r="A386" s="102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02"/>
    </row>
    <row r="387" spans="1:23" x14ac:dyDescent="0.25">
      <c r="A387" s="102"/>
      <c r="B387" s="107" t="s">
        <v>431</v>
      </c>
      <c r="C387" s="107" t="s">
        <v>432</v>
      </c>
      <c r="D387" s="107" t="s">
        <v>84</v>
      </c>
      <c r="E387" s="107"/>
      <c r="F387" s="109"/>
      <c r="G387" s="107"/>
      <c r="H387" s="124">
        <f>SUM(H388:H406)</f>
        <v>36419302.038036793</v>
      </c>
      <c r="I387" s="124">
        <f>SUM(I388:I406)</f>
        <v>8020424.5473222751</v>
      </c>
      <c r="J387" s="124">
        <f>SUM(J388:J406)</f>
        <v>6737305.3316794643</v>
      </c>
      <c r="K387" s="124"/>
      <c r="L387" s="124">
        <f>SUM(L388:L406)</f>
        <v>51177031.91703853</v>
      </c>
      <c r="M387" s="124"/>
      <c r="N387" s="124">
        <f>SUM(N388:N406)</f>
        <v>13001309.036832811</v>
      </c>
      <c r="O387" s="124"/>
      <c r="P387" s="124">
        <f>L387*'DADOS BASE PROPOSTA'!$H$63</f>
        <v>40941.625533630824</v>
      </c>
      <c r="Q387" s="124">
        <v>2926829.27</v>
      </c>
      <c r="R387" s="102"/>
      <c r="U387" s="230"/>
      <c r="W387" s="230"/>
    </row>
    <row r="388" spans="1:23" hidden="1" x14ac:dyDescent="0.25">
      <c r="A388" s="102"/>
      <c r="B388" s="103" t="s">
        <v>431</v>
      </c>
      <c r="C388" s="103" t="s">
        <v>35</v>
      </c>
      <c r="D388" s="103" t="s">
        <v>85</v>
      </c>
      <c r="F388" s="77">
        <f>'MATRIZ 2017 COMPL HOMOLOGADA (2'!Q388</f>
        <v>18</v>
      </c>
      <c r="H388" s="123">
        <f>'MATRIZ 2017 COMPL HOMOLOGADA (2'!J388</f>
        <v>0</v>
      </c>
      <c r="I388" s="123">
        <f>SUMIF('MATRIZ 2017 COMPL HOMOLOGADA (2'!D389:D407,"ECR",'MATRIZ 2017 COMPL HOMOLOGADA (2'!O389:O407)</f>
        <v>0</v>
      </c>
      <c r="J388" s="123">
        <f>'MATRIZ 2017 COMPL HOMOLOGADA (2'!R388+'MATRIZ 2017 COMPL HOMOLOGADA (2'!X388+'MATRIZ 2017 COMPL HOMOLOGADA (2'!AQ388+'MATRIZ 2017 COMPL HOMOLOGADA (2'!AU388+'MATRIZ 2017 COMPL HOMOLOGADA (2'!AY388</f>
        <v>5352194.9403223209</v>
      </c>
      <c r="K388" s="123"/>
      <c r="L388" s="123">
        <f t="shared" ref="L388:L406" si="21">SUM(H388:J388)</f>
        <v>5352194.9403223209</v>
      </c>
      <c r="M388" s="123"/>
      <c r="N388" s="123">
        <f>'MATRIZ 2017 COMPL HOMOLOGADA (2'!AG388+'MATRIZ 2017 COMPL HOMOLOGADA (2'!AJ388+'MATRIZ 2017 COMPL HOMOLOGADA (2'!AM388</f>
        <v>0</v>
      </c>
      <c r="O388" s="123"/>
      <c r="P388" s="123"/>
      <c r="Q388" s="123">
        <f>'MATRIZ 2017 COMPL HOMOLOGADA (2'!AJ388+'MATRIZ 2017 COMPL HOMOLOGADA (2'!AM388+'MATRIZ 2017 COMPL HOMOLOGADA (2'!AP388</f>
        <v>203965.59687342533</v>
      </c>
      <c r="R388" s="102"/>
    </row>
    <row r="389" spans="1:23" hidden="1" x14ac:dyDescent="0.25">
      <c r="A389" s="102"/>
      <c r="B389" s="103" t="s">
        <v>431</v>
      </c>
      <c r="C389" s="103" t="s">
        <v>433</v>
      </c>
      <c r="D389" s="103" t="s">
        <v>87</v>
      </c>
      <c r="H389" s="123">
        <f>'MATRIZ 2017 COMPL HOMOLOGADA (2'!J389</f>
        <v>0</v>
      </c>
      <c r="I389" s="123">
        <f>'MATRIZ 2017 COMPL HOMOLOGADA (2'!O389</f>
        <v>542483.45584047597</v>
      </c>
      <c r="J389" s="123">
        <f>'MATRIZ 2017 COMPL HOMOLOGADA (2'!R389+'MATRIZ 2017 COMPL HOMOLOGADA (2'!X389+'MATRIZ 2017 COMPL HOMOLOGADA (2'!AQ389+'MATRIZ 2017 COMPL HOMOLOGADA (2'!AU389+'MATRIZ 2017 COMPL HOMOLOGADA (2'!AY389</f>
        <v>0</v>
      </c>
      <c r="K389" s="123"/>
      <c r="L389" s="123">
        <f t="shared" si="21"/>
        <v>542483.45584047597</v>
      </c>
      <c r="M389" s="123"/>
      <c r="N389" s="123">
        <f>'MATRIZ 2017 COMPL HOMOLOGADA (2'!AG389+'MATRIZ 2017 COMPL HOMOLOGADA (2'!AJ389+'MATRIZ 2017 COMPL HOMOLOGADA (2'!AM389</f>
        <v>81832.763595955315</v>
      </c>
      <c r="O389" s="123"/>
      <c r="P389" s="123"/>
      <c r="Q389" s="123">
        <f>'MATRIZ 2017 COMPL HOMOLOGADA (2'!AJ389+'MATRIZ 2017 COMPL HOMOLOGADA (2'!AM389+'MATRIZ 2017 COMPL HOMOLOGADA (2'!AP389</f>
        <v>0</v>
      </c>
      <c r="R389" s="102"/>
    </row>
    <row r="390" spans="1:23" hidden="1" x14ac:dyDescent="0.25">
      <c r="A390" s="102"/>
      <c r="B390" s="103" t="s">
        <v>431</v>
      </c>
      <c r="C390" s="103" t="s">
        <v>434</v>
      </c>
      <c r="D390" s="103" t="s">
        <v>87</v>
      </c>
      <c r="H390" s="123">
        <f>'MATRIZ 2017 COMPL HOMOLOGADA (2'!J390</f>
        <v>0</v>
      </c>
      <c r="I390" s="123">
        <f>'MATRIZ 2017 COMPL HOMOLOGADA (2'!O390</f>
        <v>505270.31335494987</v>
      </c>
      <c r="J390" s="123">
        <f>'MATRIZ 2017 COMPL HOMOLOGADA (2'!R390+'MATRIZ 2017 COMPL HOMOLOGADA (2'!X390+'MATRIZ 2017 COMPL HOMOLOGADA (2'!AQ390+'MATRIZ 2017 COMPL HOMOLOGADA (2'!AU390+'MATRIZ 2017 COMPL HOMOLOGADA (2'!AY390</f>
        <v>0</v>
      </c>
      <c r="K390" s="123"/>
      <c r="L390" s="123">
        <f t="shared" si="21"/>
        <v>505270.31335494987</v>
      </c>
      <c r="M390" s="123"/>
      <c r="N390" s="123">
        <f>'MATRIZ 2017 COMPL HOMOLOGADA (2'!AG390+'MATRIZ 2017 COMPL HOMOLOGADA (2'!AJ390+'MATRIZ 2017 COMPL HOMOLOGADA (2'!AM390</f>
        <v>11637.146317363993</v>
      </c>
      <c r="O390" s="123"/>
      <c r="P390" s="123"/>
      <c r="Q390" s="123">
        <f>'MATRIZ 2017 COMPL HOMOLOGADA (2'!AJ390+'MATRIZ 2017 COMPL HOMOLOGADA (2'!AM390+'MATRIZ 2017 COMPL HOMOLOGADA (2'!AP390</f>
        <v>0</v>
      </c>
      <c r="R390" s="102"/>
    </row>
    <row r="391" spans="1:23" hidden="1" x14ac:dyDescent="0.25">
      <c r="A391" s="102"/>
      <c r="B391" s="103" t="s">
        <v>431</v>
      </c>
      <c r="C391" s="103" t="s">
        <v>435</v>
      </c>
      <c r="D391" s="103" t="s">
        <v>87</v>
      </c>
      <c r="H391" s="123">
        <f>'MATRIZ 2017 COMPL HOMOLOGADA (2'!J391</f>
        <v>0</v>
      </c>
      <c r="I391" s="123">
        <f>'MATRIZ 2017 COMPL HOMOLOGADA (2'!O391</f>
        <v>499965.73525072273</v>
      </c>
      <c r="J391" s="123">
        <f>'MATRIZ 2017 COMPL HOMOLOGADA (2'!R391+'MATRIZ 2017 COMPL HOMOLOGADA (2'!X391+'MATRIZ 2017 COMPL HOMOLOGADA (2'!AQ391+'MATRIZ 2017 COMPL HOMOLOGADA (2'!AU391+'MATRIZ 2017 COMPL HOMOLOGADA (2'!AY391</f>
        <v>15058.7086288927</v>
      </c>
      <c r="K391" s="123"/>
      <c r="L391" s="123">
        <f t="shared" si="21"/>
        <v>515024.44387961546</v>
      </c>
      <c r="M391" s="123"/>
      <c r="N391" s="123">
        <f>'MATRIZ 2017 COMPL HOMOLOGADA (2'!AG391+'MATRIZ 2017 COMPL HOMOLOGADA (2'!AJ391+'MATRIZ 2017 COMPL HOMOLOGADA (2'!AM391</f>
        <v>7651.6345127061568</v>
      </c>
      <c r="O391" s="123"/>
      <c r="P391" s="123"/>
      <c r="Q391" s="123">
        <f>'MATRIZ 2017 COMPL HOMOLOGADA (2'!AJ391+'MATRIZ 2017 COMPL HOMOLOGADA (2'!AM391+'MATRIZ 2017 COMPL HOMOLOGADA (2'!AP391</f>
        <v>7651.6345127061568</v>
      </c>
      <c r="R391" s="102"/>
    </row>
    <row r="392" spans="1:23" hidden="1" x14ac:dyDescent="0.25">
      <c r="A392" s="102"/>
      <c r="B392" s="103" t="s">
        <v>431</v>
      </c>
      <c r="C392" s="103" t="s">
        <v>436</v>
      </c>
      <c r="D392" s="103" t="s">
        <v>89</v>
      </c>
      <c r="H392" s="123">
        <f>'MATRIZ 2017 COMPL HOMOLOGADA (2'!J392</f>
        <v>2082815.5111908983</v>
      </c>
      <c r="I392" s="123">
        <f>'MATRIZ 2017 COMPL HOMOLOGADA (2'!O392</f>
        <v>0</v>
      </c>
      <c r="J392" s="123">
        <f>'MATRIZ 2017 COMPL HOMOLOGADA (2'!R392+'MATRIZ 2017 COMPL HOMOLOGADA (2'!X392+'MATRIZ 2017 COMPL HOMOLOGADA (2'!AQ392+'MATRIZ 2017 COMPL HOMOLOGADA (2'!AU392+'MATRIZ 2017 COMPL HOMOLOGADA (2'!AY392</f>
        <v>36043.65720516174</v>
      </c>
      <c r="K392" s="123"/>
      <c r="L392" s="123">
        <f t="shared" si="21"/>
        <v>2118859.1683960599</v>
      </c>
      <c r="M392" s="123"/>
      <c r="N392" s="123">
        <f>'MATRIZ 2017 COMPL HOMOLOGADA (2'!AG392+'MATRIZ 2017 COMPL HOMOLOGADA (2'!AJ392+'MATRIZ 2017 COMPL HOMOLOGADA (2'!AM392</f>
        <v>579797.29547787656</v>
      </c>
      <c r="O392" s="123"/>
      <c r="P392" s="123"/>
      <c r="Q392" s="123">
        <f>'MATRIZ 2017 COMPL HOMOLOGADA (2'!AJ392+'MATRIZ 2017 COMPL HOMOLOGADA (2'!AM392+'MATRIZ 2017 COMPL HOMOLOGADA (2'!AP392</f>
        <v>7783.5592456838485</v>
      </c>
      <c r="R392" s="102"/>
    </row>
    <row r="393" spans="1:23" hidden="1" x14ac:dyDescent="0.25">
      <c r="A393" s="102"/>
      <c r="B393" s="103" t="s">
        <v>431</v>
      </c>
      <c r="C393" s="103" t="s">
        <v>437</v>
      </c>
      <c r="D393" s="103" t="s">
        <v>89</v>
      </c>
      <c r="H393" s="123">
        <f>'MATRIZ 2017 COMPL HOMOLOGADA (2'!J393</f>
        <v>3635628.4547428493</v>
      </c>
      <c r="I393" s="123">
        <f>'MATRIZ 2017 COMPL HOMOLOGADA (2'!O393</f>
        <v>0</v>
      </c>
      <c r="J393" s="123">
        <f>'MATRIZ 2017 COMPL HOMOLOGADA (2'!R393+'MATRIZ 2017 COMPL HOMOLOGADA (2'!X393+'MATRIZ 2017 COMPL HOMOLOGADA (2'!AQ393+'MATRIZ 2017 COMPL HOMOLOGADA (2'!AU393+'MATRIZ 2017 COMPL HOMOLOGADA (2'!AY393</f>
        <v>184308.54018366258</v>
      </c>
      <c r="K393" s="123"/>
      <c r="L393" s="123">
        <f t="shared" si="21"/>
        <v>3819936.9949265118</v>
      </c>
      <c r="M393" s="123"/>
      <c r="N393" s="123">
        <f>'MATRIZ 2017 COMPL HOMOLOGADA (2'!AG393+'MATRIZ 2017 COMPL HOMOLOGADA (2'!AJ393+'MATRIZ 2017 COMPL HOMOLOGADA (2'!AM393</f>
        <v>1260145.6674847344</v>
      </c>
      <c r="O393" s="123"/>
      <c r="P393" s="123"/>
      <c r="Q393" s="123">
        <f>'MATRIZ 2017 COMPL HOMOLOGADA (2'!AJ393+'MATRIZ 2017 COMPL HOMOLOGADA (2'!AM393+'MATRIZ 2017 COMPL HOMOLOGADA (2'!AP393</f>
        <v>59036.31800751733</v>
      </c>
      <c r="R393" s="102"/>
    </row>
    <row r="394" spans="1:23" hidden="1" x14ac:dyDescent="0.25">
      <c r="A394" s="102"/>
      <c r="B394" s="103" t="s">
        <v>431</v>
      </c>
      <c r="C394" s="103" t="s">
        <v>438</v>
      </c>
      <c r="D394" s="103" t="s">
        <v>89</v>
      </c>
      <c r="H394" s="123">
        <f>'MATRIZ 2017 COMPL HOMOLOGADA (2'!J394</f>
        <v>5576582.9207789376</v>
      </c>
      <c r="I394" s="123">
        <f>'MATRIZ 2017 COMPL HOMOLOGADA (2'!O394</f>
        <v>0</v>
      </c>
      <c r="J394" s="123">
        <f>'MATRIZ 2017 COMPL HOMOLOGADA (2'!R394+'MATRIZ 2017 COMPL HOMOLOGADA (2'!X394+'MATRIZ 2017 COMPL HOMOLOGADA (2'!AQ394+'MATRIZ 2017 COMPL HOMOLOGADA (2'!AU394+'MATRIZ 2017 COMPL HOMOLOGADA (2'!AY394</f>
        <v>177313.55936592611</v>
      </c>
      <c r="K394" s="123"/>
      <c r="L394" s="123">
        <f t="shared" si="21"/>
        <v>5753896.4801448639</v>
      </c>
      <c r="M394" s="123"/>
      <c r="N394" s="123">
        <f>'MATRIZ 2017 COMPL HOMOLOGADA (2'!AG394+'MATRIZ 2017 COMPL HOMOLOGADA (2'!AJ394+'MATRIZ 2017 COMPL HOMOLOGADA (2'!AM394</f>
        <v>1541795.8858868207</v>
      </c>
      <c r="O394" s="123"/>
      <c r="P394" s="123"/>
      <c r="Q394" s="123">
        <f>'MATRIZ 2017 COMPL HOMOLOGADA (2'!AJ394+'MATRIZ 2017 COMPL HOMOLOGADA (2'!AM394+'MATRIZ 2017 COMPL HOMOLOGADA (2'!AP394</f>
        <v>87202.24849825463</v>
      </c>
      <c r="R394" s="102"/>
    </row>
    <row r="395" spans="1:23" hidden="1" x14ac:dyDescent="0.25">
      <c r="A395" s="102"/>
      <c r="B395" s="103" t="s">
        <v>431</v>
      </c>
      <c r="C395" s="103" t="s">
        <v>439</v>
      </c>
      <c r="D395" s="103" t="s">
        <v>93</v>
      </c>
      <c r="H395" s="123">
        <f>'MATRIZ 2017 COMPL HOMOLOGADA (2'!J395</f>
        <v>0</v>
      </c>
      <c r="I395" s="123">
        <f>'MATRIZ 2017 COMPL HOMOLOGADA (2'!O395</f>
        <v>1042405.6085169244</v>
      </c>
      <c r="J395" s="123">
        <f>'MATRIZ 2017 COMPL HOMOLOGADA (2'!R395+'MATRIZ 2017 COMPL HOMOLOGADA (2'!X395+'MATRIZ 2017 COMPL HOMOLOGADA (2'!AQ395+'MATRIZ 2017 COMPL HOMOLOGADA (2'!AU395+'MATRIZ 2017 COMPL HOMOLOGADA (2'!AY395</f>
        <v>13625.350774366771</v>
      </c>
      <c r="K395" s="123"/>
      <c r="L395" s="123">
        <f t="shared" si="21"/>
        <v>1056030.9592912912</v>
      </c>
      <c r="M395" s="123"/>
      <c r="N395" s="123">
        <f>'MATRIZ 2017 COMPL HOMOLOGADA (2'!AG395+'MATRIZ 2017 COMPL HOMOLOGADA (2'!AJ395+'MATRIZ 2017 COMPL HOMOLOGADA (2'!AM395</f>
        <v>34561.807077596095</v>
      </c>
      <c r="O395" s="123"/>
      <c r="P395" s="123"/>
      <c r="Q395" s="123">
        <f>'MATRIZ 2017 COMPL HOMOLOGADA (2'!AJ395+'MATRIZ 2017 COMPL HOMOLOGADA (2'!AM395+'MATRIZ 2017 COMPL HOMOLOGADA (2'!AP395</f>
        <v>7255.8603137730788</v>
      </c>
      <c r="R395" s="102"/>
    </row>
    <row r="396" spans="1:23" hidden="1" x14ac:dyDescent="0.25">
      <c r="A396" s="102"/>
      <c r="B396" s="103" t="s">
        <v>431</v>
      </c>
      <c r="C396" s="103" t="s">
        <v>440</v>
      </c>
      <c r="D396" s="103" t="s">
        <v>93</v>
      </c>
      <c r="H396" s="123">
        <f>'MATRIZ 2017 COMPL HOMOLOGADA (2'!J396</f>
        <v>0</v>
      </c>
      <c r="I396" s="123">
        <f>'MATRIZ 2017 COMPL HOMOLOGADA (2'!O396</f>
        <v>1040355.0114086819</v>
      </c>
      <c r="J396" s="123">
        <f>'MATRIZ 2017 COMPL HOMOLOGADA (2'!R396+'MATRIZ 2017 COMPL HOMOLOGADA (2'!X396+'MATRIZ 2017 COMPL HOMOLOGADA (2'!AQ396+'MATRIZ 2017 COMPL HOMOLOGADA (2'!AU396+'MATRIZ 2017 COMPL HOMOLOGADA (2'!AY396</f>
        <v>0</v>
      </c>
      <c r="K396" s="123"/>
      <c r="L396" s="123">
        <f t="shared" si="21"/>
        <v>1040355.0114086819</v>
      </c>
      <c r="M396" s="123"/>
      <c r="N396" s="123">
        <f>'MATRIZ 2017 COMPL HOMOLOGADA (2'!AG396+'MATRIZ 2017 COMPL HOMOLOGADA (2'!AJ396+'MATRIZ 2017 COMPL HOMOLOGADA (2'!AM396</f>
        <v>27009.049020343398</v>
      </c>
      <c r="O396" s="123"/>
      <c r="P396" s="123"/>
      <c r="Q396" s="123">
        <f>'MATRIZ 2017 COMPL HOMOLOGADA (2'!AJ396+'MATRIZ 2017 COMPL HOMOLOGADA (2'!AM396+'MATRIZ 2017 COMPL HOMOLOGADA (2'!AP396</f>
        <v>0</v>
      </c>
      <c r="R396" s="102"/>
    </row>
    <row r="397" spans="1:23" hidden="1" x14ac:dyDescent="0.25">
      <c r="A397" s="102"/>
      <c r="B397" s="103" t="s">
        <v>431</v>
      </c>
      <c r="C397" s="103" t="s">
        <v>441</v>
      </c>
      <c r="D397" s="103" t="s">
        <v>93</v>
      </c>
      <c r="H397" s="123">
        <f>'MATRIZ 2017 COMPL HOMOLOGADA (2'!J397</f>
        <v>0</v>
      </c>
      <c r="I397" s="123">
        <f>'MATRIZ 2017 COMPL HOMOLOGADA (2'!O397</f>
        <v>1269082.9561204666</v>
      </c>
      <c r="J397" s="123">
        <f>'MATRIZ 2017 COMPL HOMOLOGADA (2'!R397+'MATRIZ 2017 COMPL HOMOLOGADA (2'!X397+'MATRIZ 2017 COMPL HOMOLOGADA (2'!AQ397+'MATRIZ 2017 COMPL HOMOLOGADA (2'!AU397+'MATRIZ 2017 COMPL HOMOLOGADA (2'!AY397</f>
        <v>129301.45797742571</v>
      </c>
      <c r="K397" s="123"/>
      <c r="L397" s="123">
        <f t="shared" si="21"/>
        <v>1398384.4140978924</v>
      </c>
      <c r="M397" s="123"/>
      <c r="N397" s="123">
        <f>'MATRIZ 2017 COMPL HOMOLOGADA (2'!AG397+'MATRIZ 2017 COMPL HOMOLOGADA (2'!AJ397+'MATRIZ 2017 COMPL HOMOLOGADA (2'!AM397</f>
        <v>331887.4475912191</v>
      </c>
      <c r="O397" s="123"/>
      <c r="P397" s="123"/>
      <c r="Q397" s="123">
        <f>'MATRIZ 2017 COMPL HOMOLOGADA (2'!AJ397+'MATRIZ 2017 COMPL HOMOLOGADA (2'!AM397+'MATRIZ 2017 COMPL HOMOLOGADA (2'!AP397</f>
        <v>48086.565170368856</v>
      </c>
      <c r="R397" s="102"/>
    </row>
    <row r="398" spans="1:23" hidden="1" x14ac:dyDescent="0.25">
      <c r="A398" s="102"/>
      <c r="B398" s="103" t="s">
        <v>431</v>
      </c>
      <c r="C398" s="103" t="s">
        <v>442</v>
      </c>
      <c r="D398" s="103" t="s">
        <v>93</v>
      </c>
      <c r="H398" s="123">
        <f>'MATRIZ 2017 COMPL HOMOLOGADA (2'!J398</f>
        <v>0</v>
      </c>
      <c r="I398" s="123">
        <f>'MATRIZ 2017 COMPL HOMOLOGADA (2'!O398</f>
        <v>1033444.0149219051</v>
      </c>
      <c r="J398" s="123">
        <f>'MATRIZ 2017 COMPL HOMOLOGADA (2'!R398+'MATRIZ 2017 COMPL HOMOLOGADA (2'!X398+'MATRIZ 2017 COMPL HOMOLOGADA (2'!AQ398+'MATRIZ 2017 COMPL HOMOLOGADA (2'!AU398+'MATRIZ 2017 COMPL HOMOLOGADA (2'!AY398</f>
        <v>14995.755339077989</v>
      </c>
      <c r="K398" s="123"/>
      <c r="L398" s="123">
        <f t="shared" si="21"/>
        <v>1048439.7702609831</v>
      </c>
      <c r="M398" s="123"/>
      <c r="N398" s="123">
        <f>'MATRIZ 2017 COMPL HOMOLOGADA (2'!AG398+'MATRIZ 2017 COMPL HOMOLOGADA (2'!AJ398+'MATRIZ 2017 COMPL HOMOLOGADA (2'!AM398</f>
        <v>27500.722109808135</v>
      </c>
      <c r="O398" s="123"/>
      <c r="P398" s="123"/>
      <c r="Q398" s="123">
        <f>'MATRIZ 2017 COMPL HOMOLOGADA (2'!AJ398+'MATRIZ 2017 COMPL HOMOLOGADA (2'!AM398+'MATRIZ 2017 COMPL HOMOLOGADA (2'!AP398</f>
        <v>6860.0861148400018</v>
      </c>
      <c r="R398" s="102"/>
    </row>
    <row r="399" spans="1:23" hidden="1" x14ac:dyDescent="0.25">
      <c r="A399" s="102"/>
      <c r="B399" s="103" t="s">
        <v>431</v>
      </c>
      <c r="C399" s="103" t="s">
        <v>443</v>
      </c>
      <c r="D399" s="103" t="s">
        <v>93</v>
      </c>
      <c r="H399" s="123">
        <f>'MATRIZ 2017 COMPL HOMOLOGADA (2'!J399</f>
        <v>0</v>
      </c>
      <c r="I399" s="123">
        <f>'MATRIZ 2017 COMPL HOMOLOGADA (2'!O399</f>
        <v>1043849.1808437561</v>
      </c>
      <c r="J399" s="123">
        <f>'MATRIZ 2017 COMPL HOMOLOGADA (2'!R399+'MATRIZ 2017 COMPL HOMOLOGADA (2'!X399+'MATRIZ 2017 COMPL HOMOLOGADA (2'!AQ399+'MATRIZ 2017 COMPL HOMOLOGADA (2'!AU399+'MATRIZ 2017 COMPL HOMOLOGADA (2'!AY399</f>
        <v>0</v>
      </c>
      <c r="K399" s="123"/>
      <c r="L399" s="123">
        <f t="shared" si="21"/>
        <v>1043849.1808437561</v>
      </c>
      <c r="M399" s="123"/>
      <c r="N399" s="123">
        <f>'MATRIZ 2017 COMPL HOMOLOGADA (2'!AG399+'MATRIZ 2017 COMPL HOMOLOGADA (2'!AJ399+'MATRIZ 2017 COMPL HOMOLOGADA (2'!AM399</f>
        <v>51620.038941486549</v>
      </c>
      <c r="O399" s="123"/>
      <c r="P399" s="123"/>
      <c r="Q399" s="123">
        <f>'MATRIZ 2017 COMPL HOMOLOGADA (2'!AJ399+'MATRIZ 2017 COMPL HOMOLOGADA (2'!AM399+'MATRIZ 2017 COMPL HOMOLOGADA (2'!AP399</f>
        <v>0</v>
      </c>
      <c r="R399" s="102"/>
    </row>
    <row r="400" spans="1:23" hidden="1" x14ac:dyDescent="0.25">
      <c r="A400" s="102"/>
      <c r="B400" s="103" t="s">
        <v>431</v>
      </c>
      <c r="C400" s="103" t="s">
        <v>444</v>
      </c>
      <c r="D400" s="103" t="s">
        <v>89</v>
      </c>
      <c r="H400" s="123">
        <f>'MATRIZ 2017 COMPL HOMOLOGADA (2'!J400</f>
        <v>12663499.011779636</v>
      </c>
      <c r="I400" s="123">
        <f>'MATRIZ 2017 COMPL HOMOLOGADA (2'!O400</f>
        <v>0</v>
      </c>
      <c r="J400" s="123">
        <f>'MATRIZ 2017 COMPL HOMOLOGADA (2'!R400+'MATRIZ 2017 COMPL HOMOLOGADA (2'!X400+'MATRIZ 2017 COMPL HOMOLOGADA (2'!AQ400+'MATRIZ 2017 COMPL HOMOLOGADA (2'!AU400+'MATRIZ 2017 COMPL HOMOLOGADA (2'!AY400</f>
        <v>192988.84491165468</v>
      </c>
      <c r="K400" s="123"/>
      <c r="L400" s="123">
        <f t="shared" si="21"/>
        <v>12856487.856691292</v>
      </c>
      <c r="M400" s="123"/>
      <c r="N400" s="123">
        <f>'MATRIZ 2017 COMPL HOMOLOGADA (2'!AG400+'MATRIZ 2017 COMPL HOMOLOGADA (2'!AJ400+'MATRIZ 2017 COMPL HOMOLOGADA (2'!AM400</f>
        <v>4653708.4773669709</v>
      </c>
      <c r="O400" s="123"/>
      <c r="P400" s="123"/>
      <c r="Q400" s="123">
        <f>'MATRIZ 2017 COMPL HOMOLOGADA (2'!AJ400+'MATRIZ 2017 COMPL HOMOLOGADA (2'!AM400+'MATRIZ 2017 COMPL HOMOLOGADA (2'!AP400</f>
        <v>93798.485147139247</v>
      </c>
      <c r="R400" s="102"/>
    </row>
    <row r="401" spans="1:23" hidden="1" x14ac:dyDescent="0.25">
      <c r="A401" s="102"/>
      <c r="B401" s="103" t="s">
        <v>431</v>
      </c>
      <c r="C401" s="103" t="s">
        <v>445</v>
      </c>
      <c r="D401" s="103" t="s">
        <v>89</v>
      </c>
      <c r="H401" s="123">
        <f>'MATRIZ 2017 COMPL HOMOLOGADA (2'!J401</f>
        <v>2249900.8419461083</v>
      </c>
      <c r="I401" s="123">
        <f>'MATRIZ 2017 COMPL HOMOLOGADA (2'!O401</f>
        <v>0</v>
      </c>
      <c r="J401" s="123">
        <f>'MATRIZ 2017 COMPL HOMOLOGADA (2'!R401+'MATRIZ 2017 COMPL HOMOLOGADA (2'!X401+'MATRIZ 2017 COMPL HOMOLOGADA (2'!AQ401+'MATRIZ 2017 COMPL HOMOLOGADA (2'!AU401+'MATRIZ 2017 COMPL HOMOLOGADA (2'!AY401</f>
        <v>100500.29500283804</v>
      </c>
      <c r="K401" s="123"/>
      <c r="L401" s="123">
        <f t="shared" si="21"/>
        <v>2350401.1369489464</v>
      </c>
      <c r="M401" s="123"/>
      <c r="N401" s="123">
        <f>'MATRIZ 2017 COMPL HOMOLOGADA (2'!AG401+'MATRIZ 2017 COMPL HOMOLOGADA (2'!AJ401+'MATRIZ 2017 COMPL HOMOLOGADA (2'!AM401</f>
        <v>901380.48137535225</v>
      </c>
      <c r="O401" s="123"/>
      <c r="P401" s="123"/>
      <c r="Q401" s="123">
        <f>'MATRIZ 2017 COMPL HOMOLOGADA (2'!AJ401+'MATRIZ 2017 COMPL HOMOLOGADA (2'!AM401+'MATRIZ 2017 COMPL HOMOLOGADA (2'!AP401</f>
        <v>41820.140353928473</v>
      </c>
      <c r="R401" s="102"/>
    </row>
    <row r="402" spans="1:23" hidden="1" x14ac:dyDescent="0.25">
      <c r="A402" s="102"/>
      <c r="B402" s="103" t="s">
        <v>431</v>
      </c>
      <c r="C402" s="103" t="s">
        <v>446</v>
      </c>
      <c r="D402" s="103" t="s">
        <v>89</v>
      </c>
      <c r="H402" s="123">
        <f>'MATRIZ 2017 COMPL HOMOLOGADA (2'!J402</f>
        <v>2616660.4230011771</v>
      </c>
      <c r="I402" s="123">
        <f>'MATRIZ 2017 COMPL HOMOLOGADA (2'!O402</f>
        <v>0</v>
      </c>
      <c r="J402" s="123">
        <f>'MATRIZ 2017 COMPL HOMOLOGADA (2'!R402+'MATRIZ 2017 COMPL HOMOLOGADA (2'!X402+'MATRIZ 2017 COMPL HOMOLOGADA (2'!AQ402+'MATRIZ 2017 COMPL HOMOLOGADA (2'!AU402+'MATRIZ 2017 COMPL HOMOLOGADA (2'!AY402</f>
        <v>126326.47665323119</v>
      </c>
      <c r="K402" s="123"/>
      <c r="L402" s="123">
        <f t="shared" si="21"/>
        <v>2742986.8996544085</v>
      </c>
      <c r="M402" s="123"/>
      <c r="N402" s="123">
        <f>'MATRIZ 2017 COMPL HOMOLOGADA (2'!AG402+'MATRIZ 2017 COMPL HOMOLOGADA (2'!AJ402+'MATRIZ 2017 COMPL HOMOLOGADA (2'!AM402</f>
        <v>788807.75395484758</v>
      </c>
      <c r="O402" s="123"/>
      <c r="P402" s="123"/>
      <c r="Q402" s="123">
        <f>'MATRIZ 2017 COMPL HOMOLOGADA (2'!AJ402+'MATRIZ 2017 COMPL HOMOLOGADA (2'!AM402+'MATRIZ 2017 COMPL HOMOLOGADA (2'!AP402</f>
        <v>51252.75876183348</v>
      </c>
      <c r="R402" s="102"/>
    </row>
    <row r="403" spans="1:23" hidden="1" x14ac:dyDescent="0.25">
      <c r="A403" s="102"/>
      <c r="B403" s="103" t="s">
        <v>431</v>
      </c>
      <c r="C403" s="103" t="s">
        <v>447</v>
      </c>
      <c r="D403" s="103" t="s">
        <v>89</v>
      </c>
      <c r="H403" s="123">
        <f>'MATRIZ 2017 COMPL HOMOLOGADA (2'!J403</f>
        <v>2039937.2127897742</v>
      </c>
      <c r="I403" s="123">
        <f>'MATRIZ 2017 COMPL HOMOLOGADA (2'!O403</f>
        <v>0</v>
      </c>
      <c r="J403" s="123">
        <f>'MATRIZ 2017 COMPL HOMOLOGADA (2'!R403+'MATRIZ 2017 COMPL HOMOLOGADA (2'!X403+'MATRIZ 2017 COMPL HOMOLOGADA (2'!AQ403+'MATRIZ 2017 COMPL HOMOLOGADA (2'!AU403+'MATRIZ 2017 COMPL HOMOLOGADA (2'!AY403</f>
        <v>155293.44340615024</v>
      </c>
      <c r="K403" s="123"/>
      <c r="L403" s="123">
        <f t="shared" si="21"/>
        <v>2195230.6561959246</v>
      </c>
      <c r="M403" s="123"/>
      <c r="N403" s="123">
        <f>'MATRIZ 2017 COMPL HOMOLOGADA (2'!AG403+'MATRIZ 2017 COMPL HOMOLOGADA (2'!AJ403+'MATRIZ 2017 COMPL HOMOLOGADA (2'!AM403</f>
        <v>742539.58188940701</v>
      </c>
      <c r="O403" s="123"/>
      <c r="P403" s="123"/>
      <c r="Q403" s="123">
        <f>'MATRIZ 2017 COMPL HOMOLOGADA (2'!AJ403+'MATRIZ 2017 COMPL HOMOLOGADA (2'!AM403+'MATRIZ 2017 COMPL HOMOLOGADA (2'!AP403</f>
        <v>71437.242907420397</v>
      </c>
      <c r="R403" s="102"/>
    </row>
    <row r="404" spans="1:23" hidden="1" x14ac:dyDescent="0.25">
      <c r="A404" s="102"/>
      <c r="B404" s="103" t="s">
        <v>431</v>
      </c>
      <c r="C404" s="103" t="s">
        <v>448</v>
      </c>
      <c r="D404" s="103" t="s">
        <v>89</v>
      </c>
      <c r="H404" s="123">
        <f>'MATRIZ 2017 COMPL HOMOLOGADA (2'!J404</f>
        <v>1719973.4019592025</v>
      </c>
      <c r="I404" s="123">
        <f>'MATRIZ 2017 COMPL HOMOLOGADA (2'!O404</f>
        <v>0</v>
      </c>
      <c r="J404" s="123">
        <f>'MATRIZ 2017 COMPL HOMOLOGADA (2'!R404+'MATRIZ 2017 COMPL HOMOLOGADA (2'!X404+'MATRIZ 2017 COMPL HOMOLOGADA (2'!AQ404+'MATRIZ 2017 COMPL HOMOLOGADA (2'!AU404+'MATRIZ 2017 COMPL HOMOLOGADA (2'!AY404</f>
        <v>52928.640882401211</v>
      </c>
      <c r="K404" s="123"/>
      <c r="L404" s="123">
        <f t="shared" si="21"/>
        <v>1772902.0428416037</v>
      </c>
      <c r="M404" s="123"/>
      <c r="N404" s="123">
        <f>'MATRIZ 2017 COMPL HOMOLOGADA (2'!AG404+'MATRIZ 2017 COMPL HOMOLOGADA (2'!AJ404+'MATRIZ 2017 COMPL HOMOLOGADA (2'!AM404</f>
        <v>497790.26223996794</v>
      </c>
      <c r="O404" s="123"/>
      <c r="P404" s="123"/>
      <c r="Q404" s="123">
        <f>'MATRIZ 2017 COMPL HOMOLOGADA (2'!AJ404+'MATRIZ 2017 COMPL HOMOLOGADA (2'!AM404+'MATRIZ 2017 COMPL HOMOLOGADA (2'!AP404</f>
        <v>14115.946428613082</v>
      </c>
      <c r="R404" s="102"/>
    </row>
    <row r="405" spans="1:23" hidden="1" x14ac:dyDescent="0.25">
      <c r="A405" s="102"/>
      <c r="B405" s="103" t="s">
        <v>431</v>
      </c>
      <c r="C405" s="103" t="s">
        <v>449</v>
      </c>
      <c r="D405" s="103" t="s">
        <v>93</v>
      </c>
      <c r="H405" s="123">
        <f>'MATRIZ 2017 COMPL HOMOLOGADA (2'!J405</f>
        <v>0</v>
      </c>
      <c r="I405" s="123">
        <f>'MATRIZ 2017 COMPL HOMOLOGADA (2'!O405</f>
        <v>1043568.2710643909</v>
      </c>
      <c r="J405" s="123">
        <f>'MATRIZ 2017 COMPL HOMOLOGADA (2'!R405+'MATRIZ 2017 COMPL HOMOLOGADA (2'!X405+'MATRIZ 2017 COMPL HOMOLOGADA (2'!AQ405+'MATRIZ 2017 COMPL HOMOLOGADA (2'!AU405+'MATRIZ 2017 COMPL HOMOLOGADA (2'!AY405</f>
        <v>0</v>
      </c>
      <c r="K405" s="123"/>
      <c r="L405" s="123">
        <f t="shared" si="21"/>
        <v>1043568.2710643909</v>
      </c>
      <c r="M405" s="123"/>
      <c r="N405" s="123">
        <f>'MATRIZ 2017 COMPL HOMOLOGADA (2'!AG405+'MATRIZ 2017 COMPL HOMOLOGADA (2'!AJ405+'MATRIZ 2017 COMPL HOMOLOGADA (2'!AM405</f>
        <v>23203.224571346924</v>
      </c>
      <c r="O405" s="123"/>
      <c r="P405" s="123"/>
      <c r="Q405" s="123">
        <f>'MATRIZ 2017 COMPL HOMOLOGADA (2'!AJ405+'MATRIZ 2017 COMPL HOMOLOGADA (2'!AM405+'MATRIZ 2017 COMPL HOMOLOGADA (2'!AP405</f>
        <v>0</v>
      </c>
      <c r="R405" s="102"/>
    </row>
    <row r="406" spans="1:23" hidden="1" x14ac:dyDescent="0.25">
      <c r="A406" s="102"/>
      <c r="B406" s="103" t="s">
        <v>431</v>
      </c>
      <c r="C406" s="103" t="s">
        <v>450</v>
      </c>
      <c r="D406" s="103" t="s">
        <v>89</v>
      </c>
      <c r="H406" s="123">
        <f>'MATRIZ 2017 COMPL HOMOLOGADA (2'!J406</f>
        <v>3834304.2598482044</v>
      </c>
      <c r="I406" s="123">
        <f>'MATRIZ 2017 COMPL HOMOLOGADA (2'!O406</f>
        <v>0</v>
      </c>
      <c r="J406" s="123">
        <f>'MATRIZ 2017 COMPL HOMOLOGADA (2'!R406+'MATRIZ 2017 COMPL HOMOLOGADA (2'!X406+'MATRIZ 2017 COMPL HOMOLOGADA (2'!AQ406+'MATRIZ 2017 COMPL HOMOLOGADA (2'!AU406+'MATRIZ 2017 COMPL HOMOLOGADA (2'!AY406</f>
        <v>186425.66102635569</v>
      </c>
      <c r="K406" s="123"/>
      <c r="L406" s="123">
        <f t="shared" si="21"/>
        <v>4020729.9208745603</v>
      </c>
      <c r="M406" s="123"/>
      <c r="N406" s="123">
        <f>'MATRIZ 2017 COMPL HOMOLOGADA (2'!AG406+'MATRIZ 2017 COMPL HOMOLOGADA (2'!AJ406+'MATRIZ 2017 COMPL HOMOLOGADA (2'!AM406</f>
        <v>1438439.7974190055</v>
      </c>
      <c r="O406" s="123"/>
      <c r="P406" s="123"/>
      <c r="Q406" s="123">
        <f>'MATRIZ 2017 COMPL HOMOLOGADA (2'!AJ406+'MATRIZ 2017 COMPL HOMOLOGADA (2'!AM406+'MATRIZ 2017 COMPL HOMOLOGADA (2'!AP406</f>
        <v>573398.50079954171</v>
      </c>
      <c r="R406" s="102"/>
    </row>
    <row r="407" spans="1:23" x14ac:dyDescent="0.25">
      <c r="A407" s="102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02"/>
      <c r="U407" s="230"/>
      <c r="W407" s="230"/>
    </row>
    <row r="408" spans="1:23" x14ac:dyDescent="0.25">
      <c r="A408" s="102"/>
      <c r="B408" s="107" t="s">
        <v>451</v>
      </c>
      <c r="C408" s="107" t="s">
        <v>452</v>
      </c>
      <c r="D408" s="107" t="s">
        <v>84</v>
      </c>
      <c r="E408" s="107"/>
      <c r="F408" s="109"/>
      <c r="G408" s="107"/>
      <c r="H408" s="124">
        <f>SUM(H409:H424)</f>
        <v>45462587.469690427</v>
      </c>
      <c r="I408" s="124">
        <f>SUM(I409:I424)</f>
        <v>6975350.3635170162</v>
      </c>
      <c r="J408" s="124">
        <f>SUM(J409:J424)</f>
        <v>5673701.9282486709</v>
      </c>
      <c r="K408" s="124"/>
      <c r="L408" s="124">
        <f>SUM(L409:L424)</f>
        <v>58111639.761456102</v>
      </c>
      <c r="M408" s="124"/>
      <c r="N408" s="124">
        <f>SUM(N409:N424)</f>
        <v>16216734.784469305</v>
      </c>
      <c r="O408" s="124"/>
      <c r="P408" s="124">
        <f>L408*'DADOS BASE PROPOSTA'!$H$63</f>
        <v>46489.311809164887</v>
      </c>
      <c r="Q408" s="124">
        <v>2926829.27</v>
      </c>
      <c r="R408" s="102"/>
    </row>
    <row r="409" spans="1:23" ht="16.5" hidden="1" customHeight="1" x14ac:dyDescent="0.25">
      <c r="A409" s="102"/>
      <c r="B409" s="103" t="s">
        <v>451</v>
      </c>
      <c r="C409" s="103" t="s">
        <v>35</v>
      </c>
      <c r="D409" s="103" t="s">
        <v>85</v>
      </c>
      <c r="F409" s="77">
        <f>'MATRIZ 2017 COMPL HOMOLOGADA (2'!Q409</f>
        <v>15</v>
      </c>
      <c r="H409" s="123">
        <f>'MATRIZ 2017 COMPL HOMOLOGADA (2'!J409</f>
        <v>0</v>
      </c>
      <c r="I409" s="123">
        <f>SUMIF('MATRIZ 2017 COMPL HOMOLOGADA (2'!D410:D425,"ECR",'MATRIZ 2017 COMPL HOMOLOGADA (2'!O410:O425)</f>
        <v>0</v>
      </c>
      <c r="J409" s="123">
        <f>'MATRIZ 2017 COMPL HOMOLOGADA (2'!R409+'MATRIZ 2017 COMPL HOMOLOGADA (2'!X409+'MATRIZ 2017 COMPL HOMOLOGADA (2'!AQ409+'MATRIZ 2017 COMPL HOMOLOGADA (2'!AU409+'MATRIZ 2017 COMPL HOMOLOGADA (2'!AY409</f>
        <v>4975015.4563613674</v>
      </c>
      <c r="K409" s="123"/>
      <c r="L409" s="123">
        <f t="shared" ref="L409:L424" si="22">SUM(H409:J409)</f>
        <v>4975015.4563613674</v>
      </c>
      <c r="M409" s="123"/>
      <c r="N409" s="123">
        <f>'MATRIZ 2017 COMPL HOMOLOGADA (2'!AG409+'MATRIZ 2017 COMPL HOMOLOGADA (2'!AJ409+'MATRIZ 2017 COMPL HOMOLOGADA (2'!AM409</f>
        <v>0</v>
      </c>
      <c r="O409" s="123"/>
      <c r="P409" s="123"/>
      <c r="Q409" s="123">
        <f>'MATRIZ 2017 COMPL HOMOLOGADA (2'!AJ409+'MATRIZ 2017 COMPL HOMOLOGADA (2'!AM409+'MATRIZ 2017 COMPL HOMOLOGADA (2'!AP409</f>
        <v>169971.33072785445</v>
      </c>
      <c r="R409" s="102"/>
    </row>
    <row r="410" spans="1:23" ht="16.5" hidden="1" customHeight="1" x14ac:dyDescent="0.25">
      <c r="A410" s="102"/>
      <c r="B410" s="103" t="s">
        <v>451</v>
      </c>
      <c r="C410" s="103" t="s">
        <v>453</v>
      </c>
      <c r="D410" s="103" t="s">
        <v>89</v>
      </c>
      <c r="H410" s="123">
        <f>'MATRIZ 2017 COMPL HOMOLOGADA (2'!J410</f>
        <v>1776523.6943441953</v>
      </c>
      <c r="I410" s="123">
        <f>'MATRIZ 2017 COMPL HOMOLOGADA (2'!O410</f>
        <v>0</v>
      </c>
      <c r="J410" s="123">
        <f>'MATRIZ 2017 COMPL HOMOLOGADA (2'!R410+'MATRIZ 2017 COMPL HOMOLOGADA (2'!X410+'MATRIZ 2017 COMPL HOMOLOGADA (2'!AQ410+'MATRIZ 2017 COMPL HOMOLOGADA (2'!AU410+'MATRIZ 2017 COMPL HOMOLOGADA (2'!AY410</f>
        <v>0</v>
      </c>
      <c r="K410" s="123"/>
      <c r="L410" s="123">
        <f t="shared" si="22"/>
        <v>1776523.6943441953</v>
      </c>
      <c r="M410" s="123"/>
      <c r="N410" s="123">
        <f>'MATRIZ 2017 COMPL HOMOLOGADA (2'!AG410+'MATRIZ 2017 COMPL HOMOLOGADA (2'!AJ410+'MATRIZ 2017 COMPL HOMOLOGADA (2'!AM410</f>
        <v>519699.02210876282</v>
      </c>
      <c r="O410" s="123"/>
      <c r="P410" s="123"/>
      <c r="Q410" s="123">
        <f>'MATRIZ 2017 COMPL HOMOLOGADA (2'!AJ410+'MATRIZ 2017 COMPL HOMOLOGADA (2'!AM410+'MATRIZ 2017 COMPL HOMOLOGADA (2'!AP410</f>
        <v>0</v>
      </c>
      <c r="R410" s="102"/>
    </row>
    <row r="411" spans="1:23" ht="16.5" hidden="1" customHeight="1" x14ac:dyDescent="0.25">
      <c r="A411" s="102"/>
      <c r="B411" s="103" t="s">
        <v>451</v>
      </c>
      <c r="C411" s="103" t="s">
        <v>454</v>
      </c>
      <c r="D411" s="103" t="s">
        <v>89</v>
      </c>
      <c r="H411" s="123">
        <f>'MATRIZ 2017 COMPL HOMOLOGADA (2'!J411</f>
        <v>4321884.5542680221</v>
      </c>
      <c r="I411" s="123">
        <f>'MATRIZ 2017 COMPL HOMOLOGADA (2'!O411</f>
        <v>0</v>
      </c>
      <c r="J411" s="123">
        <f>'MATRIZ 2017 COMPL HOMOLOGADA (2'!R411+'MATRIZ 2017 COMPL HOMOLOGADA (2'!X411+'MATRIZ 2017 COMPL HOMOLOGADA (2'!AQ411+'MATRIZ 2017 COMPL HOMOLOGADA (2'!AU411+'MATRIZ 2017 COMPL HOMOLOGADA (2'!AY411</f>
        <v>0</v>
      </c>
      <c r="K411" s="123"/>
      <c r="L411" s="123">
        <f t="shared" si="22"/>
        <v>4321884.5542680221</v>
      </c>
      <c r="M411" s="123"/>
      <c r="N411" s="123">
        <f>'MATRIZ 2017 COMPL HOMOLOGADA (2'!AG411+'MATRIZ 2017 COMPL HOMOLOGADA (2'!AJ411+'MATRIZ 2017 COMPL HOMOLOGADA (2'!AM411</f>
        <v>1288549.5963840245</v>
      </c>
      <c r="O411" s="123"/>
      <c r="P411" s="123"/>
      <c r="Q411" s="123">
        <f>'MATRIZ 2017 COMPL HOMOLOGADA (2'!AJ411+'MATRIZ 2017 COMPL HOMOLOGADA (2'!AM411+'MATRIZ 2017 COMPL HOMOLOGADA (2'!AP411</f>
        <v>442076.61129241815</v>
      </c>
      <c r="R411" s="102"/>
    </row>
    <row r="412" spans="1:23" ht="16.5" hidden="1" customHeight="1" x14ac:dyDescent="0.25">
      <c r="A412" s="102"/>
      <c r="B412" s="103" t="s">
        <v>451</v>
      </c>
      <c r="C412" s="103" t="s">
        <v>455</v>
      </c>
      <c r="D412" s="103" t="s">
        <v>89</v>
      </c>
      <c r="H412" s="123">
        <f>'MATRIZ 2017 COMPL HOMOLOGADA (2'!J412</f>
        <v>3760254.5259003737</v>
      </c>
      <c r="I412" s="123">
        <f>'MATRIZ 2017 COMPL HOMOLOGADA (2'!O412</f>
        <v>0</v>
      </c>
      <c r="J412" s="123">
        <f>'MATRIZ 2017 COMPL HOMOLOGADA (2'!R412+'MATRIZ 2017 COMPL HOMOLOGADA (2'!X412+'MATRIZ 2017 COMPL HOMOLOGADA (2'!AQ412+'MATRIZ 2017 COMPL HOMOLOGADA (2'!AU412+'MATRIZ 2017 COMPL HOMOLOGADA (2'!AY412</f>
        <v>0</v>
      </c>
      <c r="K412" s="123"/>
      <c r="L412" s="123">
        <f t="shared" si="22"/>
        <v>3760254.5259003737</v>
      </c>
      <c r="M412" s="123"/>
      <c r="N412" s="123">
        <f>'MATRIZ 2017 COMPL HOMOLOGADA (2'!AG412+'MATRIZ 2017 COMPL HOMOLOGADA (2'!AJ412+'MATRIZ 2017 COMPL HOMOLOGADA (2'!AM412</f>
        <v>1600875.5858339914</v>
      </c>
      <c r="O412" s="123"/>
      <c r="P412" s="123"/>
      <c r="Q412" s="123">
        <f>'MATRIZ 2017 COMPL HOMOLOGADA (2'!AJ412+'MATRIZ 2017 COMPL HOMOLOGADA (2'!AM412+'MATRIZ 2017 COMPL HOMOLOGADA (2'!AP412</f>
        <v>909822.18711149273</v>
      </c>
      <c r="R412" s="102"/>
    </row>
    <row r="413" spans="1:23" ht="16.5" hidden="1" customHeight="1" x14ac:dyDescent="0.25">
      <c r="A413" s="102"/>
      <c r="B413" s="103" t="s">
        <v>451</v>
      </c>
      <c r="C413" s="103" t="s">
        <v>456</v>
      </c>
      <c r="D413" s="103" t="s">
        <v>93</v>
      </c>
      <c r="H413" s="123">
        <f>'MATRIZ 2017 COMPL HOMOLOGADA (2'!J413</f>
        <v>0</v>
      </c>
      <c r="I413" s="123">
        <f>'MATRIZ 2017 COMPL HOMOLOGADA (2'!O413</f>
        <v>1133036.6188408327</v>
      </c>
      <c r="J413" s="123">
        <f>'MATRIZ 2017 COMPL HOMOLOGADA (2'!R413+'MATRIZ 2017 COMPL HOMOLOGADA (2'!X413+'MATRIZ 2017 COMPL HOMOLOGADA (2'!AQ413+'MATRIZ 2017 COMPL HOMOLOGADA (2'!AU413+'MATRIZ 2017 COMPL HOMOLOGADA (2'!AY413</f>
        <v>0</v>
      </c>
      <c r="K413" s="123"/>
      <c r="L413" s="123">
        <f t="shared" si="22"/>
        <v>1133036.6188408327</v>
      </c>
      <c r="M413" s="123"/>
      <c r="N413" s="123">
        <f>'MATRIZ 2017 COMPL HOMOLOGADA (2'!AG413+'MATRIZ 2017 COMPL HOMOLOGADA (2'!AJ413+'MATRIZ 2017 COMPL HOMOLOGADA (2'!AM413</f>
        <v>200196.1127522084</v>
      </c>
      <c r="O413" s="123"/>
      <c r="P413" s="123"/>
      <c r="Q413" s="123">
        <f>'MATRIZ 2017 COMPL HOMOLOGADA (2'!AJ413+'MATRIZ 2017 COMPL HOMOLOGADA (2'!AM413+'MATRIZ 2017 COMPL HOMOLOGADA (2'!AP413</f>
        <v>0</v>
      </c>
      <c r="R413" s="102"/>
    </row>
    <row r="414" spans="1:23" ht="16.5" hidden="1" customHeight="1" x14ac:dyDescent="0.25">
      <c r="A414" s="102"/>
      <c r="B414" s="103" t="s">
        <v>451</v>
      </c>
      <c r="C414" s="103" t="s">
        <v>457</v>
      </c>
      <c r="D414" s="103" t="s">
        <v>89</v>
      </c>
      <c r="H414" s="123">
        <f>'MATRIZ 2017 COMPL HOMOLOGADA (2'!J414</f>
        <v>3262291.6416258877</v>
      </c>
      <c r="I414" s="123">
        <f>'MATRIZ 2017 COMPL HOMOLOGADA (2'!O414</f>
        <v>0</v>
      </c>
      <c r="J414" s="123">
        <f>'MATRIZ 2017 COMPL HOMOLOGADA (2'!R414+'MATRIZ 2017 COMPL HOMOLOGADA (2'!X414+'MATRIZ 2017 COMPL HOMOLOGADA (2'!AQ414+'MATRIZ 2017 COMPL HOMOLOGADA (2'!AU414+'MATRIZ 2017 COMPL HOMOLOGADA (2'!AY414</f>
        <v>0</v>
      </c>
      <c r="K414" s="123"/>
      <c r="L414" s="123">
        <f t="shared" si="22"/>
        <v>3262291.6416258877</v>
      </c>
      <c r="M414" s="123"/>
      <c r="N414" s="123">
        <f>'MATRIZ 2017 COMPL HOMOLOGADA (2'!AG414+'MATRIZ 2017 COMPL HOMOLOGADA (2'!AJ414+'MATRIZ 2017 COMPL HOMOLOGADA (2'!AM414</f>
        <v>714333.93891570775</v>
      </c>
      <c r="O414" s="123"/>
      <c r="P414" s="123"/>
      <c r="Q414" s="123">
        <f>'MATRIZ 2017 COMPL HOMOLOGADA (2'!AJ414+'MATRIZ 2017 COMPL HOMOLOGADA (2'!AM414+'MATRIZ 2017 COMPL HOMOLOGADA (2'!AP414</f>
        <v>0</v>
      </c>
      <c r="R414" s="102"/>
    </row>
    <row r="415" spans="1:23" ht="16.5" hidden="1" customHeight="1" x14ac:dyDescent="0.25">
      <c r="A415" s="102"/>
      <c r="B415" s="103" t="s">
        <v>451</v>
      </c>
      <c r="C415" s="103" t="s">
        <v>458</v>
      </c>
      <c r="D415" s="103" t="s">
        <v>89</v>
      </c>
      <c r="H415" s="123">
        <f>'MATRIZ 2017 COMPL HOMOLOGADA (2'!J415</f>
        <v>2903545.4218909419</v>
      </c>
      <c r="I415" s="123">
        <f>'MATRIZ 2017 COMPL HOMOLOGADA (2'!O415</f>
        <v>0</v>
      </c>
      <c r="J415" s="123">
        <f>'MATRIZ 2017 COMPL HOMOLOGADA (2'!R415+'MATRIZ 2017 COMPL HOMOLOGADA (2'!X415+'MATRIZ 2017 COMPL HOMOLOGADA (2'!AQ415+'MATRIZ 2017 COMPL HOMOLOGADA (2'!AU415+'MATRIZ 2017 COMPL HOMOLOGADA (2'!AY415</f>
        <v>0</v>
      </c>
      <c r="K415" s="123"/>
      <c r="L415" s="123">
        <f t="shared" si="22"/>
        <v>2903545.4218909419</v>
      </c>
      <c r="M415" s="123"/>
      <c r="N415" s="123">
        <f>'MATRIZ 2017 COMPL HOMOLOGADA (2'!AG415+'MATRIZ 2017 COMPL HOMOLOGADA (2'!AJ415+'MATRIZ 2017 COMPL HOMOLOGADA (2'!AM415</f>
        <v>998948.88420571387</v>
      </c>
      <c r="O415" s="123"/>
      <c r="P415" s="123"/>
      <c r="Q415" s="123">
        <f>'MATRIZ 2017 COMPL HOMOLOGADA (2'!AJ415+'MATRIZ 2017 COMPL HOMOLOGADA (2'!AM415+'MATRIZ 2017 COMPL HOMOLOGADA (2'!AP415</f>
        <v>0</v>
      </c>
      <c r="R415" s="102"/>
    </row>
    <row r="416" spans="1:23" ht="16.5" hidden="1" customHeight="1" x14ac:dyDescent="0.25">
      <c r="A416" s="102"/>
      <c r="B416" s="103" t="s">
        <v>451</v>
      </c>
      <c r="C416" s="103" t="s">
        <v>459</v>
      </c>
      <c r="D416" s="103" t="s">
        <v>93</v>
      </c>
      <c r="H416" s="123">
        <f>'MATRIZ 2017 COMPL HOMOLOGADA (2'!J416</f>
        <v>0</v>
      </c>
      <c r="I416" s="123">
        <f>'MATRIZ 2017 COMPL HOMOLOGADA (2'!O416</f>
        <v>1106831.3789348989</v>
      </c>
      <c r="J416" s="123">
        <f>'MATRIZ 2017 COMPL HOMOLOGADA (2'!R416+'MATRIZ 2017 COMPL HOMOLOGADA (2'!X416+'MATRIZ 2017 COMPL HOMOLOGADA (2'!AQ416+'MATRIZ 2017 COMPL HOMOLOGADA (2'!AU416+'MATRIZ 2017 COMPL HOMOLOGADA (2'!AY416</f>
        <v>0</v>
      </c>
      <c r="K416" s="123"/>
      <c r="L416" s="123">
        <f t="shared" si="22"/>
        <v>1106831.3789348989</v>
      </c>
      <c r="M416" s="123"/>
      <c r="N416" s="123">
        <f>'MATRIZ 2017 COMPL HOMOLOGADA (2'!AG416+'MATRIZ 2017 COMPL HOMOLOGADA (2'!AJ416+'MATRIZ 2017 COMPL HOMOLOGADA (2'!AM416</f>
        <v>257397.95277037131</v>
      </c>
      <c r="O416" s="123"/>
      <c r="P416" s="123"/>
      <c r="Q416" s="123">
        <f>'MATRIZ 2017 COMPL HOMOLOGADA (2'!AJ416+'MATRIZ 2017 COMPL HOMOLOGADA (2'!AM416+'MATRIZ 2017 COMPL HOMOLOGADA (2'!AP416</f>
        <v>0</v>
      </c>
      <c r="R416" s="102"/>
    </row>
    <row r="417" spans="1:18" ht="16.5" hidden="1" customHeight="1" x14ac:dyDescent="0.25">
      <c r="A417" s="102"/>
      <c r="B417" s="103" t="s">
        <v>451</v>
      </c>
      <c r="C417" s="103" t="s">
        <v>460</v>
      </c>
      <c r="D417" s="103" t="s">
        <v>89</v>
      </c>
      <c r="H417" s="123">
        <f>'MATRIZ 2017 COMPL HOMOLOGADA (2'!J417</f>
        <v>1791504.5171622566</v>
      </c>
      <c r="I417" s="123">
        <f>'MATRIZ 2017 COMPL HOMOLOGADA (2'!O417</f>
        <v>0</v>
      </c>
      <c r="J417" s="123">
        <f>'MATRIZ 2017 COMPL HOMOLOGADA (2'!R417+'MATRIZ 2017 COMPL HOMOLOGADA (2'!X417+'MATRIZ 2017 COMPL HOMOLOGADA (2'!AQ417+'MATRIZ 2017 COMPL HOMOLOGADA (2'!AU417+'MATRIZ 2017 COMPL HOMOLOGADA (2'!AY417</f>
        <v>0</v>
      </c>
      <c r="K417" s="123"/>
      <c r="L417" s="123">
        <f t="shared" si="22"/>
        <v>1791504.5171622566</v>
      </c>
      <c r="M417" s="123"/>
      <c r="N417" s="123">
        <f>'MATRIZ 2017 COMPL HOMOLOGADA (2'!AG417+'MATRIZ 2017 COMPL HOMOLOGADA (2'!AJ417+'MATRIZ 2017 COMPL HOMOLOGADA (2'!AM417</f>
        <v>1104187.7026626223</v>
      </c>
      <c r="O417" s="123"/>
      <c r="P417" s="123"/>
      <c r="Q417" s="123">
        <f>'MATRIZ 2017 COMPL HOMOLOGADA (2'!AJ417+'MATRIZ 2017 COMPL HOMOLOGADA (2'!AM417+'MATRIZ 2017 COMPL HOMOLOGADA (2'!AP417</f>
        <v>0</v>
      </c>
      <c r="R417" s="102"/>
    </row>
    <row r="418" spans="1:18" ht="16.5" hidden="1" customHeight="1" x14ac:dyDescent="0.25">
      <c r="A418" s="102"/>
      <c r="B418" s="103" t="s">
        <v>451</v>
      </c>
      <c r="C418" s="103" t="s">
        <v>461</v>
      </c>
      <c r="D418" s="103" t="s">
        <v>93</v>
      </c>
      <c r="H418" s="123">
        <f>'MATRIZ 2017 COMPL HOMOLOGADA (2'!J418</f>
        <v>0</v>
      </c>
      <c r="I418" s="123">
        <f>'MATRIZ 2017 COMPL HOMOLOGADA (2'!O418</f>
        <v>1178705.0487928479</v>
      </c>
      <c r="J418" s="123">
        <f>'MATRIZ 2017 COMPL HOMOLOGADA (2'!R418+'MATRIZ 2017 COMPL HOMOLOGADA (2'!X418+'MATRIZ 2017 COMPL HOMOLOGADA (2'!AQ418+'MATRIZ 2017 COMPL HOMOLOGADA (2'!AU418+'MATRIZ 2017 COMPL HOMOLOGADA (2'!AY418</f>
        <v>0</v>
      </c>
      <c r="K418" s="123"/>
      <c r="L418" s="123">
        <f t="shared" si="22"/>
        <v>1178705.0487928479</v>
      </c>
      <c r="M418" s="123"/>
      <c r="N418" s="123">
        <f>'MATRIZ 2017 COMPL HOMOLOGADA (2'!AG418+'MATRIZ 2017 COMPL HOMOLOGADA (2'!AJ418+'MATRIZ 2017 COMPL HOMOLOGADA (2'!AM418</f>
        <v>253544.92593816566</v>
      </c>
      <c r="O418" s="123"/>
      <c r="P418" s="123"/>
      <c r="Q418" s="123">
        <f>'MATRIZ 2017 COMPL HOMOLOGADA (2'!AJ418+'MATRIZ 2017 COMPL HOMOLOGADA (2'!AM418+'MATRIZ 2017 COMPL HOMOLOGADA (2'!AP418</f>
        <v>0</v>
      </c>
      <c r="R418" s="102"/>
    </row>
    <row r="419" spans="1:18" ht="16.5" hidden="1" customHeight="1" x14ac:dyDescent="0.25">
      <c r="A419" s="102"/>
      <c r="B419" s="103" t="s">
        <v>451</v>
      </c>
      <c r="C419" s="103" t="s">
        <v>462</v>
      </c>
      <c r="D419" s="103" t="s">
        <v>93</v>
      </c>
      <c r="H419" s="123">
        <f>'MATRIZ 2017 COMPL HOMOLOGADA (2'!J419</f>
        <v>0</v>
      </c>
      <c r="I419" s="123">
        <f>'MATRIZ 2017 COMPL HOMOLOGADA (2'!O419</f>
        <v>1132450.419209982</v>
      </c>
      <c r="J419" s="123">
        <f>'MATRIZ 2017 COMPL HOMOLOGADA (2'!R419+'MATRIZ 2017 COMPL HOMOLOGADA (2'!X419+'MATRIZ 2017 COMPL HOMOLOGADA (2'!AQ419+'MATRIZ 2017 COMPL HOMOLOGADA (2'!AU419+'MATRIZ 2017 COMPL HOMOLOGADA (2'!AY419</f>
        <v>0</v>
      </c>
      <c r="K419" s="123"/>
      <c r="L419" s="123">
        <f t="shared" si="22"/>
        <v>1132450.419209982</v>
      </c>
      <c r="M419" s="123"/>
      <c r="N419" s="123">
        <f>'MATRIZ 2017 COMPL HOMOLOGADA (2'!AG419+'MATRIZ 2017 COMPL HOMOLOGADA (2'!AJ419+'MATRIZ 2017 COMPL HOMOLOGADA (2'!AM419</f>
        <v>214270.58608671176</v>
      </c>
      <c r="O419" s="123"/>
      <c r="P419" s="123"/>
      <c r="Q419" s="123">
        <f>'MATRIZ 2017 COMPL HOMOLOGADA (2'!AJ419+'MATRIZ 2017 COMPL HOMOLOGADA (2'!AM419+'MATRIZ 2017 COMPL HOMOLOGADA (2'!AP419</f>
        <v>0</v>
      </c>
      <c r="R419" s="102"/>
    </row>
    <row r="420" spans="1:18" ht="16.5" hidden="1" customHeight="1" x14ac:dyDescent="0.25">
      <c r="A420" s="102"/>
      <c r="B420" s="103" t="s">
        <v>451</v>
      </c>
      <c r="C420" s="103" t="s">
        <v>463</v>
      </c>
      <c r="D420" s="103" t="s">
        <v>93</v>
      </c>
      <c r="H420" s="123">
        <f>'MATRIZ 2017 COMPL HOMOLOGADA (2'!J420</f>
        <v>0</v>
      </c>
      <c r="I420" s="123">
        <f>'MATRIZ 2017 COMPL HOMOLOGADA (2'!O420</f>
        <v>1266159.9445024519</v>
      </c>
      <c r="J420" s="123">
        <f>'MATRIZ 2017 COMPL HOMOLOGADA (2'!R420+'MATRIZ 2017 COMPL HOMOLOGADA (2'!X420+'MATRIZ 2017 COMPL HOMOLOGADA (2'!AQ420+'MATRIZ 2017 COMPL HOMOLOGADA (2'!AU420+'MATRIZ 2017 COMPL HOMOLOGADA (2'!AY420</f>
        <v>0</v>
      </c>
      <c r="K420" s="123"/>
      <c r="L420" s="123">
        <f t="shared" si="22"/>
        <v>1266159.9445024519</v>
      </c>
      <c r="M420" s="123"/>
      <c r="N420" s="123">
        <f>'MATRIZ 2017 COMPL HOMOLOGADA (2'!AG420+'MATRIZ 2017 COMPL HOMOLOGADA (2'!AJ420+'MATRIZ 2017 COMPL HOMOLOGADA (2'!AM420</f>
        <v>217393.41201117946</v>
      </c>
      <c r="O420" s="123"/>
      <c r="P420" s="123"/>
      <c r="Q420" s="123">
        <f>'MATRIZ 2017 COMPL HOMOLOGADA (2'!AJ420+'MATRIZ 2017 COMPL HOMOLOGADA (2'!AM420+'MATRIZ 2017 COMPL HOMOLOGADA (2'!AP420</f>
        <v>0</v>
      </c>
      <c r="R420" s="102"/>
    </row>
    <row r="421" spans="1:18" ht="16.5" hidden="1" customHeight="1" x14ac:dyDescent="0.25">
      <c r="A421" s="102"/>
      <c r="B421" s="103" t="s">
        <v>451</v>
      </c>
      <c r="C421" s="103" t="s">
        <v>464</v>
      </c>
      <c r="D421" s="103" t="s">
        <v>93</v>
      </c>
      <c r="H421" s="123">
        <f>'MATRIZ 2017 COMPL HOMOLOGADA (2'!J421</f>
        <v>0</v>
      </c>
      <c r="I421" s="123">
        <f>'MATRIZ 2017 COMPL HOMOLOGADA (2'!O421</f>
        <v>1158166.9532360027</v>
      </c>
      <c r="J421" s="123">
        <f>'MATRIZ 2017 COMPL HOMOLOGADA (2'!R421+'MATRIZ 2017 COMPL HOMOLOGADA (2'!X421+'MATRIZ 2017 COMPL HOMOLOGADA (2'!AQ421+'MATRIZ 2017 COMPL HOMOLOGADA (2'!AU421+'MATRIZ 2017 COMPL HOMOLOGADA (2'!AY421</f>
        <v>0</v>
      </c>
      <c r="K421" s="123"/>
      <c r="L421" s="123">
        <f t="shared" si="22"/>
        <v>1158166.9532360027</v>
      </c>
      <c r="M421" s="123"/>
      <c r="N421" s="123">
        <f>'MATRIZ 2017 COMPL HOMOLOGADA (2'!AG421+'MATRIZ 2017 COMPL HOMOLOGADA (2'!AJ421+'MATRIZ 2017 COMPL HOMOLOGADA (2'!AM421</f>
        <v>219604.76900815248</v>
      </c>
      <c r="O421" s="123"/>
      <c r="P421" s="123"/>
      <c r="Q421" s="123">
        <f>'MATRIZ 2017 COMPL HOMOLOGADA (2'!AJ421+'MATRIZ 2017 COMPL HOMOLOGADA (2'!AM421+'MATRIZ 2017 COMPL HOMOLOGADA (2'!AP421</f>
        <v>0</v>
      </c>
      <c r="R421" s="102"/>
    </row>
    <row r="422" spans="1:18" ht="16.5" hidden="1" customHeight="1" x14ac:dyDescent="0.25">
      <c r="A422" s="102"/>
      <c r="B422" s="103" t="s">
        <v>451</v>
      </c>
      <c r="C422" s="103" t="s">
        <v>465</v>
      </c>
      <c r="D422" s="103" t="s">
        <v>89</v>
      </c>
      <c r="H422" s="123">
        <f>'MATRIZ 2017 COMPL HOMOLOGADA (2'!J422</f>
        <v>2649075.6091897343</v>
      </c>
      <c r="I422" s="123">
        <f>'MATRIZ 2017 COMPL HOMOLOGADA (2'!O422</f>
        <v>0</v>
      </c>
      <c r="J422" s="123">
        <f>'MATRIZ 2017 COMPL HOMOLOGADA (2'!R422+'MATRIZ 2017 COMPL HOMOLOGADA (2'!X422+'MATRIZ 2017 COMPL HOMOLOGADA (2'!AQ422+'MATRIZ 2017 COMPL HOMOLOGADA (2'!AU422+'MATRIZ 2017 COMPL HOMOLOGADA (2'!AY422</f>
        <v>0</v>
      </c>
      <c r="K422" s="123"/>
      <c r="L422" s="123">
        <f t="shared" si="22"/>
        <v>2649075.6091897343</v>
      </c>
      <c r="M422" s="123"/>
      <c r="N422" s="123">
        <f>'MATRIZ 2017 COMPL HOMOLOGADA (2'!AG422+'MATRIZ 2017 COMPL HOMOLOGADA (2'!AJ422+'MATRIZ 2017 COMPL HOMOLOGADA (2'!AM422</f>
        <v>1446396.8824792737</v>
      </c>
      <c r="O422" s="123"/>
      <c r="P422" s="123"/>
      <c r="Q422" s="123">
        <f>'MATRIZ 2017 COMPL HOMOLOGADA (2'!AJ422+'MATRIZ 2017 COMPL HOMOLOGADA (2'!AM422+'MATRIZ 2017 COMPL HOMOLOGADA (2'!AP422</f>
        <v>0</v>
      </c>
      <c r="R422" s="102"/>
    </row>
    <row r="423" spans="1:18" ht="16.5" hidden="1" customHeight="1" x14ac:dyDescent="0.25">
      <c r="A423" s="102"/>
      <c r="B423" s="103" t="s">
        <v>451</v>
      </c>
      <c r="C423" s="103" t="s">
        <v>466</v>
      </c>
      <c r="D423" s="103" t="s">
        <v>89</v>
      </c>
      <c r="H423" s="123">
        <f>'MATRIZ 2017 COMPL HOMOLOGADA (2'!J423</f>
        <v>16616143.901727004</v>
      </c>
      <c r="I423" s="123">
        <f>'MATRIZ 2017 COMPL HOMOLOGADA (2'!O423</f>
        <v>0</v>
      </c>
      <c r="J423" s="123">
        <f>'MATRIZ 2017 COMPL HOMOLOGADA (2'!R423+'MATRIZ 2017 COMPL HOMOLOGADA (2'!X423+'MATRIZ 2017 COMPL HOMOLOGADA (2'!AQ423+'MATRIZ 2017 COMPL HOMOLOGADA (2'!AU423+'MATRIZ 2017 COMPL HOMOLOGADA (2'!AY423</f>
        <v>698686.47188730363</v>
      </c>
      <c r="K423" s="123"/>
      <c r="L423" s="123">
        <f t="shared" si="22"/>
        <v>17314830.373614307</v>
      </c>
      <c r="M423" s="123"/>
      <c r="N423" s="123">
        <f>'MATRIZ 2017 COMPL HOMOLOGADA (2'!AG423+'MATRIZ 2017 COMPL HOMOLOGADA (2'!AJ423+'MATRIZ 2017 COMPL HOMOLOGADA (2'!AM423</f>
        <v>5039413.5160389086</v>
      </c>
      <c r="O423" s="123"/>
      <c r="P423" s="123"/>
      <c r="Q423" s="123">
        <f>'MATRIZ 2017 COMPL HOMOLOGADA (2'!AJ423+'MATRIZ 2017 COMPL HOMOLOGADA (2'!AM423+'MATRIZ 2017 COMPL HOMOLOGADA (2'!AP423</f>
        <v>407713.38726755825</v>
      </c>
      <c r="R423" s="102"/>
    </row>
    <row r="424" spans="1:18" hidden="1" x14ac:dyDescent="0.25">
      <c r="A424" s="102"/>
      <c r="B424" s="103" t="s">
        <v>451</v>
      </c>
      <c r="C424" s="103" t="s">
        <v>467</v>
      </c>
      <c r="D424" s="103" t="s">
        <v>89</v>
      </c>
      <c r="H424" s="123">
        <f>'MATRIZ 2017 COMPL HOMOLOGADA (2'!J424</f>
        <v>8381363.6035820069</v>
      </c>
      <c r="I424" s="123">
        <f>'MATRIZ 2017 COMPL HOMOLOGADA (2'!O424</f>
        <v>0</v>
      </c>
      <c r="J424" s="123">
        <f>'MATRIZ 2017 COMPL HOMOLOGADA (2'!R424+'MATRIZ 2017 COMPL HOMOLOGADA (2'!X424+'MATRIZ 2017 COMPL HOMOLOGADA (2'!AQ424+'MATRIZ 2017 COMPL HOMOLOGADA (2'!AU424+'MATRIZ 2017 COMPL HOMOLOGADA (2'!AY424</f>
        <v>0</v>
      </c>
      <c r="K424" s="123"/>
      <c r="L424" s="123">
        <f t="shared" si="22"/>
        <v>8381363.6035820069</v>
      </c>
      <c r="M424" s="123"/>
      <c r="N424" s="123">
        <f>'MATRIZ 2017 COMPL HOMOLOGADA (2'!AG424+'MATRIZ 2017 COMPL HOMOLOGADA (2'!AJ424+'MATRIZ 2017 COMPL HOMOLOGADA (2'!AM424</f>
        <v>2141921.8972735084</v>
      </c>
      <c r="O424" s="123"/>
      <c r="P424" s="123"/>
      <c r="Q424" s="123">
        <f>'MATRIZ 2017 COMPL HOMOLOGADA (2'!AJ424+'MATRIZ 2017 COMPL HOMOLOGADA (2'!AM424+'MATRIZ 2017 COMPL HOMOLOGADA (2'!AP424</f>
        <v>730139.43542489712</v>
      </c>
      <c r="R424" s="102"/>
    </row>
    <row r="425" spans="1:18" x14ac:dyDescent="0.25">
      <c r="A425" s="102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02"/>
    </row>
    <row r="426" spans="1:18" x14ac:dyDescent="0.25">
      <c r="A426" s="102"/>
      <c r="B426" s="107" t="s">
        <v>451</v>
      </c>
      <c r="C426" s="107" t="s">
        <v>468</v>
      </c>
      <c r="D426" s="107" t="s">
        <v>84</v>
      </c>
      <c r="E426" s="107"/>
      <c r="F426" s="109"/>
      <c r="G426" s="107"/>
      <c r="H426" s="124">
        <f>SUM(H427:H434)</f>
        <v>13166286.8588886</v>
      </c>
      <c r="I426" s="124">
        <f>SUM(I427:I434)</f>
        <v>2225024.9693366671</v>
      </c>
      <c r="J426" s="124">
        <f>SUM(J427:J434)</f>
        <v>4185427.1831092322</v>
      </c>
      <c r="K426" s="124"/>
      <c r="L426" s="124">
        <f>SUM(L427:L434)</f>
        <v>19576739.011334501</v>
      </c>
      <c r="M426" s="124"/>
      <c r="N426" s="124">
        <f>SUM(N427:N434)</f>
        <v>5345094.1636901284</v>
      </c>
      <c r="O426" s="124"/>
      <c r="P426" s="124">
        <f>L426*'DADOS BASE PROPOSTA'!$H$63</f>
        <v>15661.391209067602</v>
      </c>
      <c r="Q426" s="124">
        <v>2926829.27</v>
      </c>
      <c r="R426" s="102"/>
    </row>
    <row r="427" spans="1:18" hidden="1" x14ac:dyDescent="0.25">
      <c r="A427" s="102"/>
      <c r="B427" s="103" t="s">
        <v>451</v>
      </c>
      <c r="C427" s="103" t="s">
        <v>35</v>
      </c>
      <c r="D427" s="103" t="s">
        <v>85</v>
      </c>
      <c r="F427" s="77">
        <f>'MATRIZ 2017 COMPL HOMOLOGADA (2'!Q427</f>
        <v>7</v>
      </c>
      <c r="H427" s="123">
        <f>'MATRIZ 2017 COMPL HOMOLOGADA (2'!J427</f>
        <v>0</v>
      </c>
      <c r="I427" s="123">
        <f>SUMIF('MATRIZ 2017 COMPL HOMOLOGADA (2'!D428:D435,"ECR",'MATRIZ 2017 COMPL HOMOLOGADA (2'!O428:O435)</f>
        <v>0</v>
      </c>
      <c r="J427" s="123">
        <f>'MATRIZ 2017 COMPL HOMOLOGADA (2'!R427+'MATRIZ 2017 COMPL HOMOLOGADA (2'!X427+'MATRIZ 2017 COMPL HOMOLOGADA (2'!AQ427+'MATRIZ 2017 COMPL HOMOLOGADA (2'!AU427+'MATRIZ 2017 COMPL HOMOLOGADA (2'!AY427</f>
        <v>3969203.499132162</v>
      </c>
      <c r="K427" s="123"/>
      <c r="L427" s="123">
        <f t="shared" ref="L427:L434" si="23">SUM(H427:J427)</f>
        <v>3969203.499132162</v>
      </c>
      <c r="M427" s="123"/>
      <c r="N427" s="123">
        <f>'MATRIZ 2017 COMPL HOMOLOGADA (2'!AG427+'MATRIZ 2017 COMPL HOMOLOGADA (2'!AJ427+'MATRIZ 2017 COMPL HOMOLOGADA (2'!AM427</f>
        <v>0</v>
      </c>
      <c r="O427" s="123"/>
      <c r="P427" s="123"/>
      <c r="Q427" s="123">
        <f>'MATRIZ 2017 COMPL HOMOLOGADA (2'!AJ427+'MATRIZ 2017 COMPL HOMOLOGADA (2'!AM427+'MATRIZ 2017 COMPL HOMOLOGADA (2'!AP427</f>
        <v>79319.954339665404</v>
      </c>
      <c r="R427" s="102"/>
    </row>
    <row r="428" spans="1:18" hidden="1" x14ac:dyDescent="0.25">
      <c r="A428" s="102"/>
      <c r="B428" s="103" t="s">
        <v>451</v>
      </c>
      <c r="C428" s="103" t="s">
        <v>469</v>
      </c>
      <c r="D428" s="103" t="s">
        <v>89</v>
      </c>
      <c r="H428" s="123">
        <f>'MATRIZ 2017 COMPL HOMOLOGADA (2'!J428</f>
        <v>1719973.4019592025</v>
      </c>
      <c r="I428" s="123">
        <f>'MATRIZ 2017 COMPL HOMOLOGADA (2'!O428</f>
        <v>0</v>
      </c>
      <c r="J428" s="123">
        <f>'MATRIZ 2017 COMPL HOMOLOGADA (2'!R428+'MATRIZ 2017 COMPL HOMOLOGADA (2'!X428+'MATRIZ 2017 COMPL HOMOLOGADA (2'!AQ428+'MATRIZ 2017 COMPL HOMOLOGADA (2'!AU428+'MATRIZ 2017 COMPL HOMOLOGADA (2'!AY428</f>
        <v>10082.379196469554</v>
      </c>
      <c r="K428" s="123"/>
      <c r="L428" s="123">
        <f t="shared" si="23"/>
        <v>1730055.7811556719</v>
      </c>
      <c r="M428" s="123"/>
      <c r="N428" s="123">
        <f>'MATRIZ 2017 COMPL HOMOLOGADA (2'!AG428+'MATRIZ 2017 COMPL HOMOLOGADA (2'!AJ428+'MATRIZ 2017 COMPL HOMOLOGADA (2'!AM428</f>
        <v>497929.30586277542</v>
      </c>
      <c r="O428" s="123"/>
      <c r="P428" s="123"/>
      <c r="Q428" s="123">
        <f>'MATRIZ 2017 COMPL HOMOLOGADA (2'!AJ428+'MATRIZ 2017 COMPL HOMOLOGADA (2'!AM428+'MATRIZ 2017 COMPL HOMOLOGADA (2'!AP428</f>
        <v>3298.1183244423087</v>
      </c>
      <c r="R428" s="102"/>
    </row>
    <row r="429" spans="1:18" hidden="1" x14ac:dyDescent="0.25">
      <c r="A429" s="102"/>
      <c r="B429" s="103" t="s">
        <v>451</v>
      </c>
      <c r="C429" s="103" t="s">
        <v>470</v>
      </c>
      <c r="D429" s="103" t="s">
        <v>89</v>
      </c>
      <c r="H429" s="123">
        <f>'MATRIZ 2017 COMPL HOMOLOGADA (2'!J429</f>
        <v>1719973.4019592025</v>
      </c>
      <c r="I429" s="123">
        <f>'MATRIZ 2017 COMPL HOMOLOGADA (2'!O429</f>
        <v>0</v>
      </c>
      <c r="J429" s="123">
        <f>'MATRIZ 2017 COMPL HOMOLOGADA (2'!R429+'MATRIZ 2017 COMPL HOMOLOGADA (2'!X429+'MATRIZ 2017 COMPL HOMOLOGADA (2'!AQ429+'MATRIZ 2017 COMPL HOMOLOGADA (2'!AU429+'MATRIZ 2017 COMPL HOMOLOGADA (2'!AY429</f>
        <v>19469.632174377624</v>
      </c>
      <c r="K429" s="123"/>
      <c r="L429" s="123">
        <f t="shared" si="23"/>
        <v>1739443.03413358</v>
      </c>
      <c r="M429" s="123"/>
      <c r="N429" s="123">
        <f>'MATRIZ 2017 COMPL HOMOLOGADA (2'!AG429+'MATRIZ 2017 COMPL HOMOLOGADA (2'!AJ429+'MATRIZ 2017 COMPL HOMOLOGADA (2'!AM429</f>
        <v>503547.51665908139</v>
      </c>
      <c r="O429" s="123"/>
      <c r="P429" s="123"/>
      <c r="Q429" s="123">
        <f>'MATRIZ 2017 COMPL HOMOLOGADA (2'!AJ429+'MATRIZ 2017 COMPL HOMOLOGADA (2'!AM429+'MATRIZ 2017 COMPL HOMOLOGADA (2'!AP429</f>
        <v>10158.20443928231</v>
      </c>
      <c r="R429" s="102"/>
    </row>
    <row r="430" spans="1:18" hidden="1" x14ac:dyDescent="0.25">
      <c r="A430" s="102"/>
      <c r="B430" s="103" t="s">
        <v>451</v>
      </c>
      <c r="C430" s="103" t="s">
        <v>471</v>
      </c>
      <c r="D430" s="103" t="s">
        <v>89</v>
      </c>
      <c r="H430" s="123">
        <f>'MATRIZ 2017 COMPL HOMOLOGADA (2'!J430</f>
        <v>4670727.5988144036</v>
      </c>
      <c r="I430" s="123">
        <f>'MATRIZ 2017 COMPL HOMOLOGADA (2'!O430</f>
        <v>0</v>
      </c>
      <c r="J430" s="123">
        <f>'MATRIZ 2017 COMPL HOMOLOGADA (2'!R430+'MATRIZ 2017 COMPL HOMOLOGADA (2'!X430+'MATRIZ 2017 COMPL HOMOLOGADA (2'!AQ430+'MATRIZ 2017 COMPL HOMOLOGADA (2'!AU430+'MATRIZ 2017 COMPL HOMOLOGADA (2'!AY430</f>
        <v>60987.0244002377</v>
      </c>
      <c r="K430" s="123"/>
      <c r="L430" s="123">
        <f t="shared" si="23"/>
        <v>4731714.6232146416</v>
      </c>
      <c r="M430" s="123"/>
      <c r="N430" s="123">
        <f>'MATRIZ 2017 COMPL HOMOLOGADA (2'!AG430+'MATRIZ 2017 COMPL HOMOLOGADA (2'!AJ430+'MATRIZ 2017 COMPL HOMOLOGADA (2'!AM430</f>
        <v>1600101.0014312097</v>
      </c>
      <c r="O430" s="123"/>
      <c r="P430" s="123"/>
      <c r="Q430" s="123">
        <f>'MATRIZ 2017 COMPL HOMOLOGADA (2'!AJ430+'MATRIZ 2017 COMPL HOMOLOGADA (2'!AM430+'MATRIZ 2017 COMPL HOMOLOGADA (2'!AP430</f>
        <v>51582.570594277706</v>
      </c>
      <c r="R430" s="102"/>
    </row>
    <row r="431" spans="1:18" hidden="1" x14ac:dyDescent="0.25">
      <c r="A431" s="102"/>
      <c r="B431" s="103" t="s">
        <v>451</v>
      </c>
      <c r="C431" s="103" t="s">
        <v>472</v>
      </c>
      <c r="D431" s="103" t="s">
        <v>89</v>
      </c>
      <c r="H431" s="123">
        <f>'MATRIZ 2017 COMPL HOMOLOGADA (2'!J431</f>
        <v>3168628.1558063892</v>
      </c>
      <c r="I431" s="123">
        <f>'MATRIZ 2017 COMPL HOMOLOGADA (2'!O431</f>
        <v>0</v>
      </c>
      <c r="J431" s="123">
        <f>'MATRIZ 2017 COMPL HOMOLOGADA (2'!R431+'MATRIZ 2017 COMPL HOMOLOGADA (2'!X431+'MATRIZ 2017 COMPL HOMOLOGADA (2'!AQ431+'MATRIZ 2017 COMPL HOMOLOGADA (2'!AU431+'MATRIZ 2017 COMPL HOMOLOGADA (2'!AY431</f>
        <v>26045.751925139437</v>
      </c>
      <c r="K431" s="123"/>
      <c r="L431" s="123">
        <f t="shared" si="23"/>
        <v>3194673.9077315284</v>
      </c>
      <c r="M431" s="123"/>
      <c r="N431" s="123">
        <f>'MATRIZ 2017 COMPL HOMOLOGADA (2'!AG431+'MATRIZ 2017 COMPL HOMOLOGADA (2'!AJ431+'MATRIZ 2017 COMPL HOMOLOGADA (2'!AM431</f>
        <v>1295118.0914587849</v>
      </c>
      <c r="O431" s="123"/>
      <c r="P431" s="123"/>
      <c r="Q431" s="123">
        <f>'MATRIZ 2017 COMPL HOMOLOGADA (2'!AJ431+'MATRIZ 2017 COMPL HOMOLOGADA (2'!AM431+'MATRIZ 2017 COMPL HOMOLOGADA (2'!AP431</f>
        <v>431761.15274705464</v>
      </c>
      <c r="R431" s="102"/>
    </row>
    <row r="432" spans="1:18" hidden="1" x14ac:dyDescent="0.25">
      <c r="A432" s="102"/>
      <c r="B432" s="103" t="s">
        <v>451</v>
      </c>
      <c r="C432" s="103" t="s">
        <v>473</v>
      </c>
      <c r="D432" s="103" t="s">
        <v>89</v>
      </c>
      <c r="H432" s="123">
        <f>'MATRIZ 2017 COMPL HOMOLOGADA (2'!J432</f>
        <v>1886984.3003494036</v>
      </c>
      <c r="I432" s="123">
        <f>'MATRIZ 2017 COMPL HOMOLOGADA (2'!O432</f>
        <v>0</v>
      </c>
      <c r="J432" s="123">
        <f>'MATRIZ 2017 COMPL HOMOLOGADA (2'!R432+'MATRIZ 2017 COMPL HOMOLOGADA (2'!X432+'MATRIZ 2017 COMPL HOMOLOGADA (2'!AQ432+'MATRIZ 2017 COMPL HOMOLOGADA (2'!AU432+'MATRIZ 2017 COMPL HOMOLOGADA (2'!AY432</f>
        <v>42456.240505787297</v>
      </c>
      <c r="K432" s="123"/>
      <c r="L432" s="123">
        <f t="shared" si="23"/>
        <v>1929440.5408551909</v>
      </c>
      <c r="M432" s="123"/>
      <c r="N432" s="123">
        <f>'MATRIZ 2017 COMPL HOMOLOGADA (2'!AG432+'MATRIZ 2017 COMPL HOMOLOGADA (2'!AJ432+'MATRIZ 2017 COMPL HOMOLOGADA (2'!AM432</f>
        <v>790085.92529882223</v>
      </c>
      <c r="O432" s="123"/>
      <c r="P432" s="123"/>
      <c r="Q432" s="123">
        <f>'MATRIZ 2017 COMPL HOMOLOGADA (2'!AJ432+'MATRIZ 2017 COMPL HOMOLOGADA (2'!AM432+'MATRIZ 2017 COMPL HOMOLOGADA (2'!AP432</f>
        <v>22757.016438651932</v>
      </c>
      <c r="R432" s="102"/>
    </row>
    <row r="433" spans="1:18" hidden="1" x14ac:dyDescent="0.25">
      <c r="A433" s="102"/>
      <c r="B433" s="103" t="s">
        <v>451</v>
      </c>
      <c r="C433" s="103" t="s">
        <v>474</v>
      </c>
      <c r="D433" s="103" t="s">
        <v>136</v>
      </c>
      <c r="H433" s="123">
        <f>'MATRIZ 2017 COMPL HOMOLOGADA (2'!J433</f>
        <v>0</v>
      </c>
      <c r="I433" s="123">
        <f>'MATRIZ 2017 COMPL HOMOLOGADA (2'!O433</f>
        <v>1127101.318878598</v>
      </c>
      <c r="J433" s="123">
        <f>'MATRIZ 2017 COMPL HOMOLOGADA (2'!R433+'MATRIZ 2017 COMPL HOMOLOGADA (2'!X433+'MATRIZ 2017 COMPL HOMOLOGADA (2'!AQ433+'MATRIZ 2017 COMPL HOMOLOGADA (2'!AU433+'MATRIZ 2017 COMPL HOMOLOGADA (2'!AY433</f>
        <v>25124.436593843737</v>
      </c>
      <c r="K433" s="123"/>
      <c r="L433" s="123">
        <f t="shared" si="23"/>
        <v>1152225.7554724417</v>
      </c>
      <c r="M433" s="123"/>
      <c r="N433" s="123">
        <f>'MATRIZ 2017 COMPL HOMOLOGADA (2'!AG433+'MATRIZ 2017 COMPL HOMOLOGADA (2'!AJ433+'MATRIZ 2017 COMPL HOMOLOGADA (2'!AM433</f>
        <v>351651.63466368371</v>
      </c>
      <c r="O433" s="123"/>
      <c r="P433" s="123"/>
      <c r="Q433" s="123">
        <f>'MATRIZ 2017 COMPL HOMOLOGADA (2'!AJ433+'MATRIZ 2017 COMPL HOMOLOGADA (2'!AM433+'MATRIZ 2017 COMPL HOMOLOGADA (2'!AP433</f>
        <v>8245.2958111057724</v>
      </c>
      <c r="R433" s="102"/>
    </row>
    <row r="434" spans="1:18" hidden="1" x14ac:dyDescent="0.25">
      <c r="A434" s="102"/>
      <c r="B434" s="103" t="s">
        <v>451</v>
      </c>
      <c r="C434" s="103" t="s">
        <v>475</v>
      </c>
      <c r="D434" s="103" t="s">
        <v>93</v>
      </c>
      <c r="H434" s="123">
        <f>'MATRIZ 2017 COMPL HOMOLOGADA (2'!J434</f>
        <v>0</v>
      </c>
      <c r="I434" s="123">
        <f>'MATRIZ 2017 COMPL HOMOLOGADA (2'!O434</f>
        <v>1097923.6504580688</v>
      </c>
      <c r="J434" s="123">
        <f>'MATRIZ 2017 COMPL HOMOLOGADA (2'!R434+'MATRIZ 2017 COMPL HOMOLOGADA (2'!X434+'MATRIZ 2017 COMPL HOMOLOGADA (2'!AQ434+'MATRIZ 2017 COMPL HOMOLOGADA (2'!AU434+'MATRIZ 2017 COMPL HOMOLOGADA (2'!AY434</f>
        <v>32058.219181215274</v>
      </c>
      <c r="K434" s="123"/>
      <c r="L434" s="123">
        <f t="shared" si="23"/>
        <v>1129981.869639284</v>
      </c>
      <c r="M434" s="123"/>
      <c r="N434" s="123">
        <f>'MATRIZ 2017 COMPL HOMOLOGADA (2'!AG434+'MATRIZ 2017 COMPL HOMOLOGADA (2'!AJ434+'MATRIZ 2017 COMPL HOMOLOGADA (2'!AM434</f>
        <v>306660.68831577175</v>
      </c>
      <c r="O434" s="123"/>
      <c r="P434" s="123"/>
      <c r="Q434" s="123">
        <f>'MATRIZ 2017 COMPL HOMOLOGADA (2'!AJ434+'MATRIZ 2017 COMPL HOMOLOGADA (2'!AM434+'MATRIZ 2017 COMPL HOMOLOGADA (2'!AP434</f>
        <v>21833.543307808086</v>
      </c>
      <c r="R434" s="102"/>
    </row>
    <row r="435" spans="1:18" x14ac:dyDescent="0.25">
      <c r="A435" s="102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02"/>
    </row>
    <row r="436" spans="1:18" x14ac:dyDescent="0.25">
      <c r="A436" s="102"/>
      <c r="B436" s="107" t="s">
        <v>476</v>
      </c>
      <c r="C436" s="107" t="s">
        <v>477</v>
      </c>
      <c r="D436" s="107" t="s">
        <v>84</v>
      </c>
      <c r="E436" s="107"/>
      <c r="F436" s="109"/>
      <c r="G436" s="107"/>
      <c r="H436" s="124">
        <f>SUM(H437:H457)</f>
        <v>29797441.209391288</v>
      </c>
      <c r="I436" s="124">
        <f>SUM(I437:I457)</f>
        <v>8862767.0805472936</v>
      </c>
      <c r="J436" s="124">
        <f>SUM(J437:J457)</f>
        <v>6940134.7847952442</v>
      </c>
      <c r="K436" s="124"/>
      <c r="L436" s="124">
        <f>SUM(L437:L457)</f>
        <v>45600343.074733824</v>
      </c>
      <c r="M436" s="124"/>
      <c r="N436" s="124">
        <f>SUM(N437:N457)</f>
        <v>13364776.252401283</v>
      </c>
      <c r="O436" s="124"/>
      <c r="P436" s="124">
        <f>L436*'DADOS BASE PROPOSTA'!$H$63</f>
        <v>36480.274459787062</v>
      </c>
      <c r="Q436" s="124">
        <v>2926829.27</v>
      </c>
      <c r="R436" s="102"/>
    </row>
    <row r="437" spans="1:18" hidden="1" x14ac:dyDescent="0.25">
      <c r="A437" s="102"/>
      <c r="B437" s="103" t="s">
        <v>476</v>
      </c>
      <c r="C437" s="103" t="s">
        <v>35</v>
      </c>
      <c r="D437" s="103" t="s">
        <v>85</v>
      </c>
      <c r="F437" s="77">
        <f>'MATRIZ 2017 COMPL HOMOLOGADA (2'!Q437</f>
        <v>20</v>
      </c>
      <c r="H437" s="123">
        <f>'MATRIZ 2017 COMPL HOMOLOGADA (2'!J437</f>
        <v>0</v>
      </c>
      <c r="I437" s="123">
        <f>SUMIF('MATRIZ 2017 COMPL HOMOLOGADA (2'!D438:D458,"ECR",'MATRIZ 2017 COMPL HOMOLOGADA (2'!O438:O458)</f>
        <v>0</v>
      </c>
      <c r="J437" s="123">
        <f>'MATRIZ 2017 COMPL HOMOLOGADA (2'!R437+'MATRIZ 2017 COMPL HOMOLOGADA (2'!X437+'MATRIZ 2017 COMPL HOMOLOGADA (2'!AQ437+'MATRIZ 2017 COMPL HOMOLOGADA (2'!AU437+'MATRIZ 2017 COMPL HOMOLOGADA (2'!AY437</f>
        <v>5603647.929629622</v>
      </c>
      <c r="K437" s="123"/>
      <c r="L437" s="123">
        <f t="shared" ref="L437:L457" si="24">SUM(H437:J437)</f>
        <v>5603647.929629622</v>
      </c>
      <c r="M437" s="123"/>
      <c r="N437" s="123">
        <f>'MATRIZ 2017 COMPL HOMOLOGADA (2'!AG437+'MATRIZ 2017 COMPL HOMOLOGADA (2'!AJ437+'MATRIZ 2017 COMPL HOMOLOGADA (2'!AM437</f>
        <v>0</v>
      </c>
      <c r="O437" s="123"/>
      <c r="P437" s="123"/>
      <c r="Q437" s="123">
        <f>'MATRIZ 2017 COMPL HOMOLOGADA (2'!AJ437+'MATRIZ 2017 COMPL HOMOLOGADA (2'!AM437+'MATRIZ 2017 COMPL HOMOLOGADA (2'!AP437</f>
        <v>226628.44097047258</v>
      </c>
      <c r="R437" s="102"/>
    </row>
    <row r="438" spans="1:18" hidden="1" x14ac:dyDescent="0.25">
      <c r="A438" s="102"/>
      <c r="B438" s="103" t="s">
        <v>476</v>
      </c>
      <c r="C438" s="103" t="s">
        <v>478</v>
      </c>
      <c r="D438" s="103" t="s">
        <v>89</v>
      </c>
      <c r="H438" s="123">
        <f>'MATRIZ 2017 COMPL HOMOLOGADA (2'!J438</f>
        <v>1856174.9581393735</v>
      </c>
      <c r="I438" s="123">
        <f>'MATRIZ 2017 COMPL HOMOLOGADA (2'!O438</f>
        <v>0</v>
      </c>
      <c r="J438" s="123">
        <f>'MATRIZ 2017 COMPL HOMOLOGADA (2'!R438+'MATRIZ 2017 COMPL HOMOLOGADA (2'!X438+'MATRIZ 2017 COMPL HOMOLOGADA (2'!AQ438+'MATRIZ 2017 COMPL HOMOLOGADA (2'!AU438+'MATRIZ 2017 COMPL HOMOLOGADA (2'!AY438</f>
        <v>131231.08396292527</v>
      </c>
      <c r="K438" s="123"/>
      <c r="L438" s="123">
        <f t="shared" si="24"/>
        <v>1987406.0421022987</v>
      </c>
      <c r="M438" s="123"/>
      <c r="N438" s="123">
        <f>'MATRIZ 2017 COMPL HOMOLOGADA (2'!AG438+'MATRIZ 2017 COMPL HOMOLOGADA (2'!AJ438+'MATRIZ 2017 COMPL HOMOLOGADA (2'!AM438</f>
        <v>1196325.0184280472</v>
      </c>
      <c r="O438" s="123"/>
      <c r="P438" s="123"/>
      <c r="Q438" s="123">
        <f>'MATRIZ 2017 COMPL HOMOLOGADA (2'!AJ438+'MATRIZ 2017 COMPL HOMOLOGADA (2'!AM438+'MATRIZ 2017 COMPL HOMOLOGADA (2'!AP438</f>
        <v>198744.61023089351</v>
      </c>
      <c r="R438" s="102"/>
    </row>
    <row r="439" spans="1:18" hidden="1" x14ac:dyDescent="0.25">
      <c r="A439" s="102"/>
      <c r="B439" s="103" t="s">
        <v>476</v>
      </c>
      <c r="C439" s="103" t="s">
        <v>479</v>
      </c>
      <c r="D439" s="103" t="s">
        <v>87</v>
      </c>
      <c r="H439" s="123">
        <f>'MATRIZ 2017 COMPL HOMOLOGADA (2'!J439</f>
        <v>0</v>
      </c>
      <c r="I439" s="123">
        <f>'MATRIZ 2017 COMPL HOMOLOGADA (2'!O439</f>
        <v>501334.52509260189</v>
      </c>
      <c r="J439" s="123">
        <f>'MATRIZ 2017 COMPL HOMOLOGADA (2'!R439+'MATRIZ 2017 COMPL HOMOLOGADA (2'!X439+'MATRIZ 2017 COMPL HOMOLOGADA (2'!AQ439+'MATRIZ 2017 COMPL HOMOLOGADA (2'!AU439+'MATRIZ 2017 COMPL HOMOLOGADA (2'!AY439</f>
        <v>0</v>
      </c>
      <c r="K439" s="123"/>
      <c r="L439" s="123">
        <f t="shared" si="24"/>
        <v>501334.52509260189</v>
      </c>
      <c r="M439" s="123"/>
      <c r="N439" s="123">
        <f>'MATRIZ 2017 COMPL HOMOLOGADA (2'!AG439+'MATRIZ 2017 COMPL HOMOLOGADA (2'!AJ439+'MATRIZ 2017 COMPL HOMOLOGADA (2'!AM439</f>
        <v>71884.326072489421</v>
      </c>
      <c r="O439" s="123"/>
      <c r="P439" s="123"/>
      <c r="Q439" s="123">
        <f>'MATRIZ 2017 COMPL HOMOLOGADA (2'!AJ439+'MATRIZ 2017 COMPL HOMOLOGADA (2'!AM439+'MATRIZ 2017 COMPL HOMOLOGADA (2'!AP439</f>
        <v>0</v>
      </c>
      <c r="R439" s="102"/>
    </row>
    <row r="440" spans="1:18" hidden="1" x14ac:dyDescent="0.25">
      <c r="A440" s="102"/>
      <c r="B440" s="103" t="s">
        <v>476</v>
      </c>
      <c r="C440" s="103" t="s">
        <v>480</v>
      </c>
      <c r="D440" s="103" t="s">
        <v>87</v>
      </c>
      <c r="H440" s="123">
        <f>'MATRIZ 2017 COMPL HOMOLOGADA (2'!J440</f>
        <v>0</v>
      </c>
      <c r="I440" s="123">
        <f>'MATRIZ 2017 COMPL HOMOLOGADA (2'!O440</f>
        <v>500852.8411527343</v>
      </c>
      <c r="J440" s="123">
        <f>'MATRIZ 2017 COMPL HOMOLOGADA (2'!R440+'MATRIZ 2017 COMPL HOMOLOGADA (2'!X440+'MATRIZ 2017 COMPL HOMOLOGADA (2'!AQ440+'MATRIZ 2017 COMPL HOMOLOGADA (2'!AU440+'MATRIZ 2017 COMPL HOMOLOGADA (2'!AY440</f>
        <v>0</v>
      </c>
      <c r="K440" s="123"/>
      <c r="L440" s="123">
        <f t="shared" si="24"/>
        <v>500852.8411527343</v>
      </c>
      <c r="M440" s="123"/>
      <c r="N440" s="123">
        <f>'MATRIZ 2017 COMPL HOMOLOGADA (2'!AG440+'MATRIZ 2017 COMPL HOMOLOGADA (2'!AJ440+'MATRIZ 2017 COMPL HOMOLOGADA (2'!AM440</f>
        <v>47488.631828722144</v>
      </c>
      <c r="O440" s="123"/>
      <c r="P440" s="123"/>
      <c r="Q440" s="123">
        <f>'MATRIZ 2017 COMPL HOMOLOGADA (2'!AJ440+'MATRIZ 2017 COMPL HOMOLOGADA (2'!AM440+'MATRIZ 2017 COMPL HOMOLOGADA (2'!AP440</f>
        <v>0</v>
      </c>
      <c r="R440" s="102"/>
    </row>
    <row r="441" spans="1:18" hidden="1" x14ac:dyDescent="0.25">
      <c r="A441" s="102"/>
      <c r="B441" s="103" t="s">
        <v>476</v>
      </c>
      <c r="C441" s="103" t="s">
        <v>481</v>
      </c>
      <c r="D441" s="103" t="s">
        <v>87</v>
      </c>
      <c r="H441" s="123">
        <f>'MATRIZ 2017 COMPL HOMOLOGADA (2'!J441</f>
        <v>0</v>
      </c>
      <c r="I441" s="123">
        <f>'MATRIZ 2017 COMPL HOMOLOGADA (2'!O441</f>
        <v>500905.05428561341</v>
      </c>
      <c r="J441" s="123">
        <f>'MATRIZ 2017 COMPL HOMOLOGADA (2'!R441+'MATRIZ 2017 COMPL HOMOLOGADA (2'!X441+'MATRIZ 2017 COMPL HOMOLOGADA (2'!AQ441+'MATRIZ 2017 COMPL HOMOLOGADA (2'!AU441+'MATRIZ 2017 COMPL HOMOLOGADA (2'!AY441</f>
        <v>64983.478097978899</v>
      </c>
      <c r="K441" s="123"/>
      <c r="L441" s="123">
        <f t="shared" si="24"/>
        <v>565888.53238359233</v>
      </c>
      <c r="M441" s="123"/>
      <c r="N441" s="123">
        <f>'MATRIZ 2017 COMPL HOMOLOGADA (2'!AG441+'MATRIZ 2017 COMPL HOMOLOGADA (2'!AJ441+'MATRIZ 2017 COMPL HOMOLOGADA (2'!AM441</f>
        <v>56855.250650878588</v>
      </c>
      <c r="O441" s="123"/>
      <c r="P441" s="123"/>
      <c r="Q441" s="123">
        <f>'MATRIZ 2017 COMPL HOMOLOGADA (2'!AJ441+'MATRIZ 2017 COMPL HOMOLOGADA (2'!AM441+'MATRIZ 2017 COMPL HOMOLOGADA (2'!AP441</f>
        <v>35223.903705043856</v>
      </c>
      <c r="R441" s="102"/>
    </row>
    <row r="442" spans="1:18" hidden="1" x14ac:dyDescent="0.25">
      <c r="A442" s="102"/>
      <c r="B442" s="103" t="s">
        <v>476</v>
      </c>
      <c r="C442" s="103" t="s">
        <v>482</v>
      </c>
      <c r="D442" s="103" t="s">
        <v>93</v>
      </c>
      <c r="H442" s="123">
        <f>'MATRIZ 2017 COMPL HOMOLOGADA (2'!J442</f>
        <v>0</v>
      </c>
      <c r="I442" s="123">
        <f>'MATRIZ 2017 COMPL HOMOLOGADA (2'!O442</f>
        <v>1171151.6625137073</v>
      </c>
      <c r="J442" s="123">
        <f>'MATRIZ 2017 COMPL HOMOLOGADA (2'!R442+'MATRIZ 2017 COMPL HOMOLOGADA (2'!X442+'MATRIZ 2017 COMPL HOMOLOGADA (2'!AQ442+'MATRIZ 2017 COMPL HOMOLOGADA (2'!AU442+'MATRIZ 2017 COMPL HOMOLOGADA (2'!AY442</f>
        <v>0</v>
      </c>
      <c r="K442" s="123"/>
      <c r="L442" s="123">
        <f t="shared" si="24"/>
        <v>1171151.6625137073</v>
      </c>
      <c r="M442" s="123"/>
      <c r="N442" s="123">
        <f>'MATRIZ 2017 COMPL HOMOLOGADA (2'!AG442+'MATRIZ 2017 COMPL HOMOLOGADA (2'!AJ442+'MATRIZ 2017 COMPL HOMOLOGADA (2'!AM442</f>
        <v>173502.46133370933</v>
      </c>
      <c r="O442" s="123"/>
      <c r="P442" s="123"/>
      <c r="Q442" s="123">
        <f>'MATRIZ 2017 COMPL HOMOLOGADA (2'!AJ442+'MATRIZ 2017 COMPL HOMOLOGADA (2'!AM442+'MATRIZ 2017 COMPL HOMOLOGADA (2'!AP442</f>
        <v>0</v>
      </c>
      <c r="R442" s="102"/>
    </row>
    <row r="443" spans="1:18" hidden="1" x14ac:dyDescent="0.25">
      <c r="A443" s="102"/>
      <c r="B443" s="103" t="s">
        <v>476</v>
      </c>
      <c r="C443" s="103" t="s">
        <v>483</v>
      </c>
      <c r="D443" s="103" t="s">
        <v>93</v>
      </c>
      <c r="H443" s="123">
        <f>'MATRIZ 2017 COMPL HOMOLOGADA (2'!J443</f>
        <v>0</v>
      </c>
      <c r="I443" s="123">
        <f>'MATRIZ 2017 COMPL HOMOLOGADA (2'!O443</f>
        <v>1286041.1857641549</v>
      </c>
      <c r="J443" s="123">
        <f>'MATRIZ 2017 COMPL HOMOLOGADA (2'!R443+'MATRIZ 2017 COMPL HOMOLOGADA (2'!X443+'MATRIZ 2017 COMPL HOMOLOGADA (2'!AQ443+'MATRIZ 2017 COMPL HOMOLOGADA (2'!AU443+'MATRIZ 2017 COMPL HOMOLOGADA (2'!AY443</f>
        <v>0</v>
      </c>
      <c r="K443" s="123"/>
      <c r="L443" s="123">
        <f t="shared" si="24"/>
        <v>1286041.1857641549</v>
      </c>
      <c r="M443" s="123"/>
      <c r="N443" s="123">
        <f>'MATRIZ 2017 COMPL HOMOLOGADA (2'!AG443+'MATRIZ 2017 COMPL HOMOLOGADA (2'!AJ443+'MATRIZ 2017 COMPL HOMOLOGADA (2'!AM443</f>
        <v>271321.95641231851</v>
      </c>
      <c r="O443" s="123"/>
      <c r="P443" s="123"/>
      <c r="Q443" s="123">
        <f>'MATRIZ 2017 COMPL HOMOLOGADA (2'!AJ443+'MATRIZ 2017 COMPL HOMOLOGADA (2'!AM443+'MATRIZ 2017 COMPL HOMOLOGADA (2'!AP443</f>
        <v>0</v>
      </c>
      <c r="R443" s="102"/>
    </row>
    <row r="444" spans="1:18" hidden="1" x14ac:dyDescent="0.25">
      <c r="A444" s="102"/>
      <c r="B444" s="103" t="s">
        <v>476</v>
      </c>
      <c r="C444" s="103" t="s">
        <v>484</v>
      </c>
      <c r="D444" s="103" t="s">
        <v>89</v>
      </c>
      <c r="H444" s="123">
        <f>'MATRIZ 2017 COMPL HOMOLOGADA (2'!J444</f>
        <v>1933221.8546765647</v>
      </c>
      <c r="I444" s="123">
        <f>'MATRIZ 2017 COMPL HOMOLOGADA (2'!O444</f>
        <v>0</v>
      </c>
      <c r="J444" s="123">
        <f>'MATRIZ 2017 COMPL HOMOLOGADA (2'!R444+'MATRIZ 2017 COMPL HOMOLOGADA (2'!X444+'MATRIZ 2017 COMPL HOMOLOGADA (2'!AQ444+'MATRIZ 2017 COMPL HOMOLOGADA (2'!AU444+'MATRIZ 2017 COMPL HOMOLOGADA (2'!AY444</f>
        <v>67487.060471457575</v>
      </c>
      <c r="K444" s="123"/>
      <c r="L444" s="123">
        <f t="shared" si="24"/>
        <v>2000708.9151480224</v>
      </c>
      <c r="M444" s="123"/>
      <c r="N444" s="123">
        <f>'MATRIZ 2017 COMPL HOMOLOGADA (2'!AG444+'MATRIZ 2017 COMPL HOMOLOGADA (2'!AJ444+'MATRIZ 2017 COMPL HOMOLOGADA (2'!AM444</f>
        <v>728642.29014935228</v>
      </c>
      <c r="O444" s="123"/>
      <c r="P444" s="123"/>
      <c r="Q444" s="123">
        <f>'MATRIZ 2017 COMPL HOMOLOGADA (2'!AJ444+'MATRIZ 2017 COMPL HOMOLOGADA (2'!AM444+'MATRIZ 2017 COMPL HOMOLOGADA (2'!AP444</f>
        <v>84036.054906790028</v>
      </c>
      <c r="R444" s="102"/>
    </row>
    <row r="445" spans="1:18" hidden="1" x14ac:dyDescent="0.25">
      <c r="A445" s="102"/>
      <c r="B445" s="103" t="s">
        <v>476</v>
      </c>
      <c r="C445" s="103" t="s">
        <v>485</v>
      </c>
      <c r="D445" s="103" t="s">
        <v>89</v>
      </c>
      <c r="H445" s="123">
        <f>'MATRIZ 2017 COMPL HOMOLOGADA (2'!J445</f>
        <v>2776772.1313474611</v>
      </c>
      <c r="I445" s="123">
        <f>'MATRIZ 2017 COMPL HOMOLOGADA (2'!O445</f>
        <v>0</v>
      </c>
      <c r="J445" s="123">
        <f>'MATRIZ 2017 COMPL HOMOLOGADA (2'!R445+'MATRIZ 2017 COMPL HOMOLOGADA (2'!X445+'MATRIZ 2017 COMPL HOMOLOGADA (2'!AQ445+'MATRIZ 2017 COMPL HOMOLOGADA (2'!AU445+'MATRIZ 2017 COMPL HOMOLOGADA (2'!AY445</f>
        <v>96405.344846710752</v>
      </c>
      <c r="K445" s="123"/>
      <c r="L445" s="123">
        <f t="shared" si="24"/>
        <v>2873177.4761941717</v>
      </c>
      <c r="M445" s="123"/>
      <c r="N445" s="123">
        <f>'MATRIZ 2017 COMPL HOMOLOGADA (2'!AG445+'MATRIZ 2017 COMPL HOMOLOGADA (2'!AJ445+'MATRIZ 2017 COMPL HOMOLOGADA (2'!AM445</f>
        <v>841841.0164350851</v>
      </c>
      <c r="O445" s="123"/>
      <c r="P445" s="123"/>
      <c r="Q445" s="123">
        <f>'MATRIZ 2017 COMPL HOMOLOGADA (2'!AJ445+'MATRIZ 2017 COMPL HOMOLOGADA (2'!AM445+'MATRIZ 2017 COMPL HOMOLOGADA (2'!AP445</f>
        <v>85619.151702522329</v>
      </c>
      <c r="R445" s="102"/>
    </row>
    <row r="446" spans="1:18" hidden="1" x14ac:dyDescent="0.25">
      <c r="A446" s="102"/>
      <c r="B446" s="103" t="s">
        <v>476</v>
      </c>
      <c r="C446" s="103" t="s">
        <v>486</v>
      </c>
      <c r="D446" s="103" t="s">
        <v>93</v>
      </c>
      <c r="H446" s="123">
        <f>'MATRIZ 2017 COMPL HOMOLOGADA (2'!J446</f>
        <v>0</v>
      </c>
      <c r="I446" s="123">
        <f>'MATRIZ 2017 COMPL HOMOLOGADA (2'!O446</f>
        <v>1278000.0035181555</v>
      </c>
      <c r="J446" s="123">
        <f>'MATRIZ 2017 COMPL HOMOLOGADA (2'!R446+'MATRIZ 2017 COMPL HOMOLOGADA (2'!X446+'MATRIZ 2017 COMPL HOMOLOGADA (2'!AQ446+'MATRIZ 2017 COMPL HOMOLOGADA (2'!AU446+'MATRIZ 2017 COMPL HOMOLOGADA (2'!AY446</f>
        <v>32954.235176404181</v>
      </c>
      <c r="K446" s="123"/>
      <c r="L446" s="123">
        <f t="shared" si="24"/>
        <v>1310954.2386945598</v>
      </c>
      <c r="M446" s="123"/>
      <c r="N446" s="123">
        <f>'MATRIZ 2017 COMPL HOMOLOGADA (2'!AG446+'MATRIZ 2017 COMPL HOMOLOGADA (2'!AJ446+'MATRIZ 2017 COMPL HOMOLOGADA (2'!AM446</f>
        <v>357987.611890156</v>
      </c>
      <c r="O446" s="123"/>
      <c r="P446" s="123"/>
      <c r="Q446" s="123">
        <f>'MATRIZ 2017 COMPL HOMOLOGADA (2'!AJ446+'MATRIZ 2017 COMPL HOMOLOGADA (2'!AM446+'MATRIZ 2017 COMPL HOMOLOGADA (2'!AP446</f>
        <v>32585.409045490007</v>
      </c>
      <c r="R446" s="102"/>
    </row>
    <row r="447" spans="1:18" hidden="1" x14ac:dyDescent="0.25">
      <c r="A447" s="102"/>
      <c r="B447" s="103" t="s">
        <v>476</v>
      </c>
      <c r="C447" s="103" t="s">
        <v>487</v>
      </c>
      <c r="D447" s="103" t="s">
        <v>89</v>
      </c>
      <c r="H447" s="123">
        <f>'MATRIZ 2017 COMPL HOMOLOGADA (2'!J447</f>
        <v>2121776.719949997</v>
      </c>
      <c r="I447" s="123">
        <f>'MATRIZ 2017 COMPL HOMOLOGADA (2'!O447</f>
        <v>0</v>
      </c>
      <c r="J447" s="123">
        <f>'MATRIZ 2017 COMPL HOMOLOGADA (2'!R447+'MATRIZ 2017 COMPL HOMOLOGADA (2'!X447+'MATRIZ 2017 COMPL HOMOLOGADA (2'!AQ447+'MATRIZ 2017 COMPL HOMOLOGADA (2'!AU447+'MATRIZ 2017 COMPL HOMOLOGADA (2'!AY447</f>
        <v>75720.511258325205</v>
      </c>
      <c r="K447" s="123"/>
      <c r="L447" s="123">
        <f t="shared" si="24"/>
        <v>2197497.2312083221</v>
      </c>
      <c r="M447" s="123"/>
      <c r="N447" s="123">
        <f>'MATRIZ 2017 COMPL HOMOLOGADA (2'!AG447+'MATRIZ 2017 COMPL HOMOLOGADA (2'!AJ447+'MATRIZ 2017 COMPL HOMOLOGADA (2'!AM447</f>
        <v>791599.04354976141</v>
      </c>
      <c r="O447" s="123"/>
      <c r="P447" s="123"/>
      <c r="Q447" s="123">
        <f>'MATRIZ 2017 COMPL HOMOLOGADA (2'!AJ447+'MATRIZ 2017 COMPL HOMOLOGADA (2'!AM447+'MATRIZ 2017 COMPL HOMOLOGADA (2'!AP447</f>
        <v>70315.882677110028</v>
      </c>
      <c r="R447" s="102"/>
    </row>
    <row r="448" spans="1:18" hidden="1" x14ac:dyDescent="0.25">
      <c r="A448" s="102"/>
      <c r="B448" s="103" t="s">
        <v>476</v>
      </c>
      <c r="C448" s="103" t="s">
        <v>488</v>
      </c>
      <c r="D448" s="103" t="s">
        <v>89</v>
      </c>
      <c r="H448" s="123">
        <f>'MATRIZ 2017 COMPL HOMOLOGADA (2'!J448</f>
        <v>1719973.4019592025</v>
      </c>
      <c r="I448" s="123">
        <f>'MATRIZ 2017 COMPL HOMOLOGADA (2'!O448</f>
        <v>0</v>
      </c>
      <c r="J448" s="123">
        <f>'MATRIZ 2017 COMPL HOMOLOGADA (2'!R448+'MATRIZ 2017 COMPL HOMOLOGADA (2'!X448+'MATRIZ 2017 COMPL HOMOLOGADA (2'!AQ448+'MATRIZ 2017 COMPL HOMOLOGADA (2'!AU448+'MATRIZ 2017 COMPL HOMOLOGADA (2'!AY448</f>
        <v>81101.836333578642</v>
      </c>
      <c r="K448" s="123"/>
      <c r="L448" s="123">
        <f t="shared" si="24"/>
        <v>1801075.2382927812</v>
      </c>
      <c r="M448" s="123"/>
      <c r="N448" s="123">
        <f>'MATRIZ 2017 COMPL HOMOLOGADA (2'!AG448+'MATRIZ 2017 COMPL HOMOLOGADA (2'!AJ448+'MATRIZ 2017 COMPL HOMOLOGADA (2'!AM448</f>
        <v>512595.52373754221</v>
      </c>
      <c r="O448" s="123"/>
      <c r="P448" s="123"/>
      <c r="Q448" s="123">
        <f>'MATRIZ 2017 COMPL HOMOLOGADA (2'!AJ448+'MATRIZ 2017 COMPL HOMOLOGADA (2'!AM448+'MATRIZ 2017 COMPL HOMOLOGADA (2'!AP448</f>
        <v>62664.248164403863</v>
      </c>
      <c r="R448" s="102"/>
    </row>
    <row r="449" spans="1:18" hidden="1" x14ac:dyDescent="0.25">
      <c r="A449" s="102"/>
      <c r="B449" s="103" t="s">
        <v>476</v>
      </c>
      <c r="C449" s="103" t="s">
        <v>489</v>
      </c>
      <c r="D449" s="103" t="s">
        <v>93</v>
      </c>
      <c r="H449" s="123">
        <f>'MATRIZ 2017 COMPL HOMOLOGADA (2'!J449</f>
        <v>0</v>
      </c>
      <c r="I449" s="123">
        <f>'MATRIZ 2017 COMPL HOMOLOGADA (2'!O449</f>
        <v>1194194.5956212105</v>
      </c>
      <c r="J449" s="123">
        <f>'MATRIZ 2017 COMPL HOMOLOGADA (2'!R449+'MATRIZ 2017 COMPL HOMOLOGADA (2'!X449+'MATRIZ 2017 COMPL HOMOLOGADA (2'!AQ449+'MATRIZ 2017 COMPL HOMOLOGADA (2'!AU449+'MATRIZ 2017 COMPL HOMOLOGADA (2'!AY449</f>
        <v>59253.492168429431</v>
      </c>
      <c r="K449" s="123"/>
      <c r="L449" s="123">
        <f t="shared" si="24"/>
        <v>1253448.0877896401</v>
      </c>
      <c r="M449" s="123"/>
      <c r="N449" s="123">
        <f>'MATRIZ 2017 COMPL HOMOLOGADA (2'!AG449+'MATRIZ 2017 COMPL HOMOLOGADA (2'!AJ449+'MATRIZ 2017 COMPL HOMOLOGADA (2'!AM449</f>
        <v>319314.61481094972</v>
      </c>
      <c r="O449" s="123"/>
      <c r="P449" s="123"/>
      <c r="Q449" s="123">
        <f>'MATRIZ 2017 COMPL HOMOLOGADA (2'!AJ449+'MATRIZ 2017 COMPL HOMOLOGADA (2'!AM449+'MATRIZ 2017 COMPL HOMOLOGADA (2'!AP449</f>
        <v>77307.893524927713</v>
      </c>
      <c r="R449" s="102"/>
    </row>
    <row r="450" spans="1:18" hidden="1" x14ac:dyDescent="0.25">
      <c r="A450" s="102"/>
      <c r="B450" s="103" t="s">
        <v>476</v>
      </c>
      <c r="C450" s="103" t="s">
        <v>490</v>
      </c>
      <c r="D450" s="103" t="s">
        <v>89</v>
      </c>
      <c r="H450" s="123">
        <f>'MATRIZ 2017 COMPL HOMOLOGADA (2'!J450</f>
        <v>2297896.4649885045</v>
      </c>
      <c r="I450" s="123">
        <f>'MATRIZ 2017 COMPL HOMOLOGADA (2'!O450</f>
        <v>0</v>
      </c>
      <c r="J450" s="123">
        <f>'MATRIZ 2017 COMPL HOMOLOGADA (2'!R450+'MATRIZ 2017 COMPL HOMOLOGADA (2'!X450+'MATRIZ 2017 COMPL HOMOLOGADA (2'!AQ450+'MATRIZ 2017 COMPL HOMOLOGADA (2'!AU450+'MATRIZ 2017 COMPL HOMOLOGADA (2'!AY450</f>
        <v>150047.92985879752</v>
      </c>
      <c r="K450" s="123"/>
      <c r="L450" s="123">
        <f t="shared" si="24"/>
        <v>2447944.3948473022</v>
      </c>
      <c r="M450" s="123"/>
      <c r="N450" s="123">
        <f>'MATRIZ 2017 COMPL HOMOLOGADA (2'!AG450+'MATRIZ 2017 COMPL HOMOLOGADA (2'!AJ450+'MATRIZ 2017 COMPL HOMOLOGADA (2'!AM450</f>
        <v>900666.43596395024</v>
      </c>
      <c r="O450" s="123"/>
      <c r="P450" s="123"/>
      <c r="Q450" s="123">
        <f>'MATRIZ 2017 COMPL HOMOLOGADA (2'!AJ450+'MATRIZ 2017 COMPL HOMOLOGADA (2'!AM450+'MATRIZ 2017 COMPL HOMOLOGADA (2'!AP450</f>
        <v>176317.40562468581</v>
      </c>
      <c r="R450" s="102"/>
    </row>
    <row r="451" spans="1:18" hidden="1" x14ac:dyDescent="0.25">
      <c r="A451" s="102"/>
      <c r="B451" s="103" t="s">
        <v>476</v>
      </c>
      <c r="C451" s="103" t="s">
        <v>491</v>
      </c>
      <c r="D451" s="103" t="s">
        <v>89</v>
      </c>
      <c r="H451" s="123">
        <f>'MATRIZ 2017 COMPL HOMOLOGADA (2'!J451</f>
        <v>1719973.4019592027</v>
      </c>
      <c r="I451" s="123">
        <f>'MATRIZ 2017 COMPL HOMOLOGADA (2'!O451</f>
        <v>0</v>
      </c>
      <c r="J451" s="123">
        <f>'MATRIZ 2017 COMPL HOMOLOGADA (2'!R451+'MATRIZ 2017 COMPL HOMOLOGADA (2'!X451+'MATRIZ 2017 COMPL HOMOLOGADA (2'!AQ451+'MATRIZ 2017 COMPL HOMOLOGADA (2'!AU451+'MATRIZ 2017 COMPL HOMOLOGADA (2'!AY451</f>
        <v>122557.21235762131</v>
      </c>
      <c r="K451" s="123"/>
      <c r="L451" s="123">
        <f t="shared" si="24"/>
        <v>1842530.6143168241</v>
      </c>
      <c r="M451" s="123"/>
      <c r="N451" s="123">
        <f>'MATRIZ 2017 COMPL HOMOLOGADA (2'!AG451+'MATRIZ 2017 COMPL HOMOLOGADA (2'!AJ451+'MATRIZ 2017 COMPL HOMOLOGADA (2'!AM451</f>
        <v>740150.86486632645</v>
      </c>
      <c r="O451" s="123"/>
      <c r="P451" s="123"/>
      <c r="Q451" s="123">
        <f>'MATRIZ 2017 COMPL HOMOLOGADA (2'!AJ451+'MATRIZ 2017 COMPL HOMOLOGADA (2'!AM451+'MATRIZ 2017 COMPL HOMOLOGADA (2'!AP451</f>
        <v>169259.43241037929</v>
      </c>
      <c r="R451" s="102"/>
    </row>
    <row r="452" spans="1:18" hidden="1" x14ac:dyDescent="0.25">
      <c r="A452" s="102"/>
      <c r="B452" s="103" t="s">
        <v>476</v>
      </c>
      <c r="C452" s="103" t="s">
        <v>492</v>
      </c>
      <c r="D452" s="103" t="s">
        <v>93</v>
      </c>
      <c r="H452" s="123">
        <f>'MATRIZ 2017 COMPL HOMOLOGADA (2'!J452</f>
        <v>0</v>
      </c>
      <c r="I452" s="123">
        <f>'MATRIZ 2017 COMPL HOMOLOGADA (2'!O452</f>
        <v>1209675.4849956739</v>
      </c>
      <c r="J452" s="123">
        <f>'MATRIZ 2017 COMPL HOMOLOGADA (2'!R452+'MATRIZ 2017 COMPL HOMOLOGADA (2'!X452+'MATRIZ 2017 COMPL HOMOLOGADA (2'!AQ452+'MATRIZ 2017 COMPL HOMOLOGADA (2'!AU452+'MATRIZ 2017 COMPL HOMOLOGADA (2'!AY452</f>
        <v>53657.901344422222</v>
      </c>
      <c r="K452" s="123"/>
      <c r="L452" s="123">
        <f t="shared" si="24"/>
        <v>1263333.3863400961</v>
      </c>
      <c r="M452" s="123"/>
      <c r="N452" s="123">
        <f>'MATRIZ 2017 COMPL HOMOLOGADA (2'!AG452+'MATRIZ 2017 COMPL HOMOLOGADA (2'!AJ452+'MATRIZ 2017 COMPL HOMOLOGADA (2'!AM452</f>
        <v>221912.72244259619</v>
      </c>
      <c r="O452" s="123"/>
      <c r="P452" s="123"/>
      <c r="Q452" s="123">
        <f>'MATRIZ 2017 COMPL HOMOLOGADA (2'!AJ452+'MATRIZ 2017 COMPL HOMOLOGADA (2'!AM452+'MATRIZ 2017 COMPL HOMOLOGADA (2'!AP452</f>
        <v>68996.635347333096</v>
      </c>
      <c r="R452" s="102"/>
    </row>
    <row r="453" spans="1:18" hidden="1" x14ac:dyDescent="0.25">
      <c r="A453" s="102"/>
      <c r="B453" s="103" t="s">
        <v>476</v>
      </c>
      <c r="C453" s="103" t="s">
        <v>493</v>
      </c>
      <c r="D453" s="103" t="s">
        <v>89</v>
      </c>
      <c r="H453" s="123">
        <f>'MATRIZ 2017 COMPL HOMOLOGADA (2'!J453</f>
        <v>1719973.4019592025</v>
      </c>
      <c r="I453" s="123">
        <f>'MATRIZ 2017 COMPL HOMOLOGADA (2'!O453</f>
        <v>0</v>
      </c>
      <c r="J453" s="123">
        <f>'MATRIZ 2017 COMPL HOMOLOGADA (2'!R453+'MATRIZ 2017 COMPL HOMOLOGADA (2'!X453+'MATRIZ 2017 COMPL HOMOLOGADA (2'!AQ453+'MATRIZ 2017 COMPL HOMOLOGADA (2'!AU453+'MATRIZ 2017 COMPL HOMOLOGADA (2'!AY453</f>
        <v>35076.539859719749</v>
      </c>
      <c r="K453" s="123"/>
      <c r="L453" s="123">
        <f t="shared" si="24"/>
        <v>1755049.9418189223</v>
      </c>
      <c r="M453" s="123"/>
      <c r="N453" s="123">
        <f>'MATRIZ 2017 COMPL HOMOLOGADA (2'!AG453+'MATRIZ 2017 COMPL HOMOLOGADA (2'!AJ453+'MATRIZ 2017 COMPL HOMOLOGADA (2'!AM453</f>
        <v>477335.13786702155</v>
      </c>
      <c r="O453" s="123"/>
      <c r="P453" s="123"/>
      <c r="Q453" s="123">
        <f>'MATRIZ 2017 COMPL HOMOLOGADA (2'!AJ453+'MATRIZ 2017 COMPL HOMOLOGADA (2'!AM453+'MATRIZ 2017 COMPL HOMOLOGADA (2'!AP453</f>
        <v>41754.177987439623</v>
      </c>
      <c r="R453" s="102"/>
    </row>
    <row r="454" spans="1:18" hidden="1" x14ac:dyDescent="0.25">
      <c r="A454" s="102"/>
      <c r="B454" s="103" t="s">
        <v>476</v>
      </c>
      <c r="C454" s="103" t="s">
        <v>494</v>
      </c>
      <c r="D454" s="103" t="s">
        <v>89</v>
      </c>
      <c r="H454" s="123">
        <f>'MATRIZ 2017 COMPL HOMOLOGADA (2'!J454</f>
        <v>7890822.9574095728</v>
      </c>
      <c r="I454" s="123">
        <f>'MATRIZ 2017 COMPL HOMOLOGADA (2'!O454</f>
        <v>0</v>
      </c>
      <c r="J454" s="123">
        <f>'MATRIZ 2017 COMPL HOMOLOGADA (2'!R454+'MATRIZ 2017 COMPL HOMOLOGADA (2'!X454+'MATRIZ 2017 COMPL HOMOLOGADA (2'!AQ454+'MATRIZ 2017 COMPL HOMOLOGADA (2'!AU454+'MATRIZ 2017 COMPL HOMOLOGADA (2'!AY454</f>
        <v>138951.17438520092</v>
      </c>
      <c r="K454" s="123"/>
      <c r="L454" s="123">
        <f t="shared" si="24"/>
        <v>8029774.131794774</v>
      </c>
      <c r="M454" s="123"/>
      <c r="N454" s="123">
        <f>'MATRIZ 2017 COMPL HOMOLOGADA (2'!AG454+'MATRIZ 2017 COMPL HOMOLOGADA (2'!AJ454+'MATRIZ 2017 COMPL HOMOLOGADA (2'!AM454</f>
        <v>3456976.0182649973</v>
      </c>
      <c r="O454" s="123"/>
      <c r="P454" s="123"/>
      <c r="Q454" s="123">
        <f>'MATRIZ 2017 COMPL HOMOLOGADA (2'!AJ454+'MATRIZ 2017 COMPL HOMOLOGADA (2'!AM454+'MATRIZ 2017 COMPL HOMOLOGADA (2'!AP454</f>
        <v>214707.50292119427</v>
      </c>
      <c r="R454" s="102"/>
    </row>
    <row r="455" spans="1:18" hidden="1" x14ac:dyDescent="0.25">
      <c r="A455" s="102"/>
      <c r="B455" s="103" t="s">
        <v>476</v>
      </c>
      <c r="C455" s="103" t="s">
        <v>495</v>
      </c>
      <c r="D455" s="103" t="s">
        <v>89</v>
      </c>
      <c r="H455" s="123">
        <f>'MATRIZ 2017 COMPL HOMOLOGADA (2'!J455</f>
        <v>3885122.3959387736</v>
      </c>
      <c r="I455" s="123">
        <f>'MATRIZ 2017 COMPL HOMOLOGADA (2'!O455</f>
        <v>0</v>
      </c>
      <c r="J455" s="123">
        <f>'MATRIZ 2017 COMPL HOMOLOGADA (2'!R455+'MATRIZ 2017 COMPL HOMOLOGADA (2'!X455+'MATRIZ 2017 COMPL HOMOLOGADA (2'!AQ455+'MATRIZ 2017 COMPL HOMOLOGADA (2'!AU455+'MATRIZ 2017 COMPL HOMOLOGADA (2'!AY455</f>
        <v>104012.6176639061</v>
      </c>
      <c r="K455" s="123"/>
      <c r="L455" s="123">
        <f t="shared" si="24"/>
        <v>3989135.0136026796</v>
      </c>
      <c r="M455" s="123"/>
      <c r="N455" s="123">
        <f>'MATRIZ 2017 COMPL HOMOLOGADA (2'!AG455+'MATRIZ 2017 COMPL HOMOLOGADA (2'!AJ455+'MATRIZ 2017 COMPL HOMOLOGADA (2'!AM455</f>
        <v>1193370.7867241567</v>
      </c>
      <c r="O455" s="123"/>
      <c r="P455" s="123"/>
      <c r="Q455" s="123">
        <f>'MATRIZ 2017 COMPL HOMOLOGADA (2'!AJ455+'MATRIZ 2017 COMPL HOMOLOGADA (2'!AM455+'MATRIZ 2017 COMPL HOMOLOGADA (2'!AP455</f>
        <v>131001.25984684848</v>
      </c>
      <c r="R455" s="102"/>
    </row>
    <row r="456" spans="1:18" hidden="1" x14ac:dyDescent="0.25">
      <c r="A456" s="102"/>
      <c r="B456" s="103" t="s">
        <v>476</v>
      </c>
      <c r="C456" s="103" t="s">
        <v>496</v>
      </c>
      <c r="D456" s="103" t="s">
        <v>89</v>
      </c>
      <c r="H456" s="123">
        <f>'MATRIZ 2017 COMPL HOMOLOGADA (2'!J456</f>
        <v>1875733.521063434</v>
      </c>
      <c r="I456" s="123">
        <f>'MATRIZ 2017 COMPL HOMOLOGADA (2'!O456</f>
        <v>0</v>
      </c>
      <c r="J456" s="123">
        <f>'MATRIZ 2017 COMPL HOMOLOGADA (2'!R456+'MATRIZ 2017 COMPL HOMOLOGADA (2'!X456+'MATRIZ 2017 COMPL HOMOLOGADA (2'!AQ456+'MATRIZ 2017 COMPL HOMOLOGADA (2'!AU456+'MATRIZ 2017 COMPL HOMOLOGADA (2'!AY456</f>
        <v>113796.31707770159</v>
      </c>
      <c r="K456" s="123"/>
      <c r="L456" s="123">
        <f t="shared" si="24"/>
        <v>1989529.8381411356</v>
      </c>
      <c r="M456" s="123"/>
      <c r="N456" s="123">
        <f>'MATRIZ 2017 COMPL HOMOLOGADA (2'!AG456+'MATRIZ 2017 COMPL HOMOLOGADA (2'!AJ456+'MATRIZ 2017 COMPL HOMOLOGADA (2'!AM456</f>
        <v>746002.54748884693</v>
      </c>
      <c r="O456" s="123"/>
      <c r="P456" s="123"/>
      <c r="Q456" s="123">
        <f>'MATRIZ 2017 COMPL HOMOLOGADA (2'!AJ456+'MATRIZ 2017 COMPL HOMOLOGADA (2'!AM456+'MATRIZ 2017 COMPL HOMOLOGADA (2'!AP456</f>
        <v>350267.97466519091</v>
      </c>
      <c r="R456" s="102"/>
    </row>
    <row r="457" spans="1:18" hidden="1" x14ac:dyDescent="0.25">
      <c r="A457" s="102"/>
      <c r="B457" s="103" t="s">
        <v>476</v>
      </c>
      <c r="C457" s="103" t="s">
        <v>497</v>
      </c>
      <c r="D457" s="103" t="s">
        <v>93</v>
      </c>
      <c r="H457" s="123">
        <f>'MATRIZ 2017 COMPL HOMOLOGADA (2'!J457</f>
        <v>0</v>
      </c>
      <c r="I457" s="123">
        <f>'MATRIZ 2017 COMPL HOMOLOGADA (2'!O457</f>
        <v>1220611.7276034427</v>
      </c>
      <c r="J457" s="123">
        <f>'MATRIZ 2017 COMPL HOMOLOGADA (2'!R457+'MATRIZ 2017 COMPL HOMOLOGADA (2'!X457+'MATRIZ 2017 COMPL HOMOLOGADA (2'!AQ457+'MATRIZ 2017 COMPL HOMOLOGADA (2'!AU457+'MATRIZ 2017 COMPL HOMOLOGADA (2'!AY457</f>
        <v>9250.1203024421411</v>
      </c>
      <c r="K457" s="123"/>
      <c r="L457" s="123">
        <f t="shared" si="24"/>
        <v>1229861.847905885</v>
      </c>
      <c r="M457" s="123"/>
      <c r="N457" s="123">
        <f>'MATRIZ 2017 COMPL HOMOLOGADA (2'!AG457+'MATRIZ 2017 COMPL HOMOLOGADA (2'!AJ457+'MATRIZ 2017 COMPL HOMOLOGADA (2'!AM457</f>
        <v>259003.99348437355</v>
      </c>
      <c r="O457" s="123"/>
      <c r="P457" s="123"/>
      <c r="Q457" s="123">
        <f>'MATRIZ 2017 COMPL HOMOLOGADA (2'!AJ457+'MATRIZ 2017 COMPL HOMOLOGADA (2'!AM457+'MATRIZ 2017 COMPL HOMOLOGADA (2'!AP457</f>
        <v>6530.2742823957715</v>
      </c>
      <c r="R457" s="102"/>
    </row>
    <row r="458" spans="1:18" x14ac:dyDescent="0.25">
      <c r="A458" s="102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02"/>
    </row>
    <row r="459" spans="1:18" x14ac:dyDescent="0.25">
      <c r="A459" s="102"/>
      <c r="B459" s="107" t="s">
        <v>498</v>
      </c>
      <c r="C459" s="107" t="s">
        <v>499</v>
      </c>
      <c r="D459" s="107" t="s">
        <v>84</v>
      </c>
      <c r="E459" s="107"/>
      <c r="F459" s="109"/>
      <c r="G459" s="107"/>
      <c r="H459" s="124">
        <f>SUM(H460:H485)</f>
        <v>29243995.78610127</v>
      </c>
      <c r="I459" s="124">
        <f>SUM(I460:I485)</f>
        <v>10443826.240263699</v>
      </c>
      <c r="J459" s="124">
        <f>SUM(J460:J485)</f>
        <v>9417616.8930046223</v>
      </c>
      <c r="K459" s="124"/>
      <c r="L459" s="124">
        <f>SUM(L460:L485)</f>
        <v>49105438.919369586</v>
      </c>
      <c r="M459" s="124"/>
      <c r="N459" s="124">
        <f>SUM(N460:N485)</f>
        <v>10177293.573323734</v>
      </c>
      <c r="O459" s="124"/>
      <c r="P459" s="124">
        <f>L459*'DADOS BASE PROPOSTA'!$H$63</f>
        <v>39284.351135495672</v>
      </c>
      <c r="Q459" s="124">
        <v>2926829.27</v>
      </c>
      <c r="R459" s="102"/>
    </row>
    <row r="460" spans="1:18" hidden="1" x14ac:dyDescent="0.25">
      <c r="A460" s="102"/>
      <c r="B460" s="103" t="s">
        <v>498</v>
      </c>
      <c r="C460" s="103" t="s">
        <v>35</v>
      </c>
      <c r="D460" s="103" t="s">
        <v>85</v>
      </c>
      <c r="F460" s="77">
        <f>'MATRIZ 2017 COMPL HOMOLOGADA (2'!Q460</f>
        <v>25</v>
      </c>
      <c r="H460" s="123">
        <f>'MATRIZ 2017 COMPL HOMOLOGADA (2'!J460</f>
        <v>0</v>
      </c>
      <c r="I460" s="123">
        <f>SUMIF('MATRIZ 2017 COMPL HOMOLOGADA (2'!D461:D486,"ECR",'MATRIZ 2017 COMPL HOMOLOGADA (2'!O461:O486)</f>
        <v>0</v>
      </c>
      <c r="J460" s="123">
        <f>'MATRIZ 2017 COMPL HOMOLOGADA (2'!R460+'MATRIZ 2017 COMPL HOMOLOGADA (2'!X460+'MATRIZ 2017 COMPL HOMOLOGADA (2'!AQ460+'MATRIZ 2017 COMPL HOMOLOGADA (2'!AU460+'MATRIZ 2017 COMPL HOMOLOGADA (2'!AY460</f>
        <v>6232280.4028978767</v>
      </c>
      <c r="K460" s="123"/>
      <c r="L460" s="123">
        <f t="shared" ref="L460:L485" si="25">SUM(H460:J460)</f>
        <v>6232280.4028978767</v>
      </c>
      <c r="M460" s="123"/>
      <c r="N460" s="123">
        <f>'MATRIZ 2017 COMPL HOMOLOGADA (2'!AG460+'MATRIZ 2017 COMPL HOMOLOGADA (2'!AJ460+'MATRIZ 2017 COMPL HOMOLOGADA (2'!AM460</f>
        <v>0</v>
      </c>
      <c r="O460" s="123"/>
      <c r="P460" s="123"/>
      <c r="Q460" s="123">
        <f>'MATRIZ 2017 COMPL HOMOLOGADA (2'!AJ460+'MATRIZ 2017 COMPL HOMOLOGADA (2'!AM460+'MATRIZ 2017 COMPL HOMOLOGADA (2'!AP460</f>
        <v>283285.55121309077</v>
      </c>
      <c r="R460" s="102"/>
    </row>
    <row r="461" spans="1:18" hidden="1" x14ac:dyDescent="0.25">
      <c r="A461" s="102"/>
      <c r="B461" s="103" t="s">
        <v>498</v>
      </c>
      <c r="C461" s="103" t="s">
        <v>500</v>
      </c>
      <c r="D461" s="103" t="s">
        <v>89</v>
      </c>
      <c r="H461" s="123">
        <f>'MATRIZ 2017 COMPL HOMOLOGADA (2'!J461</f>
        <v>1719973.4019592025</v>
      </c>
      <c r="I461" s="123">
        <f>'MATRIZ 2017 COMPL HOMOLOGADA (2'!O461</f>
        <v>0</v>
      </c>
      <c r="J461" s="123">
        <f>'MATRIZ 2017 COMPL HOMOLOGADA (2'!R461+'MATRIZ 2017 COMPL HOMOLOGADA (2'!X461+'MATRIZ 2017 COMPL HOMOLOGADA (2'!AQ461+'MATRIZ 2017 COMPL HOMOLOGADA (2'!AU461+'MATRIZ 2017 COMPL HOMOLOGADA (2'!AY461</f>
        <v>55675.228581619107</v>
      </c>
      <c r="K461" s="123"/>
      <c r="L461" s="123">
        <f t="shared" si="25"/>
        <v>1775648.6305408217</v>
      </c>
      <c r="M461" s="123"/>
      <c r="N461" s="123">
        <f>'MATRIZ 2017 COMPL HOMOLOGADA (2'!AG461+'MATRIZ 2017 COMPL HOMOLOGADA (2'!AJ461+'MATRIZ 2017 COMPL HOMOLOGADA (2'!AM461</f>
        <v>290885.25335362164</v>
      </c>
      <c r="O461" s="123"/>
      <c r="P461" s="123"/>
      <c r="Q461" s="123">
        <f>'MATRIZ 2017 COMPL HOMOLOGADA (2'!AJ461+'MATRIZ 2017 COMPL HOMOLOGADA (2'!AM461+'MATRIZ 2017 COMPL HOMOLOGADA (2'!AP461</f>
        <v>38060.28546406424</v>
      </c>
      <c r="R461" s="102"/>
    </row>
    <row r="462" spans="1:18" hidden="1" x14ac:dyDescent="0.25">
      <c r="A462" s="102"/>
      <c r="B462" s="103" t="s">
        <v>498</v>
      </c>
      <c r="C462" s="103" t="s">
        <v>501</v>
      </c>
      <c r="D462" s="103" t="s">
        <v>87</v>
      </c>
      <c r="H462" s="123">
        <f>'MATRIZ 2017 COMPL HOMOLOGADA (2'!J462</f>
        <v>0</v>
      </c>
      <c r="I462" s="123">
        <f>'MATRIZ 2017 COMPL HOMOLOGADA (2'!O462</f>
        <v>665139.12266514462</v>
      </c>
      <c r="J462" s="123">
        <f>'MATRIZ 2017 COMPL HOMOLOGADA (2'!R462+'MATRIZ 2017 COMPL HOMOLOGADA (2'!X462+'MATRIZ 2017 COMPL HOMOLOGADA (2'!AQ462+'MATRIZ 2017 COMPL HOMOLOGADA (2'!AU462+'MATRIZ 2017 COMPL HOMOLOGADA (2'!AY462</f>
        <v>47572.534602723426</v>
      </c>
      <c r="K462" s="123"/>
      <c r="L462" s="123">
        <f t="shared" si="25"/>
        <v>712711.65726786805</v>
      </c>
      <c r="M462" s="123"/>
      <c r="N462" s="123">
        <f>'MATRIZ 2017 COMPL HOMOLOGADA (2'!AG462+'MATRIZ 2017 COMPL HOMOLOGADA (2'!AJ462+'MATRIZ 2017 COMPL HOMOLOGADA (2'!AM462</f>
        <v>107193.54682932678</v>
      </c>
      <c r="O462" s="123"/>
      <c r="P462" s="123"/>
      <c r="Q462" s="123">
        <f>'MATRIZ 2017 COMPL HOMOLOGADA (2'!AJ462+'MATRIZ 2017 COMPL HOMOLOGADA (2'!AM462+'MATRIZ 2017 COMPL HOMOLOGADA (2'!AP462</f>
        <v>26846.683160960394</v>
      </c>
      <c r="R462" s="102"/>
    </row>
    <row r="463" spans="1:18" hidden="1" x14ac:dyDescent="0.25">
      <c r="A463" s="102"/>
      <c r="B463" s="103" t="s">
        <v>498</v>
      </c>
      <c r="C463" s="103" t="s">
        <v>502</v>
      </c>
      <c r="D463" s="103" t="s">
        <v>87</v>
      </c>
      <c r="H463" s="123">
        <f>'MATRIZ 2017 COMPL HOMOLOGADA (2'!J463</f>
        <v>0</v>
      </c>
      <c r="I463" s="123">
        <f>'MATRIZ 2017 COMPL HOMOLOGADA (2'!O463</f>
        <v>518300.28558037034</v>
      </c>
      <c r="J463" s="123">
        <f>'MATRIZ 2017 COMPL HOMOLOGADA (2'!R463+'MATRIZ 2017 COMPL HOMOLOGADA (2'!X463+'MATRIZ 2017 COMPL HOMOLOGADA (2'!AQ463+'MATRIZ 2017 COMPL HOMOLOGADA (2'!AU463+'MATRIZ 2017 COMPL HOMOLOGADA (2'!AY463</f>
        <v>13996.804052713152</v>
      </c>
      <c r="K463" s="123"/>
      <c r="L463" s="123">
        <f t="shared" si="25"/>
        <v>532297.08963308344</v>
      </c>
      <c r="M463" s="123"/>
      <c r="N463" s="123">
        <f>'MATRIZ 2017 COMPL HOMOLOGADA (2'!AG463+'MATRIZ 2017 COMPL HOMOLOGADA (2'!AJ463+'MATRIZ 2017 COMPL HOMOLOGADA (2'!AM463</f>
        <v>41820.536856563231</v>
      </c>
      <c r="O463" s="123"/>
      <c r="P463" s="123"/>
      <c r="Q463" s="123">
        <f>'MATRIZ 2017 COMPL HOMOLOGADA (2'!AJ463+'MATRIZ 2017 COMPL HOMOLOGADA (2'!AM463+'MATRIZ 2017 COMPL HOMOLOGADA (2'!AP463</f>
        <v>10224.166805771156</v>
      </c>
      <c r="R463" s="102"/>
    </row>
    <row r="464" spans="1:18" hidden="1" x14ac:dyDescent="0.25">
      <c r="A464" s="102"/>
      <c r="B464" s="103" t="s">
        <v>498</v>
      </c>
      <c r="C464" s="103" t="s">
        <v>503</v>
      </c>
      <c r="D464" s="103" t="s">
        <v>87</v>
      </c>
      <c r="H464" s="123">
        <f>'MATRIZ 2017 COMPL HOMOLOGADA (2'!J464</f>
        <v>0</v>
      </c>
      <c r="I464" s="123">
        <f>'MATRIZ 2017 COMPL HOMOLOGADA (2'!O464</f>
        <v>549201.00847104483</v>
      </c>
      <c r="J464" s="123">
        <f>'MATRIZ 2017 COMPL HOMOLOGADA (2'!R464+'MATRIZ 2017 COMPL HOMOLOGADA (2'!X464+'MATRIZ 2017 COMPL HOMOLOGADA (2'!AQ464+'MATRIZ 2017 COMPL HOMOLOGADA (2'!AU464+'MATRIZ 2017 COMPL HOMOLOGADA (2'!AY464</f>
        <v>84818.69570216292</v>
      </c>
      <c r="K464" s="123"/>
      <c r="L464" s="123">
        <f t="shared" si="25"/>
        <v>634019.70417320775</v>
      </c>
      <c r="M464" s="123"/>
      <c r="N464" s="123">
        <f>'MATRIZ 2017 COMPL HOMOLOGADA (2'!AG464+'MATRIZ 2017 COMPL HOMOLOGADA (2'!AJ464+'MATRIZ 2017 COMPL HOMOLOGADA (2'!AM464</f>
        <v>220231.08192959477</v>
      </c>
      <c r="O464" s="123"/>
      <c r="P464" s="123"/>
      <c r="Q464" s="123">
        <f>'MATRIZ 2017 COMPL HOMOLOGADA (2'!AJ464+'MATRIZ 2017 COMPL HOMOLOGADA (2'!AM464+'MATRIZ 2017 COMPL HOMOLOGADA (2'!AP464</f>
        <v>50856.98456290039</v>
      </c>
      <c r="R464" s="102"/>
    </row>
    <row r="465" spans="1:18" hidden="1" x14ac:dyDescent="0.25">
      <c r="A465" s="102"/>
      <c r="B465" s="103" t="s">
        <v>498</v>
      </c>
      <c r="C465" s="103" t="s">
        <v>504</v>
      </c>
      <c r="D465" s="103" t="s">
        <v>87</v>
      </c>
      <c r="H465" s="123">
        <f>'MATRIZ 2017 COMPL HOMOLOGADA (2'!J465</f>
        <v>0</v>
      </c>
      <c r="I465" s="123">
        <f>'MATRIZ 2017 COMPL HOMOLOGADA (2'!O465</f>
        <v>565320.3420701843</v>
      </c>
      <c r="J465" s="123">
        <f>'MATRIZ 2017 COMPL HOMOLOGADA (2'!R465+'MATRIZ 2017 COMPL HOMOLOGADA (2'!X465+'MATRIZ 2017 COMPL HOMOLOGADA (2'!AQ465+'MATRIZ 2017 COMPL HOMOLOGADA (2'!AU465+'MATRIZ 2017 COMPL HOMOLOGADA (2'!AY465</f>
        <v>38915.694231086243</v>
      </c>
      <c r="K465" s="123"/>
      <c r="L465" s="123">
        <f t="shared" si="25"/>
        <v>604236.03630127059</v>
      </c>
      <c r="M465" s="123"/>
      <c r="N465" s="123">
        <f>'MATRIZ 2017 COMPL HOMOLOGADA (2'!AG465+'MATRIZ 2017 COMPL HOMOLOGADA (2'!AJ465+'MATRIZ 2017 COMPL HOMOLOGADA (2'!AM465</f>
        <v>96181.687835731966</v>
      </c>
      <c r="O465" s="123"/>
      <c r="P465" s="123"/>
      <c r="Q465" s="123">
        <f>'MATRIZ 2017 COMPL HOMOLOGADA (2'!AJ465+'MATRIZ 2017 COMPL HOMOLOGADA (2'!AM465+'MATRIZ 2017 COMPL HOMOLOGADA (2'!AP465</f>
        <v>24999.736899272699</v>
      </c>
      <c r="R465" s="102"/>
    </row>
    <row r="466" spans="1:18" hidden="1" x14ac:dyDescent="0.25">
      <c r="A466" s="102"/>
      <c r="B466" s="103" t="s">
        <v>498</v>
      </c>
      <c r="C466" s="103" t="s">
        <v>505</v>
      </c>
      <c r="D466" s="103" t="s">
        <v>87</v>
      </c>
      <c r="H466" s="123">
        <f>'MATRIZ 2017 COMPL HOMOLOGADA (2'!J466</f>
        <v>0</v>
      </c>
      <c r="I466" s="123">
        <f>'MATRIZ 2017 COMPL HOMOLOGADA (2'!O466</f>
        <v>518824.17420216458</v>
      </c>
      <c r="J466" s="123">
        <f>'MATRIZ 2017 COMPL HOMOLOGADA (2'!R466+'MATRIZ 2017 COMPL HOMOLOGADA (2'!X466+'MATRIZ 2017 COMPL HOMOLOGADA (2'!AQ466+'MATRIZ 2017 COMPL HOMOLOGADA (2'!AU466+'MATRIZ 2017 COMPL HOMOLOGADA (2'!AY466</f>
        <v>36952.863111332153</v>
      </c>
      <c r="K466" s="123"/>
      <c r="L466" s="123">
        <f t="shared" si="25"/>
        <v>555777.03731349669</v>
      </c>
      <c r="M466" s="123"/>
      <c r="N466" s="123">
        <f>'MATRIZ 2017 COMPL HOMOLOGADA (2'!AG466+'MATRIZ 2017 COMPL HOMOLOGADA (2'!AJ466+'MATRIZ 2017 COMPL HOMOLOGADA (2'!AM466</f>
        <v>68366.667095074459</v>
      </c>
      <c r="O466" s="123"/>
      <c r="P466" s="123"/>
      <c r="Q466" s="123">
        <f>'MATRIZ 2017 COMPL HOMOLOGADA (2'!AJ466+'MATRIZ 2017 COMPL HOMOLOGADA (2'!AM466+'MATRIZ 2017 COMPL HOMOLOGADA (2'!AP466</f>
        <v>25989.172396605391</v>
      </c>
      <c r="R466" s="102"/>
    </row>
    <row r="467" spans="1:18" hidden="1" x14ac:dyDescent="0.25">
      <c r="A467" s="102"/>
      <c r="B467" s="103" t="s">
        <v>498</v>
      </c>
      <c r="C467" s="103" t="s">
        <v>506</v>
      </c>
      <c r="D467" s="103" t="s">
        <v>89</v>
      </c>
      <c r="H467" s="123">
        <f>'MATRIZ 2017 COMPL HOMOLOGADA (2'!J467</f>
        <v>1719973.4019592025</v>
      </c>
      <c r="I467" s="123">
        <f>'MATRIZ 2017 COMPL HOMOLOGADA (2'!O467</f>
        <v>0</v>
      </c>
      <c r="J467" s="123">
        <f>'MATRIZ 2017 COMPL HOMOLOGADA (2'!R467+'MATRIZ 2017 COMPL HOMOLOGADA (2'!X467+'MATRIZ 2017 COMPL HOMOLOGADA (2'!AQ467+'MATRIZ 2017 COMPL HOMOLOGADA (2'!AU467+'MATRIZ 2017 COMPL HOMOLOGADA (2'!AY467</f>
        <v>0</v>
      </c>
      <c r="K467" s="123"/>
      <c r="L467" s="123">
        <f t="shared" si="25"/>
        <v>1719973.4019592025</v>
      </c>
      <c r="M467" s="123"/>
      <c r="N467" s="123">
        <f>'MATRIZ 2017 COMPL HOMOLOGADA (2'!AG467+'MATRIZ 2017 COMPL HOMOLOGADA (2'!AJ467+'MATRIZ 2017 COMPL HOMOLOGADA (2'!AM467</f>
        <v>303142.32889635238</v>
      </c>
      <c r="O467" s="123"/>
      <c r="P467" s="123"/>
      <c r="Q467" s="123">
        <f>'MATRIZ 2017 COMPL HOMOLOGADA (2'!AJ467+'MATRIZ 2017 COMPL HOMOLOGADA (2'!AM467+'MATRIZ 2017 COMPL HOMOLOGADA (2'!AP467</f>
        <v>0</v>
      </c>
      <c r="R467" s="102"/>
    </row>
    <row r="468" spans="1:18" hidden="1" x14ac:dyDescent="0.25">
      <c r="A468" s="102"/>
      <c r="B468" s="103" t="s">
        <v>498</v>
      </c>
      <c r="C468" s="103" t="s">
        <v>507</v>
      </c>
      <c r="D468" s="103" t="s">
        <v>93</v>
      </c>
      <c r="H468" s="123">
        <f>'MATRIZ 2017 COMPL HOMOLOGADA (2'!J468</f>
        <v>0</v>
      </c>
      <c r="I468" s="123">
        <f>'MATRIZ 2017 COMPL HOMOLOGADA (2'!O468</f>
        <v>1026385.0714100199</v>
      </c>
      <c r="J468" s="123">
        <f>'MATRIZ 2017 COMPL HOMOLOGADA (2'!R468+'MATRIZ 2017 COMPL HOMOLOGADA (2'!X468+'MATRIZ 2017 COMPL HOMOLOGADA (2'!AQ468+'MATRIZ 2017 COMPL HOMOLOGADA (2'!AU468+'MATRIZ 2017 COMPL HOMOLOGADA (2'!AY468</f>
        <v>23212.127645577217</v>
      </c>
      <c r="K468" s="123"/>
      <c r="L468" s="123">
        <f t="shared" si="25"/>
        <v>1049597.1990555972</v>
      </c>
      <c r="M468" s="123"/>
      <c r="N468" s="123">
        <f>'MATRIZ 2017 COMPL HOMOLOGADA (2'!AG468+'MATRIZ 2017 COMPL HOMOLOGADA (2'!AJ468+'MATRIZ 2017 COMPL HOMOLOGADA (2'!AM468</f>
        <v>44892.058565542611</v>
      </c>
      <c r="O468" s="123"/>
      <c r="P468" s="123"/>
      <c r="Q468" s="123">
        <f>'MATRIZ 2017 COMPL HOMOLOGADA (2'!AJ468+'MATRIZ 2017 COMPL HOMOLOGADA (2'!AM468+'MATRIZ 2017 COMPL HOMOLOGADA (2'!AP468</f>
        <v>13588.24749670231</v>
      </c>
      <c r="R468" s="102"/>
    </row>
    <row r="469" spans="1:18" hidden="1" x14ac:dyDescent="0.25">
      <c r="A469" s="102"/>
      <c r="B469" s="103" t="s">
        <v>498</v>
      </c>
      <c r="C469" s="103" t="s">
        <v>508</v>
      </c>
      <c r="D469" s="103" t="s">
        <v>93</v>
      </c>
      <c r="H469" s="123">
        <f>'MATRIZ 2017 COMPL HOMOLOGADA (2'!J469</f>
        <v>0</v>
      </c>
      <c r="I469" s="123">
        <f>'MATRIZ 2017 COMPL HOMOLOGADA (2'!O469</f>
        <v>1186052.2928769784</v>
      </c>
      <c r="J469" s="123">
        <f>'MATRIZ 2017 COMPL HOMOLOGADA (2'!R469+'MATRIZ 2017 COMPL HOMOLOGADA (2'!X469+'MATRIZ 2017 COMPL HOMOLOGADA (2'!AQ469+'MATRIZ 2017 COMPL HOMOLOGADA (2'!AU469+'MATRIZ 2017 COMPL HOMOLOGADA (2'!AY469</f>
        <v>41186.473376543043</v>
      </c>
      <c r="K469" s="123"/>
      <c r="L469" s="123">
        <f t="shared" si="25"/>
        <v>1227238.7662535214</v>
      </c>
      <c r="M469" s="123"/>
      <c r="N469" s="123">
        <f>'MATRIZ 2017 COMPL HOMOLOGADA (2'!AG469+'MATRIZ 2017 COMPL HOMOLOGADA (2'!AJ469+'MATRIZ 2017 COMPL HOMOLOGADA (2'!AM469</f>
        <v>125443.77391704253</v>
      </c>
      <c r="O469" s="123"/>
      <c r="P469" s="123"/>
      <c r="Q469" s="123">
        <f>'MATRIZ 2017 COMPL HOMOLOGADA (2'!AJ469+'MATRIZ 2017 COMPL HOMOLOGADA (2'!AM469+'MATRIZ 2017 COMPL HOMOLOGADA (2'!AP469</f>
        <v>20844.107810475391</v>
      </c>
      <c r="R469" s="102"/>
    </row>
    <row r="470" spans="1:18" hidden="1" x14ac:dyDescent="0.25">
      <c r="A470" s="102"/>
      <c r="B470" s="103" t="s">
        <v>498</v>
      </c>
      <c r="C470" s="103" t="s">
        <v>509</v>
      </c>
      <c r="D470" s="103" t="s">
        <v>93</v>
      </c>
      <c r="H470" s="123">
        <f>'MATRIZ 2017 COMPL HOMOLOGADA (2'!J470</f>
        <v>0</v>
      </c>
      <c r="I470" s="123">
        <f>'MATRIZ 2017 COMPL HOMOLOGADA (2'!O470</f>
        <v>1065337.6702601269</v>
      </c>
      <c r="J470" s="123">
        <f>'MATRIZ 2017 COMPL HOMOLOGADA (2'!R470+'MATRIZ 2017 COMPL HOMOLOGADA (2'!X470+'MATRIZ 2017 COMPL HOMOLOGADA (2'!AQ470+'MATRIZ 2017 COMPL HOMOLOGADA (2'!AU470+'MATRIZ 2017 COMPL HOMOLOGADA (2'!AY470</f>
        <v>1198427.7095410065</v>
      </c>
      <c r="K470" s="123"/>
      <c r="L470" s="123">
        <f t="shared" si="25"/>
        <v>2263765.3798011336</v>
      </c>
      <c r="M470" s="123"/>
      <c r="N470" s="123">
        <f>'MATRIZ 2017 COMPL HOMOLOGADA (2'!AG470+'MATRIZ 2017 COMPL HOMOLOGADA (2'!AJ470+'MATRIZ 2017 COMPL HOMOLOGADA (2'!AM470</f>
        <v>488542.15528336144</v>
      </c>
      <c r="O470" s="123"/>
      <c r="P470" s="123"/>
      <c r="Q470" s="123">
        <f>'MATRIZ 2017 COMPL HOMOLOGADA (2'!AJ470+'MATRIZ 2017 COMPL HOMOLOGADA (2'!AM470+'MATRIZ 2017 COMPL HOMOLOGADA (2'!AP470</f>
        <v>443860.76410344592</v>
      </c>
      <c r="R470" s="102"/>
    </row>
    <row r="471" spans="1:18" hidden="1" x14ac:dyDescent="0.25">
      <c r="A471" s="102"/>
      <c r="B471" s="103" t="s">
        <v>498</v>
      </c>
      <c r="C471" s="103" t="s">
        <v>510</v>
      </c>
      <c r="D471" s="103" t="s">
        <v>89</v>
      </c>
      <c r="H471" s="123">
        <f>'MATRIZ 2017 COMPL HOMOLOGADA (2'!J471</f>
        <v>5868880.3640484875</v>
      </c>
      <c r="I471" s="123">
        <f>'MATRIZ 2017 COMPL HOMOLOGADA (2'!O471</f>
        <v>0</v>
      </c>
      <c r="J471" s="123">
        <f>'MATRIZ 2017 COMPL HOMOLOGADA (2'!R471+'MATRIZ 2017 COMPL HOMOLOGADA (2'!X471+'MATRIZ 2017 COMPL HOMOLOGADA (2'!AQ471+'MATRIZ 2017 COMPL HOMOLOGADA (2'!AU471+'MATRIZ 2017 COMPL HOMOLOGADA (2'!AY471</f>
        <v>748302.18593457178</v>
      </c>
      <c r="K471" s="123"/>
      <c r="L471" s="123">
        <f t="shared" si="25"/>
        <v>6617182.5499830591</v>
      </c>
      <c r="M471" s="123"/>
      <c r="N471" s="123">
        <f>'MATRIZ 2017 COMPL HOMOLOGADA (2'!AG471+'MATRIZ 2017 COMPL HOMOLOGADA (2'!AJ471+'MATRIZ 2017 COMPL HOMOLOGADA (2'!AM471</f>
        <v>2731515.5129750278</v>
      </c>
      <c r="O471" s="123"/>
      <c r="P471" s="123"/>
      <c r="Q471" s="123">
        <f>'MATRIZ 2017 COMPL HOMOLOGADA (2'!AJ471+'MATRIZ 2017 COMPL HOMOLOGADA (2'!AM471+'MATRIZ 2017 COMPL HOMOLOGADA (2'!AP471</f>
        <v>902629.02303337108</v>
      </c>
      <c r="R471" s="102"/>
    </row>
    <row r="472" spans="1:18" hidden="1" x14ac:dyDescent="0.25">
      <c r="A472" s="102"/>
      <c r="B472" s="103" t="s">
        <v>498</v>
      </c>
      <c r="C472" s="103" t="s">
        <v>511</v>
      </c>
      <c r="D472" s="103" t="s">
        <v>89</v>
      </c>
      <c r="H472" s="123">
        <f>'MATRIZ 2017 COMPL HOMOLOGADA (2'!J472</f>
        <v>1719973.4019592025</v>
      </c>
      <c r="I472" s="123">
        <f>'MATRIZ 2017 COMPL HOMOLOGADA (2'!O472</f>
        <v>0</v>
      </c>
      <c r="J472" s="123">
        <f>'MATRIZ 2017 COMPL HOMOLOGADA (2'!R472+'MATRIZ 2017 COMPL HOMOLOGADA (2'!X472+'MATRIZ 2017 COMPL HOMOLOGADA (2'!AQ472+'MATRIZ 2017 COMPL HOMOLOGADA (2'!AU472+'MATRIZ 2017 COMPL HOMOLOGADA (2'!AY472</f>
        <v>45815.625414500384</v>
      </c>
      <c r="K472" s="123"/>
      <c r="L472" s="123">
        <f t="shared" si="25"/>
        <v>1765789.027373703</v>
      </c>
      <c r="M472" s="123"/>
      <c r="N472" s="123">
        <f>'MATRIZ 2017 COMPL HOMOLOGADA (2'!AG472+'MATRIZ 2017 COMPL HOMOLOGADA (2'!AJ472+'MATRIZ 2017 COMPL HOMOLOGADA (2'!AM472</f>
        <v>445033.17191762384</v>
      </c>
      <c r="O472" s="123"/>
      <c r="P472" s="123"/>
      <c r="Q472" s="123">
        <f>'MATRIZ 2017 COMPL HOMOLOGADA (2'!AJ472+'MATRIZ 2017 COMPL HOMOLOGADA (2'!AM472+'MATRIZ 2017 COMPL HOMOLOGADA (2'!AP472</f>
        <v>72162.828938797713</v>
      </c>
      <c r="R472" s="102"/>
    </row>
    <row r="473" spans="1:18" hidden="1" x14ac:dyDescent="0.25">
      <c r="A473" s="102"/>
      <c r="B473" s="103" t="s">
        <v>498</v>
      </c>
      <c r="C473" s="103" t="s">
        <v>512</v>
      </c>
      <c r="D473" s="103" t="s">
        <v>89</v>
      </c>
      <c r="H473" s="123">
        <f>'MATRIZ 2017 COMPL HOMOLOGADA (2'!J473</f>
        <v>1719973.4019592025</v>
      </c>
      <c r="I473" s="123">
        <f>'MATRIZ 2017 COMPL HOMOLOGADA (2'!O473</f>
        <v>0</v>
      </c>
      <c r="J473" s="123">
        <f>'MATRIZ 2017 COMPL HOMOLOGADA (2'!R473+'MATRIZ 2017 COMPL HOMOLOGADA (2'!X473+'MATRIZ 2017 COMPL HOMOLOGADA (2'!AQ473+'MATRIZ 2017 COMPL HOMOLOGADA (2'!AU473+'MATRIZ 2017 COMPL HOMOLOGADA (2'!AY473</f>
        <v>75402.840275943658</v>
      </c>
      <c r="K473" s="123"/>
      <c r="L473" s="123">
        <f t="shared" si="25"/>
        <v>1795376.2422351462</v>
      </c>
      <c r="M473" s="123"/>
      <c r="N473" s="123">
        <f>'MATRIZ 2017 COMPL HOMOLOGADA (2'!AG473+'MATRIZ 2017 COMPL HOMOLOGADA (2'!AJ473+'MATRIZ 2017 COMPL HOMOLOGADA (2'!AM473</f>
        <v>276164.93033111619</v>
      </c>
      <c r="O473" s="123"/>
      <c r="P473" s="123"/>
      <c r="Q473" s="123">
        <f>'MATRIZ 2017 COMPL HOMOLOGADA (2'!AJ473+'MATRIZ 2017 COMPL HOMOLOGADA (2'!AM473+'MATRIZ 2017 COMPL HOMOLOGADA (2'!AP473</f>
        <v>51978.344793210781</v>
      </c>
      <c r="R473" s="102"/>
    </row>
    <row r="474" spans="1:18" hidden="1" x14ac:dyDescent="0.25">
      <c r="A474" s="102"/>
      <c r="B474" s="103" t="s">
        <v>498</v>
      </c>
      <c r="C474" s="103" t="s">
        <v>513</v>
      </c>
      <c r="D474" s="103" t="s">
        <v>89</v>
      </c>
      <c r="H474" s="123">
        <f>'MATRIZ 2017 COMPL HOMOLOGADA (2'!J474</f>
        <v>1719973.4019592025</v>
      </c>
      <c r="I474" s="123">
        <f>'MATRIZ 2017 COMPL HOMOLOGADA (2'!O474</f>
        <v>0</v>
      </c>
      <c r="J474" s="123">
        <f>'MATRIZ 2017 COMPL HOMOLOGADA (2'!R474+'MATRIZ 2017 COMPL HOMOLOGADA (2'!X474+'MATRIZ 2017 COMPL HOMOLOGADA (2'!AQ474+'MATRIZ 2017 COMPL HOMOLOGADA (2'!AU474+'MATRIZ 2017 COMPL HOMOLOGADA (2'!AY474</f>
        <v>17094.120495363964</v>
      </c>
      <c r="K474" s="123"/>
      <c r="L474" s="123">
        <f t="shared" si="25"/>
        <v>1737067.5224545666</v>
      </c>
      <c r="M474" s="123"/>
      <c r="N474" s="123">
        <f>'MATRIZ 2017 COMPL HOMOLOGADA (2'!AG474+'MATRIZ 2017 COMPL HOMOLOGADA (2'!AJ474+'MATRIZ 2017 COMPL HOMOLOGADA (2'!AM474</f>
        <v>299394.3395387404</v>
      </c>
      <c r="O474" s="123"/>
      <c r="P474" s="123"/>
      <c r="Q474" s="123">
        <f>'MATRIZ 2017 COMPL HOMOLOGADA (2'!AJ474+'MATRIZ 2017 COMPL HOMOLOGADA (2'!AM474+'MATRIZ 2017 COMPL HOMOLOGADA (2'!AP474</f>
        <v>25395.511098205778</v>
      </c>
      <c r="R474" s="102"/>
    </row>
    <row r="475" spans="1:18" hidden="1" x14ac:dyDescent="0.25">
      <c r="A475" s="102"/>
      <c r="B475" s="103" t="s">
        <v>498</v>
      </c>
      <c r="C475" s="103" t="s">
        <v>514</v>
      </c>
      <c r="D475" s="103" t="s">
        <v>89</v>
      </c>
      <c r="H475" s="123">
        <f>'MATRIZ 2017 COMPL HOMOLOGADA (2'!J475</f>
        <v>1719973.4019592025</v>
      </c>
      <c r="I475" s="123">
        <f>'MATRIZ 2017 COMPL HOMOLOGADA (2'!O475</f>
        <v>0</v>
      </c>
      <c r="J475" s="123">
        <f>'MATRIZ 2017 COMPL HOMOLOGADA (2'!R475+'MATRIZ 2017 COMPL HOMOLOGADA (2'!X475+'MATRIZ 2017 COMPL HOMOLOGADA (2'!AQ475+'MATRIZ 2017 COMPL HOMOLOGADA (2'!AU475+'MATRIZ 2017 COMPL HOMOLOGADA (2'!AY475</f>
        <v>32612.037730177308</v>
      </c>
      <c r="K475" s="123"/>
      <c r="L475" s="123">
        <f t="shared" si="25"/>
        <v>1752585.4396893799</v>
      </c>
      <c r="M475" s="123"/>
      <c r="N475" s="123">
        <f>'MATRIZ 2017 COMPL HOMOLOGADA (2'!AG475+'MATRIZ 2017 COMPL HOMOLOGADA (2'!AJ475+'MATRIZ 2017 COMPL HOMOLOGADA (2'!AM475</f>
        <v>355240.78352828755</v>
      </c>
      <c r="O475" s="123"/>
      <c r="P475" s="123"/>
      <c r="Q475" s="123">
        <f>'MATRIZ 2017 COMPL HOMOLOGADA (2'!AJ475+'MATRIZ 2017 COMPL HOMOLOGADA (2'!AM475+'MATRIZ 2017 COMPL HOMOLOGADA (2'!AP475</f>
        <v>24669.925066828466</v>
      </c>
      <c r="R475" s="102"/>
    </row>
    <row r="476" spans="1:18" hidden="1" x14ac:dyDescent="0.25">
      <c r="A476" s="102"/>
      <c r="B476" s="103" t="s">
        <v>498</v>
      </c>
      <c r="C476" s="103" t="s">
        <v>515</v>
      </c>
      <c r="D476" s="103" t="s">
        <v>93</v>
      </c>
      <c r="H476" s="123">
        <f>'MATRIZ 2017 COMPL HOMOLOGADA (2'!J476</f>
        <v>0</v>
      </c>
      <c r="I476" s="123">
        <f>'MATRIZ 2017 COMPL HOMOLOGADA (2'!O476</f>
        <v>1127148.2901543314</v>
      </c>
      <c r="J476" s="123">
        <f>'MATRIZ 2017 COMPL HOMOLOGADA (2'!R476+'MATRIZ 2017 COMPL HOMOLOGADA (2'!X476+'MATRIZ 2017 COMPL HOMOLOGADA (2'!AQ476+'MATRIZ 2017 COMPL HOMOLOGADA (2'!AU476+'MATRIZ 2017 COMPL HOMOLOGADA (2'!AY476</f>
        <v>130038.63675990651</v>
      </c>
      <c r="K476" s="123"/>
      <c r="L476" s="123">
        <f t="shared" si="25"/>
        <v>1257186.9269142379</v>
      </c>
      <c r="M476" s="123"/>
      <c r="N476" s="123">
        <f>'MATRIZ 2017 COMPL HOMOLOGADA (2'!AG476+'MATRIZ 2017 COMPL HOMOLOGADA (2'!AJ476+'MATRIZ 2017 COMPL HOMOLOGADA (2'!AM476</f>
        <v>152793.89580755524</v>
      </c>
      <c r="O476" s="123"/>
      <c r="P476" s="123"/>
      <c r="Q476" s="123">
        <f>'MATRIZ 2017 COMPL HOMOLOGADA (2'!AJ476+'MATRIZ 2017 COMPL HOMOLOGADA (2'!AM476+'MATRIZ 2017 COMPL HOMOLOGADA (2'!AP476</f>
        <v>65830.441755868495</v>
      </c>
      <c r="R476" s="102"/>
    </row>
    <row r="477" spans="1:18" hidden="1" x14ac:dyDescent="0.25">
      <c r="A477" s="102"/>
      <c r="B477" s="103" t="s">
        <v>498</v>
      </c>
      <c r="C477" s="103" t="s">
        <v>516</v>
      </c>
      <c r="D477" s="103" t="s">
        <v>89</v>
      </c>
      <c r="H477" s="123">
        <f>'MATRIZ 2017 COMPL HOMOLOGADA (2'!J477</f>
        <v>1719973.4019592025</v>
      </c>
      <c r="I477" s="123">
        <f>'MATRIZ 2017 COMPL HOMOLOGADA (2'!O477</f>
        <v>0</v>
      </c>
      <c r="J477" s="123">
        <f>'MATRIZ 2017 COMPL HOMOLOGADA (2'!R477+'MATRIZ 2017 COMPL HOMOLOGADA (2'!X477+'MATRIZ 2017 COMPL HOMOLOGADA (2'!AQ477+'MATRIZ 2017 COMPL HOMOLOGADA (2'!AU477+'MATRIZ 2017 COMPL HOMOLOGADA (2'!AY477</f>
        <v>43302.446181246793</v>
      </c>
      <c r="K477" s="123"/>
      <c r="L477" s="123">
        <f t="shared" si="25"/>
        <v>1763275.8481404493</v>
      </c>
      <c r="M477" s="123"/>
      <c r="N477" s="123">
        <f>'MATRIZ 2017 COMPL HOMOLOGADA (2'!AG477+'MATRIZ 2017 COMPL HOMOLOGADA (2'!AJ477+'MATRIZ 2017 COMPL HOMOLOGADA (2'!AM477</f>
        <v>397499.68687768176</v>
      </c>
      <c r="O477" s="123"/>
      <c r="P477" s="123"/>
      <c r="Q477" s="123">
        <f>'MATRIZ 2017 COMPL HOMOLOGADA (2'!AJ477+'MATRIZ 2017 COMPL HOMOLOGADA (2'!AM477+'MATRIZ 2017 COMPL HOMOLOGADA (2'!AP477</f>
        <v>36543.151034820774</v>
      </c>
      <c r="R477" s="102"/>
    </row>
    <row r="478" spans="1:18" hidden="1" x14ac:dyDescent="0.25">
      <c r="A478" s="102"/>
      <c r="B478" s="103" t="s">
        <v>498</v>
      </c>
      <c r="C478" s="103" t="s">
        <v>517</v>
      </c>
      <c r="D478" s="103" t="s">
        <v>89</v>
      </c>
      <c r="H478" s="123">
        <f>'MATRIZ 2017 COMPL HOMOLOGADA (2'!J478</f>
        <v>4054227.6050242339</v>
      </c>
      <c r="I478" s="123">
        <f>'MATRIZ 2017 COMPL HOMOLOGADA (2'!O478</f>
        <v>0</v>
      </c>
      <c r="J478" s="123">
        <f>'MATRIZ 2017 COMPL HOMOLOGADA (2'!R478+'MATRIZ 2017 COMPL HOMOLOGADA (2'!X478+'MATRIZ 2017 COMPL HOMOLOGADA (2'!AQ478+'MATRIZ 2017 COMPL HOMOLOGADA (2'!AU478+'MATRIZ 2017 COMPL HOMOLOGADA (2'!AY478</f>
        <v>11616.02983835538</v>
      </c>
      <c r="K478" s="123"/>
      <c r="L478" s="123">
        <f t="shared" si="25"/>
        <v>4065843.6348625892</v>
      </c>
      <c r="M478" s="123"/>
      <c r="N478" s="123">
        <f>'MATRIZ 2017 COMPL HOMOLOGADA (2'!AG478+'MATRIZ 2017 COMPL HOMOLOGADA (2'!AJ478+'MATRIZ 2017 COMPL HOMOLOGADA (2'!AM478</f>
        <v>1371902.5325462108</v>
      </c>
      <c r="O478" s="123"/>
      <c r="P478" s="123"/>
      <c r="Q478" s="123">
        <f>'MATRIZ 2017 COMPL HOMOLOGADA (2'!AJ478+'MATRIZ 2017 COMPL HOMOLOGADA (2'!AM478+'MATRIZ 2017 COMPL HOMOLOGADA (2'!AP478</f>
        <v>12994.586198302695</v>
      </c>
      <c r="R478" s="102"/>
    </row>
    <row r="479" spans="1:18" hidden="1" x14ac:dyDescent="0.25">
      <c r="A479" s="102"/>
      <c r="B479" s="103" t="s">
        <v>498</v>
      </c>
      <c r="C479" s="103" t="s">
        <v>518</v>
      </c>
      <c r="D479" s="103" t="s">
        <v>89</v>
      </c>
      <c r="H479" s="123">
        <f>'MATRIZ 2017 COMPL HOMOLOGADA (2'!J479</f>
        <v>2099948.3328425828</v>
      </c>
      <c r="I479" s="123">
        <f>'MATRIZ 2017 COMPL HOMOLOGADA (2'!O479</f>
        <v>0</v>
      </c>
      <c r="J479" s="123">
        <f>'MATRIZ 2017 COMPL HOMOLOGADA (2'!R479+'MATRIZ 2017 COMPL HOMOLOGADA (2'!X479+'MATRIZ 2017 COMPL HOMOLOGADA (2'!AQ479+'MATRIZ 2017 COMPL HOMOLOGADA (2'!AU479+'MATRIZ 2017 COMPL HOMOLOGADA (2'!AY479</f>
        <v>65514.68564338643</v>
      </c>
      <c r="K479" s="123"/>
      <c r="L479" s="123">
        <f t="shared" si="25"/>
        <v>2165463.0184859694</v>
      </c>
      <c r="M479" s="123"/>
      <c r="N479" s="123">
        <f>'MATRIZ 2017 COMPL HOMOLOGADA (2'!AG479+'MATRIZ 2017 COMPL HOMOLOGADA (2'!AJ479+'MATRIZ 2017 COMPL HOMOLOGADA (2'!AM479</f>
        <v>674996.74718068808</v>
      </c>
      <c r="O479" s="123"/>
      <c r="P479" s="123"/>
      <c r="Q479" s="123">
        <f>'MATRIZ 2017 COMPL HOMOLOGADA (2'!AJ479+'MATRIZ 2017 COMPL HOMOLOGADA (2'!AM479+'MATRIZ 2017 COMPL HOMOLOGADA (2'!AP479</f>
        <v>57651.108311251548</v>
      </c>
      <c r="R479" s="102"/>
    </row>
    <row r="480" spans="1:18" hidden="1" x14ac:dyDescent="0.25">
      <c r="A480" s="102"/>
      <c r="B480" s="103" t="s">
        <v>498</v>
      </c>
      <c r="C480" s="103" t="s">
        <v>519</v>
      </c>
      <c r="D480" s="103" t="s">
        <v>89</v>
      </c>
      <c r="H480" s="123">
        <f>'MATRIZ 2017 COMPL HOMOLOGADA (2'!J480</f>
        <v>1719973.4019592025</v>
      </c>
      <c r="I480" s="123">
        <f>'MATRIZ 2017 COMPL HOMOLOGADA (2'!O480</f>
        <v>0</v>
      </c>
      <c r="J480" s="123">
        <f>'MATRIZ 2017 COMPL HOMOLOGADA (2'!R480+'MATRIZ 2017 COMPL HOMOLOGADA (2'!X480+'MATRIZ 2017 COMPL HOMOLOGADA (2'!AQ480+'MATRIZ 2017 COMPL HOMOLOGADA (2'!AU480+'MATRIZ 2017 COMPL HOMOLOGADA (2'!AY480</f>
        <v>44824.366301384944</v>
      </c>
      <c r="K480" s="123"/>
      <c r="L480" s="123">
        <f t="shared" si="25"/>
        <v>1764797.7682605875</v>
      </c>
      <c r="M480" s="123"/>
      <c r="N480" s="123">
        <f>'MATRIZ 2017 COMPL HOMOLOGADA (2'!AG480+'MATRIZ 2017 COMPL HOMOLOGADA (2'!AJ480+'MATRIZ 2017 COMPL HOMOLOGADA (2'!AM480</f>
        <v>388930.08897235163</v>
      </c>
      <c r="O480" s="123"/>
      <c r="P480" s="123"/>
      <c r="Q480" s="123">
        <f>'MATRIZ 2017 COMPL HOMOLOGADA (2'!AJ480+'MATRIZ 2017 COMPL HOMOLOGADA (2'!AM480+'MATRIZ 2017 COMPL HOMOLOGADA (2'!AP480</f>
        <v>22888.94117162962</v>
      </c>
      <c r="R480" s="102"/>
    </row>
    <row r="481" spans="1:18" hidden="1" x14ac:dyDescent="0.25">
      <c r="A481" s="102"/>
      <c r="B481" s="103" t="s">
        <v>498</v>
      </c>
      <c r="C481" s="103" t="s">
        <v>520</v>
      </c>
      <c r="D481" s="103" t="s">
        <v>93</v>
      </c>
      <c r="H481" s="123">
        <f>'MATRIZ 2017 COMPL HOMOLOGADA (2'!J481</f>
        <v>0</v>
      </c>
      <c r="I481" s="123">
        <f>'MATRIZ 2017 COMPL HOMOLOGADA (2'!O481</f>
        <v>1103872.2710180837</v>
      </c>
      <c r="J481" s="123">
        <f>'MATRIZ 2017 COMPL HOMOLOGADA (2'!R481+'MATRIZ 2017 COMPL HOMOLOGADA (2'!X481+'MATRIZ 2017 COMPL HOMOLOGADA (2'!AQ481+'MATRIZ 2017 COMPL HOMOLOGADA (2'!AU481+'MATRIZ 2017 COMPL HOMOLOGADA (2'!AY481</f>
        <v>266944.27701033029</v>
      </c>
      <c r="K481" s="123"/>
      <c r="L481" s="123">
        <f t="shared" si="25"/>
        <v>1370816.5480284139</v>
      </c>
      <c r="M481" s="123"/>
      <c r="N481" s="123">
        <f>'MATRIZ 2017 COMPL HOMOLOGADA (2'!AG481+'MATRIZ 2017 COMPL HOMOLOGADA (2'!AJ481+'MATRIZ 2017 COMPL HOMOLOGADA (2'!AM481</f>
        <v>282189.93255967263</v>
      </c>
      <c r="O481" s="123"/>
      <c r="P481" s="123"/>
      <c r="Q481" s="123">
        <f>'MATRIZ 2017 COMPL HOMOLOGADA (2'!AJ481+'MATRIZ 2017 COMPL HOMOLOGADA (2'!AM481+'MATRIZ 2017 COMPL HOMOLOGADA (2'!AP481</f>
        <v>197557.28763409427</v>
      </c>
      <c r="R481" s="102"/>
    </row>
    <row r="482" spans="1:18" hidden="1" x14ac:dyDescent="0.25">
      <c r="A482" s="102"/>
      <c r="B482" s="103" t="s">
        <v>498</v>
      </c>
      <c r="C482" s="103" t="s">
        <v>521</v>
      </c>
      <c r="D482" s="103" t="s">
        <v>93</v>
      </c>
      <c r="H482" s="123">
        <f>'MATRIZ 2017 COMPL HOMOLOGADA (2'!J482</f>
        <v>0</v>
      </c>
      <c r="I482" s="123">
        <f>'MATRIZ 2017 COMPL HOMOLOGADA (2'!O482</f>
        <v>1033721.1144225049</v>
      </c>
      <c r="J482" s="123">
        <f>'MATRIZ 2017 COMPL HOMOLOGADA (2'!R482+'MATRIZ 2017 COMPL HOMOLOGADA (2'!X482+'MATRIZ 2017 COMPL HOMOLOGADA (2'!AQ482+'MATRIZ 2017 COMPL HOMOLOGADA (2'!AU482+'MATRIZ 2017 COMPL HOMOLOGADA (2'!AY482</f>
        <v>16243.971325385784</v>
      </c>
      <c r="K482" s="123"/>
      <c r="L482" s="123">
        <f t="shared" si="25"/>
        <v>1049965.0857478906</v>
      </c>
      <c r="M482" s="123"/>
      <c r="N482" s="123">
        <f>'MATRIZ 2017 COMPL HOMOLOGADA (2'!AG482+'MATRIZ 2017 COMPL HOMOLOGADA (2'!AJ482+'MATRIZ 2017 COMPL HOMOLOGADA (2'!AM482</f>
        <v>108497.27751426926</v>
      </c>
      <c r="O482" s="123"/>
      <c r="P482" s="123"/>
      <c r="Q482" s="123">
        <f>'MATRIZ 2017 COMPL HOMOLOGADA (2'!AJ482+'MATRIZ 2017 COMPL HOMOLOGADA (2'!AM482+'MATRIZ 2017 COMPL HOMOLOGADA (2'!AP482</f>
        <v>14247.871161590774</v>
      </c>
      <c r="R482" s="102"/>
    </row>
    <row r="483" spans="1:18" hidden="1" x14ac:dyDescent="0.25">
      <c r="A483" s="102"/>
      <c r="B483" s="103" t="s">
        <v>498</v>
      </c>
      <c r="C483" s="103" t="s">
        <v>522</v>
      </c>
      <c r="D483" s="103" t="s">
        <v>89</v>
      </c>
      <c r="H483" s="123">
        <f>'MATRIZ 2017 COMPL HOMOLOGADA (2'!J483</f>
        <v>1741178.8665531378</v>
      </c>
      <c r="I483" s="123">
        <f>'MATRIZ 2017 COMPL HOMOLOGADA (2'!O483</f>
        <v>0</v>
      </c>
      <c r="J483" s="123">
        <f>'MATRIZ 2017 COMPL HOMOLOGADA (2'!R483+'MATRIZ 2017 COMPL HOMOLOGADA (2'!X483+'MATRIZ 2017 COMPL HOMOLOGADA (2'!AQ483+'MATRIZ 2017 COMPL HOMOLOGADA (2'!AU483+'MATRIZ 2017 COMPL HOMOLOGADA (2'!AY483</f>
        <v>50479.809944830158</v>
      </c>
      <c r="K483" s="123"/>
      <c r="L483" s="123">
        <f t="shared" si="25"/>
        <v>1791658.6764979679</v>
      </c>
      <c r="M483" s="123"/>
      <c r="N483" s="123">
        <f>'MATRIZ 2017 COMPL HOMOLOGADA (2'!AG483+'MATRIZ 2017 COMPL HOMOLOGADA (2'!AJ483+'MATRIZ 2017 COMPL HOMOLOGADA (2'!AM483</f>
        <v>412642.67971583299</v>
      </c>
      <c r="O483" s="123"/>
      <c r="P483" s="123"/>
      <c r="Q483" s="123">
        <f>'MATRIZ 2017 COMPL HOMOLOGADA (2'!AJ483+'MATRIZ 2017 COMPL HOMOLOGADA (2'!AM483+'MATRIZ 2017 COMPL HOMOLOGADA (2'!AP483</f>
        <v>44392.672646993473</v>
      </c>
      <c r="R483" s="102"/>
    </row>
    <row r="484" spans="1:18" hidden="1" x14ac:dyDescent="0.25">
      <c r="A484" s="102"/>
      <c r="B484" s="103" t="s">
        <v>498</v>
      </c>
      <c r="C484" s="103" t="s">
        <v>523</v>
      </c>
      <c r="D484" s="103" t="s">
        <v>89</v>
      </c>
      <c r="H484" s="123">
        <f>'MATRIZ 2017 COMPL HOMOLOGADA (2'!J484</f>
        <v>1719973.4019592027</v>
      </c>
      <c r="I484" s="123">
        <f>'MATRIZ 2017 COMPL HOMOLOGADA (2'!O484</f>
        <v>0</v>
      </c>
      <c r="J484" s="123">
        <f>'MATRIZ 2017 COMPL HOMOLOGADA (2'!R484+'MATRIZ 2017 COMPL HOMOLOGADA (2'!X484+'MATRIZ 2017 COMPL HOMOLOGADA (2'!AQ484+'MATRIZ 2017 COMPL HOMOLOGADA (2'!AU484+'MATRIZ 2017 COMPL HOMOLOGADA (2'!AY484</f>
        <v>79851.278379663199</v>
      </c>
      <c r="K484" s="123"/>
      <c r="L484" s="123">
        <f t="shared" si="25"/>
        <v>1799824.6803388658</v>
      </c>
      <c r="M484" s="123"/>
      <c r="N484" s="123">
        <f>'MATRIZ 2017 COMPL HOMOLOGADA (2'!AG484+'MATRIZ 2017 COMPL HOMOLOGADA (2'!AJ484+'MATRIZ 2017 COMPL HOMOLOGADA (2'!AM484</f>
        <v>313135.27562470286</v>
      </c>
      <c r="O484" s="123"/>
      <c r="P484" s="123"/>
      <c r="Q484" s="123">
        <f>'MATRIZ 2017 COMPL HOMOLOGADA (2'!AJ484+'MATRIZ 2017 COMPL HOMOLOGADA (2'!AM484+'MATRIZ 2017 COMPL HOMOLOGADA (2'!AP484</f>
        <v>62004.624499515397</v>
      </c>
      <c r="R484" s="102"/>
    </row>
    <row r="485" spans="1:18" hidden="1" x14ac:dyDescent="0.25">
      <c r="A485" s="102"/>
      <c r="B485" s="103" t="s">
        <v>498</v>
      </c>
      <c r="C485" s="103" t="s">
        <v>524</v>
      </c>
      <c r="D485" s="103" t="s">
        <v>93</v>
      </c>
      <c r="H485" s="123">
        <f>'MATRIZ 2017 COMPL HOMOLOGADA (2'!J485</f>
        <v>0</v>
      </c>
      <c r="I485" s="123">
        <f>'MATRIZ 2017 COMPL HOMOLOGADA (2'!O485</f>
        <v>1084524.5971327447</v>
      </c>
      <c r="J485" s="123">
        <f>'MATRIZ 2017 COMPL HOMOLOGADA (2'!R485+'MATRIZ 2017 COMPL HOMOLOGADA (2'!X485+'MATRIZ 2017 COMPL HOMOLOGADA (2'!AQ485+'MATRIZ 2017 COMPL HOMOLOGADA (2'!AU485+'MATRIZ 2017 COMPL HOMOLOGADA (2'!AY485</f>
        <v>16536.048026931876</v>
      </c>
      <c r="K485" s="123"/>
      <c r="L485" s="123">
        <f t="shared" si="25"/>
        <v>1101060.6451596767</v>
      </c>
      <c r="M485" s="123"/>
      <c r="N485" s="123">
        <f>'MATRIZ 2017 COMPL HOMOLOGADA (2'!AG485+'MATRIZ 2017 COMPL HOMOLOGADA (2'!AJ485+'MATRIZ 2017 COMPL HOMOLOGADA (2'!AM485</f>
        <v>180657.62767175894</v>
      </c>
      <c r="O485" s="123"/>
      <c r="P485" s="123"/>
      <c r="Q485" s="123">
        <f>'MATRIZ 2017 COMPL HOMOLOGADA (2'!AJ485+'MATRIZ 2017 COMPL HOMOLOGADA (2'!AM485+'MATRIZ 2017 COMPL HOMOLOGADA (2'!AP485</f>
        <v>15171.34429243462</v>
      </c>
      <c r="R485" s="102"/>
    </row>
    <row r="486" spans="1:18" x14ac:dyDescent="0.25">
      <c r="A486" s="102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02"/>
    </row>
    <row r="487" spans="1:18" x14ac:dyDescent="0.25">
      <c r="A487" s="102"/>
      <c r="B487" s="107" t="s">
        <v>525</v>
      </c>
      <c r="C487" s="107" t="s">
        <v>526</v>
      </c>
      <c r="D487" s="107" t="s">
        <v>84</v>
      </c>
      <c r="E487" s="107"/>
      <c r="F487" s="109"/>
      <c r="G487" s="107"/>
      <c r="H487" s="124">
        <f>SUM(H488:H496)</f>
        <v>26927943.607803617</v>
      </c>
      <c r="I487" s="124">
        <f>SUM(I488:I496)</f>
        <v>0</v>
      </c>
      <c r="J487" s="124">
        <f>SUM(J488:J496)</f>
        <v>5085020.8141502589</v>
      </c>
      <c r="K487" s="124"/>
      <c r="L487" s="124">
        <f>SUM(L488:L496)</f>
        <v>32012964.421953876</v>
      </c>
      <c r="M487" s="124"/>
      <c r="N487" s="124">
        <f>SUM(N488:N496)</f>
        <v>8416628.2037365027</v>
      </c>
      <c r="O487" s="124"/>
      <c r="P487" s="124">
        <f>L487*'DADOS BASE PROPOSTA'!$H$63</f>
        <v>25610.3715375631</v>
      </c>
      <c r="Q487" s="124">
        <v>2926829.27</v>
      </c>
      <c r="R487" s="102"/>
    </row>
    <row r="488" spans="1:18" hidden="1" x14ac:dyDescent="0.25">
      <c r="A488" s="102"/>
      <c r="B488" s="103" t="s">
        <v>525</v>
      </c>
      <c r="C488" s="103" t="s">
        <v>802</v>
      </c>
      <c r="D488" s="103" t="s">
        <v>85</v>
      </c>
      <c r="F488" s="77">
        <f>'MATRIZ 2017 COMPL HOMOLOGADA (2'!Q488</f>
        <v>8</v>
      </c>
      <c r="H488" s="123">
        <f>'MATRIZ 2017 COMPL HOMOLOGADA (2'!J488</f>
        <v>0</v>
      </c>
      <c r="I488" s="123">
        <f>SUMIF('MATRIZ 2017 COMPL HOMOLOGADA (2'!D489:D497,"ECR",'MATRIZ 2017 COMPL HOMOLOGADA (2'!O489:O497)</f>
        <v>0</v>
      </c>
      <c r="J488" s="123">
        <f>'MATRIZ 2017 COMPL HOMOLOGADA (2'!R488+'MATRIZ 2017 COMPL HOMOLOGADA (2'!X488+'MATRIZ 2017 COMPL HOMOLOGADA (2'!AQ488+'MATRIZ 2017 COMPL HOMOLOGADA (2'!AU488+'MATRIZ 2017 COMPL HOMOLOGADA (2'!AY488</f>
        <v>4094929.993785813</v>
      </c>
      <c r="K488" s="123"/>
      <c r="L488" s="123">
        <f t="shared" ref="L488:L496" si="26">SUM(H488:J488)</f>
        <v>4094929.993785813</v>
      </c>
      <c r="M488" s="123"/>
      <c r="N488" s="123">
        <f>'MATRIZ 2017 COMPL HOMOLOGADA (2'!AG488+'MATRIZ 2017 COMPL HOMOLOGADA (2'!AJ488+'MATRIZ 2017 COMPL HOMOLOGADA (2'!AM488</f>
        <v>0</v>
      </c>
      <c r="O488" s="123"/>
      <c r="P488" s="123"/>
      <c r="Q488" s="123">
        <f>'MATRIZ 2017 COMPL HOMOLOGADA (2'!AJ488+'MATRIZ 2017 COMPL HOMOLOGADA (2'!AM488+'MATRIZ 2017 COMPL HOMOLOGADA (2'!AP488</f>
        <v>90651.376388189034</v>
      </c>
      <c r="R488" s="102"/>
    </row>
    <row r="489" spans="1:18" hidden="1" x14ac:dyDescent="0.25">
      <c r="A489" s="102"/>
      <c r="B489" s="103" t="s">
        <v>525</v>
      </c>
      <c r="C489" s="103" t="s">
        <v>527</v>
      </c>
      <c r="D489" s="103" t="s">
        <v>89</v>
      </c>
      <c r="H489" s="123">
        <f>'MATRIZ 2017 COMPL HOMOLOGADA (2'!J489</f>
        <v>1654583.2743426822</v>
      </c>
      <c r="I489" s="123">
        <f>'MATRIZ 2017 COMPL HOMOLOGADA (2'!O489</f>
        <v>0</v>
      </c>
      <c r="J489" s="123">
        <f>'MATRIZ 2017 COMPL HOMOLOGADA (2'!R489+'MATRIZ 2017 COMPL HOMOLOGADA (2'!X489+'MATRIZ 2017 COMPL HOMOLOGADA (2'!AQ489+'MATRIZ 2017 COMPL HOMOLOGADA (2'!AU489+'MATRIZ 2017 COMPL HOMOLOGADA (2'!AY489</f>
        <v>0</v>
      </c>
      <c r="K489" s="123"/>
      <c r="L489" s="123">
        <f t="shared" si="26"/>
        <v>1654583.2743426822</v>
      </c>
      <c r="M489" s="123"/>
      <c r="N489" s="123">
        <f>'MATRIZ 2017 COMPL HOMOLOGADA (2'!AG489+'MATRIZ 2017 COMPL HOMOLOGADA (2'!AJ489+'MATRIZ 2017 COMPL HOMOLOGADA (2'!AM489</f>
        <v>279436.74204173713</v>
      </c>
      <c r="O489" s="123"/>
      <c r="P489" s="123"/>
      <c r="Q489" s="123">
        <f>'MATRIZ 2017 COMPL HOMOLOGADA (2'!AJ489+'MATRIZ 2017 COMPL HOMOLOGADA (2'!AM489+'MATRIZ 2017 COMPL HOMOLOGADA (2'!AP489</f>
        <v>0</v>
      </c>
      <c r="R489" s="102"/>
    </row>
    <row r="490" spans="1:18" hidden="1" x14ac:dyDescent="0.25">
      <c r="A490" s="102"/>
      <c r="B490" s="103" t="s">
        <v>525</v>
      </c>
      <c r="C490" s="103" t="s">
        <v>528</v>
      </c>
      <c r="D490" s="103" t="s">
        <v>89</v>
      </c>
      <c r="H490" s="123">
        <f>'MATRIZ 2017 COMPL HOMOLOGADA (2'!J490</f>
        <v>2185150.746490208</v>
      </c>
      <c r="I490" s="123">
        <f>'MATRIZ 2017 COMPL HOMOLOGADA (2'!O490</f>
        <v>0</v>
      </c>
      <c r="J490" s="123">
        <f>'MATRIZ 2017 COMPL HOMOLOGADA (2'!R490+'MATRIZ 2017 COMPL HOMOLOGADA (2'!X490+'MATRIZ 2017 COMPL HOMOLOGADA (2'!AQ490+'MATRIZ 2017 COMPL HOMOLOGADA (2'!AU490+'MATRIZ 2017 COMPL HOMOLOGADA (2'!AY490</f>
        <v>0</v>
      </c>
      <c r="K490" s="123"/>
      <c r="L490" s="123">
        <f t="shared" si="26"/>
        <v>2185150.746490208</v>
      </c>
      <c r="M490" s="123"/>
      <c r="N490" s="123">
        <f>'MATRIZ 2017 COMPL HOMOLOGADA (2'!AG490+'MATRIZ 2017 COMPL HOMOLOGADA (2'!AJ490+'MATRIZ 2017 COMPL HOMOLOGADA (2'!AM490</f>
        <v>586047.3746515034</v>
      </c>
      <c r="O490" s="123"/>
      <c r="P490" s="123"/>
      <c r="Q490" s="123">
        <f>'MATRIZ 2017 COMPL HOMOLOGADA (2'!AJ490+'MATRIZ 2017 COMPL HOMOLOGADA (2'!AM490+'MATRIZ 2017 COMPL HOMOLOGADA (2'!AP490</f>
        <v>0</v>
      </c>
      <c r="R490" s="102"/>
    </row>
    <row r="491" spans="1:18" hidden="1" x14ac:dyDescent="0.25">
      <c r="A491" s="102"/>
      <c r="B491" s="103" t="s">
        <v>525</v>
      </c>
      <c r="C491" s="103" t="s">
        <v>529</v>
      </c>
      <c r="D491" s="103" t="s">
        <v>89</v>
      </c>
      <c r="H491" s="123">
        <f>'MATRIZ 2017 COMPL HOMOLOGADA (2'!J491</f>
        <v>12537777.79433476</v>
      </c>
      <c r="I491" s="123">
        <f>'MATRIZ 2017 COMPL HOMOLOGADA (2'!O491</f>
        <v>0</v>
      </c>
      <c r="J491" s="123">
        <f>'MATRIZ 2017 COMPL HOMOLOGADA (2'!R491+'MATRIZ 2017 COMPL HOMOLOGADA (2'!X491+'MATRIZ 2017 COMPL HOMOLOGADA (2'!AQ491+'MATRIZ 2017 COMPL HOMOLOGADA (2'!AU491+'MATRIZ 2017 COMPL HOMOLOGADA (2'!AY491</f>
        <v>990090.82036444615</v>
      </c>
      <c r="K491" s="123"/>
      <c r="L491" s="123">
        <f t="shared" si="26"/>
        <v>13527868.614699205</v>
      </c>
      <c r="M491" s="123"/>
      <c r="N491" s="123">
        <f>'MATRIZ 2017 COMPL HOMOLOGADA (2'!AG491+'MATRIZ 2017 COMPL HOMOLOGADA (2'!AJ491+'MATRIZ 2017 COMPL HOMOLOGADA (2'!AM491</f>
        <v>5473483.0124028036</v>
      </c>
      <c r="O491" s="123"/>
      <c r="P491" s="123"/>
      <c r="Q491" s="123">
        <f>'MATRIZ 2017 COMPL HOMOLOGADA (2'!AJ491+'MATRIZ 2017 COMPL HOMOLOGADA (2'!AM491+'MATRIZ 2017 COMPL HOMOLOGADA (2'!AP491</f>
        <v>397159.4086293428</v>
      </c>
      <c r="R491" s="102"/>
    </row>
    <row r="492" spans="1:18" hidden="1" x14ac:dyDescent="0.25">
      <c r="A492" s="102"/>
      <c r="B492" s="103" t="s">
        <v>525</v>
      </c>
      <c r="C492" s="103" t="s">
        <v>530</v>
      </c>
      <c r="D492" s="103" t="s">
        <v>89</v>
      </c>
      <c r="H492" s="123">
        <f>'MATRIZ 2017 COMPL HOMOLOGADA (2'!J492</f>
        <v>1719973.4019592027</v>
      </c>
      <c r="I492" s="123">
        <f>'MATRIZ 2017 COMPL HOMOLOGADA (2'!O492</f>
        <v>0</v>
      </c>
      <c r="J492" s="123">
        <f>'MATRIZ 2017 COMPL HOMOLOGADA (2'!R492+'MATRIZ 2017 COMPL HOMOLOGADA (2'!X492+'MATRIZ 2017 COMPL HOMOLOGADA (2'!AQ492+'MATRIZ 2017 COMPL HOMOLOGADA (2'!AU492+'MATRIZ 2017 COMPL HOMOLOGADA (2'!AY492</f>
        <v>0</v>
      </c>
      <c r="K492" s="123"/>
      <c r="L492" s="123">
        <f t="shared" si="26"/>
        <v>1719973.4019592027</v>
      </c>
      <c r="M492" s="123"/>
      <c r="N492" s="123">
        <f>'MATRIZ 2017 COMPL HOMOLOGADA (2'!AG492+'MATRIZ 2017 COMPL HOMOLOGADA (2'!AJ492+'MATRIZ 2017 COMPL HOMOLOGADA (2'!AM492</f>
        <v>251681.81965921013</v>
      </c>
      <c r="O492" s="123"/>
      <c r="P492" s="123"/>
      <c r="Q492" s="123">
        <f>'MATRIZ 2017 COMPL HOMOLOGADA (2'!AJ492+'MATRIZ 2017 COMPL HOMOLOGADA (2'!AM492+'MATRIZ 2017 COMPL HOMOLOGADA (2'!AP492</f>
        <v>0</v>
      </c>
      <c r="R492" s="102"/>
    </row>
    <row r="493" spans="1:18" hidden="1" x14ac:dyDescent="0.25">
      <c r="A493" s="102"/>
      <c r="B493" s="103" t="s">
        <v>525</v>
      </c>
      <c r="C493" s="103" t="s">
        <v>531</v>
      </c>
      <c r="D493" s="103" t="s">
        <v>89</v>
      </c>
      <c r="H493" s="123">
        <f>'MATRIZ 2017 COMPL HOMOLOGADA (2'!J493</f>
        <v>1719973.4019592025</v>
      </c>
      <c r="I493" s="123">
        <f>'MATRIZ 2017 COMPL HOMOLOGADA (2'!O493</f>
        <v>0</v>
      </c>
      <c r="J493" s="123">
        <f>'MATRIZ 2017 COMPL HOMOLOGADA (2'!R493+'MATRIZ 2017 COMPL HOMOLOGADA (2'!X493+'MATRIZ 2017 COMPL HOMOLOGADA (2'!AQ493+'MATRIZ 2017 COMPL HOMOLOGADA (2'!AU493+'MATRIZ 2017 COMPL HOMOLOGADA (2'!AY493</f>
        <v>0</v>
      </c>
      <c r="K493" s="123"/>
      <c r="L493" s="123">
        <f t="shared" si="26"/>
        <v>1719973.4019592025</v>
      </c>
      <c r="M493" s="123"/>
      <c r="N493" s="123">
        <f>'MATRIZ 2017 COMPL HOMOLOGADA (2'!AG493+'MATRIZ 2017 COMPL HOMOLOGADA (2'!AJ493+'MATRIZ 2017 COMPL HOMOLOGADA (2'!AM493</f>
        <v>292208.43064941448</v>
      </c>
      <c r="O493" s="123"/>
      <c r="P493" s="123"/>
      <c r="Q493" s="123">
        <f>'MATRIZ 2017 COMPL HOMOLOGADA (2'!AJ493+'MATRIZ 2017 COMPL HOMOLOGADA (2'!AM493+'MATRIZ 2017 COMPL HOMOLOGADA (2'!AP493</f>
        <v>0</v>
      </c>
      <c r="R493" s="102"/>
    </row>
    <row r="494" spans="1:18" hidden="1" x14ac:dyDescent="0.25">
      <c r="A494" s="102"/>
      <c r="B494" s="103" t="s">
        <v>525</v>
      </c>
      <c r="C494" s="103" t="s">
        <v>532</v>
      </c>
      <c r="D494" s="103" t="s">
        <v>89</v>
      </c>
      <c r="H494" s="123">
        <f>'MATRIZ 2017 COMPL HOMOLOGADA (2'!J494</f>
        <v>3756494.1888176212</v>
      </c>
      <c r="I494" s="123">
        <f>'MATRIZ 2017 COMPL HOMOLOGADA (2'!O494</f>
        <v>0</v>
      </c>
      <c r="J494" s="123">
        <f>'MATRIZ 2017 COMPL HOMOLOGADA (2'!R494+'MATRIZ 2017 COMPL HOMOLOGADA (2'!X494+'MATRIZ 2017 COMPL HOMOLOGADA (2'!AQ494+'MATRIZ 2017 COMPL HOMOLOGADA (2'!AU494+'MATRIZ 2017 COMPL HOMOLOGADA (2'!AY494</f>
        <v>0</v>
      </c>
      <c r="K494" s="123"/>
      <c r="L494" s="123">
        <f t="shared" si="26"/>
        <v>3756494.1888176212</v>
      </c>
      <c r="M494" s="123"/>
      <c r="N494" s="123">
        <f>'MATRIZ 2017 COMPL HOMOLOGADA (2'!AG494+'MATRIZ 2017 COMPL HOMOLOGADA (2'!AJ494+'MATRIZ 2017 COMPL HOMOLOGADA (2'!AM494</f>
        <v>1051784.9426105444</v>
      </c>
      <c r="O494" s="123"/>
      <c r="P494" s="123"/>
      <c r="Q494" s="123">
        <f>'MATRIZ 2017 COMPL HOMOLOGADA (2'!AJ494+'MATRIZ 2017 COMPL HOMOLOGADA (2'!AM494+'MATRIZ 2017 COMPL HOMOLOGADA (2'!AP494</f>
        <v>0</v>
      </c>
      <c r="R494" s="102"/>
    </row>
    <row r="495" spans="1:18" hidden="1" x14ac:dyDescent="0.25">
      <c r="A495" s="102"/>
      <c r="B495" s="103" t="s">
        <v>525</v>
      </c>
      <c r="C495" s="103" t="s">
        <v>533</v>
      </c>
      <c r="D495" s="103" t="s">
        <v>89</v>
      </c>
      <c r="H495" s="123">
        <f>'MATRIZ 2017 COMPL HOMOLOGADA (2'!J495</f>
        <v>1634017.3979407363</v>
      </c>
      <c r="I495" s="123">
        <f>'MATRIZ 2017 COMPL HOMOLOGADA (2'!O495</f>
        <v>0</v>
      </c>
      <c r="J495" s="123">
        <f>'MATRIZ 2017 COMPL HOMOLOGADA (2'!R495+'MATRIZ 2017 COMPL HOMOLOGADA (2'!X495+'MATRIZ 2017 COMPL HOMOLOGADA (2'!AQ495+'MATRIZ 2017 COMPL HOMOLOGADA (2'!AU495+'MATRIZ 2017 COMPL HOMOLOGADA (2'!AY495</f>
        <v>0</v>
      </c>
      <c r="K495" s="123"/>
      <c r="L495" s="123">
        <f t="shared" si="26"/>
        <v>1634017.3979407363</v>
      </c>
      <c r="M495" s="123"/>
      <c r="N495" s="123">
        <f>'MATRIZ 2017 COMPL HOMOLOGADA (2'!AG495+'MATRIZ 2017 COMPL HOMOLOGADA (2'!AJ495+'MATRIZ 2017 COMPL HOMOLOGADA (2'!AM495</f>
        <v>278541.05784074217</v>
      </c>
      <c r="O495" s="123"/>
      <c r="P495" s="123"/>
      <c r="Q495" s="123">
        <f>'MATRIZ 2017 COMPL HOMOLOGADA (2'!AJ495+'MATRIZ 2017 COMPL HOMOLOGADA (2'!AM495+'MATRIZ 2017 COMPL HOMOLOGADA (2'!AP495</f>
        <v>0</v>
      </c>
      <c r="R495" s="102"/>
    </row>
    <row r="496" spans="1:18" hidden="1" x14ac:dyDescent="0.25">
      <c r="A496" s="102"/>
      <c r="B496" s="103" t="s">
        <v>525</v>
      </c>
      <c r="C496" s="103" t="s">
        <v>152</v>
      </c>
      <c r="D496" s="103" t="s">
        <v>89</v>
      </c>
      <c r="H496" s="123">
        <f>'MATRIZ 2017 COMPL HOMOLOGADA (2'!J496</f>
        <v>1719973.4019592025</v>
      </c>
      <c r="I496" s="123">
        <f>'MATRIZ 2017 COMPL HOMOLOGADA (2'!O496</f>
        <v>0</v>
      </c>
      <c r="J496" s="123">
        <f>'MATRIZ 2017 COMPL HOMOLOGADA (2'!R496+'MATRIZ 2017 COMPL HOMOLOGADA (2'!X496+'MATRIZ 2017 COMPL HOMOLOGADA (2'!AQ496+'MATRIZ 2017 COMPL HOMOLOGADA (2'!AU496+'MATRIZ 2017 COMPL HOMOLOGADA (2'!AY496</f>
        <v>0</v>
      </c>
      <c r="K496" s="123"/>
      <c r="L496" s="123">
        <f t="shared" si="26"/>
        <v>1719973.4019592025</v>
      </c>
      <c r="M496" s="123"/>
      <c r="N496" s="123">
        <f>'MATRIZ 2017 COMPL HOMOLOGADA (2'!AG496+'MATRIZ 2017 COMPL HOMOLOGADA (2'!AJ496+'MATRIZ 2017 COMPL HOMOLOGADA (2'!AM496</f>
        <v>203444.82388054783</v>
      </c>
      <c r="O496" s="123"/>
      <c r="P496" s="123"/>
      <c r="Q496" s="123">
        <f>'MATRIZ 2017 COMPL HOMOLOGADA (2'!AJ496+'MATRIZ 2017 COMPL HOMOLOGADA (2'!AM496+'MATRIZ 2017 COMPL HOMOLOGADA (2'!AP496</f>
        <v>0</v>
      </c>
      <c r="R496" s="102"/>
    </row>
    <row r="497" spans="1:18" x14ac:dyDescent="0.25">
      <c r="A497" s="102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02"/>
    </row>
    <row r="498" spans="1:18" x14ac:dyDescent="0.25">
      <c r="A498" s="102"/>
      <c r="B498" s="107" t="s">
        <v>525</v>
      </c>
      <c r="C498" s="107" t="s">
        <v>534</v>
      </c>
      <c r="D498" s="107" t="s">
        <v>84</v>
      </c>
      <c r="E498" s="107"/>
      <c r="F498" s="109"/>
      <c r="G498" s="107"/>
      <c r="H498" s="124">
        <f>SUM(H499:H513)</f>
        <v>28939078.031418663</v>
      </c>
      <c r="I498" s="124">
        <f>SUM(I499:I513)</f>
        <v>0</v>
      </c>
      <c r="J498" s="124">
        <f>SUM(J499:J513)</f>
        <v>4849288.9617077177</v>
      </c>
      <c r="K498" s="124"/>
      <c r="L498" s="124">
        <f>SUM(L499:L513)</f>
        <v>33788366.993126385</v>
      </c>
      <c r="M498" s="124"/>
      <c r="N498" s="124">
        <f>SUM(N499:N513)</f>
        <v>9428803.0475112051</v>
      </c>
      <c r="O498" s="124"/>
      <c r="P498" s="124">
        <f>L498*'DADOS BASE PROPOSTA'!$H$63</f>
        <v>27030.69359450111</v>
      </c>
      <c r="Q498" s="124">
        <v>2926829.27</v>
      </c>
      <c r="R498" s="102"/>
    </row>
    <row r="499" spans="1:18" hidden="1" x14ac:dyDescent="0.25">
      <c r="A499" s="102"/>
      <c r="B499" s="103" t="s">
        <v>525</v>
      </c>
      <c r="C499" s="103" t="s">
        <v>35</v>
      </c>
      <c r="D499" s="103" t="s">
        <v>85</v>
      </c>
      <c r="F499" s="77">
        <f>'MATRIZ 2017 COMPL HOMOLOGADA (2'!Q499</f>
        <v>14</v>
      </c>
      <c r="H499" s="123">
        <f>'MATRIZ 2017 COMPL HOMOLOGADA (2'!J499</f>
        <v>0</v>
      </c>
      <c r="I499" s="123">
        <f>SUMIF('MATRIZ 2017 COMPL HOMOLOGADA (2'!D500:D514,"ECR",'MATRIZ 2017 COMPL HOMOLOGADA (2'!O500:O514)</f>
        <v>0</v>
      </c>
      <c r="J499" s="123">
        <f>'MATRIZ 2017 COMPL HOMOLOGADA (2'!R499+'MATRIZ 2017 COMPL HOMOLOGADA (2'!X499+'MATRIZ 2017 COMPL HOMOLOGADA (2'!AQ499+'MATRIZ 2017 COMPL HOMOLOGADA (2'!AU499+'MATRIZ 2017 COMPL HOMOLOGADA (2'!AY499</f>
        <v>4849288.9617077177</v>
      </c>
      <c r="K499" s="123"/>
      <c r="L499" s="123">
        <f t="shared" ref="L499:L513" si="27">SUM(H499:J499)</f>
        <v>4849288.9617077177</v>
      </c>
      <c r="M499" s="123"/>
      <c r="N499" s="123">
        <f>'MATRIZ 2017 COMPL HOMOLOGADA (2'!AG499+'MATRIZ 2017 COMPL HOMOLOGADA (2'!AJ499+'MATRIZ 2017 COMPL HOMOLOGADA (2'!AM499</f>
        <v>0</v>
      </c>
      <c r="O499" s="123"/>
      <c r="P499" s="123"/>
      <c r="Q499" s="123">
        <f>'MATRIZ 2017 COMPL HOMOLOGADA (2'!AJ499+'MATRIZ 2017 COMPL HOMOLOGADA (2'!AM499+'MATRIZ 2017 COMPL HOMOLOGADA (2'!AP499</f>
        <v>158639.90867933081</v>
      </c>
      <c r="R499" s="102"/>
    </row>
    <row r="500" spans="1:18" hidden="1" x14ac:dyDescent="0.25">
      <c r="A500" s="102"/>
      <c r="B500" s="103" t="s">
        <v>525</v>
      </c>
      <c r="C500" s="103" t="s">
        <v>535</v>
      </c>
      <c r="D500" s="103" t="s">
        <v>89</v>
      </c>
      <c r="H500" s="123">
        <f>'MATRIZ 2017 COMPL HOMOLOGADA (2'!J500</f>
        <v>1719973.4019592025</v>
      </c>
      <c r="I500" s="123">
        <f>'MATRIZ 2017 COMPL HOMOLOGADA (2'!O500</f>
        <v>0</v>
      </c>
      <c r="J500" s="123">
        <f>'MATRIZ 2017 COMPL HOMOLOGADA (2'!R500+'MATRIZ 2017 COMPL HOMOLOGADA (2'!X500+'MATRIZ 2017 COMPL HOMOLOGADA (2'!AQ500+'MATRIZ 2017 COMPL HOMOLOGADA (2'!AU500+'MATRIZ 2017 COMPL HOMOLOGADA (2'!AY500</f>
        <v>0</v>
      </c>
      <c r="K500" s="123"/>
      <c r="L500" s="123">
        <f t="shared" si="27"/>
        <v>1719973.4019592025</v>
      </c>
      <c r="M500" s="123"/>
      <c r="N500" s="123">
        <f>'MATRIZ 2017 COMPL HOMOLOGADA (2'!AG500+'MATRIZ 2017 COMPL HOMOLOGADA (2'!AJ500+'MATRIZ 2017 COMPL HOMOLOGADA (2'!AM500</f>
        <v>699774.15740541171</v>
      </c>
      <c r="O500" s="123"/>
      <c r="P500" s="123"/>
      <c r="Q500" s="123">
        <f>'MATRIZ 2017 COMPL HOMOLOGADA (2'!AJ500+'MATRIZ 2017 COMPL HOMOLOGADA (2'!AM500+'MATRIZ 2017 COMPL HOMOLOGADA (2'!AP500</f>
        <v>0</v>
      </c>
      <c r="R500" s="102"/>
    </row>
    <row r="501" spans="1:18" hidden="1" x14ac:dyDescent="0.25">
      <c r="A501" s="102"/>
      <c r="B501" s="103" t="s">
        <v>525</v>
      </c>
      <c r="C501" s="103" t="s">
        <v>536</v>
      </c>
      <c r="D501" s="103" t="s">
        <v>89</v>
      </c>
      <c r="H501" s="123">
        <f>'MATRIZ 2017 COMPL HOMOLOGADA (2'!J501</f>
        <v>1719973.4019592025</v>
      </c>
      <c r="I501" s="123">
        <f>'MATRIZ 2017 COMPL HOMOLOGADA (2'!O501</f>
        <v>0</v>
      </c>
      <c r="J501" s="123">
        <f>'MATRIZ 2017 COMPL HOMOLOGADA (2'!R501+'MATRIZ 2017 COMPL HOMOLOGADA (2'!X501+'MATRIZ 2017 COMPL HOMOLOGADA (2'!AQ501+'MATRIZ 2017 COMPL HOMOLOGADA (2'!AU501+'MATRIZ 2017 COMPL HOMOLOGADA (2'!AY501</f>
        <v>0</v>
      </c>
      <c r="K501" s="123"/>
      <c r="L501" s="123">
        <f t="shared" si="27"/>
        <v>1719973.4019592025</v>
      </c>
      <c r="M501" s="123"/>
      <c r="N501" s="123">
        <f>'MATRIZ 2017 COMPL HOMOLOGADA (2'!AG501+'MATRIZ 2017 COMPL HOMOLOGADA (2'!AJ501+'MATRIZ 2017 COMPL HOMOLOGADA (2'!AM501</f>
        <v>395110.7054554905</v>
      </c>
      <c r="O501" s="123"/>
      <c r="P501" s="123"/>
      <c r="Q501" s="123">
        <f>'MATRIZ 2017 COMPL HOMOLOGADA (2'!AJ501+'MATRIZ 2017 COMPL HOMOLOGADA (2'!AM501+'MATRIZ 2017 COMPL HOMOLOGADA (2'!AP501</f>
        <v>0</v>
      </c>
      <c r="R501" s="102"/>
    </row>
    <row r="502" spans="1:18" hidden="1" x14ac:dyDescent="0.25">
      <c r="A502" s="102"/>
      <c r="B502" s="103" t="s">
        <v>525</v>
      </c>
      <c r="C502" s="103" t="s">
        <v>537</v>
      </c>
      <c r="D502" s="103" t="s">
        <v>89</v>
      </c>
      <c r="H502" s="123">
        <f>'MATRIZ 2017 COMPL HOMOLOGADA (2'!J502</f>
        <v>1484193.028055449</v>
      </c>
      <c r="I502" s="123">
        <f>'MATRIZ 2017 COMPL HOMOLOGADA (2'!O502</f>
        <v>0</v>
      </c>
      <c r="J502" s="123">
        <f>'MATRIZ 2017 COMPL HOMOLOGADA (2'!R502+'MATRIZ 2017 COMPL HOMOLOGADA (2'!X502+'MATRIZ 2017 COMPL HOMOLOGADA (2'!AQ502+'MATRIZ 2017 COMPL HOMOLOGADA (2'!AU502+'MATRIZ 2017 COMPL HOMOLOGADA (2'!AY502</f>
        <v>0</v>
      </c>
      <c r="K502" s="123"/>
      <c r="L502" s="123">
        <f t="shared" si="27"/>
        <v>1484193.028055449</v>
      </c>
      <c r="M502" s="123"/>
      <c r="N502" s="123">
        <f>'MATRIZ 2017 COMPL HOMOLOGADA (2'!AG502+'MATRIZ 2017 COMPL HOMOLOGADA (2'!AJ502+'MATRIZ 2017 COMPL HOMOLOGADA (2'!AM502</f>
        <v>263525.66999611416</v>
      </c>
      <c r="O502" s="123"/>
      <c r="P502" s="123"/>
      <c r="Q502" s="123">
        <f>'MATRIZ 2017 COMPL HOMOLOGADA (2'!AJ502+'MATRIZ 2017 COMPL HOMOLOGADA (2'!AM502+'MATRIZ 2017 COMPL HOMOLOGADA (2'!AP502</f>
        <v>0</v>
      </c>
      <c r="R502" s="102"/>
    </row>
    <row r="503" spans="1:18" hidden="1" x14ac:dyDescent="0.25">
      <c r="A503" s="102"/>
      <c r="B503" s="103" t="s">
        <v>525</v>
      </c>
      <c r="C503" s="103" t="s">
        <v>538</v>
      </c>
      <c r="D503" s="103" t="s">
        <v>89</v>
      </c>
      <c r="H503" s="123">
        <f>'MATRIZ 2017 COMPL HOMOLOGADA (2'!J503</f>
        <v>2150026.6218961594</v>
      </c>
      <c r="I503" s="123">
        <f>'MATRIZ 2017 COMPL HOMOLOGADA (2'!O503</f>
        <v>0</v>
      </c>
      <c r="J503" s="123">
        <f>'MATRIZ 2017 COMPL HOMOLOGADA (2'!R503+'MATRIZ 2017 COMPL HOMOLOGADA (2'!X503+'MATRIZ 2017 COMPL HOMOLOGADA (2'!AQ503+'MATRIZ 2017 COMPL HOMOLOGADA (2'!AU503+'MATRIZ 2017 COMPL HOMOLOGADA (2'!AY503</f>
        <v>0</v>
      </c>
      <c r="K503" s="123"/>
      <c r="L503" s="123">
        <f t="shared" si="27"/>
        <v>2150026.6218961594</v>
      </c>
      <c r="M503" s="123"/>
      <c r="N503" s="123">
        <f>'MATRIZ 2017 COMPL HOMOLOGADA (2'!AG503+'MATRIZ 2017 COMPL HOMOLOGADA (2'!AJ503+'MATRIZ 2017 COMPL HOMOLOGADA (2'!AM503</f>
        <v>963299.82740152592</v>
      </c>
      <c r="O503" s="123"/>
      <c r="P503" s="123"/>
      <c r="Q503" s="123">
        <f>'MATRIZ 2017 COMPL HOMOLOGADA (2'!AJ503+'MATRIZ 2017 COMPL HOMOLOGADA (2'!AM503+'MATRIZ 2017 COMPL HOMOLOGADA (2'!AP503</f>
        <v>0</v>
      </c>
      <c r="R503" s="102"/>
    </row>
    <row r="504" spans="1:18" hidden="1" x14ac:dyDescent="0.25">
      <c r="A504" s="102"/>
      <c r="B504" s="103" t="s">
        <v>525</v>
      </c>
      <c r="C504" s="103" t="s">
        <v>539</v>
      </c>
      <c r="D504" s="103" t="s">
        <v>89</v>
      </c>
      <c r="H504" s="123">
        <f>'MATRIZ 2017 COMPL HOMOLOGADA (2'!J504</f>
        <v>1428288.4405520179</v>
      </c>
      <c r="I504" s="123">
        <f>'MATRIZ 2017 COMPL HOMOLOGADA (2'!O504</f>
        <v>0</v>
      </c>
      <c r="J504" s="123">
        <f>'MATRIZ 2017 COMPL HOMOLOGADA (2'!R504+'MATRIZ 2017 COMPL HOMOLOGADA (2'!X504+'MATRIZ 2017 COMPL HOMOLOGADA (2'!AQ504+'MATRIZ 2017 COMPL HOMOLOGADA (2'!AU504+'MATRIZ 2017 COMPL HOMOLOGADA (2'!AY504</f>
        <v>0</v>
      </c>
      <c r="K504" s="123"/>
      <c r="L504" s="123">
        <f t="shared" si="27"/>
        <v>1428288.4405520179</v>
      </c>
      <c r="M504" s="123"/>
      <c r="N504" s="123">
        <f>'MATRIZ 2017 COMPL HOMOLOGADA (2'!AG504+'MATRIZ 2017 COMPL HOMOLOGADA (2'!AJ504+'MATRIZ 2017 COMPL HOMOLOGADA (2'!AM504</f>
        <v>245759.89449075813</v>
      </c>
      <c r="O504" s="123"/>
      <c r="P504" s="123"/>
      <c r="Q504" s="123">
        <f>'MATRIZ 2017 COMPL HOMOLOGADA (2'!AJ504+'MATRIZ 2017 COMPL HOMOLOGADA (2'!AM504+'MATRIZ 2017 COMPL HOMOLOGADA (2'!AP504</f>
        <v>0</v>
      </c>
      <c r="R504" s="102"/>
    </row>
    <row r="505" spans="1:18" hidden="1" x14ac:dyDescent="0.25">
      <c r="A505" s="102"/>
      <c r="B505" s="103" t="s">
        <v>525</v>
      </c>
      <c r="C505" s="103" t="s">
        <v>540</v>
      </c>
      <c r="D505" s="103" t="s">
        <v>89</v>
      </c>
      <c r="H505" s="123">
        <f>'MATRIZ 2017 COMPL HOMOLOGADA (2'!J505</f>
        <v>2143748.1345507554</v>
      </c>
      <c r="I505" s="123">
        <f>'MATRIZ 2017 COMPL HOMOLOGADA (2'!O505</f>
        <v>0</v>
      </c>
      <c r="J505" s="123">
        <f>'MATRIZ 2017 COMPL HOMOLOGADA (2'!R505+'MATRIZ 2017 COMPL HOMOLOGADA (2'!X505+'MATRIZ 2017 COMPL HOMOLOGADA (2'!AQ505+'MATRIZ 2017 COMPL HOMOLOGADA (2'!AU505+'MATRIZ 2017 COMPL HOMOLOGADA (2'!AY505</f>
        <v>0</v>
      </c>
      <c r="K505" s="123"/>
      <c r="L505" s="123">
        <f t="shared" si="27"/>
        <v>2143748.1345507554</v>
      </c>
      <c r="M505" s="123"/>
      <c r="N505" s="123">
        <f>'MATRIZ 2017 COMPL HOMOLOGADA (2'!AG505+'MATRIZ 2017 COMPL HOMOLOGADA (2'!AJ505+'MATRIZ 2017 COMPL HOMOLOGADA (2'!AM505</f>
        <v>819693.14206656476</v>
      </c>
      <c r="O505" s="123"/>
      <c r="P505" s="123"/>
      <c r="Q505" s="123">
        <f>'MATRIZ 2017 COMPL HOMOLOGADA (2'!AJ505+'MATRIZ 2017 COMPL HOMOLOGADA (2'!AM505+'MATRIZ 2017 COMPL HOMOLOGADA (2'!AP505</f>
        <v>0</v>
      </c>
      <c r="R505" s="102"/>
    </row>
    <row r="506" spans="1:18" hidden="1" x14ac:dyDescent="0.25">
      <c r="A506" s="102"/>
      <c r="B506" s="103" t="s">
        <v>525</v>
      </c>
      <c r="C506" s="103" t="s">
        <v>541</v>
      </c>
      <c r="D506" s="103" t="s">
        <v>89</v>
      </c>
      <c r="H506" s="123">
        <f>'MATRIZ 2017 COMPL HOMOLOGADA (2'!J506</f>
        <v>1719973.4019592025</v>
      </c>
      <c r="I506" s="123">
        <f>'MATRIZ 2017 COMPL HOMOLOGADA (2'!O506</f>
        <v>0</v>
      </c>
      <c r="J506" s="123">
        <f>'MATRIZ 2017 COMPL HOMOLOGADA (2'!R506+'MATRIZ 2017 COMPL HOMOLOGADA (2'!X506+'MATRIZ 2017 COMPL HOMOLOGADA (2'!AQ506+'MATRIZ 2017 COMPL HOMOLOGADA (2'!AU506+'MATRIZ 2017 COMPL HOMOLOGADA (2'!AY506</f>
        <v>0</v>
      </c>
      <c r="K506" s="123"/>
      <c r="L506" s="123">
        <f t="shared" si="27"/>
        <v>1719973.4019592025</v>
      </c>
      <c r="M506" s="123"/>
      <c r="N506" s="123">
        <f>'MATRIZ 2017 COMPL HOMOLOGADA (2'!AG506+'MATRIZ 2017 COMPL HOMOLOGADA (2'!AJ506+'MATRIZ 2017 COMPL HOMOLOGADA (2'!AM506</f>
        <v>351163.05757700413</v>
      </c>
      <c r="O506" s="123"/>
      <c r="P506" s="123"/>
      <c r="Q506" s="123">
        <f>'MATRIZ 2017 COMPL HOMOLOGADA (2'!AJ506+'MATRIZ 2017 COMPL HOMOLOGADA (2'!AM506+'MATRIZ 2017 COMPL HOMOLOGADA (2'!AP506</f>
        <v>0</v>
      </c>
      <c r="R506" s="102"/>
    </row>
    <row r="507" spans="1:18" hidden="1" x14ac:dyDescent="0.25">
      <c r="A507" s="102"/>
      <c r="B507" s="103" t="s">
        <v>525</v>
      </c>
      <c r="C507" s="103" t="s">
        <v>542</v>
      </c>
      <c r="D507" s="103" t="s">
        <v>89</v>
      </c>
      <c r="H507" s="123">
        <f>'MATRIZ 2017 COMPL HOMOLOGADA (2'!J507</f>
        <v>1600845.4633073048</v>
      </c>
      <c r="I507" s="123">
        <f>'MATRIZ 2017 COMPL HOMOLOGADA (2'!O507</f>
        <v>0</v>
      </c>
      <c r="J507" s="123">
        <f>'MATRIZ 2017 COMPL HOMOLOGADA (2'!R507+'MATRIZ 2017 COMPL HOMOLOGADA (2'!X507+'MATRIZ 2017 COMPL HOMOLOGADA (2'!AQ507+'MATRIZ 2017 COMPL HOMOLOGADA (2'!AU507+'MATRIZ 2017 COMPL HOMOLOGADA (2'!AY507</f>
        <v>0</v>
      </c>
      <c r="K507" s="123"/>
      <c r="L507" s="123">
        <f t="shared" si="27"/>
        <v>1600845.4633073048</v>
      </c>
      <c r="M507" s="123"/>
      <c r="N507" s="123">
        <f>'MATRIZ 2017 COMPL HOMOLOGADA (2'!AG507+'MATRIZ 2017 COMPL HOMOLOGADA (2'!AJ507+'MATRIZ 2017 COMPL HOMOLOGADA (2'!AM507</f>
        <v>363704.90409576055</v>
      </c>
      <c r="O507" s="123"/>
      <c r="P507" s="123"/>
      <c r="Q507" s="123">
        <f>'MATRIZ 2017 COMPL HOMOLOGADA (2'!AJ507+'MATRIZ 2017 COMPL HOMOLOGADA (2'!AM507+'MATRIZ 2017 COMPL HOMOLOGADA (2'!AP507</f>
        <v>0</v>
      </c>
      <c r="R507" s="102"/>
    </row>
    <row r="508" spans="1:18" hidden="1" x14ac:dyDescent="0.25">
      <c r="A508" s="102"/>
      <c r="B508" s="103" t="s">
        <v>525</v>
      </c>
      <c r="C508" s="103" t="s">
        <v>543</v>
      </c>
      <c r="D508" s="103" t="s">
        <v>89</v>
      </c>
      <c r="H508" s="123">
        <f>'MATRIZ 2017 COMPL HOMOLOGADA (2'!J508</f>
        <v>4148355.3159605768</v>
      </c>
      <c r="I508" s="123">
        <f>'MATRIZ 2017 COMPL HOMOLOGADA (2'!O508</f>
        <v>0</v>
      </c>
      <c r="J508" s="123">
        <f>'MATRIZ 2017 COMPL HOMOLOGADA (2'!R508+'MATRIZ 2017 COMPL HOMOLOGADA (2'!X508+'MATRIZ 2017 COMPL HOMOLOGADA (2'!AQ508+'MATRIZ 2017 COMPL HOMOLOGADA (2'!AU508+'MATRIZ 2017 COMPL HOMOLOGADA (2'!AY508</f>
        <v>0</v>
      </c>
      <c r="K508" s="123"/>
      <c r="L508" s="123">
        <f t="shared" si="27"/>
        <v>4148355.3159605768</v>
      </c>
      <c r="M508" s="123"/>
      <c r="N508" s="123">
        <f>'MATRIZ 2017 COMPL HOMOLOGADA (2'!AG508+'MATRIZ 2017 COMPL HOMOLOGADA (2'!AJ508+'MATRIZ 2017 COMPL HOMOLOGADA (2'!AM508</f>
        <v>1583127.9950328355</v>
      </c>
      <c r="O508" s="123"/>
      <c r="P508" s="123"/>
      <c r="Q508" s="123">
        <f>'MATRIZ 2017 COMPL HOMOLOGADA (2'!AJ508+'MATRIZ 2017 COMPL HOMOLOGADA (2'!AM508+'MATRIZ 2017 COMPL HOMOLOGADA (2'!AP508</f>
        <v>0</v>
      </c>
      <c r="R508" s="102"/>
    </row>
    <row r="509" spans="1:18" hidden="1" x14ac:dyDescent="0.25">
      <c r="A509" s="102"/>
      <c r="B509" s="103" t="s">
        <v>525</v>
      </c>
      <c r="C509" s="103" t="s">
        <v>544</v>
      </c>
      <c r="D509" s="103" t="s">
        <v>89</v>
      </c>
      <c r="H509" s="123">
        <f>'MATRIZ 2017 COMPL HOMOLOGADA (2'!J509</f>
        <v>1719973.4019592025</v>
      </c>
      <c r="I509" s="123">
        <f>'MATRIZ 2017 COMPL HOMOLOGADA (2'!O509</f>
        <v>0</v>
      </c>
      <c r="J509" s="123">
        <f>'MATRIZ 2017 COMPL HOMOLOGADA (2'!R509+'MATRIZ 2017 COMPL HOMOLOGADA (2'!X509+'MATRIZ 2017 COMPL HOMOLOGADA (2'!AQ509+'MATRIZ 2017 COMPL HOMOLOGADA (2'!AU509+'MATRIZ 2017 COMPL HOMOLOGADA (2'!AY509</f>
        <v>0</v>
      </c>
      <c r="K509" s="123"/>
      <c r="L509" s="123">
        <f t="shared" si="27"/>
        <v>1719973.4019592025</v>
      </c>
      <c r="M509" s="123"/>
      <c r="N509" s="123">
        <f>'MATRIZ 2017 COMPL HOMOLOGADA (2'!AG509+'MATRIZ 2017 COMPL HOMOLOGADA (2'!AJ509+'MATRIZ 2017 COMPL HOMOLOGADA (2'!AM509</f>
        <v>529518.80881241662</v>
      </c>
      <c r="O509" s="123"/>
      <c r="P509" s="123"/>
      <c r="Q509" s="123">
        <f>'MATRIZ 2017 COMPL HOMOLOGADA (2'!AJ509+'MATRIZ 2017 COMPL HOMOLOGADA (2'!AM509+'MATRIZ 2017 COMPL HOMOLOGADA (2'!AP509</f>
        <v>0</v>
      </c>
      <c r="R509" s="102"/>
    </row>
    <row r="510" spans="1:18" hidden="1" x14ac:dyDescent="0.25">
      <c r="A510" s="102"/>
      <c r="B510" s="103" t="s">
        <v>525</v>
      </c>
      <c r="C510" s="103" t="s">
        <v>545</v>
      </c>
      <c r="D510" s="103" t="s">
        <v>89</v>
      </c>
      <c r="H510" s="123">
        <f>'MATRIZ 2017 COMPL HOMOLOGADA (2'!J510</f>
        <v>3329895.4907315257</v>
      </c>
      <c r="I510" s="123">
        <f>'MATRIZ 2017 COMPL HOMOLOGADA (2'!O510</f>
        <v>0</v>
      </c>
      <c r="J510" s="123">
        <f>'MATRIZ 2017 COMPL HOMOLOGADA (2'!R510+'MATRIZ 2017 COMPL HOMOLOGADA (2'!X510+'MATRIZ 2017 COMPL HOMOLOGADA (2'!AQ510+'MATRIZ 2017 COMPL HOMOLOGADA (2'!AU510+'MATRIZ 2017 COMPL HOMOLOGADA (2'!AY510</f>
        <v>0</v>
      </c>
      <c r="K510" s="123"/>
      <c r="L510" s="123">
        <f t="shared" si="27"/>
        <v>3329895.4907315257</v>
      </c>
      <c r="M510" s="123"/>
      <c r="N510" s="123">
        <f>'MATRIZ 2017 COMPL HOMOLOGADA (2'!AG510+'MATRIZ 2017 COMPL HOMOLOGADA (2'!AJ510+'MATRIZ 2017 COMPL HOMOLOGADA (2'!AM510</f>
        <v>1305291.0058796292</v>
      </c>
      <c r="O510" s="123"/>
      <c r="P510" s="123"/>
      <c r="Q510" s="123">
        <f>'MATRIZ 2017 COMPL HOMOLOGADA (2'!AJ510+'MATRIZ 2017 COMPL HOMOLOGADA (2'!AM510+'MATRIZ 2017 COMPL HOMOLOGADA (2'!AP510</f>
        <v>0</v>
      </c>
      <c r="R510" s="102"/>
    </row>
    <row r="511" spans="1:18" hidden="1" x14ac:dyDescent="0.25">
      <c r="A511" s="102"/>
      <c r="B511" s="103" t="s">
        <v>525</v>
      </c>
      <c r="C511" s="103" t="s">
        <v>546</v>
      </c>
      <c r="D511" s="103" t="s">
        <v>89</v>
      </c>
      <c r="H511" s="123">
        <f>'MATRIZ 2017 COMPL HOMOLOGADA (2'!J511</f>
        <v>2393454.7065876871</v>
      </c>
      <c r="I511" s="123">
        <f>'MATRIZ 2017 COMPL HOMOLOGADA (2'!O511</f>
        <v>0</v>
      </c>
      <c r="J511" s="123">
        <f>'MATRIZ 2017 COMPL HOMOLOGADA (2'!R511+'MATRIZ 2017 COMPL HOMOLOGADA (2'!X511+'MATRIZ 2017 COMPL HOMOLOGADA (2'!AQ511+'MATRIZ 2017 COMPL HOMOLOGADA (2'!AU511+'MATRIZ 2017 COMPL HOMOLOGADA (2'!AY511</f>
        <v>0</v>
      </c>
      <c r="K511" s="123"/>
      <c r="L511" s="123">
        <f t="shared" si="27"/>
        <v>2393454.7065876871</v>
      </c>
      <c r="M511" s="123"/>
      <c r="N511" s="123">
        <f>'MATRIZ 2017 COMPL HOMOLOGADA (2'!AG511+'MATRIZ 2017 COMPL HOMOLOGADA (2'!AJ511+'MATRIZ 2017 COMPL HOMOLOGADA (2'!AM511</f>
        <v>879899.38127916015</v>
      </c>
      <c r="O511" s="123"/>
      <c r="P511" s="123"/>
      <c r="Q511" s="123">
        <f>'MATRIZ 2017 COMPL HOMOLOGADA (2'!AJ511+'MATRIZ 2017 COMPL HOMOLOGADA (2'!AM511+'MATRIZ 2017 COMPL HOMOLOGADA (2'!AP511</f>
        <v>0</v>
      </c>
      <c r="R511" s="102"/>
    </row>
    <row r="512" spans="1:18" hidden="1" x14ac:dyDescent="0.25">
      <c r="A512" s="102"/>
      <c r="B512" s="103" t="s">
        <v>525</v>
      </c>
      <c r="C512" s="103" t="s">
        <v>547</v>
      </c>
      <c r="D512" s="103" t="s">
        <v>89</v>
      </c>
      <c r="H512" s="123">
        <f>'MATRIZ 2017 COMPL HOMOLOGADA (2'!J512</f>
        <v>1406185.5699632098</v>
      </c>
      <c r="I512" s="123">
        <f>'MATRIZ 2017 COMPL HOMOLOGADA (2'!O512</f>
        <v>0</v>
      </c>
      <c r="J512" s="123">
        <f>'MATRIZ 2017 COMPL HOMOLOGADA (2'!R512+'MATRIZ 2017 COMPL HOMOLOGADA (2'!X512+'MATRIZ 2017 COMPL HOMOLOGADA (2'!AQ512+'MATRIZ 2017 COMPL HOMOLOGADA (2'!AU512+'MATRIZ 2017 COMPL HOMOLOGADA (2'!AY512</f>
        <v>0</v>
      </c>
      <c r="K512" s="123"/>
      <c r="L512" s="123">
        <f t="shared" si="27"/>
        <v>1406185.5699632098</v>
      </c>
      <c r="M512" s="123"/>
      <c r="N512" s="123">
        <f>'MATRIZ 2017 COMPL HOMOLOGADA (2'!AG512+'MATRIZ 2017 COMPL HOMOLOGADA (2'!AJ512+'MATRIZ 2017 COMPL HOMOLOGADA (2'!AM512</f>
        <v>236383.51297404247</v>
      </c>
      <c r="O512" s="123"/>
      <c r="P512" s="123"/>
      <c r="Q512" s="123">
        <f>'MATRIZ 2017 COMPL HOMOLOGADA (2'!AJ512+'MATRIZ 2017 COMPL HOMOLOGADA (2'!AM512+'MATRIZ 2017 COMPL HOMOLOGADA (2'!AP512</f>
        <v>0</v>
      </c>
      <c r="R512" s="102"/>
    </row>
    <row r="513" spans="1:18" hidden="1" x14ac:dyDescent="0.25">
      <c r="A513" s="102"/>
      <c r="B513" s="103" t="s">
        <v>525</v>
      </c>
      <c r="C513" s="103" t="s">
        <v>548</v>
      </c>
      <c r="D513" s="103" t="s">
        <v>89</v>
      </c>
      <c r="H513" s="123">
        <f>'MATRIZ 2017 COMPL HOMOLOGADA (2'!J513</f>
        <v>1974191.6519771679</v>
      </c>
      <c r="I513" s="123">
        <f>'MATRIZ 2017 COMPL HOMOLOGADA (2'!O513</f>
        <v>0</v>
      </c>
      <c r="J513" s="123">
        <f>'MATRIZ 2017 COMPL HOMOLOGADA (2'!R513+'MATRIZ 2017 COMPL HOMOLOGADA (2'!X513+'MATRIZ 2017 COMPL HOMOLOGADA (2'!AQ513+'MATRIZ 2017 COMPL HOMOLOGADA (2'!AU513+'MATRIZ 2017 COMPL HOMOLOGADA (2'!AY513</f>
        <v>0</v>
      </c>
      <c r="K513" s="123"/>
      <c r="L513" s="123">
        <f t="shared" si="27"/>
        <v>1974191.6519771679</v>
      </c>
      <c r="M513" s="123"/>
      <c r="N513" s="123">
        <f>'MATRIZ 2017 COMPL HOMOLOGADA (2'!AG513+'MATRIZ 2017 COMPL HOMOLOGADA (2'!AJ513+'MATRIZ 2017 COMPL HOMOLOGADA (2'!AM513</f>
        <v>792550.98504449311</v>
      </c>
      <c r="O513" s="123"/>
      <c r="P513" s="123"/>
      <c r="Q513" s="123">
        <f>'MATRIZ 2017 COMPL HOMOLOGADA (2'!AJ513+'MATRIZ 2017 COMPL HOMOLOGADA (2'!AM513+'MATRIZ 2017 COMPL HOMOLOGADA (2'!AP513</f>
        <v>0</v>
      </c>
      <c r="R513" s="102"/>
    </row>
    <row r="514" spans="1:18" x14ac:dyDescent="0.25">
      <c r="A514" s="102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02"/>
    </row>
    <row r="515" spans="1:18" x14ac:dyDescent="0.25">
      <c r="A515" s="102"/>
      <c r="B515" s="107" t="s">
        <v>525</v>
      </c>
      <c r="C515" s="107" t="s">
        <v>549</v>
      </c>
      <c r="D515" s="107" t="s">
        <v>84</v>
      </c>
      <c r="E515" s="107"/>
      <c r="F515" s="109"/>
      <c r="G515" s="107"/>
      <c r="H515" s="124">
        <f>SUM(H516:H528)</f>
        <v>29259069.142081574</v>
      </c>
      <c r="I515" s="124">
        <f>SUM(I516:I528)</f>
        <v>1022633.5217287519</v>
      </c>
      <c r="J515" s="124">
        <f>SUM(J516:J528)</f>
        <v>4728799.7115471037</v>
      </c>
      <c r="K515" s="124"/>
      <c r="L515" s="124">
        <f>SUM(L516:L528)</f>
        <v>35010502.375357427</v>
      </c>
      <c r="M515" s="124"/>
      <c r="N515" s="124">
        <f>SUM(N516:N528)</f>
        <v>6914372.9780582655</v>
      </c>
      <c r="O515" s="124"/>
      <c r="P515" s="124">
        <f>L515*'DADOS BASE PROPOSTA'!$H$63</f>
        <v>28008.401900285942</v>
      </c>
      <c r="Q515" s="124">
        <v>2926829.27</v>
      </c>
      <c r="R515" s="102"/>
    </row>
    <row r="516" spans="1:18" hidden="1" x14ac:dyDescent="0.25">
      <c r="A516" s="102"/>
      <c r="B516" s="103" t="s">
        <v>525</v>
      </c>
      <c r="C516" s="103" t="s">
        <v>35</v>
      </c>
      <c r="D516" s="103" t="s">
        <v>85</v>
      </c>
      <c r="F516" s="77">
        <f>'MATRIZ 2017 COMPL HOMOLOGADA (2'!Q516</f>
        <v>12</v>
      </c>
      <c r="H516" s="123">
        <f>'MATRIZ 2017 COMPL HOMOLOGADA (2'!J516</f>
        <v>0</v>
      </c>
      <c r="I516" s="123">
        <f>SUMIF('MATRIZ 2017 COMPL HOMOLOGADA (2'!D517:D529,"ECR",'MATRIZ 2017 COMPL HOMOLOGADA (2'!O517:O529)</f>
        <v>0</v>
      </c>
      <c r="J516" s="123">
        <f>'MATRIZ 2017 COMPL HOMOLOGADA (2'!R516+'MATRIZ 2017 COMPL HOMOLOGADA (2'!X516+'MATRIZ 2017 COMPL HOMOLOGADA (2'!AQ516+'MATRIZ 2017 COMPL HOMOLOGADA (2'!AU516+'MATRIZ 2017 COMPL HOMOLOGADA (2'!AY516</f>
        <v>4597835.9724004157</v>
      </c>
      <c r="K516" s="123"/>
      <c r="L516" s="123">
        <f t="shared" ref="L516:L528" si="28">SUM(H516:J516)</f>
        <v>4597835.9724004157</v>
      </c>
      <c r="M516" s="123"/>
      <c r="N516" s="123">
        <f>'MATRIZ 2017 COMPL HOMOLOGADA (2'!AG516+'MATRIZ 2017 COMPL HOMOLOGADA (2'!AJ516+'MATRIZ 2017 COMPL HOMOLOGADA (2'!AM516</f>
        <v>0</v>
      </c>
      <c r="O516" s="123"/>
      <c r="P516" s="123"/>
      <c r="Q516" s="123">
        <f>'MATRIZ 2017 COMPL HOMOLOGADA (2'!AJ516+'MATRIZ 2017 COMPL HOMOLOGADA (2'!AM516+'MATRIZ 2017 COMPL HOMOLOGADA (2'!AP516</f>
        <v>135977.06458228358</v>
      </c>
      <c r="R516" s="102"/>
    </row>
    <row r="517" spans="1:18" hidden="1" x14ac:dyDescent="0.25">
      <c r="A517" s="102"/>
      <c r="B517" s="103" t="s">
        <v>525</v>
      </c>
      <c r="C517" s="103" t="s">
        <v>550</v>
      </c>
      <c r="D517" s="103" t="s">
        <v>89</v>
      </c>
      <c r="H517" s="123">
        <f>'MATRIZ 2017 COMPL HOMOLOGADA (2'!J517</f>
        <v>1719973.4019592027</v>
      </c>
      <c r="I517" s="123">
        <f>'MATRIZ 2017 COMPL HOMOLOGADA (2'!O517</f>
        <v>0</v>
      </c>
      <c r="J517" s="123">
        <f>'MATRIZ 2017 COMPL HOMOLOGADA (2'!R517+'MATRIZ 2017 COMPL HOMOLOGADA (2'!X517+'MATRIZ 2017 COMPL HOMOLOGADA (2'!AQ517+'MATRIZ 2017 COMPL HOMOLOGADA (2'!AU517+'MATRIZ 2017 COMPL HOMOLOGADA (2'!AY517</f>
        <v>0</v>
      </c>
      <c r="K517" s="123"/>
      <c r="L517" s="123">
        <f t="shared" si="28"/>
        <v>1719973.4019592027</v>
      </c>
      <c r="M517" s="123"/>
      <c r="N517" s="123">
        <f>'MATRIZ 2017 COMPL HOMOLOGADA (2'!AG517+'MATRIZ 2017 COMPL HOMOLOGADA (2'!AJ517+'MATRIZ 2017 COMPL HOMOLOGADA (2'!AM517</f>
        <v>195481.0864121303</v>
      </c>
      <c r="O517" s="123"/>
      <c r="P517" s="123"/>
      <c r="Q517" s="123">
        <f>'MATRIZ 2017 COMPL HOMOLOGADA (2'!AJ517+'MATRIZ 2017 COMPL HOMOLOGADA (2'!AM517+'MATRIZ 2017 COMPL HOMOLOGADA (2'!AP517</f>
        <v>0</v>
      </c>
      <c r="R517" s="102"/>
    </row>
    <row r="518" spans="1:18" hidden="1" x14ac:dyDescent="0.25">
      <c r="A518" s="102"/>
      <c r="B518" s="103" t="s">
        <v>525</v>
      </c>
      <c r="C518" s="103" t="s">
        <v>551</v>
      </c>
      <c r="D518" s="103" t="s">
        <v>87</v>
      </c>
      <c r="H518" s="123">
        <f>'MATRIZ 2017 COMPL HOMOLOGADA (2'!J518</f>
        <v>0</v>
      </c>
      <c r="I518" s="123">
        <f>'MATRIZ 2017 COMPL HOMOLOGADA (2'!O518</f>
        <v>502311.54531647719</v>
      </c>
      <c r="J518" s="123">
        <f>'MATRIZ 2017 COMPL HOMOLOGADA (2'!R518+'MATRIZ 2017 COMPL HOMOLOGADA (2'!X518+'MATRIZ 2017 COMPL HOMOLOGADA (2'!AQ518+'MATRIZ 2017 COMPL HOMOLOGADA (2'!AU518+'MATRIZ 2017 COMPL HOMOLOGADA (2'!AY518</f>
        <v>0</v>
      </c>
      <c r="K518" s="123"/>
      <c r="L518" s="123">
        <f t="shared" si="28"/>
        <v>502311.54531647719</v>
      </c>
      <c r="M518" s="123"/>
      <c r="N518" s="123">
        <f>'MATRIZ 2017 COMPL HOMOLOGADA (2'!AG518+'MATRIZ 2017 COMPL HOMOLOGADA (2'!AJ518+'MATRIZ 2017 COMPL HOMOLOGADA (2'!AM518</f>
        <v>67600.536155092283</v>
      </c>
      <c r="O518" s="123"/>
      <c r="P518" s="123"/>
      <c r="Q518" s="123">
        <f>'MATRIZ 2017 COMPL HOMOLOGADA (2'!AJ518+'MATRIZ 2017 COMPL HOMOLOGADA (2'!AM518+'MATRIZ 2017 COMPL HOMOLOGADA (2'!AP518</f>
        <v>0</v>
      </c>
      <c r="R518" s="102"/>
    </row>
    <row r="519" spans="1:18" hidden="1" x14ac:dyDescent="0.25">
      <c r="A519" s="102"/>
      <c r="B519" s="103" t="s">
        <v>525</v>
      </c>
      <c r="C519" s="103" t="s">
        <v>552</v>
      </c>
      <c r="D519" s="103" t="s">
        <v>87</v>
      </c>
      <c r="H519" s="123">
        <f>'MATRIZ 2017 COMPL HOMOLOGADA (2'!J519</f>
        <v>0</v>
      </c>
      <c r="I519" s="123">
        <f>'MATRIZ 2017 COMPL HOMOLOGADA (2'!O519</f>
        <v>520321.9764122747</v>
      </c>
      <c r="J519" s="123">
        <f>'MATRIZ 2017 COMPL HOMOLOGADA (2'!R519+'MATRIZ 2017 COMPL HOMOLOGADA (2'!X519+'MATRIZ 2017 COMPL HOMOLOGADA (2'!AQ519+'MATRIZ 2017 COMPL HOMOLOGADA (2'!AU519+'MATRIZ 2017 COMPL HOMOLOGADA (2'!AY519</f>
        <v>0</v>
      </c>
      <c r="K519" s="123"/>
      <c r="L519" s="123">
        <f t="shared" si="28"/>
        <v>520321.9764122747</v>
      </c>
      <c r="M519" s="123"/>
      <c r="N519" s="123">
        <f>'MATRIZ 2017 COMPL HOMOLOGADA (2'!AG519+'MATRIZ 2017 COMPL HOMOLOGADA (2'!AJ519+'MATRIZ 2017 COMPL HOMOLOGADA (2'!AM519</f>
        <v>73888.958123007847</v>
      </c>
      <c r="O519" s="123"/>
      <c r="P519" s="123"/>
      <c r="Q519" s="123">
        <f>'MATRIZ 2017 COMPL HOMOLOGADA (2'!AJ519+'MATRIZ 2017 COMPL HOMOLOGADA (2'!AM519+'MATRIZ 2017 COMPL HOMOLOGADA (2'!AP519</f>
        <v>0</v>
      </c>
      <c r="R519" s="102"/>
    </row>
    <row r="520" spans="1:18" hidden="1" x14ac:dyDescent="0.25">
      <c r="A520" s="102"/>
      <c r="B520" s="103" t="s">
        <v>525</v>
      </c>
      <c r="C520" s="103" t="s">
        <v>536</v>
      </c>
      <c r="D520" s="103" t="s">
        <v>89</v>
      </c>
      <c r="H520" s="123">
        <f>'MATRIZ 2017 COMPL HOMOLOGADA (2'!J520</f>
        <v>2832826.0346337077</v>
      </c>
      <c r="I520" s="123">
        <f>'MATRIZ 2017 COMPL HOMOLOGADA (2'!O520</f>
        <v>0</v>
      </c>
      <c r="J520" s="123">
        <f>'MATRIZ 2017 COMPL HOMOLOGADA (2'!R520+'MATRIZ 2017 COMPL HOMOLOGADA (2'!X520+'MATRIZ 2017 COMPL HOMOLOGADA (2'!AQ520+'MATRIZ 2017 COMPL HOMOLOGADA (2'!AU520+'MATRIZ 2017 COMPL HOMOLOGADA (2'!AY520</f>
        <v>0</v>
      </c>
      <c r="K520" s="123"/>
      <c r="L520" s="123">
        <f t="shared" si="28"/>
        <v>2832826.0346337077</v>
      </c>
      <c r="M520" s="123"/>
      <c r="N520" s="123">
        <f>'MATRIZ 2017 COMPL HOMOLOGADA (2'!AG520+'MATRIZ 2017 COMPL HOMOLOGADA (2'!AJ520+'MATRIZ 2017 COMPL HOMOLOGADA (2'!AM520</f>
        <v>791961.98670593917</v>
      </c>
      <c r="O520" s="123"/>
      <c r="P520" s="123"/>
      <c r="Q520" s="123">
        <f>'MATRIZ 2017 COMPL HOMOLOGADA (2'!AJ520+'MATRIZ 2017 COMPL HOMOLOGADA (2'!AM520+'MATRIZ 2017 COMPL HOMOLOGADA (2'!AP520</f>
        <v>0</v>
      </c>
      <c r="R520" s="102"/>
    </row>
    <row r="521" spans="1:18" hidden="1" x14ac:dyDescent="0.25">
      <c r="A521" s="102"/>
      <c r="B521" s="103" t="s">
        <v>525</v>
      </c>
      <c r="C521" s="103" t="s">
        <v>553</v>
      </c>
      <c r="D521" s="103" t="s">
        <v>89</v>
      </c>
      <c r="H521" s="123">
        <f>'MATRIZ 2017 COMPL HOMOLOGADA (2'!J521</f>
        <v>1350447.3903060248</v>
      </c>
      <c r="I521" s="123">
        <f>'MATRIZ 2017 COMPL HOMOLOGADA (2'!O521</f>
        <v>0</v>
      </c>
      <c r="J521" s="123">
        <f>'MATRIZ 2017 COMPL HOMOLOGADA (2'!R521+'MATRIZ 2017 COMPL HOMOLOGADA (2'!X521+'MATRIZ 2017 COMPL HOMOLOGADA (2'!AQ521+'MATRIZ 2017 COMPL HOMOLOGADA (2'!AU521+'MATRIZ 2017 COMPL HOMOLOGADA (2'!AY521</f>
        <v>0</v>
      </c>
      <c r="K521" s="123"/>
      <c r="L521" s="123">
        <f t="shared" si="28"/>
        <v>1350447.3903060248</v>
      </c>
      <c r="M521" s="123"/>
      <c r="N521" s="123">
        <f>'MATRIZ 2017 COMPL HOMOLOGADA (2'!AG521+'MATRIZ 2017 COMPL HOMOLOGADA (2'!AJ521+'MATRIZ 2017 COMPL HOMOLOGADA (2'!AM521</f>
        <v>157995.91834447841</v>
      </c>
      <c r="O521" s="123"/>
      <c r="P521" s="123"/>
      <c r="Q521" s="123">
        <f>'MATRIZ 2017 COMPL HOMOLOGADA (2'!AJ521+'MATRIZ 2017 COMPL HOMOLOGADA (2'!AM521+'MATRIZ 2017 COMPL HOMOLOGADA (2'!AP521</f>
        <v>0</v>
      </c>
      <c r="R521" s="102"/>
    </row>
    <row r="522" spans="1:18" hidden="1" x14ac:dyDescent="0.25">
      <c r="A522" s="102"/>
      <c r="B522" s="103" t="s">
        <v>525</v>
      </c>
      <c r="C522" s="103" t="s">
        <v>554</v>
      </c>
      <c r="D522" s="103" t="s">
        <v>89</v>
      </c>
      <c r="H522" s="123">
        <f>'MATRIZ 2017 COMPL HOMOLOGADA (2'!J522</f>
        <v>5989366.7678403482</v>
      </c>
      <c r="I522" s="123">
        <f>'MATRIZ 2017 COMPL HOMOLOGADA (2'!O522</f>
        <v>0</v>
      </c>
      <c r="J522" s="123">
        <f>'MATRIZ 2017 COMPL HOMOLOGADA (2'!R522+'MATRIZ 2017 COMPL HOMOLOGADA (2'!X522+'MATRIZ 2017 COMPL HOMOLOGADA (2'!AQ522+'MATRIZ 2017 COMPL HOMOLOGADA (2'!AU522+'MATRIZ 2017 COMPL HOMOLOGADA (2'!AY522</f>
        <v>0</v>
      </c>
      <c r="K522" s="123"/>
      <c r="L522" s="123">
        <f t="shared" si="28"/>
        <v>5989366.7678403482</v>
      </c>
      <c r="M522" s="123"/>
      <c r="N522" s="123">
        <f>'MATRIZ 2017 COMPL HOMOLOGADA (2'!AG522+'MATRIZ 2017 COMPL HOMOLOGADA (2'!AJ522+'MATRIZ 2017 COMPL HOMOLOGADA (2'!AM522</f>
        <v>1765152.2422023446</v>
      </c>
      <c r="O522" s="123"/>
      <c r="P522" s="123"/>
      <c r="Q522" s="123">
        <f>'MATRIZ 2017 COMPL HOMOLOGADA (2'!AJ522+'MATRIZ 2017 COMPL HOMOLOGADA (2'!AM522+'MATRIZ 2017 COMPL HOMOLOGADA (2'!AP522</f>
        <v>0</v>
      </c>
      <c r="R522" s="102"/>
    </row>
    <row r="523" spans="1:18" hidden="1" x14ac:dyDescent="0.25">
      <c r="A523" s="102"/>
      <c r="B523" s="103" t="s">
        <v>525</v>
      </c>
      <c r="C523" s="103" t="s">
        <v>555</v>
      </c>
      <c r="D523" s="103" t="s">
        <v>89</v>
      </c>
      <c r="H523" s="123">
        <f>'MATRIZ 2017 COMPL HOMOLOGADA (2'!J523</f>
        <v>2616857.5923144557</v>
      </c>
      <c r="I523" s="123">
        <f>'MATRIZ 2017 COMPL HOMOLOGADA (2'!O523</f>
        <v>0</v>
      </c>
      <c r="J523" s="123">
        <f>'MATRIZ 2017 COMPL HOMOLOGADA (2'!R523+'MATRIZ 2017 COMPL HOMOLOGADA (2'!X523+'MATRIZ 2017 COMPL HOMOLOGADA (2'!AQ523+'MATRIZ 2017 COMPL HOMOLOGADA (2'!AU523+'MATRIZ 2017 COMPL HOMOLOGADA (2'!AY523</f>
        <v>0</v>
      </c>
      <c r="K523" s="123"/>
      <c r="L523" s="123">
        <f t="shared" si="28"/>
        <v>2616857.5923144557</v>
      </c>
      <c r="M523" s="123"/>
      <c r="N523" s="123">
        <f>'MATRIZ 2017 COMPL HOMOLOGADA (2'!AG523+'MATRIZ 2017 COMPL HOMOLOGADA (2'!AJ523+'MATRIZ 2017 COMPL HOMOLOGADA (2'!AM523</f>
        <v>604461.92787003249</v>
      </c>
      <c r="O523" s="123"/>
      <c r="P523" s="123"/>
      <c r="Q523" s="123">
        <f>'MATRIZ 2017 COMPL HOMOLOGADA (2'!AJ523+'MATRIZ 2017 COMPL HOMOLOGADA (2'!AM523+'MATRIZ 2017 COMPL HOMOLOGADA (2'!AP523</f>
        <v>0</v>
      </c>
      <c r="R523" s="102"/>
    </row>
    <row r="524" spans="1:18" hidden="1" x14ac:dyDescent="0.25">
      <c r="A524" s="102"/>
      <c r="B524" s="103" t="s">
        <v>525</v>
      </c>
      <c r="C524" s="103" t="s">
        <v>556</v>
      </c>
      <c r="D524" s="103" t="s">
        <v>89</v>
      </c>
      <c r="H524" s="123">
        <f>'MATRIZ 2017 COMPL HOMOLOGADA (2'!J524</f>
        <v>2559961.6046997942</v>
      </c>
      <c r="I524" s="123">
        <f>'MATRIZ 2017 COMPL HOMOLOGADA (2'!O524</f>
        <v>0</v>
      </c>
      <c r="J524" s="123">
        <f>'MATRIZ 2017 COMPL HOMOLOGADA (2'!R524+'MATRIZ 2017 COMPL HOMOLOGADA (2'!X524+'MATRIZ 2017 COMPL HOMOLOGADA (2'!AQ524+'MATRIZ 2017 COMPL HOMOLOGADA (2'!AU524+'MATRIZ 2017 COMPL HOMOLOGADA (2'!AY524</f>
        <v>130963.73914668795</v>
      </c>
      <c r="K524" s="123"/>
      <c r="L524" s="123">
        <f t="shared" si="28"/>
        <v>2690925.3438464822</v>
      </c>
      <c r="M524" s="123"/>
      <c r="N524" s="123">
        <f>'MATRIZ 2017 COMPL HOMOLOGADA (2'!AG524+'MATRIZ 2017 COMPL HOMOLOGADA (2'!AJ524+'MATRIZ 2017 COMPL HOMOLOGADA (2'!AM524</f>
        <v>658355.83243823587</v>
      </c>
      <c r="O524" s="123"/>
      <c r="P524" s="123"/>
      <c r="Q524" s="123">
        <f>'MATRIZ 2017 COMPL HOMOLOGADA (2'!AJ524+'MATRIZ 2017 COMPL HOMOLOGADA (2'!AM524+'MATRIZ 2017 COMPL HOMOLOGADA (2'!AP524</f>
        <v>231641.88855481579</v>
      </c>
      <c r="R524" s="102"/>
    </row>
    <row r="525" spans="1:18" hidden="1" x14ac:dyDescent="0.25">
      <c r="A525" s="102"/>
      <c r="B525" s="103" t="s">
        <v>525</v>
      </c>
      <c r="C525" s="103" t="s">
        <v>557</v>
      </c>
      <c r="D525" s="103" t="s">
        <v>89</v>
      </c>
      <c r="H525" s="123">
        <f>'MATRIZ 2017 COMPL HOMOLOGADA (2'!J525</f>
        <v>2553568.0842726221</v>
      </c>
      <c r="I525" s="123">
        <f>'MATRIZ 2017 COMPL HOMOLOGADA (2'!O525</f>
        <v>0</v>
      </c>
      <c r="J525" s="123">
        <f>'MATRIZ 2017 COMPL HOMOLOGADA (2'!R525+'MATRIZ 2017 COMPL HOMOLOGADA (2'!X525+'MATRIZ 2017 COMPL HOMOLOGADA (2'!AQ525+'MATRIZ 2017 COMPL HOMOLOGADA (2'!AU525+'MATRIZ 2017 COMPL HOMOLOGADA (2'!AY525</f>
        <v>0</v>
      </c>
      <c r="K525" s="123"/>
      <c r="L525" s="123">
        <f t="shared" si="28"/>
        <v>2553568.0842726221</v>
      </c>
      <c r="M525" s="123"/>
      <c r="N525" s="123">
        <f>'MATRIZ 2017 COMPL HOMOLOGADA (2'!AG525+'MATRIZ 2017 COMPL HOMOLOGADA (2'!AJ525+'MATRIZ 2017 COMPL HOMOLOGADA (2'!AM525</f>
        <v>437728.96870141057</v>
      </c>
      <c r="O525" s="123"/>
      <c r="P525" s="123"/>
      <c r="Q525" s="123">
        <f>'MATRIZ 2017 COMPL HOMOLOGADA (2'!AJ525+'MATRIZ 2017 COMPL HOMOLOGADA (2'!AM525+'MATRIZ 2017 COMPL HOMOLOGADA (2'!AP525</f>
        <v>0</v>
      </c>
      <c r="R525" s="102"/>
    </row>
    <row r="526" spans="1:18" hidden="1" x14ac:dyDescent="0.25">
      <c r="A526" s="102"/>
      <c r="B526" s="103" t="s">
        <v>525</v>
      </c>
      <c r="C526" s="103" t="s">
        <v>558</v>
      </c>
      <c r="D526" s="103" t="s">
        <v>89</v>
      </c>
      <c r="H526" s="123">
        <f>'MATRIZ 2017 COMPL HOMOLOGADA (2'!J526</f>
        <v>5951651.3669276023</v>
      </c>
      <c r="I526" s="123">
        <f>'MATRIZ 2017 COMPL HOMOLOGADA (2'!O526</f>
        <v>0</v>
      </c>
      <c r="J526" s="123">
        <f>'MATRIZ 2017 COMPL HOMOLOGADA (2'!R526+'MATRIZ 2017 COMPL HOMOLOGADA (2'!X526+'MATRIZ 2017 COMPL HOMOLOGADA (2'!AQ526+'MATRIZ 2017 COMPL HOMOLOGADA (2'!AU526+'MATRIZ 2017 COMPL HOMOLOGADA (2'!AY526</f>
        <v>0</v>
      </c>
      <c r="K526" s="123"/>
      <c r="L526" s="123">
        <f t="shared" si="28"/>
        <v>5951651.3669276023</v>
      </c>
      <c r="M526" s="123"/>
      <c r="N526" s="123">
        <f>'MATRIZ 2017 COMPL HOMOLOGADA (2'!AG526+'MATRIZ 2017 COMPL HOMOLOGADA (2'!AJ526+'MATRIZ 2017 COMPL HOMOLOGADA (2'!AM526</f>
        <v>1210293.4563023781</v>
      </c>
      <c r="O526" s="123"/>
      <c r="P526" s="123"/>
      <c r="Q526" s="123">
        <f>'MATRIZ 2017 COMPL HOMOLOGADA (2'!AJ526+'MATRIZ 2017 COMPL HOMOLOGADA (2'!AM526+'MATRIZ 2017 COMPL HOMOLOGADA (2'!AP526</f>
        <v>0</v>
      </c>
      <c r="R526" s="102"/>
    </row>
    <row r="527" spans="1:18" hidden="1" x14ac:dyDescent="0.25">
      <c r="A527" s="102"/>
      <c r="B527" s="103" t="s">
        <v>525</v>
      </c>
      <c r="C527" s="103" t="s">
        <v>559</v>
      </c>
      <c r="D527" s="103" t="s">
        <v>89</v>
      </c>
      <c r="H527" s="123">
        <f>'MATRIZ 2017 COMPL HOMOLOGADA (2'!J527</f>
        <v>1719973.4019592025</v>
      </c>
      <c r="I527" s="123">
        <f>'MATRIZ 2017 COMPL HOMOLOGADA (2'!O527</f>
        <v>0</v>
      </c>
      <c r="J527" s="123">
        <f>'MATRIZ 2017 COMPL HOMOLOGADA (2'!R527+'MATRIZ 2017 COMPL HOMOLOGADA (2'!X527+'MATRIZ 2017 COMPL HOMOLOGADA (2'!AQ527+'MATRIZ 2017 COMPL HOMOLOGADA (2'!AU527+'MATRIZ 2017 COMPL HOMOLOGADA (2'!AY527</f>
        <v>0</v>
      </c>
      <c r="K527" s="123"/>
      <c r="L527" s="123">
        <f t="shared" si="28"/>
        <v>1719973.4019592025</v>
      </c>
      <c r="M527" s="123"/>
      <c r="N527" s="123">
        <f>'MATRIZ 2017 COMPL HOMOLOGADA (2'!AG527+'MATRIZ 2017 COMPL HOMOLOGADA (2'!AJ527+'MATRIZ 2017 COMPL HOMOLOGADA (2'!AM527</f>
        <v>401192.06566078891</v>
      </c>
      <c r="O527" s="123"/>
      <c r="P527" s="123"/>
      <c r="Q527" s="123">
        <f>'MATRIZ 2017 COMPL HOMOLOGADA (2'!AJ527+'MATRIZ 2017 COMPL HOMOLOGADA (2'!AM527+'MATRIZ 2017 COMPL HOMOLOGADA (2'!AP527</f>
        <v>0</v>
      </c>
      <c r="R527" s="102"/>
    </row>
    <row r="528" spans="1:18" hidden="1" x14ac:dyDescent="0.25">
      <c r="A528" s="102"/>
      <c r="B528" s="103" t="s">
        <v>525</v>
      </c>
      <c r="C528" s="103" t="s">
        <v>560</v>
      </c>
      <c r="D528" s="103" t="s">
        <v>89</v>
      </c>
      <c r="H528" s="123">
        <f>'MATRIZ 2017 COMPL HOMOLOGADA (2'!J528</f>
        <v>1964443.4971686113</v>
      </c>
      <c r="I528" s="123">
        <f>'MATRIZ 2017 COMPL HOMOLOGADA (2'!O528</f>
        <v>0</v>
      </c>
      <c r="J528" s="123">
        <f>'MATRIZ 2017 COMPL HOMOLOGADA (2'!R528+'MATRIZ 2017 COMPL HOMOLOGADA (2'!X528+'MATRIZ 2017 COMPL HOMOLOGADA (2'!AQ528+'MATRIZ 2017 COMPL HOMOLOGADA (2'!AU528+'MATRIZ 2017 COMPL HOMOLOGADA (2'!AY528</f>
        <v>0</v>
      </c>
      <c r="K528" s="123"/>
      <c r="L528" s="123">
        <f t="shared" si="28"/>
        <v>1964443.4971686113</v>
      </c>
      <c r="M528" s="123"/>
      <c r="N528" s="123">
        <f>'MATRIZ 2017 COMPL HOMOLOGADA (2'!AG528+'MATRIZ 2017 COMPL HOMOLOGADA (2'!AJ528+'MATRIZ 2017 COMPL HOMOLOGADA (2'!AM528</f>
        <v>550259.99914242828</v>
      </c>
      <c r="O528" s="123"/>
      <c r="P528" s="123"/>
      <c r="Q528" s="123">
        <f>'MATRIZ 2017 COMPL HOMOLOGADA (2'!AJ528+'MATRIZ 2017 COMPL HOMOLOGADA (2'!AM528+'MATRIZ 2017 COMPL HOMOLOGADA (2'!AP528</f>
        <v>0</v>
      </c>
      <c r="R528" s="102"/>
    </row>
    <row r="529" spans="1:18" x14ac:dyDescent="0.25">
      <c r="A529" s="102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02"/>
    </row>
    <row r="530" spans="1:18" x14ac:dyDescent="0.25">
      <c r="A530" s="102"/>
      <c r="B530" s="107" t="s">
        <v>525</v>
      </c>
      <c r="C530" s="107" t="s">
        <v>561</v>
      </c>
      <c r="D530" s="107" t="s">
        <v>84</v>
      </c>
      <c r="E530" s="107"/>
      <c r="F530" s="109"/>
      <c r="G530" s="107"/>
      <c r="H530" s="124">
        <f>SUM(H531:H542)</f>
        <v>37153378.429262228</v>
      </c>
      <c r="I530" s="124">
        <f>SUM(I531:I542)</f>
        <v>3151773.3144863099</v>
      </c>
      <c r="J530" s="124">
        <f>SUM(J531:J542)</f>
        <v>5382820.7543621929</v>
      </c>
      <c r="K530" s="124"/>
      <c r="L530" s="124">
        <f>SUM(L531:L542)</f>
        <v>45687972.498110726</v>
      </c>
      <c r="M530" s="124"/>
      <c r="N530" s="124">
        <f>SUM(N531:N542)</f>
        <v>10466428.503176605</v>
      </c>
      <c r="O530" s="124"/>
      <c r="P530" s="124">
        <f>L530*'DADOS BASE PROPOSTA'!$H$63</f>
        <v>36550.377998488584</v>
      </c>
      <c r="Q530" s="124">
        <v>2926829.27</v>
      </c>
      <c r="R530" s="102"/>
    </row>
    <row r="531" spans="1:18" hidden="1" x14ac:dyDescent="0.25">
      <c r="A531" s="102"/>
      <c r="B531" s="103" t="s">
        <v>525</v>
      </c>
      <c r="C531" s="103" t="s">
        <v>35</v>
      </c>
      <c r="D531" s="103" t="s">
        <v>85</v>
      </c>
      <c r="F531" s="77">
        <f>'MATRIZ 2017 COMPL HOMOLOGADA (2'!Q531</f>
        <v>11</v>
      </c>
      <c r="H531" s="123">
        <f>'MATRIZ 2017 COMPL HOMOLOGADA (2'!J531</f>
        <v>0</v>
      </c>
      <c r="I531" s="123">
        <f>SUMIF('MATRIZ 2017 COMPL HOMOLOGADA (2'!D532:D543,"ECR",'MATRIZ 2017 COMPL HOMOLOGADA (2'!O532:O543)</f>
        <v>0</v>
      </c>
      <c r="J531" s="123">
        <f>'MATRIZ 2017 COMPL HOMOLOGADA (2'!R531+'MATRIZ 2017 COMPL HOMOLOGADA (2'!X531+'MATRIZ 2017 COMPL HOMOLOGADA (2'!AQ531+'MATRIZ 2017 COMPL HOMOLOGADA (2'!AU531+'MATRIZ 2017 COMPL HOMOLOGADA (2'!AY531</f>
        <v>4472109.4777467651</v>
      </c>
      <c r="K531" s="123"/>
      <c r="L531" s="123">
        <f t="shared" ref="L531:L542" si="29">SUM(H531:J531)</f>
        <v>4472109.4777467651</v>
      </c>
      <c r="M531" s="123"/>
      <c r="N531" s="123">
        <f>'MATRIZ 2017 COMPL HOMOLOGADA (2'!AG531+'MATRIZ 2017 COMPL HOMOLOGADA (2'!AJ531+'MATRIZ 2017 COMPL HOMOLOGADA (2'!AM531</f>
        <v>0</v>
      </c>
      <c r="O531" s="123"/>
      <c r="P531" s="123"/>
      <c r="Q531" s="123">
        <f>'MATRIZ 2017 COMPL HOMOLOGADA (2'!AJ531+'MATRIZ 2017 COMPL HOMOLOGADA (2'!AM531+'MATRIZ 2017 COMPL HOMOLOGADA (2'!AP531</f>
        <v>124645.64253375992</v>
      </c>
      <c r="R531" s="102"/>
    </row>
    <row r="532" spans="1:18" hidden="1" x14ac:dyDescent="0.25">
      <c r="A532" s="102"/>
      <c r="B532" s="103" t="s">
        <v>525</v>
      </c>
      <c r="C532" s="103" t="s">
        <v>562</v>
      </c>
      <c r="D532" s="103" t="s">
        <v>87</v>
      </c>
      <c r="H532" s="123">
        <f>'MATRIZ 2017 COMPL HOMOLOGADA (2'!J532</f>
        <v>0</v>
      </c>
      <c r="I532" s="123">
        <f>'MATRIZ 2017 COMPL HOMOLOGADA (2'!O532</f>
        <v>581868.22668062721</v>
      </c>
      <c r="J532" s="123">
        <f>'MATRIZ 2017 COMPL HOMOLOGADA (2'!R532+'MATRIZ 2017 COMPL HOMOLOGADA (2'!X532+'MATRIZ 2017 COMPL HOMOLOGADA (2'!AQ532+'MATRIZ 2017 COMPL HOMOLOGADA (2'!AU532+'MATRIZ 2017 COMPL HOMOLOGADA (2'!AY532</f>
        <v>0</v>
      </c>
      <c r="K532" s="123"/>
      <c r="L532" s="123">
        <f t="shared" si="29"/>
        <v>581868.22668062721</v>
      </c>
      <c r="M532" s="123"/>
      <c r="N532" s="123">
        <f>'MATRIZ 2017 COMPL HOMOLOGADA (2'!AG532+'MATRIZ 2017 COMPL HOMOLOGADA (2'!AJ532+'MATRIZ 2017 COMPL HOMOLOGADA (2'!AM532</f>
        <v>185314.1413435186</v>
      </c>
      <c r="O532" s="123"/>
      <c r="P532" s="123"/>
      <c r="Q532" s="123">
        <f>'MATRIZ 2017 COMPL HOMOLOGADA (2'!AJ532+'MATRIZ 2017 COMPL HOMOLOGADA (2'!AM532+'MATRIZ 2017 COMPL HOMOLOGADA (2'!AP532</f>
        <v>105527.96527625466</v>
      </c>
      <c r="R532" s="102"/>
    </row>
    <row r="533" spans="1:18" hidden="1" x14ac:dyDescent="0.25">
      <c r="A533" s="102"/>
      <c r="B533" s="103" t="s">
        <v>525</v>
      </c>
      <c r="C533" s="103" t="s">
        <v>563</v>
      </c>
      <c r="D533" s="103" t="s">
        <v>87</v>
      </c>
      <c r="H533" s="123">
        <f>'MATRIZ 2017 COMPL HOMOLOGADA (2'!J533</f>
        <v>0</v>
      </c>
      <c r="I533" s="123">
        <f>'MATRIZ 2017 COMPL HOMOLOGADA (2'!O533</f>
        <v>711080.78659590916</v>
      </c>
      <c r="J533" s="123">
        <f>'MATRIZ 2017 COMPL HOMOLOGADA (2'!R533+'MATRIZ 2017 COMPL HOMOLOGADA (2'!X533+'MATRIZ 2017 COMPL HOMOLOGADA (2'!AQ533+'MATRIZ 2017 COMPL HOMOLOGADA (2'!AU533+'MATRIZ 2017 COMPL HOMOLOGADA (2'!AY533</f>
        <v>0</v>
      </c>
      <c r="K533" s="123"/>
      <c r="L533" s="123">
        <f t="shared" si="29"/>
        <v>711080.78659590916</v>
      </c>
      <c r="M533" s="123"/>
      <c r="N533" s="123">
        <f>'MATRIZ 2017 COMPL HOMOLOGADA (2'!AG533+'MATRIZ 2017 COMPL HOMOLOGADA (2'!AJ533+'MATRIZ 2017 COMPL HOMOLOGADA (2'!AM533</f>
        <v>80629.589851551849</v>
      </c>
      <c r="O533" s="123"/>
      <c r="P533" s="123"/>
      <c r="Q533" s="123">
        <f>'MATRIZ 2017 COMPL HOMOLOGADA (2'!AJ533+'MATRIZ 2017 COMPL HOMOLOGADA (2'!AM533+'MATRIZ 2017 COMPL HOMOLOGADA (2'!AP533</f>
        <v>0</v>
      </c>
      <c r="R533" s="102"/>
    </row>
    <row r="534" spans="1:18" hidden="1" x14ac:dyDescent="0.25">
      <c r="A534" s="102"/>
      <c r="B534" s="103" t="s">
        <v>525</v>
      </c>
      <c r="C534" s="103" t="s">
        <v>564</v>
      </c>
      <c r="D534" s="103" t="s">
        <v>87</v>
      </c>
      <c r="H534" s="123">
        <f>'MATRIZ 2017 COMPL HOMOLOGADA (2'!J534</f>
        <v>0</v>
      </c>
      <c r="I534" s="123">
        <f>'MATRIZ 2017 COMPL HOMOLOGADA (2'!O534</f>
        <v>727103.43354623136</v>
      </c>
      <c r="J534" s="123">
        <f>'MATRIZ 2017 COMPL HOMOLOGADA (2'!R534+'MATRIZ 2017 COMPL HOMOLOGADA (2'!X534+'MATRIZ 2017 COMPL HOMOLOGADA (2'!AQ534+'MATRIZ 2017 COMPL HOMOLOGADA (2'!AU534+'MATRIZ 2017 COMPL HOMOLOGADA (2'!AY534</f>
        <v>54330.860587779462</v>
      </c>
      <c r="K534" s="123"/>
      <c r="L534" s="123">
        <f t="shared" si="29"/>
        <v>781434.29413401079</v>
      </c>
      <c r="M534" s="123"/>
      <c r="N534" s="123">
        <f>'MATRIZ 2017 COMPL HOMOLOGADA (2'!AG534+'MATRIZ 2017 COMPL HOMOLOGADA (2'!AJ534+'MATRIZ 2017 COMPL HOMOLOGADA (2'!AM534</f>
        <v>154367.94868210563</v>
      </c>
      <c r="O534" s="123"/>
      <c r="P534" s="123"/>
      <c r="Q534" s="123">
        <f>'MATRIZ 2017 COMPL HOMOLOGADA (2'!AJ534+'MATRIZ 2017 COMPL HOMOLOGADA (2'!AM534+'MATRIZ 2017 COMPL HOMOLOGADA (2'!AP534</f>
        <v>20844.107810475391</v>
      </c>
      <c r="R534" s="102"/>
    </row>
    <row r="535" spans="1:18" hidden="1" x14ac:dyDescent="0.25">
      <c r="A535" s="102"/>
      <c r="B535" s="103" t="s">
        <v>525</v>
      </c>
      <c r="C535" s="103" t="s">
        <v>565</v>
      </c>
      <c r="D535" s="103" t="s">
        <v>89</v>
      </c>
      <c r="H535" s="123">
        <f>'MATRIZ 2017 COMPL HOMOLOGADA (2'!J535</f>
        <v>6095892.5104566552</v>
      </c>
      <c r="I535" s="123">
        <f>'MATRIZ 2017 COMPL HOMOLOGADA (2'!O535</f>
        <v>0</v>
      </c>
      <c r="J535" s="123">
        <f>'MATRIZ 2017 COMPL HOMOLOGADA (2'!R535+'MATRIZ 2017 COMPL HOMOLOGADA (2'!X535+'MATRIZ 2017 COMPL HOMOLOGADA (2'!AQ535+'MATRIZ 2017 COMPL HOMOLOGADA (2'!AU535+'MATRIZ 2017 COMPL HOMOLOGADA (2'!AY535</f>
        <v>82295.359091393402</v>
      </c>
      <c r="K535" s="123"/>
      <c r="L535" s="123">
        <f t="shared" si="29"/>
        <v>6178187.8695480488</v>
      </c>
      <c r="M535" s="123"/>
      <c r="N535" s="123">
        <f>'MATRIZ 2017 COMPL HOMOLOGADA (2'!AG535+'MATRIZ 2017 COMPL HOMOLOGADA (2'!AJ535+'MATRIZ 2017 COMPL HOMOLOGADA (2'!AM535</f>
        <v>1091245.1426838411</v>
      </c>
      <c r="O535" s="123"/>
      <c r="P535" s="123"/>
      <c r="Q535" s="123">
        <f>'MATRIZ 2017 COMPL HOMOLOGADA (2'!AJ535+'MATRIZ 2017 COMPL HOMOLOGADA (2'!AM535+'MATRIZ 2017 COMPL HOMOLOGADA (2'!AP535</f>
        <v>336476.14041123562</v>
      </c>
      <c r="R535" s="102"/>
    </row>
    <row r="536" spans="1:18" hidden="1" x14ac:dyDescent="0.25">
      <c r="A536" s="102"/>
      <c r="B536" s="103" t="s">
        <v>525</v>
      </c>
      <c r="C536" s="103" t="s">
        <v>566</v>
      </c>
      <c r="D536" s="103" t="s">
        <v>89</v>
      </c>
      <c r="H536" s="123">
        <f>'MATRIZ 2017 COMPL HOMOLOGADA (2'!J536</f>
        <v>3302816.9619846959</v>
      </c>
      <c r="I536" s="123">
        <f>'MATRIZ 2017 COMPL HOMOLOGADA (2'!O536</f>
        <v>0</v>
      </c>
      <c r="J536" s="123">
        <f>'MATRIZ 2017 COMPL HOMOLOGADA (2'!R536+'MATRIZ 2017 COMPL HOMOLOGADA (2'!X536+'MATRIZ 2017 COMPL HOMOLOGADA (2'!AQ536+'MATRIZ 2017 COMPL HOMOLOGADA (2'!AU536+'MATRIZ 2017 COMPL HOMOLOGADA (2'!AY536</f>
        <v>197801.99875909463</v>
      </c>
      <c r="K536" s="123"/>
      <c r="L536" s="123">
        <f t="shared" si="29"/>
        <v>3500618.9607437905</v>
      </c>
      <c r="M536" s="123"/>
      <c r="N536" s="123">
        <f>'MATRIZ 2017 COMPL HOMOLOGADA (2'!AG536+'MATRIZ 2017 COMPL HOMOLOGADA (2'!AJ536+'MATRIZ 2017 COMPL HOMOLOGADA (2'!AM536</f>
        <v>971431.56840790203</v>
      </c>
      <c r="O536" s="123"/>
      <c r="P536" s="123"/>
      <c r="Q536" s="123">
        <f>'MATRIZ 2017 COMPL HOMOLOGADA (2'!AJ536+'MATRIZ 2017 COMPL HOMOLOGADA (2'!AM536+'MATRIZ 2017 COMPL HOMOLOGADA (2'!AP536</f>
        <v>79286.764519593096</v>
      </c>
      <c r="R536" s="102"/>
    </row>
    <row r="537" spans="1:18" ht="36" hidden="1" customHeight="1" x14ac:dyDescent="0.25">
      <c r="A537" s="102"/>
      <c r="B537" s="103" t="s">
        <v>525</v>
      </c>
      <c r="C537" s="103" t="s">
        <v>567</v>
      </c>
      <c r="D537" s="103" t="s">
        <v>89</v>
      </c>
      <c r="H537" s="123">
        <f>'MATRIZ 2017 COMPL HOMOLOGADA (2'!J537</f>
        <v>14110390.249474719</v>
      </c>
      <c r="I537" s="123">
        <f>'MATRIZ 2017 COMPL HOMOLOGADA (2'!O537</f>
        <v>0</v>
      </c>
      <c r="J537" s="123">
        <f>'MATRIZ 2017 COMPL HOMOLOGADA (2'!R537+'MATRIZ 2017 COMPL HOMOLOGADA (2'!X537+'MATRIZ 2017 COMPL HOMOLOGADA (2'!AQ537+'MATRIZ 2017 COMPL HOMOLOGADA (2'!AU537+'MATRIZ 2017 COMPL HOMOLOGADA (2'!AY537</f>
        <v>71383.485676506141</v>
      </c>
      <c r="K537" s="123"/>
      <c r="L537" s="123">
        <f t="shared" si="29"/>
        <v>14181773.735151226</v>
      </c>
      <c r="M537" s="123"/>
      <c r="N537" s="123">
        <f>'MATRIZ 2017 COMPL HOMOLOGADA (2'!AG537+'MATRIZ 2017 COMPL HOMOLOGADA (2'!AJ537+'MATRIZ 2017 COMPL HOMOLOGADA (2'!AM537</f>
        <v>4426114.0587101346</v>
      </c>
      <c r="O537" s="123"/>
      <c r="P537" s="123"/>
      <c r="Q537" s="123">
        <f>'MATRIZ 2017 COMPL HOMOLOGADA (2'!AJ537+'MATRIZ 2017 COMPL HOMOLOGADA (2'!AM537+'MATRIZ 2017 COMPL HOMOLOGADA (2'!AP537</f>
        <v>42875.538217750007</v>
      </c>
      <c r="R537" s="102"/>
    </row>
    <row r="538" spans="1:18" ht="39.75" hidden="1" customHeight="1" x14ac:dyDescent="0.25">
      <c r="A538" s="102"/>
      <c r="B538" s="103" t="s">
        <v>525</v>
      </c>
      <c r="C538" s="103" t="s">
        <v>568</v>
      </c>
      <c r="D538" s="103" t="s">
        <v>89</v>
      </c>
      <c r="H538" s="123">
        <f>'MATRIZ 2017 COMPL HOMOLOGADA (2'!J538</f>
        <v>3696739.0050345752</v>
      </c>
      <c r="I538" s="123">
        <f>'MATRIZ 2017 COMPL HOMOLOGADA (2'!O538</f>
        <v>0</v>
      </c>
      <c r="J538" s="123">
        <f>'MATRIZ 2017 COMPL HOMOLOGADA (2'!R538+'MATRIZ 2017 COMPL HOMOLOGADA (2'!X538+'MATRIZ 2017 COMPL HOMOLOGADA (2'!AQ538+'MATRIZ 2017 COMPL HOMOLOGADA (2'!AU538+'MATRIZ 2017 COMPL HOMOLOGADA (2'!AY538</f>
        <v>197288.72071173476</v>
      </c>
      <c r="K538" s="123"/>
      <c r="L538" s="123">
        <f t="shared" si="29"/>
        <v>3894027.7257463099</v>
      </c>
      <c r="M538" s="123"/>
      <c r="N538" s="123">
        <f>'MATRIZ 2017 COMPL HOMOLOGADA (2'!AG538+'MATRIZ 2017 COMPL HOMOLOGADA (2'!AJ538+'MATRIZ 2017 COMPL HOMOLOGADA (2'!AM538</f>
        <v>915644.41256914183</v>
      </c>
      <c r="O538" s="123"/>
      <c r="P538" s="123"/>
      <c r="Q538" s="123">
        <f>'MATRIZ 2017 COMPL HOMOLOGADA (2'!AJ538+'MATRIZ 2017 COMPL HOMOLOGADA (2'!AM538+'MATRIZ 2017 COMPL HOMOLOGADA (2'!AP538</f>
        <v>77769.63009034963</v>
      </c>
      <c r="R538" s="102"/>
    </row>
    <row r="539" spans="1:18" hidden="1" x14ac:dyDescent="0.25">
      <c r="A539" s="102"/>
      <c r="B539" s="103" t="s">
        <v>525</v>
      </c>
      <c r="C539" s="103" t="s">
        <v>569</v>
      </c>
      <c r="D539" s="103" t="s">
        <v>89</v>
      </c>
      <c r="H539" s="123">
        <f>'MATRIZ 2017 COMPL HOMOLOGADA (2'!J539</f>
        <v>3124777.7560823956</v>
      </c>
      <c r="I539" s="123">
        <f>'MATRIZ 2017 COMPL HOMOLOGADA (2'!O539</f>
        <v>0</v>
      </c>
      <c r="J539" s="123">
        <f>'MATRIZ 2017 COMPL HOMOLOGADA (2'!R539+'MATRIZ 2017 COMPL HOMOLOGADA (2'!X539+'MATRIZ 2017 COMPL HOMOLOGADA (2'!AQ539+'MATRIZ 2017 COMPL HOMOLOGADA (2'!AU539+'MATRIZ 2017 COMPL HOMOLOGADA (2'!AY539</f>
        <v>136846.18615071164</v>
      </c>
      <c r="K539" s="123"/>
      <c r="L539" s="123">
        <f t="shared" si="29"/>
        <v>3261623.9422331071</v>
      </c>
      <c r="M539" s="123"/>
      <c r="N539" s="123">
        <f>'MATRIZ 2017 COMPL HOMOLOGADA (2'!AG539+'MATRIZ 2017 COMPL HOMOLOGADA (2'!AJ539+'MATRIZ 2017 COMPL HOMOLOGADA (2'!AM539</f>
        <v>648773.49235014978</v>
      </c>
      <c r="O539" s="123"/>
      <c r="P539" s="123"/>
      <c r="Q539" s="123">
        <f>'MATRIZ 2017 COMPL HOMOLOGADA (2'!AJ539+'MATRIZ 2017 COMPL HOMOLOGADA (2'!AM539+'MATRIZ 2017 COMPL HOMOLOGADA (2'!AP539</f>
        <v>52769.893191076939</v>
      </c>
      <c r="R539" s="102"/>
    </row>
    <row r="540" spans="1:18" hidden="1" x14ac:dyDescent="0.25">
      <c r="A540" s="102"/>
      <c r="B540" s="103" t="s">
        <v>525</v>
      </c>
      <c r="C540" s="103" t="s">
        <v>570</v>
      </c>
      <c r="D540" s="103" t="s">
        <v>89</v>
      </c>
      <c r="H540" s="123">
        <f>'MATRIZ 2017 COMPL HOMOLOGADA (2'!J540</f>
        <v>4976650.4440709958</v>
      </c>
      <c r="I540" s="123">
        <f>'MATRIZ 2017 COMPL HOMOLOGADA (2'!O540</f>
        <v>0</v>
      </c>
      <c r="J540" s="123">
        <f>'MATRIZ 2017 COMPL HOMOLOGADA (2'!R540+'MATRIZ 2017 COMPL HOMOLOGADA (2'!X540+'MATRIZ 2017 COMPL HOMOLOGADA (2'!AQ540+'MATRIZ 2017 COMPL HOMOLOGADA (2'!AU540+'MATRIZ 2017 COMPL HOMOLOGADA (2'!AY540</f>
        <v>121257.81762152369</v>
      </c>
      <c r="K540" s="123"/>
      <c r="L540" s="123">
        <f t="shared" si="29"/>
        <v>5097908.2616925193</v>
      </c>
      <c r="M540" s="123"/>
      <c r="N540" s="123">
        <f>'MATRIZ 2017 COMPL HOMOLOGADA (2'!AG540+'MATRIZ 2017 COMPL HOMOLOGADA (2'!AJ540+'MATRIZ 2017 COMPL HOMOLOGADA (2'!AM540</f>
        <v>1427491.8788068823</v>
      </c>
      <c r="O540" s="123"/>
      <c r="P540" s="123"/>
      <c r="Q540" s="123">
        <f>'MATRIZ 2017 COMPL HOMOLOGADA (2'!AJ540+'MATRIZ 2017 COMPL HOMOLOGADA (2'!AM540+'MATRIZ 2017 COMPL HOMOLOGADA (2'!AP540</f>
        <v>44194.785547526932</v>
      </c>
      <c r="R540" s="102"/>
    </row>
    <row r="541" spans="1:18" hidden="1" x14ac:dyDescent="0.25">
      <c r="A541" s="102"/>
      <c r="B541" s="103" t="s">
        <v>525</v>
      </c>
      <c r="C541" s="103" t="s">
        <v>571</v>
      </c>
      <c r="D541" s="103" t="s">
        <v>89</v>
      </c>
      <c r="H541" s="123">
        <f>'MATRIZ 2017 COMPL HOMOLOGADA (2'!J541</f>
        <v>1846111.5021581906</v>
      </c>
      <c r="I541" s="123">
        <f>'MATRIZ 2017 COMPL HOMOLOGADA (2'!O541</f>
        <v>0</v>
      </c>
      <c r="J541" s="123">
        <f>'MATRIZ 2017 COMPL HOMOLOGADA (2'!R541+'MATRIZ 2017 COMPL HOMOLOGADA (2'!X541+'MATRIZ 2017 COMPL HOMOLOGADA (2'!AQ541+'MATRIZ 2017 COMPL HOMOLOGADA (2'!AU541+'MATRIZ 2017 COMPL HOMOLOGADA (2'!AY541</f>
        <v>49506.848016683238</v>
      </c>
      <c r="K541" s="123"/>
      <c r="L541" s="123">
        <f t="shared" si="29"/>
        <v>1895618.3501748738</v>
      </c>
      <c r="M541" s="123"/>
      <c r="N541" s="123">
        <f>'MATRIZ 2017 COMPL HOMOLOGADA (2'!AG541+'MATRIZ 2017 COMPL HOMOLOGADA (2'!AJ541+'MATRIZ 2017 COMPL HOMOLOGADA (2'!AM541</f>
        <v>421805.75040275103</v>
      </c>
      <c r="O541" s="123"/>
      <c r="P541" s="123"/>
      <c r="Q541" s="123">
        <f>'MATRIZ 2017 COMPL HOMOLOGADA (2'!AJ541+'MATRIZ 2017 COMPL HOMOLOGADA (2'!AM541+'MATRIZ 2017 COMPL HOMOLOGADA (2'!AP541</f>
        <v>19063.123915276545</v>
      </c>
      <c r="R541" s="102"/>
    </row>
    <row r="542" spans="1:18" hidden="1" x14ac:dyDescent="0.25">
      <c r="A542" s="102"/>
      <c r="B542" s="103" t="s">
        <v>525</v>
      </c>
      <c r="C542" s="103" t="s">
        <v>572</v>
      </c>
      <c r="D542" s="103" t="s">
        <v>93</v>
      </c>
      <c r="H542" s="123">
        <f>'MATRIZ 2017 COMPL HOMOLOGADA (2'!J542</f>
        <v>0</v>
      </c>
      <c r="I542" s="123">
        <f>'MATRIZ 2017 COMPL HOMOLOGADA (2'!O542</f>
        <v>1131720.867663542</v>
      </c>
      <c r="J542" s="123">
        <f>'MATRIZ 2017 COMPL HOMOLOGADA (2'!R542+'MATRIZ 2017 COMPL HOMOLOGADA (2'!X542+'MATRIZ 2017 COMPL HOMOLOGADA (2'!AQ542+'MATRIZ 2017 COMPL HOMOLOGADA (2'!AU542+'MATRIZ 2017 COMPL HOMOLOGADA (2'!AY542</f>
        <v>0</v>
      </c>
      <c r="K542" s="123"/>
      <c r="L542" s="123">
        <f t="shared" si="29"/>
        <v>1131720.867663542</v>
      </c>
      <c r="M542" s="123"/>
      <c r="N542" s="123">
        <f>'MATRIZ 2017 COMPL HOMOLOGADA (2'!AG542+'MATRIZ 2017 COMPL HOMOLOGADA (2'!AJ542+'MATRIZ 2017 COMPL HOMOLOGADA (2'!AM542</f>
        <v>143610.5193686274</v>
      </c>
      <c r="O542" s="123"/>
      <c r="P542" s="123"/>
      <c r="Q542" s="123">
        <f>'MATRIZ 2017 COMPL HOMOLOGADA (2'!AJ542+'MATRIZ 2017 COMPL HOMOLOGADA (2'!AM542+'MATRIZ 2017 COMPL HOMOLOGADA (2'!AP542</f>
        <v>0</v>
      </c>
      <c r="R542" s="102"/>
    </row>
    <row r="543" spans="1:18" x14ac:dyDescent="0.25">
      <c r="A543" s="102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02"/>
    </row>
    <row r="544" spans="1:18" x14ac:dyDescent="0.25">
      <c r="A544" s="102"/>
      <c r="B544" s="107" t="s">
        <v>573</v>
      </c>
      <c r="C544" s="107" t="s">
        <v>574</v>
      </c>
      <c r="D544" s="107" t="s">
        <v>84</v>
      </c>
      <c r="E544" s="107"/>
      <c r="F544" s="109"/>
      <c r="G544" s="107"/>
      <c r="H544" s="124">
        <f>SUM(H545:H565)</f>
        <v>56917276.293804877</v>
      </c>
      <c r="I544" s="124">
        <f>SUM(I545:I565)</f>
        <v>6825387.6213500444</v>
      </c>
      <c r="J544" s="124">
        <f>SUM(J545:J565)</f>
        <v>7157859.3211740572</v>
      </c>
      <c r="K544" s="124"/>
      <c r="L544" s="124">
        <f>SUM(L545:L565)</f>
        <v>70900523.236328989</v>
      </c>
      <c r="M544" s="124"/>
      <c r="N544" s="124">
        <f>SUM(N545:N565)</f>
        <v>18781063.660117257</v>
      </c>
      <c r="O544" s="124"/>
      <c r="P544" s="124">
        <f>L544*'DADOS BASE PROPOSTA'!$H$63</f>
        <v>56720.418589063192</v>
      </c>
      <c r="Q544" s="124">
        <v>2926829.27</v>
      </c>
      <c r="R544" s="102"/>
    </row>
    <row r="545" spans="1:18" hidden="1" x14ac:dyDescent="0.25">
      <c r="A545" s="102"/>
      <c r="B545" s="103" t="s">
        <v>573</v>
      </c>
      <c r="C545" s="103" t="s">
        <v>35</v>
      </c>
      <c r="D545" s="103" t="s">
        <v>85</v>
      </c>
      <c r="F545" s="77">
        <f>'MATRIZ 2017 COMPL HOMOLOGADA (2'!Q545</f>
        <v>20</v>
      </c>
      <c r="H545" s="123">
        <f>'MATRIZ 2017 COMPL HOMOLOGADA (2'!J545</f>
        <v>0</v>
      </c>
      <c r="I545" s="123">
        <f>SUMIF('MATRIZ 2017 COMPL HOMOLOGADA (2'!D546:D566,"ECR",'MATRIZ 2017 COMPL HOMOLOGADA (2'!O546:O566)</f>
        <v>0</v>
      </c>
      <c r="J545" s="123">
        <f>'MATRIZ 2017 COMPL HOMOLOGADA (2'!R545+'MATRIZ 2017 COMPL HOMOLOGADA (2'!X545+'MATRIZ 2017 COMPL HOMOLOGADA (2'!AQ545+'MATRIZ 2017 COMPL HOMOLOGADA (2'!AU545+'MATRIZ 2017 COMPL HOMOLOGADA (2'!AY545</f>
        <v>5603647.929629622</v>
      </c>
      <c r="K545" s="123"/>
      <c r="L545" s="123">
        <f t="shared" ref="L545:L565" si="30">SUM(H545:J545)</f>
        <v>5603647.929629622</v>
      </c>
      <c r="M545" s="123"/>
      <c r="N545" s="123">
        <f>'MATRIZ 2017 COMPL HOMOLOGADA (2'!AG545+'MATRIZ 2017 COMPL HOMOLOGADA (2'!AJ545+'MATRIZ 2017 COMPL HOMOLOGADA (2'!AM545</f>
        <v>0</v>
      </c>
      <c r="O545" s="123"/>
      <c r="P545" s="123"/>
      <c r="Q545" s="123">
        <f>'MATRIZ 2017 COMPL HOMOLOGADA (2'!AJ545+'MATRIZ 2017 COMPL HOMOLOGADA (2'!AM545+'MATRIZ 2017 COMPL HOMOLOGADA (2'!AP545</f>
        <v>226628.44097047258</v>
      </c>
      <c r="R545" s="102"/>
    </row>
    <row r="546" spans="1:18" hidden="1" x14ac:dyDescent="0.25">
      <c r="A546" s="102"/>
      <c r="B546" s="103" t="s">
        <v>573</v>
      </c>
      <c r="C546" s="103" t="s">
        <v>575</v>
      </c>
      <c r="D546" s="103" t="s">
        <v>89</v>
      </c>
      <c r="H546" s="123">
        <f>'MATRIZ 2017 COMPL HOMOLOGADA (2'!J546</f>
        <v>3381633.7265234995</v>
      </c>
      <c r="I546" s="123">
        <f>'MATRIZ 2017 COMPL HOMOLOGADA (2'!O546</f>
        <v>0</v>
      </c>
      <c r="J546" s="123">
        <f>'MATRIZ 2017 COMPL HOMOLOGADA (2'!R546+'MATRIZ 2017 COMPL HOMOLOGADA (2'!X546+'MATRIZ 2017 COMPL HOMOLOGADA (2'!AQ546+'MATRIZ 2017 COMPL HOMOLOGADA (2'!AU546+'MATRIZ 2017 COMPL HOMOLOGADA (2'!AY546</f>
        <v>7457.783888729954</v>
      </c>
      <c r="K546" s="123"/>
      <c r="L546" s="123">
        <f t="shared" si="30"/>
        <v>3389091.5104122292</v>
      </c>
      <c r="M546" s="123"/>
      <c r="N546" s="123">
        <f>'MATRIZ 2017 COMPL HOMOLOGADA (2'!AG546+'MATRIZ 2017 COMPL HOMOLOGADA (2'!AJ546+'MATRIZ 2017 COMPL HOMOLOGADA (2'!AM546</f>
        <v>814122.03632108448</v>
      </c>
      <c r="O546" s="123"/>
      <c r="P546" s="123"/>
      <c r="Q546" s="123">
        <f>'MATRIZ 2017 COMPL HOMOLOGADA (2'!AJ546+'MATRIZ 2017 COMPL HOMOLOGADA (2'!AM546+'MATRIZ 2017 COMPL HOMOLOGADA (2'!AP546</f>
        <v>62070.586866004254</v>
      </c>
      <c r="R546" s="102"/>
    </row>
    <row r="547" spans="1:18" hidden="1" x14ac:dyDescent="0.25">
      <c r="A547" s="102"/>
      <c r="B547" s="103" t="s">
        <v>573</v>
      </c>
      <c r="C547" s="103" t="s">
        <v>576</v>
      </c>
      <c r="D547" s="103" t="s">
        <v>87</v>
      </c>
      <c r="H547" s="123">
        <f>'MATRIZ 2017 COMPL HOMOLOGADA (2'!J547</f>
        <v>0</v>
      </c>
      <c r="I547" s="123">
        <f>'MATRIZ 2017 COMPL HOMOLOGADA (2'!O547</f>
        <v>579644.34514123725</v>
      </c>
      <c r="J547" s="123">
        <f>'MATRIZ 2017 COMPL HOMOLOGADA (2'!R547+'MATRIZ 2017 COMPL HOMOLOGADA (2'!X547+'MATRIZ 2017 COMPL HOMOLOGADA (2'!AQ547+'MATRIZ 2017 COMPL HOMOLOGADA (2'!AU547+'MATRIZ 2017 COMPL HOMOLOGADA (2'!AY547</f>
        <v>814.43513258827898</v>
      </c>
      <c r="K547" s="123"/>
      <c r="L547" s="123">
        <f t="shared" si="30"/>
        <v>580458.78027382551</v>
      </c>
      <c r="M547" s="123"/>
      <c r="N547" s="123">
        <f>'MATRIZ 2017 COMPL HOMOLOGADA (2'!AG547+'MATRIZ 2017 COMPL HOMOLOGADA (2'!AJ547+'MATRIZ 2017 COMPL HOMOLOGADA (2'!AM547</f>
        <v>104770.09913000753</v>
      </c>
      <c r="O547" s="123"/>
      <c r="P547" s="123"/>
      <c r="Q547" s="123">
        <f>'MATRIZ 2017 COMPL HOMOLOGADA (2'!AJ547+'MATRIZ 2017 COMPL HOMOLOGADA (2'!AM547+'MATRIZ 2017 COMPL HOMOLOGADA (2'!AP547</f>
        <v>11543.414135548081</v>
      </c>
      <c r="R547" s="102"/>
    </row>
    <row r="548" spans="1:18" hidden="1" x14ac:dyDescent="0.25">
      <c r="A548" s="102"/>
      <c r="B548" s="103" t="s">
        <v>573</v>
      </c>
      <c r="C548" s="103" t="s">
        <v>577</v>
      </c>
      <c r="D548" s="103" t="s">
        <v>87</v>
      </c>
      <c r="H548" s="123">
        <f>'MATRIZ 2017 COMPL HOMOLOGADA (2'!J548</f>
        <v>0</v>
      </c>
      <c r="I548" s="123">
        <f>'MATRIZ 2017 COMPL HOMOLOGADA (2'!O548</f>
        <v>603011.30909150466</v>
      </c>
      <c r="J548" s="123">
        <f>'MATRIZ 2017 COMPL HOMOLOGADA (2'!R548+'MATRIZ 2017 COMPL HOMOLOGADA (2'!X548+'MATRIZ 2017 COMPL HOMOLOGADA (2'!AQ548+'MATRIZ 2017 COMPL HOMOLOGADA (2'!AU548+'MATRIZ 2017 COMPL HOMOLOGADA (2'!AY548</f>
        <v>3230.8824126078134</v>
      </c>
      <c r="K548" s="123"/>
      <c r="L548" s="123">
        <f t="shared" si="30"/>
        <v>606242.19150411244</v>
      </c>
      <c r="M548" s="123"/>
      <c r="N548" s="123">
        <f>'MATRIZ 2017 COMPL HOMOLOGADA (2'!AG548+'MATRIZ 2017 COMPL HOMOLOGADA (2'!AJ548+'MATRIZ 2017 COMPL HOMOLOGADA (2'!AM548</f>
        <v>117909.8193671358</v>
      </c>
      <c r="O548" s="123"/>
      <c r="P548" s="123"/>
      <c r="Q548" s="123">
        <f>'MATRIZ 2017 COMPL HOMOLOGADA (2'!AJ548+'MATRIZ 2017 COMPL HOMOLOGADA (2'!AM548+'MATRIZ 2017 COMPL HOMOLOGADA (2'!AP548</f>
        <v>29089.403621581165</v>
      </c>
      <c r="R548" s="102"/>
    </row>
    <row r="549" spans="1:18" hidden="1" x14ac:dyDescent="0.25">
      <c r="A549" s="102"/>
      <c r="B549" s="103" t="s">
        <v>573</v>
      </c>
      <c r="C549" s="103" t="s">
        <v>578</v>
      </c>
      <c r="D549" s="103" t="s">
        <v>89</v>
      </c>
      <c r="H549" s="123">
        <f>'MATRIZ 2017 COMPL HOMOLOGADA (2'!J549</f>
        <v>2755400.43000523</v>
      </c>
      <c r="I549" s="123">
        <f>'MATRIZ 2017 COMPL HOMOLOGADA (2'!O549</f>
        <v>0</v>
      </c>
      <c r="J549" s="123">
        <f>'MATRIZ 2017 COMPL HOMOLOGADA (2'!R549+'MATRIZ 2017 COMPL HOMOLOGADA (2'!X549+'MATRIZ 2017 COMPL HOMOLOGADA (2'!AQ549+'MATRIZ 2017 COMPL HOMOLOGADA (2'!AU549+'MATRIZ 2017 COMPL HOMOLOGADA (2'!AY549</f>
        <v>3130.3924914393133</v>
      </c>
      <c r="K549" s="123"/>
      <c r="L549" s="123">
        <f t="shared" si="30"/>
        <v>2758530.8224966694</v>
      </c>
      <c r="M549" s="123"/>
      <c r="N549" s="123">
        <f>'MATRIZ 2017 COMPL HOMOLOGADA (2'!AG549+'MATRIZ 2017 COMPL HOMOLOGADA (2'!AJ549+'MATRIZ 2017 COMPL HOMOLOGADA (2'!AM549</f>
        <v>900484.30489755189</v>
      </c>
      <c r="O549" s="123"/>
      <c r="P549" s="123"/>
      <c r="Q549" s="123">
        <f>'MATRIZ 2017 COMPL HOMOLOGADA (2'!AJ549+'MATRIZ 2017 COMPL HOMOLOGADA (2'!AM549+'MATRIZ 2017 COMPL HOMOLOGADA (2'!AP549</f>
        <v>29880.952019447312</v>
      </c>
      <c r="R549" s="102"/>
    </row>
    <row r="550" spans="1:18" hidden="1" x14ac:dyDescent="0.25">
      <c r="A550" s="102"/>
      <c r="B550" s="103" t="s">
        <v>573</v>
      </c>
      <c r="C550" s="103" t="s">
        <v>579</v>
      </c>
      <c r="D550" s="103" t="s">
        <v>93</v>
      </c>
      <c r="H550" s="123">
        <f>'MATRIZ 2017 COMPL HOMOLOGADA (2'!J550</f>
        <v>0</v>
      </c>
      <c r="I550" s="123">
        <f>'MATRIZ 2017 COMPL HOMOLOGADA (2'!O550</f>
        <v>1198315.0402761786</v>
      </c>
      <c r="J550" s="123">
        <f>'MATRIZ 2017 COMPL HOMOLOGADA (2'!R550+'MATRIZ 2017 COMPL HOMOLOGADA (2'!X550+'MATRIZ 2017 COMPL HOMOLOGADA (2'!AQ550+'MATRIZ 2017 COMPL HOMOLOGADA (2'!AU550+'MATRIZ 2017 COMPL HOMOLOGADA (2'!AY550</f>
        <v>3399.5101874250049</v>
      </c>
      <c r="K550" s="123"/>
      <c r="L550" s="123">
        <f t="shared" si="30"/>
        <v>1201714.5504636036</v>
      </c>
      <c r="M550" s="123"/>
      <c r="N550" s="123">
        <f>'MATRIZ 2017 COMPL HOMOLOGADA (2'!AG550+'MATRIZ 2017 COMPL HOMOLOGADA (2'!AJ550+'MATRIZ 2017 COMPL HOMOLOGADA (2'!AM550</f>
        <v>336389.0031595857</v>
      </c>
      <c r="O550" s="123"/>
      <c r="P550" s="123"/>
      <c r="Q550" s="123">
        <f>'MATRIZ 2017 COMPL HOMOLOGADA (2'!AJ550+'MATRIZ 2017 COMPL HOMOLOGADA (2'!AM550+'MATRIZ 2017 COMPL HOMOLOGADA (2'!AP550</f>
        <v>25659.360564161161</v>
      </c>
      <c r="R550" s="102"/>
    </row>
    <row r="551" spans="1:18" hidden="1" x14ac:dyDescent="0.25">
      <c r="A551" s="102"/>
      <c r="B551" s="103" t="s">
        <v>573</v>
      </c>
      <c r="C551" s="103" t="s">
        <v>580</v>
      </c>
      <c r="D551" s="103" t="s">
        <v>93</v>
      </c>
      <c r="H551" s="123">
        <f>'MATRIZ 2017 COMPL HOMOLOGADA (2'!J551</f>
        <v>0</v>
      </c>
      <c r="I551" s="123">
        <f>'MATRIZ 2017 COMPL HOMOLOGADA (2'!O551</f>
        <v>1395589.8609822635</v>
      </c>
      <c r="J551" s="123">
        <f>'MATRIZ 2017 COMPL HOMOLOGADA (2'!R551+'MATRIZ 2017 COMPL HOMOLOGADA (2'!X551+'MATRIZ 2017 COMPL HOMOLOGADA (2'!AQ551+'MATRIZ 2017 COMPL HOMOLOGADA (2'!AU551+'MATRIZ 2017 COMPL HOMOLOGADA (2'!AY551</f>
        <v>7164.7727231194667</v>
      </c>
      <c r="K551" s="123"/>
      <c r="L551" s="123">
        <f t="shared" si="30"/>
        <v>1402754.6337053829</v>
      </c>
      <c r="M551" s="123"/>
      <c r="N551" s="123">
        <f>'MATRIZ 2017 COMPL HOMOLOGADA (2'!AG551+'MATRIZ 2017 COMPL HOMOLOGADA (2'!AJ551+'MATRIZ 2017 COMPL HOMOLOGADA (2'!AM551</f>
        <v>340689.58406487905</v>
      </c>
      <c r="O551" s="123"/>
      <c r="P551" s="123"/>
      <c r="Q551" s="123">
        <f>'MATRIZ 2017 COMPL HOMOLOGADA (2'!AJ551+'MATRIZ 2017 COMPL HOMOLOGADA (2'!AM551+'MATRIZ 2017 COMPL HOMOLOGADA (2'!AP551</f>
        <v>33442.919809845007</v>
      </c>
      <c r="R551" s="102"/>
    </row>
    <row r="552" spans="1:18" hidden="1" x14ac:dyDescent="0.25">
      <c r="A552" s="102"/>
      <c r="B552" s="103" t="s">
        <v>573</v>
      </c>
      <c r="C552" s="103" t="s">
        <v>581</v>
      </c>
      <c r="D552" s="103" t="s">
        <v>89</v>
      </c>
      <c r="H552" s="123">
        <f>'MATRIZ 2017 COMPL HOMOLOGADA (2'!J552</f>
        <v>3802147.6905164709</v>
      </c>
      <c r="I552" s="123">
        <f>'MATRIZ 2017 COMPL HOMOLOGADA (2'!O552</f>
        <v>0</v>
      </c>
      <c r="J552" s="123">
        <f>'MATRIZ 2017 COMPL HOMOLOGADA (2'!R552+'MATRIZ 2017 COMPL HOMOLOGADA (2'!X552+'MATRIZ 2017 COMPL HOMOLOGADA (2'!AQ552+'MATRIZ 2017 COMPL HOMOLOGADA (2'!AU552+'MATRIZ 2017 COMPL HOMOLOGADA (2'!AY552</f>
        <v>0</v>
      </c>
      <c r="K552" s="123"/>
      <c r="L552" s="123">
        <f t="shared" si="30"/>
        <v>3802147.6905164709</v>
      </c>
      <c r="M552" s="123"/>
      <c r="N552" s="123">
        <f>'MATRIZ 2017 COMPL HOMOLOGADA (2'!AG552+'MATRIZ 2017 COMPL HOMOLOGADA (2'!AJ552+'MATRIZ 2017 COMPL HOMOLOGADA (2'!AM552</f>
        <v>1088211.4540302015</v>
      </c>
      <c r="O552" s="123"/>
      <c r="P552" s="123"/>
      <c r="Q552" s="123">
        <f>'MATRIZ 2017 COMPL HOMOLOGADA (2'!AJ552+'MATRIZ 2017 COMPL HOMOLOGADA (2'!AM552+'MATRIZ 2017 COMPL HOMOLOGADA (2'!AP552</f>
        <v>0</v>
      </c>
      <c r="R552" s="102"/>
    </row>
    <row r="553" spans="1:18" hidden="1" x14ac:dyDescent="0.25">
      <c r="A553" s="102"/>
      <c r="B553" s="103" t="s">
        <v>573</v>
      </c>
      <c r="C553" s="103" t="s">
        <v>582</v>
      </c>
      <c r="D553" s="103" t="s">
        <v>89</v>
      </c>
      <c r="H553" s="123">
        <f>'MATRIZ 2017 COMPL HOMOLOGADA (2'!J553</f>
        <v>3687027.7196351788</v>
      </c>
      <c r="I553" s="123">
        <f>'MATRIZ 2017 COMPL HOMOLOGADA (2'!O553</f>
        <v>0</v>
      </c>
      <c r="J553" s="123">
        <f>'MATRIZ 2017 COMPL HOMOLOGADA (2'!R553+'MATRIZ 2017 COMPL HOMOLOGADA (2'!X553+'MATRIZ 2017 COMPL HOMOLOGADA (2'!AQ553+'MATRIZ 2017 COMPL HOMOLOGADA (2'!AU553+'MATRIZ 2017 COMPL HOMOLOGADA (2'!AY553</f>
        <v>3027.1601941138351</v>
      </c>
      <c r="K553" s="123"/>
      <c r="L553" s="123">
        <f t="shared" si="30"/>
        <v>3690054.8798292927</v>
      </c>
      <c r="M553" s="123"/>
      <c r="N553" s="123">
        <f>'MATRIZ 2017 COMPL HOMOLOGADA (2'!AG553+'MATRIZ 2017 COMPL HOMOLOGADA (2'!AJ553+'MATRIZ 2017 COMPL HOMOLOGADA (2'!AM553</f>
        <v>951557.183909229</v>
      </c>
      <c r="O553" s="123"/>
      <c r="P553" s="123"/>
      <c r="Q553" s="123">
        <f>'MATRIZ 2017 COMPL HOMOLOGADA (2'!AJ553+'MATRIZ 2017 COMPL HOMOLOGADA (2'!AM553+'MATRIZ 2017 COMPL HOMOLOGADA (2'!AP553</f>
        <v>26714.758427982699</v>
      </c>
      <c r="R553" s="102"/>
    </row>
    <row r="554" spans="1:18" hidden="1" x14ac:dyDescent="0.25">
      <c r="A554" s="102"/>
      <c r="B554" s="103" t="s">
        <v>573</v>
      </c>
      <c r="C554" s="103" t="s">
        <v>583</v>
      </c>
      <c r="D554" s="103" t="s">
        <v>89</v>
      </c>
      <c r="H554" s="123">
        <f>'MATRIZ 2017 COMPL HOMOLOGADA (2'!J554</f>
        <v>2295315.133723611</v>
      </c>
      <c r="I554" s="123">
        <f>'MATRIZ 2017 COMPL HOMOLOGADA (2'!O554</f>
        <v>0</v>
      </c>
      <c r="J554" s="123">
        <f>'MATRIZ 2017 COMPL HOMOLOGADA (2'!R554+'MATRIZ 2017 COMPL HOMOLOGADA (2'!X554+'MATRIZ 2017 COMPL HOMOLOGADA (2'!AQ554+'MATRIZ 2017 COMPL HOMOLOGADA (2'!AU554+'MATRIZ 2017 COMPL HOMOLOGADA (2'!AY554</f>
        <v>5249.4690095429187</v>
      </c>
      <c r="K554" s="123"/>
      <c r="L554" s="123">
        <f t="shared" si="30"/>
        <v>2300564.6027331538</v>
      </c>
      <c r="M554" s="123"/>
      <c r="N554" s="123">
        <f>'MATRIZ 2017 COMPL HOMOLOGADA (2'!AG554+'MATRIZ 2017 COMPL HOMOLOGADA (2'!AJ554+'MATRIZ 2017 COMPL HOMOLOGADA (2'!AM554</f>
        <v>852349.39651218452</v>
      </c>
      <c r="O554" s="123"/>
      <c r="P554" s="123"/>
      <c r="Q554" s="123">
        <f>'MATRIZ 2017 COMPL HOMOLOGADA (2'!AJ554+'MATRIZ 2017 COMPL HOMOLOGADA (2'!AM554+'MATRIZ 2017 COMPL HOMOLOGADA (2'!AP554</f>
        <v>44326.710280504623</v>
      </c>
      <c r="R554" s="102"/>
    </row>
    <row r="555" spans="1:18" hidden="1" x14ac:dyDescent="0.25">
      <c r="A555" s="102"/>
      <c r="B555" s="103" t="s">
        <v>573</v>
      </c>
      <c r="C555" s="103" t="s">
        <v>584</v>
      </c>
      <c r="D555" s="103" t="s">
        <v>89</v>
      </c>
      <c r="H555" s="123">
        <f>'MATRIZ 2017 COMPL HOMOLOGADA (2'!J555</f>
        <v>4040369.9076715703</v>
      </c>
      <c r="I555" s="123">
        <f>'MATRIZ 2017 COMPL HOMOLOGADA (2'!O555</f>
        <v>0</v>
      </c>
      <c r="J555" s="123">
        <f>'MATRIZ 2017 COMPL HOMOLOGADA (2'!R555+'MATRIZ 2017 COMPL HOMOLOGADA (2'!X555+'MATRIZ 2017 COMPL HOMOLOGADA (2'!AQ555+'MATRIZ 2017 COMPL HOMOLOGADA (2'!AU555+'MATRIZ 2017 COMPL HOMOLOGADA (2'!AY555</f>
        <v>68.821531550316905</v>
      </c>
      <c r="K555" s="123"/>
      <c r="L555" s="123">
        <f t="shared" si="30"/>
        <v>4040438.7292031208</v>
      </c>
      <c r="M555" s="123"/>
      <c r="N555" s="123">
        <f>'MATRIZ 2017 COMPL HOMOLOGADA (2'!AG555+'MATRIZ 2017 COMPL HOMOLOGADA (2'!AJ555+'MATRIZ 2017 COMPL HOMOLOGADA (2'!AM555</f>
        <v>769594.00010122196</v>
      </c>
      <c r="O555" s="123"/>
      <c r="P555" s="123"/>
      <c r="Q555" s="123">
        <f>'MATRIZ 2017 COMPL HOMOLOGADA (2'!AJ555+'MATRIZ 2017 COMPL HOMOLOGADA (2'!AM555+'MATRIZ 2017 COMPL HOMOLOGADA (2'!AP555</f>
        <v>527.69893191076937</v>
      </c>
      <c r="R555" s="102"/>
    </row>
    <row r="556" spans="1:18" hidden="1" x14ac:dyDescent="0.25">
      <c r="A556" s="102"/>
      <c r="B556" s="103" t="s">
        <v>573</v>
      </c>
      <c r="C556" s="103" t="s">
        <v>585</v>
      </c>
      <c r="D556" s="103" t="s">
        <v>89</v>
      </c>
      <c r="H556" s="123">
        <f>'MATRIZ 2017 COMPL HOMOLOGADA (2'!J556</f>
        <v>3750661.6777562345</v>
      </c>
      <c r="I556" s="123">
        <f>'MATRIZ 2017 COMPL HOMOLOGADA (2'!O556</f>
        <v>0</v>
      </c>
      <c r="J556" s="123">
        <f>'MATRIZ 2017 COMPL HOMOLOGADA (2'!R556+'MATRIZ 2017 COMPL HOMOLOGADA (2'!X556+'MATRIZ 2017 COMPL HOMOLOGADA (2'!AQ556+'MATRIZ 2017 COMPL HOMOLOGADA (2'!AU556+'MATRIZ 2017 COMPL HOMOLOGADA (2'!AY556</f>
        <v>0</v>
      </c>
      <c r="K556" s="123"/>
      <c r="L556" s="123">
        <f t="shared" si="30"/>
        <v>3750661.6777562345</v>
      </c>
      <c r="M556" s="123"/>
      <c r="N556" s="123">
        <f>'MATRIZ 2017 COMPL HOMOLOGADA (2'!AG556+'MATRIZ 2017 COMPL HOMOLOGADA (2'!AJ556+'MATRIZ 2017 COMPL HOMOLOGADA (2'!AM556</f>
        <v>1409173.2940372734</v>
      </c>
      <c r="O556" s="123"/>
      <c r="P556" s="123"/>
      <c r="Q556" s="123">
        <f>'MATRIZ 2017 COMPL HOMOLOGADA (2'!AJ556+'MATRIZ 2017 COMPL HOMOLOGADA (2'!AM556+'MATRIZ 2017 COMPL HOMOLOGADA (2'!AP556</f>
        <v>0</v>
      </c>
      <c r="R556" s="102"/>
    </row>
    <row r="557" spans="1:18" hidden="1" x14ac:dyDescent="0.25">
      <c r="A557" s="102"/>
      <c r="B557" s="103" t="s">
        <v>573</v>
      </c>
      <c r="C557" s="103" t="s">
        <v>586</v>
      </c>
      <c r="D557" s="103" t="s">
        <v>89</v>
      </c>
      <c r="H557" s="123">
        <f>'MATRIZ 2017 COMPL HOMOLOGADA (2'!J557</f>
        <v>16021955.685057983</v>
      </c>
      <c r="I557" s="123">
        <f>'MATRIZ 2017 COMPL HOMOLOGADA (2'!O557</f>
        <v>0</v>
      </c>
      <c r="J557" s="123">
        <f>'MATRIZ 2017 COMPL HOMOLOGADA (2'!R557+'MATRIZ 2017 COMPL HOMOLOGADA (2'!X557+'MATRIZ 2017 COMPL HOMOLOGADA (2'!AQ557+'MATRIZ 2017 COMPL HOMOLOGADA (2'!AU557+'MATRIZ 2017 COMPL HOMOLOGADA (2'!AY557</f>
        <v>1465220.4532003135</v>
      </c>
      <c r="K557" s="123"/>
      <c r="L557" s="123">
        <f t="shared" si="30"/>
        <v>17487176.138258297</v>
      </c>
      <c r="M557" s="123"/>
      <c r="N557" s="123">
        <f>'MATRIZ 2017 COMPL HOMOLOGADA (2'!AG557+'MATRIZ 2017 COMPL HOMOLOGADA (2'!AJ557+'MATRIZ 2017 COMPL HOMOLOGADA (2'!AM557</f>
        <v>5221778.0550052878</v>
      </c>
      <c r="O557" s="123"/>
      <c r="P557" s="123"/>
      <c r="Q557" s="123">
        <f>'MATRIZ 2017 COMPL HOMOLOGADA (2'!AJ557+'MATRIZ 2017 COMPL HOMOLOGADA (2'!AM557+'MATRIZ 2017 COMPL HOMOLOGADA (2'!AP557</f>
        <v>965227.30883128603</v>
      </c>
      <c r="R557" s="102"/>
    </row>
    <row r="558" spans="1:18" hidden="1" x14ac:dyDescent="0.25">
      <c r="A558" s="102"/>
      <c r="B558" s="103" t="s">
        <v>573</v>
      </c>
      <c r="C558" s="103" t="s">
        <v>587</v>
      </c>
      <c r="D558" s="103" t="s">
        <v>89</v>
      </c>
      <c r="H558" s="123">
        <f>'MATRIZ 2017 COMPL HOMOLOGADA (2'!J558</f>
        <v>1719973.4019592027</v>
      </c>
      <c r="I558" s="123">
        <f>'MATRIZ 2017 COMPL HOMOLOGADA (2'!O558</f>
        <v>0</v>
      </c>
      <c r="J558" s="123">
        <f>'MATRIZ 2017 COMPL HOMOLOGADA (2'!R558+'MATRIZ 2017 COMPL HOMOLOGADA (2'!X558+'MATRIZ 2017 COMPL HOMOLOGADA (2'!AQ558+'MATRIZ 2017 COMPL HOMOLOGADA (2'!AU558+'MATRIZ 2017 COMPL HOMOLOGADA (2'!AY558</f>
        <v>440.00651319055066</v>
      </c>
      <c r="K558" s="123"/>
      <c r="L558" s="123">
        <f t="shared" si="30"/>
        <v>1720413.4084723932</v>
      </c>
      <c r="M558" s="123"/>
      <c r="N558" s="123">
        <f>'MATRIZ 2017 COMPL HOMOLOGADA (2'!AG558+'MATRIZ 2017 COMPL HOMOLOGADA (2'!AJ558+'MATRIZ 2017 COMPL HOMOLOGADA (2'!AM558</f>
        <v>759314.33022550272</v>
      </c>
      <c r="O558" s="123"/>
      <c r="P558" s="123"/>
      <c r="Q558" s="123">
        <f>'MATRIZ 2017 COMPL HOMOLOGADA (2'!AJ558+'MATRIZ 2017 COMPL HOMOLOGADA (2'!AM558+'MATRIZ 2017 COMPL HOMOLOGADA (2'!AP558</f>
        <v>3957.7419893307701</v>
      </c>
      <c r="R558" s="102"/>
    </row>
    <row r="559" spans="1:18" hidden="1" x14ac:dyDescent="0.25">
      <c r="A559" s="102"/>
      <c r="B559" s="103" t="s">
        <v>573</v>
      </c>
      <c r="C559" s="103" t="s">
        <v>588</v>
      </c>
      <c r="D559" s="103" t="s">
        <v>89</v>
      </c>
      <c r="H559" s="123">
        <f>'MATRIZ 2017 COMPL HOMOLOGADA (2'!J559</f>
        <v>2971074.0977550992</v>
      </c>
      <c r="I559" s="123">
        <f>'MATRIZ 2017 COMPL HOMOLOGADA (2'!O559</f>
        <v>0</v>
      </c>
      <c r="J559" s="123">
        <f>'MATRIZ 2017 COMPL HOMOLOGADA (2'!R559+'MATRIZ 2017 COMPL HOMOLOGADA (2'!X559+'MATRIZ 2017 COMPL HOMOLOGADA (2'!AQ559+'MATRIZ 2017 COMPL HOMOLOGADA (2'!AU559+'MATRIZ 2017 COMPL HOMOLOGADA (2'!AY559</f>
        <v>4850.5138286518477</v>
      </c>
      <c r="K559" s="123"/>
      <c r="L559" s="123">
        <f t="shared" si="30"/>
        <v>2975924.6115837512</v>
      </c>
      <c r="M559" s="123"/>
      <c r="N559" s="123">
        <f>'MATRIZ 2017 COMPL HOMOLOGADA (2'!AG559+'MATRIZ 2017 COMPL HOMOLOGADA (2'!AJ559+'MATRIZ 2017 COMPL HOMOLOGADA (2'!AM559</f>
        <v>751566.13249131828</v>
      </c>
      <c r="O559" s="123"/>
      <c r="P559" s="123"/>
      <c r="Q559" s="123">
        <f>'MATRIZ 2017 COMPL HOMOLOGADA (2'!AJ559+'MATRIZ 2017 COMPL HOMOLOGADA (2'!AM559+'MATRIZ 2017 COMPL HOMOLOGADA (2'!AP559</f>
        <v>36675.075767798473</v>
      </c>
      <c r="R559" s="102"/>
    </row>
    <row r="560" spans="1:18" hidden="1" x14ac:dyDescent="0.25">
      <c r="A560" s="102"/>
      <c r="B560" s="103" t="s">
        <v>573</v>
      </c>
      <c r="C560" s="103" t="s">
        <v>589</v>
      </c>
      <c r="D560" s="103" t="s">
        <v>89</v>
      </c>
      <c r="H560" s="123">
        <f>'MATRIZ 2017 COMPL HOMOLOGADA (2'!J560</f>
        <v>2485434.5956522236</v>
      </c>
      <c r="I560" s="123">
        <f>'MATRIZ 2017 COMPL HOMOLOGADA (2'!O560</f>
        <v>0</v>
      </c>
      <c r="J560" s="123">
        <f>'MATRIZ 2017 COMPL HOMOLOGADA (2'!R560+'MATRIZ 2017 COMPL HOMOLOGADA (2'!X560+'MATRIZ 2017 COMPL HOMOLOGADA (2'!AQ560+'MATRIZ 2017 COMPL HOMOLOGADA (2'!AU560+'MATRIZ 2017 COMPL HOMOLOGADA (2'!AY560</f>
        <v>7280.274432831985</v>
      </c>
      <c r="K560" s="123"/>
      <c r="L560" s="123">
        <f t="shared" si="30"/>
        <v>2492714.8700850555</v>
      </c>
      <c r="M560" s="123"/>
      <c r="N560" s="123">
        <f>'MATRIZ 2017 COMPL HOMOLOGADA (2'!AG560+'MATRIZ 2017 COMPL HOMOLOGADA (2'!AJ560+'MATRIZ 2017 COMPL HOMOLOGADA (2'!AM560</f>
        <v>899114.02347208385</v>
      </c>
      <c r="O560" s="123"/>
      <c r="P560" s="123"/>
      <c r="Q560" s="123">
        <f>'MATRIZ 2017 COMPL HOMOLOGADA (2'!AJ560+'MATRIZ 2017 COMPL HOMOLOGADA (2'!AM560+'MATRIZ 2017 COMPL HOMOLOGADA (2'!AP560</f>
        <v>71898.979472842329</v>
      </c>
      <c r="R560" s="102"/>
    </row>
    <row r="561" spans="1:18" hidden="1" x14ac:dyDescent="0.25">
      <c r="A561" s="102"/>
      <c r="B561" s="103" t="s">
        <v>573</v>
      </c>
      <c r="C561" s="103" t="s">
        <v>590</v>
      </c>
      <c r="D561" s="103" t="s">
        <v>89</v>
      </c>
      <c r="H561" s="123">
        <f>'MATRIZ 2017 COMPL HOMOLOGADA (2'!J561</f>
        <v>3030991.0286809891</v>
      </c>
      <c r="I561" s="123">
        <f>'MATRIZ 2017 COMPL HOMOLOGADA (2'!O561</f>
        <v>0</v>
      </c>
      <c r="J561" s="123">
        <f>'MATRIZ 2017 COMPL HOMOLOGADA (2'!R561+'MATRIZ 2017 COMPL HOMOLOGADA (2'!X561+'MATRIZ 2017 COMPL HOMOLOGADA (2'!AQ561+'MATRIZ 2017 COMPL HOMOLOGADA (2'!AU561+'MATRIZ 2017 COMPL HOMOLOGADA (2'!AY561</f>
        <v>8190.5777626573654</v>
      </c>
      <c r="K561" s="123"/>
      <c r="L561" s="123">
        <f t="shared" si="30"/>
        <v>3039181.6064436464</v>
      </c>
      <c r="M561" s="123"/>
      <c r="N561" s="123">
        <f>'MATRIZ 2017 COMPL HOMOLOGADA (2'!AG561+'MATRIZ 2017 COMPL HOMOLOGADA (2'!AJ561+'MATRIZ 2017 COMPL HOMOLOGADA (2'!AM561</f>
        <v>734358.97633950622</v>
      </c>
      <c r="O561" s="123"/>
      <c r="P561" s="123"/>
      <c r="Q561" s="123">
        <f>'MATRIZ 2017 COMPL HOMOLOGADA (2'!AJ561+'MATRIZ 2017 COMPL HOMOLOGADA (2'!AM561+'MATRIZ 2017 COMPL HOMOLOGADA (2'!AP561</f>
        <v>58178.80724316233</v>
      </c>
      <c r="R561" s="102"/>
    </row>
    <row r="562" spans="1:18" hidden="1" x14ac:dyDescent="0.25">
      <c r="A562" s="102"/>
      <c r="B562" s="103" t="s">
        <v>573</v>
      </c>
      <c r="C562" s="103" t="s">
        <v>591</v>
      </c>
      <c r="D562" s="103" t="s">
        <v>89</v>
      </c>
      <c r="H562" s="123">
        <f>'MATRIZ 2017 COMPL HOMOLOGADA (2'!J562</f>
        <v>4032455.7041327124</v>
      </c>
      <c r="I562" s="123">
        <f>'MATRIZ 2017 COMPL HOMOLOGADA (2'!O562</f>
        <v>0</v>
      </c>
      <c r="J562" s="123">
        <f>'MATRIZ 2017 COMPL HOMOLOGADA (2'!R562+'MATRIZ 2017 COMPL HOMOLOGADA (2'!X562+'MATRIZ 2017 COMPL HOMOLOGADA (2'!AQ562+'MATRIZ 2017 COMPL HOMOLOGADA (2'!AU562+'MATRIZ 2017 COMPL HOMOLOGADA (2'!AY562</f>
        <v>26213.846363444947</v>
      </c>
      <c r="K562" s="123"/>
      <c r="L562" s="123">
        <f t="shared" si="30"/>
        <v>4058669.5504961573</v>
      </c>
      <c r="M562" s="123"/>
      <c r="N562" s="123">
        <f>'MATRIZ 2017 COMPL HOMOLOGADA (2'!AG562+'MATRIZ 2017 COMPL HOMOLOGADA (2'!AJ562+'MATRIZ 2017 COMPL HOMOLOGADA (2'!AM562</f>
        <v>838274.96508602006</v>
      </c>
      <c r="O562" s="123"/>
      <c r="P562" s="123"/>
      <c r="Q562" s="123">
        <f>'MATRIZ 2017 COMPL HOMOLOGADA (2'!AJ562+'MATRIZ 2017 COMPL HOMOLOGADA (2'!AM562+'MATRIZ 2017 COMPL HOMOLOGADA (2'!AP562</f>
        <v>111608.32409912773</v>
      </c>
      <c r="R562" s="102"/>
    </row>
    <row r="563" spans="1:18" hidden="1" x14ac:dyDescent="0.25">
      <c r="A563" s="102"/>
      <c r="B563" s="103" t="s">
        <v>573</v>
      </c>
      <c r="C563" s="103" t="s">
        <v>592</v>
      </c>
      <c r="D563" s="103" t="s">
        <v>89</v>
      </c>
      <c r="H563" s="123">
        <f>'MATRIZ 2017 COMPL HOMOLOGADA (2'!J563</f>
        <v>2942835.4947348791</v>
      </c>
      <c r="I563" s="123">
        <f>'MATRIZ 2017 COMPL HOMOLOGADA (2'!O563</f>
        <v>0</v>
      </c>
      <c r="J563" s="123">
        <f>'MATRIZ 2017 COMPL HOMOLOGADA (2'!R563+'MATRIZ 2017 COMPL HOMOLOGADA (2'!X563+'MATRIZ 2017 COMPL HOMOLOGADA (2'!AQ563+'MATRIZ 2017 COMPL HOMOLOGADA (2'!AU563+'MATRIZ 2017 COMPL HOMOLOGADA (2'!AY563</f>
        <v>4424.4043584919145</v>
      </c>
      <c r="K563" s="123"/>
      <c r="L563" s="123">
        <f t="shared" si="30"/>
        <v>2947259.8990933709</v>
      </c>
      <c r="M563" s="123"/>
      <c r="N563" s="123">
        <f>'MATRIZ 2017 COMPL HOMOLOGADA (2'!AG563+'MATRIZ 2017 COMPL HOMOLOGADA (2'!AJ563+'MATRIZ 2017 COMPL HOMOLOGADA (2'!AM563</f>
        <v>927207.71565038327</v>
      </c>
      <c r="O563" s="123"/>
      <c r="P563" s="123"/>
      <c r="Q563" s="123">
        <f>'MATRIZ 2017 COMPL HOMOLOGADA (2'!AJ563+'MATRIZ 2017 COMPL HOMOLOGADA (2'!AM563+'MATRIZ 2017 COMPL HOMOLOGADA (2'!AP563</f>
        <v>41556.290887973089</v>
      </c>
      <c r="R563" s="102"/>
    </row>
    <row r="564" spans="1:18" hidden="1" x14ac:dyDescent="0.25">
      <c r="A564" s="102"/>
      <c r="B564" s="103" t="s">
        <v>573</v>
      </c>
      <c r="C564" s="103" t="s">
        <v>593</v>
      </c>
      <c r="D564" s="103" t="s">
        <v>93</v>
      </c>
      <c r="H564" s="123">
        <f>'MATRIZ 2017 COMPL HOMOLOGADA (2'!J564</f>
        <v>0</v>
      </c>
      <c r="I564" s="123">
        <f>'MATRIZ 2017 COMPL HOMOLOGADA (2'!O564</f>
        <v>1703414.6302180407</v>
      </c>
      <c r="J564" s="123">
        <f>'MATRIZ 2017 COMPL HOMOLOGADA (2'!R564+'MATRIZ 2017 COMPL HOMOLOGADA (2'!X564+'MATRIZ 2017 COMPL HOMOLOGADA (2'!AQ564+'MATRIZ 2017 COMPL HOMOLOGADA (2'!AU564+'MATRIZ 2017 COMPL HOMOLOGADA (2'!AY564</f>
        <v>1026.681864111285</v>
      </c>
      <c r="K564" s="123"/>
      <c r="L564" s="123">
        <f t="shared" si="30"/>
        <v>1704441.3120821519</v>
      </c>
      <c r="M564" s="123"/>
      <c r="N564" s="123">
        <f>'MATRIZ 2017 COMPL HOMOLOGADA (2'!AG564+'MATRIZ 2017 COMPL HOMOLOGADA (2'!AJ564+'MATRIZ 2017 COMPL HOMOLOGADA (2'!AM564</f>
        <v>685085.42381325294</v>
      </c>
      <c r="O564" s="123"/>
      <c r="P564" s="123"/>
      <c r="Q564" s="123">
        <f>'MATRIZ 2017 COMPL HOMOLOGADA (2'!AJ564+'MATRIZ 2017 COMPL HOMOLOGADA (2'!AM564+'MATRIZ 2017 COMPL HOMOLOGADA (2'!AP564</f>
        <v>5276.9893191076944</v>
      </c>
      <c r="R564" s="102"/>
    </row>
    <row r="565" spans="1:18" hidden="1" x14ac:dyDescent="0.25">
      <c r="A565" s="102"/>
      <c r="B565" s="103" t="s">
        <v>573</v>
      </c>
      <c r="C565" s="103" t="s">
        <v>594</v>
      </c>
      <c r="D565" s="103" t="s">
        <v>93</v>
      </c>
      <c r="H565" s="123">
        <f>'MATRIZ 2017 COMPL HOMOLOGADA (2'!J565</f>
        <v>0</v>
      </c>
      <c r="I565" s="123">
        <f>'MATRIZ 2017 COMPL HOMOLOGADA (2'!O565</f>
        <v>1345412.4356408189</v>
      </c>
      <c r="J565" s="123">
        <f>'MATRIZ 2017 COMPL HOMOLOGADA (2'!R565+'MATRIZ 2017 COMPL HOMOLOGADA (2'!X565+'MATRIZ 2017 COMPL HOMOLOGADA (2'!AQ565+'MATRIZ 2017 COMPL HOMOLOGADA (2'!AU565+'MATRIZ 2017 COMPL HOMOLOGADA (2'!AY565</f>
        <v>3021.4056496234616</v>
      </c>
      <c r="K565" s="123"/>
      <c r="L565" s="123">
        <f t="shared" si="30"/>
        <v>1348433.8412904423</v>
      </c>
      <c r="M565" s="123"/>
      <c r="N565" s="123">
        <f>'MATRIZ 2017 COMPL HOMOLOGADA (2'!AG565+'MATRIZ 2017 COMPL HOMOLOGADA (2'!AJ565+'MATRIZ 2017 COMPL HOMOLOGADA (2'!AM565</f>
        <v>279113.86250354623</v>
      </c>
      <c r="O565" s="123"/>
      <c r="P565" s="123"/>
      <c r="Q565" s="123">
        <f>'MATRIZ 2017 COMPL HOMOLOGADA (2'!AJ565+'MATRIZ 2017 COMPL HOMOLOGADA (2'!AM565+'MATRIZ 2017 COMPL HOMOLOGADA (2'!AP565</f>
        <v>31332.124082201932</v>
      </c>
      <c r="R565" s="102"/>
    </row>
    <row r="566" spans="1:18" x14ac:dyDescent="0.25">
      <c r="A566" s="102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02"/>
    </row>
    <row r="567" spans="1:18" x14ac:dyDescent="0.25">
      <c r="A567" s="102"/>
      <c r="B567" s="107" t="s">
        <v>595</v>
      </c>
      <c r="C567" s="107" t="s">
        <v>596</v>
      </c>
      <c r="D567" s="107" t="s">
        <v>84</v>
      </c>
      <c r="E567" s="107"/>
      <c r="F567" s="109"/>
      <c r="G567" s="107"/>
      <c r="H567" s="124">
        <f>SUM(H568:H577)</f>
        <v>21464088.217816029</v>
      </c>
      <c r="I567" s="124">
        <f>SUM(I568:I577)</f>
        <v>2793555.4466099297</v>
      </c>
      <c r="J567" s="124">
        <f>SUM(J568:J577)</f>
        <v>5728115.9883430731</v>
      </c>
      <c r="K567" s="124"/>
      <c r="L567" s="124">
        <f>SUM(L568:L577)</f>
        <v>29985759.652769029</v>
      </c>
      <c r="M567" s="124"/>
      <c r="N567" s="124">
        <f>SUM(N568:N577)</f>
        <v>6212263.2662161719</v>
      </c>
      <c r="O567" s="124"/>
      <c r="P567" s="124">
        <f>L567*'DADOS BASE PROPOSTA'!$H$63</f>
        <v>23988.607722215223</v>
      </c>
      <c r="Q567" s="124">
        <v>2926829.27</v>
      </c>
      <c r="R567" s="102"/>
    </row>
    <row r="568" spans="1:18" ht="14.25" hidden="1" customHeight="1" x14ac:dyDescent="0.25">
      <c r="A568" s="102"/>
      <c r="B568" s="103" t="s">
        <v>595</v>
      </c>
      <c r="C568" s="103" t="s">
        <v>35</v>
      </c>
      <c r="D568" s="103" t="s">
        <v>85</v>
      </c>
      <c r="F568" s="77">
        <f>'MATRIZ 2017 COMPL HOMOLOGADA (2'!Q568</f>
        <v>9</v>
      </c>
      <c r="H568" s="123">
        <f>'MATRIZ 2017 COMPL HOMOLOGADA (2'!J568</f>
        <v>0</v>
      </c>
      <c r="I568" s="123">
        <f>SUMIF('MATRIZ 2017 COMPL HOMOLOGADA (2'!D569:D578,"ECR",'MATRIZ 2017 COMPL HOMOLOGADA (2'!O569:O578)</f>
        <v>0</v>
      </c>
      <c r="J568" s="123">
        <f>'MATRIZ 2017 COMPL HOMOLOGADA (2'!R568+'MATRIZ 2017 COMPL HOMOLOGADA (2'!X568+'MATRIZ 2017 COMPL HOMOLOGADA (2'!AQ568+'MATRIZ 2017 COMPL HOMOLOGADA (2'!AU568+'MATRIZ 2017 COMPL HOMOLOGADA (2'!AY568</f>
        <v>4220656.4884394631</v>
      </c>
      <c r="K568" s="123"/>
      <c r="L568" s="123">
        <f t="shared" ref="L568:L577" si="31">SUM(H568:J568)</f>
        <v>4220656.4884394631</v>
      </c>
      <c r="M568" s="123"/>
      <c r="N568" s="123">
        <f>'MATRIZ 2017 COMPL HOMOLOGADA (2'!AG568+'MATRIZ 2017 COMPL HOMOLOGADA (2'!AJ568+'MATRIZ 2017 COMPL HOMOLOGADA (2'!AM568</f>
        <v>0</v>
      </c>
      <c r="O568" s="123"/>
      <c r="P568" s="123"/>
      <c r="Q568" s="123">
        <f>'MATRIZ 2017 COMPL HOMOLOGADA (2'!AJ568+'MATRIZ 2017 COMPL HOMOLOGADA (2'!AM568+'MATRIZ 2017 COMPL HOMOLOGADA (2'!AP568</f>
        <v>101982.79843671266</v>
      </c>
      <c r="R568" s="102"/>
    </row>
    <row r="569" spans="1:18" ht="14.25" hidden="1" customHeight="1" x14ac:dyDescent="0.25">
      <c r="A569" s="102"/>
      <c r="B569" s="103" t="s">
        <v>595</v>
      </c>
      <c r="C569" s="103" t="s">
        <v>597</v>
      </c>
      <c r="D569" s="103" t="s">
        <v>89</v>
      </c>
      <c r="H569" s="123">
        <f>'MATRIZ 2017 COMPL HOMOLOGADA (2'!J569</f>
        <v>3958656.6859898465</v>
      </c>
      <c r="I569" s="123">
        <f>'MATRIZ 2017 COMPL HOMOLOGADA (2'!O569</f>
        <v>0</v>
      </c>
      <c r="J569" s="123">
        <f>'MATRIZ 2017 COMPL HOMOLOGADA (2'!R569+'MATRIZ 2017 COMPL HOMOLOGADA (2'!X569+'MATRIZ 2017 COMPL HOMOLOGADA (2'!AQ569+'MATRIZ 2017 COMPL HOMOLOGADA (2'!AU569+'MATRIZ 2017 COMPL HOMOLOGADA (2'!AY569</f>
        <v>53116.886822962428</v>
      </c>
      <c r="K569" s="123"/>
      <c r="L569" s="123">
        <f t="shared" si="31"/>
        <v>4011773.5728128087</v>
      </c>
      <c r="M569" s="123"/>
      <c r="N569" s="123">
        <f>'MATRIZ 2017 COMPL HOMOLOGADA (2'!AG569+'MATRIZ 2017 COMPL HOMOLOGADA (2'!AJ569+'MATRIZ 2017 COMPL HOMOLOGADA (2'!AM569</f>
        <v>1125358.5324716398</v>
      </c>
      <c r="O569" s="123"/>
      <c r="P569" s="123"/>
      <c r="Q569" s="123">
        <f>'MATRIZ 2017 COMPL HOMOLOGADA (2'!AJ569+'MATRIZ 2017 COMPL HOMOLOGADA (2'!AM569+'MATRIZ 2017 COMPL HOMOLOGADA (2'!AP569</f>
        <v>591965.79839444999</v>
      </c>
      <c r="R569" s="102"/>
    </row>
    <row r="570" spans="1:18" ht="14.25" hidden="1" customHeight="1" x14ac:dyDescent="0.25">
      <c r="A570" s="102"/>
      <c r="B570" s="103" t="s">
        <v>595</v>
      </c>
      <c r="C570" s="103" t="s">
        <v>598</v>
      </c>
      <c r="D570" s="103" t="s">
        <v>87</v>
      </c>
      <c r="H570" s="123">
        <f>'MATRIZ 2017 COMPL HOMOLOGADA (2'!J570</f>
        <v>0</v>
      </c>
      <c r="I570" s="123">
        <f>'MATRIZ 2017 COMPL HOMOLOGADA (2'!O570</f>
        <v>499965.73525072273</v>
      </c>
      <c r="J570" s="123">
        <f>'MATRIZ 2017 COMPL HOMOLOGADA (2'!R570+'MATRIZ 2017 COMPL HOMOLOGADA (2'!X570+'MATRIZ 2017 COMPL HOMOLOGADA (2'!AQ570+'MATRIZ 2017 COMPL HOMOLOGADA (2'!AU570+'MATRIZ 2017 COMPL HOMOLOGADA (2'!AY570</f>
        <v>0</v>
      </c>
      <c r="K570" s="123"/>
      <c r="L570" s="123">
        <f t="shared" si="31"/>
        <v>499965.73525072273</v>
      </c>
      <c r="M570" s="123"/>
      <c r="N570" s="123">
        <f>'MATRIZ 2017 COMPL HOMOLOGADA (2'!AG570+'MATRIZ 2017 COMPL HOMOLOGADA (2'!AJ570+'MATRIZ 2017 COMPL HOMOLOGADA (2'!AM570</f>
        <v>0</v>
      </c>
      <c r="O570" s="123"/>
      <c r="P570" s="123"/>
      <c r="Q570" s="123">
        <f>'MATRIZ 2017 COMPL HOMOLOGADA (2'!AJ570+'MATRIZ 2017 COMPL HOMOLOGADA (2'!AM570+'MATRIZ 2017 COMPL HOMOLOGADA (2'!AP570</f>
        <v>0</v>
      </c>
      <c r="R570" s="102"/>
    </row>
    <row r="571" spans="1:18" ht="14.25" hidden="1" customHeight="1" x14ac:dyDescent="0.25">
      <c r="A571" s="102"/>
      <c r="B571" s="103" t="s">
        <v>595</v>
      </c>
      <c r="C571" s="103" t="s">
        <v>599</v>
      </c>
      <c r="D571" s="103" t="s">
        <v>89</v>
      </c>
      <c r="H571" s="123">
        <f>'MATRIZ 2017 COMPL HOMOLOGADA (2'!J571</f>
        <v>2230978.2670247448</v>
      </c>
      <c r="I571" s="123">
        <f>'MATRIZ 2017 COMPL HOMOLOGADA (2'!O571</f>
        <v>0</v>
      </c>
      <c r="J571" s="123">
        <f>'MATRIZ 2017 COMPL HOMOLOGADA (2'!R571+'MATRIZ 2017 COMPL HOMOLOGADA (2'!X571+'MATRIZ 2017 COMPL HOMOLOGADA (2'!AQ571+'MATRIZ 2017 COMPL HOMOLOGADA (2'!AU571+'MATRIZ 2017 COMPL HOMOLOGADA (2'!AY571</f>
        <v>26178.95149637651</v>
      </c>
      <c r="K571" s="123"/>
      <c r="L571" s="123">
        <f t="shared" si="31"/>
        <v>2257157.2185211214</v>
      </c>
      <c r="M571" s="123"/>
      <c r="N571" s="123">
        <f>'MATRIZ 2017 COMPL HOMOLOGADA (2'!AG571+'MATRIZ 2017 COMPL HOMOLOGADA (2'!AJ571+'MATRIZ 2017 COMPL HOMOLOGADA (2'!AM571</f>
        <v>449896.33431766828</v>
      </c>
      <c r="O571" s="123"/>
      <c r="P571" s="123"/>
      <c r="Q571" s="123">
        <f>'MATRIZ 2017 COMPL HOMOLOGADA (2'!AJ571+'MATRIZ 2017 COMPL HOMOLOGADA (2'!AM571+'MATRIZ 2017 COMPL HOMOLOGADA (2'!AP571</f>
        <v>150922.73810713258</v>
      </c>
      <c r="R571" s="102"/>
    </row>
    <row r="572" spans="1:18" ht="14.25" hidden="1" customHeight="1" x14ac:dyDescent="0.25">
      <c r="A572" s="102"/>
      <c r="B572" s="103" t="s">
        <v>595</v>
      </c>
      <c r="C572" s="103" t="s">
        <v>600</v>
      </c>
      <c r="D572" s="103" t="s">
        <v>89</v>
      </c>
      <c r="H572" s="123">
        <f>'MATRIZ 2017 COMPL HOMOLOGADA (2'!J572</f>
        <v>5441874.7772022719</v>
      </c>
      <c r="I572" s="123">
        <f>'MATRIZ 2017 COMPL HOMOLOGADA (2'!O572</f>
        <v>0</v>
      </c>
      <c r="J572" s="123">
        <f>'MATRIZ 2017 COMPL HOMOLOGADA (2'!R572+'MATRIZ 2017 COMPL HOMOLOGADA (2'!X572+'MATRIZ 2017 COMPL HOMOLOGADA (2'!AQ572+'MATRIZ 2017 COMPL HOMOLOGADA (2'!AU572+'MATRIZ 2017 COMPL HOMOLOGADA (2'!AY572</f>
        <v>74424.118994412798</v>
      </c>
      <c r="K572" s="123"/>
      <c r="L572" s="123">
        <f t="shared" si="31"/>
        <v>5516298.8961966848</v>
      </c>
      <c r="M572" s="123"/>
      <c r="N572" s="123">
        <f>'MATRIZ 2017 COMPL HOMOLOGADA (2'!AG572+'MATRIZ 2017 COMPL HOMOLOGADA (2'!AJ572+'MATRIZ 2017 COMPL HOMOLOGADA (2'!AM572</f>
        <v>1855975.1528646641</v>
      </c>
      <c r="O572" s="123"/>
      <c r="P572" s="123"/>
      <c r="Q572" s="123">
        <f>'MATRIZ 2017 COMPL HOMOLOGADA (2'!AJ572+'MATRIZ 2017 COMPL HOMOLOGADA (2'!AM572+'MATRIZ 2017 COMPL HOMOLOGADA (2'!AP572</f>
        <v>1141728.3469225904</v>
      </c>
      <c r="R572" s="102"/>
    </row>
    <row r="573" spans="1:18" ht="14.25" hidden="1" customHeight="1" x14ac:dyDescent="0.25">
      <c r="A573" s="102"/>
      <c r="B573" s="103" t="s">
        <v>595</v>
      </c>
      <c r="C573" s="103" t="s">
        <v>601</v>
      </c>
      <c r="D573" s="103" t="s">
        <v>93</v>
      </c>
      <c r="H573" s="123">
        <f>'MATRIZ 2017 COMPL HOMOLOGADA (2'!J573</f>
        <v>0</v>
      </c>
      <c r="I573" s="123">
        <f>'MATRIZ 2017 COMPL HOMOLOGADA (2'!O573</f>
        <v>1081731.0305100949</v>
      </c>
      <c r="J573" s="123">
        <f>'MATRIZ 2017 COMPL HOMOLOGADA (2'!R573+'MATRIZ 2017 COMPL HOMOLOGADA (2'!X573+'MATRIZ 2017 COMPL HOMOLOGADA (2'!AQ573+'MATRIZ 2017 COMPL HOMOLOGADA (2'!AU573+'MATRIZ 2017 COMPL HOMOLOGADA (2'!AY573</f>
        <v>74592.02469262651</v>
      </c>
      <c r="K573" s="123"/>
      <c r="L573" s="123">
        <f t="shared" si="31"/>
        <v>1156323.0552027214</v>
      </c>
      <c r="M573" s="123"/>
      <c r="N573" s="123">
        <f>'MATRIZ 2017 COMPL HOMOLOGADA (2'!AG573+'MATRIZ 2017 COMPL HOMOLOGADA (2'!AJ573+'MATRIZ 2017 COMPL HOMOLOGADA (2'!AM573</f>
        <v>92863.831694096938</v>
      </c>
      <c r="O573" s="123"/>
      <c r="P573" s="123"/>
      <c r="Q573" s="123">
        <f>'MATRIZ 2017 COMPL HOMOLOGADA (2'!AJ573+'MATRIZ 2017 COMPL HOMOLOGADA (2'!AM573+'MATRIZ 2017 COMPL HOMOLOGADA (2'!AP573</f>
        <v>30474.613317846932</v>
      </c>
      <c r="R573" s="102"/>
    </row>
    <row r="574" spans="1:18" ht="14.25" hidden="1" customHeight="1" x14ac:dyDescent="0.25">
      <c r="A574" s="102"/>
      <c r="B574" s="103" t="s">
        <v>595</v>
      </c>
      <c r="C574" s="103" t="s">
        <v>602</v>
      </c>
      <c r="D574" s="103" t="s">
        <v>89</v>
      </c>
      <c r="H574" s="123">
        <f>'MATRIZ 2017 COMPL HOMOLOGADA (2'!J574</f>
        <v>4078692.0975272041</v>
      </c>
      <c r="I574" s="123">
        <f>'MATRIZ 2017 COMPL HOMOLOGADA (2'!O574</f>
        <v>0</v>
      </c>
      <c r="J574" s="123">
        <f>'MATRIZ 2017 COMPL HOMOLOGADA (2'!R574+'MATRIZ 2017 COMPL HOMOLOGADA (2'!X574+'MATRIZ 2017 COMPL HOMOLOGADA (2'!AQ574+'MATRIZ 2017 COMPL HOMOLOGADA (2'!AU574+'MATRIZ 2017 COMPL HOMOLOGADA (2'!AY574</f>
        <v>50945.647540073434</v>
      </c>
      <c r="K574" s="123"/>
      <c r="L574" s="123">
        <f t="shared" si="31"/>
        <v>4129637.7450672775</v>
      </c>
      <c r="M574" s="123"/>
      <c r="N574" s="123">
        <f>'MATRIZ 2017 COMPL HOMOLOGADA (2'!AG574+'MATRIZ 2017 COMPL HOMOLOGADA (2'!AJ574+'MATRIZ 2017 COMPL HOMOLOGADA (2'!AM574</f>
        <v>703100.64264798211</v>
      </c>
      <c r="O574" s="123"/>
      <c r="P574" s="123"/>
      <c r="Q574" s="123">
        <f>'MATRIZ 2017 COMPL HOMOLOGADA (2'!AJ574+'MATRIZ 2017 COMPL HOMOLOGADA (2'!AM574+'MATRIZ 2017 COMPL HOMOLOGADA (2'!AP574</f>
        <v>54287.027620320398</v>
      </c>
      <c r="R574" s="102"/>
    </row>
    <row r="575" spans="1:18" ht="14.25" hidden="1" customHeight="1" x14ac:dyDescent="0.25">
      <c r="A575" s="102"/>
      <c r="B575" s="103" t="s">
        <v>595</v>
      </c>
      <c r="C575" s="103" t="s">
        <v>603</v>
      </c>
      <c r="D575" s="103" t="s">
        <v>89</v>
      </c>
      <c r="H575" s="123">
        <f>'MATRIZ 2017 COMPL HOMOLOGADA (2'!J575</f>
        <v>3153999.1925379341</v>
      </c>
      <c r="I575" s="123">
        <f>'MATRIZ 2017 COMPL HOMOLOGADA (2'!O575</f>
        <v>0</v>
      </c>
      <c r="J575" s="123">
        <f>'MATRIZ 2017 COMPL HOMOLOGADA (2'!R575+'MATRIZ 2017 COMPL HOMOLOGADA (2'!X575+'MATRIZ 2017 COMPL HOMOLOGADA (2'!AQ575+'MATRIZ 2017 COMPL HOMOLOGADA (2'!AU575+'MATRIZ 2017 COMPL HOMOLOGADA (2'!AY575</f>
        <v>3516.7319080193042</v>
      </c>
      <c r="K575" s="123"/>
      <c r="L575" s="123">
        <f t="shared" si="31"/>
        <v>3157515.9244459532</v>
      </c>
      <c r="M575" s="123"/>
      <c r="N575" s="123">
        <f>'MATRIZ 2017 COMPL HOMOLOGADA (2'!AG575+'MATRIZ 2017 COMPL HOMOLOGADA (2'!AJ575+'MATRIZ 2017 COMPL HOMOLOGADA (2'!AM575</f>
        <v>658509.02718376496</v>
      </c>
      <c r="O575" s="123"/>
      <c r="P575" s="123"/>
      <c r="Q575" s="123">
        <f>'MATRIZ 2017 COMPL HOMOLOGADA (2'!AJ575+'MATRIZ 2017 COMPL HOMOLOGADA (2'!AM575+'MATRIZ 2017 COMPL HOMOLOGADA (2'!AP575</f>
        <v>11279.564669592693</v>
      </c>
      <c r="R575" s="102"/>
    </row>
    <row r="576" spans="1:18" ht="14.25" hidden="1" customHeight="1" x14ac:dyDescent="0.25">
      <c r="A576" s="102"/>
      <c r="B576" s="103" t="s">
        <v>595</v>
      </c>
      <c r="C576" s="103" t="s">
        <v>604</v>
      </c>
      <c r="D576" s="103" t="s">
        <v>93</v>
      </c>
      <c r="H576" s="123">
        <f>'MATRIZ 2017 COMPL HOMOLOGADA (2'!J576</f>
        <v>0</v>
      </c>
      <c r="I576" s="123">
        <f>'MATRIZ 2017 COMPL HOMOLOGADA (2'!O576</f>
        <v>1211858.6808491121</v>
      </c>
      <c r="J576" s="123">
        <f>'MATRIZ 2017 COMPL HOMOLOGADA (2'!R576+'MATRIZ 2017 COMPL HOMOLOGADA (2'!X576+'MATRIZ 2017 COMPL HOMOLOGADA (2'!AQ576+'MATRIZ 2017 COMPL HOMOLOGADA (2'!AU576+'MATRIZ 2017 COMPL HOMOLOGADA (2'!AY576</f>
        <v>1171800.1885566828</v>
      </c>
      <c r="K576" s="123"/>
      <c r="L576" s="123">
        <f t="shared" si="31"/>
        <v>2383658.8694057949</v>
      </c>
      <c r="M576" s="123"/>
      <c r="N576" s="123">
        <f>'MATRIZ 2017 COMPL HOMOLOGADA (2'!AG576+'MATRIZ 2017 COMPL HOMOLOGADA (2'!AJ576+'MATRIZ 2017 COMPL HOMOLOGADA (2'!AM576</f>
        <v>780542.65257849148</v>
      </c>
      <c r="O576" s="123"/>
      <c r="P576" s="123"/>
      <c r="Q576" s="123">
        <f>'MATRIZ 2017 COMPL HOMOLOGADA (2'!AJ576+'MATRIZ 2017 COMPL HOMOLOGADA (2'!AM576+'MATRIZ 2017 COMPL HOMOLOGADA (2'!AP576</f>
        <v>523873.11465441633</v>
      </c>
      <c r="R576" s="102"/>
    </row>
    <row r="577" spans="1:18" ht="14.25" hidden="1" customHeight="1" x14ac:dyDescent="0.25">
      <c r="A577" s="102"/>
      <c r="B577" s="103" t="s">
        <v>595</v>
      </c>
      <c r="C577" s="103" t="s">
        <v>605</v>
      </c>
      <c r="D577" s="103" t="s">
        <v>89</v>
      </c>
      <c r="H577" s="123">
        <f>'MATRIZ 2017 COMPL HOMOLOGADA (2'!J577</f>
        <v>2599887.1975340261</v>
      </c>
      <c r="I577" s="123">
        <f>'MATRIZ 2017 COMPL HOMOLOGADA (2'!O577</f>
        <v>0</v>
      </c>
      <c r="J577" s="123">
        <f>'MATRIZ 2017 COMPL HOMOLOGADA (2'!R577+'MATRIZ 2017 COMPL HOMOLOGADA (2'!X577+'MATRIZ 2017 COMPL HOMOLOGADA (2'!AQ577+'MATRIZ 2017 COMPL HOMOLOGADA (2'!AU577+'MATRIZ 2017 COMPL HOMOLOGADA (2'!AY577</f>
        <v>52884.949892455712</v>
      </c>
      <c r="K577" s="123"/>
      <c r="L577" s="123">
        <f t="shared" si="31"/>
        <v>2652772.1474264818</v>
      </c>
      <c r="M577" s="123"/>
      <c r="N577" s="123">
        <f>'MATRIZ 2017 COMPL HOMOLOGADA (2'!AG577+'MATRIZ 2017 COMPL HOMOLOGADA (2'!AJ577+'MATRIZ 2017 COMPL HOMOLOGADA (2'!AM577</f>
        <v>546017.09245786467</v>
      </c>
      <c r="O577" s="123"/>
      <c r="P577" s="123"/>
      <c r="Q577" s="123">
        <f>'MATRIZ 2017 COMPL HOMOLOGADA (2'!AJ577+'MATRIZ 2017 COMPL HOMOLOGADA (2'!AM577+'MATRIZ 2017 COMPL HOMOLOGADA (2'!AP577</f>
        <v>56991.484646363097</v>
      </c>
      <c r="R577" s="102"/>
    </row>
    <row r="578" spans="1:18" ht="14.25" customHeight="1" x14ac:dyDescent="0.25">
      <c r="A578" s="102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02"/>
    </row>
    <row r="579" spans="1:18" x14ac:dyDescent="0.25">
      <c r="A579" s="102"/>
      <c r="B579" s="107" t="s">
        <v>606</v>
      </c>
      <c r="C579" s="107" t="s">
        <v>607</v>
      </c>
      <c r="D579" s="107" t="s">
        <v>84</v>
      </c>
      <c r="E579" s="107"/>
      <c r="F579" s="109"/>
      <c r="G579" s="107"/>
      <c r="H579" s="124">
        <f>SUM(H580:H585)</f>
        <v>8865183.2256034296</v>
      </c>
      <c r="I579" s="124">
        <f>SUM(I580:I585)</f>
        <v>1587037.1049556683</v>
      </c>
      <c r="J579" s="124">
        <f>SUM(J580:J585)</f>
        <v>4000035.2608403824</v>
      </c>
      <c r="K579" s="124"/>
      <c r="L579" s="124">
        <f>SUM(L580:L585)</f>
        <v>14452255.591399483</v>
      </c>
      <c r="M579" s="124"/>
      <c r="N579" s="124">
        <f>SUM(N580:N585)</f>
        <v>3772649.8507179907</v>
      </c>
      <c r="O579" s="124"/>
      <c r="P579" s="124">
        <f>L579*'DADOS BASE PROPOSTA'!$H$63</f>
        <v>11561.804473119588</v>
      </c>
      <c r="Q579" s="124">
        <v>2926829.27</v>
      </c>
      <c r="R579" s="102"/>
    </row>
    <row r="580" spans="1:18" hidden="1" x14ac:dyDescent="0.25">
      <c r="A580" s="102"/>
      <c r="B580" s="103" t="s">
        <v>606</v>
      </c>
      <c r="C580" s="103" t="s">
        <v>35</v>
      </c>
      <c r="D580" s="103" t="s">
        <v>85</v>
      </c>
      <c r="F580" s="77">
        <f>'MATRIZ 2017 COMPL HOMOLOGADA (2'!Q580</f>
        <v>5</v>
      </c>
      <c r="H580" s="123">
        <f>'MATRIZ 2017 COMPL HOMOLOGADA (2'!J580</f>
        <v>0</v>
      </c>
      <c r="I580" s="123">
        <f>SUMIF('MATRIZ 2017 COMPL HOMOLOGADA (2'!D581:D586,"ECR",'MATRIZ 2017 COMPL HOMOLOGADA (2'!O581:O586)</f>
        <v>0</v>
      </c>
      <c r="J580" s="123">
        <f>'MATRIZ 2017 COMPL HOMOLOGADA (2'!R580+'MATRIZ 2017 COMPL HOMOLOGADA (2'!X580+'MATRIZ 2017 COMPL HOMOLOGADA (2'!AQ580+'MATRIZ 2017 COMPL HOMOLOGADA (2'!AU580+'MATRIZ 2017 COMPL HOMOLOGADA (2'!AY580</f>
        <v>3717750.5098248599</v>
      </c>
      <c r="K580" s="123"/>
      <c r="L580" s="123">
        <f t="shared" ref="L580:L585" si="32">SUM(H580:J580)</f>
        <v>3717750.5098248599</v>
      </c>
      <c r="M580" s="123"/>
      <c r="N580" s="123">
        <f>'MATRIZ 2017 COMPL HOMOLOGADA (2'!AG580+'MATRIZ 2017 COMPL HOMOLOGADA (2'!AJ580+'MATRIZ 2017 COMPL HOMOLOGADA (2'!AM580</f>
        <v>0</v>
      </c>
      <c r="O580" s="123"/>
      <c r="P580" s="123"/>
      <c r="Q580" s="123">
        <f>'MATRIZ 2017 COMPL HOMOLOGADA (2'!AJ580+'MATRIZ 2017 COMPL HOMOLOGADA (2'!AM580+'MATRIZ 2017 COMPL HOMOLOGADA (2'!AP580</f>
        <v>56657.110242618146</v>
      </c>
      <c r="R580" s="102"/>
    </row>
    <row r="581" spans="1:18" hidden="1" x14ac:dyDescent="0.25">
      <c r="A581" s="102"/>
      <c r="B581" s="103" t="s">
        <v>606</v>
      </c>
      <c r="C581" s="103" t="s">
        <v>608</v>
      </c>
      <c r="D581" s="103" t="s">
        <v>89</v>
      </c>
      <c r="H581" s="123">
        <f>'MATRIZ 2017 COMPL HOMOLOGADA (2'!J581</f>
        <v>1719973.4019592025</v>
      </c>
      <c r="I581" s="123">
        <f>'MATRIZ 2017 COMPL HOMOLOGADA (2'!O581</f>
        <v>0</v>
      </c>
      <c r="J581" s="123">
        <f>'MATRIZ 2017 COMPL HOMOLOGADA (2'!R581+'MATRIZ 2017 COMPL HOMOLOGADA (2'!X581+'MATRIZ 2017 COMPL HOMOLOGADA (2'!AQ581+'MATRIZ 2017 COMPL HOMOLOGADA (2'!AU581+'MATRIZ 2017 COMPL HOMOLOGADA (2'!AY581</f>
        <v>139447.70393727897</v>
      </c>
      <c r="K581" s="123"/>
      <c r="L581" s="123">
        <f t="shared" si="32"/>
        <v>1859421.1058964815</v>
      </c>
      <c r="M581" s="123"/>
      <c r="N581" s="123">
        <f>'MATRIZ 2017 COMPL HOMOLOGADA (2'!AG581+'MATRIZ 2017 COMPL HOMOLOGADA (2'!AJ581+'MATRIZ 2017 COMPL HOMOLOGADA (2'!AM581</f>
        <v>951805.0660658516</v>
      </c>
      <c r="O581" s="123"/>
      <c r="P581" s="123"/>
      <c r="Q581" s="123">
        <f>'MATRIZ 2017 COMPL HOMOLOGADA (2'!AJ581+'MATRIZ 2017 COMPL HOMOLOGADA (2'!AM581+'MATRIZ 2017 COMPL HOMOLOGADA (2'!AP581</f>
        <v>630673.46462717722</v>
      </c>
      <c r="R581" s="102"/>
    </row>
    <row r="582" spans="1:18" hidden="1" x14ac:dyDescent="0.25">
      <c r="A582" s="102"/>
      <c r="B582" s="103" t="s">
        <v>606</v>
      </c>
      <c r="C582" s="103" t="s">
        <v>609</v>
      </c>
      <c r="D582" s="103" t="s">
        <v>87</v>
      </c>
      <c r="H582" s="123">
        <f>'MATRIZ 2017 COMPL HOMOLOGADA (2'!J582</f>
        <v>0</v>
      </c>
      <c r="I582" s="123">
        <f>'MATRIZ 2017 COMPL HOMOLOGADA (2'!O582</f>
        <v>515879.59502424626</v>
      </c>
      <c r="J582" s="123">
        <f>'MATRIZ 2017 COMPL HOMOLOGADA (2'!R582+'MATRIZ 2017 COMPL HOMOLOGADA (2'!X582+'MATRIZ 2017 COMPL HOMOLOGADA (2'!AQ582+'MATRIZ 2017 COMPL HOMOLOGADA (2'!AU582+'MATRIZ 2017 COMPL HOMOLOGADA (2'!AY582</f>
        <v>81009.740575279357</v>
      </c>
      <c r="K582" s="123"/>
      <c r="L582" s="123">
        <f t="shared" si="32"/>
        <v>596889.3355995256</v>
      </c>
      <c r="M582" s="123"/>
      <c r="N582" s="123">
        <f>'MATRIZ 2017 COMPL HOMOLOGADA (2'!AG582+'MATRIZ 2017 COMPL HOMOLOGADA (2'!AJ582+'MATRIZ 2017 COMPL HOMOLOGADA (2'!AM582</f>
        <v>73720.026361613651</v>
      </c>
      <c r="O582" s="123"/>
      <c r="P582" s="123"/>
      <c r="Q582" s="123">
        <f>'MATRIZ 2017 COMPL HOMOLOGADA (2'!AJ582+'MATRIZ 2017 COMPL HOMOLOGADA (2'!AM582+'MATRIZ 2017 COMPL HOMOLOGADA (2'!AP582</f>
        <v>26912.645527449236</v>
      </c>
      <c r="R582" s="102"/>
    </row>
    <row r="583" spans="1:18" hidden="1" x14ac:dyDescent="0.25">
      <c r="A583" s="102"/>
      <c r="B583" s="103" t="s">
        <v>606</v>
      </c>
      <c r="C583" s="103" t="s">
        <v>610</v>
      </c>
      <c r="D583" s="103" t="s">
        <v>89</v>
      </c>
      <c r="H583" s="123">
        <f>'MATRIZ 2017 COMPL HOMOLOGADA (2'!J583</f>
        <v>4340116.0956965163</v>
      </c>
      <c r="I583" s="123">
        <f>'MATRIZ 2017 COMPL HOMOLOGADA (2'!O583</f>
        <v>0</v>
      </c>
      <c r="J583" s="123">
        <f>'MATRIZ 2017 COMPL HOMOLOGADA (2'!R583+'MATRIZ 2017 COMPL HOMOLOGADA (2'!X583+'MATRIZ 2017 COMPL HOMOLOGADA (2'!AQ583+'MATRIZ 2017 COMPL HOMOLOGADA (2'!AU583+'MATRIZ 2017 COMPL HOMOLOGADA (2'!AY583</f>
        <v>61827.306502963947</v>
      </c>
      <c r="K583" s="123"/>
      <c r="L583" s="123">
        <f t="shared" si="32"/>
        <v>4401943.4021994807</v>
      </c>
      <c r="M583" s="123"/>
      <c r="N583" s="123">
        <f>'MATRIZ 2017 COMPL HOMOLOGADA (2'!AG583+'MATRIZ 2017 COMPL HOMOLOGADA (2'!AJ583+'MATRIZ 2017 COMPL HOMOLOGADA (2'!AM583</f>
        <v>1482782.6837640684</v>
      </c>
      <c r="O583" s="123"/>
      <c r="P583" s="123"/>
      <c r="Q583" s="123">
        <f>'MATRIZ 2017 COMPL HOMOLOGADA (2'!AJ583+'MATRIZ 2017 COMPL HOMOLOGADA (2'!AM583+'MATRIZ 2017 COMPL HOMOLOGADA (2'!AP583</f>
        <v>69590.296645732713</v>
      </c>
      <c r="R583" s="102"/>
    </row>
    <row r="584" spans="1:18" hidden="1" x14ac:dyDescent="0.25">
      <c r="A584" s="102"/>
      <c r="B584" s="103" t="s">
        <v>606</v>
      </c>
      <c r="C584" s="103" t="s">
        <v>611</v>
      </c>
      <c r="D584" s="103" t="s">
        <v>93</v>
      </c>
      <c r="H584" s="123">
        <f>'MATRIZ 2017 COMPL HOMOLOGADA (2'!J584</f>
        <v>0</v>
      </c>
      <c r="I584" s="123">
        <f>'MATRIZ 2017 COMPL HOMOLOGADA (2'!O584</f>
        <v>1071157.5099314221</v>
      </c>
      <c r="J584" s="123">
        <f>'MATRIZ 2017 COMPL HOMOLOGADA (2'!R584+'MATRIZ 2017 COMPL HOMOLOGADA (2'!X584+'MATRIZ 2017 COMPL HOMOLOGADA (2'!AQ584+'MATRIZ 2017 COMPL HOMOLOGADA (2'!AU584+'MATRIZ 2017 COMPL HOMOLOGADA (2'!AY584</f>
        <v>0</v>
      </c>
      <c r="K584" s="123"/>
      <c r="L584" s="123">
        <f t="shared" si="32"/>
        <v>1071157.5099314221</v>
      </c>
      <c r="M584" s="123"/>
      <c r="N584" s="123">
        <f>'MATRIZ 2017 COMPL HOMOLOGADA (2'!AG584+'MATRIZ 2017 COMPL HOMOLOGADA (2'!AJ584+'MATRIZ 2017 COMPL HOMOLOGADA (2'!AM584</f>
        <v>127392.43825818456</v>
      </c>
      <c r="O584" s="123"/>
      <c r="P584" s="123"/>
      <c r="Q584" s="123">
        <f>'MATRIZ 2017 COMPL HOMOLOGADA (2'!AJ584+'MATRIZ 2017 COMPL HOMOLOGADA (2'!AM584+'MATRIZ 2017 COMPL HOMOLOGADA (2'!AP584</f>
        <v>0</v>
      </c>
      <c r="R584" s="102"/>
    </row>
    <row r="585" spans="1:18" hidden="1" x14ac:dyDescent="0.25">
      <c r="A585" s="102"/>
      <c r="B585" s="103" t="s">
        <v>606</v>
      </c>
      <c r="C585" s="103" t="s">
        <v>612</v>
      </c>
      <c r="D585" s="103" t="s">
        <v>89</v>
      </c>
      <c r="H585" s="123">
        <f>'MATRIZ 2017 COMPL HOMOLOGADA (2'!J585</f>
        <v>2805093.727947711</v>
      </c>
      <c r="I585" s="123">
        <f>'MATRIZ 2017 COMPL HOMOLOGADA (2'!O585</f>
        <v>0</v>
      </c>
      <c r="J585" s="123">
        <f>'MATRIZ 2017 COMPL HOMOLOGADA (2'!R585+'MATRIZ 2017 COMPL HOMOLOGADA (2'!X585+'MATRIZ 2017 COMPL HOMOLOGADA (2'!AQ585+'MATRIZ 2017 COMPL HOMOLOGADA (2'!AU585+'MATRIZ 2017 COMPL HOMOLOGADA (2'!AY585</f>
        <v>0</v>
      </c>
      <c r="K585" s="123"/>
      <c r="L585" s="123">
        <f t="shared" si="32"/>
        <v>2805093.727947711</v>
      </c>
      <c r="M585" s="123"/>
      <c r="N585" s="123">
        <f>'MATRIZ 2017 COMPL HOMOLOGADA (2'!AG585+'MATRIZ 2017 COMPL HOMOLOGADA (2'!AJ585+'MATRIZ 2017 COMPL HOMOLOGADA (2'!AM585</f>
        <v>1136949.6362682725</v>
      </c>
      <c r="O585" s="123"/>
      <c r="P585" s="123"/>
      <c r="Q585" s="123">
        <f>'MATRIZ 2017 COMPL HOMOLOGADA (2'!AJ585+'MATRIZ 2017 COMPL HOMOLOGADA (2'!AM585+'MATRIZ 2017 COMPL HOMOLOGADA (2'!AP585</f>
        <v>593238.2912827289</v>
      </c>
      <c r="R585" s="102"/>
    </row>
    <row r="586" spans="1:18" x14ac:dyDescent="0.25">
      <c r="A586" s="102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02"/>
    </row>
    <row r="587" spans="1:18" x14ac:dyDescent="0.25">
      <c r="A587" s="102"/>
      <c r="B587" s="107" t="s">
        <v>613</v>
      </c>
      <c r="C587" s="107" t="s">
        <v>614</v>
      </c>
      <c r="D587" s="107" t="s">
        <v>84</v>
      </c>
      <c r="E587" s="107"/>
      <c r="F587" s="109"/>
      <c r="G587" s="107"/>
      <c r="H587" s="124">
        <f>SUM(H588:H605)</f>
        <v>32383475.674880173</v>
      </c>
      <c r="I587" s="124">
        <f>SUM(I588:I605)</f>
        <v>4820050.9408949325</v>
      </c>
      <c r="J587" s="124">
        <f>SUM(J588:J605)</f>
        <v>5534571.5258126343</v>
      </c>
      <c r="K587" s="124"/>
      <c r="L587" s="124">
        <f>SUM(L588:L605)</f>
        <v>42738098.141587742</v>
      </c>
      <c r="M587" s="124"/>
      <c r="N587" s="124">
        <f>SUM(N588:N605)</f>
        <v>10309741.833408022</v>
      </c>
      <c r="O587" s="124"/>
      <c r="P587" s="124">
        <f>L587*'DADOS BASE PROPOSTA'!$H$63</f>
        <v>34190.478513270195</v>
      </c>
      <c r="Q587" s="124">
        <v>2926829.27</v>
      </c>
      <c r="R587" s="102"/>
    </row>
    <row r="588" spans="1:18" hidden="1" x14ac:dyDescent="0.25">
      <c r="A588" s="102"/>
      <c r="B588" s="103" t="s">
        <v>613</v>
      </c>
      <c r="C588" s="103" t="s">
        <v>35</v>
      </c>
      <c r="D588" s="103" t="s">
        <v>85</v>
      </c>
      <c r="F588" s="77">
        <f>'MATRIZ 2017 COMPL HOMOLOGADA (2'!Q588</f>
        <v>17</v>
      </c>
      <c r="H588" s="123">
        <f>'MATRIZ 2017 COMPL HOMOLOGADA (2'!J588</f>
        <v>0</v>
      </c>
      <c r="I588" s="123">
        <f>SUMIF('MATRIZ 2017 COMPL HOMOLOGADA (2'!D589:D606,"ECR",'MATRIZ 2017 COMPL HOMOLOGADA (2'!O589:O606)</f>
        <v>0</v>
      </c>
      <c r="J588" s="123">
        <f>'MATRIZ 2017 COMPL HOMOLOGADA (2'!R588+'MATRIZ 2017 COMPL HOMOLOGADA (2'!X588+'MATRIZ 2017 COMPL HOMOLOGADA (2'!AQ588+'MATRIZ 2017 COMPL HOMOLOGADA (2'!AU588+'MATRIZ 2017 COMPL HOMOLOGADA (2'!AY588</f>
        <v>5226468.4456686713</v>
      </c>
      <c r="K588" s="123"/>
      <c r="L588" s="123">
        <f t="shared" ref="L588:L605" si="33">SUM(H588:J588)</f>
        <v>5226468.4456686713</v>
      </c>
      <c r="M588" s="123"/>
      <c r="N588" s="123">
        <f>'MATRIZ 2017 COMPL HOMOLOGADA (2'!AG588+'MATRIZ 2017 COMPL HOMOLOGADA (2'!AJ588+'MATRIZ 2017 COMPL HOMOLOGADA (2'!AM588</f>
        <v>0</v>
      </c>
      <c r="O588" s="123"/>
      <c r="P588" s="123"/>
      <c r="Q588" s="123">
        <f>'MATRIZ 2017 COMPL HOMOLOGADA (2'!AJ588+'MATRIZ 2017 COMPL HOMOLOGADA (2'!AM588+'MATRIZ 2017 COMPL HOMOLOGADA (2'!AP588</f>
        <v>192634.17482490171</v>
      </c>
      <c r="R588" s="102"/>
    </row>
    <row r="589" spans="1:18" hidden="1" x14ac:dyDescent="0.25">
      <c r="A589" s="102"/>
      <c r="B589" s="103" t="s">
        <v>613</v>
      </c>
      <c r="C589" s="103" t="s">
        <v>615</v>
      </c>
      <c r="D589" s="103" t="s">
        <v>93</v>
      </c>
      <c r="H589" s="123">
        <f>'MATRIZ 2017 COMPL HOMOLOGADA (2'!J589</f>
        <v>0</v>
      </c>
      <c r="I589" s="123">
        <f>'MATRIZ 2017 COMPL HOMOLOGADA (2'!O589</f>
        <v>1073044.4506015764</v>
      </c>
      <c r="J589" s="123">
        <f>'MATRIZ 2017 COMPL HOMOLOGADA (2'!R589+'MATRIZ 2017 COMPL HOMOLOGADA (2'!X589+'MATRIZ 2017 COMPL HOMOLOGADA (2'!AQ589+'MATRIZ 2017 COMPL HOMOLOGADA (2'!AU589+'MATRIZ 2017 COMPL HOMOLOGADA (2'!AY589</f>
        <v>0</v>
      </c>
      <c r="K589" s="123"/>
      <c r="L589" s="123">
        <f t="shared" si="33"/>
        <v>1073044.4506015764</v>
      </c>
      <c r="M589" s="123"/>
      <c r="N589" s="123">
        <f>'MATRIZ 2017 COMPL HOMOLOGADA (2'!AG589+'MATRIZ 2017 COMPL HOMOLOGADA (2'!AJ589+'MATRIZ 2017 COMPL HOMOLOGADA (2'!AM589</f>
        <v>75777.844359008377</v>
      </c>
      <c r="O589" s="123"/>
      <c r="P589" s="123"/>
      <c r="Q589" s="123">
        <f>'MATRIZ 2017 COMPL HOMOLOGADA (2'!AJ589+'MATRIZ 2017 COMPL HOMOLOGADA (2'!AM589+'MATRIZ 2017 COMPL HOMOLOGADA (2'!AP589</f>
        <v>0</v>
      </c>
      <c r="R589" s="102"/>
    </row>
    <row r="590" spans="1:18" hidden="1" x14ac:dyDescent="0.25">
      <c r="A590" s="102"/>
      <c r="B590" s="103" t="s">
        <v>613</v>
      </c>
      <c r="C590" s="103" t="s">
        <v>616</v>
      </c>
      <c r="D590" s="103" t="s">
        <v>87</v>
      </c>
      <c r="H590" s="123">
        <f>'MATRIZ 2017 COMPL HOMOLOGADA (2'!J590</f>
        <v>0</v>
      </c>
      <c r="I590" s="123">
        <f>'MATRIZ 2017 COMPL HOMOLOGADA (2'!O590</f>
        <v>510890.94723186921</v>
      </c>
      <c r="J590" s="123">
        <f>'MATRIZ 2017 COMPL HOMOLOGADA (2'!R590+'MATRIZ 2017 COMPL HOMOLOGADA (2'!X590+'MATRIZ 2017 COMPL HOMOLOGADA (2'!AQ590+'MATRIZ 2017 COMPL HOMOLOGADA (2'!AU590+'MATRIZ 2017 COMPL HOMOLOGADA (2'!AY590</f>
        <v>0</v>
      </c>
      <c r="K590" s="123"/>
      <c r="L590" s="123">
        <f t="shared" si="33"/>
        <v>510890.94723186921</v>
      </c>
      <c r="M590" s="123"/>
      <c r="N590" s="123">
        <f>'MATRIZ 2017 COMPL HOMOLOGADA (2'!AG590+'MATRIZ 2017 COMPL HOMOLOGADA (2'!AJ590+'MATRIZ 2017 COMPL HOMOLOGADA (2'!AM590</f>
        <v>41528.730539368742</v>
      </c>
      <c r="O590" s="123"/>
      <c r="P590" s="123"/>
      <c r="Q590" s="123">
        <f>'MATRIZ 2017 COMPL HOMOLOGADA (2'!AJ590+'MATRIZ 2017 COMPL HOMOLOGADA (2'!AM590+'MATRIZ 2017 COMPL HOMOLOGADA (2'!AP590</f>
        <v>0</v>
      </c>
      <c r="R590" s="102"/>
    </row>
    <row r="591" spans="1:18" hidden="1" x14ac:dyDescent="0.25">
      <c r="A591" s="102"/>
      <c r="B591" s="103" t="s">
        <v>613</v>
      </c>
      <c r="C591" s="103" t="s">
        <v>617</v>
      </c>
      <c r="D591" s="103" t="s">
        <v>89</v>
      </c>
      <c r="H591" s="123">
        <f>'MATRIZ 2017 COMPL HOMOLOGADA (2'!J591</f>
        <v>4194942.8969383324</v>
      </c>
      <c r="I591" s="123">
        <f>'MATRIZ 2017 COMPL HOMOLOGADA (2'!O591</f>
        <v>0</v>
      </c>
      <c r="J591" s="123">
        <f>'MATRIZ 2017 COMPL HOMOLOGADA (2'!R591+'MATRIZ 2017 COMPL HOMOLOGADA (2'!X591+'MATRIZ 2017 COMPL HOMOLOGADA (2'!AQ591+'MATRIZ 2017 COMPL HOMOLOGADA (2'!AU591+'MATRIZ 2017 COMPL HOMOLOGADA (2'!AY591</f>
        <v>0</v>
      </c>
      <c r="K591" s="123"/>
      <c r="L591" s="123">
        <f t="shared" si="33"/>
        <v>4194942.8969383324</v>
      </c>
      <c r="M591" s="123"/>
      <c r="N591" s="123">
        <f>'MATRIZ 2017 COMPL HOMOLOGADA (2'!AG591+'MATRIZ 2017 COMPL HOMOLOGADA (2'!AJ591+'MATRIZ 2017 COMPL HOMOLOGADA (2'!AM591</f>
        <v>841717.73386718449</v>
      </c>
      <c r="O591" s="123"/>
      <c r="P591" s="123"/>
      <c r="Q591" s="123">
        <f>'MATRIZ 2017 COMPL HOMOLOGADA (2'!AJ591+'MATRIZ 2017 COMPL HOMOLOGADA (2'!AM591+'MATRIZ 2017 COMPL HOMOLOGADA (2'!AP591</f>
        <v>0</v>
      </c>
      <c r="R591" s="102"/>
    </row>
    <row r="592" spans="1:18" hidden="1" x14ac:dyDescent="0.25">
      <c r="A592" s="102"/>
      <c r="B592" s="103" t="s">
        <v>613</v>
      </c>
      <c r="C592" s="103" t="s">
        <v>618</v>
      </c>
      <c r="D592" s="103" t="s">
        <v>89</v>
      </c>
      <c r="H592" s="123">
        <f>'MATRIZ 2017 COMPL HOMOLOGADA (2'!J592</f>
        <v>1810078.9104085192</v>
      </c>
      <c r="I592" s="123">
        <f>'MATRIZ 2017 COMPL HOMOLOGADA (2'!O592</f>
        <v>0</v>
      </c>
      <c r="J592" s="123">
        <f>'MATRIZ 2017 COMPL HOMOLOGADA (2'!R592+'MATRIZ 2017 COMPL HOMOLOGADA (2'!X592+'MATRIZ 2017 COMPL HOMOLOGADA (2'!AQ592+'MATRIZ 2017 COMPL HOMOLOGADA (2'!AU592+'MATRIZ 2017 COMPL HOMOLOGADA (2'!AY592</f>
        <v>0</v>
      </c>
      <c r="K592" s="123"/>
      <c r="L592" s="123">
        <f t="shared" si="33"/>
        <v>1810078.9104085192</v>
      </c>
      <c r="M592" s="123"/>
      <c r="N592" s="123">
        <f>'MATRIZ 2017 COMPL HOMOLOGADA (2'!AG592+'MATRIZ 2017 COMPL HOMOLOGADA (2'!AJ592+'MATRIZ 2017 COMPL HOMOLOGADA (2'!AM592</f>
        <v>533100.57801450242</v>
      </c>
      <c r="O592" s="123"/>
      <c r="P592" s="123"/>
      <c r="Q592" s="123">
        <f>'MATRIZ 2017 COMPL HOMOLOGADA (2'!AJ592+'MATRIZ 2017 COMPL HOMOLOGADA (2'!AM592+'MATRIZ 2017 COMPL HOMOLOGADA (2'!AP592</f>
        <v>0</v>
      </c>
      <c r="R592" s="102"/>
    </row>
    <row r="593" spans="1:18" hidden="1" x14ac:dyDescent="0.25">
      <c r="A593" s="102"/>
      <c r="B593" s="103" t="s">
        <v>613</v>
      </c>
      <c r="C593" s="103" t="s">
        <v>619</v>
      </c>
      <c r="D593" s="103" t="s">
        <v>89</v>
      </c>
      <c r="H593" s="123">
        <f>'MATRIZ 2017 COMPL HOMOLOGADA (2'!J593</f>
        <v>2086796.8522025105</v>
      </c>
      <c r="I593" s="123">
        <f>'MATRIZ 2017 COMPL HOMOLOGADA (2'!O593</f>
        <v>0</v>
      </c>
      <c r="J593" s="123">
        <f>'MATRIZ 2017 COMPL HOMOLOGADA (2'!R593+'MATRIZ 2017 COMPL HOMOLOGADA (2'!X593+'MATRIZ 2017 COMPL HOMOLOGADA (2'!AQ593+'MATRIZ 2017 COMPL HOMOLOGADA (2'!AU593+'MATRIZ 2017 COMPL HOMOLOGADA (2'!AY593</f>
        <v>0</v>
      </c>
      <c r="K593" s="123"/>
      <c r="L593" s="123">
        <f t="shared" si="33"/>
        <v>2086796.8522025105</v>
      </c>
      <c r="M593" s="123"/>
      <c r="N593" s="123">
        <f>'MATRIZ 2017 COMPL HOMOLOGADA (2'!AG593+'MATRIZ 2017 COMPL HOMOLOGADA (2'!AJ593+'MATRIZ 2017 COMPL HOMOLOGADA (2'!AM593</f>
        <v>567644.5294807608</v>
      </c>
      <c r="O593" s="123"/>
      <c r="P593" s="123"/>
      <c r="Q593" s="123">
        <f>'MATRIZ 2017 COMPL HOMOLOGADA (2'!AJ593+'MATRIZ 2017 COMPL HOMOLOGADA (2'!AM593+'MATRIZ 2017 COMPL HOMOLOGADA (2'!AP593</f>
        <v>0</v>
      </c>
      <c r="R593" s="102"/>
    </row>
    <row r="594" spans="1:18" hidden="1" x14ac:dyDescent="0.25">
      <c r="A594" s="102"/>
      <c r="B594" s="103" t="s">
        <v>613</v>
      </c>
      <c r="C594" s="103" t="s">
        <v>620</v>
      </c>
      <c r="D594" s="103" t="s">
        <v>89</v>
      </c>
      <c r="H594" s="123">
        <f>'MATRIZ 2017 COMPL HOMOLOGADA (2'!J594</f>
        <v>1972693.207994672</v>
      </c>
      <c r="I594" s="123">
        <f>'MATRIZ 2017 COMPL HOMOLOGADA (2'!O594</f>
        <v>0</v>
      </c>
      <c r="J594" s="123">
        <f>'MATRIZ 2017 COMPL HOMOLOGADA (2'!R594+'MATRIZ 2017 COMPL HOMOLOGADA (2'!X594+'MATRIZ 2017 COMPL HOMOLOGADA (2'!AQ594+'MATRIZ 2017 COMPL HOMOLOGADA (2'!AU594+'MATRIZ 2017 COMPL HOMOLOGADA (2'!AY594</f>
        <v>0</v>
      </c>
      <c r="K594" s="123"/>
      <c r="L594" s="123">
        <f t="shared" si="33"/>
        <v>1972693.207994672</v>
      </c>
      <c r="M594" s="123"/>
      <c r="N594" s="123">
        <f>'MATRIZ 2017 COMPL HOMOLOGADA (2'!AG594+'MATRIZ 2017 COMPL HOMOLOGADA (2'!AJ594+'MATRIZ 2017 COMPL HOMOLOGADA (2'!AM594</f>
        <v>624803.82675002795</v>
      </c>
      <c r="O594" s="123"/>
      <c r="P594" s="123"/>
      <c r="Q594" s="123">
        <f>'MATRIZ 2017 COMPL HOMOLOGADA (2'!AJ594+'MATRIZ 2017 COMPL HOMOLOGADA (2'!AM594+'MATRIZ 2017 COMPL HOMOLOGADA (2'!AP594</f>
        <v>0</v>
      </c>
      <c r="R594" s="102"/>
    </row>
    <row r="595" spans="1:18" hidden="1" x14ac:dyDescent="0.25">
      <c r="A595" s="102"/>
      <c r="B595" s="103" t="s">
        <v>613</v>
      </c>
      <c r="C595" s="103" t="s">
        <v>621</v>
      </c>
      <c r="D595" s="103" t="s">
        <v>89</v>
      </c>
      <c r="H595" s="123">
        <f>'MATRIZ 2017 COMPL HOMOLOGADA (2'!J595</f>
        <v>1746261.7756444614</v>
      </c>
      <c r="I595" s="123">
        <f>'MATRIZ 2017 COMPL HOMOLOGADA (2'!O595</f>
        <v>0</v>
      </c>
      <c r="J595" s="123">
        <f>'MATRIZ 2017 COMPL HOMOLOGADA (2'!R595+'MATRIZ 2017 COMPL HOMOLOGADA (2'!X595+'MATRIZ 2017 COMPL HOMOLOGADA (2'!AQ595+'MATRIZ 2017 COMPL HOMOLOGADA (2'!AU595+'MATRIZ 2017 COMPL HOMOLOGADA (2'!AY595</f>
        <v>0</v>
      </c>
      <c r="K595" s="123"/>
      <c r="L595" s="123">
        <f t="shared" si="33"/>
        <v>1746261.7756444614</v>
      </c>
      <c r="M595" s="123"/>
      <c r="N595" s="123">
        <f>'MATRIZ 2017 COMPL HOMOLOGADA (2'!AG595+'MATRIZ 2017 COMPL HOMOLOGADA (2'!AJ595+'MATRIZ 2017 COMPL HOMOLOGADA (2'!AM595</f>
        <v>478848.94037255534</v>
      </c>
      <c r="O595" s="123"/>
      <c r="P595" s="123"/>
      <c r="Q595" s="123">
        <f>'MATRIZ 2017 COMPL HOMOLOGADA (2'!AJ595+'MATRIZ 2017 COMPL HOMOLOGADA (2'!AM595+'MATRIZ 2017 COMPL HOMOLOGADA (2'!AP595</f>
        <v>0</v>
      </c>
      <c r="R595" s="102"/>
    </row>
    <row r="596" spans="1:18" hidden="1" x14ac:dyDescent="0.25">
      <c r="A596" s="102"/>
      <c r="B596" s="103" t="s">
        <v>613</v>
      </c>
      <c r="C596" s="103" t="s">
        <v>622</v>
      </c>
      <c r="D596" s="103" t="s">
        <v>89</v>
      </c>
      <c r="H596" s="123">
        <f>'MATRIZ 2017 COMPL HOMOLOGADA (2'!J596</f>
        <v>1719973.4019592025</v>
      </c>
      <c r="I596" s="123">
        <f>'MATRIZ 2017 COMPL HOMOLOGADA (2'!O596</f>
        <v>0</v>
      </c>
      <c r="J596" s="123">
        <f>'MATRIZ 2017 COMPL HOMOLOGADA (2'!R596+'MATRIZ 2017 COMPL HOMOLOGADA (2'!X596+'MATRIZ 2017 COMPL HOMOLOGADA (2'!AQ596+'MATRIZ 2017 COMPL HOMOLOGADA (2'!AU596+'MATRIZ 2017 COMPL HOMOLOGADA (2'!AY596</f>
        <v>0</v>
      </c>
      <c r="K596" s="123"/>
      <c r="L596" s="123">
        <f t="shared" si="33"/>
        <v>1719973.4019592025</v>
      </c>
      <c r="M596" s="123"/>
      <c r="N596" s="123">
        <f>'MATRIZ 2017 COMPL HOMOLOGADA (2'!AG596+'MATRIZ 2017 COMPL HOMOLOGADA (2'!AJ596+'MATRIZ 2017 COMPL HOMOLOGADA (2'!AM596</f>
        <v>326686.63469791156</v>
      </c>
      <c r="O596" s="123"/>
      <c r="P596" s="123"/>
      <c r="Q596" s="123">
        <f>'MATRIZ 2017 COMPL HOMOLOGADA (2'!AJ596+'MATRIZ 2017 COMPL HOMOLOGADA (2'!AM596+'MATRIZ 2017 COMPL HOMOLOGADA (2'!AP596</f>
        <v>0</v>
      </c>
      <c r="R596" s="102"/>
    </row>
    <row r="597" spans="1:18" hidden="1" x14ac:dyDescent="0.25">
      <c r="A597" s="102"/>
      <c r="B597" s="103" t="s">
        <v>613</v>
      </c>
      <c r="C597" s="103" t="s">
        <v>623</v>
      </c>
      <c r="D597" s="103" t="s">
        <v>89</v>
      </c>
      <c r="H597" s="123">
        <f>'MATRIZ 2017 COMPL HOMOLOGADA (2'!J597</f>
        <v>2415693.9446898857</v>
      </c>
      <c r="I597" s="123">
        <f>'MATRIZ 2017 COMPL HOMOLOGADA (2'!O597</f>
        <v>0</v>
      </c>
      <c r="J597" s="123">
        <f>'MATRIZ 2017 COMPL HOMOLOGADA (2'!R597+'MATRIZ 2017 COMPL HOMOLOGADA (2'!X597+'MATRIZ 2017 COMPL HOMOLOGADA (2'!AQ597+'MATRIZ 2017 COMPL HOMOLOGADA (2'!AU597+'MATRIZ 2017 COMPL HOMOLOGADA (2'!AY597</f>
        <v>0</v>
      </c>
      <c r="K597" s="123"/>
      <c r="L597" s="123">
        <f t="shared" si="33"/>
        <v>2415693.9446898857</v>
      </c>
      <c r="M597" s="123"/>
      <c r="N597" s="123">
        <f>'MATRIZ 2017 COMPL HOMOLOGADA (2'!AG597+'MATRIZ 2017 COMPL HOMOLOGADA (2'!AJ597+'MATRIZ 2017 COMPL HOMOLOGADA (2'!AM597</f>
        <v>449259.64280031336</v>
      </c>
      <c r="O597" s="123"/>
      <c r="P597" s="123"/>
      <c r="Q597" s="123">
        <f>'MATRIZ 2017 COMPL HOMOLOGADA (2'!AJ597+'MATRIZ 2017 COMPL HOMOLOGADA (2'!AM597+'MATRIZ 2017 COMPL HOMOLOGADA (2'!AP597</f>
        <v>0</v>
      </c>
      <c r="R597" s="102"/>
    </row>
    <row r="598" spans="1:18" hidden="1" x14ac:dyDescent="0.25">
      <c r="A598" s="102"/>
      <c r="B598" s="103" t="s">
        <v>613</v>
      </c>
      <c r="C598" s="103" t="s">
        <v>624</v>
      </c>
      <c r="D598" s="103" t="s">
        <v>89</v>
      </c>
      <c r="H598" s="123">
        <f>'MATRIZ 2017 COMPL HOMOLOGADA (2'!J598</f>
        <v>1719973.4019592025</v>
      </c>
      <c r="I598" s="123">
        <f>'MATRIZ 2017 COMPL HOMOLOGADA (2'!O598</f>
        <v>0</v>
      </c>
      <c r="J598" s="123">
        <f>'MATRIZ 2017 COMPL HOMOLOGADA (2'!R598+'MATRIZ 2017 COMPL HOMOLOGADA (2'!X598+'MATRIZ 2017 COMPL HOMOLOGADA (2'!AQ598+'MATRIZ 2017 COMPL HOMOLOGADA (2'!AU598+'MATRIZ 2017 COMPL HOMOLOGADA (2'!AY598</f>
        <v>64023.735873696402</v>
      </c>
      <c r="K598" s="123"/>
      <c r="L598" s="123">
        <f t="shared" si="33"/>
        <v>1783997.1378328989</v>
      </c>
      <c r="M598" s="123"/>
      <c r="N598" s="123">
        <f>'MATRIZ 2017 COMPL HOMOLOGADA (2'!AG598+'MATRIZ 2017 COMPL HOMOLOGADA (2'!AJ598+'MATRIZ 2017 COMPL HOMOLOGADA (2'!AM598</f>
        <v>561841.44658661203</v>
      </c>
      <c r="O598" s="123"/>
      <c r="P598" s="123"/>
      <c r="Q598" s="123">
        <f>'MATRIZ 2017 COMPL HOMOLOGADA (2'!AJ598+'MATRIZ 2017 COMPL HOMOLOGADA (2'!AM598+'MATRIZ 2017 COMPL HOMOLOGADA (2'!AP598</f>
        <v>34036.581108244623</v>
      </c>
      <c r="R598" s="102"/>
    </row>
    <row r="599" spans="1:18" hidden="1" x14ac:dyDescent="0.25">
      <c r="A599" s="102"/>
      <c r="B599" s="103" t="s">
        <v>613</v>
      </c>
      <c r="C599" s="103" t="s">
        <v>625</v>
      </c>
      <c r="D599" s="103" t="s">
        <v>89</v>
      </c>
      <c r="H599" s="123">
        <f>'MATRIZ 2017 COMPL HOMOLOGADA (2'!J599</f>
        <v>2950664.129281227</v>
      </c>
      <c r="I599" s="123">
        <f>'MATRIZ 2017 COMPL HOMOLOGADA (2'!O599</f>
        <v>0</v>
      </c>
      <c r="J599" s="123">
        <f>'MATRIZ 2017 COMPL HOMOLOGADA (2'!R599+'MATRIZ 2017 COMPL HOMOLOGADA (2'!X599+'MATRIZ 2017 COMPL HOMOLOGADA (2'!AQ599+'MATRIZ 2017 COMPL HOMOLOGADA (2'!AU599+'MATRIZ 2017 COMPL HOMOLOGADA (2'!AY599</f>
        <v>175118.09082456469</v>
      </c>
      <c r="K599" s="123"/>
      <c r="L599" s="123">
        <f t="shared" si="33"/>
        <v>3125782.2201057915</v>
      </c>
      <c r="M599" s="123"/>
      <c r="N599" s="123">
        <f>'MATRIZ 2017 COMPL HOMOLOGADA (2'!AG599+'MATRIZ 2017 COMPL HOMOLOGADA (2'!AJ599+'MATRIZ 2017 COMPL HOMOLOGADA (2'!AM599</f>
        <v>1297318.0131710756</v>
      </c>
      <c r="O599" s="123"/>
      <c r="P599" s="123"/>
      <c r="Q599" s="123">
        <f>'MATRIZ 2017 COMPL HOMOLOGADA (2'!AJ599+'MATRIZ 2017 COMPL HOMOLOGADA (2'!AM599+'MATRIZ 2017 COMPL HOMOLOGADA (2'!AP599</f>
        <v>100790.49599495695</v>
      </c>
      <c r="R599" s="102"/>
    </row>
    <row r="600" spans="1:18" hidden="1" x14ac:dyDescent="0.25">
      <c r="A600" s="102"/>
      <c r="B600" s="103" t="s">
        <v>613</v>
      </c>
      <c r="C600" s="103" t="s">
        <v>626</v>
      </c>
      <c r="D600" s="103" t="s">
        <v>89</v>
      </c>
      <c r="H600" s="123">
        <f>'MATRIZ 2017 COMPL HOMOLOGADA (2'!J600</f>
        <v>1719973.4019592027</v>
      </c>
      <c r="I600" s="123">
        <f>'MATRIZ 2017 COMPL HOMOLOGADA (2'!O600</f>
        <v>0</v>
      </c>
      <c r="J600" s="123">
        <f>'MATRIZ 2017 COMPL HOMOLOGADA (2'!R600+'MATRIZ 2017 COMPL HOMOLOGADA (2'!X600+'MATRIZ 2017 COMPL HOMOLOGADA (2'!AQ600+'MATRIZ 2017 COMPL HOMOLOGADA (2'!AU600+'MATRIZ 2017 COMPL HOMOLOGADA (2'!AY600</f>
        <v>0</v>
      </c>
      <c r="K600" s="123"/>
      <c r="L600" s="123">
        <f t="shared" si="33"/>
        <v>1719973.4019592027</v>
      </c>
      <c r="M600" s="123"/>
      <c r="N600" s="123">
        <f>'MATRIZ 2017 COMPL HOMOLOGADA (2'!AG600+'MATRIZ 2017 COMPL HOMOLOGADA (2'!AJ600+'MATRIZ 2017 COMPL HOMOLOGADA (2'!AM600</f>
        <v>434679.82133761601</v>
      </c>
      <c r="O600" s="123"/>
      <c r="P600" s="123"/>
      <c r="Q600" s="123">
        <f>'MATRIZ 2017 COMPL HOMOLOGADA (2'!AJ600+'MATRIZ 2017 COMPL HOMOLOGADA (2'!AM600+'MATRIZ 2017 COMPL HOMOLOGADA (2'!AP600</f>
        <v>0</v>
      </c>
      <c r="R600" s="102"/>
    </row>
    <row r="601" spans="1:18" hidden="1" x14ac:dyDescent="0.25">
      <c r="A601" s="102"/>
      <c r="B601" s="103" t="s">
        <v>613</v>
      </c>
      <c r="C601" s="103" t="s">
        <v>627</v>
      </c>
      <c r="D601" s="103" t="s">
        <v>89</v>
      </c>
      <c r="H601" s="123">
        <f>'MATRIZ 2017 COMPL HOMOLOGADA (2'!J601</f>
        <v>4371787.64148919</v>
      </c>
      <c r="I601" s="123">
        <f>'MATRIZ 2017 COMPL HOMOLOGADA (2'!O601</f>
        <v>0</v>
      </c>
      <c r="J601" s="123">
        <f>'MATRIZ 2017 COMPL HOMOLOGADA (2'!R601+'MATRIZ 2017 COMPL HOMOLOGADA (2'!X601+'MATRIZ 2017 COMPL HOMOLOGADA (2'!AQ601+'MATRIZ 2017 COMPL HOMOLOGADA (2'!AU601+'MATRIZ 2017 COMPL HOMOLOGADA (2'!AY601</f>
        <v>68961.253445701572</v>
      </c>
      <c r="K601" s="123"/>
      <c r="L601" s="123">
        <f t="shared" si="33"/>
        <v>4440748.8949348917</v>
      </c>
      <c r="M601" s="123"/>
      <c r="N601" s="123">
        <f>'MATRIZ 2017 COMPL HOMOLOGADA (2'!AG601+'MATRIZ 2017 COMPL HOMOLOGADA (2'!AJ601+'MATRIZ 2017 COMPL HOMOLOGADA (2'!AM601</f>
        <v>1266480.7919331631</v>
      </c>
      <c r="O601" s="123"/>
      <c r="P601" s="123"/>
      <c r="Q601" s="123">
        <f>'MATRIZ 2017 COMPL HOMOLOGADA (2'!AJ601+'MATRIZ 2017 COMPL HOMOLOGADA (2'!AM601+'MATRIZ 2017 COMPL HOMOLOGADA (2'!AP601</f>
        <v>36938.925233753856</v>
      </c>
      <c r="R601" s="102"/>
    </row>
    <row r="602" spans="1:18" hidden="1" x14ac:dyDescent="0.25">
      <c r="A602" s="102"/>
      <c r="B602" s="103" t="s">
        <v>613</v>
      </c>
      <c r="C602" s="103" t="s">
        <v>628</v>
      </c>
      <c r="D602" s="103" t="s">
        <v>93</v>
      </c>
      <c r="H602" s="123">
        <f>'MATRIZ 2017 COMPL HOMOLOGADA (2'!J602</f>
        <v>0</v>
      </c>
      <c r="I602" s="123">
        <f>'MATRIZ 2017 COMPL HOMOLOGADA (2'!O602</f>
        <v>1012085.729147182</v>
      </c>
      <c r="J602" s="123">
        <f>'MATRIZ 2017 COMPL HOMOLOGADA (2'!R602+'MATRIZ 2017 COMPL HOMOLOGADA (2'!X602+'MATRIZ 2017 COMPL HOMOLOGADA (2'!AQ602+'MATRIZ 2017 COMPL HOMOLOGADA (2'!AU602+'MATRIZ 2017 COMPL HOMOLOGADA (2'!AY602</f>
        <v>0</v>
      </c>
      <c r="K602" s="123"/>
      <c r="L602" s="123">
        <f t="shared" si="33"/>
        <v>1012085.729147182</v>
      </c>
      <c r="M602" s="123"/>
      <c r="N602" s="123">
        <f>'MATRIZ 2017 COMPL HOMOLOGADA (2'!AG602+'MATRIZ 2017 COMPL HOMOLOGADA (2'!AJ602+'MATRIZ 2017 COMPL HOMOLOGADA (2'!AM602</f>
        <v>10549.904400116069</v>
      </c>
      <c r="O602" s="123"/>
      <c r="P602" s="123"/>
      <c r="Q602" s="123">
        <f>'MATRIZ 2017 COMPL HOMOLOGADA (2'!AJ602+'MATRIZ 2017 COMPL HOMOLOGADA (2'!AM602+'MATRIZ 2017 COMPL HOMOLOGADA (2'!AP602</f>
        <v>0</v>
      </c>
      <c r="R602" s="102"/>
    </row>
    <row r="603" spans="1:18" hidden="1" x14ac:dyDescent="0.25">
      <c r="A603" s="102"/>
      <c r="B603" s="103" t="s">
        <v>613</v>
      </c>
      <c r="C603" s="103" t="s">
        <v>629</v>
      </c>
      <c r="D603" s="103" t="s">
        <v>89</v>
      </c>
      <c r="H603" s="123">
        <f>'MATRIZ 2017 COMPL HOMOLOGADA (2'!J603</f>
        <v>5674636.1103537669</v>
      </c>
      <c r="I603" s="123">
        <f>'MATRIZ 2017 COMPL HOMOLOGADA (2'!O603</f>
        <v>0</v>
      </c>
      <c r="J603" s="123">
        <f>'MATRIZ 2017 COMPL HOMOLOGADA (2'!R603+'MATRIZ 2017 COMPL HOMOLOGADA (2'!X603+'MATRIZ 2017 COMPL HOMOLOGADA (2'!AQ603+'MATRIZ 2017 COMPL HOMOLOGADA (2'!AU603+'MATRIZ 2017 COMPL HOMOLOGADA (2'!AY603</f>
        <v>0</v>
      </c>
      <c r="K603" s="123"/>
      <c r="L603" s="123">
        <f t="shared" si="33"/>
        <v>5674636.1103537669</v>
      </c>
      <c r="M603" s="123"/>
      <c r="N603" s="123">
        <f>'MATRIZ 2017 COMPL HOMOLOGADA (2'!AG603+'MATRIZ 2017 COMPL HOMOLOGADA (2'!AJ603+'MATRIZ 2017 COMPL HOMOLOGADA (2'!AM603</f>
        <v>2509362.6777797341</v>
      </c>
      <c r="O603" s="123"/>
      <c r="P603" s="123"/>
      <c r="Q603" s="123">
        <f>'MATRIZ 2017 COMPL HOMOLOGADA (2'!AJ603+'MATRIZ 2017 COMPL HOMOLOGADA (2'!AM603+'MATRIZ 2017 COMPL HOMOLOGADA (2'!AP603</f>
        <v>1511616.7999031071</v>
      </c>
      <c r="R603" s="102"/>
    </row>
    <row r="604" spans="1:18" hidden="1" x14ac:dyDescent="0.25">
      <c r="A604" s="102"/>
      <c r="B604" s="103" t="s">
        <v>613</v>
      </c>
      <c r="C604" s="103" t="s">
        <v>630</v>
      </c>
      <c r="D604" s="103" t="s">
        <v>93</v>
      </c>
      <c r="H604" s="123">
        <f>'MATRIZ 2017 COMPL HOMOLOGADA (2'!J604</f>
        <v>0</v>
      </c>
      <c r="I604" s="123">
        <f>'MATRIZ 2017 COMPL HOMOLOGADA (2'!O604</f>
        <v>1087876.7608324043</v>
      </c>
      <c r="J604" s="123">
        <f>'MATRIZ 2017 COMPL HOMOLOGADA (2'!R604+'MATRIZ 2017 COMPL HOMOLOGADA (2'!X604+'MATRIZ 2017 COMPL HOMOLOGADA (2'!AQ604+'MATRIZ 2017 COMPL HOMOLOGADA (2'!AU604+'MATRIZ 2017 COMPL HOMOLOGADA (2'!AY604</f>
        <v>0</v>
      </c>
      <c r="K604" s="123"/>
      <c r="L604" s="123">
        <f t="shared" si="33"/>
        <v>1087876.7608324043</v>
      </c>
      <c r="M604" s="123"/>
      <c r="N604" s="123">
        <f>'MATRIZ 2017 COMPL HOMOLOGADA (2'!AG604+'MATRIZ 2017 COMPL HOMOLOGADA (2'!AJ604+'MATRIZ 2017 COMPL HOMOLOGADA (2'!AM604</f>
        <v>64448.404988062321</v>
      </c>
      <c r="O604" s="123"/>
      <c r="P604" s="123"/>
      <c r="Q604" s="123">
        <f>'MATRIZ 2017 COMPL HOMOLOGADA (2'!AJ604+'MATRIZ 2017 COMPL HOMOLOGADA (2'!AM604+'MATRIZ 2017 COMPL HOMOLOGADA (2'!AP604</f>
        <v>0</v>
      </c>
      <c r="R604" s="102"/>
    </row>
    <row r="605" spans="1:18" hidden="1" x14ac:dyDescent="0.25">
      <c r="A605" s="102"/>
      <c r="B605" s="103" t="s">
        <v>613</v>
      </c>
      <c r="C605" s="103" t="s">
        <v>631</v>
      </c>
      <c r="D605" s="103" t="s">
        <v>93</v>
      </c>
      <c r="H605" s="123">
        <f>'MATRIZ 2017 COMPL HOMOLOGADA (2'!J605</f>
        <v>0</v>
      </c>
      <c r="I605" s="123">
        <f>'MATRIZ 2017 COMPL HOMOLOGADA (2'!O605</f>
        <v>1136153.053081901</v>
      </c>
      <c r="J605" s="123">
        <f>'MATRIZ 2017 COMPL HOMOLOGADA (2'!R605+'MATRIZ 2017 COMPL HOMOLOGADA (2'!X605+'MATRIZ 2017 COMPL HOMOLOGADA (2'!AQ605+'MATRIZ 2017 COMPL HOMOLOGADA (2'!AU605+'MATRIZ 2017 COMPL HOMOLOGADA (2'!AY605</f>
        <v>0</v>
      </c>
      <c r="K605" s="123"/>
      <c r="L605" s="123">
        <f t="shared" si="33"/>
        <v>1136153.053081901</v>
      </c>
      <c r="M605" s="123"/>
      <c r="N605" s="123">
        <f>'MATRIZ 2017 COMPL HOMOLOGADA (2'!AG605+'MATRIZ 2017 COMPL HOMOLOGADA (2'!AJ605+'MATRIZ 2017 COMPL HOMOLOGADA (2'!AM605</f>
        <v>225692.31233000927</v>
      </c>
      <c r="O605" s="123"/>
      <c r="P605" s="123"/>
      <c r="Q605" s="123">
        <f>'MATRIZ 2017 COMPL HOMOLOGADA (2'!AJ605+'MATRIZ 2017 COMPL HOMOLOGADA (2'!AM605+'MATRIZ 2017 COMPL HOMOLOGADA (2'!AP605</f>
        <v>0</v>
      </c>
      <c r="R605" s="102"/>
    </row>
    <row r="606" spans="1:18" x14ac:dyDescent="0.25">
      <c r="A606" s="102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02"/>
    </row>
    <row r="607" spans="1:18" x14ac:dyDescent="0.25">
      <c r="A607" s="102"/>
      <c r="B607" s="107" t="s">
        <v>613</v>
      </c>
      <c r="C607" s="107" t="s">
        <v>632</v>
      </c>
      <c r="D607" s="107" t="s">
        <v>84</v>
      </c>
      <c r="E607" s="107"/>
      <c r="F607" s="109"/>
      <c r="G607" s="107"/>
      <c r="H607" s="124">
        <f>SUM(H608:H619)</f>
        <v>23508678.769854389</v>
      </c>
      <c r="I607" s="124">
        <f>SUM(I608:I619)</f>
        <v>3220577.7885914808</v>
      </c>
      <c r="J607" s="124">
        <f>SUM(J608:J620)</f>
        <v>5710551.2066099988</v>
      </c>
      <c r="K607" s="124"/>
      <c r="L607" s="124">
        <f>SUM(L608:L620)</f>
        <v>32439807.765055872</v>
      </c>
      <c r="M607" s="124"/>
      <c r="N607" s="124">
        <f>SUM(N608:N620)</f>
        <v>11622546.433650278</v>
      </c>
      <c r="O607" s="124"/>
      <c r="P607" s="124">
        <f>L607*'DADOS BASE PROPOSTA'!$H$63</f>
        <v>25951.8462120447</v>
      </c>
      <c r="Q607" s="124">
        <v>2926829.27</v>
      </c>
      <c r="R607" s="102"/>
    </row>
    <row r="608" spans="1:18" hidden="1" x14ac:dyDescent="0.25">
      <c r="A608" s="102"/>
      <c r="B608" s="103" t="s">
        <v>613</v>
      </c>
      <c r="C608" s="103" t="s">
        <v>35</v>
      </c>
      <c r="D608" s="103" t="s">
        <v>85</v>
      </c>
      <c r="F608" s="77">
        <f>'MATRIZ 2017 COMPL HOMOLOGADA (2'!Q608</f>
        <v>11</v>
      </c>
      <c r="H608" s="123">
        <f>'MATRIZ 2017 COMPL HOMOLOGADA (2'!J608</f>
        <v>0</v>
      </c>
      <c r="I608" s="123">
        <f>SUMIF('MATRIZ 2017 COMPL HOMOLOGADA (2'!D609:D620,"ECR",'MATRIZ 2017 COMPL HOMOLOGADA (2'!O609:O620)</f>
        <v>0</v>
      </c>
      <c r="J608" s="123">
        <f>'MATRIZ 2017 COMPL HOMOLOGADA (2'!R608+'MATRIZ 2017 COMPL HOMOLOGADA (2'!X608+'MATRIZ 2017 COMPL HOMOLOGADA (2'!AQ608+'MATRIZ 2017 COMPL HOMOLOGADA (2'!AU608+'MATRIZ 2017 COMPL HOMOLOGADA (2'!AY608</f>
        <v>4472109.4777467651</v>
      </c>
      <c r="K608" s="123"/>
      <c r="L608" s="123">
        <f t="shared" ref="L608:L620" si="34">SUM(H608:J608)</f>
        <v>4472109.4777467651</v>
      </c>
      <c r="M608" s="123"/>
      <c r="N608" s="123">
        <f>'MATRIZ 2017 COMPL HOMOLOGADA (2'!AG608+'MATRIZ 2017 COMPL HOMOLOGADA (2'!AJ608+'MATRIZ 2017 COMPL HOMOLOGADA (2'!AM608</f>
        <v>0</v>
      </c>
      <c r="O608" s="123"/>
      <c r="P608" s="123"/>
      <c r="Q608" s="123">
        <f>'MATRIZ 2017 COMPL HOMOLOGADA (2'!AJ608+'MATRIZ 2017 COMPL HOMOLOGADA (2'!AM608+'MATRIZ 2017 COMPL HOMOLOGADA (2'!AP608</f>
        <v>124645.64253375992</v>
      </c>
      <c r="R608" s="102"/>
    </row>
    <row r="609" spans="1:18" hidden="1" x14ac:dyDescent="0.25">
      <c r="A609" s="102"/>
      <c r="B609" s="103" t="s">
        <v>613</v>
      </c>
      <c r="C609" s="103" t="s">
        <v>633</v>
      </c>
      <c r="D609" s="103" t="s">
        <v>89</v>
      </c>
      <c r="H609" s="123">
        <f>'MATRIZ 2017 COMPL HOMOLOGADA (2'!J609</f>
        <v>4465914.1414401652</v>
      </c>
      <c r="I609" s="123">
        <f>'MATRIZ 2017 COMPL HOMOLOGADA (2'!O609</f>
        <v>0</v>
      </c>
      <c r="J609" s="123">
        <f>'MATRIZ 2017 COMPL HOMOLOGADA (2'!R609+'MATRIZ 2017 COMPL HOMOLOGADA (2'!X609+'MATRIZ 2017 COMPL HOMOLOGADA (2'!AQ609+'MATRIZ 2017 COMPL HOMOLOGADA (2'!AU609+'MATRIZ 2017 COMPL HOMOLOGADA (2'!AY609</f>
        <v>273162.86159831274</v>
      </c>
      <c r="K609" s="123"/>
      <c r="L609" s="123">
        <f t="shared" si="34"/>
        <v>4739077.0030384781</v>
      </c>
      <c r="M609" s="123"/>
      <c r="N609" s="123">
        <f>'MATRIZ 2017 COMPL HOMOLOGADA (2'!AG609+'MATRIZ 2017 COMPL HOMOLOGADA (2'!AJ609+'MATRIZ 2017 COMPL HOMOLOGADA (2'!AM609</f>
        <v>1887787.7165998076</v>
      </c>
      <c r="O609" s="123"/>
      <c r="P609" s="123"/>
      <c r="Q609" s="123">
        <f>'MATRIZ 2017 COMPL HOMOLOGADA (2'!AJ609+'MATRIZ 2017 COMPL HOMOLOGADA (2'!AM609+'MATRIZ 2017 COMPL HOMOLOGADA (2'!AP609</f>
        <v>1129584.7282502034</v>
      </c>
      <c r="R609" s="102"/>
    </row>
    <row r="610" spans="1:18" hidden="1" x14ac:dyDescent="0.25">
      <c r="A610" s="102"/>
      <c r="B610" s="103" t="s">
        <v>613</v>
      </c>
      <c r="C610" s="103" t="s">
        <v>634</v>
      </c>
      <c r="D610" s="103" t="s">
        <v>87</v>
      </c>
      <c r="H610" s="123">
        <f>'MATRIZ 2017 COMPL HOMOLOGADA (2'!J610</f>
        <v>0</v>
      </c>
      <c r="I610" s="123">
        <f>'MATRIZ 2017 COMPL HOMOLOGADA (2'!O610</f>
        <v>599510.23573856289</v>
      </c>
      <c r="J610" s="123">
        <f>'MATRIZ 2017 COMPL HOMOLOGADA (2'!R610+'MATRIZ 2017 COMPL HOMOLOGADA (2'!X610+'MATRIZ 2017 COMPL HOMOLOGADA (2'!AQ610+'MATRIZ 2017 COMPL HOMOLOGADA (2'!AU610+'MATRIZ 2017 COMPL HOMOLOGADA (2'!AY610</f>
        <v>0</v>
      </c>
      <c r="K610" s="123"/>
      <c r="L610" s="123">
        <f t="shared" si="34"/>
        <v>599510.23573856289</v>
      </c>
      <c r="M610" s="123"/>
      <c r="N610" s="123">
        <f>'MATRIZ 2017 COMPL HOMOLOGADA (2'!AG610+'MATRIZ 2017 COMPL HOMOLOGADA (2'!AJ610+'MATRIZ 2017 COMPL HOMOLOGADA (2'!AM610</f>
        <v>96665.540967681838</v>
      </c>
      <c r="O610" s="123"/>
      <c r="P610" s="123"/>
      <c r="Q610" s="123">
        <f>'MATRIZ 2017 COMPL HOMOLOGADA (2'!AJ610+'MATRIZ 2017 COMPL HOMOLOGADA (2'!AM610+'MATRIZ 2017 COMPL HOMOLOGADA (2'!AP610</f>
        <v>0</v>
      </c>
      <c r="R610" s="102"/>
    </row>
    <row r="611" spans="1:18" hidden="1" x14ac:dyDescent="0.25">
      <c r="A611" s="102"/>
      <c r="B611" s="103" t="s">
        <v>613</v>
      </c>
      <c r="C611" s="103" t="s">
        <v>635</v>
      </c>
      <c r="D611" s="103" t="s">
        <v>89</v>
      </c>
      <c r="H611" s="123">
        <f>'MATRIZ 2017 COMPL HOMOLOGADA (2'!J611</f>
        <v>2591790.3796648532</v>
      </c>
      <c r="I611" s="123">
        <f>'MATRIZ 2017 COMPL HOMOLOGADA (2'!O611</f>
        <v>0</v>
      </c>
      <c r="J611" s="123">
        <f>'MATRIZ 2017 COMPL HOMOLOGADA (2'!R611+'MATRIZ 2017 COMPL HOMOLOGADA (2'!X611+'MATRIZ 2017 COMPL HOMOLOGADA (2'!AQ611+'MATRIZ 2017 COMPL HOMOLOGADA (2'!AU611+'MATRIZ 2017 COMPL HOMOLOGADA (2'!AY611</f>
        <v>0</v>
      </c>
      <c r="K611" s="123"/>
      <c r="L611" s="123">
        <f t="shared" si="34"/>
        <v>2591790.3796648532</v>
      </c>
      <c r="M611" s="123"/>
      <c r="N611" s="123">
        <f>'MATRIZ 2017 COMPL HOMOLOGADA (2'!AG611+'MATRIZ 2017 COMPL HOMOLOGADA (2'!AJ611+'MATRIZ 2017 COMPL HOMOLOGADA (2'!AM611</f>
        <v>1285409.0677289264</v>
      </c>
      <c r="O611" s="123"/>
      <c r="P611" s="123"/>
      <c r="Q611" s="123">
        <f>'MATRIZ 2017 COMPL HOMOLOGADA (2'!AJ611+'MATRIZ 2017 COMPL HOMOLOGADA (2'!AM611+'MATRIZ 2017 COMPL HOMOLOGADA (2'!AP611</f>
        <v>969716.43767369131</v>
      </c>
      <c r="R611" s="102"/>
    </row>
    <row r="612" spans="1:18" hidden="1" x14ac:dyDescent="0.25">
      <c r="A612" s="102"/>
      <c r="B612" s="103" t="s">
        <v>613</v>
      </c>
      <c r="C612" s="103" t="s">
        <v>636</v>
      </c>
      <c r="D612" s="103" t="s">
        <v>136</v>
      </c>
      <c r="H612" s="123">
        <f>'MATRIZ 2017 COMPL HOMOLOGADA (2'!J612</f>
        <v>0</v>
      </c>
      <c r="I612" s="123">
        <f>'MATRIZ 2017 COMPL HOMOLOGADA (2'!O612</f>
        <v>1316930.6700110929</v>
      </c>
      <c r="J612" s="123">
        <f>'MATRIZ 2017 COMPL HOMOLOGADA (2'!R612+'MATRIZ 2017 COMPL HOMOLOGADA (2'!X612+'MATRIZ 2017 COMPL HOMOLOGADA (2'!AQ612+'MATRIZ 2017 COMPL HOMOLOGADA (2'!AU612+'MATRIZ 2017 COMPL HOMOLOGADA (2'!AY612</f>
        <v>130550.11653535895</v>
      </c>
      <c r="K612" s="123"/>
      <c r="L612" s="123">
        <f t="shared" si="34"/>
        <v>1447480.786546452</v>
      </c>
      <c r="M612" s="123"/>
      <c r="N612" s="123">
        <f>'MATRIZ 2017 COMPL HOMOLOGADA (2'!AG612+'MATRIZ 2017 COMPL HOMOLOGADA (2'!AJ612+'MATRIZ 2017 COMPL HOMOLOGADA (2'!AM612</f>
        <v>1245050.0278991859</v>
      </c>
      <c r="O612" s="123"/>
      <c r="P612" s="123"/>
      <c r="Q612" s="123">
        <f>'MATRIZ 2017 COMPL HOMOLOGADA (2'!AJ612+'MATRIZ 2017 COMPL HOMOLOGADA (2'!AM612+'MATRIZ 2017 COMPL HOMOLOGADA (2'!AP612</f>
        <v>1032481.1597498568</v>
      </c>
      <c r="R612" s="102"/>
    </row>
    <row r="613" spans="1:18" hidden="1" x14ac:dyDescent="0.25">
      <c r="A613" s="102"/>
      <c r="B613" s="103" t="s">
        <v>613</v>
      </c>
      <c r="C613" s="103" t="s">
        <v>637</v>
      </c>
      <c r="D613" s="103" t="s">
        <v>89</v>
      </c>
      <c r="H613" s="123">
        <f>'MATRIZ 2017 COMPL HOMOLOGADA (2'!J613</f>
        <v>3254783.6306900214</v>
      </c>
      <c r="I613" s="123">
        <f>'MATRIZ 2017 COMPL HOMOLOGADA (2'!O613</f>
        <v>0</v>
      </c>
      <c r="J613" s="123">
        <f>'MATRIZ 2017 COMPL HOMOLOGADA (2'!R613+'MATRIZ 2017 COMPL HOMOLOGADA (2'!X613+'MATRIZ 2017 COMPL HOMOLOGADA (2'!AQ613+'MATRIZ 2017 COMPL HOMOLOGADA (2'!AU613+'MATRIZ 2017 COMPL HOMOLOGADA (2'!AY613</f>
        <v>3519.9836236284705</v>
      </c>
      <c r="K613" s="123"/>
      <c r="L613" s="123">
        <f t="shared" si="34"/>
        <v>3258303.6143136499</v>
      </c>
      <c r="M613" s="123"/>
      <c r="N613" s="123">
        <f>'MATRIZ 2017 COMPL HOMOLOGADA (2'!AG613+'MATRIZ 2017 COMPL HOMOLOGADA (2'!AJ613+'MATRIZ 2017 COMPL HOMOLOGADA (2'!AM613</f>
        <v>757052.15475758701</v>
      </c>
      <c r="O613" s="123"/>
      <c r="P613" s="123"/>
      <c r="Q613" s="123">
        <f>'MATRIZ 2017 COMPL HOMOLOGADA (2'!AJ613+'MATRIZ 2017 COMPL HOMOLOGADA (2'!AM613+'MATRIZ 2017 COMPL HOMOLOGADA (2'!AP613</f>
        <v>3166.193591464616</v>
      </c>
      <c r="R613" s="102"/>
    </row>
    <row r="614" spans="1:18" hidden="1" x14ac:dyDescent="0.25">
      <c r="A614" s="102"/>
      <c r="B614" s="103" t="s">
        <v>613</v>
      </c>
      <c r="C614" s="103" t="s">
        <v>638</v>
      </c>
      <c r="D614" s="103" t="s">
        <v>89</v>
      </c>
      <c r="H614" s="123">
        <f>'MATRIZ 2017 COMPL HOMOLOGADA (2'!J614</f>
        <v>2013387.8985485623</v>
      </c>
      <c r="I614" s="123">
        <f>'MATRIZ 2017 COMPL HOMOLOGADA (2'!O614</f>
        <v>0</v>
      </c>
      <c r="J614" s="123">
        <f>'MATRIZ 2017 COMPL HOMOLOGADA (2'!R614+'MATRIZ 2017 COMPL HOMOLOGADA (2'!X614+'MATRIZ 2017 COMPL HOMOLOGADA (2'!AQ614+'MATRIZ 2017 COMPL HOMOLOGADA (2'!AU614+'MATRIZ 2017 COMPL HOMOLOGADA (2'!AY614</f>
        <v>194048.93497470251</v>
      </c>
      <c r="K614" s="123"/>
      <c r="L614" s="123">
        <f t="shared" si="34"/>
        <v>2207436.8335232646</v>
      </c>
      <c r="M614" s="123"/>
      <c r="N614" s="123">
        <f>'MATRIZ 2017 COMPL HOMOLOGADA (2'!AG614+'MATRIZ 2017 COMPL HOMOLOGADA (2'!AJ614+'MATRIZ 2017 COMPL HOMOLOGADA (2'!AM614</f>
        <v>513672.87040758377</v>
      </c>
      <c r="O614" s="123"/>
      <c r="P614" s="123"/>
      <c r="Q614" s="123">
        <f>'MATRIZ 2017 COMPL HOMOLOGADA (2'!AJ614+'MATRIZ 2017 COMPL HOMOLOGADA (2'!AM614+'MATRIZ 2017 COMPL HOMOLOGADA (2'!AP614</f>
        <v>65566.592289913096</v>
      </c>
      <c r="R614" s="102"/>
    </row>
    <row r="615" spans="1:18" hidden="1" x14ac:dyDescent="0.25">
      <c r="A615" s="102"/>
      <c r="B615" s="103" t="s">
        <v>613</v>
      </c>
      <c r="C615" s="103" t="s">
        <v>639</v>
      </c>
      <c r="D615" s="103" t="s">
        <v>89</v>
      </c>
      <c r="H615" s="123">
        <f>'MATRIZ 2017 COMPL HOMOLOGADA (2'!J615</f>
        <v>2067280.8305853051</v>
      </c>
      <c r="I615" s="123">
        <f>'MATRIZ 2017 COMPL HOMOLOGADA (2'!O615</f>
        <v>0</v>
      </c>
      <c r="J615" s="123">
        <f>'MATRIZ 2017 COMPL HOMOLOGADA (2'!R615+'MATRIZ 2017 COMPL HOMOLOGADA (2'!X615+'MATRIZ 2017 COMPL HOMOLOGADA (2'!AQ615+'MATRIZ 2017 COMPL HOMOLOGADA (2'!AU615+'MATRIZ 2017 COMPL HOMOLOGADA (2'!AY615</f>
        <v>253287.6132978058</v>
      </c>
      <c r="K615" s="123"/>
      <c r="L615" s="123">
        <f>SUM(H615:J615)</f>
        <v>2320568.4438831108</v>
      </c>
      <c r="M615" s="123"/>
      <c r="N615" s="123">
        <f>'MATRIZ 2017 COMPL HOMOLOGADA (2'!AG615+'MATRIZ 2017 COMPL HOMOLOGADA (2'!AJ615+'MATRIZ 2017 COMPL HOMOLOGADA (2'!AM615</f>
        <v>663261.56175322062</v>
      </c>
      <c r="O615" s="123"/>
      <c r="P615" s="123"/>
      <c r="Q615" s="123">
        <f>'MATRIZ 2017 COMPL HOMOLOGADA (2'!AJ615+'MATRIZ 2017 COMPL HOMOLOGADA (2'!AM615+'MATRIZ 2017 COMPL HOMOLOGADA (2'!AP615</f>
        <v>107782.50684277464</v>
      </c>
      <c r="R615" s="102"/>
    </row>
    <row r="616" spans="1:18" hidden="1" x14ac:dyDescent="0.25">
      <c r="A616" s="102"/>
      <c r="B616" s="103" t="s">
        <v>613</v>
      </c>
      <c r="C616" s="103" t="s">
        <v>640</v>
      </c>
      <c r="D616" s="103" t="s">
        <v>136</v>
      </c>
      <c r="H616" s="123">
        <f>'MATRIZ 2017 COMPL HOMOLOGADA (2'!J616</f>
        <v>0</v>
      </c>
      <c r="I616" s="123">
        <f>'MATRIZ 2017 COMPL HOMOLOGADA (2'!O616</f>
        <v>1304136.8828418253</v>
      </c>
      <c r="J616" s="123">
        <f>'MATRIZ 2017 COMPL HOMOLOGADA (2'!R616+'MATRIZ 2017 COMPL HOMOLOGADA (2'!X616+'MATRIZ 2017 COMPL HOMOLOGADA (2'!AQ616+'MATRIZ 2017 COMPL HOMOLOGADA (2'!AU616+'MATRIZ 2017 COMPL HOMOLOGADA (2'!AY616</f>
        <v>0</v>
      </c>
      <c r="K616" s="123"/>
      <c r="L616" s="123">
        <f t="shared" si="34"/>
        <v>1304136.8828418253</v>
      </c>
      <c r="M616" s="123"/>
      <c r="N616" s="123">
        <f>'MATRIZ 2017 COMPL HOMOLOGADA (2'!AG616+'MATRIZ 2017 COMPL HOMOLOGADA (2'!AJ616+'MATRIZ 2017 COMPL HOMOLOGADA (2'!AM616</f>
        <v>196595.65983668188</v>
      </c>
      <c r="O616" s="123"/>
      <c r="P616" s="123"/>
      <c r="Q616" s="123">
        <f>'MATRIZ 2017 COMPL HOMOLOGADA (2'!AJ616+'MATRIZ 2017 COMPL HOMOLOGADA (2'!AM616+'MATRIZ 2017 COMPL HOMOLOGADA (2'!AP616</f>
        <v>0</v>
      </c>
      <c r="R616" s="102"/>
    </row>
    <row r="617" spans="1:18" hidden="1" x14ac:dyDescent="0.25">
      <c r="A617" s="102"/>
      <c r="B617" s="103" t="s">
        <v>613</v>
      </c>
      <c r="C617" s="103" t="s">
        <v>641</v>
      </c>
      <c r="D617" s="103" t="s">
        <v>89</v>
      </c>
      <c r="H617" s="123">
        <f>'MATRIZ 2017 COMPL HOMOLOGADA (2'!J617</f>
        <v>2528375.3492272096</v>
      </c>
      <c r="I617" s="123">
        <f>'MATRIZ 2017 COMPL HOMOLOGADA (2'!O617</f>
        <v>0</v>
      </c>
      <c r="J617" s="123">
        <f>'MATRIZ 2017 COMPL HOMOLOGADA (2'!R617+'MATRIZ 2017 COMPL HOMOLOGADA (2'!X617+'MATRIZ 2017 COMPL HOMOLOGADA (2'!AQ617+'MATRIZ 2017 COMPL HOMOLOGADA (2'!AU617+'MATRIZ 2017 COMPL HOMOLOGADA (2'!AY617</f>
        <v>151935.00144342426</v>
      </c>
      <c r="K617" s="123"/>
      <c r="L617" s="123">
        <f t="shared" si="34"/>
        <v>2680310.3506706338</v>
      </c>
      <c r="M617" s="123"/>
      <c r="N617" s="123">
        <f>'MATRIZ 2017 COMPL HOMOLOGADA (2'!AG617+'MATRIZ 2017 COMPL HOMOLOGADA (2'!AJ617+'MATRIZ 2017 COMPL HOMOLOGADA (2'!AM617</f>
        <v>568637.86513886228</v>
      </c>
      <c r="O617" s="123"/>
      <c r="P617" s="123"/>
      <c r="Q617" s="123">
        <f>'MATRIZ 2017 COMPL HOMOLOGADA (2'!AJ617+'MATRIZ 2017 COMPL HOMOLOGADA (2'!AM617+'MATRIZ 2017 COMPL HOMOLOGADA (2'!AP617</f>
        <v>46701.355474103089</v>
      </c>
      <c r="R617" s="102"/>
    </row>
    <row r="618" spans="1:18" hidden="1" x14ac:dyDescent="0.25">
      <c r="A618" s="102"/>
      <c r="B618" s="103" t="s">
        <v>613</v>
      </c>
      <c r="C618" s="103" t="s">
        <v>642</v>
      </c>
      <c r="D618" s="103" t="s">
        <v>89</v>
      </c>
      <c r="H618" s="123">
        <f>'MATRIZ 2017 COMPL HOMOLOGADA (2'!J618</f>
        <v>1804068.9538112856</v>
      </c>
      <c r="I618" s="123">
        <f>'MATRIZ 2017 COMPL HOMOLOGADA (2'!O618</f>
        <v>0</v>
      </c>
      <c r="J618" s="123">
        <f>'MATRIZ 2017 COMPL HOMOLOGADA (2'!R618+'MATRIZ 2017 COMPL HOMOLOGADA (2'!X618+'MATRIZ 2017 COMPL HOMOLOGADA (2'!AQ618+'MATRIZ 2017 COMPL HOMOLOGADA (2'!AU618+'MATRIZ 2017 COMPL HOMOLOGADA (2'!AY618</f>
        <v>146260.51181893097</v>
      </c>
      <c r="K618" s="123"/>
      <c r="L618" s="123">
        <f t="shared" si="34"/>
        <v>1950329.4656302165</v>
      </c>
      <c r="M618" s="123"/>
      <c r="N618" s="123">
        <f>'MATRIZ 2017 COMPL HOMOLOGADA (2'!AG618+'MATRIZ 2017 COMPL HOMOLOGADA (2'!AJ618+'MATRIZ 2017 COMPL HOMOLOGADA (2'!AM618</f>
        <v>1575530.6516077877</v>
      </c>
      <c r="O618" s="123"/>
      <c r="P618" s="123"/>
      <c r="Q618" s="123">
        <f>'MATRIZ 2017 COMPL HOMOLOGADA (2'!AJ618+'MATRIZ 2017 COMPL HOMOLOGADA (2'!AM618+'MATRIZ 2017 COMPL HOMOLOGADA (2'!AP618</f>
        <v>1035524.6107805127</v>
      </c>
      <c r="R618" s="102"/>
    </row>
    <row r="619" spans="1:18" hidden="1" x14ac:dyDescent="0.25">
      <c r="A619" s="102"/>
      <c r="B619" s="103" t="s">
        <v>613</v>
      </c>
      <c r="C619" s="103" t="s">
        <v>643</v>
      </c>
      <c r="D619" s="103" t="s">
        <v>89</v>
      </c>
      <c r="H619" s="123">
        <f>'MATRIZ 2017 COMPL HOMOLOGADA (2'!J619</f>
        <v>4783077.5858869879</v>
      </c>
      <c r="I619" s="123">
        <f>'MATRIZ 2017 COMPL HOMOLOGADA (2'!O619</f>
        <v>0</v>
      </c>
      <c r="J619" s="123">
        <f>'MATRIZ 2017 COMPL HOMOLOGADA (2'!R619+'MATRIZ 2017 COMPL HOMOLOGADA (2'!X619+'MATRIZ 2017 COMPL HOMOLOGADA (2'!AQ619+'MATRIZ 2017 COMPL HOMOLOGADA (2'!AU619+'MATRIZ 2017 COMPL HOMOLOGADA (2'!AY619</f>
        <v>36913.414660295697</v>
      </c>
      <c r="K619" s="123"/>
      <c r="L619" s="123">
        <f>SUM(H619:J619)</f>
        <v>4819991.0005472833</v>
      </c>
      <c r="M619" s="123"/>
      <c r="N619" s="123">
        <f>'MATRIZ 2017 COMPL HOMOLOGADA (2'!AG619+'MATRIZ 2017 COMPL HOMOLOGADA (2'!AJ619+'MATRIZ 2017 COMPL HOMOLOGADA (2'!AM619</f>
        <v>2820284.5049535809</v>
      </c>
      <c r="O619" s="123"/>
      <c r="P619" s="123"/>
      <c r="Q619" s="123">
        <f>'MATRIZ 2017 COMPL HOMOLOGADA (2'!AJ619+'MATRIZ 2017 COMPL HOMOLOGADA (2'!AM619+'MATRIZ 2017 COMPL HOMOLOGADA (2'!AP619</f>
        <v>1752852.0434862918</v>
      </c>
      <c r="R619" s="102"/>
    </row>
    <row r="620" spans="1:18" hidden="1" x14ac:dyDescent="0.25">
      <c r="A620" s="102"/>
      <c r="B620" s="103" t="s">
        <v>613</v>
      </c>
      <c r="C620" s="103" t="s">
        <v>644</v>
      </c>
      <c r="D620" s="103" t="s">
        <v>246</v>
      </c>
      <c r="H620" s="123"/>
      <c r="I620" s="123" t="s">
        <v>768</v>
      </c>
      <c r="J620" s="123">
        <f>'MATRIZ 2017 COMPL HOMOLOGADA (2'!R620+'MATRIZ 2017 COMPL HOMOLOGADA (2'!X620+'MATRIZ 2017 COMPL HOMOLOGADA (2'!AQ620+'MATRIZ 2017 COMPL HOMOLOGADA (2'!AU620+'MATRIZ 2017 COMPL HOMOLOGADA (2'!AY620</f>
        <v>48763.290910773685</v>
      </c>
      <c r="K620" s="123"/>
      <c r="L620" s="123">
        <f t="shared" si="34"/>
        <v>48763.290910773685</v>
      </c>
      <c r="M620" s="123"/>
      <c r="N620" s="123">
        <f>'MATRIZ 2017 COMPL HOMOLOGADA (2'!AG620+'MATRIZ 2017 COMPL HOMOLOGADA (2'!AJ620+'MATRIZ 2017 COMPL HOMOLOGADA (2'!AM620</f>
        <v>12598.811999369618</v>
      </c>
      <c r="O620" s="123"/>
      <c r="P620" s="123"/>
      <c r="Q620" s="123">
        <f>'MATRIZ 2017 COMPL HOMOLOGADA (2'!AJ620+'MATRIZ 2017 COMPL HOMOLOGADA (2'!AM620+'MATRIZ 2017 COMPL HOMOLOGADA (2'!AP620</f>
        <v>12598.811999369618</v>
      </c>
      <c r="R620" s="102"/>
    </row>
    <row r="621" spans="1:18" x14ac:dyDescent="0.25">
      <c r="A621" s="102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02"/>
    </row>
    <row r="622" spans="1:18" x14ac:dyDescent="0.25">
      <c r="A622" s="102"/>
      <c r="B622" s="107" t="s">
        <v>613</v>
      </c>
      <c r="C622" s="107" t="s">
        <v>645</v>
      </c>
      <c r="D622" s="107" t="s">
        <v>84</v>
      </c>
      <c r="E622" s="107"/>
      <c r="F622" s="109"/>
      <c r="G622" s="107"/>
      <c r="H622" s="124">
        <f>SUM(H623:H637)</f>
        <v>31896755.182689853</v>
      </c>
      <c r="I622" s="124">
        <f>SUM(I623:I637)</f>
        <v>4507341.5259496961</v>
      </c>
      <c r="J622" s="124">
        <f>SUM(J623:J637)</f>
        <v>6464086.3040746823</v>
      </c>
      <c r="K622" s="124"/>
      <c r="L622" s="124">
        <f>SUM(L623:L637)</f>
        <v>42868183.012714237</v>
      </c>
      <c r="M622" s="124"/>
      <c r="N622" s="124">
        <f>SUM(N623:N637)</f>
        <v>10623051.377407804</v>
      </c>
      <c r="O622" s="124"/>
      <c r="P622" s="124">
        <f>L622*'DADOS BASE PROPOSTA'!$H$63</f>
        <v>34294.546410171388</v>
      </c>
      <c r="Q622" s="124">
        <v>2926829.27</v>
      </c>
      <c r="R622" s="102"/>
    </row>
    <row r="623" spans="1:18" hidden="1" x14ac:dyDescent="0.25">
      <c r="A623" s="102"/>
      <c r="B623" s="103" t="s">
        <v>613</v>
      </c>
      <c r="C623" s="103" t="s">
        <v>35</v>
      </c>
      <c r="D623" s="103" t="s">
        <v>85</v>
      </c>
      <c r="F623" s="77">
        <f>'MATRIZ 2017 COMPL HOMOLOGADA (2'!Q623</f>
        <v>14</v>
      </c>
      <c r="H623" s="123">
        <f>'MATRIZ 2017 COMPL HOMOLOGADA (2'!J623</f>
        <v>0</v>
      </c>
      <c r="I623" s="123">
        <f>SUMIF('MATRIZ 2017 COMPL HOMOLOGADA (2'!D624:D638,"ECR",'MATRIZ 2017 COMPL HOMOLOGADA (2'!O624:O638)</f>
        <v>0</v>
      </c>
      <c r="J623" s="123">
        <f>'MATRIZ 2017 COMPL HOMOLOGADA (2'!R623+'MATRIZ 2017 COMPL HOMOLOGADA (2'!X623+'MATRIZ 2017 COMPL HOMOLOGADA (2'!AQ623+'MATRIZ 2017 COMPL HOMOLOGADA (2'!AU623+'MATRIZ 2017 COMPL HOMOLOGADA (2'!AY623</f>
        <v>4849288.9617077177</v>
      </c>
      <c r="K623" s="123"/>
      <c r="L623" s="123">
        <f t="shared" ref="L623:L637" si="35">SUM(H623:J623)</f>
        <v>4849288.9617077177</v>
      </c>
      <c r="M623" s="123"/>
      <c r="N623" s="123">
        <f>'MATRIZ 2017 COMPL HOMOLOGADA (2'!AG623+'MATRIZ 2017 COMPL HOMOLOGADA (2'!AJ623+'MATRIZ 2017 COMPL HOMOLOGADA (2'!AM623</f>
        <v>0</v>
      </c>
      <c r="O623" s="123"/>
      <c r="P623" s="123"/>
      <c r="Q623" s="123">
        <f>'MATRIZ 2017 COMPL HOMOLOGADA (2'!AJ623+'MATRIZ 2017 COMPL HOMOLOGADA (2'!AM623+'MATRIZ 2017 COMPL HOMOLOGADA (2'!AP623</f>
        <v>158639.90867933081</v>
      </c>
      <c r="R623" s="102"/>
    </row>
    <row r="624" spans="1:18" hidden="1" x14ac:dyDescent="0.25">
      <c r="A624" s="102"/>
      <c r="B624" s="103" t="s">
        <v>613</v>
      </c>
      <c r="C624" s="103" t="s">
        <v>646</v>
      </c>
      <c r="D624" s="103" t="s">
        <v>87</v>
      </c>
      <c r="H624" s="123">
        <f>'MATRIZ 2017 COMPL HOMOLOGADA (2'!J624</f>
        <v>0</v>
      </c>
      <c r="I624" s="123">
        <f>'MATRIZ 2017 COMPL HOMOLOGADA (2'!O624</f>
        <v>663625.90844051458</v>
      </c>
      <c r="J624" s="123">
        <f>'MATRIZ 2017 COMPL HOMOLOGADA (2'!R624+'MATRIZ 2017 COMPL HOMOLOGADA (2'!X624+'MATRIZ 2017 COMPL HOMOLOGADA (2'!AQ624+'MATRIZ 2017 COMPL HOMOLOGADA (2'!AU624+'MATRIZ 2017 COMPL HOMOLOGADA (2'!AY624</f>
        <v>16675.312283640833</v>
      </c>
      <c r="K624" s="123"/>
      <c r="L624" s="123">
        <f t="shared" si="35"/>
        <v>680301.22072415543</v>
      </c>
      <c r="M624" s="123"/>
      <c r="N624" s="123">
        <f>'MATRIZ 2017 COMPL HOMOLOGADA (2'!AG624+'MATRIZ 2017 COMPL HOMOLOGADA (2'!AJ624+'MATRIZ 2017 COMPL HOMOLOGADA (2'!AM624</f>
        <v>129312.12712889422</v>
      </c>
      <c r="O624" s="123"/>
      <c r="P624" s="123"/>
      <c r="Q624" s="123">
        <f>'MATRIZ 2017 COMPL HOMOLOGADA (2'!AJ624+'MATRIZ 2017 COMPL HOMOLOGADA (2'!AM624+'MATRIZ 2017 COMPL HOMOLOGADA (2'!AP624</f>
        <v>11609.376502036928</v>
      </c>
      <c r="R624" s="102"/>
    </row>
    <row r="625" spans="1:18" hidden="1" x14ac:dyDescent="0.25">
      <c r="A625" s="102"/>
      <c r="B625" s="103" t="s">
        <v>613</v>
      </c>
      <c r="C625" s="103" t="s">
        <v>647</v>
      </c>
      <c r="D625" s="103" t="s">
        <v>87</v>
      </c>
      <c r="H625" s="123">
        <f>'MATRIZ 2017 COMPL HOMOLOGADA (2'!J625</f>
        <v>0</v>
      </c>
      <c r="I625" s="123">
        <f>'MATRIZ 2017 COMPL HOMOLOGADA (2'!O625</f>
        <v>537883.05328120093</v>
      </c>
      <c r="J625" s="123">
        <f>'MATRIZ 2017 COMPL HOMOLOGADA (2'!R625+'MATRIZ 2017 COMPL HOMOLOGADA (2'!X625+'MATRIZ 2017 COMPL HOMOLOGADA (2'!AQ625+'MATRIZ 2017 COMPL HOMOLOGADA (2'!AU625+'MATRIZ 2017 COMPL HOMOLOGADA (2'!AY625</f>
        <v>0</v>
      </c>
      <c r="K625" s="123"/>
      <c r="L625" s="123">
        <f t="shared" si="35"/>
        <v>537883.05328120093</v>
      </c>
      <c r="M625" s="123"/>
      <c r="N625" s="123">
        <f>'MATRIZ 2017 COMPL HOMOLOGADA (2'!AG625+'MATRIZ 2017 COMPL HOMOLOGADA (2'!AJ625+'MATRIZ 2017 COMPL HOMOLOGADA (2'!AM625</f>
        <v>51476.465197699137</v>
      </c>
      <c r="O625" s="123"/>
      <c r="P625" s="123"/>
      <c r="Q625" s="123">
        <f>'MATRIZ 2017 COMPL HOMOLOGADA (2'!AJ625+'MATRIZ 2017 COMPL HOMOLOGADA (2'!AM625+'MATRIZ 2017 COMPL HOMOLOGADA (2'!AP625</f>
        <v>0</v>
      </c>
      <c r="R625" s="102"/>
    </row>
    <row r="626" spans="1:18" hidden="1" x14ac:dyDescent="0.25">
      <c r="A626" s="102"/>
      <c r="B626" s="103" t="s">
        <v>613</v>
      </c>
      <c r="C626" s="103" t="s">
        <v>648</v>
      </c>
      <c r="D626" s="103" t="s">
        <v>89</v>
      </c>
      <c r="H626" s="123">
        <f>'MATRIZ 2017 COMPL HOMOLOGADA (2'!J626</f>
        <v>2067288.7685724478</v>
      </c>
      <c r="I626" s="123">
        <f>'MATRIZ 2017 COMPL HOMOLOGADA (2'!O626</f>
        <v>0</v>
      </c>
      <c r="J626" s="123">
        <f>'MATRIZ 2017 COMPL HOMOLOGADA (2'!R626+'MATRIZ 2017 COMPL HOMOLOGADA (2'!X626+'MATRIZ 2017 COMPL HOMOLOGADA (2'!AQ626+'MATRIZ 2017 COMPL HOMOLOGADA (2'!AU626+'MATRIZ 2017 COMPL HOMOLOGADA (2'!AY626</f>
        <v>26730.905038598379</v>
      </c>
      <c r="K626" s="123"/>
      <c r="L626" s="123">
        <f t="shared" si="35"/>
        <v>2094019.6736110463</v>
      </c>
      <c r="M626" s="123"/>
      <c r="N626" s="123">
        <f>'MATRIZ 2017 COMPL HOMOLOGADA (2'!AG626+'MATRIZ 2017 COMPL HOMOLOGADA (2'!AJ626+'MATRIZ 2017 COMPL HOMOLOGADA (2'!AM626</f>
        <v>404999.54437103402</v>
      </c>
      <c r="O626" s="123"/>
      <c r="P626" s="123"/>
      <c r="Q626" s="123">
        <f>'MATRIZ 2017 COMPL HOMOLOGADA (2'!AJ626+'MATRIZ 2017 COMPL HOMOLOGADA (2'!AM626+'MATRIZ 2017 COMPL HOMOLOGADA (2'!AP626</f>
        <v>15830.967957323081</v>
      </c>
      <c r="R626" s="102"/>
    </row>
    <row r="627" spans="1:18" hidden="1" x14ac:dyDescent="0.25">
      <c r="A627" s="102"/>
      <c r="B627" s="103" t="s">
        <v>613</v>
      </c>
      <c r="C627" s="103" t="s">
        <v>649</v>
      </c>
      <c r="D627" s="103" t="s">
        <v>89</v>
      </c>
      <c r="H627" s="123">
        <f>'MATRIZ 2017 COMPL HOMOLOGADA (2'!J627</f>
        <v>1719973.4019592025</v>
      </c>
      <c r="I627" s="123">
        <f>'MATRIZ 2017 COMPL HOMOLOGADA (2'!O627</f>
        <v>0</v>
      </c>
      <c r="J627" s="123">
        <f>'MATRIZ 2017 COMPL HOMOLOGADA (2'!R627+'MATRIZ 2017 COMPL HOMOLOGADA (2'!X627+'MATRIZ 2017 COMPL HOMOLOGADA (2'!AQ627+'MATRIZ 2017 COMPL HOMOLOGADA (2'!AU627+'MATRIZ 2017 COMPL HOMOLOGADA (2'!AY627</f>
        <v>10298.079301834872</v>
      </c>
      <c r="K627" s="123"/>
      <c r="L627" s="123">
        <f t="shared" si="35"/>
        <v>1730271.4812610373</v>
      </c>
      <c r="M627" s="123"/>
      <c r="N627" s="123">
        <f>'MATRIZ 2017 COMPL HOMOLOGADA (2'!AG627+'MATRIZ 2017 COMPL HOMOLOGADA (2'!AJ627+'MATRIZ 2017 COMPL HOMOLOGADA (2'!AM627</f>
        <v>437130.6273543741</v>
      </c>
      <c r="O627" s="123"/>
      <c r="P627" s="123"/>
      <c r="Q627" s="123">
        <f>'MATRIZ 2017 COMPL HOMOLOGADA (2'!AJ627+'MATRIZ 2017 COMPL HOMOLOGADA (2'!AM627+'MATRIZ 2017 COMPL HOMOLOGADA (2'!AP627</f>
        <v>16886.36582114462</v>
      </c>
      <c r="R627" s="102"/>
    </row>
    <row r="628" spans="1:18" hidden="1" x14ac:dyDescent="0.25">
      <c r="A628" s="102"/>
      <c r="B628" s="103" t="s">
        <v>613</v>
      </c>
      <c r="C628" s="103" t="s">
        <v>650</v>
      </c>
      <c r="D628" s="103" t="s">
        <v>89</v>
      </c>
      <c r="H628" s="123">
        <f>'MATRIZ 2017 COMPL HOMOLOGADA (2'!J628</f>
        <v>2721534.3073184793</v>
      </c>
      <c r="I628" s="123">
        <f>'MATRIZ 2017 COMPL HOMOLOGADA (2'!O628</f>
        <v>0</v>
      </c>
      <c r="J628" s="123">
        <f>'MATRIZ 2017 COMPL HOMOLOGADA (2'!R628+'MATRIZ 2017 COMPL HOMOLOGADA (2'!X628+'MATRIZ 2017 COMPL HOMOLOGADA (2'!AQ628+'MATRIZ 2017 COMPL HOMOLOGADA (2'!AU628+'MATRIZ 2017 COMPL HOMOLOGADA (2'!AY628</f>
        <v>38107.456301747334</v>
      </c>
      <c r="K628" s="123"/>
      <c r="L628" s="123">
        <f t="shared" si="35"/>
        <v>2759641.7636202266</v>
      </c>
      <c r="M628" s="123"/>
      <c r="N628" s="123">
        <f>'MATRIZ 2017 COMPL HOMOLOGADA (2'!AG628+'MATRIZ 2017 COMPL HOMOLOGADA (2'!AJ628+'MATRIZ 2017 COMPL HOMOLOGADA (2'!AM628</f>
        <v>639157.44455406966</v>
      </c>
      <c r="O628" s="123"/>
      <c r="P628" s="123"/>
      <c r="Q628" s="123">
        <f>'MATRIZ 2017 COMPL HOMOLOGADA (2'!AJ628+'MATRIZ 2017 COMPL HOMOLOGADA (2'!AM628+'MATRIZ 2017 COMPL HOMOLOGADA (2'!AP628</f>
        <v>27704.193925315391</v>
      </c>
      <c r="R628" s="102"/>
    </row>
    <row r="629" spans="1:18" hidden="1" x14ac:dyDescent="0.25">
      <c r="A629" s="102"/>
      <c r="B629" s="103" t="s">
        <v>613</v>
      </c>
      <c r="C629" s="103" t="s">
        <v>651</v>
      </c>
      <c r="D629" s="103" t="s">
        <v>93</v>
      </c>
      <c r="H629" s="123">
        <f>'MATRIZ 2017 COMPL HOMOLOGADA (2'!J629</f>
        <v>0</v>
      </c>
      <c r="I629" s="123">
        <f>'MATRIZ 2017 COMPL HOMOLOGADA (2'!O629</f>
        <v>1119363.3276159205</v>
      </c>
      <c r="J629" s="123">
        <f>'MATRIZ 2017 COMPL HOMOLOGADA (2'!R629+'MATRIZ 2017 COMPL HOMOLOGADA (2'!X629+'MATRIZ 2017 COMPL HOMOLOGADA (2'!AQ629+'MATRIZ 2017 COMPL HOMOLOGADA (2'!AU629+'MATRIZ 2017 COMPL HOMOLOGADA (2'!AY629</f>
        <v>28163.218739984295</v>
      </c>
      <c r="K629" s="123"/>
      <c r="L629" s="123">
        <f t="shared" si="35"/>
        <v>1147526.5463559048</v>
      </c>
      <c r="M629" s="123"/>
      <c r="N629" s="123">
        <f>'MATRIZ 2017 COMPL HOMOLOGADA (2'!AG629+'MATRIZ 2017 COMPL HOMOLOGADA (2'!AJ629+'MATRIZ 2017 COMPL HOMOLOGADA (2'!AM629</f>
        <v>94582.272661139388</v>
      </c>
      <c r="O629" s="123"/>
      <c r="P629" s="123"/>
      <c r="Q629" s="123">
        <f>'MATRIZ 2017 COMPL HOMOLOGADA (2'!AJ629+'MATRIZ 2017 COMPL HOMOLOGADA (2'!AM629+'MATRIZ 2017 COMPL HOMOLOGADA (2'!AP629</f>
        <v>13192.473297769235</v>
      </c>
      <c r="R629" s="102"/>
    </row>
    <row r="630" spans="1:18" hidden="1" x14ac:dyDescent="0.25">
      <c r="A630" s="102"/>
      <c r="B630" s="103" t="s">
        <v>613</v>
      </c>
      <c r="C630" s="103" t="s">
        <v>652</v>
      </c>
      <c r="D630" s="103" t="s">
        <v>93</v>
      </c>
      <c r="H630" s="123">
        <f>'MATRIZ 2017 COMPL HOMOLOGADA (2'!J630</f>
        <v>0</v>
      </c>
      <c r="I630" s="123">
        <f>'MATRIZ 2017 COMPL HOMOLOGADA (2'!O630</f>
        <v>1033760.8564600537</v>
      </c>
      <c r="J630" s="123">
        <f>'MATRIZ 2017 COMPL HOMOLOGADA (2'!R630+'MATRIZ 2017 COMPL HOMOLOGADA (2'!X630+'MATRIZ 2017 COMPL HOMOLOGADA (2'!AQ630+'MATRIZ 2017 COMPL HOMOLOGADA (2'!AU630+'MATRIZ 2017 COMPL HOMOLOGADA (2'!AY630</f>
        <v>16427.364672873828</v>
      </c>
      <c r="K630" s="123"/>
      <c r="L630" s="123">
        <f t="shared" si="35"/>
        <v>1050188.2211329276</v>
      </c>
      <c r="M630" s="123"/>
      <c r="N630" s="123">
        <f>'MATRIZ 2017 COMPL HOMOLOGADA (2'!AG630+'MATRIZ 2017 COMPL HOMOLOGADA (2'!AJ630+'MATRIZ 2017 COMPL HOMOLOGADA (2'!AM630</f>
        <v>56248.69533083951</v>
      </c>
      <c r="O630" s="123"/>
      <c r="P630" s="123"/>
      <c r="Q630" s="123">
        <f>'MATRIZ 2017 COMPL HOMOLOGADA (2'!AJ630+'MATRIZ 2017 COMPL HOMOLOGADA (2'!AM630+'MATRIZ 2017 COMPL HOMOLOGADA (2'!AP630</f>
        <v>7915.4839786615403</v>
      </c>
      <c r="R630" s="102"/>
    </row>
    <row r="631" spans="1:18" hidden="1" x14ac:dyDescent="0.25">
      <c r="A631" s="102"/>
      <c r="B631" s="103" t="s">
        <v>613</v>
      </c>
      <c r="C631" s="103" t="s">
        <v>653</v>
      </c>
      <c r="D631" s="103" t="s">
        <v>89</v>
      </c>
      <c r="H631" s="123">
        <f>'MATRIZ 2017 COMPL HOMOLOGADA (2'!J631</f>
        <v>2276784.0499950517</v>
      </c>
      <c r="I631" s="123">
        <f>'MATRIZ 2017 COMPL HOMOLOGADA (2'!O631</f>
        <v>0</v>
      </c>
      <c r="J631" s="123">
        <f>'MATRIZ 2017 COMPL HOMOLOGADA (2'!R631+'MATRIZ 2017 COMPL HOMOLOGADA (2'!X631+'MATRIZ 2017 COMPL HOMOLOGADA (2'!AQ631+'MATRIZ 2017 COMPL HOMOLOGADA (2'!AU631+'MATRIZ 2017 COMPL HOMOLOGADA (2'!AY631</f>
        <v>31891.151343351197</v>
      </c>
      <c r="K631" s="123"/>
      <c r="L631" s="123">
        <f t="shared" si="35"/>
        <v>2308675.2013384029</v>
      </c>
      <c r="M631" s="123"/>
      <c r="N631" s="123">
        <f>'MATRIZ 2017 COMPL HOMOLOGADA (2'!AG631+'MATRIZ 2017 COMPL HOMOLOGADA (2'!AJ631+'MATRIZ 2017 COMPL HOMOLOGADA (2'!AM631</f>
        <v>667135.11528273625</v>
      </c>
      <c r="O631" s="123"/>
      <c r="P631" s="123"/>
      <c r="Q631" s="123">
        <f>'MATRIZ 2017 COMPL HOMOLOGADA (2'!AJ631+'MATRIZ 2017 COMPL HOMOLOGADA (2'!AM631+'MATRIZ 2017 COMPL HOMOLOGADA (2'!AP631</f>
        <v>26846.683160960394</v>
      </c>
      <c r="R631" s="102"/>
    </row>
    <row r="632" spans="1:18" hidden="1" x14ac:dyDescent="0.25">
      <c r="A632" s="102"/>
      <c r="B632" s="103" t="s">
        <v>613</v>
      </c>
      <c r="C632" s="103" t="s">
        <v>654</v>
      </c>
      <c r="D632" s="103" t="s">
        <v>89</v>
      </c>
      <c r="H632" s="123">
        <f>'MATRIZ 2017 COMPL HOMOLOGADA (2'!J632</f>
        <v>12382731.676321372</v>
      </c>
      <c r="I632" s="123">
        <f>'MATRIZ 2017 COMPL HOMOLOGADA (2'!O632</f>
        <v>0</v>
      </c>
      <c r="J632" s="123">
        <f>'MATRIZ 2017 COMPL HOMOLOGADA (2'!R632+'MATRIZ 2017 COMPL HOMOLOGADA (2'!X632+'MATRIZ 2017 COMPL HOMOLOGADA (2'!AQ632+'MATRIZ 2017 COMPL HOMOLOGADA (2'!AU632+'MATRIZ 2017 COMPL HOMOLOGADA (2'!AY632</f>
        <v>169472.95150030212</v>
      </c>
      <c r="K632" s="123"/>
      <c r="L632" s="123">
        <f t="shared" si="35"/>
        <v>12552204.627821675</v>
      </c>
      <c r="M632" s="123"/>
      <c r="N632" s="123">
        <f>'MATRIZ 2017 COMPL HOMOLOGADA (2'!AG632+'MATRIZ 2017 COMPL HOMOLOGADA (2'!AJ632+'MATRIZ 2017 COMPL HOMOLOGADA (2'!AM632</f>
        <v>3859060.5173956063</v>
      </c>
      <c r="O632" s="123"/>
      <c r="P632" s="123"/>
      <c r="Q632" s="123">
        <f>'MATRIZ 2017 COMPL HOMOLOGADA (2'!AJ632+'MATRIZ 2017 COMPL HOMOLOGADA (2'!AM632+'MATRIZ 2017 COMPL HOMOLOGADA (2'!AP632</f>
        <v>168204.03454655773</v>
      </c>
      <c r="R632" s="102"/>
    </row>
    <row r="633" spans="1:18" hidden="1" x14ac:dyDescent="0.25">
      <c r="A633" s="102"/>
      <c r="B633" s="103" t="s">
        <v>613</v>
      </c>
      <c r="C633" s="103" t="s">
        <v>655</v>
      </c>
      <c r="D633" s="103" t="s">
        <v>89</v>
      </c>
      <c r="H633" s="123">
        <f>'MATRIZ 2017 COMPL HOMOLOGADA (2'!J633</f>
        <v>4700751.68170055</v>
      </c>
      <c r="I633" s="123">
        <f>'MATRIZ 2017 COMPL HOMOLOGADA (2'!O633</f>
        <v>0</v>
      </c>
      <c r="J633" s="123">
        <f>'MATRIZ 2017 COMPL HOMOLOGADA (2'!R633+'MATRIZ 2017 COMPL HOMOLOGADA (2'!X633+'MATRIZ 2017 COMPL HOMOLOGADA (2'!AQ633+'MATRIZ 2017 COMPL HOMOLOGADA (2'!AU633+'MATRIZ 2017 COMPL HOMOLOGADA (2'!AY633</f>
        <v>1117431.3741544948</v>
      </c>
      <c r="K633" s="123"/>
      <c r="L633" s="123">
        <f t="shared" si="35"/>
        <v>5818183.0558550451</v>
      </c>
      <c r="M633" s="123"/>
      <c r="N633" s="123">
        <f>'MATRIZ 2017 COMPL HOMOLOGADA (2'!AG633+'MATRIZ 2017 COMPL HOMOLOGADA (2'!AJ633+'MATRIZ 2017 COMPL HOMOLOGADA (2'!AM633</f>
        <v>2369162.1520899176</v>
      </c>
      <c r="O633" s="123"/>
      <c r="P633" s="123"/>
      <c r="Q633" s="123">
        <f>'MATRIZ 2017 COMPL HOMOLOGADA (2'!AJ633+'MATRIZ 2017 COMPL HOMOLOGADA (2'!AM633+'MATRIZ 2017 COMPL HOMOLOGADA (2'!AP633</f>
        <v>1226925.2378738697</v>
      </c>
      <c r="R633" s="102"/>
    </row>
    <row r="634" spans="1:18" hidden="1" x14ac:dyDescent="0.25">
      <c r="A634" s="102"/>
      <c r="B634" s="103" t="s">
        <v>613</v>
      </c>
      <c r="C634" s="103" t="s">
        <v>656</v>
      </c>
      <c r="D634" s="103" t="s">
        <v>89</v>
      </c>
      <c r="H634" s="123">
        <f>'MATRIZ 2017 COMPL HOMOLOGADA (2'!J634</f>
        <v>1719973.4019592025</v>
      </c>
      <c r="I634" s="123">
        <f>'MATRIZ 2017 COMPL HOMOLOGADA (2'!O634</f>
        <v>0</v>
      </c>
      <c r="J634" s="123">
        <f>'MATRIZ 2017 COMPL HOMOLOGADA (2'!R634+'MATRIZ 2017 COMPL HOMOLOGADA (2'!X634+'MATRIZ 2017 COMPL HOMOLOGADA (2'!AQ634+'MATRIZ 2017 COMPL HOMOLOGADA (2'!AU634+'MATRIZ 2017 COMPL HOMOLOGADA (2'!AY634</f>
        <v>40098.202910695312</v>
      </c>
      <c r="K634" s="123"/>
      <c r="L634" s="123">
        <f t="shared" si="35"/>
        <v>1760071.6048698977</v>
      </c>
      <c r="M634" s="123"/>
      <c r="N634" s="123">
        <f>'MATRIZ 2017 COMPL HOMOLOGADA (2'!AG634+'MATRIZ 2017 COMPL HOMOLOGADA (2'!AJ634+'MATRIZ 2017 COMPL HOMOLOGADA (2'!AM634</f>
        <v>511550.69780350785</v>
      </c>
      <c r="O634" s="123"/>
      <c r="P634" s="123"/>
      <c r="Q634" s="123">
        <f>'MATRIZ 2017 COMPL HOMOLOGADA (2'!AJ634+'MATRIZ 2017 COMPL HOMOLOGADA (2'!AM634+'MATRIZ 2017 COMPL HOMOLOGADA (2'!AP634</f>
        <v>32915.220877934247</v>
      </c>
      <c r="R634" s="102"/>
    </row>
    <row r="635" spans="1:18" hidden="1" x14ac:dyDescent="0.25">
      <c r="A635" s="102"/>
      <c r="B635" s="103" t="s">
        <v>613</v>
      </c>
      <c r="C635" s="103" t="s">
        <v>657</v>
      </c>
      <c r="D635" s="103" t="s">
        <v>93</v>
      </c>
      <c r="H635" s="123">
        <f>'MATRIZ 2017 COMPL HOMOLOGADA (2'!J635</f>
        <v>0</v>
      </c>
      <c r="I635" s="123">
        <f>'MATRIZ 2017 COMPL HOMOLOGADA (2'!O635</f>
        <v>1152708.3801520071</v>
      </c>
      <c r="J635" s="123">
        <f>'MATRIZ 2017 COMPL HOMOLOGADA (2'!R635+'MATRIZ 2017 COMPL HOMOLOGADA (2'!X635+'MATRIZ 2017 COMPL HOMOLOGADA (2'!AQ635+'MATRIZ 2017 COMPL HOMOLOGADA (2'!AU635+'MATRIZ 2017 COMPL HOMOLOGADA (2'!AY635</f>
        <v>74019.925641543567</v>
      </c>
      <c r="K635" s="123"/>
      <c r="L635" s="123">
        <f t="shared" si="35"/>
        <v>1226728.3057935506</v>
      </c>
      <c r="M635" s="123"/>
      <c r="N635" s="123">
        <f>'MATRIZ 2017 COMPL HOMOLOGADA (2'!AG635+'MATRIZ 2017 COMPL HOMOLOGADA (2'!AJ635+'MATRIZ 2017 COMPL HOMOLOGADA (2'!AM635</f>
        <v>145658.95005214677</v>
      </c>
      <c r="O635" s="123"/>
      <c r="P635" s="123"/>
      <c r="Q635" s="123">
        <f>'MATRIZ 2017 COMPL HOMOLOGADA (2'!AJ635+'MATRIZ 2017 COMPL HOMOLOGADA (2'!AM635+'MATRIZ 2017 COMPL HOMOLOGADA (2'!AP635</f>
        <v>36872.962867265007</v>
      </c>
      <c r="R635" s="102"/>
    </row>
    <row r="636" spans="1:18" hidden="1" x14ac:dyDescent="0.25">
      <c r="A636" s="102"/>
      <c r="B636" s="103" t="s">
        <v>613</v>
      </c>
      <c r="C636" s="103" t="s">
        <v>658</v>
      </c>
      <c r="D636" s="103" t="s">
        <v>89</v>
      </c>
      <c r="H636" s="123">
        <f>'MATRIZ 2017 COMPL HOMOLOGADA (2'!J636</f>
        <v>2587744.4929043446</v>
      </c>
      <c r="I636" s="123">
        <f>'MATRIZ 2017 COMPL HOMOLOGADA (2'!O636</f>
        <v>0</v>
      </c>
      <c r="J636" s="123">
        <f>'MATRIZ 2017 COMPL HOMOLOGADA (2'!R636+'MATRIZ 2017 COMPL HOMOLOGADA (2'!X636+'MATRIZ 2017 COMPL HOMOLOGADA (2'!AQ636+'MATRIZ 2017 COMPL HOMOLOGADA (2'!AU636+'MATRIZ 2017 COMPL HOMOLOGADA (2'!AY636</f>
        <v>32746.223657615094</v>
      </c>
      <c r="K636" s="123"/>
      <c r="L636" s="123">
        <f t="shared" si="35"/>
        <v>2620490.7165619596</v>
      </c>
      <c r="M636" s="123"/>
      <c r="N636" s="123">
        <f>'MATRIZ 2017 COMPL HOMOLOGADA (2'!AG636+'MATRIZ 2017 COMPL HOMOLOGADA (2'!AJ636+'MATRIZ 2017 COMPL HOMOLOGADA (2'!AM636</f>
        <v>809859.9472521852</v>
      </c>
      <c r="O636" s="123"/>
      <c r="P636" s="123"/>
      <c r="Q636" s="123">
        <f>'MATRIZ 2017 COMPL HOMOLOGADA (2'!AJ636+'MATRIZ 2017 COMPL HOMOLOGADA (2'!AM636+'MATRIZ 2017 COMPL HOMOLOGADA (2'!AP636</f>
        <v>29023.441255092315</v>
      </c>
      <c r="R636" s="102"/>
    </row>
    <row r="637" spans="1:18" hidden="1" x14ac:dyDescent="0.25">
      <c r="A637" s="102"/>
      <c r="B637" s="103" t="s">
        <v>613</v>
      </c>
      <c r="C637" s="103" t="s">
        <v>659</v>
      </c>
      <c r="D637" s="103" t="s">
        <v>89</v>
      </c>
      <c r="H637" s="123">
        <f>'MATRIZ 2017 COMPL HOMOLOGADA (2'!J637</f>
        <v>1719973.4019592027</v>
      </c>
      <c r="I637" s="123">
        <f>'MATRIZ 2017 COMPL HOMOLOGADA (2'!O637</f>
        <v>0</v>
      </c>
      <c r="J637" s="123">
        <f>'MATRIZ 2017 COMPL HOMOLOGADA (2'!R637+'MATRIZ 2017 COMPL HOMOLOGADA (2'!X637+'MATRIZ 2017 COMPL HOMOLOGADA (2'!AQ637+'MATRIZ 2017 COMPL HOMOLOGADA (2'!AU637+'MATRIZ 2017 COMPL HOMOLOGADA (2'!AY637</f>
        <v>12735.176820282913</v>
      </c>
      <c r="K637" s="123"/>
      <c r="L637" s="123">
        <f t="shared" si="35"/>
        <v>1732708.5787794855</v>
      </c>
      <c r="M637" s="123"/>
      <c r="N637" s="123">
        <f>'MATRIZ 2017 COMPL HOMOLOGADA (2'!AG637+'MATRIZ 2017 COMPL HOMOLOGADA (2'!AJ637+'MATRIZ 2017 COMPL HOMOLOGADA (2'!AM637</f>
        <v>447716.82093365258</v>
      </c>
      <c r="O637" s="123"/>
      <c r="P637" s="123"/>
      <c r="Q637" s="123">
        <f>'MATRIZ 2017 COMPL HOMOLOGADA (2'!AJ637+'MATRIZ 2017 COMPL HOMOLOGADA (2'!AM637+'MATRIZ 2017 COMPL HOMOLOGADA (2'!AP637</f>
        <v>7519.7097797284632</v>
      </c>
      <c r="R637" s="102"/>
    </row>
    <row r="638" spans="1:18" x14ac:dyDescent="0.25">
      <c r="A638" s="102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02"/>
    </row>
    <row r="639" spans="1:18" x14ac:dyDescent="0.25">
      <c r="A639" s="102"/>
      <c r="B639" s="107" t="s">
        <v>660</v>
      </c>
      <c r="C639" s="107" t="s">
        <v>661</v>
      </c>
      <c r="D639" s="107" t="s">
        <v>84</v>
      </c>
      <c r="E639" s="107"/>
      <c r="F639" s="109"/>
      <c r="G639" s="107"/>
      <c r="H639" s="124">
        <f>SUM(H640:H655)</f>
        <v>30877229.171008829</v>
      </c>
      <c r="I639" s="124">
        <f>SUM(I640:I655)</f>
        <v>7371608.2418803703</v>
      </c>
      <c r="J639" s="124">
        <f>SUM(J640:J655)</f>
        <v>4975456.3701316239</v>
      </c>
      <c r="K639" s="124"/>
      <c r="L639" s="124">
        <f>SUM(L640:L655)</f>
        <v>43224293.783020809</v>
      </c>
      <c r="M639" s="124"/>
      <c r="N639" s="124">
        <f>SUM(N640:N655)</f>
        <v>10733775.702564968</v>
      </c>
      <c r="O639" s="124"/>
      <c r="P639" s="124">
        <f>L639*'DADOS BASE PROPOSTA'!$H$63</f>
        <v>34579.43502641665</v>
      </c>
      <c r="Q639" s="124">
        <v>2926829.27</v>
      </c>
      <c r="R639" s="102"/>
    </row>
    <row r="640" spans="1:18" hidden="1" x14ac:dyDescent="0.25">
      <c r="A640" s="102"/>
      <c r="B640" s="103" t="s">
        <v>660</v>
      </c>
      <c r="C640" s="103" t="s">
        <v>35</v>
      </c>
      <c r="D640" s="103" t="s">
        <v>85</v>
      </c>
      <c r="F640" s="77">
        <f>'MATRIZ 2017 COMPL HOMOLOGADA (2'!Q640</f>
        <v>15</v>
      </c>
      <c r="H640" s="123">
        <f>'MATRIZ 2017 COMPL HOMOLOGADA (2'!J640</f>
        <v>0</v>
      </c>
      <c r="I640" s="123">
        <f>SUMIF('MATRIZ 2017 COMPL HOMOLOGADA (2'!D641:D656,"ECR",'MATRIZ 2017 COMPL HOMOLOGADA (2'!O641:O656)</f>
        <v>0</v>
      </c>
      <c r="J640" s="123">
        <f>'MATRIZ 2017 COMPL HOMOLOGADA (2'!R640+'MATRIZ 2017 COMPL HOMOLOGADA (2'!X640+'MATRIZ 2017 COMPL HOMOLOGADA (2'!AQ640+'MATRIZ 2017 COMPL HOMOLOGADA (2'!AU640+'MATRIZ 2017 COMPL HOMOLOGADA (2'!AY640</f>
        <v>4975015.4563613674</v>
      </c>
      <c r="K640" s="123"/>
      <c r="L640" s="123">
        <f t="shared" ref="L640:L655" si="36">SUM(H640:J640)</f>
        <v>4975015.4563613674</v>
      </c>
      <c r="M640" s="123"/>
      <c r="N640" s="123">
        <f>'MATRIZ 2017 COMPL HOMOLOGADA (2'!AG640+'MATRIZ 2017 COMPL HOMOLOGADA (2'!AJ640+'MATRIZ 2017 COMPL HOMOLOGADA (2'!AM640</f>
        <v>0</v>
      </c>
      <c r="O640" s="123"/>
      <c r="P640" s="123"/>
      <c r="Q640" s="123">
        <f>'MATRIZ 2017 COMPL HOMOLOGADA (2'!AJ640+'MATRIZ 2017 COMPL HOMOLOGADA (2'!AM640+'MATRIZ 2017 COMPL HOMOLOGADA (2'!AP640</f>
        <v>169971.33072785445</v>
      </c>
      <c r="R640" s="102"/>
    </row>
    <row r="641" spans="1:18" hidden="1" x14ac:dyDescent="0.25">
      <c r="A641" s="102"/>
      <c r="B641" s="103" t="s">
        <v>660</v>
      </c>
      <c r="C641" s="103" t="s">
        <v>662</v>
      </c>
      <c r="D641" s="103" t="s">
        <v>89</v>
      </c>
      <c r="H641" s="123">
        <f>'MATRIZ 2017 COMPL HOMOLOGADA (2'!J641</f>
        <v>4691823.3055103039</v>
      </c>
      <c r="I641" s="123">
        <f>'MATRIZ 2017 COMPL HOMOLOGADA (2'!O641</f>
        <v>0</v>
      </c>
      <c r="J641" s="123">
        <f>'MATRIZ 2017 COMPL HOMOLOGADA (2'!R641+'MATRIZ 2017 COMPL HOMOLOGADA (2'!X641+'MATRIZ 2017 COMPL HOMOLOGADA (2'!AQ641+'MATRIZ 2017 COMPL HOMOLOGADA (2'!AU641+'MATRIZ 2017 COMPL HOMOLOGADA (2'!AY641</f>
        <v>0</v>
      </c>
      <c r="K641" s="123"/>
      <c r="L641" s="123">
        <f t="shared" si="36"/>
        <v>4691823.3055103039</v>
      </c>
      <c r="M641" s="123"/>
      <c r="N641" s="123">
        <f>'MATRIZ 2017 COMPL HOMOLOGADA (2'!AG641+'MATRIZ 2017 COMPL HOMOLOGADA (2'!AJ641+'MATRIZ 2017 COMPL HOMOLOGADA (2'!AM641</f>
        <v>1095399.5931936745</v>
      </c>
      <c r="O641" s="123"/>
      <c r="P641" s="123"/>
      <c r="Q641" s="123">
        <f>'MATRIZ 2017 COMPL HOMOLOGADA (2'!AJ641+'MATRIZ 2017 COMPL HOMOLOGADA (2'!AM641+'MATRIZ 2017 COMPL HOMOLOGADA (2'!AP641</f>
        <v>290914.9313021074</v>
      </c>
      <c r="R641" s="102"/>
    </row>
    <row r="642" spans="1:18" hidden="1" x14ac:dyDescent="0.25">
      <c r="A642" s="102"/>
      <c r="B642" s="103" t="s">
        <v>660</v>
      </c>
      <c r="C642" s="103" t="s">
        <v>663</v>
      </c>
      <c r="D642" s="103" t="s">
        <v>87</v>
      </c>
      <c r="H642" s="123">
        <f>'MATRIZ 2017 COMPL HOMOLOGADA (2'!J642</f>
        <v>0</v>
      </c>
      <c r="I642" s="123">
        <f>'MATRIZ 2017 COMPL HOMOLOGADA (2'!O642</f>
        <v>516498.38105703169</v>
      </c>
      <c r="J642" s="123">
        <f>'MATRIZ 2017 COMPL HOMOLOGADA (2'!R642+'MATRIZ 2017 COMPL HOMOLOGADA (2'!X642+'MATRIZ 2017 COMPL HOMOLOGADA (2'!AQ642+'MATRIZ 2017 COMPL HOMOLOGADA (2'!AU642+'MATRIZ 2017 COMPL HOMOLOGADA (2'!AY642</f>
        <v>0</v>
      </c>
      <c r="K642" s="123"/>
      <c r="L642" s="123">
        <f t="shared" si="36"/>
        <v>516498.38105703169</v>
      </c>
      <c r="M642" s="123"/>
      <c r="N642" s="123">
        <f>'MATRIZ 2017 COMPL HOMOLOGADA (2'!AG642+'MATRIZ 2017 COMPL HOMOLOGADA (2'!AJ642+'MATRIZ 2017 COMPL HOMOLOGADA (2'!AM642</f>
        <v>70570.456837670237</v>
      </c>
      <c r="O642" s="123"/>
      <c r="P642" s="123"/>
      <c r="Q642" s="123">
        <f>'MATRIZ 2017 COMPL HOMOLOGADA (2'!AJ642+'MATRIZ 2017 COMPL HOMOLOGADA (2'!AM642+'MATRIZ 2017 COMPL HOMOLOGADA (2'!AP642</f>
        <v>39929.500374799056</v>
      </c>
      <c r="R642" s="102"/>
    </row>
    <row r="643" spans="1:18" hidden="1" x14ac:dyDescent="0.25">
      <c r="A643" s="102"/>
      <c r="B643" s="103" t="s">
        <v>660</v>
      </c>
      <c r="C643" s="103" t="s">
        <v>664</v>
      </c>
      <c r="D643" s="103" t="s">
        <v>87</v>
      </c>
      <c r="H643" s="123">
        <f>'MATRIZ 2017 COMPL HOMOLOGADA (2'!J643</f>
        <v>0</v>
      </c>
      <c r="I643" s="123">
        <f>'MATRIZ 2017 COMPL HOMOLOGADA (2'!O643</f>
        <v>934914.08868713351</v>
      </c>
      <c r="J643" s="123">
        <f>'MATRIZ 2017 COMPL HOMOLOGADA (2'!R643+'MATRIZ 2017 COMPL HOMOLOGADA (2'!X643+'MATRIZ 2017 COMPL HOMOLOGADA (2'!AQ643+'MATRIZ 2017 COMPL HOMOLOGADA (2'!AU643+'MATRIZ 2017 COMPL HOMOLOGADA (2'!AY643</f>
        <v>0</v>
      </c>
      <c r="K643" s="123"/>
      <c r="L643" s="123">
        <f t="shared" si="36"/>
        <v>934914.08868713351</v>
      </c>
      <c r="M643" s="123"/>
      <c r="N643" s="123">
        <f>'MATRIZ 2017 COMPL HOMOLOGADA (2'!AG643+'MATRIZ 2017 COMPL HOMOLOGADA (2'!AJ643+'MATRIZ 2017 COMPL HOMOLOGADA (2'!AM643</f>
        <v>366238.22429986874</v>
      </c>
      <c r="O643" s="123"/>
      <c r="P643" s="123"/>
      <c r="Q643" s="123">
        <f>'MATRIZ 2017 COMPL HOMOLOGADA (2'!AJ643+'MATRIZ 2017 COMPL HOMOLOGADA (2'!AM643+'MATRIZ 2017 COMPL HOMOLOGADA (2'!AP643</f>
        <v>0</v>
      </c>
      <c r="R643" s="102"/>
    </row>
    <row r="644" spans="1:18" hidden="1" x14ac:dyDescent="0.25">
      <c r="A644" s="102"/>
      <c r="B644" s="103" t="s">
        <v>660</v>
      </c>
      <c r="C644" s="103" t="s">
        <v>665</v>
      </c>
      <c r="D644" s="103" t="s">
        <v>93</v>
      </c>
      <c r="H644" s="123">
        <f>'MATRIZ 2017 COMPL HOMOLOGADA (2'!J644</f>
        <v>0</v>
      </c>
      <c r="I644" s="123">
        <f>'MATRIZ 2017 COMPL HOMOLOGADA (2'!O644</f>
        <v>1405189.0402256674</v>
      </c>
      <c r="J644" s="123">
        <f>'MATRIZ 2017 COMPL HOMOLOGADA (2'!R644+'MATRIZ 2017 COMPL HOMOLOGADA (2'!X644+'MATRIZ 2017 COMPL HOMOLOGADA (2'!AQ644+'MATRIZ 2017 COMPL HOMOLOGADA (2'!AU644+'MATRIZ 2017 COMPL HOMOLOGADA (2'!AY644</f>
        <v>0</v>
      </c>
      <c r="K644" s="123"/>
      <c r="L644" s="123">
        <f t="shared" si="36"/>
        <v>1405189.0402256674</v>
      </c>
      <c r="M644" s="123"/>
      <c r="N644" s="123">
        <f>'MATRIZ 2017 COMPL HOMOLOGADA (2'!AG644+'MATRIZ 2017 COMPL HOMOLOGADA (2'!AJ644+'MATRIZ 2017 COMPL HOMOLOGADA (2'!AM644</f>
        <v>258383.17632871607</v>
      </c>
      <c r="O644" s="123"/>
      <c r="P644" s="123"/>
      <c r="Q644" s="123">
        <f>'MATRIZ 2017 COMPL HOMOLOGADA (2'!AJ644+'MATRIZ 2017 COMPL HOMOLOGADA (2'!AM644+'MATRIZ 2017 COMPL HOMOLOGADA (2'!AP644</f>
        <v>0</v>
      </c>
      <c r="R644" s="102"/>
    </row>
    <row r="645" spans="1:18" hidden="1" x14ac:dyDescent="0.25">
      <c r="A645" s="102"/>
      <c r="B645" s="103" t="s">
        <v>660</v>
      </c>
      <c r="C645" s="103" t="s">
        <v>666</v>
      </c>
      <c r="D645" s="103" t="s">
        <v>93</v>
      </c>
      <c r="H645" s="123">
        <f>'MATRIZ 2017 COMPL HOMOLOGADA (2'!J645</f>
        <v>0</v>
      </c>
      <c r="I645" s="123">
        <f>'MATRIZ 2017 COMPL HOMOLOGADA (2'!O645</f>
        <v>1068695.5486923514</v>
      </c>
      <c r="J645" s="123">
        <f>'MATRIZ 2017 COMPL HOMOLOGADA (2'!R645+'MATRIZ 2017 COMPL HOMOLOGADA (2'!X645+'MATRIZ 2017 COMPL HOMOLOGADA (2'!AQ645+'MATRIZ 2017 COMPL HOMOLOGADA (2'!AU645+'MATRIZ 2017 COMPL HOMOLOGADA (2'!AY645</f>
        <v>0</v>
      </c>
      <c r="K645" s="123"/>
      <c r="L645" s="123">
        <f t="shared" si="36"/>
        <v>1068695.5486923514</v>
      </c>
      <c r="M645" s="123"/>
      <c r="N645" s="123">
        <f>'MATRIZ 2017 COMPL HOMOLOGADA (2'!AG645+'MATRIZ 2017 COMPL HOMOLOGADA (2'!AJ645+'MATRIZ 2017 COMPL HOMOLOGADA (2'!AM645</f>
        <v>111922.78271362883</v>
      </c>
      <c r="O645" s="123"/>
      <c r="P645" s="123"/>
      <c r="Q645" s="123">
        <f>'MATRIZ 2017 COMPL HOMOLOGADA (2'!AJ645+'MATRIZ 2017 COMPL HOMOLOGADA (2'!AM645+'MATRIZ 2017 COMPL HOMOLOGADA (2'!AP645</f>
        <v>0</v>
      </c>
      <c r="R645" s="102"/>
    </row>
    <row r="646" spans="1:18" hidden="1" x14ac:dyDescent="0.25">
      <c r="A646" s="102"/>
      <c r="B646" s="103" t="s">
        <v>660</v>
      </c>
      <c r="C646" s="103" t="s">
        <v>667</v>
      </c>
      <c r="D646" s="103" t="s">
        <v>89</v>
      </c>
      <c r="H646" s="123">
        <f>'MATRIZ 2017 COMPL HOMOLOGADA (2'!J646</f>
        <v>5311769.7955892188</v>
      </c>
      <c r="I646" s="123">
        <f>'MATRIZ 2017 COMPL HOMOLOGADA (2'!O646</f>
        <v>0</v>
      </c>
      <c r="J646" s="123">
        <f>'MATRIZ 2017 COMPL HOMOLOGADA (2'!R646+'MATRIZ 2017 COMPL HOMOLOGADA (2'!X646+'MATRIZ 2017 COMPL HOMOLOGADA (2'!AQ646+'MATRIZ 2017 COMPL HOMOLOGADA (2'!AU646+'MATRIZ 2017 COMPL HOMOLOGADA (2'!AY646</f>
        <v>404.76549998787954</v>
      </c>
      <c r="K646" s="123"/>
      <c r="L646" s="123">
        <f t="shared" si="36"/>
        <v>5312174.5610892065</v>
      </c>
      <c r="M646" s="123"/>
      <c r="N646" s="123">
        <f>'MATRIZ 2017 COMPL HOMOLOGADA (2'!AG646+'MATRIZ 2017 COMPL HOMOLOGADA (2'!AJ646+'MATRIZ 2017 COMPL HOMOLOGADA (2'!AM646</f>
        <v>1250047.1543733242</v>
      </c>
      <c r="O646" s="123"/>
      <c r="P646" s="123"/>
      <c r="Q646" s="123">
        <f>'MATRIZ 2017 COMPL HOMOLOGADA (2'!AJ646+'MATRIZ 2017 COMPL HOMOLOGADA (2'!AM646+'MATRIZ 2017 COMPL HOMOLOGADA (2'!AP646</f>
        <v>133637.5373629985</v>
      </c>
      <c r="R646" s="102"/>
    </row>
    <row r="647" spans="1:18" hidden="1" x14ac:dyDescent="0.25">
      <c r="A647" s="102"/>
      <c r="B647" s="103" t="s">
        <v>660</v>
      </c>
      <c r="C647" s="103" t="s">
        <v>668</v>
      </c>
      <c r="D647" s="103" t="s">
        <v>89</v>
      </c>
      <c r="H647" s="123">
        <f>'MATRIZ 2017 COMPL HOMOLOGADA (2'!J647</f>
        <v>5676776.8843992325</v>
      </c>
      <c r="I647" s="123">
        <f>'MATRIZ 2017 COMPL HOMOLOGADA (2'!O647</f>
        <v>0</v>
      </c>
      <c r="J647" s="123">
        <f>'MATRIZ 2017 COMPL HOMOLOGADA (2'!R647+'MATRIZ 2017 COMPL HOMOLOGADA (2'!X647+'MATRIZ 2017 COMPL HOMOLOGADA (2'!AQ647+'MATRIZ 2017 COMPL HOMOLOGADA (2'!AU647+'MATRIZ 2017 COMPL HOMOLOGADA (2'!AY647</f>
        <v>36.148270269187812</v>
      </c>
      <c r="K647" s="123"/>
      <c r="L647" s="123">
        <f t="shared" si="36"/>
        <v>5676813.0326695014</v>
      </c>
      <c r="M647" s="123"/>
      <c r="N647" s="123">
        <f>'MATRIZ 2017 COMPL HOMOLOGADA (2'!AG647+'MATRIZ 2017 COMPL HOMOLOGADA (2'!AJ647+'MATRIZ 2017 COMPL HOMOLOGADA (2'!AM647</f>
        <v>2026370.7169097299</v>
      </c>
      <c r="O647" s="123"/>
      <c r="P647" s="123"/>
      <c r="Q647" s="123">
        <f>'MATRIZ 2017 COMPL HOMOLOGADA (2'!AJ647+'MATRIZ 2017 COMPL HOMOLOGADA (2'!AM647+'MATRIZ 2017 COMPL HOMOLOGADA (2'!AP647</f>
        <v>1362961.6898393726</v>
      </c>
      <c r="R647" s="102"/>
    </row>
    <row r="648" spans="1:18" hidden="1" x14ac:dyDescent="0.25">
      <c r="A648" s="102"/>
      <c r="B648" s="103" t="s">
        <v>660</v>
      </c>
      <c r="C648" s="103" t="s">
        <v>669</v>
      </c>
      <c r="D648" s="103" t="s">
        <v>93</v>
      </c>
      <c r="H648" s="123">
        <f>'MATRIZ 2017 COMPL HOMOLOGADA (2'!J648</f>
        <v>0</v>
      </c>
      <c r="I648" s="123">
        <f>'MATRIZ 2017 COMPL HOMOLOGADA (2'!O648</f>
        <v>1245443.3084397241</v>
      </c>
      <c r="J648" s="123">
        <f>'MATRIZ 2017 COMPL HOMOLOGADA (2'!R648+'MATRIZ 2017 COMPL HOMOLOGADA (2'!X648+'MATRIZ 2017 COMPL HOMOLOGADA (2'!AQ648+'MATRIZ 2017 COMPL HOMOLOGADA (2'!AU648+'MATRIZ 2017 COMPL HOMOLOGADA (2'!AY648</f>
        <v>0</v>
      </c>
      <c r="K648" s="123"/>
      <c r="L648" s="123">
        <f t="shared" si="36"/>
        <v>1245443.3084397241</v>
      </c>
      <c r="M648" s="123"/>
      <c r="N648" s="123">
        <f>'MATRIZ 2017 COMPL HOMOLOGADA (2'!AG648+'MATRIZ 2017 COMPL HOMOLOGADA (2'!AJ648+'MATRIZ 2017 COMPL HOMOLOGADA (2'!AM648</f>
        <v>222513.65765176635</v>
      </c>
      <c r="O648" s="123"/>
      <c r="P648" s="123"/>
      <c r="Q648" s="123">
        <f>'MATRIZ 2017 COMPL HOMOLOGADA (2'!AJ648+'MATRIZ 2017 COMPL HOMOLOGADA (2'!AM648+'MATRIZ 2017 COMPL HOMOLOGADA (2'!AP648</f>
        <v>0</v>
      </c>
      <c r="R648" s="102"/>
    </row>
    <row r="649" spans="1:18" hidden="1" x14ac:dyDescent="0.25">
      <c r="A649" s="102"/>
      <c r="B649" s="103" t="s">
        <v>660</v>
      </c>
      <c r="C649" s="103" t="s">
        <v>670</v>
      </c>
      <c r="D649" s="103" t="s">
        <v>89</v>
      </c>
      <c r="H649" s="123">
        <f>'MATRIZ 2017 COMPL HOMOLOGADA (2'!J649</f>
        <v>1643772.0224642281</v>
      </c>
      <c r="I649" s="123">
        <f>'MATRIZ 2017 COMPL HOMOLOGADA (2'!O649</f>
        <v>0</v>
      </c>
      <c r="J649" s="123">
        <f>'MATRIZ 2017 COMPL HOMOLOGADA (2'!R649+'MATRIZ 2017 COMPL HOMOLOGADA (2'!X649+'MATRIZ 2017 COMPL HOMOLOGADA (2'!AQ649+'MATRIZ 2017 COMPL HOMOLOGADA (2'!AU649+'MATRIZ 2017 COMPL HOMOLOGADA (2'!AY649</f>
        <v>0</v>
      </c>
      <c r="K649" s="123"/>
      <c r="L649" s="123">
        <f t="shared" si="36"/>
        <v>1643772.0224642281</v>
      </c>
      <c r="M649" s="123"/>
      <c r="N649" s="123">
        <f>'MATRIZ 2017 COMPL HOMOLOGADA (2'!AG649+'MATRIZ 2017 COMPL HOMOLOGADA (2'!AJ649+'MATRIZ 2017 COMPL HOMOLOGADA (2'!AM649</f>
        <v>191883.49112609806</v>
      </c>
      <c r="O649" s="123"/>
      <c r="P649" s="123"/>
      <c r="Q649" s="123">
        <f>'MATRIZ 2017 COMPL HOMOLOGADA (2'!AJ649+'MATRIZ 2017 COMPL HOMOLOGADA (2'!AM649+'MATRIZ 2017 COMPL HOMOLOGADA (2'!AP649</f>
        <v>0</v>
      </c>
      <c r="R649" s="102"/>
    </row>
    <row r="650" spans="1:18" hidden="1" x14ac:dyDescent="0.25">
      <c r="A650" s="102"/>
      <c r="B650" s="103" t="s">
        <v>660</v>
      </c>
      <c r="C650" s="103" t="s">
        <v>671</v>
      </c>
      <c r="D650" s="103" t="s">
        <v>89</v>
      </c>
      <c r="H650" s="123">
        <f>'MATRIZ 2017 COMPL HOMOLOGADA (2'!J650</f>
        <v>1719973.4019592025</v>
      </c>
      <c r="I650" s="123">
        <f>'MATRIZ 2017 COMPL HOMOLOGADA (2'!O650</f>
        <v>0</v>
      </c>
      <c r="J650" s="123">
        <f>'MATRIZ 2017 COMPL HOMOLOGADA (2'!R650+'MATRIZ 2017 COMPL HOMOLOGADA (2'!X650+'MATRIZ 2017 COMPL HOMOLOGADA (2'!AQ650+'MATRIZ 2017 COMPL HOMOLOGADA (2'!AU650+'MATRIZ 2017 COMPL HOMOLOGADA (2'!AY650</f>
        <v>0</v>
      </c>
      <c r="K650" s="123"/>
      <c r="L650" s="123">
        <f t="shared" si="36"/>
        <v>1719973.4019592025</v>
      </c>
      <c r="M650" s="123"/>
      <c r="N650" s="123">
        <f>'MATRIZ 2017 COMPL HOMOLOGADA (2'!AG650+'MATRIZ 2017 COMPL HOMOLOGADA (2'!AJ650+'MATRIZ 2017 COMPL HOMOLOGADA (2'!AM650</f>
        <v>284893.73895328649</v>
      </c>
      <c r="O650" s="123"/>
      <c r="P650" s="123"/>
      <c r="Q650" s="123">
        <f>'MATRIZ 2017 COMPL HOMOLOGADA (2'!AJ650+'MATRIZ 2017 COMPL HOMOLOGADA (2'!AM650+'MATRIZ 2017 COMPL HOMOLOGADA (2'!AP650</f>
        <v>0</v>
      </c>
      <c r="R650" s="102"/>
    </row>
    <row r="651" spans="1:18" hidden="1" x14ac:dyDescent="0.25">
      <c r="A651" s="102"/>
      <c r="B651" s="103" t="s">
        <v>660</v>
      </c>
      <c r="C651" s="103" t="s">
        <v>672</v>
      </c>
      <c r="D651" s="103" t="s">
        <v>89</v>
      </c>
      <c r="H651" s="123">
        <f>'MATRIZ 2017 COMPL HOMOLOGADA (2'!J651</f>
        <v>4842189.9865486985</v>
      </c>
      <c r="I651" s="123">
        <f>'MATRIZ 2017 COMPL HOMOLOGADA (2'!O651</f>
        <v>0</v>
      </c>
      <c r="J651" s="123">
        <f>'MATRIZ 2017 COMPL HOMOLOGADA (2'!R651+'MATRIZ 2017 COMPL HOMOLOGADA (2'!X651+'MATRIZ 2017 COMPL HOMOLOGADA (2'!AQ651+'MATRIZ 2017 COMPL HOMOLOGADA (2'!AU651+'MATRIZ 2017 COMPL HOMOLOGADA (2'!AY651</f>
        <v>0</v>
      </c>
      <c r="K651" s="123"/>
      <c r="L651" s="123">
        <f t="shared" si="36"/>
        <v>4842189.9865486985</v>
      </c>
      <c r="M651" s="123"/>
      <c r="N651" s="123">
        <f>'MATRIZ 2017 COMPL HOMOLOGADA (2'!AG651+'MATRIZ 2017 COMPL HOMOLOGADA (2'!AJ651+'MATRIZ 2017 COMPL HOMOLOGADA (2'!AM651</f>
        <v>2300072.5794182885</v>
      </c>
      <c r="O651" s="123"/>
      <c r="P651" s="123"/>
      <c r="Q651" s="123">
        <f>'MATRIZ 2017 COMPL HOMOLOGADA (2'!AJ651+'MATRIZ 2017 COMPL HOMOLOGADA (2'!AM651+'MATRIZ 2017 COMPL HOMOLOGADA (2'!AP651</f>
        <v>1537285.7644297637</v>
      </c>
      <c r="R651" s="102"/>
    </row>
    <row r="652" spans="1:18" hidden="1" x14ac:dyDescent="0.25">
      <c r="A652" s="102"/>
      <c r="B652" s="103" t="s">
        <v>660</v>
      </c>
      <c r="C652" s="103" t="s">
        <v>673</v>
      </c>
      <c r="D652" s="103" t="s">
        <v>89</v>
      </c>
      <c r="H652" s="123">
        <f>'MATRIZ 2017 COMPL HOMOLOGADA (2'!J652</f>
        <v>4066669.9049998154</v>
      </c>
      <c r="I652" s="123">
        <f>'MATRIZ 2017 COMPL HOMOLOGADA (2'!O652</f>
        <v>0</v>
      </c>
      <c r="J652" s="123">
        <f>'MATRIZ 2017 COMPL HOMOLOGADA (2'!R652+'MATRIZ 2017 COMPL HOMOLOGADA (2'!X652+'MATRIZ 2017 COMPL HOMOLOGADA (2'!AQ652+'MATRIZ 2017 COMPL HOMOLOGADA (2'!AU652+'MATRIZ 2017 COMPL HOMOLOGADA (2'!AY652</f>
        <v>0</v>
      </c>
      <c r="K652" s="123"/>
      <c r="L652" s="123">
        <f t="shared" si="36"/>
        <v>4066669.9049998154</v>
      </c>
      <c r="M652" s="123"/>
      <c r="N652" s="123">
        <f>'MATRIZ 2017 COMPL HOMOLOGADA (2'!AG652+'MATRIZ 2017 COMPL HOMOLOGADA (2'!AJ652+'MATRIZ 2017 COMPL HOMOLOGADA (2'!AM652</f>
        <v>1724841.7391479404</v>
      </c>
      <c r="O652" s="123"/>
      <c r="P652" s="123"/>
      <c r="Q652" s="123">
        <f>'MATRIZ 2017 COMPL HOMOLOGADA (2'!AJ652+'MATRIZ 2017 COMPL HOMOLOGADA (2'!AM652+'MATRIZ 2017 COMPL HOMOLOGADA (2'!AP652</f>
        <v>1292004.5478417124</v>
      </c>
      <c r="R652" s="102"/>
    </row>
    <row r="653" spans="1:18" hidden="1" x14ac:dyDescent="0.25">
      <c r="A653" s="102"/>
      <c r="B653" s="103" t="s">
        <v>660</v>
      </c>
      <c r="C653" s="103" t="s">
        <v>674</v>
      </c>
      <c r="D653" s="103" t="s">
        <v>93</v>
      </c>
      <c r="H653" s="123">
        <f>'MATRIZ 2017 COMPL HOMOLOGADA (2'!J653</f>
        <v>0</v>
      </c>
      <c r="I653" s="123">
        <f>'MATRIZ 2017 COMPL HOMOLOGADA (2'!O653</f>
        <v>1008808.992033664</v>
      </c>
      <c r="J653" s="123">
        <f>'MATRIZ 2017 COMPL HOMOLOGADA (2'!R653+'MATRIZ 2017 COMPL HOMOLOGADA (2'!X653+'MATRIZ 2017 COMPL HOMOLOGADA (2'!AQ653+'MATRIZ 2017 COMPL HOMOLOGADA (2'!AU653+'MATRIZ 2017 COMPL HOMOLOGADA (2'!AY653</f>
        <v>0</v>
      </c>
      <c r="K653" s="123"/>
      <c r="L653" s="123">
        <f t="shared" si="36"/>
        <v>1008808.992033664</v>
      </c>
      <c r="M653" s="123"/>
      <c r="N653" s="123">
        <f>'MATRIZ 2017 COMPL HOMOLOGADA (2'!AG653+'MATRIZ 2017 COMPL HOMOLOGADA (2'!AJ653+'MATRIZ 2017 COMPL HOMOLOGADA (2'!AM653</f>
        <v>0</v>
      </c>
      <c r="O653" s="123"/>
      <c r="P653" s="123"/>
      <c r="Q653" s="123">
        <f>'MATRIZ 2017 COMPL HOMOLOGADA (2'!AJ653+'MATRIZ 2017 COMPL HOMOLOGADA (2'!AM653+'MATRIZ 2017 COMPL HOMOLOGADA (2'!AP653</f>
        <v>0</v>
      </c>
      <c r="R653" s="102"/>
    </row>
    <row r="654" spans="1:18" hidden="1" x14ac:dyDescent="0.25">
      <c r="A654" s="102"/>
      <c r="B654" s="103" t="s">
        <v>660</v>
      </c>
      <c r="C654" s="103" t="s">
        <v>675</v>
      </c>
      <c r="D654" s="103" t="s">
        <v>93</v>
      </c>
      <c r="H654" s="123">
        <f>'MATRIZ 2017 COMPL HOMOLOGADA (2'!J654</f>
        <v>0</v>
      </c>
      <c r="I654" s="123">
        <f>'MATRIZ 2017 COMPL HOMOLOGADA (2'!O654</f>
        <v>1192058.8827447987</v>
      </c>
      <c r="J654" s="123">
        <f>'MATRIZ 2017 COMPL HOMOLOGADA (2'!R654+'MATRIZ 2017 COMPL HOMOLOGADA (2'!X654+'MATRIZ 2017 COMPL HOMOLOGADA (2'!AQ654+'MATRIZ 2017 COMPL HOMOLOGADA (2'!AU654+'MATRIZ 2017 COMPL HOMOLOGADA (2'!AY654</f>
        <v>0</v>
      </c>
      <c r="K654" s="123"/>
      <c r="L654" s="123">
        <f t="shared" si="36"/>
        <v>1192058.8827447987</v>
      </c>
      <c r="M654" s="123"/>
      <c r="N654" s="123">
        <f>'MATRIZ 2017 COMPL HOMOLOGADA (2'!AG654+'MATRIZ 2017 COMPL HOMOLOGADA (2'!AJ654+'MATRIZ 2017 COMPL HOMOLOGADA (2'!AM654</f>
        <v>248544.86286348075</v>
      </c>
      <c r="O654" s="123"/>
      <c r="P654" s="123"/>
      <c r="Q654" s="123">
        <f>'MATRIZ 2017 COMPL HOMOLOGADA (2'!AJ654+'MATRIZ 2017 COMPL HOMOLOGADA (2'!AM654+'MATRIZ 2017 COMPL HOMOLOGADA (2'!AP654</f>
        <v>0</v>
      </c>
      <c r="R654" s="102"/>
    </row>
    <row r="655" spans="1:18" hidden="1" x14ac:dyDescent="0.25">
      <c r="A655" s="102"/>
      <c r="B655" s="103" t="s">
        <v>660</v>
      </c>
      <c r="C655" s="103" t="s">
        <v>676</v>
      </c>
      <c r="D655" s="103" t="s">
        <v>89</v>
      </c>
      <c r="H655" s="123">
        <f>'MATRIZ 2017 COMPL HOMOLOGADA (2'!J655</f>
        <v>2924253.8695381298</v>
      </c>
      <c r="I655" s="123">
        <f>'MATRIZ 2017 COMPL HOMOLOGADA (2'!O655</f>
        <v>0</v>
      </c>
      <c r="J655" s="123">
        <f>'MATRIZ 2017 COMPL HOMOLOGADA (2'!R655+'MATRIZ 2017 COMPL HOMOLOGADA (2'!X655+'MATRIZ 2017 COMPL HOMOLOGADA (2'!AQ655+'MATRIZ 2017 COMPL HOMOLOGADA (2'!AU655+'MATRIZ 2017 COMPL HOMOLOGADA (2'!AY655</f>
        <v>0</v>
      </c>
      <c r="K655" s="123"/>
      <c r="L655" s="123">
        <f t="shared" si="36"/>
        <v>2924253.8695381298</v>
      </c>
      <c r="M655" s="123"/>
      <c r="N655" s="123">
        <f>'MATRIZ 2017 COMPL HOMOLOGADA (2'!AG655+'MATRIZ 2017 COMPL HOMOLOGADA (2'!AJ655+'MATRIZ 2017 COMPL HOMOLOGADA (2'!AM655</f>
        <v>582093.52874749585</v>
      </c>
      <c r="O655" s="123"/>
      <c r="P655" s="123"/>
      <c r="Q655" s="123">
        <f>'MATRIZ 2017 COMPL HOMOLOGADA (2'!AJ655+'MATRIZ 2017 COMPL HOMOLOGADA (2'!AM655+'MATRIZ 2017 COMPL HOMOLOGADA (2'!AP655</f>
        <v>0</v>
      </c>
      <c r="R655" s="102"/>
    </row>
    <row r="656" spans="1:18" x14ac:dyDescent="0.25">
      <c r="A656" s="102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02"/>
    </row>
    <row r="657" spans="1:18" x14ac:dyDescent="0.25">
      <c r="A657" s="102"/>
      <c r="B657" s="107" t="s">
        <v>660</v>
      </c>
      <c r="C657" s="107" t="s">
        <v>677</v>
      </c>
      <c r="D657" s="107" t="s">
        <v>84</v>
      </c>
      <c r="E657" s="107"/>
      <c r="F657" s="109"/>
      <c r="G657" s="107"/>
      <c r="H657" s="124">
        <f>SUM(H658:H680)</f>
        <v>41847145.803821504</v>
      </c>
      <c r="I657" s="124">
        <f>SUM(I658:I680)</f>
        <v>5875474.3721128991</v>
      </c>
      <c r="J657" s="124">
        <f>SUM(J658:J681)</f>
        <v>6292125.1688774042</v>
      </c>
      <c r="K657" s="124"/>
      <c r="L657" s="124">
        <f>SUM(L658:L681)</f>
        <v>54014745.344811805</v>
      </c>
      <c r="M657" s="124"/>
      <c r="N657" s="124">
        <f>SUM(N658:N681)</f>
        <v>12193082.013035791</v>
      </c>
      <c r="O657" s="124"/>
      <c r="P657" s="124">
        <f>L657*'DADOS BASE PROPOSTA'!$H$63</f>
        <v>43211.796275849447</v>
      </c>
      <c r="Q657" s="124">
        <v>2926829.27</v>
      </c>
      <c r="R657" s="102"/>
    </row>
    <row r="658" spans="1:18" hidden="1" x14ac:dyDescent="0.25">
      <c r="A658" s="102"/>
      <c r="B658" s="103" t="s">
        <v>660</v>
      </c>
      <c r="C658" s="103" t="s">
        <v>35</v>
      </c>
      <c r="D658" s="103" t="s">
        <v>85</v>
      </c>
      <c r="F658" s="77">
        <f>'MATRIZ 2017 COMPL HOMOLOGADA (2'!Q658</f>
        <v>22</v>
      </c>
      <c r="H658" s="123">
        <f>'MATRIZ 2017 COMPL HOMOLOGADA (2'!J658</f>
        <v>0</v>
      </c>
      <c r="I658" s="123">
        <f>SUMIF('MATRIZ 2017 COMPL HOMOLOGADA (2'!D659:D681,"ECR",'MATRIZ 2017 COMPL HOMOLOGADA (2'!O659:O681)</f>
        <v>850.40024802065557</v>
      </c>
      <c r="J658" s="123">
        <f>'MATRIZ 2017 COMPL HOMOLOGADA (2'!R658+'MATRIZ 2017 COMPL HOMOLOGADA (2'!X658+'MATRIZ 2017 COMPL HOMOLOGADA (2'!AQ658+'MATRIZ 2017 COMPL HOMOLOGADA (2'!AU658+'MATRIZ 2017 COMPL HOMOLOGADA (2'!AY658</f>
        <v>5855100.9189369231</v>
      </c>
      <c r="K658" s="123"/>
      <c r="L658" s="123">
        <f t="shared" ref="L658:L681" si="37">SUM(H658:J658)</f>
        <v>5855951.319184944</v>
      </c>
      <c r="M658" s="123"/>
      <c r="N658" s="123">
        <f>'MATRIZ 2017 COMPL HOMOLOGADA (2'!AG658+'MATRIZ 2017 COMPL HOMOLOGADA (2'!AJ658+'MATRIZ 2017 COMPL HOMOLOGADA (2'!AM658</f>
        <v>0</v>
      </c>
      <c r="O658" s="123"/>
      <c r="P658" s="123"/>
      <c r="Q658" s="123">
        <f>'MATRIZ 2017 COMPL HOMOLOGADA (2'!AJ658+'MATRIZ 2017 COMPL HOMOLOGADA (2'!AM658+'MATRIZ 2017 COMPL HOMOLOGADA (2'!AP658</f>
        <v>249291.28506751984</v>
      </c>
      <c r="R658" s="102"/>
    </row>
    <row r="659" spans="1:18" hidden="1" x14ac:dyDescent="0.25">
      <c r="A659" s="102"/>
      <c r="B659" s="103" t="s">
        <v>660</v>
      </c>
      <c r="C659" s="103" t="s">
        <v>678</v>
      </c>
      <c r="D659" s="103" t="s">
        <v>89</v>
      </c>
      <c r="H659" s="123">
        <f>'MATRIZ 2017 COMPL HOMOLOGADA (2'!J659</f>
        <v>2028063.3596300934</v>
      </c>
      <c r="I659" s="123">
        <f>'MATRIZ 2017 COMPL HOMOLOGADA (2'!O659</f>
        <v>0</v>
      </c>
      <c r="J659" s="123">
        <f>'MATRIZ 2017 COMPL HOMOLOGADA (2'!R659+'MATRIZ 2017 COMPL HOMOLOGADA (2'!X659+'MATRIZ 2017 COMPL HOMOLOGADA (2'!AQ659+'MATRIZ 2017 COMPL HOMOLOGADA (2'!AU659+'MATRIZ 2017 COMPL HOMOLOGADA (2'!AY659</f>
        <v>2564.5715579856546</v>
      </c>
      <c r="K659" s="123"/>
      <c r="L659" s="123">
        <f t="shared" si="37"/>
        <v>2030627.9311880791</v>
      </c>
      <c r="M659" s="123"/>
      <c r="N659" s="123">
        <f>'MATRIZ 2017 COMPL HOMOLOGADA (2'!AG659+'MATRIZ 2017 COMPL HOMOLOGADA (2'!AJ659+'MATRIZ 2017 COMPL HOMOLOGADA (2'!AM659</f>
        <v>676635.21178608574</v>
      </c>
      <c r="O659" s="123"/>
      <c r="P659" s="123"/>
      <c r="Q659" s="123">
        <f>'MATRIZ 2017 COMPL HOMOLOGADA (2'!AJ659+'MATRIZ 2017 COMPL HOMOLOGADA (2'!AM659+'MATRIZ 2017 COMPL HOMOLOGADA (2'!AP659</f>
        <v>12005.150700970004</v>
      </c>
      <c r="R659" s="102"/>
    </row>
    <row r="660" spans="1:18" hidden="1" x14ac:dyDescent="0.25">
      <c r="A660" s="102"/>
      <c r="B660" s="103" t="s">
        <v>660</v>
      </c>
      <c r="C660" s="103" t="s">
        <v>679</v>
      </c>
      <c r="D660" s="103" t="s">
        <v>87</v>
      </c>
      <c r="H660" s="123">
        <f>'MATRIZ 2017 COMPL HOMOLOGADA (2'!J660</f>
        <v>0</v>
      </c>
      <c r="I660" s="123">
        <f>'MATRIZ 2017 COMPL HOMOLOGADA (2'!O660</f>
        <v>501499.25586354133</v>
      </c>
      <c r="J660" s="123">
        <f>'MATRIZ 2017 COMPL HOMOLOGADA (2'!R660+'MATRIZ 2017 COMPL HOMOLOGADA (2'!X660+'MATRIZ 2017 COMPL HOMOLOGADA (2'!AQ660+'MATRIZ 2017 COMPL HOMOLOGADA (2'!AU660+'MATRIZ 2017 COMPL HOMOLOGADA (2'!AY660</f>
        <v>0</v>
      </c>
      <c r="K660" s="123"/>
      <c r="L660" s="123">
        <f t="shared" si="37"/>
        <v>501499.25586354133</v>
      </c>
      <c r="M660" s="123"/>
      <c r="N660" s="123">
        <f>'MATRIZ 2017 COMPL HOMOLOGADA (2'!AG660+'MATRIZ 2017 COMPL HOMOLOGADA (2'!AJ660+'MATRIZ 2017 COMPL HOMOLOGADA (2'!AM660</f>
        <v>41792.064664058162</v>
      </c>
      <c r="O660" s="123"/>
      <c r="P660" s="123"/>
      <c r="Q660" s="123">
        <f>'MATRIZ 2017 COMPL HOMOLOGADA (2'!AJ660+'MATRIZ 2017 COMPL HOMOLOGADA (2'!AM660+'MATRIZ 2017 COMPL HOMOLOGADA (2'!AP660</f>
        <v>0</v>
      </c>
      <c r="R660" s="102"/>
    </row>
    <row r="661" spans="1:18" hidden="1" x14ac:dyDescent="0.25">
      <c r="A661" s="102"/>
      <c r="B661" s="103" t="s">
        <v>660</v>
      </c>
      <c r="C661" s="103" t="s">
        <v>680</v>
      </c>
      <c r="D661" s="103" t="s">
        <v>89</v>
      </c>
      <c r="H661" s="123">
        <f>'MATRIZ 2017 COMPL HOMOLOGADA (2'!J661</f>
        <v>1179840.5343377253</v>
      </c>
      <c r="I661" s="123">
        <f>'MATRIZ 2017 COMPL HOMOLOGADA (2'!O661</f>
        <v>0</v>
      </c>
      <c r="J661" s="123">
        <f>'MATRIZ 2017 COMPL HOMOLOGADA (2'!R661+'MATRIZ 2017 COMPL HOMOLOGADA (2'!X661+'MATRIZ 2017 COMPL HOMOLOGADA (2'!AQ661+'MATRIZ 2017 COMPL HOMOLOGADA (2'!AU661+'MATRIZ 2017 COMPL HOMOLOGADA (2'!AY661</f>
        <v>1518.2516405663532</v>
      </c>
      <c r="K661" s="123"/>
      <c r="L661" s="123">
        <f t="shared" si="37"/>
        <v>1181358.7859782916</v>
      </c>
      <c r="M661" s="123"/>
      <c r="N661" s="123">
        <f>'MATRIZ 2017 COMPL HOMOLOGADA (2'!AG661+'MATRIZ 2017 COMPL HOMOLOGADA (2'!AJ661+'MATRIZ 2017 COMPL HOMOLOGADA (2'!AM661</f>
        <v>285477.8103940541</v>
      </c>
      <c r="O661" s="123"/>
      <c r="P661" s="123"/>
      <c r="Q661" s="123">
        <f>'MATRIZ 2017 COMPL HOMOLOGADA (2'!AJ661+'MATRIZ 2017 COMPL HOMOLOGADA (2'!AM661+'MATRIZ 2017 COMPL HOMOLOGADA (2'!AP661</f>
        <v>6926.0484813288476</v>
      </c>
      <c r="R661" s="102"/>
    </row>
    <row r="662" spans="1:18" hidden="1" x14ac:dyDescent="0.25">
      <c r="A662" s="102"/>
      <c r="B662" s="103" t="s">
        <v>660</v>
      </c>
      <c r="C662" s="103" t="s">
        <v>681</v>
      </c>
      <c r="D662" s="103" t="s">
        <v>89</v>
      </c>
      <c r="H662" s="123">
        <f>'MATRIZ 2017 COMPL HOMOLOGADA (2'!J662</f>
        <v>1719973.4019592025</v>
      </c>
      <c r="I662" s="123">
        <f>'MATRIZ 2017 COMPL HOMOLOGADA (2'!O662</f>
        <v>0</v>
      </c>
      <c r="J662" s="123">
        <f>'MATRIZ 2017 COMPL HOMOLOGADA (2'!R662+'MATRIZ 2017 COMPL HOMOLOGADA (2'!X662+'MATRIZ 2017 COMPL HOMOLOGADA (2'!AQ662+'MATRIZ 2017 COMPL HOMOLOGADA (2'!AU662+'MATRIZ 2017 COMPL HOMOLOGADA (2'!AY662</f>
        <v>4165.474399777182</v>
      </c>
      <c r="K662" s="123"/>
      <c r="L662" s="123">
        <f t="shared" si="37"/>
        <v>1724138.8763589796</v>
      </c>
      <c r="M662" s="123"/>
      <c r="N662" s="123">
        <f>'MATRIZ 2017 COMPL HOMOLOGADA (2'!AG662+'MATRIZ 2017 COMPL HOMOLOGADA (2'!AJ662+'MATRIZ 2017 COMPL HOMOLOGADA (2'!AM662</f>
        <v>422134.73057675507</v>
      </c>
      <c r="O662" s="123"/>
      <c r="P662" s="123"/>
      <c r="Q662" s="123">
        <f>'MATRIZ 2017 COMPL HOMOLOGADA (2'!AJ662+'MATRIZ 2017 COMPL HOMOLOGADA (2'!AM662+'MATRIZ 2017 COMPL HOMOLOGADA (2'!AP662</f>
        <v>10817.828104170771</v>
      </c>
      <c r="R662" s="102"/>
    </row>
    <row r="663" spans="1:18" hidden="1" x14ac:dyDescent="0.25">
      <c r="A663" s="102"/>
      <c r="B663" s="103" t="s">
        <v>660</v>
      </c>
      <c r="C663" s="103" t="s">
        <v>682</v>
      </c>
      <c r="D663" s="103" t="s">
        <v>89</v>
      </c>
      <c r="H663" s="123">
        <f>'MATRIZ 2017 COMPL HOMOLOGADA (2'!J663</f>
        <v>2278057.7657023515</v>
      </c>
      <c r="I663" s="123">
        <f>'MATRIZ 2017 COMPL HOMOLOGADA (2'!O663</f>
        <v>0</v>
      </c>
      <c r="J663" s="123">
        <f>'MATRIZ 2017 COMPL HOMOLOGADA (2'!R663+'MATRIZ 2017 COMPL HOMOLOGADA (2'!X663+'MATRIZ 2017 COMPL HOMOLOGADA (2'!AQ663+'MATRIZ 2017 COMPL HOMOLOGADA (2'!AU663+'MATRIZ 2017 COMPL HOMOLOGADA (2'!AY663</f>
        <v>4229.2223020034489</v>
      </c>
      <c r="K663" s="123"/>
      <c r="L663" s="123">
        <f t="shared" si="37"/>
        <v>2282286.9880043548</v>
      </c>
      <c r="M663" s="123"/>
      <c r="N663" s="123">
        <f>'MATRIZ 2017 COMPL HOMOLOGADA (2'!AG663+'MATRIZ 2017 COMPL HOMOLOGADA (2'!AJ663+'MATRIZ 2017 COMPL HOMOLOGADA (2'!AM663</f>
        <v>557477.07180877181</v>
      </c>
      <c r="O663" s="123"/>
      <c r="P663" s="123"/>
      <c r="Q663" s="123">
        <f>'MATRIZ 2017 COMPL HOMOLOGADA (2'!AJ663+'MATRIZ 2017 COMPL HOMOLOGADA (2'!AM663+'MATRIZ 2017 COMPL HOMOLOGADA (2'!AP663</f>
        <v>17941.763684966158</v>
      </c>
      <c r="R663" s="102"/>
    </row>
    <row r="664" spans="1:18" hidden="1" x14ac:dyDescent="0.25">
      <c r="A664" s="102"/>
      <c r="B664" s="103" t="s">
        <v>660</v>
      </c>
      <c r="C664" s="103" t="s">
        <v>683</v>
      </c>
      <c r="D664" s="103" t="s">
        <v>89</v>
      </c>
      <c r="H664" s="123">
        <f>'MATRIZ 2017 COMPL HOMOLOGADA (2'!J664</f>
        <v>2302486.8093909579</v>
      </c>
      <c r="I664" s="123">
        <f>'MATRIZ 2017 COMPL HOMOLOGADA (2'!O664</f>
        <v>0</v>
      </c>
      <c r="J664" s="123">
        <f>'MATRIZ 2017 COMPL HOMOLOGADA (2'!R664+'MATRIZ 2017 COMPL HOMOLOGADA (2'!X664+'MATRIZ 2017 COMPL HOMOLOGADA (2'!AQ664+'MATRIZ 2017 COMPL HOMOLOGADA (2'!AU664+'MATRIZ 2017 COMPL HOMOLOGADA (2'!AY664</f>
        <v>2086.1526751189813</v>
      </c>
      <c r="K664" s="123"/>
      <c r="L664" s="123">
        <f t="shared" si="37"/>
        <v>2304572.9620660767</v>
      </c>
      <c r="M664" s="123"/>
      <c r="N664" s="123">
        <f>'MATRIZ 2017 COMPL HOMOLOGADA (2'!AG664+'MATRIZ 2017 COMPL HOMOLOGADA (2'!AJ664+'MATRIZ 2017 COMPL HOMOLOGADA (2'!AM664</f>
        <v>473661.05346723279</v>
      </c>
      <c r="O664" s="123"/>
      <c r="P664" s="123"/>
      <c r="Q664" s="123">
        <f>'MATRIZ 2017 COMPL HOMOLOGADA (2'!AJ664+'MATRIZ 2017 COMPL HOMOLOGADA (2'!AM664+'MATRIZ 2017 COMPL HOMOLOGADA (2'!AP664</f>
        <v>6398.3495494180788</v>
      </c>
      <c r="R664" s="102"/>
    </row>
    <row r="665" spans="1:18" hidden="1" x14ac:dyDescent="0.25">
      <c r="A665" s="102"/>
      <c r="B665" s="103" t="s">
        <v>660</v>
      </c>
      <c r="C665" s="103" t="s">
        <v>684</v>
      </c>
      <c r="D665" s="103" t="s">
        <v>89</v>
      </c>
      <c r="H665" s="123">
        <f>'MATRIZ 2017 COMPL HOMOLOGADA (2'!J665</f>
        <v>11711471.603407562</v>
      </c>
      <c r="I665" s="123">
        <f>'MATRIZ 2017 COMPL HOMOLOGADA (2'!O665</f>
        <v>0</v>
      </c>
      <c r="J665" s="123">
        <f>'MATRIZ 2017 COMPL HOMOLOGADA (2'!R665+'MATRIZ 2017 COMPL HOMOLOGADA (2'!X665+'MATRIZ 2017 COMPL HOMOLOGADA (2'!AQ665+'MATRIZ 2017 COMPL HOMOLOGADA (2'!AU665+'MATRIZ 2017 COMPL HOMOLOGADA (2'!AY665</f>
        <v>327993.1547475034</v>
      </c>
      <c r="K665" s="123"/>
      <c r="L665" s="123">
        <f t="shared" si="37"/>
        <v>12039464.758155065</v>
      </c>
      <c r="M665" s="123"/>
      <c r="N665" s="123">
        <f>'MATRIZ 2017 COMPL HOMOLOGADA (2'!AG665+'MATRIZ 2017 COMPL HOMOLOGADA (2'!AJ665+'MATRIZ 2017 COMPL HOMOLOGADA (2'!AM665</f>
        <v>2879183.0079831257</v>
      </c>
      <c r="O665" s="123"/>
      <c r="P665" s="123"/>
      <c r="Q665" s="123">
        <f>'MATRIZ 2017 COMPL HOMOLOGADA (2'!AJ665+'MATRIZ 2017 COMPL HOMOLOGADA (2'!AM665+'MATRIZ 2017 COMPL HOMOLOGADA (2'!AP665</f>
        <v>294324.07927323156</v>
      </c>
      <c r="R665" s="102"/>
    </row>
    <row r="666" spans="1:18" hidden="1" x14ac:dyDescent="0.25">
      <c r="A666" s="102"/>
      <c r="B666" s="103" t="s">
        <v>660</v>
      </c>
      <c r="C666" s="103" t="s">
        <v>685</v>
      </c>
      <c r="D666" s="103" t="s">
        <v>89</v>
      </c>
      <c r="H666" s="123">
        <f>'MATRIZ 2017 COMPL HOMOLOGADA (2'!J666</f>
        <v>1719973.4019592025</v>
      </c>
      <c r="I666" s="123">
        <f>'MATRIZ 2017 COMPL HOMOLOGADA (2'!O666</f>
        <v>0</v>
      </c>
      <c r="J666" s="123">
        <f>'MATRIZ 2017 COMPL HOMOLOGADA (2'!R666+'MATRIZ 2017 COMPL HOMOLOGADA (2'!X666+'MATRIZ 2017 COMPL HOMOLOGADA (2'!AQ666+'MATRIZ 2017 COMPL HOMOLOGADA (2'!AU666+'MATRIZ 2017 COMPL HOMOLOGADA (2'!AY666</f>
        <v>4051.2246429000747</v>
      </c>
      <c r="K666" s="123"/>
      <c r="L666" s="123">
        <f t="shared" si="37"/>
        <v>1724024.6266021025</v>
      </c>
      <c r="M666" s="123"/>
      <c r="N666" s="123">
        <f>'MATRIZ 2017 COMPL HOMOLOGADA (2'!AG666+'MATRIZ 2017 COMPL HOMOLOGADA (2'!AJ666+'MATRIZ 2017 COMPL HOMOLOGADA (2'!AM666</f>
        <v>640392.10247063532</v>
      </c>
      <c r="O666" s="123"/>
      <c r="P666" s="123"/>
      <c r="Q666" s="123">
        <f>'MATRIZ 2017 COMPL HOMOLOGADA (2'!AJ666+'MATRIZ 2017 COMPL HOMOLOGADA (2'!AM666+'MATRIZ 2017 COMPL HOMOLOGADA (2'!AP666</f>
        <v>12137.075433947695</v>
      </c>
      <c r="R666" s="102"/>
    </row>
    <row r="667" spans="1:18" hidden="1" x14ac:dyDescent="0.25">
      <c r="A667" s="102"/>
      <c r="B667" s="103" t="s">
        <v>660</v>
      </c>
      <c r="C667" s="103" t="s">
        <v>686</v>
      </c>
      <c r="D667" s="103" t="s">
        <v>93</v>
      </c>
      <c r="H667" s="123">
        <f>'MATRIZ 2017 COMPL HOMOLOGADA (2'!J667</f>
        <v>0</v>
      </c>
      <c r="I667" s="123">
        <f>'MATRIZ 2017 COMPL HOMOLOGADA (2'!O667</f>
        <v>1062751.2324205048</v>
      </c>
      <c r="J667" s="123">
        <f>'MATRIZ 2017 COMPL HOMOLOGADA (2'!R667+'MATRIZ 2017 COMPL HOMOLOGADA (2'!X667+'MATRIZ 2017 COMPL HOMOLOGADA (2'!AQ667+'MATRIZ 2017 COMPL HOMOLOGADA (2'!AU667+'MATRIZ 2017 COMPL HOMOLOGADA (2'!AY667</f>
        <v>2510.5579958346266</v>
      </c>
      <c r="K667" s="123"/>
      <c r="L667" s="123">
        <f t="shared" si="37"/>
        <v>1065261.7904163394</v>
      </c>
      <c r="M667" s="123"/>
      <c r="N667" s="123">
        <f>'MATRIZ 2017 COMPL HOMOLOGADA (2'!AG667+'MATRIZ 2017 COMPL HOMOLOGADA (2'!AJ667+'MATRIZ 2017 COMPL HOMOLOGADA (2'!AM667</f>
        <v>252107.58717169322</v>
      </c>
      <c r="O667" s="123"/>
      <c r="P667" s="123"/>
      <c r="Q667" s="123">
        <f>'MATRIZ 2017 COMPL HOMOLOGADA (2'!AJ667+'MATRIZ 2017 COMPL HOMOLOGADA (2'!AM667+'MATRIZ 2017 COMPL HOMOLOGADA (2'!AP667</f>
        <v>9102.8065754607724</v>
      </c>
      <c r="R667" s="102"/>
    </row>
    <row r="668" spans="1:18" hidden="1" x14ac:dyDescent="0.25">
      <c r="A668" s="102"/>
      <c r="B668" s="103" t="s">
        <v>660</v>
      </c>
      <c r="C668" s="103" t="s">
        <v>687</v>
      </c>
      <c r="D668" s="103" t="s">
        <v>89</v>
      </c>
      <c r="H668" s="123">
        <f>'MATRIZ 2017 COMPL HOMOLOGADA (2'!J668</f>
        <v>1719973.4019592025</v>
      </c>
      <c r="I668" s="123">
        <f>'MATRIZ 2017 COMPL HOMOLOGADA (2'!O668</f>
        <v>0</v>
      </c>
      <c r="J668" s="123">
        <f>'MATRIZ 2017 COMPL HOMOLOGADA (2'!R668+'MATRIZ 2017 COMPL HOMOLOGADA (2'!X668+'MATRIZ 2017 COMPL HOMOLOGADA (2'!AQ668+'MATRIZ 2017 COMPL HOMOLOGADA (2'!AU668+'MATRIZ 2017 COMPL HOMOLOGADA (2'!AY668</f>
        <v>2915.0948856030491</v>
      </c>
      <c r="K668" s="123"/>
      <c r="L668" s="123">
        <f t="shared" si="37"/>
        <v>1722888.4968448055</v>
      </c>
      <c r="M668" s="123"/>
      <c r="N668" s="123">
        <f>'MATRIZ 2017 COMPL HOMOLOGADA (2'!AG668+'MATRIZ 2017 COMPL HOMOLOGADA (2'!AJ668+'MATRIZ 2017 COMPL HOMOLOGADA (2'!AM668</f>
        <v>493082.83574992575</v>
      </c>
      <c r="O668" s="123"/>
      <c r="P668" s="123"/>
      <c r="Q668" s="123">
        <f>'MATRIZ 2017 COMPL HOMOLOGADA (2'!AJ668+'MATRIZ 2017 COMPL HOMOLOGADA (2'!AM668+'MATRIZ 2017 COMPL HOMOLOGADA (2'!AP668</f>
        <v>12730.736732347312</v>
      </c>
      <c r="R668" s="102"/>
    </row>
    <row r="669" spans="1:18" hidden="1" x14ac:dyDescent="0.25">
      <c r="A669" s="102"/>
      <c r="B669" s="103" t="s">
        <v>660</v>
      </c>
      <c r="C669" s="103" t="s">
        <v>688</v>
      </c>
      <c r="D669" s="103" t="s">
        <v>89</v>
      </c>
      <c r="H669" s="123">
        <f>'MATRIZ 2017 COMPL HOMOLOGADA (2'!J669</f>
        <v>1719973.4019592025</v>
      </c>
      <c r="I669" s="123">
        <f>'MATRIZ 2017 COMPL HOMOLOGADA (2'!O669</f>
        <v>0</v>
      </c>
      <c r="J669" s="123">
        <f>'MATRIZ 2017 COMPL HOMOLOGADA (2'!R669+'MATRIZ 2017 COMPL HOMOLOGADA (2'!X669+'MATRIZ 2017 COMPL HOMOLOGADA (2'!AQ669+'MATRIZ 2017 COMPL HOMOLOGADA (2'!AU669+'MATRIZ 2017 COMPL HOMOLOGADA (2'!AY669</f>
        <v>3540.6385268050999</v>
      </c>
      <c r="K669" s="123"/>
      <c r="L669" s="123">
        <f t="shared" si="37"/>
        <v>1723514.0404860077</v>
      </c>
      <c r="M669" s="123"/>
      <c r="N669" s="123">
        <f>'MATRIZ 2017 COMPL HOMOLOGADA (2'!AG669+'MATRIZ 2017 COMPL HOMOLOGADA (2'!AJ669+'MATRIZ 2017 COMPL HOMOLOGADA (2'!AM669</f>
        <v>424454.08653214347</v>
      </c>
      <c r="O669" s="123"/>
      <c r="P669" s="123"/>
      <c r="Q669" s="123">
        <f>'MATRIZ 2017 COMPL HOMOLOGADA (2'!AJ669+'MATRIZ 2017 COMPL HOMOLOGADA (2'!AM669+'MATRIZ 2017 COMPL HOMOLOGADA (2'!AP669</f>
        <v>13324.398030746928</v>
      </c>
      <c r="R669" s="102"/>
    </row>
    <row r="670" spans="1:18" hidden="1" x14ac:dyDescent="0.25">
      <c r="A670" s="102"/>
      <c r="B670" s="103" t="s">
        <v>660</v>
      </c>
      <c r="C670" s="103" t="s">
        <v>689</v>
      </c>
      <c r="D670" s="103" t="s">
        <v>89</v>
      </c>
      <c r="H670" s="123">
        <f>'MATRIZ 2017 COMPL HOMOLOGADA (2'!J670</f>
        <v>1958673.0719044541</v>
      </c>
      <c r="I670" s="123">
        <f>'MATRIZ 2017 COMPL HOMOLOGADA (2'!O670</f>
        <v>0</v>
      </c>
      <c r="J670" s="123">
        <f>'MATRIZ 2017 COMPL HOMOLOGADA (2'!R670+'MATRIZ 2017 COMPL HOMOLOGADA (2'!X670+'MATRIZ 2017 COMPL HOMOLOGADA (2'!AQ670+'MATRIZ 2017 COMPL HOMOLOGADA (2'!AU670+'MATRIZ 2017 COMPL HOMOLOGADA (2'!AY670</f>
        <v>3122.4171434512195</v>
      </c>
      <c r="K670" s="123"/>
      <c r="L670" s="123">
        <f t="shared" si="37"/>
        <v>1961795.4890479054</v>
      </c>
      <c r="M670" s="123"/>
      <c r="N670" s="123">
        <f>'MATRIZ 2017 COMPL HOMOLOGADA (2'!AG670+'MATRIZ 2017 COMPL HOMOLOGADA (2'!AJ670+'MATRIZ 2017 COMPL HOMOLOGADA (2'!AM670</f>
        <v>629662.80389513099</v>
      </c>
      <c r="O670" s="123"/>
      <c r="P670" s="123"/>
      <c r="Q670" s="123">
        <f>'MATRIZ 2017 COMPL HOMOLOGADA (2'!AJ670+'MATRIZ 2017 COMPL HOMOLOGADA (2'!AM670+'MATRIZ 2017 COMPL HOMOLOGADA (2'!AP670</f>
        <v>14049.984062124235</v>
      </c>
      <c r="R670" s="102"/>
    </row>
    <row r="671" spans="1:18" hidden="1" x14ac:dyDescent="0.25">
      <c r="A671" s="102"/>
      <c r="B671" s="103" t="s">
        <v>660</v>
      </c>
      <c r="C671" s="103" t="s">
        <v>690</v>
      </c>
      <c r="D671" s="103" t="s">
        <v>89</v>
      </c>
      <c r="H671" s="123">
        <f>'MATRIZ 2017 COMPL HOMOLOGADA (2'!J671</f>
        <v>2374304.4225800475</v>
      </c>
      <c r="I671" s="123">
        <f>'MATRIZ 2017 COMPL HOMOLOGADA (2'!O671</f>
        <v>0</v>
      </c>
      <c r="J671" s="123">
        <f>'MATRIZ 2017 COMPL HOMOLOGADA (2'!R671+'MATRIZ 2017 COMPL HOMOLOGADA (2'!X671+'MATRIZ 2017 COMPL HOMOLOGADA (2'!AQ671+'MATRIZ 2017 COMPL HOMOLOGADA (2'!AU671+'MATRIZ 2017 COMPL HOMOLOGADA (2'!AY671</f>
        <v>0</v>
      </c>
      <c r="K671" s="123"/>
      <c r="L671" s="123">
        <f t="shared" si="37"/>
        <v>2374304.4225800475</v>
      </c>
      <c r="M671" s="123"/>
      <c r="N671" s="123">
        <f>'MATRIZ 2017 COMPL HOMOLOGADA (2'!AG671+'MATRIZ 2017 COMPL HOMOLOGADA (2'!AJ671+'MATRIZ 2017 COMPL HOMOLOGADA (2'!AM671</f>
        <v>713278.63101128489</v>
      </c>
      <c r="O671" s="123"/>
      <c r="P671" s="123"/>
      <c r="Q671" s="123">
        <f>'MATRIZ 2017 COMPL HOMOLOGADA (2'!AJ671+'MATRIZ 2017 COMPL HOMOLOGADA (2'!AM671+'MATRIZ 2017 COMPL HOMOLOGADA (2'!AP671</f>
        <v>0</v>
      </c>
      <c r="R671" s="102"/>
    </row>
    <row r="672" spans="1:18" hidden="1" x14ac:dyDescent="0.25">
      <c r="A672" s="102"/>
      <c r="B672" s="103" t="s">
        <v>660</v>
      </c>
      <c r="C672" s="103" t="s">
        <v>691</v>
      </c>
      <c r="D672" s="103" t="s">
        <v>89</v>
      </c>
      <c r="H672" s="123">
        <f>'MATRIZ 2017 COMPL HOMOLOGADA (2'!J672</f>
        <v>3445480.4514018344</v>
      </c>
      <c r="I672" s="123">
        <f>'MATRIZ 2017 COMPL HOMOLOGADA (2'!O672</f>
        <v>0</v>
      </c>
      <c r="J672" s="123">
        <f>'MATRIZ 2017 COMPL HOMOLOGADA (2'!R672+'MATRIZ 2017 COMPL HOMOLOGADA (2'!X672+'MATRIZ 2017 COMPL HOMOLOGADA (2'!AQ672+'MATRIZ 2017 COMPL HOMOLOGADA (2'!AU672+'MATRIZ 2017 COMPL HOMOLOGADA (2'!AY672</f>
        <v>17486.47679990876</v>
      </c>
      <c r="K672" s="123"/>
      <c r="L672" s="123">
        <f t="shared" si="37"/>
        <v>3462966.9282017429</v>
      </c>
      <c r="M672" s="123"/>
      <c r="N672" s="123">
        <f>'MATRIZ 2017 COMPL HOMOLOGADA (2'!AG672+'MATRIZ 2017 COMPL HOMOLOGADA (2'!AJ672+'MATRIZ 2017 COMPL HOMOLOGADA (2'!AM672</f>
        <v>806519.67826041952</v>
      </c>
      <c r="O672" s="123"/>
      <c r="P672" s="123"/>
      <c r="Q672" s="123">
        <f>'MATRIZ 2017 COMPL HOMOLOGADA (2'!AJ672+'MATRIZ 2017 COMPL HOMOLOGADA (2'!AM672+'MATRIZ 2017 COMPL HOMOLOGADA (2'!AP672</f>
        <v>18667.349716343466</v>
      </c>
      <c r="R672" s="102"/>
    </row>
    <row r="673" spans="1:18" hidden="1" x14ac:dyDescent="0.25">
      <c r="A673" s="102"/>
      <c r="B673" s="103" t="s">
        <v>660</v>
      </c>
      <c r="C673" s="103" t="s">
        <v>692</v>
      </c>
      <c r="D673" s="103" t="s">
        <v>89</v>
      </c>
      <c r="H673" s="123">
        <f>'MATRIZ 2017 COMPL HOMOLOGADA (2'!J673</f>
        <v>1892835.6667111113</v>
      </c>
      <c r="I673" s="123">
        <f>'MATRIZ 2017 COMPL HOMOLOGADA (2'!O673</f>
        <v>0</v>
      </c>
      <c r="J673" s="123">
        <f>'MATRIZ 2017 COMPL HOMOLOGADA (2'!R673+'MATRIZ 2017 COMPL HOMOLOGADA (2'!X673+'MATRIZ 2017 COMPL HOMOLOGADA (2'!AQ673+'MATRIZ 2017 COMPL HOMOLOGADA (2'!AU673+'MATRIZ 2017 COMPL HOMOLOGADA (2'!AY673</f>
        <v>2714.6169037506429</v>
      </c>
      <c r="K673" s="123"/>
      <c r="L673" s="123">
        <f t="shared" si="37"/>
        <v>1895550.283614862</v>
      </c>
      <c r="M673" s="123"/>
      <c r="N673" s="123">
        <f>'MATRIZ 2017 COMPL HOMOLOGADA (2'!AG673+'MATRIZ 2017 COMPL HOMOLOGADA (2'!AJ673+'MATRIZ 2017 COMPL HOMOLOGADA (2'!AM673</f>
        <v>590143.97199909447</v>
      </c>
      <c r="O673" s="123"/>
      <c r="P673" s="123"/>
      <c r="Q673" s="123">
        <f>'MATRIZ 2017 COMPL HOMOLOGADA (2'!AJ673+'MATRIZ 2017 COMPL HOMOLOGADA (2'!AM673+'MATRIZ 2017 COMPL HOMOLOGADA (2'!AP673</f>
        <v>7519.7097797284632</v>
      </c>
      <c r="R673" s="102"/>
    </row>
    <row r="674" spans="1:18" hidden="1" x14ac:dyDescent="0.25">
      <c r="A674" s="102"/>
      <c r="B674" s="103" t="s">
        <v>660</v>
      </c>
      <c r="C674" s="103" t="s">
        <v>693</v>
      </c>
      <c r="D674" s="103" t="s">
        <v>93</v>
      </c>
      <c r="H674" s="123">
        <f>'MATRIZ 2017 COMPL HOMOLOGADA (2'!J674</f>
        <v>0</v>
      </c>
      <c r="I674" s="123">
        <f>'MATRIZ 2017 COMPL HOMOLOGADA (2'!O674</f>
        <v>1118163.6204897719</v>
      </c>
      <c r="J674" s="123">
        <f>'MATRIZ 2017 COMPL HOMOLOGADA (2'!R674+'MATRIZ 2017 COMPL HOMOLOGADA (2'!X674+'MATRIZ 2017 COMPL HOMOLOGADA (2'!AQ674+'MATRIZ 2017 COMPL HOMOLOGADA (2'!AU674+'MATRIZ 2017 COMPL HOMOLOGADA (2'!AY674</f>
        <v>1000.0362294924734</v>
      </c>
      <c r="K674" s="123"/>
      <c r="L674" s="123">
        <f t="shared" si="37"/>
        <v>1119163.6567192643</v>
      </c>
      <c r="M674" s="123"/>
      <c r="N674" s="123">
        <f>'MATRIZ 2017 COMPL HOMOLOGADA (2'!AG674+'MATRIZ 2017 COMPL HOMOLOGADA (2'!AJ674+'MATRIZ 2017 COMPL HOMOLOGADA (2'!AM674</f>
        <v>360054.44568113558</v>
      </c>
      <c r="O674" s="123"/>
      <c r="P674" s="123"/>
      <c r="Q674" s="123">
        <f>'MATRIZ 2017 COMPL HOMOLOGADA (2'!AJ674+'MATRIZ 2017 COMPL HOMOLOGADA (2'!AM674+'MATRIZ 2017 COMPL HOMOLOGADA (2'!AP674</f>
        <v>3561.9677903976935</v>
      </c>
      <c r="R674" s="102"/>
    </row>
    <row r="675" spans="1:18" hidden="1" x14ac:dyDescent="0.25">
      <c r="A675" s="102"/>
      <c r="B675" s="103" t="s">
        <v>660</v>
      </c>
      <c r="C675" s="103" t="s">
        <v>694</v>
      </c>
      <c r="D675" s="103" t="s">
        <v>93</v>
      </c>
      <c r="H675" s="123">
        <f>'MATRIZ 2017 COMPL HOMOLOGADA (2'!J675</f>
        <v>0</v>
      </c>
      <c r="I675" s="123">
        <f>'MATRIZ 2017 COMPL HOMOLOGADA (2'!O675</f>
        <v>1053849.3085165359</v>
      </c>
      <c r="J675" s="123">
        <f>'MATRIZ 2017 COMPL HOMOLOGADA (2'!R675+'MATRIZ 2017 COMPL HOMOLOGADA (2'!X675+'MATRIZ 2017 COMPL HOMOLOGADA (2'!AQ675+'MATRIZ 2017 COMPL HOMOLOGADA (2'!AU675+'MATRIZ 2017 COMPL HOMOLOGADA (2'!AY675</f>
        <v>0</v>
      </c>
      <c r="K675" s="123"/>
      <c r="L675" s="123">
        <f t="shared" si="37"/>
        <v>1053849.3085165359</v>
      </c>
      <c r="M675" s="123"/>
      <c r="N675" s="123">
        <f>'MATRIZ 2017 COMPL HOMOLOGADA (2'!AG675+'MATRIZ 2017 COMPL HOMOLOGADA (2'!AJ675+'MATRIZ 2017 COMPL HOMOLOGADA (2'!AM675</f>
        <v>207650.83314448872</v>
      </c>
      <c r="O675" s="123"/>
      <c r="P675" s="123"/>
      <c r="Q675" s="123">
        <f>'MATRIZ 2017 COMPL HOMOLOGADA (2'!AJ675+'MATRIZ 2017 COMPL HOMOLOGADA (2'!AM675+'MATRIZ 2017 COMPL HOMOLOGADA (2'!AP675</f>
        <v>0</v>
      </c>
      <c r="R675" s="102"/>
    </row>
    <row r="676" spans="1:18" hidden="1" x14ac:dyDescent="0.25">
      <c r="A676" s="102"/>
      <c r="B676" s="103" t="s">
        <v>660</v>
      </c>
      <c r="C676" s="103" t="s">
        <v>695</v>
      </c>
      <c r="D676" s="103" t="s">
        <v>89</v>
      </c>
      <c r="H676" s="123">
        <f>'MATRIZ 2017 COMPL HOMOLOGADA (2'!J676</f>
        <v>2738855.6355830044</v>
      </c>
      <c r="I676" s="123">
        <f>'MATRIZ 2017 COMPL HOMOLOGADA (2'!O676</f>
        <v>0</v>
      </c>
      <c r="J676" s="123">
        <f>'MATRIZ 2017 COMPL HOMOLOGADA (2'!R676+'MATRIZ 2017 COMPL HOMOLOGADA (2'!X676+'MATRIZ 2017 COMPL HOMOLOGADA (2'!AQ676+'MATRIZ 2017 COMPL HOMOLOGADA (2'!AU676+'MATRIZ 2017 COMPL HOMOLOGADA (2'!AY676</f>
        <v>1036.7254910428087</v>
      </c>
      <c r="K676" s="123"/>
      <c r="L676" s="123">
        <f t="shared" si="37"/>
        <v>2739892.3610740472</v>
      </c>
      <c r="M676" s="123"/>
      <c r="N676" s="123">
        <f>'MATRIZ 2017 COMPL HOMOLOGADA (2'!AG676+'MATRIZ 2017 COMPL HOMOLOGADA (2'!AJ676+'MATRIZ 2017 COMPL HOMOLOGADA (2'!AM676</f>
        <v>690774.61782972014</v>
      </c>
      <c r="O676" s="123"/>
      <c r="P676" s="123"/>
      <c r="Q676" s="123">
        <f>'MATRIZ 2017 COMPL HOMOLOGADA (2'!AJ676+'MATRIZ 2017 COMPL HOMOLOGADA (2'!AM676+'MATRIZ 2017 COMPL HOMOLOGADA (2'!AP676</f>
        <v>13918.059329146543</v>
      </c>
      <c r="R676" s="102"/>
    </row>
    <row r="677" spans="1:18" hidden="1" x14ac:dyDescent="0.25">
      <c r="A677" s="102"/>
      <c r="B677" s="103" t="s">
        <v>660</v>
      </c>
      <c r="C677" s="103" t="s">
        <v>696</v>
      </c>
      <c r="D677" s="103" t="s">
        <v>89</v>
      </c>
      <c r="H677" s="123">
        <f>'MATRIZ 2017 COMPL HOMOLOGADA (2'!J677</f>
        <v>1719973.4019592025</v>
      </c>
      <c r="I677" s="123">
        <f>'MATRIZ 2017 COMPL HOMOLOGADA (2'!O677</f>
        <v>0</v>
      </c>
      <c r="J677" s="123">
        <f>'MATRIZ 2017 COMPL HOMOLOGADA (2'!R677+'MATRIZ 2017 COMPL HOMOLOGADA (2'!X677+'MATRIZ 2017 COMPL HOMOLOGADA (2'!AQ677+'MATRIZ 2017 COMPL HOMOLOGADA (2'!AU677+'MATRIZ 2017 COMPL HOMOLOGADA (2'!AY677</f>
        <v>3542.0024315351366</v>
      </c>
      <c r="K677" s="123"/>
      <c r="L677" s="123">
        <f t="shared" si="37"/>
        <v>1723515.4043907376</v>
      </c>
      <c r="M677" s="123"/>
      <c r="N677" s="123">
        <f>'MATRIZ 2017 COMPL HOMOLOGADA (2'!AG677+'MATRIZ 2017 COMPL HOMOLOGADA (2'!AJ677+'MATRIZ 2017 COMPL HOMOLOGADA (2'!AM677</f>
        <v>322589.41364311613</v>
      </c>
      <c r="O677" s="123"/>
      <c r="P677" s="123"/>
      <c r="Q677" s="123">
        <f>'MATRIZ 2017 COMPL HOMOLOGADA (2'!AJ677+'MATRIZ 2017 COMPL HOMOLOGADA (2'!AM677+'MATRIZ 2017 COMPL HOMOLOGADA (2'!AP677</f>
        <v>15633.080857856545</v>
      </c>
      <c r="R677" s="102"/>
    </row>
    <row r="678" spans="1:18" hidden="1" x14ac:dyDescent="0.25">
      <c r="A678" s="102"/>
      <c r="B678" s="103" t="s">
        <v>660</v>
      </c>
      <c r="C678" s="103" t="s">
        <v>697</v>
      </c>
      <c r="D678" s="103" t="s">
        <v>93</v>
      </c>
      <c r="H678" s="123">
        <f>'MATRIZ 2017 COMPL HOMOLOGADA (2'!J678</f>
        <v>0</v>
      </c>
      <c r="I678" s="123">
        <f>'MATRIZ 2017 COMPL HOMOLOGADA (2'!O678</f>
        <v>1054063.5124975482</v>
      </c>
      <c r="J678" s="123">
        <f>'MATRIZ 2017 COMPL HOMOLOGADA (2'!R678+'MATRIZ 2017 COMPL HOMOLOGADA (2'!X678+'MATRIZ 2017 COMPL HOMOLOGADA (2'!AQ678+'MATRIZ 2017 COMPL HOMOLOGADA (2'!AU678+'MATRIZ 2017 COMPL HOMOLOGADA (2'!AY678</f>
        <v>44214.787641377712</v>
      </c>
      <c r="K678" s="123"/>
      <c r="L678" s="123">
        <f t="shared" si="37"/>
        <v>1098278.3001389259</v>
      </c>
      <c r="M678" s="123"/>
      <c r="N678" s="123">
        <f>'MATRIZ 2017 COMPL HOMOLOGADA (2'!AG678+'MATRIZ 2017 COMPL HOMOLOGADA (2'!AJ678+'MATRIZ 2017 COMPL HOMOLOGADA (2'!AM678</f>
        <v>80209.756909259391</v>
      </c>
      <c r="O678" s="123"/>
      <c r="P678" s="123"/>
      <c r="Q678" s="123">
        <f>'MATRIZ 2017 COMPL HOMOLOGADA (2'!AJ678+'MATRIZ 2017 COMPL HOMOLOGADA (2'!AM678+'MATRIZ 2017 COMPL HOMOLOGADA (2'!AP678</f>
        <v>23614.527203006932</v>
      </c>
      <c r="R678" s="102"/>
    </row>
    <row r="679" spans="1:18" hidden="1" x14ac:dyDescent="0.25">
      <c r="A679" s="102"/>
      <c r="B679" s="103" t="s">
        <v>660</v>
      </c>
      <c r="C679" s="103" t="s">
        <v>698</v>
      </c>
      <c r="D679" s="103" t="s">
        <v>93</v>
      </c>
      <c r="H679" s="123">
        <f>'MATRIZ 2017 COMPL HOMOLOGADA (2'!J679</f>
        <v>0</v>
      </c>
      <c r="I679" s="123">
        <f>'MATRIZ 2017 COMPL HOMOLOGADA (2'!O679</f>
        <v>1084297.0420769758</v>
      </c>
      <c r="J679" s="123">
        <f>'MATRIZ 2017 COMPL HOMOLOGADA (2'!R679+'MATRIZ 2017 COMPL HOMOLOGADA (2'!X679+'MATRIZ 2017 COMPL HOMOLOGADA (2'!AQ679+'MATRIZ 2017 COMPL HOMOLOGADA (2'!AU679+'MATRIZ 2017 COMPL HOMOLOGADA (2'!AY679</f>
        <v>0</v>
      </c>
      <c r="K679" s="123"/>
      <c r="L679" s="123">
        <f t="shared" si="37"/>
        <v>1084297.0420769758</v>
      </c>
      <c r="M679" s="123"/>
      <c r="N679" s="123">
        <f>'MATRIZ 2017 COMPL HOMOLOGADA (2'!AG679+'MATRIZ 2017 COMPL HOMOLOGADA (2'!AJ679+'MATRIZ 2017 COMPL HOMOLOGADA (2'!AM679</f>
        <v>189444.61089752094</v>
      </c>
      <c r="O679" s="123"/>
      <c r="P679" s="123"/>
      <c r="Q679" s="123">
        <f>'MATRIZ 2017 COMPL HOMOLOGADA (2'!AJ679+'MATRIZ 2017 COMPL HOMOLOGADA (2'!AM679+'MATRIZ 2017 COMPL HOMOLOGADA (2'!AP679</f>
        <v>0</v>
      </c>
      <c r="R679" s="102"/>
    </row>
    <row r="680" spans="1:18" hidden="1" x14ac:dyDescent="0.25">
      <c r="A680" s="102"/>
      <c r="B680" s="103" t="s">
        <v>660</v>
      </c>
      <c r="C680" s="103" t="s">
        <v>699</v>
      </c>
      <c r="D680" s="103" t="s">
        <v>89</v>
      </c>
      <c r="H680" s="123">
        <f>'MATRIZ 2017 COMPL HOMOLOGADA (2'!J680</f>
        <v>1337209.4733763407</v>
      </c>
      <c r="I680" s="123">
        <f>'MATRIZ 2017 COMPL HOMOLOGADA (2'!O680</f>
        <v>0</v>
      </c>
      <c r="J680" s="123">
        <f>'MATRIZ 2017 COMPL HOMOLOGADA (2'!R680+'MATRIZ 2017 COMPL HOMOLOGADA (2'!X680+'MATRIZ 2017 COMPL HOMOLOGADA (2'!AQ680+'MATRIZ 2017 COMPL HOMOLOGADA (2'!AU680+'MATRIZ 2017 COMPL HOMOLOGADA (2'!AY680</f>
        <v>1939.7750903065312</v>
      </c>
      <c r="K680" s="123"/>
      <c r="L680" s="123">
        <f t="shared" si="37"/>
        <v>1339149.2484666472</v>
      </c>
      <c r="M680" s="123"/>
      <c r="N680" s="123">
        <f>'MATRIZ 2017 COMPL HOMOLOGADA (2'!AG680+'MATRIZ 2017 COMPL HOMOLOGADA (2'!AJ680+'MATRIZ 2017 COMPL HOMOLOGADA (2'!AM680</f>
        <v>288083.30507099087</v>
      </c>
      <c r="O680" s="123"/>
      <c r="P680" s="123"/>
      <c r="Q680" s="123">
        <f>'MATRIZ 2017 COMPL HOMOLOGADA (2'!AJ680+'MATRIZ 2017 COMPL HOMOLOGADA (2'!AM680+'MATRIZ 2017 COMPL HOMOLOGADA (2'!AP680</f>
        <v>8311.2581775946164</v>
      </c>
      <c r="R680" s="102"/>
    </row>
    <row r="681" spans="1:18" hidden="1" x14ac:dyDescent="0.25">
      <c r="A681" s="102"/>
      <c r="B681" s="103" t="s">
        <v>660</v>
      </c>
      <c r="C681" s="103" t="s">
        <v>245</v>
      </c>
      <c r="D681" s="103" t="s">
        <v>246</v>
      </c>
      <c r="H681" s="123"/>
      <c r="I681" s="123" t="s">
        <v>768</v>
      </c>
      <c r="J681" s="123">
        <f>'MATRIZ 2017 COMPL HOMOLOGADA (2'!R681+'MATRIZ 2017 COMPL HOMOLOGADA (2'!X681+'MATRIZ 2017 COMPL HOMOLOGADA (2'!AQ681+'MATRIZ 2017 COMPL HOMOLOGADA (2'!AU681+'MATRIZ 2017 COMPL HOMOLOGADA (2'!AY681</f>
        <v>6393.0688355180673</v>
      </c>
      <c r="K681" s="123"/>
      <c r="L681" s="123">
        <f t="shared" si="37"/>
        <v>6393.0688355180673</v>
      </c>
      <c r="M681" s="123"/>
      <c r="N681" s="123">
        <f>'MATRIZ 2017 COMPL HOMOLOGADA (2'!AG681+'MATRIZ 2017 COMPL HOMOLOGADA (2'!AJ681+'MATRIZ 2017 COMPL HOMOLOGADA (2'!AM681</f>
        <v>168272.38208915084</v>
      </c>
      <c r="O681" s="123"/>
      <c r="P681" s="123"/>
      <c r="Q681" s="123">
        <f>'MATRIZ 2017 COMPL HOMOLOGADA (2'!AJ681+'MATRIZ 2017 COMPL HOMOLOGADA (2'!AM681+'MATRIZ 2017 COMPL HOMOLOGADA (2'!AP681</f>
        <v>113389.30799432656</v>
      </c>
      <c r="R681" s="102"/>
    </row>
    <row r="682" spans="1:18" x14ac:dyDescent="0.25">
      <c r="A682" s="102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02"/>
    </row>
    <row r="683" spans="1:18" x14ac:dyDescent="0.25">
      <c r="A683" s="102"/>
      <c r="B683" s="107" t="s">
        <v>700</v>
      </c>
      <c r="C683" s="107" t="s">
        <v>701</v>
      </c>
      <c r="D683" s="107" t="s">
        <v>84</v>
      </c>
      <c r="E683" s="107"/>
      <c r="F683" s="109"/>
      <c r="G683" s="107"/>
      <c r="H683" s="124">
        <f>SUM(H684:H693)</f>
        <v>19565670.14903697</v>
      </c>
      <c r="I683" s="124">
        <f>SUM(I684:I693)</f>
        <v>4570836.9329568082</v>
      </c>
      <c r="J683" s="124">
        <f>SUM(J684:J693)</f>
        <v>4533637.2259279732</v>
      </c>
      <c r="K683" s="124"/>
      <c r="L683" s="124">
        <f>SUM(L684:L693)</f>
        <v>28670144.307921752</v>
      </c>
      <c r="M683" s="124"/>
      <c r="N683" s="124">
        <f>SUM(N684:N693)</f>
        <v>5949079.6781735383</v>
      </c>
      <c r="O683" s="124"/>
      <c r="P683" s="124">
        <f>L683*'DADOS BASE PROPOSTA'!$H$63</f>
        <v>22936.115446337404</v>
      </c>
      <c r="Q683" s="124">
        <v>2926829.27</v>
      </c>
      <c r="R683" s="102"/>
    </row>
    <row r="684" spans="1:18" hidden="1" x14ac:dyDescent="0.25">
      <c r="A684" s="102"/>
      <c r="B684" s="103" t="s">
        <v>700</v>
      </c>
      <c r="C684" s="103" t="s">
        <v>35</v>
      </c>
      <c r="D684" s="103" t="s">
        <v>85</v>
      </c>
      <c r="F684" s="77">
        <f>'MATRIZ 2017 COMPL HOMOLOGADA (2'!Q684</f>
        <v>9</v>
      </c>
      <c r="H684" s="123">
        <f>'MATRIZ 2017 COMPL HOMOLOGADA (2'!J684</f>
        <v>0</v>
      </c>
      <c r="I684" s="123">
        <f>SUMIF('MATRIZ 2017 COMPL HOMOLOGADA (2'!D685:D694,"ECR",'MATRIZ 2017 COMPL HOMOLOGADA (2'!O685:O694)</f>
        <v>0</v>
      </c>
      <c r="J684" s="123">
        <f>'MATRIZ 2017 COMPL HOMOLOGADA (2'!R684+'MATRIZ 2017 COMPL HOMOLOGADA (2'!X684+'MATRIZ 2017 COMPL HOMOLOGADA (2'!AQ684+'MATRIZ 2017 COMPL HOMOLOGADA (2'!AU684+'MATRIZ 2017 COMPL HOMOLOGADA (2'!AY684</f>
        <v>4220656.4884394631</v>
      </c>
      <c r="K684" s="123"/>
      <c r="L684" s="123">
        <f t="shared" ref="L684:L693" si="38">SUM(H684:J684)</f>
        <v>4220656.4884394631</v>
      </c>
      <c r="M684" s="123"/>
      <c r="N684" s="123">
        <f>'MATRIZ 2017 COMPL HOMOLOGADA (2'!AG684+'MATRIZ 2017 COMPL HOMOLOGADA (2'!AJ684+'MATRIZ 2017 COMPL HOMOLOGADA (2'!AM684</f>
        <v>0</v>
      </c>
      <c r="O684" s="123"/>
      <c r="P684" s="123"/>
      <c r="Q684" s="123">
        <f>'MATRIZ 2017 COMPL HOMOLOGADA (2'!AJ684+'MATRIZ 2017 COMPL HOMOLOGADA (2'!AM684+'MATRIZ 2017 COMPL HOMOLOGADA (2'!AP684</f>
        <v>101982.79843671266</v>
      </c>
      <c r="R684" s="102"/>
    </row>
    <row r="685" spans="1:18" hidden="1" x14ac:dyDescent="0.25">
      <c r="A685" s="102"/>
      <c r="B685" s="103" t="s">
        <v>700</v>
      </c>
      <c r="C685" s="103" t="s">
        <v>702</v>
      </c>
      <c r="D685" s="103" t="s">
        <v>89</v>
      </c>
      <c r="H685" s="123">
        <f>'MATRIZ 2017 COMPL HOMOLOGADA (2'!J685</f>
        <v>8470351.2003760524</v>
      </c>
      <c r="I685" s="123">
        <f>'MATRIZ 2017 COMPL HOMOLOGADA (2'!O685</f>
        <v>0</v>
      </c>
      <c r="J685" s="123">
        <f>'MATRIZ 2017 COMPL HOMOLOGADA (2'!R685+'MATRIZ 2017 COMPL HOMOLOGADA (2'!X685+'MATRIZ 2017 COMPL HOMOLOGADA (2'!AQ685+'MATRIZ 2017 COMPL HOMOLOGADA (2'!AU685+'MATRIZ 2017 COMPL HOMOLOGADA (2'!AY685</f>
        <v>141698.11331935297</v>
      </c>
      <c r="K685" s="123"/>
      <c r="L685" s="123">
        <f t="shared" si="38"/>
        <v>8612049.3136954047</v>
      </c>
      <c r="M685" s="123"/>
      <c r="N685" s="123">
        <f>'MATRIZ 2017 COMPL HOMOLOGADA (2'!AG685+'MATRIZ 2017 COMPL HOMOLOGADA (2'!AJ685+'MATRIZ 2017 COMPL HOMOLOGADA (2'!AM685</f>
        <v>2357323.854158062</v>
      </c>
      <c r="O685" s="123"/>
      <c r="P685" s="123"/>
      <c r="Q685" s="123">
        <f>'MATRIZ 2017 COMPL HOMOLOGADA (2'!AJ685+'MATRIZ 2017 COMPL HOMOLOGADA (2'!AM685+'MATRIZ 2017 COMPL HOMOLOGADA (2'!AP685</f>
        <v>128890.46411920541</v>
      </c>
      <c r="R685" s="102"/>
    </row>
    <row r="686" spans="1:18" hidden="1" x14ac:dyDescent="0.25">
      <c r="A686" s="102"/>
      <c r="B686" s="103" t="s">
        <v>700</v>
      </c>
      <c r="C686" s="103" t="s">
        <v>703</v>
      </c>
      <c r="D686" s="103" t="s">
        <v>89</v>
      </c>
      <c r="H686" s="123">
        <f>'MATRIZ 2017 COMPL HOMOLOGADA (2'!J686</f>
        <v>1719973.4019592025</v>
      </c>
      <c r="I686" s="123">
        <f>'MATRIZ 2017 COMPL HOMOLOGADA (2'!O686</f>
        <v>0</v>
      </c>
      <c r="J686" s="123">
        <f>'MATRIZ 2017 COMPL HOMOLOGADA (2'!R686+'MATRIZ 2017 COMPL HOMOLOGADA (2'!X686+'MATRIZ 2017 COMPL HOMOLOGADA (2'!AQ686+'MATRIZ 2017 COMPL HOMOLOGADA (2'!AU686+'MATRIZ 2017 COMPL HOMOLOGADA (2'!AY686</f>
        <v>57276.554828122338</v>
      </c>
      <c r="K686" s="123"/>
      <c r="L686" s="123">
        <f t="shared" si="38"/>
        <v>1777249.9567873247</v>
      </c>
      <c r="M686" s="123"/>
      <c r="N686" s="123">
        <f>'MATRIZ 2017 COMPL HOMOLOGADA (2'!AG686+'MATRIZ 2017 COMPL HOMOLOGADA (2'!AJ686+'MATRIZ 2017 COMPL HOMOLOGADA (2'!AM686</f>
        <v>345322.69844926684</v>
      </c>
      <c r="O686" s="123"/>
      <c r="P686" s="123"/>
      <c r="Q686" s="123">
        <f>'MATRIZ 2017 COMPL HOMOLOGADA (2'!AJ686+'MATRIZ 2017 COMPL HOMOLOGADA (2'!AM686+'MATRIZ 2017 COMPL HOMOLOGADA (2'!AP686</f>
        <v>52967.78029054348</v>
      </c>
      <c r="R686" s="102"/>
    </row>
    <row r="687" spans="1:18" hidden="1" x14ac:dyDescent="0.25">
      <c r="A687" s="102"/>
      <c r="B687" s="103" t="s">
        <v>700</v>
      </c>
      <c r="C687" s="103" t="s">
        <v>442</v>
      </c>
      <c r="D687" s="103" t="s">
        <v>93</v>
      </c>
      <c r="H687" s="123">
        <f>'MATRIZ 2017 COMPL HOMOLOGADA (2'!J687</f>
        <v>0</v>
      </c>
      <c r="I687" s="123">
        <f>'MATRIZ 2017 COMPL HOMOLOGADA (2'!O687</f>
        <v>1391718.5640315791</v>
      </c>
      <c r="J687" s="123">
        <f>'MATRIZ 2017 COMPL HOMOLOGADA (2'!R687+'MATRIZ 2017 COMPL HOMOLOGADA (2'!X687+'MATRIZ 2017 COMPL HOMOLOGADA (2'!AQ687+'MATRIZ 2017 COMPL HOMOLOGADA (2'!AU687+'MATRIZ 2017 COMPL HOMOLOGADA (2'!AY687</f>
        <v>34250.885033405597</v>
      </c>
      <c r="K687" s="123"/>
      <c r="L687" s="123">
        <f t="shared" si="38"/>
        <v>1425969.4490649847</v>
      </c>
      <c r="M687" s="123"/>
      <c r="N687" s="123">
        <f>'MATRIZ 2017 COMPL HOMOLOGADA (2'!AG687+'MATRIZ 2017 COMPL HOMOLOGADA (2'!AJ687+'MATRIZ 2017 COMPL HOMOLOGADA (2'!AM687</f>
        <v>440726.66335053439</v>
      </c>
      <c r="O687" s="123"/>
      <c r="P687" s="123"/>
      <c r="Q687" s="123">
        <f>'MATRIZ 2017 COMPL HOMOLOGADA (2'!AJ687+'MATRIZ 2017 COMPL HOMOLOGADA (2'!AM687+'MATRIZ 2017 COMPL HOMOLOGADA (2'!AP687</f>
        <v>35619.677903976932</v>
      </c>
      <c r="R687" s="102"/>
    </row>
    <row r="688" spans="1:18" hidden="1" x14ac:dyDescent="0.25">
      <c r="A688" s="102"/>
      <c r="B688" s="103" t="s">
        <v>700</v>
      </c>
      <c r="C688" s="103" t="s">
        <v>704</v>
      </c>
      <c r="D688" s="103" t="s">
        <v>89</v>
      </c>
      <c r="H688" s="123">
        <f>'MATRIZ 2017 COMPL HOMOLOGADA (2'!J688</f>
        <v>3206626.9076266731</v>
      </c>
      <c r="I688" s="123">
        <f>'MATRIZ 2017 COMPL HOMOLOGADA (2'!O688</f>
        <v>0</v>
      </c>
      <c r="J688" s="123">
        <f>'MATRIZ 2017 COMPL HOMOLOGADA (2'!R688+'MATRIZ 2017 COMPL HOMOLOGADA (2'!X688+'MATRIZ 2017 COMPL HOMOLOGADA (2'!AQ688+'MATRIZ 2017 COMPL HOMOLOGADA (2'!AU688+'MATRIZ 2017 COMPL HOMOLOGADA (2'!AY688</f>
        <v>47190.653246394795</v>
      </c>
      <c r="K688" s="123"/>
      <c r="L688" s="123">
        <f t="shared" si="38"/>
        <v>3253817.5608730679</v>
      </c>
      <c r="M688" s="123"/>
      <c r="N688" s="123">
        <f>'MATRIZ 2017 COMPL HOMOLOGADA (2'!AG688+'MATRIZ 2017 COMPL HOMOLOGADA (2'!AJ688+'MATRIZ 2017 COMPL HOMOLOGADA (2'!AM688</f>
        <v>1069691.1228952985</v>
      </c>
      <c r="O688" s="123"/>
      <c r="P688" s="123"/>
      <c r="Q688" s="123">
        <f>'MATRIZ 2017 COMPL HOMOLOGADA (2'!AJ688+'MATRIZ 2017 COMPL HOMOLOGADA (2'!AM688+'MATRIZ 2017 COMPL HOMOLOGADA (2'!AP688</f>
        <v>37070.849966731548</v>
      </c>
      <c r="R688" s="102"/>
    </row>
    <row r="689" spans="1:18" hidden="1" x14ac:dyDescent="0.25">
      <c r="A689" s="102"/>
      <c r="B689" s="103" t="s">
        <v>700</v>
      </c>
      <c r="C689" s="103" t="s">
        <v>705</v>
      </c>
      <c r="D689" s="103" t="s">
        <v>89</v>
      </c>
      <c r="H689" s="123">
        <f>'MATRIZ 2017 COMPL HOMOLOGADA (2'!J689</f>
        <v>1248396.5301967936</v>
      </c>
      <c r="I689" s="123">
        <f>'MATRIZ 2017 COMPL HOMOLOGADA (2'!O689</f>
        <v>0</v>
      </c>
      <c r="J689" s="123">
        <f>'MATRIZ 2017 COMPL HOMOLOGADA (2'!R689+'MATRIZ 2017 COMPL HOMOLOGADA (2'!X689+'MATRIZ 2017 COMPL HOMOLOGADA (2'!AQ689+'MATRIZ 2017 COMPL HOMOLOGADA (2'!AU689+'MATRIZ 2017 COMPL HOMOLOGADA (2'!AY689</f>
        <v>18156.073905351612</v>
      </c>
      <c r="K689" s="123"/>
      <c r="L689" s="123">
        <f t="shared" si="38"/>
        <v>1266552.6041021452</v>
      </c>
      <c r="M689" s="123"/>
      <c r="N689" s="123">
        <f>'MATRIZ 2017 COMPL HOMOLOGADA (2'!AG689+'MATRIZ 2017 COMPL HOMOLOGADA (2'!AJ689+'MATRIZ 2017 COMPL HOMOLOGADA (2'!AM689</f>
        <v>102167.04106236181</v>
      </c>
      <c r="O689" s="123"/>
      <c r="P689" s="123"/>
      <c r="Q689" s="123">
        <f>'MATRIZ 2017 COMPL HOMOLOGADA (2'!AJ689+'MATRIZ 2017 COMPL HOMOLOGADA (2'!AM689+'MATRIZ 2017 COMPL HOMOLOGADA (2'!AP689</f>
        <v>10158.20443928231</v>
      </c>
      <c r="R689" s="102"/>
    </row>
    <row r="690" spans="1:18" hidden="1" x14ac:dyDescent="0.25">
      <c r="A690" s="102"/>
      <c r="B690" s="103" t="s">
        <v>700</v>
      </c>
      <c r="C690" s="103" t="s">
        <v>706</v>
      </c>
      <c r="D690" s="103" t="s">
        <v>93</v>
      </c>
      <c r="H690" s="123">
        <f>'MATRIZ 2017 COMPL HOMOLOGADA (2'!J690</f>
        <v>0</v>
      </c>
      <c r="I690" s="123">
        <f>'MATRIZ 2017 COMPL HOMOLOGADA (2'!O690</f>
        <v>1008808.992033664</v>
      </c>
      <c r="J690" s="123">
        <f>'MATRIZ 2017 COMPL HOMOLOGADA (2'!R690+'MATRIZ 2017 COMPL HOMOLOGADA (2'!X690+'MATRIZ 2017 COMPL HOMOLOGADA (2'!AQ690+'MATRIZ 2017 COMPL HOMOLOGADA (2'!AU690+'MATRIZ 2017 COMPL HOMOLOGADA (2'!AY690</f>
        <v>0</v>
      </c>
      <c r="K690" s="123"/>
      <c r="L690" s="123">
        <f t="shared" si="38"/>
        <v>1008808.992033664</v>
      </c>
      <c r="M690" s="123"/>
      <c r="N690" s="123">
        <f>'MATRIZ 2017 COMPL HOMOLOGADA (2'!AG690+'MATRIZ 2017 COMPL HOMOLOGADA (2'!AJ690+'MATRIZ 2017 COMPL HOMOLOGADA (2'!AM690</f>
        <v>0</v>
      </c>
      <c r="O690" s="123"/>
      <c r="P690" s="123"/>
      <c r="Q690" s="123">
        <f>'MATRIZ 2017 COMPL HOMOLOGADA (2'!AJ690+'MATRIZ 2017 COMPL HOMOLOGADA (2'!AM690+'MATRIZ 2017 COMPL HOMOLOGADA (2'!AP690</f>
        <v>0</v>
      </c>
      <c r="R690" s="102"/>
    </row>
    <row r="691" spans="1:18" hidden="1" x14ac:dyDescent="0.25">
      <c r="A691" s="102"/>
      <c r="B691" s="103" t="s">
        <v>700</v>
      </c>
      <c r="C691" s="103" t="s">
        <v>707</v>
      </c>
      <c r="D691" s="103" t="s">
        <v>93</v>
      </c>
      <c r="H691" s="123">
        <f>'MATRIZ 2017 COMPL HOMOLOGADA (2'!J691</f>
        <v>0</v>
      </c>
      <c r="I691" s="123">
        <f>'MATRIZ 2017 COMPL HOMOLOGADA (2'!O691</f>
        <v>1074234.4183257225</v>
      </c>
      <c r="J691" s="123">
        <f>'MATRIZ 2017 COMPL HOMOLOGADA (2'!R691+'MATRIZ 2017 COMPL HOMOLOGADA (2'!X691+'MATRIZ 2017 COMPL HOMOLOGADA (2'!AQ691+'MATRIZ 2017 COMPL HOMOLOGADA (2'!AU691+'MATRIZ 2017 COMPL HOMOLOGADA (2'!AY691</f>
        <v>6925.56614264976</v>
      </c>
      <c r="K691" s="123"/>
      <c r="L691" s="123">
        <f t="shared" si="38"/>
        <v>1081159.9844683723</v>
      </c>
      <c r="M691" s="123"/>
      <c r="N691" s="123">
        <f>'MATRIZ 2017 COMPL HOMOLOGADA (2'!AG691+'MATRIZ 2017 COMPL HOMOLOGADA (2'!AJ691+'MATRIZ 2017 COMPL HOMOLOGADA (2'!AM691</f>
        <v>82778.891723053719</v>
      </c>
      <c r="O691" s="123"/>
      <c r="P691" s="123"/>
      <c r="Q691" s="123">
        <f>'MATRIZ 2017 COMPL HOMOLOGADA (2'!AJ691+'MATRIZ 2017 COMPL HOMOLOGADA (2'!AM691+'MATRIZ 2017 COMPL HOMOLOGADA (2'!AP691</f>
        <v>9762.4302403492329</v>
      </c>
      <c r="R691" s="102"/>
    </row>
    <row r="692" spans="1:18" hidden="1" x14ac:dyDescent="0.25">
      <c r="A692" s="102"/>
      <c r="B692" s="103" t="s">
        <v>700</v>
      </c>
      <c r="C692" s="103" t="s">
        <v>708</v>
      </c>
      <c r="D692" s="103" t="s">
        <v>89</v>
      </c>
      <c r="H692" s="123">
        <f>'MATRIZ 2017 COMPL HOMOLOGADA (2'!J692</f>
        <v>4920322.1088782484</v>
      </c>
      <c r="I692" s="123">
        <f>'MATRIZ 2017 COMPL HOMOLOGADA (2'!O692</f>
        <v>0</v>
      </c>
      <c r="J692" s="123">
        <f>'MATRIZ 2017 COMPL HOMOLOGADA (2'!R692+'MATRIZ 2017 COMPL HOMOLOGADA (2'!X692+'MATRIZ 2017 COMPL HOMOLOGADA (2'!AQ692+'MATRIZ 2017 COMPL HOMOLOGADA (2'!AU692+'MATRIZ 2017 COMPL HOMOLOGADA (2'!AY692</f>
        <v>7482.8910132339934</v>
      </c>
      <c r="K692" s="123"/>
      <c r="L692" s="123">
        <f t="shared" si="38"/>
        <v>4927804.9998914823</v>
      </c>
      <c r="M692" s="123"/>
      <c r="N692" s="123">
        <f>'MATRIZ 2017 COMPL HOMOLOGADA (2'!AG692+'MATRIZ 2017 COMPL HOMOLOGADA (2'!AJ692+'MATRIZ 2017 COMPL HOMOLOGADA (2'!AM692</f>
        <v>1444575.9595505151</v>
      </c>
      <c r="O692" s="123"/>
      <c r="P692" s="123"/>
      <c r="Q692" s="123">
        <f>'MATRIZ 2017 COMPL HOMOLOGADA (2'!AJ692+'MATRIZ 2017 COMPL HOMOLOGADA (2'!AM692+'MATRIZ 2017 COMPL HOMOLOGADA (2'!AP692</f>
        <v>615627.9236196077</v>
      </c>
      <c r="R692" s="102"/>
    </row>
    <row r="693" spans="1:18" hidden="1" x14ac:dyDescent="0.25">
      <c r="A693" s="102"/>
      <c r="B693" s="103" t="s">
        <v>700</v>
      </c>
      <c r="C693" s="103" t="s">
        <v>709</v>
      </c>
      <c r="D693" s="103" t="s">
        <v>93</v>
      </c>
      <c r="H693" s="123">
        <f>'MATRIZ 2017 COMPL HOMOLOGADA (2'!J693</f>
        <v>0</v>
      </c>
      <c r="I693" s="123">
        <f>'MATRIZ 2017 COMPL HOMOLOGADA (2'!O693</f>
        <v>1096074.9585658424</v>
      </c>
      <c r="J693" s="123">
        <f>'MATRIZ 2017 COMPL HOMOLOGADA (2'!R693+'MATRIZ 2017 COMPL HOMOLOGADA (2'!X693+'MATRIZ 2017 COMPL HOMOLOGADA (2'!AQ693+'MATRIZ 2017 COMPL HOMOLOGADA (2'!AU693+'MATRIZ 2017 COMPL HOMOLOGADA (2'!AY693</f>
        <v>0</v>
      </c>
      <c r="K693" s="123"/>
      <c r="L693" s="123">
        <f t="shared" si="38"/>
        <v>1096074.9585658424</v>
      </c>
      <c r="M693" s="123"/>
      <c r="N693" s="123">
        <f>'MATRIZ 2017 COMPL HOMOLOGADA (2'!AG693+'MATRIZ 2017 COMPL HOMOLOGADA (2'!AJ693+'MATRIZ 2017 COMPL HOMOLOGADA (2'!AM693</f>
        <v>106493.44698444669</v>
      </c>
      <c r="O693" s="123"/>
      <c r="P693" s="123"/>
      <c r="Q693" s="123">
        <f>'MATRIZ 2017 COMPL HOMOLOGADA (2'!AJ693+'MATRIZ 2017 COMPL HOMOLOGADA (2'!AM693+'MATRIZ 2017 COMPL HOMOLOGADA (2'!AP693</f>
        <v>0</v>
      </c>
      <c r="R693" s="102"/>
    </row>
    <row r="694" spans="1:18" x14ac:dyDescent="0.25">
      <c r="A694" s="102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02"/>
    </row>
    <row r="695" spans="1:18" x14ac:dyDescent="0.25">
      <c r="A695" s="102"/>
      <c r="B695" s="107" t="s">
        <v>710</v>
      </c>
      <c r="C695" s="107" t="s">
        <v>711</v>
      </c>
      <c r="D695" s="107" t="s">
        <v>84</v>
      </c>
      <c r="E695" s="107"/>
      <c r="F695" s="109"/>
      <c r="G695" s="107"/>
      <c r="H695" s="124">
        <f>SUM(H696:H734)</f>
        <v>60036685.653386258</v>
      </c>
      <c r="I695" s="124">
        <f>SUM(I696:I734)</f>
        <v>11130480.610949486</v>
      </c>
      <c r="J695" s="124">
        <f>SUM(J696:J734)</f>
        <v>8324832.8169971686</v>
      </c>
      <c r="K695" s="124"/>
      <c r="L695" s="124">
        <f>SUM(L696:L734)</f>
        <v>79491999.081332907</v>
      </c>
      <c r="M695" s="124"/>
      <c r="N695" s="124">
        <f>SUM(N696:N734)</f>
        <v>18463819.391920757</v>
      </c>
      <c r="O695" s="124"/>
      <c r="P695" s="124">
        <f>L695*'DADOS BASE PROPOSTA'!$H$63</f>
        <v>63593.599265066332</v>
      </c>
      <c r="Q695" s="124">
        <v>2926829.27</v>
      </c>
      <c r="R695" s="102"/>
    </row>
    <row r="696" spans="1:18" hidden="1" x14ac:dyDescent="0.25">
      <c r="A696" s="102"/>
      <c r="B696" s="103" t="s">
        <v>710</v>
      </c>
      <c r="C696" s="103" t="s">
        <v>35</v>
      </c>
      <c r="D696" s="103" t="s">
        <v>85</v>
      </c>
      <c r="F696" s="77">
        <f>'MATRIZ 2017 COMPL HOMOLOGADA (2'!Q696</f>
        <v>38</v>
      </c>
      <c r="H696" s="123">
        <f>'MATRIZ 2017 COMPL HOMOLOGADA (2'!J696</f>
        <v>0</v>
      </c>
      <c r="I696" s="123">
        <f>SUMIF('MATRIZ 2017 COMPL HOMOLOGADA (2'!D697:D735,"ECR",'MATRIZ 2017 COMPL HOMOLOGADA (2'!O697:O735)</f>
        <v>0</v>
      </c>
      <c r="J696" s="123">
        <f>'MATRIZ 2017 COMPL HOMOLOGADA (2'!R696+'MATRIZ 2017 COMPL HOMOLOGADA (2'!X696+'MATRIZ 2017 COMPL HOMOLOGADA (2'!AQ696+'MATRIZ 2017 COMPL HOMOLOGADA (2'!AU696+'MATRIZ 2017 COMPL HOMOLOGADA (2'!AY696</f>
        <v>7866724.8333953377</v>
      </c>
      <c r="K696" s="123"/>
      <c r="L696" s="123">
        <f t="shared" ref="L696:L734" si="39">SUM(H696:J696)</f>
        <v>7866724.8333953377</v>
      </c>
      <c r="M696" s="123"/>
      <c r="N696" s="123">
        <f>'MATRIZ 2017 COMPL HOMOLOGADA (2'!AG696+'MATRIZ 2017 COMPL HOMOLOGADA (2'!AJ696+'MATRIZ 2017 COMPL HOMOLOGADA (2'!AM696</f>
        <v>0</v>
      </c>
      <c r="O696" s="123"/>
      <c r="P696" s="123"/>
      <c r="Q696" s="123">
        <f>'MATRIZ 2017 COMPL HOMOLOGADA (2'!AJ696+'MATRIZ 2017 COMPL HOMOLOGADA (2'!AM696+'MATRIZ 2017 COMPL HOMOLOGADA (2'!AP696</f>
        <v>430594.03784389788</v>
      </c>
      <c r="R696" s="102"/>
    </row>
    <row r="697" spans="1:18" hidden="1" x14ac:dyDescent="0.25">
      <c r="A697" s="102"/>
      <c r="B697" s="103" t="s">
        <v>710</v>
      </c>
      <c r="C697" s="103" t="s">
        <v>712</v>
      </c>
      <c r="D697" s="103" t="s">
        <v>89</v>
      </c>
      <c r="H697" s="123">
        <f>'MATRIZ 2017 COMPL HOMOLOGADA (2'!J697</f>
        <v>1719973.4019592025</v>
      </c>
      <c r="I697" s="123">
        <f>'MATRIZ 2017 COMPL HOMOLOGADA (2'!O697</f>
        <v>0</v>
      </c>
      <c r="J697" s="123">
        <f>'MATRIZ 2017 COMPL HOMOLOGADA (2'!R697+'MATRIZ 2017 COMPL HOMOLOGADA (2'!X697+'MATRIZ 2017 COMPL HOMOLOGADA (2'!AQ697+'MATRIZ 2017 COMPL HOMOLOGADA (2'!AU697+'MATRIZ 2017 COMPL HOMOLOGADA (2'!AY697</f>
        <v>0</v>
      </c>
      <c r="K697" s="123"/>
      <c r="L697" s="123">
        <f t="shared" si="39"/>
        <v>1719973.4019592025</v>
      </c>
      <c r="M697" s="123"/>
      <c r="N697" s="123">
        <f>'MATRIZ 2017 COMPL HOMOLOGADA (2'!AG697+'MATRIZ 2017 COMPL HOMOLOGADA (2'!AJ697+'MATRIZ 2017 COMPL HOMOLOGADA (2'!AM697</f>
        <v>411325.9267788775</v>
      </c>
      <c r="O697" s="123"/>
      <c r="P697" s="123"/>
      <c r="Q697" s="123">
        <f>'MATRIZ 2017 COMPL HOMOLOGADA (2'!AJ697+'MATRIZ 2017 COMPL HOMOLOGADA (2'!AM697+'MATRIZ 2017 COMPL HOMOLOGADA (2'!AP697</f>
        <v>0</v>
      </c>
      <c r="R697" s="102"/>
    </row>
    <row r="698" spans="1:18" hidden="1" x14ac:dyDescent="0.25">
      <c r="A698" s="102"/>
      <c r="B698" s="103" t="s">
        <v>710</v>
      </c>
      <c r="C698" s="103" t="s">
        <v>713</v>
      </c>
      <c r="D698" s="103" t="s">
        <v>87</v>
      </c>
      <c r="H698" s="123">
        <f>'MATRIZ 2017 COMPL HOMOLOGADA (2'!J698</f>
        <v>0</v>
      </c>
      <c r="I698" s="123">
        <f>'MATRIZ 2017 COMPL HOMOLOGADA (2'!O698</f>
        <v>505356.62082990038</v>
      </c>
      <c r="J698" s="123">
        <f>'MATRIZ 2017 COMPL HOMOLOGADA (2'!R698+'MATRIZ 2017 COMPL HOMOLOGADA (2'!X698+'MATRIZ 2017 COMPL HOMOLOGADA (2'!AQ698+'MATRIZ 2017 COMPL HOMOLOGADA (2'!AU698+'MATRIZ 2017 COMPL HOMOLOGADA (2'!AY698</f>
        <v>0</v>
      </c>
      <c r="K698" s="123"/>
      <c r="L698" s="123">
        <f t="shared" si="39"/>
        <v>505356.62082990038</v>
      </c>
      <c r="M698" s="123"/>
      <c r="N698" s="123">
        <f>'MATRIZ 2017 COMPL HOMOLOGADA (2'!AG698+'MATRIZ 2017 COMPL HOMOLOGADA (2'!AJ698+'MATRIZ 2017 COMPL HOMOLOGADA (2'!AM698</f>
        <v>96858.245157367288</v>
      </c>
      <c r="O698" s="123"/>
      <c r="P698" s="123"/>
      <c r="Q698" s="123">
        <f>'MATRIZ 2017 COMPL HOMOLOGADA (2'!AJ698+'MATRIZ 2017 COMPL HOMOLOGADA (2'!AM698+'MATRIZ 2017 COMPL HOMOLOGADA (2'!AP698</f>
        <v>0</v>
      </c>
      <c r="R698" s="102"/>
    </row>
    <row r="699" spans="1:18" hidden="1" x14ac:dyDescent="0.25">
      <c r="A699" s="102"/>
      <c r="B699" s="103" t="s">
        <v>710</v>
      </c>
      <c r="C699" s="103" t="s">
        <v>714</v>
      </c>
      <c r="D699" s="103" t="s">
        <v>87</v>
      </c>
      <c r="H699" s="123">
        <f>'MATRIZ 2017 COMPL HOMOLOGADA (2'!J699</f>
        <v>0</v>
      </c>
      <c r="I699" s="123">
        <f>'MATRIZ 2017 COMPL HOMOLOGADA (2'!O699</f>
        <v>525250.15779809759</v>
      </c>
      <c r="J699" s="123">
        <f>'MATRIZ 2017 COMPL HOMOLOGADA (2'!R699+'MATRIZ 2017 COMPL HOMOLOGADA (2'!X699+'MATRIZ 2017 COMPL HOMOLOGADA (2'!AQ699+'MATRIZ 2017 COMPL HOMOLOGADA (2'!AU699+'MATRIZ 2017 COMPL HOMOLOGADA (2'!AY699</f>
        <v>0</v>
      </c>
      <c r="K699" s="123"/>
      <c r="L699" s="123">
        <f t="shared" si="39"/>
        <v>525250.15779809759</v>
      </c>
      <c r="M699" s="123"/>
      <c r="N699" s="123">
        <f>'MATRIZ 2017 COMPL HOMOLOGADA (2'!AG699+'MATRIZ 2017 COMPL HOMOLOGADA (2'!AJ699+'MATRIZ 2017 COMPL HOMOLOGADA (2'!AM699</f>
        <v>99816.811324952272</v>
      </c>
      <c r="O699" s="123"/>
      <c r="P699" s="123"/>
      <c r="Q699" s="123">
        <f>'MATRIZ 2017 COMPL HOMOLOGADA (2'!AJ699+'MATRIZ 2017 COMPL HOMOLOGADA (2'!AM699+'MATRIZ 2017 COMPL HOMOLOGADA (2'!AP699</f>
        <v>0</v>
      </c>
      <c r="R699" s="102"/>
    </row>
    <row r="700" spans="1:18" hidden="1" x14ac:dyDescent="0.25">
      <c r="A700" s="102"/>
      <c r="B700" s="103" t="s">
        <v>710</v>
      </c>
      <c r="C700" s="103" t="s">
        <v>715</v>
      </c>
      <c r="D700" s="103" t="s">
        <v>87</v>
      </c>
      <c r="H700" s="123">
        <f>'MATRIZ 2017 COMPL HOMOLOGADA (2'!J700</f>
        <v>0</v>
      </c>
      <c r="I700" s="123">
        <f>'MATRIZ 2017 COMPL HOMOLOGADA (2'!O700</f>
        <v>499965.73525072273</v>
      </c>
      <c r="J700" s="123">
        <f>'MATRIZ 2017 COMPL HOMOLOGADA (2'!R700+'MATRIZ 2017 COMPL HOMOLOGADA (2'!X700+'MATRIZ 2017 COMPL HOMOLOGADA (2'!AQ700+'MATRIZ 2017 COMPL HOMOLOGADA (2'!AU700+'MATRIZ 2017 COMPL HOMOLOGADA (2'!AY700</f>
        <v>0</v>
      </c>
      <c r="K700" s="123"/>
      <c r="L700" s="123">
        <f t="shared" si="39"/>
        <v>499965.73525072273</v>
      </c>
      <c r="M700" s="123"/>
      <c r="N700" s="123">
        <f>'MATRIZ 2017 COMPL HOMOLOGADA (2'!AG700+'MATRIZ 2017 COMPL HOMOLOGADA (2'!AJ700+'MATRIZ 2017 COMPL HOMOLOGADA (2'!AM700</f>
        <v>0</v>
      </c>
      <c r="O700" s="123"/>
      <c r="P700" s="123"/>
      <c r="Q700" s="123">
        <f>'MATRIZ 2017 COMPL HOMOLOGADA (2'!AJ700+'MATRIZ 2017 COMPL HOMOLOGADA (2'!AM700+'MATRIZ 2017 COMPL HOMOLOGADA (2'!AP700</f>
        <v>0</v>
      </c>
      <c r="R700" s="102"/>
    </row>
    <row r="701" spans="1:18" hidden="1" x14ac:dyDescent="0.25">
      <c r="A701" s="102"/>
      <c r="B701" s="103" t="s">
        <v>710</v>
      </c>
      <c r="C701" s="103" t="s">
        <v>716</v>
      </c>
      <c r="D701" s="103" t="s">
        <v>87</v>
      </c>
      <c r="H701" s="123">
        <f>'MATRIZ 2017 COMPL HOMOLOGADA (2'!J701</f>
        <v>0</v>
      </c>
      <c r="I701" s="123">
        <f>'MATRIZ 2017 COMPL HOMOLOGADA (2'!O701</f>
        <v>499965.73525072273</v>
      </c>
      <c r="J701" s="123">
        <f>'MATRIZ 2017 COMPL HOMOLOGADA (2'!R701+'MATRIZ 2017 COMPL HOMOLOGADA (2'!X701+'MATRIZ 2017 COMPL HOMOLOGADA (2'!AQ701+'MATRIZ 2017 COMPL HOMOLOGADA (2'!AU701+'MATRIZ 2017 COMPL HOMOLOGADA (2'!AY701</f>
        <v>0</v>
      </c>
      <c r="K701" s="123"/>
      <c r="L701" s="123">
        <f t="shared" si="39"/>
        <v>499965.73525072273</v>
      </c>
      <c r="M701" s="123"/>
      <c r="N701" s="123">
        <f>'MATRIZ 2017 COMPL HOMOLOGADA (2'!AG701+'MATRIZ 2017 COMPL HOMOLOGADA (2'!AJ701+'MATRIZ 2017 COMPL HOMOLOGADA (2'!AM701</f>
        <v>0</v>
      </c>
      <c r="O701" s="123"/>
      <c r="P701" s="123"/>
      <c r="Q701" s="123">
        <f>'MATRIZ 2017 COMPL HOMOLOGADA (2'!AJ701+'MATRIZ 2017 COMPL HOMOLOGADA (2'!AM701+'MATRIZ 2017 COMPL HOMOLOGADA (2'!AP701</f>
        <v>0</v>
      </c>
      <c r="R701" s="102"/>
    </row>
    <row r="702" spans="1:18" hidden="1" x14ac:dyDescent="0.25">
      <c r="A702" s="102"/>
      <c r="B702" s="103" t="s">
        <v>710</v>
      </c>
      <c r="C702" s="103" t="s">
        <v>717</v>
      </c>
      <c r="D702" s="103" t="s">
        <v>87</v>
      </c>
      <c r="H702" s="123">
        <f>'MATRIZ 2017 COMPL HOMOLOGADA (2'!J702</f>
        <v>0</v>
      </c>
      <c r="I702" s="123">
        <f>'MATRIZ 2017 COMPL HOMOLOGADA (2'!O702</f>
        <v>499993.97395272489</v>
      </c>
      <c r="J702" s="123">
        <f>'MATRIZ 2017 COMPL HOMOLOGADA (2'!R702+'MATRIZ 2017 COMPL HOMOLOGADA (2'!X702+'MATRIZ 2017 COMPL HOMOLOGADA (2'!AQ702+'MATRIZ 2017 COMPL HOMOLOGADA (2'!AU702+'MATRIZ 2017 COMPL HOMOLOGADA (2'!AY702</f>
        <v>0</v>
      </c>
      <c r="K702" s="123"/>
      <c r="L702" s="123">
        <f t="shared" si="39"/>
        <v>499993.97395272489</v>
      </c>
      <c r="M702" s="123"/>
      <c r="N702" s="123">
        <f>'MATRIZ 2017 COMPL HOMOLOGADA (2'!AG702+'MATRIZ 2017 COMPL HOMOLOGADA (2'!AJ702+'MATRIZ 2017 COMPL HOMOLOGADA (2'!AM702</f>
        <v>6635.5652403538897</v>
      </c>
      <c r="O702" s="123"/>
      <c r="P702" s="123"/>
      <c r="Q702" s="123">
        <f>'MATRIZ 2017 COMPL HOMOLOGADA (2'!AJ702+'MATRIZ 2017 COMPL HOMOLOGADA (2'!AM702+'MATRIZ 2017 COMPL HOMOLOGADA (2'!AP702</f>
        <v>0</v>
      </c>
      <c r="R702" s="102"/>
    </row>
    <row r="703" spans="1:18" hidden="1" x14ac:dyDescent="0.25">
      <c r="A703" s="102"/>
      <c r="B703" s="103" t="s">
        <v>710</v>
      </c>
      <c r="C703" s="103" t="s">
        <v>718</v>
      </c>
      <c r="D703" s="103" t="s">
        <v>87</v>
      </c>
      <c r="H703" s="123">
        <f>'MATRIZ 2017 COMPL HOMOLOGADA (2'!J703</f>
        <v>0</v>
      </c>
      <c r="I703" s="123">
        <f>'MATRIZ 2017 COMPL HOMOLOGADA (2'!O703</f>
        <v>501190.63885482046</v>
      </c>
      <c r="J703" s="123">
        <f>'MATRIZ 2017 COMPL HOMOLOGADA (2'!R703+'MATRIZ 2017 COMPL HOMOLOGADA (2'!X703+'MATRIZ 2017 COMPL HOMOLOGADA (2'!AQ703+'MATRIZ 2017 COMPL HOMOLOGADA (2'!AU703+'MATRIZ 2017 COMPL HOMOLOGADA (2'!AY703</f>
        <v>0</v>
      </c>
      <c r="K703" s="123"/>
      <c r="L703" s="123">
        <f t="shared" si="39"/>
        <v>501190.63885482046</v>
      </c>
      <c r="M703" s="123"/>
      <c r="N703" s="123">
        <f>'MATRIZ 2017 COMPL HOMOLOGADA (2'!AG703+'MATRIZ 2017 COMPL HOMOLOGADA (2'!AJ703+'MATRIZ 2017 COMPL HOMOLOGADA (2'!AM703</f>
        <v>74774.914656191715</v>
      </c>
      <c r="O703" s="123"/>
      <c r="P703" s="123"/>
      <c r="Q703" s="123">
        <f>'MATRIZ 2017 COMPL HOMOLOGADA (2'!AJ703+'MATRIZ 2017 COMPL HOMOLOGADA (2'!AM703+'MATRIZ 2017 COMPL HOMOLOGADA (2'!AP703</f>
        <v>0</v>
      </c>
      <c r="R703" s="102"/>
    </row>
    <row r="704" spans="1:18" hidden="1" x14ac:dyDescent="0.25">
      <c r="A704" s="102"/>
      <c r="B704" s="103" t="s">
        <v>710</v>
      </c>
      <c r="C704" s="103" t="s">
        <v>719</v>
      </c>
      <c r="D704" s="103" t="s">
        <v>89</v>
      </c>
      <c r="H704" s="123">
        <f>'MATRIZ 2017 COMPL HOMOLOGADA (2'!J704</f>
        <v>2137139.7277887044</v>
      </c>
      <c r="I704" s="123">
        <f>'MATRIZ 2017 COMPL HOMOLOGADA (2'!O704</f>
        <v>0</v>
      </c>
      <c r="J704" s="123">
        <f>'MATRIZ 2017 COMPL HOMOLOGADA (2'!R704+'MATRIZ 2017 COMPL HOMOLOGADA (2'!X704+'MATRIZ 2017 COMPL HOMOLOGADA (2'!AQ704+'MATRIZ 2017 COMPL HOMOLOGADA (2'!AU704+'MATRIZ 2017 COMPL HOMOLOGADA (2'!AY704</f>
        <v>0</v>
      </c>
      <c r="K704" s="123"/>
      <c r="L704" s="123">
        <f t="shared" si="39"/>
        <v>2137139.7277887044</v>
      </c>
      <c r="M704" s="123"/>
      <c r="N704" s="123">
        <f>'MATRIZ 2017 COMPL HOMOLOGADA (2'!AG704+'MATRIZ 2017 COMPL HOMOLOGADA (2'!AJ704+'MATRIZ 2017 COMPL HOMOLOGADA (2'!AM704</f>
        <v>378014.66671905678</v>
      </c>
      <c r="O704" s="123"/>
      <c r="P704" s="123"/>
      <c r="Q704" s="123">
        <f>'MATRIZ 2017 COMPL HOMOLOGADA (2'!AJ704+'MATRIZ 2017 COMPL HOMOLOGADA (2'!AM704+'MATRIZ 2017 COMPL HOMOLOGADA (2'!AP704</f>
        <v>0</v>
      </c>
      <c r="R704" s="102"/>
    </row>
    <row r="705" spans="1:18" hidden="1" x14ac:dyDescent="0.25">
      <c r="A705" s="102"/>
      <c r="B705" s="103" t="s">
        <v>710</v>
      </c>
      <c r="C705" s="103" t="s">
        <v>720</v>
      </c>
      <c r="D705" s="103" t="s">
        <v>89</v>
      </c>
      <c r="H705" s="123">
        <f>'MATRIZ 2017 COMPL HOMOLOGADA (2'!J705</f>
        <v>2234399.4486611867</v>
      </c>
      <c r="I705" s="123">
        <f>'MATRIZ 2017 COMPL HOMOLOGADA (2'!O705</f>
        <v>0</v>
      </c>
      <c r="J705" s="123">
        <f>'MATRIZ 2017 COMPL HOMOLOGADA (2'!R705+'MATRIZ 2017 COMPL HOMOLOGADA (2'!X705+'MATRIZ 2017 COMPL HOMOLOGADA (2'!AQ705+'MATRIZ 2017 COMPL HOMOLOGADA (2'!AU705+'MATRIZ 2017 COMPL HOMOLOGADA (2'!AY705</f>
        <v>1727.2279084052316</v>
      </c>
      <c r="K705" s="123"/>
      <c r="L705" s="123">
        <f t="shared" si="39"/>
        <v>2236126.6765695917</v>
      </c>
      <c r="M705" s="123"/>
      <c r="N705" s="123">
        <f>'MATRIZ 2017 COMPL HOMOLOGADA (2'!AG705+'MATRIZ 2017 COMPL HOMOLOGADA (2'!AJ705+'MATRIZ 2017 COMPL HOMOLOGADA (2'!AM705</f>
        <v>913389.88544708933</v>
      </c>
      <c r="O705" s="123"/>
      <c r="P705" s="123"/>
      <c r="Q705" s="123">
        <f>'MATRIZ 2017 COMPL HOMOLOGADA (2'!AJ705+'MATRIZ 2017 COMPL HOMOLOGADA (2'!AM705+'MATRIZ 2017 COMPL HOMOLOGADA (2'!AP705</f>
        <v>28759.591789136928</v>
      </c>
      <c r="R705" s="102"/>
    </row>
    <row r="706" spans="1:18" hidden="1" x14ac:dyDescent="0.25">
      <c r="A706" s="102"/>
      <c r="B706" s="103" t="s">
        <v>710</v>
      </c>
      <c r="C706" s="103" t="s">
        <v>721</v>
      </c>
      <c r="D706" s="103" t="s">
        <v>89</v>
      </c>
      <c r="H706" s="123">
        <f>'MATRIZ 2017 COMPL HOMOLOGADA (2'!J706</f>
        <v>1719973.4019592027</v>
      </c>
      <c r="I706" s="123">
        <f>'MATRIZ 2017 COMPL HOMOLOGADA (2'!O706</f>
        <v>0</v>
      </c>
      <c r="J706" s="123">
        <f>'MATRIZ 2017 COMPL HOMOLOGADA (2'!R706+'MATRIZ 2017 COMPL HOMOLOGADA (2'!X706+'MATRIZ 2017 COMPL HOMOLOGADA (2'!AQ706+'MATRIZ 2017 COMPL HOMOLOGADA (2'!AU706+'MATRIZ 2017 COMPL HOMOLOGADA (2'!AY706</f>
        <v>0</v>
      </c>
      <c r="K706" s="123"/>
      <c r="L706" s="123">
        <f t="shared" si="39"/>
        <v>1719973.4019592027</v>
      </c>
      <c r="M706" s="123"/>
      <c r="N706" s="123">
        <f>'MATRIZ 2017 COMPL HOMOLOGADA (2'!AG706+'MATRIZ 2017 COMPL HOMOLOGADA (2'!AJ706+'MATRIZ 2017 COMPL HOMOLOGADA (2'!AM706</f>
        <v>567531.65674273181</v>
      </c>
      <c r="O706" s="123"/>
      <c r="P706" s="123"/>
      <c r="Q706" s="123">
        <f>'MATRIZ 2017 COMPL HOMOLOGADA (2'!AJ706+'MATRIZ 2017 COMPL HOMOLOGADA (2'!AM706+'MATRIZ 2017 COMPL HOMOLOGADA (2'!AP706</f>
        <v>0</v>
      </c>
      <c r="R706" s="102"/>
    </row>
    <row r="707" spans="1:18" hidden="1" x14ac:dyDescent="0.25">
      <c r="A707" s="102"/>
      <c r="B707" s="103" t="s">
        <v>710</v>
      </c>
      <c r="C707" s="103" t="s">
        <v>722</v>
      </c>
      <c r="D707" s="103" t="s">
        <v>89</v>
      </c>
      <c r="H707" s="123">
        <f>'MATRIZ 2017 COMPL HOMOLOGADA (2'!J707</f>
        <v>1719973.4019592023</v>
      </c>
      <c r="I707" s="123">
        <f>'MATRIZ 2017 COMPL HOMOLOGADA (2'!O707</f>
        <v>0</v>
      </c>
      <c r="J707" s="123">
        <f>'MATRIZ 2017 COMPL HOMOLOGADA (2'!R707+'MATRIZ 2017 COMPL HOMOLOGADA (2'!X707+'MATRIZ 2017 COMPL HOMOLOGADA (2'!AQ707+'MATRIZ 2017 COMPL HOMOLOGADA (2'!AU707+'MATRIZ 2017 COMPL HOMOLOGADA (2'!AY707</f>
        <v>21192.184465309059</v>
      </c>
      <c r="K707" s="123"/>
      <c r="L707" s="123">
        <f t="shared" si="39"/>
        <v>1741165.5864245114</v>
      </c>
      <c r="M707" s="123"/>
      <c r="N707" s="123">
        <f>'MATRIZ 2017 COMPL HOMOLOGADA (2'!AG707+'MATRIZ 2017 COMPL HOMOLOGADA (2'!AJ707+'MATRIZ 2017 COMPL HOMOLOGADA (2'!AM707</f>
        <v>480323.5096058835</v>
      </c>
      <c r="O707" s="123"/>
      <c r="P707" s="123"/>
      <c r="Q707" s="123">
        <f>'MATRIZ 2017 COMPL HOMOLOGADA (2'!AJ707+'MATRIZ 2017 COMPL HOMOLOGADA (2'!AM707+'MATRIZ 2017 COMPL HOMOLOGADA (2'!AP707</f>
        <v>58772.468541561939</v>
      </c>
      <c r="R707" s="102"/>
    </row>
    <row r="708" spans="1:18" hidden="1" x14ac:dyDescent="0.25">
      <c r="A708" s="102"/>
      <c r="B708" s="103" t="s">
        <v>710</v>
      </c>
      <c r="C708" s="103" t="s">
        <v>723</v>
      </c>
      <c r="D708" s="103" t="s">
        <v>89</v>
      </c>
      <c r="H708" s="123">
        <f>'MATRIZ 2017 COMPL HOMOLOGADA (2'!J708</f>
        <v>2541833.3922499502</v>
      </c>
      <c r="I708" s="123">
        <f>'MATRIZ 2017 COMPL HOMOLOGADA (2'!O708</f>
        <v>0</v>
      </c>
      <c r="J708" s="123">
        <f>'MATRIZ 2017 COMPL HOMOLOGADA (2'!R708+'MATRIZ 2017 COMPL HOMOLOGADA (2'!X708+'MATRIZ 2017 COMPL HOMOLOGADA (2'!AQ708+'MATRIZ 2017 COMPL HOMOLOGADA (2'!AU708+'MATRIZ 2017 COMPL HOMOLOGADA (2'!AY708</f>
        <v>0</v>
      </c>
      <c r="K708" s="123"/>
      <c r="L708" s="123">
        <f t="shared" si="39"/>
        <v>2541833.3922499502</v>
      </c>
      <c r="M708" s="123"/>
      <c r="N708" s="123">
        <f>'MATRIZ 2017 COMPL HOMOLOGADA (2'!AG708+'MATRIZ 2017 COMPL HOMOLOGADA (2'!AJ708+'MATRIZ 2017 COMPL HOMOLOGADA (2'!AM708</f>
        <v>587640.773857833</v>
      </c>
      <c r="O708" s="123"/>
      <c r="P708" s="123"/>
      <c r="Q708" s="123">
        <f>'MATRIZ 2017 COMPL HOMOLOGADA (2'!AJ708+'MATRIZ 2017 COMPL HOMOLOGADA (2'!AM708+'MATRIZ 2017 COMPL HOMOLOGADA (2'!AP708</f>
        <v>0</v>
      </c>
      <c r="R708" s="102"/>
    </row>
    <row r="709" spans="1:18" hidden="1" x14ac:dyDescent="0.25">
      <c r="A709" s="102"/>
      <c r="B709" s="103" t="s">
        <v>710</v>
      </c>
      <c r="C709" s="103" t="s">
        <v>724</v>
      </c>
      <c r="D709" s="103" t="s">
        <v>93</v>
      </c>
      <c r="H709" s="123">
        <f>'MATRIZ 2017 COMPL HOMOLOGADA (2'!J709</f>
        <v>0</v>
      </c>
      <c r="I709" s="123">
        <f>'MATRIZ 2017 COMPL HOMOLOGADA (2'!O709</f>
        <v>1188063.0375139974</v>
      </c>
      <c r="J709" s="123">
        <f>'MATRIZ 2017 COMPL HOMOLOGADA (2'!R709+'MATRIZ 2017 COMPL HOMOLOGADA (2'!X709+'MATRIZ 2017 COMPL HOMOLOGADA (2'!AQ709+'MATRIZ 2017 COMPL HOMOLOGADA (2'!AU709+'MATRIZ 2017 COMPL HOMOLOGADA (2'!AY709</f>
        <v>0</v>
      </c>
      <c r="K709" s="123"/>
      <c r="L709" s="123">
        <f t="shared" si="39"/>
        <v>1188063.0375139974</v>
      </c>
      <c r="M709" s="123"/>
      <c r="N709" s="123">
        <f>'MATRIZ 2017 COMPL HOMOLOGADA (2'!AG709+'MATRIZ 2017 COMPL HOMOLOGADA (2'!AJ709+'MATRIZ 2017 COMPL HOMOLOGADA (2'!AM709</f>
        <v>190888.55866929522</v>
      </c>
      <c r="O709" s="123"/>
      <c r="P709" s="123"/>
      <c r="Q709" s="123">
        <f>'MATRIZ 2017 COMPL HOMOLOGADA (2'!AJ709+'MATRIZ 2017 COMPL HOMOLOGADA (2'!AM709+'MATRIZ 2017 COMPL HOMOLOGADA (2'!AP709</f>
        <v>0</v>
      </c>
      <c r="R709" s="102"/>
    </row>
    <row r="710" spans="1:18" hidden="1" x14ac:dyDescent="0.25">
      <c r="A710" s="102"/>
      <c r="B710" s="103" t="s">
        <v>710</v>
      </c>
      <c r="C710" s="103" t="s">
        <v>725</v>
      </c>
      <c r="D710" s="103" t="s">
        <v>89</v>
      </c>
      <c r="H710" s="123">
        <f>'MATRIZ 2017 COMPL HOMOLOGADA (2'!J710</f>
        <v>1719973.4019592027</v>
      </c>
      <c r="I710" s="123">
        <f>'MATRIZ 2017 COMPL HOMOLOGADA (2'!O710</f>
        <v>0</v>
      </c>
      <c r="J710" s="123">
        <f>'MATRIZ 2017 COMPL HOMOLOGADA (2'!R710+'MATRIZ 2017 COMPL HOMOLOGADA (2'!X710+'MATRIZ 2017 COMPL HOMOLOGADA (2'!AQ710+'MATRIZ 2017 COMPL HOMOLOGADA (2'!AU710+'MATRIZ 2017 COMPL HOMOLOGADA (2'!AY710</f>
        <v>0</v>
      </c>
      <c r="K710" s="123"/>
      <c r="L710" s="123">
        <f t="shared" si="39"/>
        <v>1719973.4019592027</v>
      </c>
      <c r="M710" s="123"/>
      <c r="N710" s="123">
        <f>'MATRIZ 2017 COMPL HOMOLOGADA (2'!AG710+'MATRIZ 2017 COMPL HOMOLOGADA (2'!AJ710+'MATRIZ 2017 COMPL HOMOLOGADA (2'!AM710</f>
        <v>404894.54856347258</v>
      </c>
      <c r="O710" s="123"/>
      <c r="P710" s="123"/>
      <c r="Q710" s="123">
        <f>'MATRIZ 2017 COMPL HOMOLOGADA (2'!AJ710+'MATRIZ 2017 COMPL HOMOLOGADA (2'!AM710+'MATRIZ 2017 COMPL HOMOLOGADA (2'!AP710</f>
        <v>0</v>
      </c>
      <c r="R710" s="102"/>
    </row>
    <row r="711" spans="1:18" hidden="1" x14ac:dyDescent="0.25">
      <c r="A711" s="102"/>
      <c r="B711" s="103" t="s">
        <v>710</v>
      </c>
      <c r="C711" s="103" t="s">
        <v>726</v>
      </c>
      <c r="D711" s="103" t="s">
        <v>89</v>
      </c>
      <c r="H711" s="123">
        <f>'MATRIZ 2017 COMPL HOMOLOGADA (2'!J711</f>
        <v>1719973.4019592023</v>
      </c>
      <c r="I711" s="123">
        <f>'MATRIZ 2017 COMPL HOMOLOGADA (2'!O711</f>
        <v>0</v>
      </c>
      <c r="J711" s="123">
        <f>'MATRIZ 2017 COMPL HOMOLOGADA (2'!R711+'MATRIZ 2017 COMPL HOMOLOGADA (2'!X711+'MATRIZ 2017 COMPL HOMOLOGADA (2'!AQ711+'MATRIZ 2017 COMPL HOMOLOGADA (2'!AU711+'MATRIZ 2017 COMPL HOMOLOGADA (2'!AY711</f>
        <v>0</v>
      </c>
      <c r="K711" s="123"/>
      <c r="L711" s="123">
        <f t="shared" si="39"/>
        <v>1719973.4019592023</v>
      </c>
      <c r="M711" s="123"/>
      <c r="N711" s="123">
        <f>'MATRIZ 2017 COMPL HOMOLOGADA (2'!AG711+'MATRIZ 2017 COMPL HOMOLOGADA (2'!AJ711+'MATRIZ 2017 COMPL HOMOLOGADA (2'!AM711</f>
        <v>279823.62656960421</v>
      </c>
      <c r="O711" s="123"/>
      <c r="P711" s="123"/>
      <c r="Q711" s="123">
        <f>'MATRIZ 2017 COMPL HOMOLOGADA (2'!AJ711+'MATRIZ 2017 COMPL HOMOLOGADA (2'!AM711+'MATRIZ 2017 COMPL HOMOLOGADA (2'!AP711</f>
        <v>0</v>
      </c>
      <c r="R711" s="102"/>
    </row>
    <row r="712" spans="1:18" hidden="1" x14ac:dyDescent="0.25">
      <c r="A712" s="102"/>
      <c r="B712" s="103" t="s">
        <v>710</v>
      </c>
      <c r="C712" s="103" t="s">
        <v>727</v>
      </c>
      <c r="D712" s="103" t="s">
        <v>89</v>
      </c>
      <c r="H712" s="123">
        <f>'MATRIZ 2017 COMPL HOMOLOGADA (2'!J712</f>
        <v>1719973.4019592025</v>
      </c>
      <c r="I712" s="123">
        <f>'MATRIZ 2017 COMPL HOMOLOGADA (2'!O712</f>
        <v>0</v>
      </c>
      <c r="J712" s="123">
        <f>'MATRIZ 2017 COMPL HOMOLOGADA (2'!R712+'MATRIZ 2017 COMPL HOMOLOGADA (2'!X712+'MATRIZ 2017 COMPL HOMOLOGADA (2'!AQ712+'MATRIZ 2017 COMPL HOMOLOGADA (2'!AU712+'MATRIZ 2017 COMPL HOMOLOGADA (2'!AY712</f>
        <v>158076.21125007482</v>
      </c>
      <c r="K712" s="123"/>
      <c r="L712" s="123">
        <f t="shared" si="39"/>
        <v>1878049.6132092774</v>
      </c>
      <c r="M712" s="123"/>
      <c r="N712" s="123">
        <f>'MATRIZ 2017 COMPL HOMOLOGADA (2'!AG712+'MATRIZ 2017 COMPL HOMOLOGADA (2'!AJ712+'MATRIZ 2017 COMPL HOMOLOGADA (2'!AM712</f>
        <v>727948.87511836598</v>
      </c>
      <c r="O712" s="123"/>
      <c r="P712" s="123"/>
      <c r="Q712" s="123">
        <f>'MATRIZ 2017 COMPL HOMOLOGADA (2'!AJ712+'MATRIZ 2017 COMPL HOMOLOGADA (2'!AM712+'MATRIZ 2017 COMPL HOMOLOGADA (2'!AP712</f>
        <v>148151.47513394849</v>
      </c>
      <c r="R712" s="102"/>
    </row>
    <row r="713" spans="1:18" hidden="1" x14ac:dyDescent="0.25">
      <c r="A713" s="102"/>
      <c r="B713" s="103" t="s">
        <v>710</v>
      </c>
      <c r="C713" s="103" t="s">
        <v>728</v>
      </c>
      <c r="D713" s="103" t="s">
        <v>89</v>
      </c>
      <c r="H713" s="123">
        <f>'MATRIZ 2017 COMPL HOMOLOGADA (2'!J713</f>
        <v>1804826.7952065924</v>
      </c>
      <c r="I713" s="123">
        <f>'MATRIZ 2017 COMPL HOMOLOGADA (2'!O713</f>
        <v>0</v>
      </c>
      <c r="J713" s="123">
        <f>'MATRIZ 2017 COMPL HOMOLOGADA (2'!R713+'MATRIZ 2017 COMPL HOMOLOGADA (2'!X713+'MATRIZ 2017 COMPL HOMOLOGADA (2'!AQ713+'MATRIZ 2017 COMPL HOMOLOGADA (2'!AU713+'MATRIZ 2017 COMPL HOMOLOGADA (2'!AY713</f>
        <v>0</v>
      </c>
      <c r="K713" s="123"/>
      <c r="L713" s="123">
        <f t="shared" si="39"/>
        <v>1804826.7952065924</v>
      </c>
      <c r="M713" s="123"/>
      <c r="N713" s="123">
        <f>'MATRIZ 2017 COMPL HOMOLOGADA (2'!AG713+'MATRIZ 2017 COMPL HOMOLOGADA (2'!AJ713+'MATRIZ 2017 COMPL HOMOLOGADA (2'!AM713</f>
        <v>317307.80228970689</v>
      </c>
      <c r="O713" s="123"/>
      <c r="P713" s="123"/>
      <c r="Q713" s="123">
        <f>'MATRIZ 2017 COMPL HOMOLOGADA (2'!AJ713+'MATRIZ 2017 COMPL HOMOLOGADA (2'!AM713+'MATRIZ 2017 COMPL HOMOLOGADA (2'!AP713</f>
        <v>0</v>
      </c>
      <c r="R713" s="102"/>
    </row>
    <row r="714" spans="1:18" hidden="1" x14ac:dyDescent="0.25">
      <c r="A714" s="102"/>
      <c r="B714" s="103" t="s">
        <v>710</v>
      </c>
      <c r="C714" s="103" t="s">
        <v>729</v>
      </c>
      <c r="D714" s="103" t="s">
        <v>89</v>
      </c>
      <c r="H714" s="123">
        <f>'MATRIZ 2017 COMPL HOMOLOGADA (2'!J714</f>
        <v>2948690.836811176</v>
      </c>
      <c r="I714" s="123">
        <f>'MATRIZ 2017 COMPL HOMOLOGADA (2'!O714</f>
        <v>0</v>
      </c>
      <c r="J714" s="123">
        <f>'MATRIZ 2017 COMPL HOMOLOGADA (2'!R714+'MATRIZ 2017 COMPL HOMOLOGADA (2'!X714+'MATRIZ 2017 COMPL HOMOLOGADA (2'!AQ714+'MATRIZ 2017 COMPL HOMOLOGADA (2'!AU714+'MATRIZ 2017 COMPL HOMOLOGADA (2'!AY714</f>
        <v>0</v>
      </c>
      <c r="K714" s="123"/>
      <c r="L714" s="123">
        <f t="shared" si="39"/>
        <v>2948690.836811176</v>
      </c>
      <c r="M714" s="123"/>
      <c r="N714" s="123">
        <f>'MATRIZ 2017 COMPL HOMOLOGADA (2'!AG714+'MATRIZ 2017 COMPL HOMOLOGADA (2'!AJ714+'MATRIZ 2017 COMPL HOMOLOGADA (2'!AM714</f>
        <v>747569.20820225484</v>
      </c>
      <c r="O714" s="123"/>
      <c r="P714" s="123"/>
      <c r="Q714" s="123">
        <f>'MATRIZ 2017 COMPL HOMOLOGADA (2'!AJ714+'MATRIZ 2017 COMPL HOMOLOGADA (2'!AM714+'MATRIZ 2017 COMPL HOMOLOGADA (2'!AP714</f>
        <v>0</v>
      </c>
      <c r="R714" s="102"/>
    </row>
    <row r="715" spans="1:18" hidden="1" x14ac:dyDescent="0.25">
      <c r="A715" s="102"/>
      <c r="B715" s="103" t="s">
        <v>710</v>
      </c>
      <c r="C715" s="103" t="s">
        <v>730</v>
      </c>
      <c r="D715" s="103" t="s">
        <v>89</v>
      </c>
      <c r="H715" s="123">
        <f>'MATRIZ 2017 COMPL HOMOLOGADA (2'!J715</f>
        <v>2374520.1267679306</v>
      </c>
      <c r="I715" s="123">
        <f>'MATRIZ 2017 COMPL HOMOLOGADA (2'!O715</f>
        <v>0</v>
      </c>
      <c r="J715" s="123">
        <f>'MATRIZ 2017 COMPL HOMOLOGADA (2'!R715+'MATRIZ 2017 COMPL HOMOLOGADA (2'!X715+'MATRIZ 2017 COMPL HOMOLOGADA (2'!AQ715+'MATRIZ 2017 COMPL HOMOLOGADA (2'!AU715+'MATRIZ 2017 COMPL HOMOLOGADA (2'!AY715</f>
        <v>170.44523134660005</v>
      </c>
      <c r="K715" s="123"/>
      <c r="L715" s="123">
        <f t="shared" si="39"/>
        <v>2374690.571999277</v>
      </c>
      <c r="M715" s="123"/>
      <c r="N715" s="123">
        <f>'MATRIZ 2017 COMPL HOMOLOGADA (2'!AG715+'MATRIZ 2017 COMPL HOMOLOGADA (2'!AJ715+'MATRIZ 2017 COMPL HOMOLOGADA (2'!AM715</f>
        <v>895126.69519151922</v>
      </c>
      <c r="O715" s="123"/>
      <c r="P715" s="123"/>
      <c r="Q715" s="123">
        <f>'MATRIZ 2017 COMPL HOMOLOGADA (2'!AJ715+'MATRIZ 2017 COMPL HOMOLOGADA (2'!AM715+'MATRIZ 2017 COMPL HOMOLOGADA (2'!AP715</f>
        <v>3298.1183244423087</v>
      </c>
      <c r="R715" s="102"/>
    </row>
    <row r="716" spans="1:18" hidden="1" x14ac:dyDescent="0.25">
      <c r="A716" s="102"/>
      <c r="B716" s="103" t="s">
        <v>710</v>
      </c>
      <c r="C716" s="103" t="s">
        <v>731</v>
      </c>
      <c r="D716" s="103" t="s">
        <v>89</v>
      </c>
      <c r="H716" s="123">
        <f>'MATRIZ 2017 COMPL HOMOLOGADA (2'!J716</f>
        <v>1719973.4019592023</v>
      </c>
      <c r="I716" s="123">
        <f>'MATRIZ 2017 COMPL HOMOLOGADA (2'!O716</f>
        <v>0</v>
      </c>
      <c r="J716" s="123">
        <f>'MATRIZ 2017 COMPL HOMOLOGADA (2'!R716+'MATRIZ 2017 COMPL HOMOLOGADA (2'!X716+'MATRIZ 2017 COMPL HOMOLOGADA (2'!AQ716+'MATRIZ 2017 COMPL HOMOLOGADA (2'!AU716+'MATRIZ 2017 COMPL HOMOLOGADA (2'!AY716</f>
        <v>0</v>
      </c>
      <c r="K716" s="123"/>
      <c r="L716" s="123">
        <f t="shared" si="39"/>
        <v>1719973.4019592023</v>
      </c>
      <c r="M716" s="123"/>
      <c r="N716" s="123">
        <f>'MATRIZ 2017 COMPL HOMOLOGADA (2'!AG716+'MATRIZ 2017 COMPL HOMOLOGADA (2'!AJ716+'MATRIZ 2017 COMPL HOMOLOGADA (2'!AM716</f>
        <v>416093.45854322833</v>
      </c>
      <c r="O716" s="123"/>
      <c r="P716" s="123"/>
      <c r="Q716" s="123">
        <f>'MATRIZ 2017 COMPL HOMOLOGADA (2'!AJ716+'MATRIZ 2017 COMPL HOMOLOGADA (2'!AM716+'MATRIZ 2017 COMPL HOMOLOGADA (2'!AP716</f>
        <v>0</v>
      </c>
      <c r="R716" s="102"/>
    </row>
    <row r="717" spans="1:18" hidden="1" x14ac:dyDescent="0.25">
      <c r="A717" s="102"/>
      <c r="B717" s="103" t="s">
        <v>710</v>
      </c>
      <c r="C717" s="103" t="s">
        <v>732</v>
      </c>
      <c r="D717" s="103" t="s">
        <v>89</v>
      </c>
      <c r="H717" s="123">
        <f>'MATRIZ 2017 COMPL HOMOLOGADA (2'!J717</f>
        <v>1719973.4019592025</v>
      </c>
      <c r="I717" s="123">
        <f>'MATRIZ 2017 COMPL HOMOLOGADA (2'!O717</f>
        <v>0</v>
      </c>
      <c r="J717" s="123">
        <f>'MATRIZ 2017 COMPL HOMOLOGADA (2'!R717+'MATRIZ 2017 COMPL HOMOLOGADA (2'!X717+'MATRIZ 2017 COMPL HOMOLOGADA (2'!AQ717+'MATRIZ 2017 COMPL HOMOLOGADA (2'!AU717+'MATRIZ 2017 COMPL HOMOLOGADA (2'!AY717</f>
        <v>0</v>
      </c>
      <c r="K717" s="123"/>
      <c r="L717" s="123">
        <f t="shared" si="39"/>
        <v>1719973.4019592025</v>
      </c>
      <c r="M717" s="123"/>
      <c r="N717" s="123">
        <f>'MATRIZ 2017 COMPL HOMOLOGADA (2'!AG717+'MATRIZ 2017 COMPL HOMOLOGADA (2'!AJ717+'MATRIZ 2017 COMPL HOMOLOGADA (2'!AM717</f>
        <v>528961.19624381792</v>
      </c>
      <c r="O717" s="123"/>
      <c r="P717" s="123"/>
      <c r="Q717" s="123">
        <f>'MATRIZ 2017 COMPL HOMOLOGADA (2'!AJ717+'MATRIZ 2017 COMPL HOMOLOGADA (2'!AM717+'MATRIZ 2017 COMPL HOMOLOGADA (2'!AP717</f>
        <v>0</v>
      </c>
      <c r="R717" s="102"/>
    </row>
    <row r="718" spans="1:18" hidden="1" x14ac:dyDescent="0.25">
      <c r="A718" s="102"/>
      <c r="B718" s="103" t="s">
        <v>710</v>
      </c>
      <c r="C718" s="103" t="s">
        <v>733</v>
      </c>
      <c r="D718" s="103" t="s">
        <v>93</v>
      </c>
      <c r="H718" s="123">
        <f>'MATRIZ 2017 COMPL HOMOLOGADA (2'!J718</f>
        <v>0</v>
      </c>
      <c r="I718" s="123">
        <f>'MATRIZ 2017 COMPL HOMOLOGADA (2'!O718</f>
        <v>1008852.0691659556</v>
      </c>
      <c r="J718" s="123">
        <f>'MATRIZ 2017 COMPL HOMOLOGADA (2'!R718+'MATRIZ 2017 COMPL HOMOLOGADA (2'!X718+'MATRIZ 2017 COMPL HOMOLOGADA (2'!AQ718+'MATRIZ 2017 COMPL HOMOLOGADA (2'!AU718+'MATRIZ 2017 COMPL HOMOLOGADA (2'!AY718</f>
        <v>0</v>
      </c>
      <c r="K718" s="123"/>
      <c r="L718" s="123">
        <f t="shared" si="39"/>
        <v>1008852.0691659556</v>
      </c>
      <c r="M718" s="123"/>
      <c r="N718" s="123">
        <f>'MATRIZ 2017 COMPL HOMOLOGADA (2'!AG718+'MATRIZ 2017 COMPL HOMOLOGADA (2'!AJ718+'MATRIZ 2017 COMPL HOMOLOGADA (2'!AM718</f>
        <v>5772.3631230219007</v>
      </c>
      <c r="O718" s="123"/>
      <c r="P718" s="123"/>
      <c r="Q718" s="123">
        <f>'MATRIZ 2017 COMPL HOMOLOGADA (2'!AJ718+'MATRIZ 2017 COMPL HOMOLOGADA (2'!AM718+'MATRIZ 2017 COMPL HOMOLOGADA (2'!AP718</f>
        <v>0</v>
      </c>
      <c r="R718" s="102"/>
    </row>
    <row r="719" spans="1:18" hidden="1" x14ac:dyDescent="0.25">
      <c r="A719" s="102"/>
      <c r="B719" s="103" t="s">
        <v>710</v>
      </c>
      <c r="C719" s="103" t="s">
        <v>734</v>
      </c>
      <c r="D719" s="103" t="s">
        <v>93</v>
      </c>
      <c r="H719" s="123">
        <f>'MATRIZ 2017 COMPL HOMOLOGADA (2'!J719</f>
        <v>0</v>
      </c>
      <c r="I719" s="123">
        <f>'MATRIZ 2017 COMPL HOMOLOGADA (2'!O719</f>
        <v>1106089.2521008514</v>
      </c>
      <c r="J719" s="123">
        <f>'MATRIZ 2017 COMPL HOMOLOGADA (2'!R719+'MATRIZ 2017 COMPL HOMOLOGADA (2'!X719+'MATRIZ 2017 COMPL HOMOLOGADA (2'!AQ719+'MATRIZ 2017 COMPL HOMOLOGADA (2'!AU719+'MATRIZ 2017 COMPL HOMOLOGADA (2'!AY719</f>
        <v>0</v>
      </c>
      <c r="K719" s="123"/>
      <c r="L719" s="123">
        <f t="shared" si="39"/>
        <v>1106089.2521008514</v>
      </c>
      <c r="M719" s="123"/>
      <c r="N719" s="123">
        <f>'MATRIZ 2017 COMPL HOMOLOGADA (2'!AG719+'MATRIZ 2017 COMPL HOMOLOGADA (2'!AJ719+'MATRIZ 2017 COMPL HOMOLOGADA (2'!AM719</f>
        <v>252174.88575832796</v>
      </c>
      <c r="O719" s="123"/>
      <c r="P719" s="123"/>
      <c r="Q719" s="123">
        <f>'MATRIZ 2017 COMPL HOMOLOGADA (2'!AJ719+'MATRIZ 2017 COMPL HOMOLOGADA (2'!AM719+'MATRIZ 2017 COMPL HOMOLOGADA (2'!AP719</f>
        <v>0</v>
      </c>
      <c r="R719" s="102"/>
    </row>
    <row r="720" spans="1:18" hidden="1" x14ac:dyDescent="0.25">
      <c r="A720" s="102"/>
      <c r="B720" s="103" t="s">
        <v>710</v>
      </c>
      <c r="C720" s="103" t="s">
        <v>735</v>
      </c>
      <c r="D720" s="103" t="s">
        <v>89</v>
      </c>
      <c r="H720" s="123">
        <f>'MATRIZ 2017 COMPL HOMOLOGADA (2'!J720</f>
        <v>1719973.4019592025</v>
      </c>
      <c r="I720" s="123">
        <f>'MATRIZ 2017 COMPL HOMOLOGADA (2'!O720</f>
        <v>0</v>
      </c>
      <c r="J720" s="123">
        <f>'MATRIZ 2017 COMPL HOMOLOGADA (2'!R720+'MATRIZ 2017 COMPL HOMOLOGADA (2'!X720+'MATRIZ 2017 COMPL HOMOLOGADA (2'!AQ720+'MATRIZ 2017 COMPL HOMOLOGADA (2'!AU720+'MATRIZ 2017 COMPL HOMOLOGADA (2'!AY720</f>
        <v>0</v>
      </c>
      <c r="K720" s="123"/>
      <c r="L720" s="123">
        <f t="shared" si="39"/>
        <v>1719973.4019592025</v>
      </c>
      <c r="M720" s="123"/>
      <c r="N720" s="123">
        <f>'MATRIZ 2017 COMPL HOMOLOGADA (2'!AG720+'MATRIZ 2017 COMPL HOMOLOGADA (2'!AJ720+'MATRIZ 2017 COMPL HOMOLOGADA (2'!AM720</f>
        <v>275906.50352093112</v>
      </c>
      <c r="O720" s="123"/>
      <c r="P720" s="123"/>
      <c r="Q720" s="123">
        <f>'MATRIZ 2017 COMPL HOMOLOGADA (2'!AJ720+'MATRIZ 2017 COMPL HOMOLOGADA (2'!AM720+'MATRIZ 2017 COMPL HOMOLOGADA (2'!AP720</f>
        <v>0</v>
      </c>
      <c r="R720" s="102"/>
    </row>
    <row r="721" spans="1:18" hidden="1" x14ac:dyDescent="0.25">
      <c r="A721" s="102"/>
      <c r="B721" s="103" t="s">
        <v>710</v>
      </c>
      <c r="C721" s="103" t="s">
        <v>736</v>
      </c>
      <c r="D721" s="103" t="s">
        <v>89</v>
      </c>
      <c r="H721" s="123">
        <f>'MATRIZ 2017 COMPL HOMOLOGADA (2'!J721</f>
        <v>1719973.4019592025</v>
      </c>
      <c r="I721" s="123">
        <f>'MATRIZ 2017 COMPL HOMOLOGADA (2'!O721</f>
        <v>0</v>
      </c>
      <c r="J721" s="123">
        <f>'MATRIZ 2017 COMPL HOMOLOGADA (2'!R721+'MATRIZ 2017 COMPL HOMOLOGADA (2'!X721+'MATRIZ 2017 COMPL HOMOLOGADA (2'!AQ721+'MATRIZ 2017 COMPL HOMOLOGADA (2'!AU721+'MATRIZ 2017 COMPL HOMOLOGADA (2'!AY721</f>
        <v>0</v>
      </c>
      <c r="K721" s="123"/>
      <c r="L721" s="123">
        <f t="shared" si="39"/>
        <v>1719973.4019592025</v>
      </c>
      <c r="M721" s="123"/>
      <c r="N721" s="123">
        <f>'MATRIZ 2017 COMPL HOMOLOGADA (2'!AG721+'MATRIZ 2017 COMPL HOMOLOGADA (2'!AJ721+'MATRIZ 2017 COMPL HOMOLOGADA (2'!AM721</f>
        <v>409633.97337959765</v>
      </c>
      <c r="O721" s="123"/>
      <c r="P721" s="123"/>
      <c r="Q721" s="123">
        <f>'MATRIZ 2017 COMPL HOMOLOGADA (2'!AJ721+'MATRIZ 2017 COMPL HOMOLOGADA (2'!AM721+'MATRIZ 2017 COMPL HOMOLOGADA (2'!AP721</f>
        <v>0</v>
      </c>
      <c r="R721" s="102"/>
    </row>
    <row r="722" spans="1:18" hidden="1" x14ac:dyDescent="0.25">
      <c r="A722" s="102"/>
      <c r="B722" s="103" t="s">
        <v>710</v>
      </c>
      <c r="C722" s="103" t="s">
        <v>737</v>
      </c>
      <c r="D722" s="103" t="s">
        <v>89</v>
      </c>
      <c r="H722" s="123">
        <f>'MATRIZ 2017 COMPL HOMOLOGADA (2'!J722</f>
        <v>1794300.6057234411</v>
      </c>
      <c r="I722" s="123">
        <f>'MATRIZ 2017 COMPL HOMOLOGADA (2'!O722</f>
        <v>0</v>
      </c>
      <c r="J722" s="123">
        <f>'MATRIZ 2017 COMPL HOMOLOGADA (2'!R722+'MATRIZ 2017 COMPL HOMOLOGADA (2'!X722+'MATRIZ 2017 COMPL HOMOLOGADA (2'!AQ722+'MATRIZ 2017 COMPL HOMOLOGADA (2'!AU722+'MATRIZ 2017 COMPL HOMOLOGADA (2'!AY722</f>
        <v>0</v>
      </c>
      <c r="K722" s="123"/>
      <c r="L722" s="123">
        <f t="shared" si="39"/>
        <v>1794300.6057234411</v>
      </c>
      <c r="M722" s="123"/>
      <c r="N722" s="123">
        <f>'MATRIZ 2017 COMPL HOMOLOGADA (2'!AG722+'MATRIZ 2017 COMPL HOMOLOGADA (2'!AJ722+'MATRIZ 2017 COMPL HOMOLOGADA (2'!AM722</f>
        <v>635224.01191260584</v>
      </c>
      <c r="O722" s="123"/>
      <c r="P722" s="123"/>
      <c r="Q722" s="123">
        <f>'MATRIZ 2017 COMPL HOMOLOGADA (2'!AJ722+'MATRIZ 2017 COMPL HOMOLOGADA (2'!AM722+'MATRIZ 2017 COMPL HOMOLOGADA (2'!AP722</f>
        <v>0</v>
      </c>
      <c r="R722" s="102"/>
    </row>
    <row r="723" spans="1:18" hidden="1" x14ac:dyDescent="0.25">
      <c r="A723" s="102"/>
      <c r="B723" s="103" t="s">
        <v>710</v>
      </c>
      <c r="C723" s="103" t="s">
        <v>738</v>
      </c>
      <c r="D723" s="103" t="s">
        <v>93</v>
      </c>
      <c r="H723" s="123">
        <f>'MATRIZ 2017 COMPL HOMOLOGADA (2'!J723</f>
        <v>0</v>
      </c>
      <c r="I723" s="123">
        <f>'MATRIZ 2017 COMPL HOMOLOGADA (2'!O723</f>
        <v>1338343.221289343</v>
      </c>
      <c r="J723" s="123">
        <f>'MATRIZ 2017 COMPL HOMOLOGADA (2'!R723+'MATRIZ 2017 COMPL HOMOLOGADA (2'!X723+'MATRIZ 2017 COMPL HOMOLOGADA (2'!AQ723+'MATRIZ 2017 COMPL HOMOLOGADA (2'!AU723+'MATRIZ 2017 COMPL HOMOLOGADA (2'!AY723</f>
        <v>0</v>
      </c>
      <c r="K723" s="123"/>
      <c r="L723" s="123">
        <f t="shared" si="39"/>
        <v>1338343.221289343</v>
      </c>
      <c r="M723" s="123"/>
      <c r="N723" s="123">
        <f>'MATRIZ 2017 COMPL HOMOLOGADA (2'!AG723+'MATRIZ 2017 COMPL HOMOLOGADA (2'!AJ723+'MATRIZ 2017 COMPL HOMOLOGADA (2'!AM723</f>
        <v>314898.32578993071</v>
      </c>
      <c r="O723" s="123"/>
      <c r="P723" s="123"/>
      <c r="Q723" s="123">
        <f>'MATRIZ 2017 COMPL HOMOLOGADA (2'!AJ723+'MATRIZ 2017 COMPL HOMOLOGADA (2'!AM723+'MATRIZ 2017 COMPL HOMOLOGADA (2'!AP723</f>
        <v>0</v>
      </c>
      <c r="R723" s="102"/>
    </row>
    <row r="724" spans="1:18" hidden="1" x14ac:dyDescent="0.25">
      <c r="A724" s="102"/>
      <c r="B724" s="103" t="s">
        <v>710</v>
      </c>
      <c r="C724" s="103" t="s">
        <v>739</v>
      </c>
      <c r="D724" s="103" t="s">
        <v>89</v>
      </c>
      <c r="H724" s="123">
        <f>'MATRIZ 2017 COMPL HOMOLOGADA (2'!J724</f>
        <v>1894414.340305157</v>
      </c>
      <c r="I724" s="123">
        <f>'MATRIZ 2017 COMPL HOMOLOGADA (2'!O724</f>
        <v>0</v>
      </c>
      <c r="J724" s="123">
        <f>'MATRIZ 2017 COMPL HOMOLOGADA (2'!R724+'MATRIZ 2017 COMPL HOMOLOGADA (2'!X724+'MATRIZ 2017 COMPL HOMOLOGADA (2'!AQ724+'MATRIZ 2017 COMPL HOMOLOGADA (2'!AU724+'MATRIZ 2017 COMPL HOMOLOGADA (2'!AY724</f>
        <v>0</v>
      </c>
      <c r="K724" s="123"/>
      <c r="L724" s="123">
        <f t="shared" si="39"/>
        <v>1894414.340305157</v>
      </c>
      <c r="M724" s="123"/>
      <c r="N724" s="123">
        <f>'MATRIZ 2017 COMPL HOMOLOGADA (2'!AG724+'MATRIZ 2017 COMPL HOMOLOGADA (2'!AJ724+'MATRIZ 2017 COMPL HOMOLOGADA (2'!AM724</f>
        <v>417453.33957159426</v>
      </c>
      <c r="O724" s="123"/>
      <c r="P724" s="123"/>
      <c r="Q724" s="123">
        <f>'MATRIZ 2017 COMPL HOMOLOGADA (2'!AJ724+'MATRIZ 2017 COMPL HOMOLOGADA (2'!AM724+'MATRIZ 2017 COMPL HOMOLOGADA (2'!AP724</f>
        <v>0</v>
      </c>
      <c r="R724" s="102"/>
    </row>
    <row r="725" spans="1:18" hidden="1" x14ac:dyDescent="0.25">
      <c r="A725" s="102"/>
      <c r="B725" s="103" t="s">
        <v>710</v>
      </c>
      <c r="C725" s="103" t="s">
        <v>694</v>
      </c>
      <c r="D725" s="103" t="s">
        <v>89</v>
      </c>
      <c r="H725" s="123">
        <f>'MATRIZ 2017 COMPL HOMOLOGADA (2'!J725</f>
        <v>1974374.1341824287</v>
      </c>
      <c r="I725" s="123">
        <f>'MATRIZ 2017 COMPL HOMOLOGADA (2'!O725</f>
        <v>0</v>
      </c>
      <c r="J725" s="123">
        <f>'MATRIZ 2017 COMPL HOMOLOGADA (2'!R725+'MATRIZ 2017 COMPL HOMOLOGADA (2'!X725+'MATRIZ 2017 COMPL HOMOLOGADA (2'!AQ725+'MATRIZ 2017 COMPL HOMOLOGADA (2'!AU725+'MATRIZ 2017 COMPL HOMOLOGADA (2'!AY725</f>
        <v>0</v>
      </c>
      <c r="K725" s="123"/>
      <c r="L725" s="123">
        <f t="shared" si="39"/>
        <v>1974374.1341824287</v>
      </c>
      <c r="M725" s="123"/>
      <c r="N725" s="123">
        <f>'MATRIZ 2017 COMPL HOMOLOGADA (2'!AG725+'MATRIZ 2017 COMPL HOMOLOGADA (2'!AJ725+'MATRIZ 2017 COMPL HOMOLOGADA (2'!AM725</f>
        <v>529514.62251559284</v>
      </c>
      <c r="O725" s="123"/>
      <c r="P725" s="123"/>
      <c r="Q725" s="123">
        <f>'MATRIZ 2017 COMPL HOMOLOGADA (2'!AJ725+'MATRIZ 2017 COMPL HOMOLOGADA (2'!AM725+'MATRIZ 2017 COMPL HOMOLOGADA (2'!AP725</f>
        <v>0</v>
      </c>
      <c r="R725" s="102"/>
    </row>
    <row r="726" spans="1:18" hidden="1" x14ac:dyDescent="0.25">
      <c r="A726" s="102"/>
      <c r="B726" s="103" t="s">
        <v>710</v>
      </c>
      <c r="C726" s="103" t="s">
        <v>740</v>
      </c>
      <c r="D726" s="103" t="s">
        <v>89</v>
      </c>
      <c r="H726" s="123">
        <f>'MATRIZ 2017 COMPL HOMOLOGADA (2'!J726</f>
        <v>2042884.1575055157</v>
      </c>
      <c r="I726" s="123">
        <f>'MATRIZ 2017 COMPL HOMOLOGADA (2'!O726</f>
        <v>0</v>
      </c>
      <c r="J726" s="123">
        <f>'MATRIZ 2017 COMPL HOMOLOGADA (2'!R726+'MATRIZ 2017 COMPL HOMOLOGADA (2'!X726+'MATRIZ 2017 COMPL HOMOLOGADA (2'!AQ726+'MATRIZ 2017 COMPL HOMOLOGADA (2'!AU726+'MATRIZ 2017 COMPL HOMOLOGADA (2'!AY726</f>
        <v>193082.01063797937</v>
      </c>
      <c r="K726" s="123"/>
      <c r="L726" s="123">
        <f t="shared" si="39"/>
        <v>2235966.168143495</v>
      </c>
      <c r="M726" s="123"/>
      <c r="N726" s="123">
        <f>'MATRIZ 2017 COMPL HOMOLOGADA (2'!AG726+'MATRIZ 2017 COMPL HOMOLOGADA (2'!AJ726+'MATRIZ 2017 COMPL HOMOLOGADA (2'!AM726</f>
        <v>622999.01181323209</v>
      </c>
      <c r="O726" s="123"/>
      <c r="P726" s="123"/>
      <c r="Q726" s="123">
        <f>'MATRIZ 2017 COMPL HOMOLOGADA (2'!AJ726+'MATRIZ 2017 COMPL HOMOLOGADA (2'!AM726+'MATRIZ 2017 COMPL HOMOLOGADA (2'!AP726</f>
        <v>64115.42022715848</v>
      </c>
      <c r="R726" s="102"/>
    </row>
    <row r="727" spans="1:18" hidden="1" x14ac:dyDescent="0.25">
      <c r="A727" s="102"/>
      <c r="B727" s="103" t="s">
        <v>710</v>
      </c>
      <c r="C727" s="103" t="s">
        <v>741</v>
      </c>
      <c r="D727" s="103" t="s">
        <v>93</v>
      </c>
      <c r="H727" s="123">
        <f>'MATRIZ 2017 COMPL HOMOLOGADA (2'!J727</f>
        <v>0</v>
      </c>
      <c r="I727" s="123">
        <f>'MATRIZ 2017 COMPL HOMOLOGADA (2'!O727</f>
        <v>1393364.3896654178</v>
      </c>
      <c r="J727" s="123">
        <f>'MATRIZ 2017 COMPL HOMOLOGADA (2'!R727+'MATRIZ 2017 COMPL HOMOLOGADA (2'!X727+'MATRIZ 2017 COMPL HOMOLOGADA (2'!AQ727+'MATRIZ 2017 COMPL HOMOLOGADA (2'!AU727+'MATRIZ 2017 COMPL HOMOLOGADA (2'!AY727</f>
        <v>0</v>
      </c>
      <c r="K727" s="123"/>
      <c r="L727" s="123">
        <f t="shared" si="39"/>
        <v>1393364.3896654178</v>
      </c>
      <c r="M727" s="123"/>
      <c r="N727" s="123">
        <f>'MATRIZ 2017 COMPL HOMOLOGADA (2'!AG727+'MATRIZ 2017 COMPL HOMOLOGADA (2'!AJ727+'MATRIZ 2017 COMPL HOMOLOGADA (2'!AM727</f>
        <v>373435.71446351474</v>
      </c>
      <c r="O727" s="123"/>
      <c r="P727" s="123"/>
      <c r="Q727" s="123">
        <f>'MATRIZ 2017 COMPL HOMOLOGADA (2'!AJ727+'MATRIZ 2017 COMPL HOMOLOGADA (2'!AM727+'MATRIZ 2017 COMPL HOMOLOGADA (2'!AP727</f>
        <v>0</v>
      </c>
      <c r="R727" s="102"/>
    </row>
    <row r="728" spans="1:18" hidden="1" x14ac:dyDescent="0.25">
      <c r="A728" s="102"/>
      <c r="B728" s="103" t="s">
        <v>710</v>
      </c>
      <c r="C728" s="103" t="s">
        <v>742</v>
      </c>
      <c r="D728" s="103" t="s">
        <v>89</v>
      </c>
      <c r="H728" s="123">
        <f>'MATRIZ 2017 COMPL HOMOLOGADA (2'!J728</f>
        <v>13046834.598851942</v>
      </c>
      <c r="I728" s="123">
        <f>'MATRIZ 2017 COMPL HOMOLOGADA (2'!O728</f>
        <v>0</v>
      </c>
      <c r="J728" s="123">
        <f>'MATRIZ 2017 COMPL HOMOLOGADA (2'!R728+'MATRIZ 2017 COMPL HOMOLOGADA (2'!X728+'MATRIZ 2017 COMPL HOMOLOGADA (2'!AQ728+'MATRIZ 2017 COMPL HOMOLOGADA (2'!AU728+'MATRIZ 2017 COMPL HOMOLOGADA (2'!AY728</f>
        <v>9286.0311110062703</v>
      </c>
      <c r="K728" s="123"/>
      <c r="L728" s="123">
        <f t="shared" si="39"/>
        <v>13056120.629962947</v>
      </c>
      <c r="M728" s="123"/>
      <c r="N728" s="123">
        <f>'MATRIZ 2017 COMPL HOMOLOGADA (2'!AG728+'MATRIZ 2017 COMPL HOMOLOGADA (2'!AJ728+'MATRIZ 2017 COMPL HOMOLOGADA (2'!AM728</f>
        <v>3994868.5151867098</v>
      </c>
      <c r="O728" s="123"/>
      <c r="P728" s="123"/>
      <c r="Q728" s="123">
        <f>'MATRIZ 2017 COMPL HOMOLOGADA (2'!AJ728+'MATRIZ 2017 COMPL HOMOLOGADA (2'!AM728+'MATRIZ 2017 COMPL HOMOLOGADA (2'!AP728</f>
        <v>17414.064753055391</v>
      </c>
      <c r="R728" s="102"/>
    </row>
    <row r="729" spans="1:18" hidden="1" x14ac:dyDescent="0.25">
      <c r="A729" s="102"/>
      <c r="B729" s="103" t="s">
        <v>710</v>
      </c>
      <c r="C729" s="103" t="s">
        <v>743</v>
      </c>
      <c r="D729" s="103" t="s">
        <v>93</v>
      </c>
      <c r="H729" s="123">
        <f>'MATRIZ 2017 COMPL HOMOLOGADA (2'!J729</f>
        <v>0</v>
      </c>
      <c r="I729" s="123">
        <f>'MATRIZ 2017 COMPL HOMOLOGADA (2'!O729</f>
        <v>1008834.838313039</v>
      </c>
      <c r="J729" s="123">
        <f>'MATRIZ 2017 COMPL HOMOLOGADA (2'!R729+'MATRIZ 2017 COMPL HOMOLOGADA (2'!X729+'MATRIZ 2017 COMPL HOMOLOGADA (2'!AQ729+'MATRIZ 2017 COMPL HOMOLOGADA (2'!AU729+'MATRIZ 2017 COMPL HOMOLOGADA (2'!AY729</f>
        <v>0</v>
      </c>
      <c r="K729" s="123"/>
      <c r="L729" s="123">
        <f t="shared" si="39"/>
        <v>1008834.838313039</v>
      </c>
      <c r="M729" s="123"/>
      <c r="N729" s="123">
        <f>'MATRIZ 2017 COMPL HOMOLOGADA (2'!AG729+'MATRIZ 2017 COMPL HOMOLOGADA (2'!AJ729+'MATRIZ 2017 COMPL HOMOLOGADA (2'!AM729</f>
        <v>2925.4951520198501</v>
      </c>
      <c r="O729" s="123"/>
      <c r="P729" s="123"/>
      <c r="Q729" s="123">
        <f>'MATRIZ 2017 COMPL HOMOLOGADA (2'!AJ729+'MATRIZ 2017 COMPL HOMOLOGADA (2'!AM729+'MATRIZ 2017 COMPL HOMOLOGADA (2'!AP729</f>
        <v>0</v>
      </c>
      <c r="R729" s="102"/>
    </row>
    <row r="730" spans="1:18" hidden="1" x14ac:dyDescent="0.25">
      <c r="A730" s="102"/>
      <c r="B730" s="103" t="s">
        <v>710</v>
      </c>
      <c r="C730" s="103" t="s">
        <v>744</v>
      </c>
      <c r="D730" s="103" t="s">
        <v>89</v>
      </c>
      <c r="H730" s="123">
        <f>'MATRIZ 2017 COMPL HOMOLOGADA (2'!J730</f>
        <v>1719973.4019592025</v>
      </c>
      <c r="I730" s="123">
        <f>'MATRIZ 2017 COMPL HOMOLOGADA (2'!O730</f>
        <v>0</v>
      </c>
      <c r="J730" s="123">
        <f>'MATRIZ 2017 COMPL HOMOLOGADA (2'!R730+'MATRIZ 2017 COMPL HOMOLOGADA (2'!X730+'MATRIZ 2017 COMPL HOMOLOGADA (2'!AQ730+'MATRIZ 2017 COMPL HOMOLOGADA (2'!AU730+'MATRIZ 2017 COMPL HOMOLOGADA (2'!AY730</f>
        <v>74573.872997709972</v>
      </c>
      <c r="K730" s="123"/>
      <c r="L730" s="123">
        <f t="shared" si="39"/>
        <v>1794547.2749569125</v>
      </c>
      <c r="M730" s="123"/>
      <c r="N730" s="123">
        <f>'MATRIZ 2017 COMPL HOMOLOGADA (2'!AG730+'MATRIZ 2017 COMPL HOMOLOGADA (2'!AJ730+'MATRIZ 2017 COMPL HOMOLOGADA (2'!AM730</f>
        <v>459087.61758544453</v>
      </c>
      <c r="O730" s="123"/>
      <c r="P730" s="123"/>
      <c r="Q730" s="123">
        <f>'MATRIZ 2017 COMPL HOMOLOGADA (2'!AJ730+'MATRIZ 2017 COMPL HOMOLOGADA (2'!AM730+'MATRIZ 2017 COMPL HOMOLOGADA (2'!AP730</f>
        <v>108508.09287415195</v>
      </c>
      <c r="R730" s="102"/>
    </row>
    <row r="731" spans="1:18" hidden="1" x14ac:dyDescent="0.25">
      <c r="A731" s="102"/>
      <c r="B731" s="103" t="s">
        <v>710</v>
      </c>
      <c r="C731" s="103" t="s">
        <v>745</v>
      </c>
      <c r="D731" s="103" t="s">
        <v>89</v>
      </c>
      <c r="H731" s="123">
        <f>'MATRIZ 2017 COMPL HOMOLOGADA (2'!J731</f>
        <v>2181504.3409995059</v>
      </c>
      <c r="I731" s="123">
        <f>'MATRIZ 2017 COMPL HOMOLOGADA (2'!O731</f>
        <v>0</v>
      </c>
      <c r="J731" s="123">
        <f>'MATRIZ 2017 COMPL HOMOLOGADA (2'!R731+'MATRIZ 2017 COMPL HOMOLOGADA (2'!X731+'MATRIZ 2017 COMPL HOMOLOGADA (2'!AQ731+'MATRIZ 2017 COMPL HOMOLOGADA (2'!AU731+'MATRIZ 2017 COMPL HOMOLOGADA (2'!AY731</f>
        <v>0</v>
      </c>
      <c r="K731" s="123"/>
      <c r="L731" s="123">
        <f t="shared" si="39"/>
        <v>2181504.3409995059</v>
      </c>
      <c r="M731" s="123"/>
      <c r="N731" s="123">
        <f>'MATRIZ 2017 COMPL HOMOLOGADA (2'!AG731+'MATRIZ 2017 COMPL HOMOLOGADA (2'!AJ731+'MATRIZ 2017 COMPL HOMOLOGADA (2'!AM731</f>
        <v>680123.39131366834</v>
      </c>
      <c r="O731" s="123"/>
      <c r="P731" s="123"/>
      <c r="Q731" s="123">
        <f>'MATRIZ 2017 COMPL HOMOLOGADA (2'!AJ731+'MATRIZ 2017 COMPL HOMOLOGADA (2'!AM731+'MATRIZ 2017 COMPL HOMOLOGADA (2'!AP731</f>
        <v>0</v>
      </c>
      <c r="R731" s="102"/>
    </row>
    <row r="732" spans="1:18" hidden="1" x14ac:dyDescent="0.25">
      <c r="A732" s="102"/>
      <c r="B732" s="103" t="s">
        <v>710</v>
      </c>
      <c r="C732" s="103" t="s">
        <v>746</v>
      </c>
      <c r="D732" s="103" t="s">
        <v>93</v>
      </c>
      <c r="H732" s="123">
        <f>'MATRIZ 2017 COMPL HOMOLOGADA (2'!J732</f>
        <v>0</v>
      </c>
      <c r="I732" s="123">
        <f>'MATRIZ 2017 COMPL HOMOLOGADA (2'!O732</f>
        <v>1055210.9409638934</v>
      </c>
      <c r="J732" s="123">
        <f>'MATRIZ 2017 COMPL HOMOLOGADA (2'!R732+'MATRIZ 2017 COMPL HOMOLOGADA (2'!X732+'MATRIZ 2017 COMPL HOMOLOGADA (2'!AQ732+'MATRIZ 2017 COMPL HOMOLOGADA (2'!AU732+'MATRIZ 2017 COMPL HOMOLOGADA (2'!AY732</f>
        <v>0</v>
      </c>
      <c r="K732" s="123"/>
      <c r="L732" s="123">
        <f t="shared" si="39"/>
        <v>1055210.9409638934</v>
      </c>
      <c r="M732" s="123"/>
      <c r="N732" s="123">
        <f>'MATRIZ 2017 COMPL HOMOLOGADA (2'!AG732+'MATRIZ 2017 COMPL HOMOLOGADA (2'!AJ732+'MATRIZ 2017 COMPL HOMOLOGADA (2'!AM732</f>
        <v>114471.88166793442</v>
      </c>
      <c r="O732" s="123"/>
      <c r="P732" s="123"/>
      <c r="Q732" s="123">
        <f>'MATRIZ 2017 COMPL HOMOLOGADA (2'!AJ732+'MATRIZ 2017 COMPL HOMOLOGADA (2'!AM732+'MATRIZ 2017 COMPL HOMOLOGADA (2'!AP732</f>
        <v>0</v>
      </c>
      <c r="R732" s="102"/>
    </row>
    <row r="733" spans="1:18" hidden="1" x14ac:dyDescent="0.25">
      <c r="A733" s="102"/>
      <c r="B733" s="103" t="s">
        <v>710</v>
      </c>
      <c r="C733" s="103" t="s">
        <v>747</v>
      </c>
      <c r="D733" s="103" t="s">
        <v>89</v>
      </c>
      <c r="H733" s="123">
        <f>'MATRIZ 2017 COMPL HOMOLOGADA (2'!J733</f>
        <v>1719973.4019592025</v>
      </c>
      <c r="I733" s="123">
        <f>'MATRIZ 2017 COMPL HOMOLOGADA (2'!O733</f>
        <v>0</v>
      </c>
      <c r="J733" s="123">
        <f>'MATRIZ 2017 COMPL HOMOLOGADA (2'!R733+'MATRIZ 2017 COMPL HOMOLOGADA (2'!X733+'MATRIZ 2017 COMPL HOMOLOGADA (2'!AQ733+'MATRIZ 2017 COMPL HOMOLOGADA (2'!AU733+'MATRIZ 2017 COMPL HOMOLOGADA (2'!AY733</f>
        <v>0</v>
      </c>
      <c r="K733" s="123"/>
      <c r="L733" s="123">
        <f t="shared" si="39"/>
        <v>1719973.4019592025</v>
      </c>
      <c r="M733" s="123"/>
      <c r="N733" s="123">
        <f>'MATRIZ 2017 COMPL HOMOLOGADA (2'!AG733+'MATRIZ 2017 COMPL HOMOLOGADA (2'!AJ733+'MATRIZ 2017 COMPL HOMOLOGADA (2'!AM733</f>
        <v>688513.45843825152</v>
      </c>
      <c r="O733" s="123"/>
      <c r="P733" s="123"/>
      <c r="Q733" s="123">
        <f>'MATRIZ 2017 COMPL HOMOLOGADA (2'!AJ733+'MATRIZ 2017 COMPL HOMOLOGADA (2'!AM733+'MATRIZ 2017 COMPL HOMOLOGADA (2'!AP733</f>
        <v>0</v>
      </c>
      <c r="R733" s="102"/>
    </row>
    <row r="734" spans="1:18" hidden="1" x14ac:dyDescent="0.25">
      <c r="A734" s="102"/>
      <c r="B734" s="103" t="s">
        <v>710</v>
      </c>
      <c r="C734" s="103" t="s">
        <v>748</v>
      </c>
      <c r="D734" s="103" t="s">
        <v>89</v>
      </c>
      <c r="H734" s="123">
        <f>'MATRIZ 2017 COMPL HOMOLOGADA (2'!J734</f>
        <v>2421282.3248222903</v>
      </c>
      <c r="I734" s="123">
        <f>'MATRIZ 2017 COMPL HOMOLOGADA (2'!O734</f>
        <v>0</v>
      </c>
      <c r="J734" s="123">
        <f>'MATRIZ 2017 COMPL HOMOLOGADA (2'!R734+'MATRIZ 2017 COMPL HOMOLOGADA (2'!X734+'MATRIZ 2017 COMPL HOMOLOGADA (2'!AQ734+'MATRIZ 2017 COMPL HOMOLOGADA (2'!AU734+'MATRIZ 2017 COMPL HOMOLOGADA (2'!AY734</f>
        <v>0</v>
      </c>
      <c r="K734" s="123"/>
      <c r="L734" s="123">
        <f t="shared" si="39"/>
        <v>2421282.3248222903</v>
      </c>
      <c r="M734" s="123"/>
      <c r="N734" s="123">
        <f>'MATRIZ 2017 COMPL HOMOLOGADA (2'!AG734+'MATRIZ 2017 COMPL HOMOLOGADA (2'!AJ734+'MATRIZ 2017 COMPL HOMOLOGADA (2'!AM734</f>
        <v>561890.35580677527</v>
      </c>
      <c r="O734" s="123"/>
      <c r="P734" s="123"/>
      <c r="Q734" s="123">
        <f>'MATRIZ 2017 COMPL HOMOLOGADA (2'!AJ734+'MATRIZ 2017 COMPL HOMOLOGADA (2'!AM734+'MATRIZ 2017 COMPL HOMOLOGADA (2'!AP734</f>
        <v>0</v>
      </c>
      <c r="R734" s="102"/>
    </row>
    <row r="735" spans="1:18" x14ac:dyDescent="0.25">
      <c r="A735" s="102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02"/>
    </row>
    <row r="736" spans="1:18" x14ac:dyDescent="0.25">
      <c r="A736" s="102"/>
      <c r="B736" s="107" t="s">
        <v>749</v>
      </c>
      <c r="C736" s="107" t="s">
        <v>750</v>
      </c>
      <c r="D736" s="107" t="s">
        <v>84</v>
      </c>
      <c r="E736" s="107"/>
      <c r="F736" s="109"/>
      <c r="G736" s="107"/>
      <c r="H736" s="124">
        <f>SUM(H737:H748)</f>
        <v>24870703.832186755</v>
      </c>
      <c r="I736" s="124">
        <f>SUM(I737:I748)</f>
        <v>5111011.1164967418</v>
      </c>
      <c r="J736" s="124">
        <f>SUM(J737:J748)</f>
        <v>4589037.1310856333</v>
      </c>
      <c r="K736" s="124"/>
      <c r="L736" s="124">
        <f>SUM(L737:L748)</f>
        <v>34570752.079769127</v>
      </c>
      <c r="M736" s="124"/>
      <c r="N736" s="124">
        <f>SUM(N737:N748)</f>
        <v>7480790.5425852267</v>
      </c>
      <c r="O736" s="124"/>
      <c r="P736" s="124">
        <f>L736*'DADOS BASE PROPOSTA'!$H$63</f>
        <v>27656.601663815301</v>
      </c>
      <c r="Q736" s="124">
        <v>2926829.27</v>
      </c>
      <c r="R736" s="102"/>
    </row>
    <row r="737" spans="1:18" hidden="1" x14ac:dyDescent="0.25">
      <c r="A737" s="102"/>
      <c r="B737" s="103" t="s">
        <v>749</v>
      </c>
      <c r="C737" s="103" t="s">
        <v>35</v>
      </c>
      <c r="D737" s="103" t="s">
        <v>85</v>
      </c>
      <c r="F737" s="77">
        <f>'MATRIZ 2017 COMPL HOMOLOGADA (2'!Q737</f>
        <v>11</v>
      </c>
      <c r="H737" s="123">
        <f>'MATRIZ 2017 COMPL HOMOLOGADA (2'!J737</f>
        <v>0</v>
      </c>
      <c r="I737" s="123">
        <f>SUMIF('MATRIZ 2017 COMPL HOMOLOGADA (2'!D738:D749,"ECR",'MATRIZ 2017 COMPL HOMOLOGADA (2'!O738:O749)</f>
        <v>0</v>
      </c>
      <c r="J737" s="123">
        <f>'MATRIZ 2017 COMPL HOMOLOGADA (2'!R737+'MATRIZ 2017 COMPL HOMOLOGADA (2'!X737+'MATRIZ 2017 COMPL HOMOLOGADA (2'!AQ737+'MATRIZ 2017 COMPL HOMOLOGADA (2'!AU737+'MATRIZ 2017 COMPL HOMOLOGADA (2'!AY737</f>
        <v>4472109.4777467651</v>
      </c>
      <c r="K737" s="123"/>
      <c r="L737" s="123">
        <f t="shared" ref="L737:L748" si="40">SUM(H737:J737)</f>
        <v>4472109.4777467651</v>
      </c>
      <c r="M737" s="123"/>
      <c r="N737" s="123">
        <f>'MATRIZ 2017 COMPL HOMOLOGADA (2'!AG737+'MATRIZ 2017 COMPL HOMOLOGADA (2'!AJ737+'MATRIZ 2017 COMPL HOMOLOGADA (2'!AM737</f>
        <v>0</v>
      </c>
      <c r="O737" s="123"/>
      <c r="P737" s="123"/>
      <c r="Q737" s="123">
        <f>'MATRIZ 2017 COMPL HOMOLOGADA (2'!AJ737+'MATRIZ 2017 COMPL HOMOLOGADA (2'!AM737+'MATRIZ 2017 COMPL HOMOLOGADA (2'!AP737</f>
        <v>124645.64253375992</v>
      </c>
      <c r="R737" s="102"/>
    </row>
    <row r="738" spans="1:18" hidden="1" x14ac:dyDescent="0.25">
      <c r="A738" s="102"/>
      <c r="B738" s="103" t="s">
        <v>749</v>
      </c>
      <c r="C738" s="103" t="s">
        <v>751</v>
      </c>
      <c r="D738" s="103" t="s">
        <v>89</v>
      </c>
      <c r="H738" s="123">
        <f>'MATRIZ 2017 COMPL HOMOLOGADA (2'!J738</f>
        <v>2239523.7625935036</v>
      </c>
      <c r="I738" s="123">
        <f>'MATRIZ 2017 COMPL HOMOLOGADA (2'!O738</f>
        <v>0</v>
      </c>
      <c r="J738" s="123">
        <f>'MATRIZ 2017 COMPL HOMOLOGADA (2'!R738+'MATRIZ 2017 COMPL HOMOLOGADA (2'!X738+'MATRIZ 2017 COMPL HOMOLOGADA (2'!AQ738+'MATRIZ 2017 COMPL HOMOLOGADA (2'!AU738+'MATRIZ 2017 COMPL HOMOLOGADA (2'!AY738</f>
        <v>0</v>
      </c>
      <c r="K738" s="123"/>
      <c r="L738" s="123">
        <f t="shared" si="40"/>
        <v>2239523.7625935036</v>
      </c>
      <c r="M738" s="123"/>
      <c r="N738" s="123">
        <f>'MATRIZ 2017 COMPL HOMOLOGADA (2'!AG738+'MATRIZ 2017 COMPL HOMOLOGADA (2'!AJ738+'MATRIZ 2017 COMPL HOMOLOGADA (2'!AM738</f>
        <v>536019.8779253274</v>
      </c>
      <c r="O738" s="123"/>
      <c r="P738" s="123"/>
      <c r="Q738" s="123">
        <f>'MATRIZ 2017 COMPL HOMOLOGADA (2'!AJ738+'MATRIZ 2017 COMPL HOMOLOGADA (2'!AM738+'MATRIZ 2017 COMPL HOMOLOGADA (2'!AP738</f>
        <v>0</v>
      </c>
      <c r="R738" s="102"/>
    </row>
    <row r="739" spans="1:18" hidden="1" x14ac:dyDescent="0.25">
      <c r="A739" s="102"/>
      <c r="B739" s="103" t="s">
        <v>749</v>
      </c>
      <c r="C739" s="103" t="s">
        <v>752</v>
      </c>
      <c r="D739" s="103" t="s">
        <v>89</v>
      </c>
      <c r="H739" s="123">
        <f>'MATRIZ 2017 COMPL HOMOLOGADA (2'!J739</f>
        <v>6290703.0402093921</v>
      </c>
      <c r="I739" s="123">
        <f>'MATRIZ 2017 COMPL HOMOLOGADA (2'!O739</f>
        <v>0</v>
      </c>
      <c r="J739" s="123">
        <f>'MATRIZ 2017 COMPL HOMOLOGADA (2'!R739+'MATRIZ 2017 COMPL HOMOLOGADA (2'!X739+'MATRIZ 2017 COMPL HOMOLOGADA (2'!AQ739+'MATRIZ 2017 COMPL HOMOLOGADA (2'!AU739+'MATRIZ 2017 COMPL HOMOLOGADA (2'!AY739</f>
        <v>0</v>
      </c>
      <c r="K739" s="123"/>
      <c r="L739" s="123">
        <f t="shared" si="40"/>
        <v>6290703.0402093921</v>
      </c>
      <c r="M739" s="123"/>
      <c r="N739" s="123">
        <f>'MATRIZ 2017 COMPL HOMOLOGADA (2'!AG739+'MATRIZ 2017 COMPL HOMOLOGADA (2'!AJ739+'MATRIZ 2017 COMPL HOMOLOGADA (2'!AM739</f>
        <v>1542944.9825454112</v>
      </c>
      <c r="O739" s="123"/>
      <c r="P739" s="123"/>
      <c r="Q739" s="123">
        <f>'MATRIZ 2017 COMPL HOMOLOGADA (2'!AJ739+'MATRIZ 2017 COMPL HOMOLOGADA (2'!AM739+'MATRIZ 2017 COMPL HOMOLOGADA (2'!AP739</f>
        <v>533344.0407205302</v>
      </c>
      <c r="R739" s="102"/>
    </row>
    <row r="740" spans="1:18" hidden="1" x14ac:dyDescent="0.25">
      <c r="A740" s="102"/>
      <c r="B740" s="103" t="s">
        <v>749</v>
      </c>
      <c r="C740" s="103" t="s">
        <v>753</v>
      </c>
      <c r="D740" s="103" t="s">
        <v>87</v>
      </c>
      <c r="H740" s="123">
        <f>'MATRIZ 2017 COMPL HOMOLOGADA (2'!J740</f>
        <v>0</v>
      </c>
      <c r="I740" s="123">
        <f>'MATRIZ 2017 COMPL HOMOLOGADA (2'!O740</f>
        <v>663900.70865535748</v>
      </c>
      <c r="J740" s="123">
        <f>'MATRIZ 2017 COMPL HOMOLOGADA (2'!R740+'MATRIZ 2017 COMPL HOMOLOGADA (2'!X740+'MATRIZ 2017 COMPL HOMOLOGADA (2'!AQ740+'MATRIZ 2017 COMPL HOMOLOGADA (2'!AU740+'MATRIZ 2017 COMPL HOMOLOGADA (2'!AY740</f>
        <v>0</v>
      </c>
      <c r="K740" s="123"/>
      <c r="L740" s="123">
        <f t="shared" si="40"/>
        <v>663900.70865535748</v>
      </c>
      <c r="M740" s="123"/>
      <c r="N740" s="123">
        <f>'MATRIZ 2017 COMPL HOMOLOGADA (2'!AG740+'MATRIZ 2017 COMPL HOMOLOGADA (2'!AJ740+'MATRIZ 2017 COMPL HOMOLOGADA (2'!AM740</f>
        <v>157938.98330992062</v>
      </c>
      <c r="O740" s="123"/>
      <c r="P740" s="123"/>
      <c r="Q740" s="123">
        <f>'MATRIZ 2017 COMPL HOMOLOGADA (2'!AJ740+'MATRIZ 2017 COMPL HOMOLOGADA (2'!AM740+'MATRIZ 2017 COMPL HOMOLOGADA (2'!AP740</f>
        <v>0</v>
      </c>
      <c r="R740" s="102"/>
    </row>
    <row r="741" spans="1:18" hidden="1" x14ac:dyDescent="0.25">
      <c r="A741" s="102"/>
      <c r="B741" s="103" t="s">
        <v>749</v>
      </c>
      <c r="C741" s="103" t="s">
        <v>754</v>
      </c>
      <c r="D741" s="103" t="s">
        <v>87</v>
      </c>
      <c r="H741" s="123">
        <f>'MATRIZ 2017 COMPL HOMOLOGADA (2'!J741</f>
        <v>0</v>
      </c>
      <c r="I741" s="123">
        <f>'MATRIZ 2017 COMPL HOMOLOGADA (2'!O741</f>
        <v>644906.75428078347</v>
      </c>
      <c r="J741" s="123">
        <f>'MATRIZ 2017 COMPL HOMOLOGADA (2'!R741+'MATRIZ 2017 COMPL HOMOLOGADA (2'!X741+'MATRIZ 2017 COMPL HOMOLOGADA (2'!AQ741+'MATRIZ 2017 COMPL HOMOLOGADA (2'!AU741+'MATRIZ 2017 COMPL HOMOLOGADA (2'!AY741</f>
        <v>0</v>
      </c>
      <c r="K741" s="123"/>
      <c r="L741" s="123">
        <f t="shared" si="40"/>
        <v>644906.75428078347</v>
      </c>
      <c r="M741" s="123"/>
      <c r="N741" s="123">
        <f>'MATRIZ 2017 COMPL HOMOLOGADA (2'!AG741+'MATRIZ 2017 COMPL HOMOLOGADA (2'!AJ741+'MATRIZ 2017 COMPL HOMOLOGADA (2'!AM741</f>
        <v>133915.7532403451</v>
      </c>
      <c r="O741" s="123"/>
      <c r="P741" s="123"/>
      <c r="Q741" s="123">
        <f>'MATRIZ 2017 COMPL HOMOLOGADA (2'!AJ741+'MATRIZ 2017 COMPL HOMOLOGADA (2'!AM741+'MATRIZ 2017 COMPL HOMOLOGADA (2'!AP741</f>
        <v>0</v>
      </c>
      <c r="R741" s="102"/>
    </row>
    <row r="742" spans="1:18" hidden="1" x14ac:dyDescent="0.25">
      <c r="A742" s="102"/>
      <c r="B742" s="103" t="s">
        <v>749</v>
      </c>
      <c r="C742" s="103" t="s">
        <v>755</v>
      </c>
      <c r="D742" s="103" t="s">
        <v>87</v>
      </c>
      <c r="H742" s="123">
        <f>'MATRIZ 2017 COMPL HOMOLOGADA (2'!J742</f>
        <v>0</v>
      </c>
      <c r="I742" s="123">
        <f>'MATRIZ 2017 COMPL HOMOLOGADA (2'!O742</f>
        <v>758338.7909608453</v>
      </c>
      <c r="J742" s="123">
        <f>'MATRIZ 2017 COMPL HOMOLOGADA (2'!R742+'MATRIZ 2017 COMPL HOMOLOGADA (2'!X742+'MATRIZ 2017 COMPL HOMOLOGADA (2'!AQ742+'MATRIZ 2017 COMPL HOMOLOGADA (2'!AU742+'MATRIZ 2017 COMPL HOMOLOGADA (2'!AY742</f>
        <v>0</v>
      </c>
      <c r="K742" s="123"/>
      <c r="L742" s="123">
        <f t="shared" si="40"/>
        <v>758338.7909608453</v>
      </c>
      <c r="M742" s="123"/>
      <c r="N742" s="123">
        <f>'MATRIZ 2017 COMPL HOMOLOGADA (2'!AG742+'MATRIZ 2017 COMPL HOMOLOGADA (2'!AJ742+'MATRIZ 2017 COMPL HOMOLOGADA (2'!AM742</f>
        <v>221283.27679674982</v>
      </c>
      <c r="O742" s="123"/>
      <c r="P742" s="123"/>
      <c r="Q742" s="123">
        <f>'MATRIZ 2017 COMPL HOMOLOGADA (2'!AJ742+'MATRIZ 2017 COMPL HOMOLOGADA (2'!AM742+'MATRIZ 2017 COMPL HOMOLOGADA (2'!AP742</f>
        <v>0</v>
      </c>
      <c r="R742" s="102"/>
    </row>
    <row r="743" spans="1:18" hidden="1" x14ac:dyDescent="0.25">
      <c r="A743" s="102"/>
      <c r="B743" s="103" t="s">
        <v>749</v>
      </c>
      <c r="C743" s="103" t="s">
        <v>756</v>
      </c>
      <c r="D743" s="103" t="s">
        <v>136</v>
      </c>
      <c r="H743" s="123">
        <f>'MATRIZ 2017 COMPL HOMOLOGADA (2'!J743</f>
        <v>0</v>
      </c>
      <c r="I743" s="123">
        <f>'MATRIZ 2017 COMPL HOMOLOGADA (2'!O743</f>
        <v>1390465.1661699072</v>
      </c>
      <c r="J743" s="123">
        <f>'MATRIZ 2017 COMPL HOMOLOGADA (2'!R743+'MATRIZ 2017 COMPL HOMOLOGADA (2'!X743+'MATRIZ 2017 COMPL HOMOLOGADA (2'!AQ743+'MATRIZ 2017 COMPL HOMOLOGADA (2'!AU743+'MATRIZ 2017 COMPL HOMOLOGADA (2'!AY743</f>
        <v>0</v>
      </c>
      <c r="K743" s="123"/>
      <c r="L743" s="123">
        <f t="shared" si="40"/>
        <v>1390465.1661699072</v>
      </c>
      <c r="M743" s="123"/>
      <c r="N743" s="123">
        <f>'MATRIZ 2017 COMPL HOMOLOGADA (2'!AG743+'MATRIZ 2017 COMPL HOMOLOGADA (2'!AJ743+'MATRIZ 2017 COMPL HOMOLOGADA (2'!AM743</f>
        <v>451088.63506004744</v>
      </c>
      <c r="O743" s="123"/>
      <c r="P743" s="123"/>
      <c r="Q743" s="123">
        <f>'MATRIZ 2017 COMPL HOMOLOGADA (2'!AJ743+'MATRIZ 2017 COMPL HOMOLOGADA (2'!AM743+'MATRIZ 2017 COMPL HOMOLOGADA (2'!AP743</f>
        <v>0</v>
      </c>
      <c r="R743" s="102"/>
    </row>
    <row r="744" spans="1:18" hidden="1" x14ac:dyDescent="0.25">
      <c r="A744" s="102"/>
      <c r="B744" s="103" t="s">
        <v>749</v>
      </c>
      <c r="C744" s="103" t="s">
        <v>757</v>
      </c>
      <c r="D744" s="103" t="s">
        <v>136</v>
      </c>
      <c r="H744" s="123">
        <f>'MATRIZ 2017 COMPL HOMOLOGADA (2'!J744</f>
        <v>0</v>
      </c>
      <c r="I744" s="123">
        <f>'MATRIZ 2017 COMPL HOMOLOGADA (2'!O744</f>
        <v>1653399.6964298482</v>
      </c>
      <c r="J744" s="123">
        <f>'MATRIZ 2017 COMPL HOMOLOGADA (2'!R744+'MATRIZ 2017 COMPL HOMOLOGADA (2'!X744+'MATRIZ 2017 COMPL HOMOLOGADA (2'!AQ744+'MATRIZ 2017 COMPL HOMOLOGADA (2'!AU744+'MATRIZ 2017 COMPL HOMOLOGADA (2'!AY744</f>
        <v>0</v>
      </c>
      <c r="K744" s="123"/>
      <c r="L744" s="123">
        <f t="shared" si="40"/>
        <v>1653399.6964298482</v>
      </c>
      <c r="M744" s="123"/>
      <c r="N744" s="123">
        <f>'MATRIZ 2017 COMPL HOMOLOGADA (2'!AG744+'MATRIZ 2017 COMPL HOMOLOGADA (2'!AJ744+'MATRIZ 2017 COMPL HOMOLOGADA (2'!AM744</f>
        <v>300037.37204451812</v>
      </c>
      <c r="O744" s="123"/>
      <c r="P744" s="123"/>
      <c r="Q744" s="123">
        <f>'MATRIZ 2017 COMPL HOMOLOGADA (2'!AJ744+'MATRIZ 2017 COMPL HOMOLOGADA (2'!AM744+'MATRIZ 2017 COMPL HOMOLOGADA (2'!AP744</f>
        <v>0</v>
      </c>
      <c r="R744" s="102"/>
    </row>
    <row r="745" spans="1:18" hidden="1" x14ac:dyDescent="0.25">
      <c r="A745" s="102"/>
      <c r="B745" s="103" t="s">
        <v>749</v>
      </c>
      <c r="C745" s="103" t="s">
        <v>758</v>
      </c>
      <c r="D745" s="103" t="s">
        <v>89</v>
      </c>
      <c r="H745" s="123">
        <f>'MATRIZ 2017 COMPL HOMOLOGADA (2'!J745</f>
        <v>1719973.4019592025</v>
      </c>
      <c r="I745" s="123">
        <f>'MATRIZ 2017 COMPL HOMOLOGADA (2'!O745</f>
        <v>0</v>
      </c>
      <c r="J745" s="123">
        <f>'MATRIZ 2017 COMPL HOMOLOGADA (2'!R745+'MATRIZ 2017 COMPL HOMOLOGADA (2'!X745+'MATRIZ 2017 COMPL HOMOLOGADA (2'!AQ745+'MATRIZ 2017 COMPL HOMOLOGADA (2'!AU745+'MATRIZ 2017 COMPL HOMOLOGADA (2'!AY745</f>
        <v>2431.1585438752363</v>
      </c>
      <c r="K745" s="123"/>
      <c r="L745" s="123">
        <f t="shared" si="40"/>
        <v>1722404.5605030777</v>
      </c>
      <c r="M745" s="123"/>
      <c r="N745" s="123">
        <f>'MATRIZ 2017 COMPL HOMOLOGADA (2'!AG745+'MATRIZ 2017 COMPL HOMOLOGADA (2'!AJ745+'MATRIZ 2017 COMPL HOMOLOGADA (2'!AM745</f>
        <v>306037.74368162389</v>
      </c>
      <c r="O745" s="123"/>
      <c r="P745" s="123"/>
      <c r="Q745" s="123">
        <f>'MATRIZ 2017 COMPL HOMOLOGADA (2'!AJ745+'MATRIZ 2017 COMPL HOMOLOGADA (2'!AM745+'MATRIZ 2017 COMPL HOMOLOGADA (2'!AP745</f>
        <v>11609.376502036928</v>
      </c>
      <c r="R745" s="102"/>
    </row>
    <row r="746" spans="1:18" hidden="1" x14ac:dyDescent="0.25">
      <c r="A746" s="102"/>
      <c r="B746" s="103" t="s">
        <v>749</v>
      </c>
      <c r="C746" s="103" t="s">
        <v>517</v>
      </c>
      <c r="D746" s="103" t="s">
        <v>89</v>
      </c>
      <c r="H746" s="123">
        <f>'MATRIZ 2017 COMPL HOMOLOGADA (2'!J746</f>
        <v>9653019.3202686012</v>
      </c>
      <c r="I746" s="123">
        <f>'MATRIZ 2017 COMPL HOMOLOGADA (2'!O746</f>
        <v>0</v>
      </c>
      <c r="J746" s="123">
        <f>'MATRIZ 2017 COMPL HOMOLOGADA (2'!R746+'MATRIZ 2017 COMPL HOMOLOGADA (2'!X746+'MATRIZ 2017 COMPL HOMOLOGADA (2'!AQ746+'MATRIZ 2017 COMPL HOMOLOGADA (2'!AU746+'MATRIZ 2017 COMPL HOMOLOGADA (2'!AY746</f>
        <v>94320.474126771587</v>
      </c>
      <c r="K746" s="123"/>
      <c r="L746" s="123">
        <f t="shared" si="40"/>
        <v>9747339.7943953723</v>
      </c>
      <c r="M746" s="123"/>
      <c r="N746" s="123">
        <f>'MATRIZ 2017 COMPL HOMOLOGADA (2'!AG746+'MATRIZ 2017 COMPL HOMOLOGADA (2'!AJ746+'MATRIZ 2017 COMPL HOMOLOGADA (2'!AM746</f>
        <v>2533247.4025696665</v>
      </c>
      <c r="O746" s="123"/>
      <c r="P746" s="123"/>
      <c r="Q746" s="123">
        <f>'MATRIZ 2017 COMPL HOMOLOGADA (2'!AJ746+'MATRIZ 2017 COMPL HOMOLOGADA (2'!AM746+'MATRIZ 2017 COMPL HOMOLOGADA (2'!AP746</f>
        <v>69590.296645732713</v>
      </c>
      <c r="R746" s="102"/>
    </row>
    <row r="747" spans="1:18" hidden="1" x14ac:dyDescent="0.25">
      <c r="A747" s="102"/>
      <c r="B747" s="103" t="s">
        <v>749</v>
      </c>
      <c r="C747" s="103" t="s">
        <v>759</v>
      </c>
      <c r="D747" s="103" t="s">
        <v>89</v>
      </c>
      <c r="H747" s="123">
        <f>'MATRIZ 2017 COMPL HOMOLOGADA (2'!J747</f>
        <v>2926098.9020357179</v>
      </c>
      <c r="I747" s="123">
        <f>'MATRIZ 2017 COMPL HOMOLOGADA (2'!O747</f>
        <v>0</v>
      </c>
      <c r="J747" s="123">
        <f>'MATRIZ 2017 COMPL HOMOLOGADA (2'!R747+'MATRIZ 2017 COMPL HOMOLOGADA (2'!X747+'MATRIZ 2017 COMPL HOMOLOGADA (2'!AQ747+'MATRIZ 2017 COMPL HOMOLOGADA (2'!AU747+'MATRIZ 2017 COMPL HOMOLOGADA (2'!AY747</f>
        <v>9917.464718827754</v>
      </c>
      <c r="K747" s="123"/>
      <c r="L747" s="123">
        <f t="shared" si="40"/>
        <v>2936016.3667545458</v>
      </c>
      <c r="M747" s="123"/>
      <c r="N747" s="123">
        <f>'MATRIZ 2017 COMPL HOMOLOGADA (2'!AG747+'MATRIZ 2017 COMPL HOMOLOGADA (2'!AJ747+'MATRIZ 2017 COMPL HOMOLOGADA (2'!AM747</f>
        <v>653621.94628874701</v>
      </c>
      <c r="O747" s="123"/>
      <c r="P747" s="123"/>
      <c r="Q747" s="123">
        <f>'MATRIZ 2017 COMPL HOMOLOGADA (2'!AJ747+'MATRIZ 2017 COMPL HOMOLOGADA (2'!AM747+'MATRIZ 2017 COMPL HOMOLOGADA (2'!AP747</f>
        <v>23482.602470029236</v>
      </c>
      <c r="R747" s="102"/>
    </row>
    <row r="748" spans="1:18" hidden="1" x14ac:dyDescent="0.25">
      <c r="A748" s="102"/>
      <c r="B748" s="103" t="s">
        <v>749</v>
      </c>
      <c r="C748" s="103" t="s">
        <v>760</v>
      </c>
      <c r="D748" s="103" t="s">
        <v>89</v>
      </c>
      <c r="H748" s="123">
        <f>'MATRIZ 2017 COMPL HOMOLOGADA (2'!J748</f>
        <v>2041385.4051203369</v>
      </c>
      <c r="I748" s="123">
        <f>'MATRIZ 2017 COMPL HOMOLOGADA (2'!O748</f>
        <v>0</v>
      </c>
      <c r="J748" s="123">
        <f>'MATRIZ 2017 COMPL HOMOLOGADA (2'!R748+'MATRIZ 2017 COMPL HOMOLOGADA (2'!X748+'MATRIZ 2017 COMPL HOMOLOGADA (2'!AQ748+'MATRIZ 2017 COMPL HOMOLOGADA (2'!AU748+'MATRIZ 2017 COMPL HOMOLOGADA (2'!AY748</f>
        <v>10258.555949392983</v>
      </c>
      <c r="K748" s="123"/>
      <c r="L748" s="123">
        <f t="shared" si="40"/>
        <v>2051643.9610697299</v>
      </c>
      <c r="M748" s="123"/>
      <c r="N748" s="123">
        <f>'MATRIZ 2017 COMPL HOMOLOGADA (2'!AG748+'MATRIZ 2017 COMPL HOMOLOGADA (2'!AJ748+'MATRIZ 2017 COMPL HOMOLOGADA (2'!AM748</f>
        <v>644654.56912286917</v>
      </c>
      <c r="O748" s="123"/>
      <c r="P748" s="123"/>
      <c r="Q748" s="123">
        <f>'MATRIZ 2017 COMPL HOMOLOGADA (2'!AJ748+'MATRIZ 2017 COMPL HOMOLOGADA (2'!AM748+'MATRIZ 2017 COMPL HOMOLOGADA (2'!AP748</f>
        <v>13324.398030746928</v>
      </c>
      <c r="R748" s="102"/>
    </row>
    <row r="749" spans="1:18" x14ac:dyDescent="0.25">
      <c r="A749" s="102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02"/>
    </row>
    <row r="750" spans="1:18" x14ac:dyDescent="0.25">
      <c r="A750" s="102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02"/>
    </row>
    <row r="751" spans="1:18" x14ac:dyDescent="0.25">
      <c r="A751" s="102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02"/>
    </row>
    <row r="752" spans="1:18" x14ac:dyDescent="0.25">
      <c r="A752" s="102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02"/>
    </row>
    <row r="753" spans="1:18" x14ac:dyDescent="0.25">
      <c r="A753" s="102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02"/>
    </row>
    <row r="754" spans="1:18" x14ac:dyDescent="0.25">
      <c r="A754" s="102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02"/>
    </row>
    <row r="755" spans="1:18" x14ac:dyDescent="0.25">
      <c r="A755" s="102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02"/>
    </row>
    <row r="756" spans="1:18" x14ac:dyDescent="0.25">
      <c r="A756" s="102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02"/>
    </row>
    <row r="757" spans="1:18" x14ac:dyDescent="0.25">
      <c r="A757" s="102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02"/>
    </row>
    <row r="758" spans="1:18" x14ac:dyDescent="0.25">
      <c r="A758" s="102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02"/>
    </row>
    <row r="759" spans="1:18" x14ac:dyDescent="0.25">
      <c r="A759" s="102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02"/>
    </row>
    <row r="760" spans="1:18" x14ac:dyDescent="0.25">
      <c r="A760" s="102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02"/>
    </row>
    <row r="761" spans="1:18" x14ac:dyDescent="0.25">
      <c r="A761" s="102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02"/>
    </row>
    <row r="762" spans="1:18" x14ac:dyDescent="0.25">
      <c r="A762" s="102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02"/>
    </row>
    <row r="763" spans="1:18" x14ac:dyDescent="0.25">
      <c r="A763" s="102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02"/>
    </row>
    <row r="764" spans="1:18" x14ac:dyDescent="0.25">
      <c r="A764" s="102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02"/>
    </row>
    <row r="765" spans="1:18" x14ac:dyDescent="0.25">
      <c r="A765" s="102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02"/>
    </row>
    <row r="766" spans="1:18" x14ac:dyDescent="0.25">
      <c r="A766" s="102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02"/>
    </row>
    <row r="767" spans="1:18" x14ac:dyDescent="0.25">
      <c r="A767" s="102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02"/>
    </row>
    <row r="768" spans="1:18" x14ac:dyDescent="0.25">
      <c r="A768" s="102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02"/>
    </row>
    <row r="769" spans="1:18" x14ac:dyDescent="0.25">
      <c r="A769" s="102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02"/>
    </row>
    <row r="770" spans="1:18" x14ac:dyDescent="0.25">
      <c r="A770" s="102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02"/>
    </row>
    <row r="771" spans="1:18" x14ac:dyDescent="0.25">
      <c r="A771" s="102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02"/>
    </row>
    <row r="772" spans="1:18" x14ac:dyDescent="0.25">
      <c r="A772" s="102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02"/>
    </row>
    <row r="773" spans="1:18" x14ac:dyDescent="0.25">
      <c r="A773" s="102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02"/>
    </row>
    <row r="774" spans="1:18" x14ac:dyDescent="0.25">
      <c r="A774" s="102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02"/>
    </row>
    <row r="775" spans="1:18" x14ac:dyDescent="0.25">
      <c r="A775" s="102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02"/>
    </row>
    <row r="776" spans="1:18" x14ac:dyDescent="0.25">
      <c r="A776" s="102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02"/>
    </row>
    <row r="777" spans="1:18" x14ac:dyDescent="0.25">
      <c r="A777" s="102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02"/>
    </row>
    <row r="778" spans="1:18" x14ac:dyDescent="0.25">
      <c r="A778" s="102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02"/>
    </row>
    <row r="779" spans="1:18" x14ac:dyDescent="0.25">
      <c r="A779" s="102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02"/>
    </row>
    <row r="780" spans="1:18" x14ac:dyDescent="0.25">
      <c r="A780" s="102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02"/>
    </row>
    <row r="781" spans="1:18" x14ac:dyDescent="0.25">
      <c r="A781" s="102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02"/>
    </row>
    <row r="782" spans="1:18" x14ac:dyDescent="0.25">
      <c r="A782" s="102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02"/>
    </row>
    <row r="783" spans="1:18" x14ac:dyDescent="0.25">
      <c r="A783" s="102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02"/>
    </row>
    <row r="784" spans="1:18" x14ac:dyDescent="0.25">
      <c r="A784" s="102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02"/>
    </row>
    <row r="785" spans="1:18" x14ac:dyDescent="0.25">
      <c r="A785" s="102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02"/>
    </row>
    <row r="786" spans="1:18" x14ac:dyDescent="0.25">
      <c r="A786" s="102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02"/>
    </row>
    <row r="787" spans="1:18" x14ac:dyDescent="0.25">
      <c r="A787" s="102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02"/>
    </row>
    <row r="788" spans="1:18" x14ac:dyDescent="0.25">
      <c r="A788" s="102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02"/>
    </row>
    <row r="789" spans="1:18" x14ac:dyDescent="0.25">
      <c r="A789" s="102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02"/>
    </row>
    <row r="790" spans="1:18" x14ac:dyDescent="0.25">
      <c r="A790" s="102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02"/>
    </row>
    <row r="791" spans="1:18" x14ac:dyDescent="0.25">
      <c r="A791" s="102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02"/>
    </row>
    <row r="792" spans="1:18" x14ac:dyDescent="0.25">
      <c r="A792" s="102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02"/>
    </row>
    <row r="793" spans="1:18" x14ac:dyDescent="0.25">
      <c r="A793" s="102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02"/>
    </row>
    <row r="794" spans="1:18" x14ac:dyDescent="0.25">
      <c r="A794" s="102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02"/>
    </row>
    <row r="795" spans="1:18" x14ac:dyDescent="0.25">
      <c r="A795" s="102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02"/>
    </row>
    <row r="796" spans="1:18" x14ac:dyDescent="0.25">
      <c r="A796" s="102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02"/>
    </row>
    <row r="797" spans="1:18" x14ac:dyDescent="0.25">
      <c r="A797" s="102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02"/>
    </row>
    <row r="798" spans="1:18" x14ac:dyDescent="0.25">
      <c r="A798" s="102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02"/>
    </row>
    <row r="799" spans="1:18" x14ac:dyDescent="0.25">
      <c r="A799" s="102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02"/>
    </row>
    <row r="800" spans="1:18" x14ac:dyDescent="0.25">
      <c r="A800" s="102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02"/>
    </row>
    <row r="801" spans="1:18" x14ac:dyDescent="0.25">
      <c r="A801" s="102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02"/>
    </row>
    <row r="802" spans="1:18" x14ac:dyDescent="0.25">
      <c r="A802" s="102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02"/>
    </row>
    <row r="803" spans="1:18" x14ac:dyDescent="0.25">
      <c r="A803" s="102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02"/>
    </row>
    <row r="804" spans="1:18" x14ac:dyDescent="0.25">
      <c r="A804" s="102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02"/>
    </row>
    <row r="805" spans="1:18" x14ac:dyDescent="0.25">
      <c r="A805" s="102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02"/>
    </row>
    <row r="806" spans="1:18" x14ac:dyDescent="0.25">
      <c r="A806" s="102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02"/>
    </row>
    <row r="807" spans="1:18" x14ac:dyDescent="0.25">
      <c r="A807" s="102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02"/>
    </row>
    <row r="808" spans="1:18" x14ac:dyDescent="0.25">
      <c r="A808" s="102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02"/>
    </row>
    <row r="809" spans="1:18" x14ac:dyDescent="0.25">
      <c r="A809" s="102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02"/>
    </row>
    <row r="810" spans="1:18" x14ac:dyDescent="0.25">
      <c r="A810" s="102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02"/>
    </row>
    <row r="811" spans="1:18" x14ac:dyDescent="0.25">
      <c r="A811" s="102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02"/>
    </row>
    <row r="812" spans="1:18" x14ac:dyDescent="0.25">
      <c r="A812" s="102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02"/>
    </row>
    <row r="813" spans="1:18" x14ac:dyDescent="0.25">
      <c r="A813" s="102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02"/>
    </row>
    <row r="814" spans="1:18" x14ac:dyDescent="0.25">
      <c r="A814" s="102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02"/>
    </row>
    <row r="815" spans="1:18" x14ac:dyDescent="0.25">
      <c r="A815" s="102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02"/>
    </row>
    <row r="816" spans="1:18" x14ac:dyDescent="0.25">
      <c r="A816" s="102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02"/>
    </row>
    <row r="817" spans="1:18" x14ac:dyDescent="0.25">
      <c r="A817" s="102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02"/>
    </row>
    <row r="818" spans="1:18" x14ac:dyDescent="0.25">
      <c r="A818" s="102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02"/>
    </row>
    <row r="819" spans="1:18" x14ac:dyDescent="0.25">
      <c r="A819" s="102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02"/>
    </row>
    <row r="820" spans="1:18" x14ac:dyDescent="0.25">
      <c r="A820" s="102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02"/>
    </row>
    <row r="821" spans="1:18" x14ac:dyDescent="0.25">
      <c r="A821" s="102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02"/>
    </row>
    <row r="822" spans="1:18" x14ac:dyDescent="0.25">
      <c r="A822" s="102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02"/>
    </row>
    <row r="823" spans="1:18" x14ac:dyDescent="0.25">
      <c r="A823" s="102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02"/>
    </row>
    <row r="824" spans="1:18" x14ac:dyDescent="0.25">
      <c r="A824" s="102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02"/>
    </row>
    <row r="825" spans="1:18" x14ac:dyDescent="0.25">
      <c r="A825" s="102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02"/>
    </row>
    <row r="826" spans="1:18" x14ac:dyDescent="0.25">
      <c r="A826" s="102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02"/>
    </row>
    <row r="827" spans="1:18" x14ac:dyDescent="0.25">
      <c r="A827" s="102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02"/>
    </row>
    <row r="828" spans="1:18" x14ac:dyDescent="0.25">
      <c r="A828" s="102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02"/>
    </row>
    <row r="829" spans="1:18" x14ac:dyDescent="0.25">
      <c r="A829" s="102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02"/>
    </row>
    <row r="830" spans="1:18" x14ac:dyDescent="0.25">
      <c r="A830" s="102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02"/>
    </row>
    <row r="831" spans="1:18" x14ac:dyDescent="0.25">
      <c r="A831" s="102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02"/>
    </row>
    <row r="832" spans="1:18" x14ac:dyDescent="0.25">
      <c r="A832" s="102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02"/>
    </row>
    <row r="833" spans="1:18" x14ac:dyDescent="0.25">
      <c r="A833" s="102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02"/>
    </row>
    <row r="834" spans="1:18" x14ac:dyDescent="0.25">
      <c r="A834" s="102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02"/>
    </row>
    <row r="835" spans="1:18" x14ac:dyDescent="0.25">
      <c r="A835" s="102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02"/>
    </row>
    <row r="836" spans="1:18" x14ac:dyDescent="0.25">
      <c r="A836" s="102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02"/>
    </row>
    <row r="837" spans="1:18" x14ac:dyDescent="0.25">
      <c r="A837" s="102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02"/>
    </row>
    <row r="838" spans="1:18" x14ac:dyDescent="0.25">
      <c r="A838" s="102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02"/>
    </row>
    <row r="839" spans="1:18" x14ac:dyDescent="0.25">
      <c r="A839" s="102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02"/>
    </row>
    <row r="840" spans="1:18" x14ac:dyDescent="0.25">
      <c r="A840" s="102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02"/>
    </row>
    <row r="841" spans="1:18" x14ac:dyDescent="0.25">
      <c r="A841" s="102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02"/>
    </row>
    <row r="842" spans="1:18" x14ac:dyDescent="0.25">
      <c r="A842" s="102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02"/>
    </row>
    <row r="843" spans="1:18" x14ac:dyDescent="0.25">
      <c r="A843" s="102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02"/>
    </row>
    <row r="844" spans="1:18" x14ac:dyDescent="0.25">
      <c r="A844" s="102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02"/>
    </row>
    <row r="845" spans="1:18" x14ac:dyDescent="0.25">
      <c r="A845" s="102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02"/>
    </row>
    <row r="846" spans="1:18" x14ac:dyDescent="0.25">
      <c r="A846" s="102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02"/>
    </row>
    <row r="847" spans="1:18" x14ac:dyDescent="0.25">
      <c r="A847" s="102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02"/>
    </row>
    <row r="848" spans="1:18" x14ac:dyDescent="0.25">
      <c r="A848" s="102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02"/>
    </row>
    <row r="849" spans="1:18" x14ac:dyDescent="0.25">
      <c r="A849" s="102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02"/>
    </row>
    <row r="850" spans="1:18" x14ac:dyDescent="0.25">
      <c r="A850" s="102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02"/>
    </row>
    <row r="851" spans="1:18" x14ac:dyDescent="0.25">
      <c r="A851" s="102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02"/>
    </row>
    <row r="852" spans="1:18" x14ac:dyDescent="0.25">
      <c r="A852" s="102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02"/>
    </row>
    <row r="853" spans="1:18" x14ac:dyDescent="0.25">
      <c r="A853" s="102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02"/>
    </row>
    <row r="854" spans="1:18" x14ac:dyDescent="0.25">
      <c r="A854" s="102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02"/>
    </row>
    <row r="855" spans="1:18" x14ac:dyDescent="0.25">
      <c r="A855" s="102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02"/>
    </row>
    <row r="856" spans="1:18" x14ac:dyDescent="0.25">
      <c r="A856" s="102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02"/>
    </row>
    <row r="857" spans="1:18" x14ac:dyDescent="0.25">
      <c r="A857" s="102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02"/>
    </row>
    <row r="858" spans="1:18" x14ac:dyDescent="0.25">
      <c r="A858" s="102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02"/>
    </row>
    <row r="859" spans="1:18" x14ac:dyDescent="0.25">
      <c r="A859" s="102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02"/>
    </row>
    <row r="860" spans="1:18" x14ac:dyDescent="0.25">
      <c r="A860" s="102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02"/>
    </row>
    <row r="861" spans="1:18" x14ac:dyDescent="0.25">
      <c r="A861" s="102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02"/>
    </row>
    <row r="862" spans="1:18" x14ac:dyDescent="0.25">
      <c r="A862" s="102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02"/>
    </row>
    <row r="863" spans="1:18" x14ac:dyDescent="0.25">
      <c r="A863" s="102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02"/>
    </row>
    <row r="864" spans="1:18" x14ac:dyDescent="0.25">
      <c r="A864" s="102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02"/>
    </row>
    <row r="865" spans="1:18" x14ac:dyDescent="0.25">
      <c r="A865" s="102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02"/>
    </row>
    <row r="866" spans="1:18" x14ac:dyDescent="0.25">
      <c r="A866" s="102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02"/>
    </row>
    <row r="867" spans="1:18" x14ac:dyDescent="0.25">
      <c r="A867" s="102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02"/>
    </row>
    <row r="868" spans="1:18" x14ac:dyDescent="0.25">
      <c r="A868" s="102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02"/>
    </row>
    <row r="869" spans="1:18" x14ac:dyDescent="0.25">
      <c r="A869" s="102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02"/>
    </row>
    <row r="870" spans="1:18" x14ac:dyDescent="0.25">
      <c r="A870" s="102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02"/>
    </row>
    <row r="871" spans="1:18" x14ac:dyDescent="0.25">
      <c r="A871" s="102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02"/>
    </row>
    <row r="872" spans="1:18" x14ac:dyDescent="0.25">
      <c r="A872" s="102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02"/>
    </row>
    <row r="873" spans="1:18" x14ac:dyDescent="0.25">
      <c r="A873" s="102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02"/>
    </row>
    <row r="874" spans="1:18" x14ac:dyDescent="0.25">
      <c r="A874" s="102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02"/>
    </row>
    <row r="875" spans="1:18" x14ac:dyDescent="0.25">
      <c r="A875" s="102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02"/>
    </row>
    <row r="876" spans="1:18" x14ac:dyDescent="0.25">
      <c r="A876" s="102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02"/>
    </row>
    <row r="877" spans="1:18" x14ac:dyDescent="0.25">
      <c r="A877" s="102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02"/>
    </row>
    <row r="878" spans="1:18" x14ac:dyDescent="0.25">
      <c r="A878" s="102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02"/>
    </row>
    <row r="879" spans="1:18" x14ac:dyDescent="0.25">
      <c r="A879" s="102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02"/>
    </row>
    <row r="880" spans="1:18" x14ac:dyDescent="0.25">
      <c r="A880" s="102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02"/>
    </row>
    <row r="881" spans="1:18" x14ac:dyDescent="0.25">
      <c r="A881" s="102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02"/>
    </row>
    <row r="882" spans="1:18" x14ac:dyDescent="0.25">
      <c r="A882" s="102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02"/>
    </row>
    <row r="883" spans="1:18" x14ac:dyDescent="0.25">
      <c r="A883" s="102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02"/>
    </row>
    <row r="884" spans="1:18" x14ac:dyDescent="0.25">
      <c r="A884" s="102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02"/>
    </row>
    <row r="885" spans="1:18" x14ac:dyDescent="0.25">
      <c r="A885" s="102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02"/>
    </row>
    <row r="886" spans="1:18" x14ac:dyDescent="0.25">
      <c r="A886" s="102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02"/>
    </row>
    <row r="887" spans="1:18" x14ac:dyDescent="0.25">
      <c r="A887" s="102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02"/>
    </row>
    <row r="888" spans="1:18" x14ac:dyDescent="0.25">
      <c r="A888" s="102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02"/>
    </row>
    <row r="889" spans="1:18" x14ac:dyDescent="0.25">
      <c r="A889" s="102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02"/>
    </row>
    <row r="890" spans="1:18" x14ac:dyDescent="0.25">
      <c r="A890" s="102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02"/>
    </row>
    <row r="891" spans="1:18" x14ac:dyDescent="0.25">
      <c r="A891" s="102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02"/>
    </row>
    <row r="892" spans="1:18" x14ac:dyDescent="0.25">
      <c r="A892" s="102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02"/>
    </row>
    <row r="893" spans="1:18" x14ac:dyDescent="0.25">
      <c r="A893" s="102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02"/>
    </row>
    <row r="894" spans="1:18" x14ac:dyDescent="0.25">
      <c r="A894" s="102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02"/>
    </row>
    <row r="895" spans="1:18" x14ac:dyDescent="0.25">
      <c r="A895" s="102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02"/>
    </row>
    <row r="896" spans="1:18" x14ac:dyDescent="0.25">
      <c r="A896" s="102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02"/>
    </row>
    <row r="897" spans="1:18" x14ac:dyDescent="0.25">
      <c r="A897" s="102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02"/>
    </row>
    <row r="898" spans="1:18" x14ac:dyDescent="0.25">
      <c r="A898" s="102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02"/>
    </row>
    <row r="899" spans="1:18" x14ac:dyDescent="0.25">
      <c r="A899" s="102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02"/>
    </row>
    <row r="900" spans="1:18" x14ac:dyDescent="0.25">
      <c r="A900" s="102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02"/>
    </row>
    <row r="901" spans="1:18" x14ac:dyDescent="0.25">
      <c r="A901" s="102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02"/>
    </row>
    <row r="902" spans="1:18" x14ac:dyDescent="0.25">
      <c r="A902" s="102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02"/>
    </row>
    <row r="903" spans="1:18" x14ac:dyDescent="0.25">
      <c r="A903" s="102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02"/>
    </row>
    <row r="904" spans="1:18" x14ac:dyDescent="0.25">
      <c r="A904" s="102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02"/>
    </row>
    <row r="905" spans="1:18" x14ac:dyDescent="0.25">
      <c r="A905" s="102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02"/>
    </row>
    <row r="906" spans="1:18" x14ac:dyDescent="0.25">
      <c r="A906" s="102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02"/>
    </row>
    <row r="907" spans="1:18" x14ac:dyDescent="0.25">
      <c r="A907" s="102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02"/>
    </row>
    <row r="908" spans="1:18" x14ac:dyDescent="0.25">
      <c r="A908" s="102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02"/>
    </row>
    <row r="909" spans="1:18" x14ac:dyDescent="0.25">
      <c r="A909" s="102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02"/>
    </row>
    <row r="910" spans="1:18" x14ac:dyDescent="0.25">
      <c r="A910" s="102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02"/>
    </row>
    <row r="911" spans="1:18" x14ac:dyDescent="0.25">
      <c r="A911" s="102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02"/>
    </row>
    <row r="912" spans="1:18" x14ac:dyDescent="0.25">
      <c r="A912" s="102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02"/>
    </row>
    <row r="913" spans="1:18" x14ac:dyDescent="0.25">
      <c r="A913" s="102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02"/>
    </row>
    <row r="914" spans="1:18" x14ac:dyDescent="0.25">
      <c r="A914" s="102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02"/>
    </row>
    <row r="915" spans="1:18" x14ac:dyDescent="0.25">
      <c r="A915" s="102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02"/>
    </row>
    <row r="916" spans="1:18" x14ac:dyDescent="0.25">
      <c r="A916" s="102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02"/>
    </row>
    <row r="917" spans="1:18" x14ac:dyDescent="0.25">
      <c r="A917" s="102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02"/>
    </row>
    <row r="918" spans="1:18" x14ac:dyDescent="0.25">
      <c r="A918" s="102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02"/>
    </row>
    <row r="919" spans="1:18" x14ac:dyDescent="0.25">
      <c r="A919" s="102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02"/>
    </row>
    <row r="920" spans="1:18" x14ac:dyDescent="0.25">
      <c r="A920" s="102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02"/>
    </row>
    <row r="921" spans="1:18" x14ac:dyDescent="0.25">
      <c r="A921" s="102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02"/>
    </row>
    <row r="922" spans="1:18" x14ac:dyDescent="0.25">
      <c r="A922" s="102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02"/>
    </row>
    <row r="923" spans="1:18" x14ac:dyDescent="0.25">
      <c r="A923" s="102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02"/>
    </row>
    <row r="924" spans="1:18" x14ac:dyDescent="0.25">
      <c r="A924" s="102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02"/>
    </row>
    <row r="925" spans="1:18" x14ac:dyDescent="0.25">
      <c r="A925" s="102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02"/>
    </row>
    <row r="926" spans="1:18" x14ac:dyDescent="0.25">
      <c r="A926" s="102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02"/>
    </row>
    <row r="927" spans="1:18" x14ac:dyDescent="0.25">
      <c r="A927" s="102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02"/>
    </row>
    <row r="928" spans="1:18" x14ac:dyDescent="0.25">
      <c r="A928" s="102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02"/>
    </row>
    <row r="929" spans="1:18" x14ac:dyDescent="0.25">
      <c r="A929" s="102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02"/>
    </row>
    <row r="930" spans="1:18" x14ac:dyDescent="0.25">
      <c r="A930" s="102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02"/>
    </row>
    <row r="931" spans="1:18" x14ac:dyDescent="0.25">
      <c r="A931" s="102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02"/>
    </row>
    <row r="932" spans="1:18" x14ac:dyDescent="0.25">
      <c r="A932" s="102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02"/>
    </row>
    <row r="933" spans="1:18" x14ac:dyDescent="0.25">
      <c r="A933" s="102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02"/>
    </row>
    <row r="934" spans="1:18" x14ac:dyDescent="0.25">
      <c r="A934" s="102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02"/>
    </row>
    <row r="935" spans="1:18" x14ac:dyDescent="0.25">
      <c r="A935" s="102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02"/>
    </row>
    <row r="936" spans="1:18" x14ac:dyDescent="0.25">
      <c r="A936" s="102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02"/>
    </row>
    <row r="937" spans="1:18" x14ac:dyDescent="0.25">
      <c r="A937" s="102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02"/>
    </row>
    <row r="938" spans="1:18" x14ac:dyDescent="0.25">
      <c r="A938" s="102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02"/>
    </row>
    <row r="939" spans="1:18" x14ac:dyDescent="0.25">
      <c r="A939" s="102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02"/>
    </row>
    <row r="940" spans="1:18" x14ac:dyDescent="0.25">
      <c r="A940" s="102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02"/>
    </row>
    <row r="941" spans="1:18" x14ac:dyDescent="0.25">
      <c r="A941" s="102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02"/>
    </row>
    <row r="942" spans="1:18" x14ac:dyDescent="0.25">
      <c r="A942" s="102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02"/>
    </row>
    <row r="943" spans="1:18" x14ac:dyDescent="0.25">
      <c r="A943" s="102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02"/>
    </row>
    <row r="944" spans="1:18" x14ac:dyDescent="0.25">
      <c r="A944" s="102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02"/>
    </row>
    <row r="945" spans="1:18" x14ac:dyDescent="0.25">
      <c r="A945" s="102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02"/>
    </row>
    <row r="946" spans="1:18" x14ac:dyDescent="0.25">
      <c r="A946" s="102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02"/>
    </row>
    <row r="947" spans="1:18" x14ac:dyDescent="0.25">
      <c r="A947" s="102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02"/>
    </row>
    <row r="948" spans="1:18" x14ac:dyDescent="0.25">
      <c r="A948" s="102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02"/>
    </row>
    <row r="949" spans="1:18" x14ac:dyDescent="0.25">
      <c r="A949" s="102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02"/>
    </row>
    <row r="950" spans="1:18" x14ac:dyDescent="0.25">
      <c r="A950" s="102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02"/>
    </row>
    <row r="951" spans="1:18" x14ac:dyDescent="0.25">
      <c r="A951" s="102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02"/>
    </row>
    <row r="952" spans="1:18" x14ac:dyDescent="0.25">
      <c r="A952" s="102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02"/>
    </row>
    <row r="953" spans="1:18" x14ac:dyDescent="0.25">
      <c r="A953" s="102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02"/>
    </row>
    <row r="954" spans="1:18" x14ac:dyDescent="0.25">
      <c r="A954" s="102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02"/>
    </row>
    <row r="955" spans="1:18" x14ac:dyDescent="0.25">
      <c r="A955" s="102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02"/>
    </row>
    <row r="956" spans="1:18" x14ac:dyDescent="0.25">
      <c r="A956" s="102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02"/>
    </row>
    <row r="957" spans="1:18" x14ac:dyDescent="0.25">
      <c r="A957" s="102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02"/>
    </row>
    <row r="958" spans="1:18" x14ac:dyDescent="0.25">
      <c r="A958" s="102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02"/>
    </row>
    <row r="959" spans="1:18" x14ac:dyDescent="0.25">
      <c r="A959" s="102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02"/>
    </row>
    <row r="960" spans="1:18" x14ac:dyDescent="0.25">
      <c r="A960" s="102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02"/>
    </row>
    <row r="961" spans="1:18" x14ac:dyDescent="0.25">
      <c r="A961" s="102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02"/>
    </row>
    <row r="962" spans="1:18" x14ac:dyDescent="0.25">
      <c r="A962" s="102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02"/>
    </row>
    <row r="963" spans="1:18" x14ac:dyDescent="0.25">
      <c r="A963" s="102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02"/>
    </row>
    <row r="964" spans="1:18" x14ac:dyDescent="0.25">
      <c r="A964" s="102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02"/>
    </row>
    <row r="965" spans="1:18" x14ac:dyDescent="0.25">
      <c r="A965" s="102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02"/>
    </row>
    <row r="966" spans="1:18" x14ac:dyDescent="0.25">
      <c r="A966" s="102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02"/>
    </row>
    <row r="967" spans="1:18" x14ac:dyDescent="0.25">
      <c r="A967" s="102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02"/>
    </row>
    <row r="968" spans="1:18" x14ac:dyDescent="0.25">
      <c r="A968" s="102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02"/>
    </row>
    <row r="969" spans="1:18" x14ac:dyDescent="0.25">
      <c r="A969" s="102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02"/>
    </row>
    <row r="970" spans="1:18" x14ac:dyDescent="0.25">
      <c r="A970" s="102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02"/>
    </row>
    <row r="971" spans="1:18" x14ac:dyDescent="0.25">
      <c r="A971" s="102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02"/>
    </row>
    <row r="972" spans="1:18" x14ac:dyDescent="0.25">
      <c r="A972" s="102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02"/>
    </row>
    <row r="973" spans="1:18" x14ac:dyDescent="0.25">
      <c r="A973" s="102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02"/>
    </row>
    <row r="974" spans="1:18" x14ac:dyDescent="0.25">
      <c r="A974" s="102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02"/>
    </row>
    <row r="975" spans="1:18" x14ac:dyDescent="0.25">
      <c r="A975" s="102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02"/>
    </row>
    <row r="976" spans="1:18" x14ac:dyDescent="0.25">
      <c r="A976" s="102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02"/>
    </row>
    <row r="977" spans="1:18" x14ac:dyDescent="0.25">
      <c r="A977" s="102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02"/>
    </row>
    <row r="978" spans="1:18" x14ac:dyDescent="0.25">
      <c r="A978" s="102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02"/>
    </row>
    <row r="979" spans="1:18" x14ac:dyDescent="0.25">
      <c r="A979" s="102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02"/>
    </row>
    <row r="980" spans="1:18" x14ac:dyDescent="0.25">
      <c r="A980" s="102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02"/>
    </row>
    <row r="981" spans="1:18" x14ac:dyDescent="0.25">
      <c r="A981" s="102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02"/>
    </row>
    <row r="982" spans="1:18" x14ac:dyDescent="0.25">
      <c r="A982" s="102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02"/>
    </row>
    <row r="983" spans="1:18" x14ac:dyDescent="0.25">
      <c r="A983" s="102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02"/>
    </row>
    <row r="984" spans="1:18" x14ac:dyDescent="0.25">
      <c r="A984" s="102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02"/>
    </row>
    <row r="985" spans="1:18" x14ac:dyDescent="0.25">
      <c r="A985" s="102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02"/>
    </row>
    <row r="986" spans="1:18" x14ac:dyDescent="0.25">
      <c r="A986" s="102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02"/>
    </row>
    <row r="987" spans="1:18" x14ac:dyDescent="0.25">
      <c r="A987" s="102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02"/>
    </row>
    <row r="988" spans="1:18" x14ac:dyDescent="0.25">
      <c r="A988" s="102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02"/>
    </row>
    <row r="989" spans="1:18" x14ac:dyDescent="0.25">
      <c r="A989" s="102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02"/>
    </row>
    <row r="990" spans="1:18" x14ac:dyDescent="0.25">
      <c r="A990" s="102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02"/>
    </row>
    <row r="991" spans="1:18" x14ac:dyDescent="0.25">
      <c r="A991" s="102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02"/>
    </row>
    <row r="992" spans="1:18" x14ac:dyDescent="0.25">
      <c r="A992" s="102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02"/>
    </row>
    <row r="993" spans="1:18" x14ac:dyDescent="0.25">
      <c r="A993" s="102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02"/>
    </row>
    <row r="994" spans="1:18" x14ac:dyDescent="0.25">
      <c r="A994" s="102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02"/>
    </row>
    <row r="995" spans="1:18" x14ac:dyDescent="0.25">
      <c r="A995" s="102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02"/>
    </row>
    <row r="996" spans="1:18" x14ac:dyDescent="0.25">
      <c r="A996" s="102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02"/>
    </row>
    <row r="997" spans="1:18" x14ac:dyDescent="0.25">
      <c r="A997" s="102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02"/>
    </row>
    <row r="998" spans="1:18" x14ac:dyDescent="0.25">
      <c r="A998" s="102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02"/>
    </row>
    <row r="999" spans="1:18" x14ac:dyDescent="0.25">
      <c r="A999" s="102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02"/>
    </row>
    <row r="1000" spans="1:18" x14ac:dyDescent="0.25">
      <c r="A1000" s="102"/>
      <c r="B1000" s="102"/>
      <c r="C1000" s="102"/>
      <c r="D1000" s="102"/>
      <c r="E1000" s="102"/>
      <c r="F1000" s="96"/>
      <c r="G1000" s="102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02"/>
    </row>
    <row r="1001" spans="1:18" x14ac:dyDescent="0.25">
      <c r="A1001" s="102" t="s">
        <v>769</v>
      </c>
      <c r="B1001" s="103" t="s">
        <v>769</v>
      </c>
      <c r="C1001" s="103" t="s">
        <v>769</v>
      </c>
      <c r="D1001" s="103" t="s">
        <v>769</v>
      </c>
      <c r="E1001" s="103" t="s">
        <v>769</v>
      </c>
      <c r="F1001" s="77" t="s">
        <v>769</v>
      </c>
      <c r="G1001" s="103" t="s">
        <v>769</v>
      </c>
      <c r="H1001" s="54" t="s">
        <v>769</v>
      </c>
      <c r="I1001" s="54" t="s">
        <v>769</v>
      </c>
      <c r="J1001" s="54" t="s">
        <v>769</v>
      </c>
      <c r="K1001" s="54" t="s">
        <v>769</v>
      </c>
      <c r="L1001" s="54" t="s">
        <v>769</v>
      </c>
      <c r="M1001" s="54" t="s">
        <v>769</v>
      </c>
      <c r="N1001" s="54" t="s">
        <v>769</v>
      </c>
      <c r="O1001" s="54" t="s">
        <v>769</v>
      </c>
      <c r="P1001" s="54" t="s">
        <v>769</v>
      </c>
      <c r="Q1001" s="54" t="s">
        <v>769</v>
      </c>
      <c r="R1001" s="103" t="s">
        <v>769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C9" zoomScale="140" zoomScaleNormal="140" workbookViewId="0">
      <selection activeCell="J23" sqref="J23"/>
    </sheetView>
  </sheetViews>
  <sheetFormatPr defaultColWidth="9.140625" defaultRowHeight="15" x14ac:dyDescent="0.25"/>
  <cols>
    <col min="1" max="1" width="2.28515625" style="103" customWidth="1"/>
    <col min="2" max="3" width="9.140625" style="103"/>
    <col min="4" max="4" width="11" style="103" customWidth="1"/>
    <col min="5" max="5" width="2" style="103" customWidth="1"/>
    <col min="6" max="6" width="16.85546875" style="103" customWidth="1"/>
    <col min="7" max="7" width="2" style="103" customWidth="1"/>
    <col min="8" max="8" width="38.42578125" style="103" customWidth="1"/>
    <col min="9" max="9" width="2.42578125" style="103" customWidth="1"/>
    <col min="10" max="10" width="19" style="103" customWidth="1"/>
    <col min="11" max="11" width="2.7109375" style="103" customWidth="1"/>
    <col min="12" max="12" width="21.28515625" style="103" customWidth="1"/>
    <col min="13" max="13" width="3.140625" style="103" customWidth="1"/>
    <col min="14" max="14" width="16.7109375" style="103" customWidth="1"/>
    <col min="15" max="15" width="0.5703125" style="103" customWidth="1"/>
    <col min="16" max="16" width="2" style="103" customWidth="1"/>
    <col min="17" max="16384" width="9.140625" style="103"/>
  </cols>
  <sheetData>
    <row r="1" spans="1:16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25">
      <c r="A2" s="102"/>
      <c r="B2" s="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87"/>
      <c r="P2" s="102"/>
    </row>
    <row r="3" spans="1:16" ht="23.25" customHeight="1" x14ac:dyDescent="0.35">
      <c r="A3" s="102"/>
      <c r="B3" s="9"/>
      <c r="C3" s="100"/>
      <c r="D3" s="100"/>
      <c r="E3" s="100"/>
      <c r="F3" s="148" t="s">
        <v>809</v>
      </c>
      <c r="G3" s="100"/>
      <c r="H3" s="100"/>
      <c r="I3" s="100"/>
      <c r="J3" s="100"/>
      <c r="K3" s="100"/>
      <c r="L3" s="100"/>
      <c r="M3" s="100"/>
      <c r="N3" s="100"/>
      <c r="O3" s="88"/>
      <c r="P3" s="102"/>
    </row>
    <row r="4" spans="1:16" x14ac:dyDescent="0.25">
      <c r="A4" s="102"/>
      <c r="B4" s="13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89"/>
      <c r="P4" s="102"/>
    </row>
    <row r="5" spans="1:1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x14ac:dyDescent="0.25">
      <c r="A7" s="102"/>
      <c r="B7" s="20"/>
      <c r="C7" s="102"/>
      <c r="D7" s="149"/>
      <c r="E7" s="149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x14ac:dyDescent="0.25">
      <c r="A8" s="102"/>
      <c r="B8" s="102"/>
      <c r="C8" s="102"/>
      <c r="D8" s="102"/>
      <c r="E8" s="149"/>
      <c r="F8" s="238" t="s">
        <v>810</v>
      </c>
      <c r="G8" s="238"/>
      <c r="H8" s="238"/>
      <c r="I8" s="238"/>
      <c r="J8" s="167" t="s">
        <v>811</v>
      </c>
      <c r="K8" s="102"/>
      <c r="L8" s="102"/>
      <c r="M8" s="102"/>
      <c r="N8" s="102"/>
      <c r="O8" s="102"/>
      <c r="P8" s="102"/>
    </row>
    <row r="9" spans="1:16" x14ac:dyDescent="0.25">
      <c r="A9" s="102"/>
      <c r="B9" s="102"/>
      <c r="C9" s="102"/>
      <c r="D9" s="102"/>
      <c r="E9" s="102"/>
      <c r="F9" s="168">
        <v>1</v>
      </c>
      <c r="H9" s="169" t="s">
        <v>812</v>
      </c>
      <c r="I9" s="169"/>
      <c r="J9" s="170">
        <f>SUM(J10:J14)</f>
        <v>4021605.6</v>
      </c>
      <c r="K9" s="102"/>
      <c r="L9" s="102"/>
      <c r="M9" s="102"/>
      <c r="N9" s="102"/>
      <c r="O9" s="102"/>
      <c r="P9" s="102"/>
    </row>
    <row r="10" spans="1:16" x14ac:dyDescent="0.25">
      <c r="A10" s="102"/>
      <c r="B10" s="102"/>
      <c r="C10" s="102"/>
      <c r="D10" s="102"/>
      <c r="E10" s="102"/>
      <c r="F10" s="168"/>
      <c r="H10" s="171" t="s">
        <v>813</v>
      </c>
      <c r="I10" s="171"/>
      <c r="J10" s="172">
        <v>804321.12</v>
      </c>
      <c r="K10" s="102"/>
      <c r="L10" s="102"/>
      <c r="M10" s="102"/>
      <c r="N10" s="102"/>
      <c r="O10" s="102"/>
      <c r="P10" s="102"/>
    </row>
    <row r="11" spans="1:16" x14ac:dyDescent="0.25">
      <c r="A11" s="102"/>
      <c r="B11" s="102"/>
      <c r="C11" s="102"/>
      <c r="D11" s="102"/>
      <c r="E11" s="102"/>
      <c r="F11" s="168"/>
      <c r="H11" s="171" t="s">
        <v>814</v>
      </c>
      <c r="I11" s="171"/>
      <c r="J11" s="172">
        <v>804321.12</v>
      </c>
      <c r="K11" s="102"/>
      <c r="L11" s="102"/>
      <c r="M11" s="102"/>
      <c r="N11" s="102"/>
      <c r="O11" s="102"/>
      <c r="P11" s="102"/>
    </row>
    <row r="12" spans="1:16" x14ac:dyDescent="0.25">
      <c r="A12" s="102"/>
      <c r="B12" s="102"/>
      <c r="C12" s="102"/>
      <c r="D12" s="102"/>
      <c r="E12" s="102"/>
      <c r="F12" s="168"/>
      <c r="H12" s="171" t="s">
        <v>815</v>
      </c>
      <c r="I12" s="171"/>
      <c r="J12" s="172">
        <v>804321.12</v>
      </c>
      <c r="K12" s="102"/>
      <c r="L12" s="102"/>
      <c r="M12" s="102"/>
      <c r="N12" s="102"/>
      <c r="O12" s="102"/>
      <c r="P12" s="102"/>
    </row>
    <row r="13" spans="1:16" x14ac:dyDescent="0.25">
      <c r="A13" s="102"/>
      <c r="B13" s="102"/>
      <c r="C13" s="102"/>
      <c r="D13" s="102"/>
      <c r="E13" s="102"/>
      <c r="F13" s="168"/>
      <c r="H13" s="171" t="s">
        <v>820</v>
      </c>
      <c r="I13" s="171"/>
      <c r="J13" s="172">
        <v>804321.12</v>
      </c>
      <c r="K13" s="102"/>
      <c r="L13" s="102"/>
      <c r="M13" s="102"/>
      <c r="N13" s="102"/>
      <c r="O13" s="102"/>
      <c r="P13" s="102"/>
    </row>
    <row r="14" spans="1:16" x14ac:dyDescent="0.25">
      <c r="A14" s="102"/>
      <c r="B14" s="102"/>
      <c r="C14" s="102"/>
      <c r="D14" s="102"/>
      <c r="E14" s="102"/>
      <c r="F14" s="168"/>
      <c r="H14" s="171" t="s">
        <v>821</v>
      </c>
      <c r="I14" s="171"/>
      <c r="J14" s="172">
        <v>804321.12</v>
      </c>
      <c r="K14" s="102"/>
      <c r="L14" s="102"/>
      <c r="M14" s="102"/>
      <c r="N14" s="102"/>
      <c r="O14" s="102"/>
      <c r="P14" s="102"/>
    </row>
    <row r="15" spans="1:16" x14ac:dyDescent="0.25">
      <c r="A15" s="102"/>
      <c r="B15" s="102"/>
      <c r="C15" s="102"/>
      <c r="D15" s="102"/>
      <c r="E15" s="102"/>
      <c r="F15" s="168">
        <v>2</v>
      </c>
      <c r="H15" s="169" t="s">
        <v>816</v>
      </c>
      <c r="I15" s="169"/>
      <c r="J15" s="170">
        <v>5740500</v>
      </c>
      <c r="K15" s="102"/>
      <c r="L15" s="102"/>
      <c r="M15" s="102"/>
      <c r="N15" s="102"/>
      <c r="O15" s="102"/>
      <c r="P15" s="102"/>
    </row>
    <row r="16" spans="1:16" x14ac:dyDescent="0.25">
      <c r="A16" s="102"/>
      <c r="B16" s="102"/>
      <c r="C16" s="102"/>
      <c r="D16" s="102"/>
      <c r="E16" s="102"/>
      <c r="F16" s="168">
        <v>3</v>
      </c>
      <c r="H16" s="169" t="s">
        <v>817</v>
      </c>
      <c r="I16" s="169"/>
      <c r="J16" s="170">
        <f>SUM(J17:J22)</f>
        <v>12750000</v>
      </c>
      <c r="K16" s="102"/>
      <c r="L16" s="102"/>
      <c r="M16" s="102"/>
      <c r="N16" s="102"/>
      <c r="O16" s="102"/>
      <c r="P16" s="102"/>
    </row>
    <row r="17" spans="1:16" x14ac:dyDescent="0.25">
      <c r="A17" s="102"/>
      <c r="B17" s="102"/>
      <c r="C17" s="102"/>
      <c r="D17" s="102"/>
      <c r="E17" s="102"/>
      <c r="F17" s="168"/>
      <c r="H17" s="171" t="s">
        <v>824</v>
      </c>
      <c r="I17" s="171"/>
      <c r="J17" s="172">
        <f>750000*5</f>
        <v>3750000</v>
      </c>
      <c r="K17" s="102"/>
      <c r="L17" s="102"/>
      <c r="M17" s="102"/>
      <c r="N17" s="102"/>
      <c r="O17" s="102"/>
      <c r="P17" s="102"/>
    </row>
    <row r="18" spans="1:16" x14ac:dyDescent="0.25">
      <c r="A18" s="102"/>
      <c r="B18" s="102"/>
      <c r="C18" s="102"/>
      <c r="D18" s="102"/>
      <c r="E18" s="102"/>
      <c r="F18" s="168"/>
      <c r="H18" s="171" t="s">
        <v>825</v>
      </c>
      <c r="I18" s="171"/>
      <c r="J18" s="172">
        <v>1500000</v>
      </c>
      <c r="K18" s="102"/>
      <c r="L18" s="102"/>
      <c r="M18" s="102"/>
      <c r="N18" s="102"/>
      <c r="O18" s="102"/>
      <c r="P18" s="102"/>
    </row>
    <row r="19" spans="1:16" x14ac:dyDescent="0.25">
      <c r="A19" s="102"/>
      <c r="B19" s="102"/>
      <c r="C19" s="102"/>
      <c r="D19" s="102"/>
      <c r="E19" s="102"/>
      <c r="F19" s="168"/>
      <c r="H19" s="171" t="s">
        <v>826</v>
      </c>
      <c r="I19" s="171"/>
      <c r="J19" s="172">
        <v>1000000</v>
      </c>
      <c r="K19" s="102"/>
      <c r="L19" s="102"/>
      <c r="M19" s="102"/>
      <c r="N19" s="102"/>
      <c r="O19" s="102"/>
      <c r="P19" s="102"/>
    </row>
    <row r="20" spans="1:16" x14ac:dyDescent="0.25">
      <c r="A20" s="102"/>
      <c r="B20" s="102"/>
      <c r="C20" s="102"/>
      <c r="D20" s="102"/>
      <c r="E20" s="102"/>
      <c r="F20" s="168"/>
      <c r="H20" s="171" t="s">
        <v>818</v>
      </c>
      <c r="I20" s="171"/>
      <c r="J20" s="172">
        <v>1500000</v>
      </c>
      <c r="K20" s="102"/>
      <c r="L20" s="102"/>
      <c r="M20" s="102"/>
      <c r="N20" s="102"/>
      <c r="O20" s="102"/>
      <c r="P20" s="102"/>
    </row>
    <row r="21" spans="1:16" x14ac:dyDescent="0.25">
      <c r="A21" s="102"/>
      <c r="B21" s="102"/>
      <c r="C21" s="102"/>
      <c r="D21" s="102"/>
      <c r="E21" s="102"/>
      <c r="F21" s="168"/>
      <c r="H21" s="171" t="s">
        <v>822</v>
      </c>
      <c r="I21" s="171"/>
      <c r="J21" s="172">
        <v>2000000</v>
      </c>
      <c r="K21" s="102"/>
      <c r="L21" s="102"/>
      <c r="M21" s="102"/>
      <c r="N21" s="102"/>
      <c r="O21" s="102"/>
      <c r="P21" s="102"/>
    </row>
    <row r="22" spans="1:16" x14ac:dyDescent="0.25">
      <c r="A22" s="102"/>
      <c r="B22" s="102"/>
      <c r="C22" s="102"/>
      <c r="D22" s="102"/>
      <c r="E22" s="102"/>
      <c r="F22" s="168"/>
      <c r="H22" s="171" t="s">
        <v>823</v>
      </c>
      <c r="I22" s="171"/>
      <c r="J22" s="172">
        <v>3000000</v>
      </c>
      <c r="K22" s="102"/>
      <c r="L22" s="102"/>
      <c r="M22" s="102"/>
      <c r="N22" s="102"/>
      <c r="O22" s="102"/>
      <c r="P22" s="102"/>
    </row>
    <row r="23" spans="1:16" x14ac:dyDescent="0.25">
      <c r="A23" s="102"/>
      <c r="B23" s="102"/>
      <c r="C23" s="102"/>
      <c r="D23" s="102"/>
      <c r="E23" s="102"/>
      <c r="F23" s="239" t="s">
        <v>819</v>
      </c>
      <c r="G23" s="239"/>
      <c r="H23" s="239"/>
      <c r="I23" s="239"/>
      <c r="J23" s="173">
        <f>J9+J15+J16</f>
        <v>22512105.600000001</v>
      </c>
      <c r="K23" s="102"/>
      <c r="L23" s="102"/>
      <c r="M23" s="102"/>
      <c r="N23" s="102"/>
      <c r="O23" s="102"/>
      <c r="P23" s="102"/>
    </row>
    <row r="24" spans="1:16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6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</row>
    <row r="29" spans="1:16" x14ac:dyDescent="0.25">
      <c r="A29" s="102"/>
      <c r="B29" s="20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6" x14ac:dyDescent="0.25">
      <c r="A30" s="102"/>
      <c r="B30" s="102"/>
      <c r="C30" s="102"/>
      <c r="D30" s="102"/>
      <c r="E30" s="102"/>
      <c r="F30" s="102"/>
      <c r="G30" s="102"/>
      <c r="H30" s="139"/>
      <c r="I30" s="102"/>
      <c r="J30" s="102"/>
      <c r="K30" s="102"/>
      <c r="L30" s="102"/>
      <c r="M30" s="102"/>
      <c r="N30" s="102"/>
      <c r="O30" s="102"/>
      <c r="P30" s="102"/>
    </row>
    <row r="31" spans="1:16" x14ac:dyDescent="0.2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1:16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</row>
    <row r="33" spans="1:16" x14ac:dyDescent="0.2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</row>
    <row r="34" spans="1:16" x14ac:dyDescent="0.2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</sheetData>
  <sheetProtection formatCells="0" formatColumns="0" formatRows="0" insertColumns="0" insertRows="0" insertHyperlinks="0" deleteColumns="0" deleteRows="0" sort="0" autoFilter="0" pivotTables="0"/>
  <mergeCells count="4">
    <mergeCell ref="H8:I8"/>
    <mergeCell ref="H23:I23"/>
    <mergeCell ref="F8:G8"/>
    <mergeCell ref="F23:G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DADOS BASE PROPOSTA</vt:lpstr>
      <vt:lpstr>DADOS BASE HOMOLOGADO</vt:lpstr>
      <vt:lpstr>AJUSTE CONIF-SETEC (1) </vt:lpstr>
      <vt:lpstr>MATRIZ 2017 COMPLETO PROPOSTA</vt:lpstr>
      <vt:lpstr>MATRIZ 2017 COMPL HOMOLOGADA (2</vt:lpstr>
      <vt:lpstr>MATRIZ 2017 RESUMO PROPOSTA</vt:lpstr>
      <vt:lpstr>MATRIZ 2017 RESUMO HOMOLOGADA</vt:lpstr>
      <vt:lpstr>RESUMO COM 20RG</vt:lpstr>
      <vt:lpstr>VALORES ADICIONAIS</vt:lpstr>
      <vt:lpstr>MEMÓRIA DE CALCULO VALOR SPO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Augusto</dc:creator>
  <cp:lastModifiedBy>IFPB</cp:lastModifiedBy>
  <cp:lastPrinted>2016-08-08T20:04:12Z</cp:lastPrinted>
  <dcterms:created xsi:type="dcterms:W3CDTF">2016-04-11T15:22:23Z</dcterms:created>
  <dcterms:modified xsi:type="dcterms:W3CDTF">2016-11-21T17:02:54Z</dcterms:modified>
</cp:coreProperties>
</file>