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16380" windowHeight="8070" tabRatio="815" activeTab="1"/>
  </bookViews>
  <sheets>
    <sheet name="Resumo SIMEC" sheetId="1" r:id="rId1"/>
    <sheet name="Resumo" sheetId="2" r:id="rId2"/>
    <sheet name="Reitoria" sheetId="3" r:id="rId3"/>
    <sheet name="C.Av. Cabedelo Centro ok" sheetId="4" r:id="rId4"/>
    <sheet name="C.Av. Mangabeira ok " sheetId="5" r:id="rId5"/>
    <sheet name="C.Av. Soledade ok" sheetId="6" r:id="rId6"/>
    <sheet name="Cabedelo ok" sheetId="7" r:id="rId7"/>
    <sheet name="Cajazeiras ok" sheetId="8" r:id="rId8"/>
    <sheet name="Campina Grande ok" sheetId="9" r:id="rId9"/>
    <sheet name="Catolé do Rocha ok" sheetId="10" r:id="rId10"/>
    <sheet name="Esperança ok" sheetId="11" r:id="rId11"/>
    <sheet name="Guarabira ok" sheetId="12" r:id="rId12"/>
    <sheet name="Itabaiana ok" sheetId="13" r:id="rId13"/>
    <sheet name="Itaporanga ok " sheetId="14" r:id="rId14"/>
    <sheet name=" João Pessoa ok" sheetId="15" r:id="rId15"/>
    <sheet name="Monteiro ok" sheetId="16" r:id="rId16"/>
    <sheet name="Patos ok " sheetId="17" r:id="rId17"/>
    <sheet name="Picuí ok" sheetId="18" r:id="rId18"/>
    <sheet name="P.Isabel ok" sheetId="19" r:id="rId19"/>
    <sheet name="Santa Rita ok " sheetId="20" r:id="rId20"/>
    <sheet name="Sousa ok" sheetId="21" r:id="rId21"/>
  </sheets>
  <calcPr calcId="145621" iterateDelta="1E-4"/>
</workbook>
</file>

<file path=xl/calcChain.xml><?xml version="1.0" encoding="utf-8"?>
<calcChain xmlns="http://schemas.openxmlformats.org/spreadsheetml/2006/main">
  <c r="AA21" i="2" l="1"/>
  <c r="Z21" i="2"/>
  <c r="AA20" i="2"/>
  <c r="Z20" i="2"/>
  <c r="AA15" i="2"/>
  <c r="AA16" i="2"/>
  <c r="AA17" i="2"/>
  <c r="AA18" i="2"/>
  <c r="AA19" i="2"/>
  <c r="Z19" i="2"/>
  <c r="Z14" i="2"/>
  <c r="AA14" i="2" s="1"/>
  <c r="AA9" i="2"/>
  <c r="AA10" i="2"/>
  <c r="AA11" i="2"/>
  <c r="AA12" i="2"/>
  <c r="AA13" i="2"/>
  <c r="AA8" i="2"/>
  <c r="Z8" i="2"/>
  <c r="Y14" i="2"/>
  <c r="Y12" i="2"/>
  <c r="Y13" i="2"/>
  <c r="F14" i="2"/>
  <c r="F13" i="2"/>
  <c r="F12" i="2"/>
  <c r="H10" i="2" l="1"/>
  <c r="F37" i="3" l="1"/>
  <c r="E14" i="14" l="1"/>
  <c r="E14" i="13"/>
  <c r="E88" i="11" l="1"/>
  <c r="E14" i="11"/>
  <c r="E88" i="10" l="1"/>
  <c r="E37" i="10"/>
  <c r="E88" i="5" l="1"/>
  <c r="E14" i="5"/>
  <c r="E88" i="20" l="1"/>
  <c r="E37" i="20"/>
  <c r="E88" i="14"/>
  <c r="E88" i="13"/>
  <c r="I16" i="3" l="1"/>
  <c r="J40" i="3" l="1"/>
  <c r="H11" i="3"/>
  <c r="F107" i="3"/>
  <c r="F40" i="3" l="1"/>
  <c r="E71" i="14" l="1"/>
  <c r="E16" i="14"/>
  <c r="E37" i="9" l="1"/>
  <c r="E13" i="7"/>
  <c r="E15" i="7"/>
  <c r="E17" i="7"/>
  <c r="E20" i="7"/>
  <c r="E22" i="7"/>
  <c r="E24" i="7"/>
  <c r="E28" i="7"/>
  <c r="E31" i="7"/>
  <c r="E36" i="7"/>
  <c r="E39" i="7"/>
  <c r="E51" i="7"/>
  <c r="E53" i="7"/>
  <c r="E55" i="7"/>
  <c r="E58" i="7"/>
  <c r="E60" i="7"/>
  <c r="E61" i="7" s="1"/>
  <c r="E65" i="7"/>
  <c r="E67" i="7"/>
  <c r="E69" i="7"/>
  <c r="E76" i="7" s="1"/>
  <c r="E80" i="7" s="1"/>
  <c r="E140" i="7" s="1"/>
  <c r="E71" i="7"/>
  <c r="E75" i="7"/>
  <c r="E78" i="7"/>
  <c r="E79" i="7" s="1"/>
  <c r="E95" i="7"/>
  <c r="E96" i="7" s="1"/>
  <c r="E99" i="7"/>
  <c r="E100" i="7" s="1"/>
  <c r="E101" i="7" s="1"/>
  <c r="E141" i="7" s="1"/>
  <c r="E112" i="7"/>
  <c r="E114" i="7"/>
  <c r="E117" i="7"/>
  <c r="E119" i="7"/>
  <c r="E121" i="7"/>
  <c r="E123" i="7"/>
  <c r="E128" i="7"/>
  <c r="E129" i="7"/>
  <c r="E130" i="7"/>
  <c r="E142" i="7" s="1"/>
  <c r="E143" i="7" l="1"/>
  <c r="E124" i="7"/>
  <c r="E125" i="7" s="1"/>
  <c r="E131" i="7" s="1"/>
  <c r="E56" i="7"/>
  <c r="E62" i="7" s="1"/>
  <c r="E136" i="7" s="1"/>
  <c r="E102" i="7"/>
  <c r="E137" i="7"/>
  <c r="E53" i="8"/>
  <c r="E138" i="7" l="1"/>
  <c r="E81" i="7"/>
  <c r="E139" i="7"/>
  <c r="E144" i="7" s="1"/>
  <c r="E128" i="21" l="1"/>
  <c r="E129" i="21" s="1"/>
  <c r="E130" i="21" s="1"/>
  <c r="E142" i="21" s="1"/>
  <c r="X16" i="2" s="1"/>
  <c r="E123" i="21"/>
  <c r="E121" i="21"/>
  <c r="E119" i="21"/>
  <c r="E117" i="21"/>
  <c r="E114" i="21"/>
  <c r="E112" i="21"/>
  <c r="E99" i="21"/>
  <c r="E100" i="21" s="1"/>
  <c r="E101" i="21" s="1"/>
  <c r="E141" i="21" s="1"/>
  <c r="X17" i="2" s="1"/>
  <c r="E95" i="21"/>
  <c r="E96" i="21" s="1"/>
  <c r="E78" i="21"/>
  <c r="E79" i="21" s="1"/>
  <c r="E75" i="21"/>
  <c r="E71" i="21"/>
  <c r="E69" i="21"/>
  <c r="E67" i="21"/>
  <c r="E65" i="21"/>
  <c r="E61" i="21"/>
  <c r="E60" i="21"/>
  <c r="E58" i="21"/>
  <c r="E55" i="21"/>
  <c r="E53" i="21"/>
  <c r="E51" i="21"/>
  <c r="E39" i="21"/>
  <c r="E36" i="21"/>
  <c r="E31" i="21"/>
  <c r="E28" i="21"/>
  <c r="E24" i="21"/>
  <c r="E22" i="21"/>
  <c r="E20" i="21"/>
  <c r="E17" i="21"/>
  <c r="E15" i="21"/>
  <c r="E13" i="21"/>
  <c r="E129" i="20"/>
  <c r="E130" i="20" s="1"/>
  <c r="E142" i="20" s="1"/>
  <c r="W16" i="2" s="1"/>
  <c r="E128" i="20"/>
  <c r="E123" i="20"/>
  <c r="E121" i="20"/>
  <c r="E119" i="20"/>
  <c r="E117" i="20"/>
  <c r="E114" i="20"/>
  <c r="E112" i="20"/>
  <c r="E100" i="20"/>
  <c r="E101" i="20" s="1"/>
  <c r="E141" i="20" s="1"/>
  <c r="W17" i="2" s="1"/>
  <c r="E99" i="20"/>
  <c r="E95" i="20"/>
  <c r="E96" i="20" s="1"/>
  <c r="E78" i="20"/>
  <c r="E79" i="20" s="1"/>
  <c r="E75" i="20"/>
  <c r="E71" i="20"/>
  <c r="E69" i="20"/>
  <c r="E67" i="20"/>
  <c r="E65" i="20"/>
  <c r="E60" i="20"/>
  <c r="E58" i="20"/>
  <c r="E61" i="20" s="1"/>
  <c r="E55" i="20"/>
  <c r="E53" i="20"/>
  <c r="E51" i="20"/>
  <c r="E39" i="20"/>
  <c r="E36" i="20"/>
  <c r="E31" i="20"/>
  <c r="E28" i="20"/>
  <c r="E24" i="20"/>
  <c r="E22" i="20"/>
  <c r="E20" i="20"/>
  <c r="E17" i="20"/>
  <c r="E15" i="20"/>
  <c r="E13" i="20"/>
  <c r="E128" i="19"/>
  <c r="E129" i="19" s="1"/>
  <c r="E130" i="19" s="1"/>
  <c r="E142" i="19" s="1"/>
  <c r="V16" i="2" s="1"/>
  <c r="E123" i="19"/>
  <c r="E121" i="19"/>
  <c r="E119" i="19"/>
  <c r="E117" i="19"/>
  <c r="E114" i="19"/>
  <c r="E112" i="19"/>
  <c r="E99" i="19"/>
  <c r="E100" i="19" s="1"/>
  <c r="E101" i="19" s="1"/>
  <c r="E141" i="19" s="1"/>
  <c r="E95" i="19"/>
  <c r="E96" i="19" s="1"/>
  <c r="E137" i="19" s="1"/>
  <c r="V10" i="2" s="1"/>
  <c r="E78" i="19"/>
  <c r="E79" i="19" s="1"/>
  <c r="E75" i="19"/>
  <c r="E71" i="19"/>
  <c r="E69" i="19"/>
  <c r="E67" i="19"/>
  <c r="E65" i="19"/>
  <c r="E60" i="19"/>
  <c r="E58" i="19"/>
  <c r="E55" i="19"/>
  <c r="E53" i="19"/>
  <c r="E51" i="19"/>
  <c r="E39" i="19"/>
  <c r="E36" i="19"/>
  <c r="E31" i="19"/>
  <c r="E28" i="19"/>
  <c r="E24" i="19"/>
  <c r="E22" i="19"/>
  <c r="E20" i="19"/>
  <c r="E17" i="19"/>
  <c r="E15" i="19"/>
  <c r="E13" i="19"/>
  <c r="E128" i="18"/>
  <c r="E129" i="18" s="1"/>
  <c r="E130" i="18" s="1"/>
  <c r="E142" i="18" s="1"/>
  <c r="U16" i="2" s="1"/>
  <c r="E123" i="18"/>
  <c r="E121" i="18"/>
  <c r="E119" i="18"/>
  <c r="E117" i="18"/>
  <c r="E114" i="18"/>
  <c r="E112" i="18"/>
  <c r="E99" i="18"/>
  <c r="E100" i="18" s="1"/>
  <c r="E101" i="18" s="1"/>
  <c r="E141" i="18" s="1"/>
  <c r="E95" i="18"/>
  <c r="E96" i="18" s="1"/>
  <c r="E137" i="18" s="1"/>
  <c r="U10" i="2" s="1"/>
  <c r="E79" i="18"/>
  <c r="E78" i="18"/>
  <c r="E75" i="18"/>
  <c r="E71" i="18"/>
  <c r="E69" i="18"/>
  <c r="E67" i="18"/>
  <c r="E65" i="18"/>
  <c r="E60" i="18"/>
  <c r="E58" i="18"/>
  <c r="E61" i="18" s="1"/>
  <c r="E55" i="18"/>
  <c r="E53" i="18"/>
  <c r="E51" i="18"/>
  <c r="E39" i="18"/>
  <c r="E36" i="18"/>
  <c r="E31" i="18"/>
  <c r="E28" i="18"/>
  <c r="E24" i="18"/>
  <c r="E22" i="18"/>
  <c r="E20" i="18"/>
  <c r="E17" i="18"/>
  <c r="E15" i="18"/>
  <c r="E13" i="18"/>
  <c r="E128" i="17"/>
  <c r="E129" i="17" s="1"/>
  <c r="E130" i="17" s="1"/>
  <c r="E142" i="17" s="1"/>
  <c r="T16" i="2" s="1"/>
  <c r="E123" i="17"/>
  <c r="E121" i="17"/>
  <c r="E119" i="17"/>
  <c r="E117" i="17"/>
  <c r="E124" i="17" s="1"/>
  <c r="E125" i="17" s="1"/>
  <c r="E114" i="17"/>
  <c r="E112" i="17"/>
  <c r="E100" i="17"/>
  <c r="E101" i="17" s="1"/>
  <c r="E141" i="17" s="1"/>
  <c r="T17" i="2" s="1"/>
  <c r="E99" i="17"/>
  <c r="E95" i="17"/>
  <c r="E96" i="17" s="1"/>
  <c r="E78" i="17"/>
  <c r="E79" i="17" s="1"/>
  <c r="E75" i="17"/>
  <c r="E71" i="17"/>
  <c r="E69" i="17"/>
  <c r="E67" i="17"/>
  <c r="E65" i="17"/>
  <c r="E60" i="17"/>
  <c r="E58" i="17"/>
  <c r="E61" i="17" s="1"/>
  <c r="E55" i="17"/>
  <c r="E53" i="17"/>
  <c r="E51" i="17"/>
  <c r="E39" i="17"/>
  <c r="E36" i="17"/>
  <c r="E31" i="17"/>
  <c r="E28" i="17"/>
  <c r="E24" i="17"/>
  <c r="E22" i="17"/>
  <c r="E20" i="17"/>
  <c r="E17" i="17"/>
  <c r="E15" i="17"/>
  <c r="E13" i="17"/>
  <c r="E128" i="16"/>
  <c r="E129" i="16" s="1"/>
  <c r="E130" i="16" s="1"/>
  <c r="E142" i="16" s="1"/>
  <c r="S16" i="2" s="1"/>
  <c r="E123" i="16"/>
  <c r="E121" i="16"/>
  <c r="E119" i="16"/>
  <c r="E117" i="16"/>
  <c r="E114" i="16"/>
  <c r="E112" i="16"/>
  <c r="E124" i="16" s="1"/>
  <c r="E125" i="16" s="1"/>
  <c r="E99" i="16"/>
  <c r="E100" i="16" s="1"/>
  <c r="E101" i="16" s="1"/>
  <c r="E141" i="16" s="1"/>
  <c r="S17" i="2" s="1"/>
  <c r="E95" i="16"/>
  <c r="E96" i="16" s="1"/>
  <c r="E78" i="16"/>
  <c r="E79" i="16" s="1"/>
  <c r="E75" i="16"/>
  <c r="E71" i="16"/>
  <c r="E69" i="16"/>
  <c r="E67" i="16"/>
  <c r="E76" i="16" s="1"/>
  <c r="E65" i="16"/>
  <c r="E60" i="16"/>
  <c r="E58" i="16"/>
  <c r="E61" i="16" s="1"/>
  <c r="E55" i="16"/>
  <c r="E53" i="16"/>
  <c r="E51" i="16"/>
  <c r="E39" i="16"/>
  <c r="E36" i="16"/>
  <c r="E31" i="16"/>
  <c r="E28" i="16"/>
  <c r="E24" i="16"/>
  <c r="E22" i="16"/>
  <c r="E20" i="16"/>
  <c r="E17" i="16"/>
  <c r="E15" i="16"/>
  <c r="E13" i="16"/>
  <c r="E128" i="15"/>
  <c r="E129" i="15" s="1"/>
  <c r="E130" i="15" s="1"/>
  <c r="E142" i="15" s="1"/>
  <c r="R16" i="2" s="1"/>
  <c r="E123" i="15"/>
  <c r="E121" i="15"/>
  <c r="E119" i="15"/>
  <c r="E117" i="15"/>
  <c r="E114" i="15"/>
  <c r="E112" i="15"/>
  <c r="E99" i="15"/>
  <c r="E100" i="15" s="1"/>
  <c r="E101" i="15" s="1"/>
  <c r="E141" i="15" s="1"/>
  <c r="E95" i="15"/>
  <c r="E96" i="15" s="1"/>
  <c r="E137" i="15" s="1"/>
  <c r="R10" i="2" s="1"/>
  <c r="E78" i="15"/>
  <c r="E79" i="15" s="1"/>
  <c r="E75" i="15"/>
  <c r="E71" i="15"/>
  <c r="E69" i="15"/>
  <c r="E67" i="15"/>
  <c r="E65" i="15"/>
  <c r="E60" i="15"/>
  <c r="E58" i="15"/>
  <c r="E55" i="15"/>
  <c r="E53" i="15"/>
  <c r="E51" i="15"/>
  <c r="E39" i="15"/>
  <c r="E36" i="15"/>
  <c r="E31" i="15"/>
  <c r="E28" i="15"/>
  <c r="E24" i="15"/>
  <c r="E22" i="15"/>
  <c r="E20" i="15"/>
  <c r="E17" i="15"/>
  <c r="E15" i="15"/>
  <c r="E13" i="15"/>
  <c r="E128" i="14"/>
  <c r="E129" i="14" s="1"/>
  <c r="E130" i="14" s="1"/>
  <c r="E142" i="14" s="1"/>
  <c r="Q16" i="2" s="1"/>
  <c r="E123" i="14"/>
  <c r="E121" i="14"/>
  <c r="E119" i="14"/>
  <c r="E117" i="14"/>
  <c r="E114" i="14"/>
  <c r="E112" i="14"/>
  <c r="E99" i="14"/>
  <c r="E100" i="14" s="1"/>
  <c r="E101" i="14" s="1"/>
  <c r="E141" i="14" s="1"/>
  <c r="E95" i="14"/>
  <c r="E96" i="14" s="1"/>
  <c r="E137" i="14" s="1"/>
  <c r="Q10" i="2" s="1"/>
  <c r="E79" i="14"/>
  <c r="E78" i="14"/>
  <c r="E75" i="14"/>
  <c r="E69" i="14"/>
  <c r="E67" i="14"/>
  <c r="E65" i="14"/>
  <c r="E60" i="14"/>
  <c r="E58" i="14"/>
  <c r="E61" i="14" s="1"/>
  <c r="E55" i="14"/>
  <c r="E53" i="14"/>
  <c r="E51" i="14"/>
  <c r="E39" i="14"/>
  <c r="E36" i="14"/>
  <c r="E31" i="14"/>
  <c r="E28" i="14"/>
  <c r="E24" i="14"/>
  <c r="E22" i="14"/>
  <c r="E20" i="14"/>
  <c r="E17" i="14"/>
  <c r="E15" i="14"/>
  <c r="E13" i="14"/>
  <c r="E128" i="13"/>
  <c r="E129" i="13" s="1"/>
  <c r="E130" i="13" s="1"/>
  <c r="E142" i="13" s="1"/>
  <c r="P16" i="2" s="1"/>
  <c r="E123" i="13"/>
  <c r="E121" i="13"/>
  <c r="E119" i="13"/>
  <c r="E117" i="13"/>
  <c r="E114" i="13"/>
  <c r="E112" i="13"/>
  <c r="E100" i="13"/>
  <c r="E101" i="13" s="1"/>
  <c r="E141" i="13" s="1"/>
  <c r="P17" i="2" s="1"/>
  <c r="E99" i="13"/>
  <c r="E95" i="13"/>
  <c r="E96" i="13" s="1"/>
  <c r="E78" i="13"/>
  <c r="E79" i="13" s="1"/>
  <c r="E75" i="13"/>
  <c r="E71" i="13"/>
  <c r="E69" i="13"/>
  <c r="E67" i="13"/>
  <c r="E65" i="13"/>
  <c r="E60" i="13"/>
  <c r="E58" i="13"/>
  <c r="E61" i="13" s="1"/>
  <c r="E55" i="13"/>
  <c r="E53" i="13"/>
  <c r="E51" i="13"/>
  <c r="E39" i="13"/>
  <c r="E36" i="13"/>
  <c r="E31" i="13"/>
  <c r="E28" i="13"/>
  <c r="E24" i="13"/>
  <c r="E22" i="13"/>
  <c r="E20" i="13"/>
  <c r="E17" i="13"/>
  <c r="E15" i="13"/>
  <c r="E13" i="13"/>
  <c r="E128" i="12"/>
  <c r="E129" i="12" s="1"/>
  <c r="E130" i="12" s="1"/>
  <c r="E142" i="12" s="1"/>
  <c r="O16" i="2" s="1"/>
  <c r="E123" i="12"/>
  <c r="E121" i="12"/>
  <c r="E119" i="12"/>
  <c r="E117" i="12"/>
  <c r="E114" i="12"/>
  <c r="E112" i="12"/>
  <c r="E99" i="12"/>
  <c r="E100" i="12" s="1"/>
  <c r="E101" i="12" s="1"/>
  <c r="E141" i="12" s="1"/>
  <c r="O17" i="2" s="1"/>
  <c r="E95" i="12"/>
  <c r="E96" i="12" s="1"/>
  <c r="E78" i="12"/>
  <c r="E79" i="12" s="1"/>
  <c r="E75" i="12"/>
  <c r="E71" i="12"/>
  <c r="E69" i="12"/>
  <c r="E67" i="12"/>
  <c r="E65" i="12"/>
  <c r="E60" i="12"/>
  <c r="E58" i="12"/>
  <c r="E55" i="12"/>
  <c r="E53" i="12"/>
  <c r="E51" i="12"/>
  <c r="E39" i="12"/>
  <c r="E36" i="12"/>
  <c r="E31" i="12"/>
  <c r="E28" i="12"/>
  <c r="E24" i="12"/>
  <c r="E22" i="12"/>
  <c r="E20" i="12"/>
  <c r="E17" i="12"/>
  <c r="E15" i="12"/>
  <c r="E13" i="12"/>
  <c r="E128" i="11"/>
  <c r="E129" i="11" s="1"/>
  <c r="E130" i="11" s="1"/>
  <c r="E142" i="11" s="1"/>
  <c r="E123" i="11"/>
  <c r="E121" i="11"/>
  <c r="E119" i="11"/>
  <c r="E117" i="11"/>
  <c r="E114" i="11"/>
  <c r="E112" i="11"/>
  <c r="E124" i="11" s="1"/>
  <c r="E125" i="11" s="1"/>
  <c r="E99" i="11"/>
  <c r="E100" i="11" s="1"/>
  <c r="E101" i="11" s="1"/>
  <c r="E141" i="11" s="1"/>
  <c r="E95" i="11"/>
  <c r="E96" i="11" s="1"/>
  <c r="E79" i="11"/>
  <c r="E78" i="11"/>
  <c r="E75" i="11"/>
  <c r="E71" i="11"/>
  <c r="E69" i="11"/>
  <c r="E67" i="11"/>
  <c r="E65" i="11"/>
  <c r="E60" i="11"/>
  <c r="E58" i="11"/>
  <c r="E61" i="11" s="1"/>
  <c r="E55" i="11"/>
  <c r="E53" i="11"/>
  <c r="E51" i="11"/>
  <c r="E39" i="11"/>
  <c r="E36" i="11"/>
  <c r="E31" i="11"/>
  <c r="E28" i="11"/>
  <c r="E24" i="11"/>
  <c r="E22" i="11"/>
  <c r="E20" i="11"/>
  <c r="E17" i="11"/>
  <c r="E15" i="11"/>
  <c r="E13" i="11"/>
  <c r="E128" i="10"/>
  <c r="E129" i="10" s="1"/>
  <c r="E130" i="10" s="1"/>
  <c r="E142" i="10" s="1"/>
  <c r="E123" i="10"/>
  <c r="E121" i="10"/>
  <c r="E119" i="10"/>
  <c r="E117" i="10"/>
  <c r="E114" i="10"/>
  <c r="E112" i="10"/>
  <c r="E124" i="10" s="1"/>
  <c r="E125" i="10" s="1"/>
  <c r="E131" i="10" s="1"/>
  <c r="E99" i="10"/>
  <c r="E100" i="10" s="1"/>
  <c r="E101" i="10" s="1"/>
  <c r="E141" i="10" s="1"/>
  <c r="M17" i="2" s="1"/>
  <c r="E95" i="10"/>
  <c r="E96" i="10" s="1"/>
  <c r="E78" i="10"/>
  <c r="E79" i="10" s="1"/>
  <c r="E75" i="10"/>
  <c r="E71" i="10"/>
  <c r="E69" i="10"/>
  <c r="E67" i="10"/>
  <c r="E65" i="10"/>
  <c r="E60" i="10"/>
  <c r="E58" i="10"/>
  <c r="E61" i="10" s="1"/>
  <c r="E55" i="10"/>
  <c r="E53" i="10"/>
  <c r="E51" i="10"/>
  <c r="E39" i="10"/>
  <c r="E36" i="10"/>
  <c r="E31" i="10"/>
  <c r="E28" i="10"/>
  <c r="E24" i="10"/>
  <c r="E22" i="10"/>
  <c r="E20" i="10"/>
  <c r="E17" i="10"/>
  <c r="E15" i="10"/>
  <c r="E13" i="10"/>
  <c r="E128" i="9"/>
  <c r="E129" i="9" s="1"/>
  <c r="E130" i="9" s="1"/>
  <c r="E142" i="9" s="1"/>
  <c r="L16" i="2" s="1"/>
  <c r="E123" i="9"/>
  <c r="E121" i="9"/>
  <c r="E119" i="9"/>
  <c r="E117" i="9"/>
  <c r="E114" i="9"/>
  <c r="E112" i="9"/>
  <c r="E99" i="9"/>
  <c r="E100" i="9" s="1"/>
  <c r="E101" i="9" s="1"/>
  <c r="E141" i="9" s="1"/>
  <c r="L17" i="2" s="1"/>
  <c r="E95" i="9"/>
  <c r="E96" i="9" s="1"/>
  <c r="E137" i="9" s="1"/>
  <c r="L10" i="2" s="1"/>
  <c r="E78" i="9"/>
  <c r="E79" i="9" s="1"/>
  <c r="E75" i="9"/>
  <c r="E71" i="9"/>
  <c r="E69" i="9"/>
  <c r="E67" i="9"/>
  <c r="E76" i="9" s="1"/>
  <c r="E80" i="9" s="1"/>
  <c r="E140" i="9" s="1"/>
  <c r="E65" i="9"/>
  <c r="E60" i="9"/>
  <c r="E58" i="9"/>
  <c r="E61" i="9" s="1"/>
  <c r="E55" i="9"/>
  <c r="E53" i="9"/>
  <c r="E51" i="9"/>
  <c r="E39" i="9"/>
  <c r="E36" i="9"/>
  <c r="E31" i="9"/>
  <c r="E28" i="9"/>
  <c r="E24" i="9"/>
  <c r="E22" i="9"/>
  <c r="E20" i="9"/>
  <c r="E17" i="9"/>
  <c r="E15" i="9"/>
  <c r="E13" i="9"/>
  <c r="E128" i="8"/>
  <c r="E129" i="8" s="1"/>
  <c r="E130" i="8" s="1"/>
  <c r="E142" i="8" s="1"/>
  <c r="K16" i="2" s="1"/>
  <c r="E123" i="8"/>
  <c r="E121" i="8"/>
  <c r="E119" i="8"/>
  <c r="E117" i="8"/>
  <c r="E114" i="8"/>
  <c r="E112" i="8"/>
  <c r="E99" i="8"/>
  <c r="E100" i="8" s="1"/>
  <c r="E101" i="8" s="1"/>
  <c r="E141" i="8" s="1"/>
  <c r="K17" i="2" s="1"/>
  <c r="E95" i="8"/>
  <c r="E96" i="8" s="1"/>
  <c r="E137" i="8" s="1"/>
  <c r="K10" i="2" s="1"/>
  <c r="E78" i="8"/>
  <c r="E79" i="8" s="1"/>
  <c r="E75" i="8"/>
  <c r="E71" i="8"/>
  <c r="E69" i="8"/>
  <c r="E67" i="8"/>
  <c r="E65" i="8"/>
  <c r="E60" i="8"/>
  <c r="E58" i="8"/>
  <c r="E55" i="8"/>
  <c r="E51" i="8"/>
  <c r="E39" i="8"/>
  <c r="E36" i="8"/>
  <c r="E31" i="8"/>
  <c r="E28" i="8"/>
  <c r="E24" i="8"/>
  <c r="E22" i="8"/>
  <c r="E20" i="8"/>
  <c r="E17" i="8"/>
  <c r="E15" i="8"/>
  <c r="E13" i="8"/>
  <c r="E128" i="6"/>
  <c r="E129" i="6" s="1"/>
  <c r="E130" i="6" s="1"/>
  <c r="E142" i="6" s="1"/>
  <c r="E123" i="6"/>
  <c r="E121" i="6"/>
  <c r="E119" i="6"/>
  <c r="E117" i="6"/>
  <c r="E114" i="6"/>
  <c r="E112" i="6"/>
  <c r="E124" i="6" s="1"/>
  <c r="E125" i="6" s="1"/>
  <c r="E138" i="6" s="1"/>
  <c r="I9" i="2" s="1"/>
  <c r="E99" i="6"/>
  <c r="E100" i="6" s="1"/>
  <c r="E101" i="6" s="1"/>
  <c r="E141" i="6" s="1"/>
  <c r="E95" i="6"/>
  <c r="E96" i="6" s="1"/>
  <c r="E137" i="6" s="1"/>
  <c r="I10" i="2" s="1"/>
  <c r="E78" i="6"/>
  <c r="E79" i="6" s="1"/>
  <c r="E75" i="6"/>
  <c r="E71" i="6"/>
  <c r="E69" i="6"/>
  <c r="E67" i="6"/>
  <c r="E65" i="6"/>
  <c r="E60" i="6"/>
  <c r="E58" i="6"/>
  <c r="E61" i="6" s="1"/>
  <c r="E55" i="6"/>
  <c r="E53" i="6"/>
  <c r="E51" i="6"/>
  <c r="E39" i="6"/>
  <c r="E36" i="6"/>
  <c r="E31" i="6"/>
  <c r="E27" i="6"/>
  <c r="E28" i="6" s="1"/>
  <c r="E24" i="6"/>
  <c r="E22" i="6"/>
  <c r="E20" i="6"/>
  <c r="E17" i="6"/>
  <c r="E15" i="6"/>
  <c r="E13" i="6"/>
  <c r="E128" i="5"/>
  <c r="E129" i="5" s="1"/>
  <c r="E130" i="5" s="1"/>
  <c r="E142" i="5" s="1"/>
  <c r="H16" i="2" s="1"/>
  <c r="E123" i="5"/>
  <c r="E121" i="5"/>
  <c r="E119" i="5"/>
  <c r="E117" i="5"/>
  <c r="E114" i="5"/>
  <c r="E112" i="5"/>
  <c r="E99" i="5"/>
  <c r="E100" i="5" s="1"/>
  <c r="E101" i="5" s="1"/>
  <c r="E141" i="5" s="1"/>
  <c r="H17" i="2" s="1"/>
  <c r="E95" i="5"/>
  <c r="E96" i="5" s="1"/>
  <c r="E78" i="5"/>
  <c r="E79" i="5" s="1"/>
  <c r="E75" i="5"/>
  <c r="E71" i="5"/>
  <c r="E69" i="5"/>
  <c r="E67" i="5"/>
  <c r="E65" i="5"/>
  <c r="E76" i="5" s="1"/>
  <c r="E60" i="5"/>
  <c r="E58" i="5"/>
  <c r="E61" i="5" s="1"/>
  <c r="E55" i="5"/>
  <c r="E53" i="5"/>
  <c r="E51" i="5"/>
  <c r="E39" i="5"/>
  <c r="E36" i="5"/>
  <c r="E31" i="5"/>
  <c r="E28" i="5"/>
  <c r="E24" i="5"/>
  <c r="E22" i="5"/>
  <c r="E20" i="5"/>
  <c r="E17" i="5"/>
  <c r="E15" i="5"/>
  <c r="E13" i="5"/>
  <c r="F128" i="4"/>
  <c r="F129" i="4" s="1"/>
  <c r="F130" i="4" s="1"/>
  <c r="F142" i="4" s="1"/>
  <c r="G16" i="2" s="1"/>
  <c r="F123" i="4"/>
  <c r="F121" i="4"/>
  <c r="F119" i="4"/>
  <c r="F117" i="4"/>
  <c r="F114" i="4"/>
  <c r="F112" i="4"/>
  <c r="F99" i="4"/>
  <c r="F100" i="4" s="1"/>
  <c r="F101" i="4" s="1"/>
  <c r="F141" i="4" s="1"/>
  <c r="G17" i="2" s="1"/>
  <c r="F95" i="4"/>
  <c r="F96" i="4" s="1"/>
  <c r="F78" i="4"/>
  <c r="F79" i="4" s="1"/>
  <c r="F75" i="4"/>
  <c r="F71" i="4"/>
  <c r="F69" i="4"/>
  <c r="F67" i="4"/>
  <c r="F65" i="4"/>
  <c r="F60" i="4"/>
  <c r="F58" i="4"/>
  <c r="F61" i="4" s="1"/>
  <c r="F55" i="4"/>
  <c r="F53" i="4"/>
  <c r="F51" i="4"/>
  <c r="F39" i="4"/>
  <c r="F36" i="4"/>
  <c r="F31" i="4"/>
  <c r="F28" i="4"/>
  <c r="F24" i="4"/>
  <c r="F22" i="4"/>
  <c r="F20" i="4"/>
  <c r="F17" i="4"/>
  <c r="F15" i="4"/>
  <c r="F13" i="4"/>
  <c r="F56" i="4" s="1"/>
  <c r="J160" i="3"/>
  <c r="I160" i="3"/>
  <c r="H160" i="3"/>
  <c r="G160" i="3"/>
  <c r="F160" i="3"/>
  <c r="J159" i="3"/>
  <c r="I159" i="3"/>
  <c r="H159" i="3"/>
  <c r="G159" i="3"/>
  <c r="F159" i="3"/>
  <c r="J148" i="3"/>
  <c r="J149" i="3" s="1"/>
  <c r="I148" i="3"/>
  <c r="I149" i="3" s="1"/>
  <c r="H148" i="3"/>
  <c r="H149" i="3" s="1"/>
  <c r="G148" i="3"/>
  <c r="G149" i="3" s="1"/>
  <c r="F148" i="3"/>
  <c r="F149" i="3" s="1"/>
  <c r="K147" i="3"/>
  <c r="J139" i="3"/>
  <c r="J140" i="3" s="1"/>
  <c r="J158" i="3" s="1"/>
  <c r="I139" i="3"/>
  <c r="I140" i="3" s="1"/>
  <c r="I158" i="3" s="1"/>
  <c r="H139" i="3"/>
  <c r="H140" i="3" s="1"/>
  <c r="H158" i="3" s="1"/>
  <c r="G139" i="3"/>
  <c r="G140" i="3" s="1"/>
  <c r="G158" i="3" s="1"/>
  <c r="F139" i="3"/>
  <c r="K138" i="3"/>
  <c r="F147" i="1" s="1"/>
  <c r="F148" i="1" s="1"/>
  <c r="F149" i="1" s="1"/>
  <c r="J129" i="3"/>
  <c r="J130" i="3" s="1"/>
  <c r="I129" i="3"/>
  <c r="I130" i="3" s="1"/>
  <c r="H129" i="3"/>
  <c r="H130" i="3" s="1"/>
  <c r="G129" i="3"/>
  <c r="G130" i="3" s="1"/>
  <c r="F129" i="3"/>
  <c r="F130" i="3" s="1"/>
  <c r="K128" i="3"/>
  <c r="J117" i="3"/>
  <c r="J118" i="3" s="1"/>
  <c r="J119" i="3" s="1"/>
  <c r="J163" i="3" s="1"/>
  <c r="I117" i="3"/>
  <c r="I118" i="3" s="1"/>
  <c r="I119" i="3" s="1"/>
  <c r="I163" i="3" s="1"/>
  <c r="H117" i="3"/>
  <c r="H118" i="3" s="1"/>
  <c r="H119" i="3" s="1"/>
  <c r="H163" i="3" s="1"/>
  <c r="G117" i="3"/>
  <c r="G118" i="3" s="1"/>
  <c r="G119" i="3" s="1"/>
  <c r="G163" i="3" s="1"/>
  <c r="F117" i="3"/>
  <c r="F118" i="3" s="1"/>
  <c r="K116" i="3"/>
  <c r="F136" i="1" s="1"/>
  <c r="F137" i="1" s="1"/>
  <c r="F138" i="1" s="1"/>
  <c r="F139" i="1" s="1"/>
  <c r="J112" i="3"/>
  <c r="I112" i="3"/>
  <c r="H112" i="3"/>
  <c r="G112" i="3"/>
  <c r="F112" i="3"/>
  <c r="K111" i="3"/>
  <c r="J110" i="3"/>
  <c r="I110" i="3"/>
  <c r="H110" i="3"/>
  <c r="G110" i="3"/>
  <c r="F110" i="3"/>
  <c r="K110" i="3" s="1"/>
  <c r="K109" i="3"/>
  <c r="J108" i="3"/>
  <c r="I108" i="3"/>
  <c r="H108" i="3"/>
  <c r="G108" i="3"/>
  <c r="F108" i="3"/>
  <c r="K107" i="3"/>
  <c r="F127" i="1" s="1"/>
  <c r="F128" i="1" s="1"/>
  <c r="J106" i="3"/>
  <c r="I106" i="3"/>
  <c r="H106" i="3"/>
  <c r="G106" i="3"/>
  <c r="F106" i="3"/>
  <c r="K105" i="3"/>
  <c r="K104" i="3"/>
  <c r="F124" i="1" s="1"/>
  <c r="J103" i="3"/>
  <c r="I103" i="3"/>
  <c r="H103" i="3"/>
  <c r="G103" i="3"/>
  <c r="F103" i="3"/>
  <c r="K102" i="3"/>
  <c r="F122" i="1" s="1"/>
  <c r="F123" i="1" s="1"/>
  <c r="J101" i="3"/>
  <c r="I101" i="3"/>
  <c r="H101" i="3"/>
  <c r="H113" i="3" s="1"/>
  <c r="H114" i="3" s="1"/>
  <c r="G101" i="3"/>
  <c r="F101" i="3"/>
  <c r="K100" i="3"/>
  <c r="K99" i="3"/>
  <c r="J91" i="3"/>
  <c r="J164" i="3" s="1"/>
  <c r="J90" i="3"/>
  <c r="I90" i="3"/>
  <c r="H90" i="3"/>
  <c r="G90" i="3"/>
  <c r="F90" i="3"/>
  <c r="K89" i="3"/>
  <c r="J88" i="3"/>
  <c r="I88" i="3"/>
  <c r="H88" i="3"/>
  <c r="G88" i="3"/>
  <c r="F88" i="3"/>
  <c r="K87" i="3"/>
  <c r="F107" i="1" s="1"/>
  <c r="F108" i="1" s="1"/>
  <c r="J78" i="3"/>
  <c r="J79" i="3" s="1"/>
  <c r="I78" i="3"/>
  <c r="I79" i="3" s="1"/>
  <c r="H78" i="3"/>
  <c r="H79" i="3" s="1"/>
  <c r="G78" i="3"/>
  <c r="G79" i="3" s="1"/>
  <c r="F78" i="3"/>
  <c r="F79" i="3" s="1"/>
  <c r="K77" i="3"/>
  <c r="J75" i="3"/>
  <c r="I75" i="3"/>
  <c r="H75" i="3"/>
  <c r="G75" i="3"/>
  <c r="F75" i="3"/>
  <c r="K74" i="3"/>
  <c r="K73" i="3"/>
  <c r="K72" i="3"/>
  <c r="J71" i="3"/>
  <c r="I71" i="3"/>
  <c r="H71" i="3"/>
  <c r="G71" i="3"/>
  <c r="F71" i="3"/>
  <c r="K70" i="3"/>
  <c r="F70" i="1" s="1"/>
  <c r="J69" i="3"/>
  <c r="I69" i="3"/>
  <c r="H69" i="3"/>
  <c r="G69" i="3"/>
  <c r="F69" i="3"/>
  <c r="K68" i="3"/>
  <c r="J67" i="3"/>
  <c r="I67" i="3"/>
  <c r="H67" i="3"/>
  <c r="G67" i="3"/>
  <c r="F67" i="3"/>
  <c r="K66" i="3"/>
  <c r="J65" i="3"/>
  <c r="I65" i="3"/>
  <c r="H65" i="3"/>
  <c r="G65" i="3"/>
  <c r="G76" i="3" s="1"/>
  <c r="F65" i="3"/>
  <c r="K64" i="3"/>
  <c r="J60" i="3"/>
  <c r="I60" i="3"/>
  <c r="H60" i="3"/>
  <c r="G60" i="3"/>
  <c r="F60" i="3"/>
  <c r="K60" i="3" s="1"/>
  <c r="K59" i="3"/>
  <c r="J58" i="3"/>
  <c r="I58" i="3"/>
  <c r="I61" i="3" s="1"/>
  <c r="H58" i="3"/>
  <c r="H61" i="3" s="1"/>
  <c r="G58" i="3"/>
  <c r="F58" i="3"/>
  <c r="K57" i="3"/>
  <c r="J55" i="3"/>
  <c r="I55" i="3"/>
  <c r="H55" i="3"/>
  <c r="G55" i="3"/>
  <c r="F55" i="3"/>
  <c r="K55" i="3" s="1"/>
  <c r="K54" i="3"/>
  <c r="J53" i="3"/>
  <c r="I53" i="3"/>
  <c r="H53" i="3"/>
  <c r="G53" i="3"/>
  <c r="F53" i="3"/>
  <c r="K52" i="3"/>
  <c r="F52" i="1" s="1"/>
  <c r="J51" i="3"/>
  <c r="I51" i="3"/>
  <c r="H51" i="3"/>
  <c r="G51" i="3"/>
  <c r="F51" i="3"/>
  <c r="K50" i="3"/>
  <c r="K49" i="3"/>
  <c r="K48" i="3"/>
  <c r="K47" i="3"/>
  <c r="K46" i="3"/>
  <c r="K45" i="3"/>
  <c r="K44" i="3"/>
  <c r="K43" i="3"/>
  <c r="K42" i="3"/>
  <c r="K41" i="3"/>
  <c r="K40" i="3"/>
  <c r="J39" i="3"/>
  <c r="I39" i="3"/>
  <c r="H39" i="3"/>
  <c r="G39" i="3"/>
  <c r="F39" i="3"/>
  <c r="K38" i="3"/>
  <c r="K37" i="3"/>
  <c r="F37" i="1" s="1"/>
  <c r="I36" i="3"/>
  <c r="G36" i="3"/>
  <c r="F36" i="3"/>
  <c r="K35" i="3"/>
  <c r="K34" i="3"/>
  <c r="F34" i="1" s="1"/>
  <c r="K33" i="3"/>
  <c r="F33" i="1" s="1"/>
  <c r="J32" i="3"/>
  <c r="J36" i="3" s="1"/>
  <c r="H32" i="3"/>
  <c r="H36" i="3" s="1"/>
  <c r="J31" i="3"/>
  <c r="I31" i="3"/>
  <c r="H31" i="3"/>
  <c r="G31" i="3"/>
  <c r="F31" i="3"/>
  <c r="K30" i="3"/>
  <c r="K29" i="3"/>
  <c r="J28" i="3"/>
  <c r="I28" i="3"/>
  <c r="H28" i="3"/>
  <c r="G28" i="3"/>
  <c r="F28" i="3"/>
  <c r="K27" i="3"/>
  <c r="F27" i="1" s="1"/>
  <c r="K26" i="3"/>
  <c r="F26" i="1" s="1"/>
  <c r="K25" i="3"/>
  <c r="F25" i="1" s="1"/>
  <c r="J24" i="3"/>
  <c r="I24" i="3"/>
  <c r="H24" i="3"/>
  <c r="G24" i="3"/>
  <c r="F24" i="3"/>
  <c r="K23" i="3"/>
  <c r="J22" i="3"/>
  <c r="I22" i="3"/>
  <c r="H22" i="3"/>
  <c r="G22" i="3"/>
  <c r="F22" i="3"/>
  <c r="K21" i="3"/>
  <c r="J20" i="3"/>
  <c r="I20" i="3"/>
  <c r="H20" i="3"/>
  <c r="G20" i="3"/>
  <c r="F20" i="3"/>
  <c r="K19" i="3"/>
  <c r="F19" i="1" s="1"/>
  <c r="K18" i="3"/>
  <c r="F18" i="1" s="1"/>
  <c r="J17" i="3"/>
  <c r="I17" i="3"/>
  <c r="H17" i="3"/>
  <c r="G17" i="3"/>
  <c r="F17" i="3"/>
  <c r="K16" i="3"/>
  <c r="J15" i="3"/>
  <c r="I15" i="3"/>
  <c r="H15" i="3"/>
  <c r="G15" i="3"/>
  <c r="F15" i="3"/>
  <c r="K14" i="3"/>
  <c r="F14" i="1" s="1"/>
  <c r="J13" i="3"/>
  <c r="I13" i="3"/>
  <c r="H13" i="3"/>
  <c r="G13" i="3"/>
  <c r="F13" i="3"/>
  <c r="K12" i="3"/>
  <c r="K11" i="3"/>
  <c r="F11" i="1" s="1"/>
  <c r="V17" i="2"/>
  <c r="U17" i="2"/>
  <c r="R17" i="2"/>
  <c r="Q17" i="2"/>
  <c r="N17" i="2"/>
  <c r="J17" i="2"/>
  <c r="I17" i="2"/>
  <c r="N16" i="2"/>
  <c r="M16" i="2"/>
  <c r="J16" i="2"/>
  <c r="I16" i="2"/>
  <c r="F193" i="1"/>
  <c r="F194" i="1" s="1"/>
  <c r="F216" i="1" s="1"/>
  <c r="F183" i="1"/>
  <c r="F184" i="1" s="1"/>
  <c r="F215" i="1" s="1"/>
  <c r="F168" i="1"/>
  <c r="F131" i="1"/>
  <c r="F132" i="1" s="1"/>
  <c r="F129" i="1"/>
  <c r="F130" i="1" s="1"/>
  <c r="F125" i="1"/>
  <c r="F120" i="1"/>
  <c r="F119" i="1"/>
  <c r="F109" i="1"/>
  <c r="F110" i="1" s="1"/>
  <c r="F97" i="1"/>
  <c r="F98" i="1" s="1"/>
  <c r="F99" i="1" s="1"/>
  <c r="F100" i="1" s="1"/>
  <c r="F93" i="1"/>
  <c r="F92" i="1"/>
  <c r="F91" i="1"/>
  <c r="F90" i="1"/>
  <c r="F89" i="1"/>
  <c r="F88" i="1"/>
  <c r="F87" i="1"/>
  <c r="F77" i="1"/>
  <c r="F74" i="1"/>
  <c r="F73" i="1"/>
  <c r="F72" i="1"/>
  <c r="F68" i="1"/>
  <c r="F66" i="1"/>
  <c r="F64" i="1"/>
  <c r="F59" i="1"/>
  <c r="F57" i="1"/>
  <c r="F54" i="1"/>
  <c r="F50" i="1"/>
  <c r="F49" i="1"/>
  <c r="F48" i="1"/>
  <c r="F47" i="1"/>
  <c r="F46" i="1"/>
  <c r="F45" i="1"/>
  <c r="F44" i="1"/>
  <c r="F43" i="1"/>
  <c r="F42" i="1"/>
  <c r="F41" i="1"/>
  <c r="F40" i="1"/>
  <c r="F38" i="1"/>
  <c r="F35" i="1"/>
  <c r="F30" i="1"/>
  <c r="F29" i="1"/>
  <c r="F23" i="1"/>
  <c r="F21" i="1"/>
  <c r="F16" i="1"/>
  <c r="F12" i="1"/>
  <c r="E143" i="9" l="1"/>
  <c r="F208" i="1"/>
  <c r="G80" i="3"/>
  <c r="G162" i="3" s="1"/>
  <c r="I113" i="3"/>
  <c r="I114" i="3" s="1"/>
  <c r="I157" i="3" s="1"/>
  <c r="K149" i="3"/>
  <c r="K159" i="3"/>
  <c r="E61" i="8"/>
  <c r="E76" i="19"/>
  <c r="E80" i="19" s="1"/>
  <c r="E140" i="19" s="1"/>
  <c r="E143" i="19" s="1"/>
  <c r="E124" i="20"/>
  <c r="E125" i="20" s="1"/>
  <c r="E80" i="16"/>
  <c r="E140" i="16" s="1"/>
  <c r="S15" i="2" s="1"/>
  <c r="S19" i="2" s="1"/>
  <c r="K15" i="3"/>
  <c r="K24" i="3"/>
  <c r="H76" i="3"/>
  <c r="K67" i="3"/>
  <c r="K71" i="3"/>
  <c r="G91" i="3"/>
  <c r="G164" i="3" s="1"/>
  <c r="G165" i="3" s="1"/>
  <c r="K103" i="3"/>
  <c r="K112" i="3"/>
  <c r="K160" i="3"/>
  <c r="F124" i="4"/>
  <c r="F125" i="4" s="1"/>
  <c r="F138" i="4" s="1"/>
  <c r="E124" i="14"/>
  <c r="E125" i="14" s="1"/>
  <c r="E61" i="15"/>
  <c r="E76" i="18"/>
  <c r="E80" i="18" s="1"/>
  <c r="E140" i="18" s="1"/>
  <c r="E143" i="18" s="1"/>
  <c r="E124" i="19"/>
  <c r="E125" i="19" s="1"/>
  <c r="E138" i="19" s="1"/>
  <c r="V9" i="2" s="1"/>
  <c r="E102" i="12"/>
  <c r="K17" i="3"/>
  <c r="G61" i="3"/>
  <c r="H91" i="3"/>
  <c r="H164" i="3" s="1"/>
  <c r="J113" i="3"/>
  <c r="J114" i="3" s="1"/>
  <c r="E131" i="6"/>
  <c r="E76" i="8"/>
  <c r="E80" i="8" s="1"/>
  <c r="E140" i="8" s="1"/>
  <c r="E56" i="12"/>
  <c r="E137" i="12"/>
  <c r="O10" i="2" s="1"/>
  <c r="E124" i="18"/>
  <c r="E125" i="18" s="1"/>
  <c r="E61" i="19"/>
  <c r="F24" i="1"/>
  <c r="F22" i="1"/>
  <c r="F65" i="1"/>
  <c r="F60" i="1"/>
  <c r="F71" i="1"/>
  <c r="F78" i="1"/>
  <c r="F58" i="1"/>
  <c r="F69" i="1"/>
  <c r="F53" i="1"/>
  <c r="F17" i="1"/>
  <c r="F55" i="1"/>
  <c r="F67" i="1"/>
  <c r="F15" i="1"/>
  <c r="F169" i="1"/>
  <c r="F170" i="1" s="1"/>
  <c r="F203" i="1"/>
  <c r="K69" i="3"/>
  <c r="I56" i="3"/>
  <c r="I62" i="3" s="1"/>
  <c r="I81" i="3" s="1"/>
  <c r="K51" i="3"/>
  <c r="F111" i="1"/>
  <c r="E102" i="6"/>
  <c r="E56" i="6"/>
  <c r="E62" i="6" s="1"/>
  <c r="E136" i="6" s="1"/>
  <c r="K28" i="3"/>
  <c r="K53" i="3"/>
  <c r="F91" i="3"/>
  <c r="F164" i="3" s="1"/>
  <c r="K106" i="3"/>
  <c r="F217" i="1"/>
  <c r="E56" i="20"/>
  <c r="E62" i="20" s="1"/>
  <c r="E136" i="20" s="1"/>
  <c r="E76" i="14"/>
  <c r="E80" i="14" s="1"/>
  <c r="E140" i="14" s="1"/>
  <c r="E143" i="14" s="1"/>
  <c r="E124" i="21"/>
  <c r="E125" i="21" s="1"/>
  <c r="E131" i="21" s="1"/>
  <c r="E56" i="21"/>
  <c r="E62" i="21" s="1"/>
  <c r="E136" i="21" s="1"/>
  <c r="E137" i="5"/>
  <c r="E102" i="5"/>
  <c r="E56" i="10"/>
  <c r="E62" i="10" s="1"/>
  <c r="E136" i="10" s="1"/>
  <c r="E124" i="9"/>
  <c r="E125" i="9" s="1"/>
  <c r="E131" i="9" s="1"/>
  <c r="L15" i="2"/>
  <c r="L19" i="2" s="1"/>
  <c r="E56" i="9"/>
  <c r="E62" i="9" s="1"/>
  <c r="E136" i="9" s="1"/>
  <c r="F61" i="1"/>
  <c r="E124" i="8"/>
  <c r="E125" i="8" s="1"/>
  <c r="E131" i="8" s="1"/>
  <c r="F39" i="1"/>
  <c r="E76" i="11"/>
  <c r="E80" i="11" s="1"/>
  <c r="E140" i="11" s="1"/>
  <c r="E143" i="11" s="1"/>
  <c r="E124" i="12"/>
  <c r="E125" i="12" s="1"/>
  <c r="E131" i="12" s="1"/>
  <c r="E76" i="12"/>
  <c r="E80" i="12" s="1"/>
  <c r="E140" i="12" s="1"/>
  <c r="E56" i="5"/>
  <c r="E62" i="5" s="1"/>
  <c r="E136" i="5" s="1"/>
  <c r="F13" i="1"/>
  <c r="E124" i="15"/>
  <c r="E125" i="15" s="1"/>
  <c r="E131" i="15" s="1"/>
  <c r="F126" i="1"/>
  <c r="F121" i="1"/>
  <c r="E76" i="15"/>
  <c r="E80" i="15" s="1"/>
  <c r="E140" i="15" s="1"/>
  <c r="R15" i="2" s="1"/>
  <c r="R19" i="2" s="1"/>
  <c r="E56" i="15"/>
  <c r="E62" i="15" s="1"/>
  <c r="E76" i="21"/>
  <c r="E80" i="21" s="1"/>
  <c r="E140" i="21" s="1"/>
  <c r="E143" i="21" s="1"/>
  <c r="F20" i="1"/>
  <c r="E76" i="20"/>
  <c r="E80" i="20" s="1"/>
  <c r="E140" i="20" s="1"/>
  <c r="W15" i="2" s="1"/>
  <c r="W19" i="2" s="1"/>
  <c r="E56" i="19"/>
  <c r="E62" i="19" s="1"/>
  <c r="E81" i="19" s="1"/>
  <c r="F31" i="1"/>
  <c r="E56" i="18"/>
  <c r="E62" i="18" s="1"/>
  <c r="E136" i="18" s="1"/>
  <c r="E76" i="17"/>
  <c r="E80" i="17" s="1"/>
  <c r="E140" i="17" s="1"/>
  <c r="E56" i="17"/>
  <c r="E62" i="17" s="1"/>
  <c r="E136" i="17" s="1"/>
  <c r="E56" i="16"/>
  <c r="E62" i="16" s="1"/>
  <c r="E136" i="16" s="1"/>
  <c r="F94" i="1"/>
  <c r="F95" i="1" s="1"/>
  <c r="F101" i="1" s="1"/>
  <c r="E56" i="14"/>
  <c r="E62" i="14" s="1"/>
  <c r="E136" i="14" s="1"/>
  <c r="E124" i="13"/>
  <c r="E125" i="13" s="1"/>
  <c r="E131" i="13" s="1"/>
  <c r="F75" i="1"/>
  <c r="F51" i="1"/>
  <c r="F28" i="1"/>
  <c r="E56" i="13"/>
  <c r="E62" i="13" s="1"/>
  <c r="E136" i="13" s="1"/>
  <c r="J157" i="3"/>
  <c r="J120" i="3"/>
  <c r="F131" i="4"/>
  <c r="H120" i="3"/>
  <c r="H157" i="3"/>
  <c r="K117" i="3"/>
  <c r="K129" i="3"/>
  <c r="F140" i="3"/>
  <c r="K139" i="3"/>
  <c r="E137" i="10"/>
  <c r="M10" i="2" s="1"/>
  <c r="E102" i="10"/>
  <c r="E138" i="12"/>
  <c r="O9" i="2" s="1"/>
  <c r="E102" i="13"/>
  <c r="E137" i="13"/>
  <c r="P10" i="2" s="1"/>
  <c r="V15" i="2"/>
  <c r="V19" i="2" s="1"/>
  <c r="H56" i="3"/>
  <c r="H62" i="3" s="1"/>
  <c r="K36" i="3"/>
  <c r="H80" i="3"/>
  <c r="H162" i="3" s="1"/>
  <c r="K79" i="3"/>
  <c r="E143" i="8"/>
  <c r="K15" i="2"/>
  <c r="K19" i="2" s="1"/>
  <c r="U15" i="2"/>
  <c r="U19" i="2" s="1"/>
  <c r="K22" i="3"/>
  <c r="K39" i="3"/>
  <c r="I76" i="3"/>
  <c r="I80" i="3" s="1"/>
  <c r="I162" i="3" s="1"/>
  <c r="F113" i="3"/>
  <c r="K101" i="3"/>
  <c r="Y17" i="2"/>
  <c r="J15" i="2"/>
  <c r="J19" i="2" s="1"/>
  <c r="Q15" i="2"/>
  <c r="Q19" i="2" s="1"/>
  <c r="F56" i="3"/>
  <c r="K13" i="3"/>
  <c r="J56" i="3"/>
  <c r="K20" i="3"/>
  <c r="K31" i="3"/>
  <c r="G56" i="3"/>
  <c r="G62" i="3" s="1"/>
  <c r="K32" i="3"/>
  <c r="F32" i="1" s="1"/>
  <c r="F76" i="3"/>
  <c r="J76" i="3"/>
  <c r="J80" i="3" s="1"/>
  <c r="J162" i="3" s="1"/>
  <c r="J165" i="3" s="1"/>
  <c r="K75" i="3"/>
  <c r="I91" i="3"/>
  <c r="I164" i="3" s="1"/>
  <c r="K90" i="3"/>
  <c r="G113" i="3"/>
  <c r="G114" i="3" s="1"/>
  <c r="F119" i="3"/>
  <c r="K118" i="3"/>
  <c r="K148" i="3"/>
  <c r="F62" i="4"/>
  <c r="F76" i="4"/>
  <c r="F80" i="4" s="1"/>
  <c r="F140" i="4" s="1"/>
  <c r="E124" i="5"/>
  <c r="E125" i="5" s="1"/>
  <c r="E76" i="6"/>
  <c r="E80" i="6" s="1"/>
  <c r="E140" i="6" s="1"/>
  <c r="J10" i="2"/>
  <c r="E56" i="8"/>
  <c r="E62" i="8" s="1"/>
  <c r="E56" i="11"/>
  <c r="E62" i="11" s="1"/>
  <c r="F61" i="3"/>
  <c r="K61" i="3" s="1"/>
  <c r="K58" i="3"/>
  <c r="J61" i="3"/>
  <c r="K65" i="3"/>
  <c r="K78" i="3"/>
  <c r="K108" i="3"/>
  <c r="E80" i="5"/>
  <c r="E140" i="5" s="1"/>
  <c r="E138" i="10"/>
  <c r="M9" i="2" s="1"/>
  <c r="K88" i="3"/>
  <c r="K130" i="3"/>
  <c r="F158" i="1" s="1"/>
  <c r="F159" i="1" s="1"/>
  <c r="F160" i="1" s="1"/>
  <c r="F204" i="1" s="1"/>
  <c r="F137" i="4"/>
  <c r="F102" i="4"/>
  <c r="J9" i="2"/>
  <c r="E138" i="8"/>
  <c r="K9" i="2" s="1"/>
  <c r="E138" i="11"/>
  <c r="N9" i="2" s="1"/>
  <c r="E131" i="11"/>
  <c r="E102" i="8"/>
  <c r="E143" i="16"/>
  <c r="E131" i="16"/>
  <c r="E138" i="16"/>
  <c r="S9" i="2" s="1"/>
  <c r="E81" i="17"/>
  <c r="E131" i="17"/>
  <c r="E138" i="17"/>
  <c r="T9" i="2" s="1"/>
  <c r="E131" i="20"/>
  <c r="E138" i="20"/>
  <c r="W9" i="2" s="1"/>
  <c r="E102" i="9"/>
  <c r="E137" i="11"/>
  <c r="N10" i="2" s="1"/>
  <c r="E102" i="11"/>
  <c r="E131" i="14"/>
  <c r="E138" i="14"/>
  <c r="Q9" i="2" s="1"/>
  <c r="E138" i="15"/>
  <c r="R9" i="2" s="1"/>
  <c r="E102" i="16"/>
  <c r="E137" i="16"/>
  <c r="S10" i="2" s="1"/>
  <c r="E131" i="18"/>
  <c r="E138" i="18"/>
  <c r="U9" i="2" s="1"/>
  <c r="E102" i="20"/>
  <c r="E137" i="20"/>
  <c r="W10" i="2" s="1"/>
  <c r="E76" i="10"/>
  <c r="E80" i="10" s="1"/>
  <c r="E140" i="10" s="1"/>
  <c r="E61" i="12"/>
  <c r="E76" i="13"/>
  <c r="E80" i="13" s="1"/>
  <c r="E140" i="13" s="1"/>
  <c r="E102" i="17"/>
  <c r="E137" i="17"/>
  <c r="T10" i="2" s="1"/>
  <c r="E102" i="21"/>
  <c r="E137" i="21"/>
  <c r="X10" i="2" s="1"/>
  <c r="E102" i="15"/>
  <c r="E102" i="19"/>
  <c r="E102" i="14"/>
  <c r="E102" i="18"/>
  <c r="H165" i="3" l="1"/>
  <c r="K164" i="3"/>
  <c r="E62" i="12"/>
  <c r="E131" i="19"/>
  <c r="E138" i="21"/>
  <c r="X9" i="2" s="1"/>
  <c r="I120" i="3"/>
  <c r="N15" i="2"/>
  <c r="N19" i="2" s="1"/>
  <c r="F36" i="1"/>
  <c r="F76" i="1"/>
  <c r="F79" i="1"/>
  <c r="E81" i="10"/>
  <c r="I156" i="3"/>
  <c r="I161" i="3" s="1"/>
  <c r="I166" i="3" s="1"/>
  <c r="K91" i="3"/>
  <c r="E143" i="20"/>
  <c r="E81" i="20"/>
  <c r="E81" i="21"/>
  <c r="E138" i="9"/>
  <c r="L9" i="2" s="1"/>
  <c r="E81" i="9"/>
  <c r="E81" i="15"/>
  <c r="E143" i="15"/>
  <c r="F133" i="1"/>
  <c r="F134" i="1" s="1"/>
  <c r="F140" i="1" s="1"/>
  <c r="E143" i="12"/>
  <c r="O15" i="2"/>
  <c r="O19" i="2" s="1"/>
  <c r="E138" i="13"/>
  <c r="P9" i="2" s="1"/>
  <c r="E136" i="15"/>
  <c r="X15" i="2"/>
  <c r="X19" i="2" s="1"/>
  <c r="E136" i="19"/>
  <c r="E81" i="18"/>
  <c r="E143" i="17"/>
  <c r="T15" i="2"/>
  <c r="T19" i="2" s="1"/>
  <c r="E81" i="16"/>
  <c r="F56" i="1"/>
  <c r="E81" i="14"/>
  <c r="E81" i="13"/>
  <c r="E136" i="12"/>
  <c r="E81" i="12"/>
  <c r="E139" i="16"/>
  <c r="E144" i="16" s="1"/>
  <c r="S8" i="2"/>
  <c r="S14" i="2" s="1"/>
  <c r="S20" i="2" s="1"/>
  <c r="S21" i="2" s="1"/>
  <c r="G120" i="3"/>
  <c r="G157" i="3"/>
  <c r="E139" i="20"/>
  <c r="E144" i="20" s="1"/>
  <c r="W8" i="2"/>
  <c r="W14" i="2" s="1"/>
  <c r="W20" i="2" s="1"/>
  <c r="W21" i="2" s="1"/>
  <c r="E143" i="5"/>
  <c r="H15" i="2"/>
  <c r="H19" i="2" s="1"/>
  <c r="E136" i="11"/>
  <c r="E81" i="11"/>
  <c r="E143" i="6"/>
  <c r="I15" i="2"/>
  <c r="I19" i="2" s="1"/>
  <c r="K56" i="3"/>
  <c r="F62" i="3"/>
  <c r="E139" i="9"/>
  <c r="E144" i="9" s="1"/>
  <c r="L8" i="2"/>
  <c r="E81" i="5"/>
  <c r="I165" i="3"/>
  <c r="H81" i="3"/>
  <c r="H156" i="3"/>
  <c r="H161" i="3" s="1"/>
  <c r="H166" i="3" s="1"/>
  <c r="F158" i="3"/>
  <c r="K158" i="3" s="1"/>
  <c r="K140" i="3"/>
  <c r="E139" i="6"/>
  <c r="E144" i="6" s="1"/>
  <c r="I8" i="2"/>
  <c r="I14" i="2" s="1"/>
  <c r="G9" i="2"/>
  <c r="H9" i="2"/>
  <c r="E139" i="19"/>
  <c r="E144" i="19" s="1"/>
  <c r="V8" i="2"/>
  <c r="V14" i="2" s="1"/>
  <c r="V20" i="2" s="1"/>
  <c r="V21" i="2" s="1"/>
  <c r="E139" i="14"/>
  <c r="E144" i="14" s="1"/>
  <c r="Q8" i="2"/>
  <c r="Q14" i="2" s="1"/>
  <c r="Q20" i="2" s="1"/>
  <c r="Q21" i="2" s="1"/>
  <c r="F81" i="4"/>
  <c r="F136" i="4"/>
  <c r="H8" i="2"/>
  <c r="E143" i="13"/>
  <c r="P15" i="2"/>
  <c r="P19" i="2" s="1"/>
  <c r="E139" i="13"/>
  <c r="P8" i="2"/>
  <c r="E139" i="21"/>
  <c r="E144" i="21" s="1"/>
  <c r="X8" i="2"/>
  <c r="E136" i="8"/>
  <c r="E81" i="8"/>
  <c r="E138" i="5"/>
  <c r="E139" i="5" s="1"/>
  <c r="E131" i="5"/>
  <c r="F80" i="3"/>
  <c r="K76" i="3"/>
  <c r="E81" i="6"/>
  <c r="E139" i="15"/>
  <c r="R8" i="2"/>
  <c r="R14" i="2" s="1"/>
  <c r="R20" i="2" s="1"/>
  <c r="R21" i="2" s="1"/>
  <c r="E139" i="17"/>
  <c r="E144" i="17" s="1"/>
  <c r="T8" i="2"/>
  <c r="T14" i="2" s="1"/>
  <c r="T20" i="2" s="1"/>
  <c r="T21" i="2" s="1"/>
  <c r="G156" i="3"/>
  <c r="G81" i="3"/>
  <c r="K113" i="3"/>
  <c r="F114" i="3"/>
  <c r="E143" i="10"/>
  <c r="M15" i="2"/>
  <c r="M19" i="2" s="1"/>
  <c r="E139" i="18"/>
  <c r="E144" i="18" s="1"/>
  <c r="U8" i="2"/>
  <c r="U14" i="2" s="1"/>
  <c r="U20" i="2" s="1"/>
  <c r="U21" i="2" s="1"/>
  <c r="F201" i="1"/>
  <c r="G10" i="2"/>
  <c r="E139" i="10"/>
  <c r="M8" i="2"/>
  <c r="M14" i="2" s="1"/>
  <c r="F209" i="1"/>
  <c r="F18" i="2"/>
  <c r="Y18" i="2" s="1"/>
  <c r="F143" i="4"/>
  <c r="G15" i="2"/>
  <c r="G19" i="2" s="1"/>
  <c r="F163" i="3"/>
  <c r="K163" i="3" s="1"/>
  <c r="K119" i="3"/>
  <c r="J62" i="3"/>
  <c r="L14" i="2" l="1"/>
  <c r="L20" i="2" s="1"/>
  <c r="L21" i="2" s="1"/>
  <c r="X14" i="2"/>
  <c r="X20" i="2" s="1"/>
  <c r="X21" i="2" s="1"/>
  <c r="M20" i="2"/>
  <c r="M21" i="2" s="1"/>
  <c r="G161" i="3"/>
  <c r="G166" i="3" s="1"/>
  <c r="P14" i="2"/>
  <c r="F62" i="1"/>
  <c r="F80" i="1"/>
  <c r="I20" i="2"/>
  <c r="I21" i="2" s="1"/>
  <c r="E144" i="5"/>
  <c r="E144" i="15"/>
  <c r="E144" i="10"/>
  <c r="Y10" i="2"/>
  <c r="P20" i="2"/>
  <c r="P21" i="2" s="1"/>
  <c r="H14" i="2"/>
  <c r="H20" i="2" s="1"/>
  <c r="H21" i="2" s="1"/>
  <c r="F156" i="3"/>
  <c r="K62" i="3"/>
  <c r="F81" i="3"/>
  <c r="J8" i="2"/>
  <c r="J14" i="2" s="1"/>
  <c r="J20" i="2" s="1"/>
  <c r="J21" i="2" s="1"/>
  <c r="F139" i="4"/>
  <c r="F144" i="4" s="1"/>
  <c r="G8" i="2"/>
  <c r="G14" i="2" s="1"/>
  <c r="G20" i="2" s="1"/>
  <c r="G21" i="2" s="1"/>
  <c r="J156" i="3"/>
  <c r="J161" i="3" s="1"/>
  <c r="J166" i="3" s="1"/>
  <c r="J81" i="3"/>
  <c r="F120" i="3"/>
  <c r="K120" i="3" s="1"/>
  <c r="K114" i="3"/>
  <c r="F157" i="3"/>
  <c r="K157" i="3" s="1"/>
  <c r="F16" i="2"/>
  <c r="Y16" i="2" s="1"/>
  <c r="F207" i="1"/>
  <c r="K80" i="3"/>
  <c r="F162" i="3"/>
  <c r="E139" i="8"/>
  <c r="E144" i="8" s="1"/>
  <c r="K8" i="2"/>
  <c r="K14" i="2" s="1"/>
  <c r="K20" i="2" s="1"/>
  <c r="K21" i="2" s="1"/>
  <c r="E144" i="13"/>
  <c r="F11" i="2"/>
  <c r="Y11" i="2" s="1"/>
  <c r="F202" i="1"/>
  <c r="E139" i="11"/>
  <c r="E144" i="11" s="1"/>
  <c r="N8" i="2"/>
  <c r="N14" i="2" s="1"/>
  <c r="N20" i="2" s="1"/>
  <c r="N21" i="2" s="1"/>
  <c r="E139" i="12"/>
  <c r="E144" i="12" s="1"/>
  <c r="O8" i="2"/>
  <c r="O14" i="2" s="1"/>
  <c r="O20" i="2" s="1"/>
  <c r="O21" i="2" s="1"/>
  <c r="F81" i="1" l="1"/>
  <c r="K81" i="3"/>
  <c r="F200" i="1"/>
  <c r="F9" i="2"/>
  <c r="Y9" i="2" s="1"/>
  <c r="K162" i="3"/>
  <c r="F165" i="3"/>
  <c r="K165" i="3" s="1"/>
  <c r="K156" i="3"/>
  <c r="F161" i="3"/>
  <c r="F15" i="2" l="1"/>
  <c r="F206" i="1"/>
  <c r="F210" i="1" s="1"/>
  <c r="F166" i="3"/>
  <c r="K161" i="3"/>
  <c r="F8" i="2"/>
  <c r="F199" i="1"/>
  <c r="F205" i="1" l="1"/>
  <c r="F211" i="1" s="1"/>
  <c r="F212" i="1" s="1"/>
  <c r="F218" i="1" s="1"/>
  <c r="K166" i="3"/>
  <c r="Y8" i="2"/>
  <c r="F19" i="2"/>
  <c r="Y15" i="2"/>
  <c r="Y19" i="2" s="1"/>
  <c r="Y20" i="2" l="1"/>
  <c r="Y21" i="2" s="1"/>
  <c r="F20" i="2"/>
  <c r="F21" i="2" s="1"/>
</calcChain>
</file>

<file path=xl/sharedStrings.xml><?xml version="1.0" encoding="utf-8"?>
<sst xmlns="http://schemas.openxmlformats.org/spreadsheetml/2006/main" count="4099" uniqueCount="167">
  <si>
    <t>PRÓ-REITORIA DE ADMINISTRAÇÃO E FINANÇAS – PRAF</t>
  </si>
  <si>
    <t>DIRETORIA DE ORÇAMENTO - DOR</t>
  </si>
  <si>
    <t>Proposta Orçamentária 2018</t>
  </si>
  <si>
    <t>Programa 2080 - Educação de Qualidade para Todos</t>
  </si>
  <si>
    <r>
      <rPr>
        <b/>
        <sz val="11"/>
        <color rgb="FF993300"/>
        <rFont val="Calibri"/>
        <family val="2"/>
        <charset val="1"/>
      </rPr>
      <t>Ação 20RL</t>
    </r>
    <r>
      <rPr>
        <b/>
        <sz val="11"/>
        <color rgb="FF993300"/>
        <rFont val="Calibri"/>
        <family val="2"/>
        <charset val="1"/>
      </rPr>
      <t>- Funcionamento das Instituições Federais de Educação Profissional e Tecnológica</t>
    </r>
  </si>
  <si>
    <t>Descrição</t>
  </si>
  <si>
    <t>Despesa</t>
  </si>
  <si>
    <t>Fonte</t>
  </si>
  <si>
    <t>3 - Outras Despesas Correntes</t>
  </si>
  <si>
    <t>Diárias no País</t>
  </si>
  <si>
    <t>339014.14</t>
  </si>
  <si>
    <t>Diárias no Exterior</t>
  </si>
  <si>
    <t>339014.16</t>
  </si>
  <si>
    <t>Sub- Total</t>
  </si>
  <si>
    <t>Auxílio Financeiro a Estudantes</t>
  </si>
  <si>
    <t>339018.00</t>
  </si>
  <si>
    <t>Auxílio Financeiro a Pesquisadores</t>
  </si>
  <si>
    <t>339020.00</t>
  </si>
  <si>
    <t>Material de Consumo</t>
  </si>
  <si>
    <t>339030.00</t>
  </si>
  <si>
    <t>Material de Processamento de Dados</t>
  </si>
  <si>
    <t>339030.17</t>
  </si>
  <si>
    <t>Premiações culturais, artísticas, científicas, desport e outras</t>
  </si>
  <si>
    <t>339031.00</t>
  </si>
  <si>
    <t>Material, Bem ou Serviço P/ Distrib. Gratuita</t>
  </si>
  <si>
    <t>339032.00</t>
  </si>
  <si>
    <t>Passagens para o País</t>
  </si>
  <si>
    <t>339033.01</t>
  </si>
  <si>
    <t>Passagens para o Exterior</t>
  </si>
  <si>
    <t>339033.02</t>
  </si>
  <si>
    <t>Locação de Meios de Transporte</t>
  </si>
  <si>
    <t>339033.03</t>
  </si>
  <si>
    <t>Serviços de Consultoria</t>
  </si>
  <si>
    <t>339035.00</t>
  </si>
  <si>
    <t>Consultoria em Tecnologia da Informação</t>
  </si>
  <si>
    <t>339035.04</t>
  </si>
  <si>
    <t>Outros Serviços de Terceiros Pessoa Física</t>
  </si>
  <si>
    <t>339036.00</t>
  </si>
  <si>
    <t>Diárias a Colaboradores Eventuais no País</t>
  </si>
  <si>
    <t>339036.02</t>
  </si>
  <si>
    <t>Manutenção e Conservação de Bens Imóveis</t>
  </si>
  <si>
    <t>339036.22</t>
  </si>
  <si>
    <t>Manut. Cons. Equip. de Processamento de Dados</t>
  </si>
  <si>
    <t>339036.54</t>
  </si>
  <si>
    <t>Locação de Mão de Obra</t>
  </si>
  <si>
    <t>339037.00</t>
  </si>
  <si>
    <t>Suporte de Infraestrutura de T.I</t>
  </si>
  <si>
    <t>339037.27</t>
  </si>
  <si>
    <t>Outros Serviços de Terceiroa Pessoa Jurídica</t>
  </si>
  <si>
    <t>339039.00</t>
  </si>
  <si>
    <t>Manutenção de Software</t>
  </si>
  <si>
    <t>339039.08</t>
  </si>
  <si>
    <t>Locação de Imóveis</t>
  </si>
  <si>
    <t>339039.10</t>
  </si>
  <si>
    <t>Locação de Softwares</t>
  </si>
  <si>
    <t>339039.11</t>
  </si>
  <si>
    <t>Locação de Máquinas e Equipamentos</t>
  </si>
  <si>
    <t>339039.12</t>
  </si>
  <si>
    <t>339039.16</t>
  </si>
  <si>
    <t>Desenvolvimento de Software</t>
  </si>
  <si>
    <t>339039.26</t>
  </si>
  <si>
    <t>339039.27</t>
  </si>
  <si>
    <t>Serviços Técnicos Profissionais de T.I</t>
  </si>
  <si>
    <t>339039.57</t>
  </si>
  <si>
    <t>339039.95</t>
  </si>
  <si>
    <t>Comunicação de Dados</t>
  </si>
  <si>
    <t>339039.97</t>
  </si>
  <si>
    <t>Obrigações Tributárias e Contributivas</t>
  </si>
  <si>
    <t>339047.00</t>
  </si>
  <si>
    <t>Indenizações e Restituições</t>
  </si>
  <si>
    <t>339093.00</t>
  </si>
  <si>
    <t>TOTAL</t>
  </si>
  <si>
    <t>Outros Ser. Terceiros-Pes. Juridica-Op. Intra-Orç.</t>
  </si>
  <si>
    <t>339139.00</t>
  </si>
  <si>
    <t>Obrig. Tribut. e Contrib-OP. Intra-Orçamentárias</t>
  </si>
  <si>
    <t>339147.00</t>
  </si>
  <si>
    <t>TOTAL (Outras Despesas Correntes)</t>
  </si>
  <si>
    <t>4 - Investimento</t>
  </si>
  <si>
    <t>449030.17</t>
  </si>
  <si>
    <t>Aquisição de Softwares</t>
  </si>
  <si>
    <t>449036.46</t>
  </si>
  <si>
    <t>449039.93</t>
  </si>
  <si>
    <t>Obras e Instalações</t>
  </si>
  <si>
    <t>449051.00</t>
  </si>
  <si>
    <t>Equipamentos e Material Permanente</t>
  </si>
  <si>
    <t>449052.00</t>
  </si>
  <si>
    <t>Equipamentos de Processamento de Dados</t>
  </si>
  <si>
    <t>449052.35</t>
  </si>
  <si>
    <t>Veículos Diversos</t>
  </si>
  <si>
    <t>449052.48</t>
  </si>
  <si>
    <t>Imóveis a Registrar</t>
  </si>
  <si>
    <t>459061.05</t>
  </si>
  <si>
    <t>TOTAL (Investimento)</t>
  </si>
  <si>
    <t>TOTAL GERAL</t>
  </si>
  <si>
    <r>
      <rPr>
        <b/>
        <sz val="11"/>
        <color rgb="FF993300"/>
        <rFont val="Calibri"/>
        <family val="2"/>
        <charset val="1"/>
      </rPr>
      <t>Ação 2994</t>
    </r>
    <r>
      <rPr>
        <b/>
        <sz val="11"/>
        <color rgb="FF993300"/>
        <rFont val="Calibri"/>
        <family val="2"/>
        <charset val="1"/>
      </rPr>
      <t>- Assistência ao Educando da Educação Profissional</t>
    </r>
  </si>
  <si>
    <t>Premiações Cult., Art., Cient., Desp., e Outros</t>
  </si>
  <si>
    <t>Material, Bem ou Serviços para Distribuição Gratuita</t>
  </si>
  <si>
    <t>Passagens e Despesas com Locomoção</t>
  </si>
  <si>
    <t>Outros Serviços de Terceiroa Pessoa Física</t>
  </si>
  <si>
    <t>Outros Serviços de Terceiros Pessoa Jurídica</t>
  </si>
  <si>
    <t>Aplicações Diretas</t>
  </si>
  <si>
    <r>
      <rPr>
        <b/>
        <sz val="11"/>
        <color rgb="FF993300"/>
        <rFont val="Calibri"/>
        <family val="2"/>
        <charset val="1"/>
      </rPr>
      <t>Ação 20RG</t>
    </r>
    <r>
      <rPr>
        <b/>
        <sz val="11"/>
        <color rgb="FF993300"/>
        <rFont val="Calibri"/>
        <family val="2"/>
        <charset val="1"/>
      </rPr>
      <t>- Expansão e Reestruturação das Instituições Federais de Educação Profissional e Tecnológica</t>
    </r>
  </si>
  <si>
    <t>Programa 2109 - Programa de Gestão e Manutenção do Ministério da Educação</t>
  </si>
  <si>
    <r>
      <rPr>
        <b/>
        <sz val="11"/>
        <color rgb="FF993300"/>
        <rFont val="Calibri"/>
        <family val="2"/>
        <charset val="1"/>
      </rPr>
      <t>Ação 4572</t>
    </r>
    <r>
      <rPr>
        <b/>
        <sz val="11"/>
        <color rgb="FF993300"/>
        <rFont val="Calibri"/>
        <family val="2"/>
        <charset val="1"/>
      </rPr>
      <t>- Capacitação de Servidores Públicos Federais em Processo de Qualificação e Requalificação</t>
    </r>
  </si>
  <si>
    <t>Diárias Internacionais</t>
  </si>
  <si>
    <t>Outros Serviços de Terceiros Pessoa Juridica</t>
  </si>
  <si>
    <t>Ação 0910 - Operações Especiais: Gestão da Participação em Organismos e Entidades Nacionais e Internacionais</t>
  </si>
  <si>
    <r>
      <rPr>
        <b/>
        <sz val="11"/>
        <color rgb="FF993300"/>
        <rFont val="Calibri"/>
        <family val="2"/>
        <charset val="1"/>
      </rPr>
      <t>Ação 00PW</t>
    </r>
    <r>
      <rPr>
        <b/>
        <sz val="11"/>
        <color rgb="FF993300"/>
        <rFont val="Calibri"/>
        <family val="2"/>
        <charset val="1"/>
      </rPr>
      <t>- Contribuições A Entidades Nacionais sem Exigência de Programação Específica</t>
    </r>
  </si>
  <si>
    <t>Contribuições - Entidades Representativas de Classe</t>
  </si>
  <si>
    <r>
      <rPr>
        <b/>
        <sz val="11"/>
        <color rgb="FF993300"/>
        <rFont val="Calibri"/>
        <family val="2"/>
        <charset val="1"/>
      </rPr>
      <t>Ação 00OQ</t>
    </r>
    <r>
      <rPr>
        <b/>
        <sz val="11"/>
        <color rgb="FF993300"/>
        <rFont val="Calibri"/>
        <family val="2"/>
        <charset val="1"/>
      </rPr>
      <t>- Contribuições a Entidades Internacionais
sem Exigência de Programação Específica</t>
    </r>
  </si>
  <si>
    <r>
      <rPr>
        <b/>
        <sz val="11"/>
        <color rgb="FF993300"/>
        <rFont val="Calibri"/>
        <family val="2"/>
        <charset val="1"/>
      </rPr>
      <t>Ação 216H</t>
    </r>
    <r>
      <rPr>
        <b/>
        <sz val="11"/>
        <color rgb="FF993300"/>
        <rFont val="Calibri"/>
        <family val="2"/>
        <charset val="1"/>
      </rPr>
      <t>- Ajuda de Custo para Moradia ou Auxílio-Moradia a Agentes Públicos - No Estado da Paraíba</t>
    </r>
  </si>
  <si>
    <t>Indenização de moradia - Pessoal Civil</t>
  </si>
  <si>
    <t>Recursos Próprios- Fonte 250</t>
  </si>
  <si>
    <t>Ação 20RL - Funcionamento das Instituições Federais de Educação Profissional e Tecnológica</t>
  </si>
  <si>
    <t>Ação PASEP</t>
  </si>
  <si>
    <t>Ação:    Complementação PASEP - ND 339147 - Autarquias (1% s/ a receita própria)</t>
  </si>
  <si>
    <t>PASEP</t>
  </si>
  <si>
    <t>QUADRO ORÇAMENTÁRIO 2017</t>
  </si>
  <si>
    <t>Ação</t>
  </si>
  <si>
    <t>Outras Despesas Correntes</t>
  </si>
  <si>
    <t>20RL</t>
  </si>
  <si>
    <t>00PW</t>
  </si>
  <si>
    <t>00OQ</t>
  </si>
  <si>
    <t>SUB-TOTAL</t>
  </si>
  <si>
    <t>Investimento</t>
  </si>
  <si>
    <t>20RG</t>
  </si>
  <si>
    <t>TOTAL  GERAL</t>
  </si>
  <si>
    <t>FONTE PRÓPRIA</t>
  </si>
  <si>
    <t>TOTAL  GERAL + FONTE 250</t>
  </si>
  <si>
    <t>RESUMO DO QUADRO ORÇAMENTÁRIO 2017</t>
  </si>
  <si>
    <t>Reitoria</t>
  </si>
  <si>
    <t>C. Av. de Cabedelo</t>
  </si>
  <si>
    <t>C. Av. de Mangabeira</t>
  </si>
  <si>
    <t>C. Av. de Soledade</t>
  </si>
  <si>
    <t>Cabedelo</t>
  </si>
  <si>
    <t>Cajazeiras</t>
  </si>
  <si>
    <t>Campina Grande</t>
  </si>
  <si>
    <t>Catolé do Rocha</t>
  </si>
  <si>
    <t>Esperança</t>
  </si>
  <si>
    <t>Guarabira</t>
  </si>
  <si>
    <t>Itabaiana</t>
  </si>
  <si>
    <t>Itaporanga</t>
  </si>
  <si>
    <t>João Pessoa</t>
  </si>
  <si>
    <t>Monteiro</t>
  </si>
  <si>
    <t>Patos</t>
  </si>
  <si>
    <t>Picuí</t>
  </si>
  <si>
    <t>Princesa Isabel</t>
  </si>
  <si>
    <t>Santa Rita</t>
  </si>
  <si>
    <t>Sousa</t>
  </si>
  <si>
    <t>Programa 2030 - Educação de Qualidade para Todos</t>
  </si>
  <si>
    <t>EAD</t>
  </si>
  <si>
    <t>Pesquisa</t>
  </si>
  <si>
    <t>Extensão</t>
  </si>
  <si>
    <t>Inovação Tecnológica</t>
  </si>
  <si>
    <t>Total</t>
  </si>
  <si>
    <r>
      <rPr>
        <b/>
        <sz val="11"/>
        <color rgb="FF984807"/>
        <rFont val="Calibri"/>
        <family val="2"/>
        <charset val="1"/>
      </rPr>
      <t>Programa 0910 -</t>
    </r>
    <r>
      <rPr>
        <b/>
        <sz val="11"/>
        <color rgb="FF984807"/>
        <rFont val="Calibri"/>
        <family val="2"/>
        <charset val="1"/>
      </rPr>
      <t>Operações Especiais: Gestão da Participação em Organismos e Entidades Nacionais e Internacionais</t>
    </r>
  </si>
  <si>
    <r>
      <rPr>
        <b/>
        <sz val="11"/>
        <color rgb="FF993300"/>
        <rFont val="Calibri"/>
        <family val="2"/>
        <charset val="1"/>
      </rPr>
      <t>Programa 0910</t>
    </r>
    <r>
      <rPr>
        <b/>
        <sz val="11"/>
        <color rgb="FF993300"/>
        <rFont val="Calibri"/>
        <family val="2"/>
        <charset val="1"/>
      </rPr>
      <t>- Operações Especiais: Gestão da Participação em Organismos e Entidades Nacionais e Internacionais</t>
    </r>
  </si>
  <si>
    <r>
      <rPr>
        <b/>
        <sz val="11"/>
        <color rgb="FF993300"/>
        <rFont val="Calibri"/>
        <family val="2"/>
        <charset val="1"/>
      </rPr>
      <t>Ação 00PW</t>
    </r>
    <r>
      <rPr>
        <b/>
        <sz val="11"/>
        <color rgb="FF993300"/>
        <rFont val="Calibri"/>
        <family val="2"/>
        <charset val="1"/>
      </rPr>
      <t>- Contribuições a Entidades Nacionais sem Exigência de Programação</t>
    </r>
  </si>
  <si>
    <r>
      <rPr>
        <b/>
        <sz val="11"/>
        <color rgb="FF984807"/>
        <rFont val="Calibri"/>
        <family val="2"/>
        <charset val="1"/>
      </rPr>
      <t>Programa 2109 -</t>
    </r>
    <r>
      <rPr>
        <b/>
        <sz val="11"/>
        <color rgb="FF984807"/>
        <rFont val="Calibri"/>
        <family val="2"/>
        <charset val="1"/>
      </rPr>
      <t>Programa de Gestão e Manutenção do Ministério da Educação</t>
    </r>
  </si>
  <si>
    <t>QUADRO ORÇAMENTÁRIO 2018</t>
  </si>
  <si>
    <t>216H</t>
  </si>
  <si>
    <t>Proposta Orçamentária 2017</t>
  </si>
  <si>
    <r>
      <rPr>
        <b/>
        <sz val="11"/>
        <color rgb="FF993300"/>
        <rFont val="Calibri"/>
        <family val="2"/>
        <charset val="1"/>
      </rPr>
      <t>Ação 2994</t>
    </r>
    <r>
      <rPr>
        <b/>
        <sz val="11"/>
        <color rgb="FF993300"/>
        <rFont val="Calibri"/>
        <family val="2"/>
        <charset val="1"/>
      </rPr>
      <t>- Assistência ao Educando  da Educação Profissional</t>
    </r>
  </si>
  <si>
    <t>OK2</t>
  </si>
  <si>
    <t>ok2</t>
  </si>
  <si>
    <t>PLOA 2018</t>
  </si>
  <si>
    <t>DIFERENÇA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</si>
</sst>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_-;\-* #,##0.00_-;_-* \-??_-;_-@_-"/>
    <numFmt numFmtId="165" formatCode="_(* #,##0_);_(* \(#,##0\);_(* \-??_);_(@_)"/>
    <numFmt numFmtId="166" formatCode="_-* #,##0_-"/>
    <numFmt numFmtId="167" formatCode="_-* #,##0.00_-"/>
  </numFmts>
  <fonts count="24" x14ac:knownFonts="1">
    <font>
      <sz val="11"/>
      <color rgb="FF000000"/>
      <name val="Calibri"/>
      <family val="2"/>
      <charset val="1"/>
    </font>
    <font>
      <sz val="11"/>
      <color theme="1"/>
      <name val="Calibri"/>
      <family val="2"/>
      <scheme val="minor"/>
    </font>
    <font>
      <sz val="11"/>
      <color theme="1"/>
      <name val="Calibri"/>
      <family val="2"/>
      <scheme val="minor"/>
    </font>
    <font>
      <b/>
      <sz val="8"/>
      <color rgb="FF000000"/>
      <name val="Calibri"/>
      <family val="2"/>
      <charset val="1"/>
    </font>
    <font>
      <b/>
      <sz val="12"/>
      <color rgb="FF000000"/>
      <name val="Calibri"/>
      <family val="2"/>
      <charset val="1"/>
    </font>
    <font>
      <b/>
      <sz val="11"/>
      <color rgb="FFFF0000"/>
      <name val="Calibri"/>
      <family val="2"/>
      <charset val="1"/>
    </font>
    <font>
      <b/>
      <sz val="11"/>
      <color rgb="FF0000FF"/>
      <name val="Calibri"/>
      <family val="2"/>
      <charset val="1"/>
    </font>
    <font>
      <b/>
      <sz val="11"/>
      <color rgb="FF993300"/>
      <name val="Calibri"/>
      <family val="2"/>
      <charset val="1"/>
    </font>
    <font>
      <sz val="11"/>
      <name val="Calibri"/>
      <family val="2"/>
      <charset val="1"/>
    </font>
    <font>
      <b/>
      <sz val="11"/>
      <color rgb="FF984807"/>
      <name val="Calibri"/>
      <family val="2"/>
      <charset val="1"/>
    </font>
    <font>
      <b/>
      <sz val="9"/>
      <name val="Calibri"/>
      <family val="2"/>
      <charset val="1"/>
    </font>
    <font>
      <b/>
      <sz val="9"/>
      <color rgb="FF000000"/>
      <name val="Calibri"/>
      <family val="2"/>
      <charset val="1"/>
    </font>
    <font>
      <sz val="9"/>
      <color rgb="FF000000"/>
      <name val="Calibri"/>
      <family val="2"/>
      <charset val="1"/>
    </font>
    <font>
      <b/>
      <sz val="11"/>
      <name val="Calibri"/>
      <family val="2"/>
      <charset val="1"/>
    </font>
    <font>
      <sz val="9"/>
      <name val="Calibri"/>
      <family val="2"/>
      <charset val="1"/>
    </font>
    <font>
      <b/>
      <sz val="11"/>
      <color rgb="FF000000"/>
      <name val="Calibri"/>
      <family val="2"/>
      <charset val="1"/>
    </font>
    <font>
      <b/>
      <sz val="11"/>
      <color rgb="FF0066CC"/>
      <name val="Calibri"/>
      <family val="2"/>
      <charset val="1"/>
    </font>
    <font>
      <u/>
      <sz val="11"/>
      <color rgb="FF000000"/>
      <name val="Calibri"/>
      <family val="2"/>
      <charset val="1"/>
    </font>
    <font>
      <i/>
      <sz val="11"/>
      <color rgb="FF7F7F7F"/>
      <name val="Calibri"/>
      <family val="2"/>
      <charset val="1"/>
    </font>
    <font>
      <sz val="11"/>
      <color rgb="FF000000"/>
      <name val="Calibri"/>
      <family val="2"/>
      <charset val="1"/>
    </font>
    <font>
      <sz val="11"/>
      <name val="Calibri"/>
      <family val="2"/>
      <scheme val="minor"/>
    </font>
    <font>
      <sz val="11"/>
      <color rgb="FF000000"/>
      <name val="Calibri"/>
      <family val="2"/>
    </font>
    <font>
      <sz val="10"/>
      <name val="Arial"/>
      <family val="2"/>
    </font>
    <font>
      <sz val="11"/>
      <name val="Calibri"/>
      <family val="2"/>
    </font>
  </fonts>
  <fills count="29">
    <fill>
      <patternFill patternType="none"/>
    </fill>
    <fill>
      <patternFill patternType="gray125"/>
    </fill>
    <fill>
      <patternFill patternType="solid">
        <fgColor rgb="FFFFFFFF"/>
        <bgColor rgb="FFEEECE1"/>
      </patternFill>
    </fill>
    <fill>
      <patternFill patternType="solid">
        <fgColor rgb="FFDDD9C3"/>
        <bgColor rgb="FFD9D9D9"/>
      </patternFill>
    </fill>
    <fill>
      <patternFill patternType="solid">
        <fgColor rgb="FFFDEADA"/>
        <bgColor rgb="FFEEECE1"/>
      </patternFill>
    </fill>
    <fill>
      <patternFill patternType="solid">
        <fgColor rgb="FFC4BD97"/>
        <bgColor rgb="FFC0C0C0"/>
      </patternFill>
    </fill>
    <fill>
      <patternFill patternType="solid">
        <fgColor rgb="FFEEECE1"/>
        <bgColor rgb="FFFDEADA"/>
      </patternFill>
    </fill>
    <fill>
      <patternFill patternType="solid">
        <fgColor rgb="FFC3D69B"/>
        <bgColor rgb="FFD7E4BD"/>
      </patternFill>
    </fill>
    <fill>
      <patternFill patternType="solid">
        <fgColor rgb="FFE6B9B8"/>
        <bgColor rgb="FFC0C0C0"/>
      </patternFill>
    </fill>
    <fill>
      <patternFill patternType="solid">
        <fgColor rgb="FF8EB4E3"/>
        <bgColor rgb="FFC0C0C0"/>
      </patternFill>
    </fill>
    <fill>
      <patternFill patternType="solid">
        <fgColor rgb="FFD7E4BD"/>
        <bgColor rgb="FFDDD9C3"/>
      </patternFill>
    </fill>
    <fill>
      <patternFill patternType="solid">
        <fgColor rgb="FFB7DEE8"/>
        <bgColor rgb="FFD9D9D9"/>
      </patternFill>
    </fill>
    <fill>
      <patternFill patternType="solid">
        <fgColor rgb="FFFFFF00"/>
        <bgColor rgb="FFFFFF99"/>
      </patternFill>
    </fill>
    <fill>
      <patternFill patternType="solid">
        <fgColor rgb="FFD9D9D9"/>
        <bgColor rgb="FFDDD9C3"/>
      </patternFill>
    </fill>
    <fill>
      <patternFill patternType="solid">
        <fgColor rgb="FFFF99CC"/>
        <bgColor rgb="FFE6B9B8"/>
      </patternFill>
    </fill>
    <fill>
      <patternFill patternType="solid">
        <fgColor rgb="FF92D050"/>
        <bgColor rgb="FFC3D69B"/>
      </patternFill>
    </fill>
    <fill>
      <patternFill patternType="solid">
        <fgColor rgb="FFE6E0EC"/>
        <bgColor rgb="FFEEECE1"/>
      </patternFill>
    </fill>
    <fill>
      <patternFill patternType="solid">
        <fgColor rgb="FFFFFF99"/>
        <bgColor rgb="FFFDEADA"/>
      </patternFill>
    </fill>
    <fill>
      <patternFill patternType="solid">
        <fgColor rgb="FFFFCC99"/>
        <bgColor rgb="FFE6B9B8"/>
      </patternFill>
    </fill>
    <fill>
      <patternFill patternType="solid">
        <fgColor rgb="FFC0C0C0"/>
        <bgColor rgb="FFC4BD97"/>
      </patternFill>
    </fill>
    <fill>
      <patternFill patternType="solid">
        <fgColor rgb="FF215968"/>
        <bgColor rgb="FF333333"/>
      </patternFill>
    </fill>
    <fill>
      <patternFill patternType="solid">
        <fgColor rgb="FF10243E"/>
        <bgColor rgb="FF333333"/>
      </patternFill>
    </fill>
    <fill>
      <patternFill patternType="solid">
        <fgColor theme="2"/>
        <bgColor indexed="64"/>
      </patternFill>
    </fill>
    <fill>
      <patternFill patternType="solid">
        <fgColor theme="0"/>
        <bgColor indexed="64"/>
      </patternFill>
    </fill>
    <fill>
      <patternFill patternType="solid">
        <fgColor theme="0"/>
        <bgColor rgb="FFFFFF99"/>
      </patternFill>
    </fill>
    <fill>
      <patternFill patternType="solid">
        <fgColor theme="4" tint="0.59999389629810485"/>
        <bgColor rgb="FFDDD9C3"/>
      </patternFill>
    </fill>
    <fill>
      <patternFill patternType="solid">
        <fgColor theme="4" tint="0.59999389629810485"/>
        <bgColor indexed="64"/>
      </patternFill>
    </fill>
    <fill>
      <patternFill patternType="solid">
        <fgColor theme="4" tint="0.59999389629810485"/>
        <bgColor rgb="FFEEECE1"/>
      </patternFill>
    </fill>
    <fill>
      <patternFill patternType="solid">
        <fgColor theme="4" tint="0.59999389629810485"/>
        <bgColor rgb="FFFFFF99"/>
      </patternFill>
    </fill>
  </fills>
  <borders count="49">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bottom/>
      <diagonal/>
    </border>
    <border>
      <left style="thin">
        <color auto="1"/>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indexed="8"/>
      </left>
      <right style="medium">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medium">
        <color auto="1"/>
      </top>
      <bottom style="medium">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s>
  <cellStyleXfs count="8">
    <xf numFmtId="0" fontId="0" fillId="0" borderId="0"/>
    <xf numFmtId="164" fontId="19" fillId="0" borderId="0" applyBorder="0" applyProtection="0"/>
    <xf numFmtId="0" fontId="18" fillId="0" borderId="0" applyBorder="0" applyProtection="0"/>
    <xf numFmtId="0" fontId="21" fillId="0" borderId="0"/>
    <xf numFmtId="0" fontId="2" fillId="0" borderId="0"/>
    <xf numFmtId="43" fontId="2" fillId="0" borderId="0" applyFont="0" applyFill="0" applyBorder="0" applyAlignment="0" applyProtection="0"/>
    <xf numFmtId="0" fontId="22" fillId="0" borderId="0"/>
    <xf numFmtId="0" fontId="1" fillId="0" borderId="0"/>
  </cellStyleXfs>
  <cellXfs count="387">
    <xf numFmtId="0" fontId="0" fillId="0" borderId="0" xfId="0"/>
    <xf numFmtId="0" fontId="0" fillId="0" borderId="0" xfId="0" applyProtection="1">
      <protection locked="0"/>
    </xf>
    <xf numFmtId="1" fontId="0" fillId="0" borderId="0" xfId="0" applyNumberFormat="1" applyAlignment="1" applyProtection="1">
      <alignment horizontal="center"/>
      <protection locked="0"/>
    </xf>
    <xf numFmtId="1" fontId="0" fillId="0" borderId="0" xfId="0" applyNumberFormat="1" applyProtection="1">
      <protection locked="0"/>
    </xf>
    <xf numFmtId="1" fontId="3" fillId="0" borderId="0" xfId="0" applyNumberFormat="1" applyFont="1" applyAlignment="1" applyProtection="1">
      <alignment horizontal="center"/>
      <protection locked="0"/>
    </xf>
    <xf numFmtId="1" fontId="4" fillId="0" borderId="0" xfId="0" applyNumberFormat="1" applyFont="1" applyAlignment="1" applyProtection="1">
      <alignment horizontal="center"/>
      <protection locked="0"/>
    </xf>
    <xf numFmtId="0" fontId="0" fillId="2" borderId="0" xfId="0" applyFill="1" applyProtection="1">
      <protection locked="0"/>
    </xf>
    <xf numFmtId="1" fontId="0" fillId="2" borderId="0" xfId="0" applyNumberFormat="1" applyFill="1" applyAlignment="1" applyProtection="1">
      <alignment horizontal="center"/>
      <protection locked="0"/>
    </xf>
    <xf numFmtId="1" fontId="0" fillId="2" borderId="0" xfId="0" applyNumberFormat="1" applyFill="1" applyProtection="1">
      <protection locked="0"/>
    </xf>
    <xf numFmtId="165" fontId="0" fillId="2" borderId="0" xfId="1" applyNumberFormat="1" applyFont="1" applyFill="1" applyBorder="1" applyAlignment="1" applyProtection="1">
      <protection locked="0"/>
    </xf>
    <xf numFmtId="1" fontId="9" fillId="0" borderId="4" xfId="0" applyNumberFormat="1"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1" fontId="11" fillId="4" borderId="7" xfId="0" applyNumberFormat="1" applyFont="1" applyFill="1" applyBorder="1" applyAlignment="1" applyProtection="1">
      <alignment horizontal="center" vertical="center"/>
    </xf>
    <xf numFmtId="1" fontId="11" fillId="4" borderId="8" xfId="0" applyNumberFormat="1" applyFont="1" applyFill="1" applyBorder="1" applyAlignment="1" applyProtection="1">
      <alignment horizontal="center" vertical="center"/>
    </xf>
    <xf numFmtId="0" fontId="12" fillId="4" borderId="9" xfId="0" applyFont="1" applyFill="1" applyBorder="1" applyAlignment="1" applyProtection="1">
      <alignment horizontal="center" wrapText="1"/>
    </xf>
    <xf numFmtId="4" fontId="0" fillId="0" borderId="0" xfId="0" applyNumberFormat="1" applyProtection="1">
      <protection locked="0"/>
    </xf>
    <xf numFmtId="1" fontId="14" fillId="2" borderId="11" xfId="0" applyNumberFormat="1" applyFont="1" applyFill="1" applyBorder="1" applyAlignment="1" applyProtection="1">
      <alignment horizontal="center" vertical="center"/>
    </xf>
    <xf numFmtId="1" fontId="14" fillId="2" borderId="11" xfId="0" applyNumberFormat="1" applyFont="1" applyFill="1" applyBorder="1" applyAlignment="1" applyProtection="1">
      <alignment horizontal="center"/>
    </xf>
    <xf numFmtId="3" fontId="0" fillId="0" borderId="12" xfId="0" applyNumberFormat="1" applyBorder="1" applyProtection="1"/>
    <xf numFmtId="1" fontId="14" fillId="0" borderId="13" xfId="0" applyNumberFormat="1" applyFont="1" applyBorder="1" applyAlignment="1" applyProtection="1">
      <alignment horizontal="center" vertical="center"/>
    </xf>
    <xf numFmtId="1" fontId="14" fillId="0" borderId="13" xfId="0" applyNumberFormat="1" applyFont="1" applyBorder="1" applyAlignment="1" applyProtection="1">
      <alignment horizontal="center"/>
    </xf>
    <xf numFmtId="4" fontId="0" fillId="6" borderId="0" xfId="0" applyNumberFormat="1" applyFill="1" applyProtection="1">
      <protection locked="0"/>
    </xf>
    <xf numFmtId="1" fontId="10" fillId="6" borderId="13" xfId="0" applyNumberFormat="1" applyFont="1" applyFill="1" applyBorder="1" applyAlignment="1" applyProtection="1">
      <alignment horizontal="center" vertical="center"/>
    </xf>
    <xf numFmtId="1" fontId="10" fillId="6" borderId="13" xfId="0" applyNumberFormat="1" applyFont="1" applyFill="1" applyBorder="1" applyAlignment="1" applyProtection="1">
      <alignment horizontal="center"/>
    </xf>
    <xf numFmtId="3" fontId="15" fillId="6" borderId="15" xfId="0" applyNumberFormat="1" applyFont="1" applyFill="1" applyBorder="1" applyProtection="1"/>
    <xf numFmtId="1" fontId="14" fillId="2" borderId="13" xfId="0" applyNumberFormat="1" applyFont="1" applyFill="1" applyBorder="1" applyAlignment="1" applyProtection="1">
      <alignment horizontal="center" vertical="center"/>
    </xf>
    <xf numFmtId="1" fontId="14" fillId="2" borderId="13" xfId="0" applyNumberFormat="1" applyFont="1" applyFill="1" applyBorder="1" applyAlignment="1" applyProtection="1">
      <alignment horizontal="center"/>
    </xf>
    <xf numFmtId="3" fontId="0" fillId="6" borderId="12" xfId="0" applyNumberFormat="1" applyFill="1" applyBorder="1" applyProtection="1"/>
    <xf numFmtId="1" fontId="10" fillId="7" borderId="13" xfId="0" applyNumberFormat="1" applyFont="1" applyFill="1" applyBorder="1" applyAlignment="1" applyProtection="1">
      <alignment horizontal="center"/>
    </xf>
    <xf numFmtId="3" fontId="15" fillId="7" borderId="15" xfId="0" applyNumberFormat="1" applyFont="1" applyFill="1" applyBorder="1" applyProtection="1"/>
    <xf numFmtId="1" fontId="10" fillId="8" borderId="13" xfId="0" applyNumberFormat="1" applyFont="1" applyFill="1" applyBorder="1" applyAlignment="1" applyProtection="1">
      <alignment horizontal="center"/>
    </xf>
    <xf numFmtId="3" fontId="15" fillId="8" borderId="15" xfId="0" applyNumberFormat="1" applyFont="1" applyFill="1" applyBorder="1" applyProtection="1"/>
    <xf numFmtId="1" fontId="0" fillId="5" borderId="8" xfId="0" applyNumberFormat="1" applyFill="1" applyBorder="1" applyAlignment="1" applyProtection="1">
      <alignment horizontal="center"/>
    </xf>
    <xf numFmtId="1" fontId="0" fillId="5" borderId="8" xfId="0" applyNumberFormat="1" applyFill="1" applyBorder="1" applyProtection="1"/>
    <xf numFmtId="3" fontId="15" fillId="5" borderId="9" xfId="0" applyNumberFormat="1" applyFont="1" applyFill="1" applyBorder="1" applyAlignment="1" applyProtection="1">
      <alignment horizontal="right"/>
    </xf>
    <xf numFmtId="3" fontId="0" fillId="0" borderId="0" xfId="0" applyNumberFormat="1" applyProtection="1">
      <protection locked="0"/>
    </xf>
    <xf numFmtId="4" fontId="0" fillId="2" borderId="0" xfId="0" applyNumberFormat="1" applyFill="1" applyProtection="1">
      <protection locked="0"/>
    </xf>
    <xf numFmtId="1" fontId="10" fillId="10" borderId="13" xfId="0" applyNumberFormat="1" applyFont="1" applyFill="1" applyBorder="1" applyAlignment="1" applyProtection="1">
      <alignment horizontal="center"/>
    </xf>
    <xf numFmtId="3" fontId="15" fillId="10" borderId="15" xfId="0" applyNumberFormat="1" applyFont="1" applyFill="1" applyBorder="1" applyProtection="1"/>
    <xf numFmtId="1" fontId="11" fillId="6" borderId="13" xfId="0" applyNumberFormat="1" applyFont="1" applyFill="1" applyBorder="1" applyAlignment="1" applyProtection="1">
      <alignment horizontal="center"/>
    </xf>
    <xf numFmtId="1" fontId="10" fillId="11" borderId="13" xfId="0" applyNumberFormat="1" applyFont="1" applyFill="1" applyBorder="1" applyAlignment="1" applyProtection="1">
      <alignment horizontal="center"/>
    </xf>
    <xf numFmtId="3" fontId="15" fillId="11" borderId="15" xfId="0" applyNumberFormat="1" applyFont="1" applyFill="1" applyBorder="1" applyProtection="1"/>
    <xf numFmtId="1" fontId="0" fillId="5" borderId="17" xfId="0" applyNumberFormat="1" applyFill="1" applyBorder="1" applyAlignment="1" applyProtection="1">
      <alignment horizontal="center"/>
    </xf>
    <xf numFmtId="1" fontId="0" fillId="5" borderId="17" xfId="0" applyNumberFormat="1" applyFill="1" applyBorder="1" applyProtection="1"/>
    <xf numFmtId="3" fontId="15" fillId="5" borderId="18" xfId="0" applyNumberFormat="1" applyFont="1" applyFill="1" applyBorder="1" applyAlignment="1" applyProtection="1">
      <alignment horizontal="right"/>
    </xf>
    <xf numFmtId="1" fontId="0" fillId="12" borderId="17" xfId="0" applyNumberFormat="1" applyFill="1" applyBorder="1" applyAlignment="1" applyProtection="1">
      <alignment horizontal="center"/>
    </xf>
    <xf numFmtId="1" fontId="0" fillId="12" borderId="17" xfId="0" applyNumberFormat="1" applyFill="1" applyBorder="1" applyProtection="1"/>
    <xf numFmtId="3" fontId="15" fillId="12" borderId="18" xfId="0" applyNumberFormat="1" applyFont="1" applyFill="1" applyBorder="1" applyAlignment="1" applyProtection="1">
      <alignment horizontal="right"/>
    </xf>
    <xf numFmtId="4" fontId="0" fillId="0" borderId="0" xfId="0" applyNumberFormat="1" applyProtection="1"/>
    <xf numFmtId="1" fontId="0" fillId="0" borderId="0" xfId="0" applyNumberFormat="1" applyAlignment="1" applyProtection="1">
      <alignment horizontal="center"/>
    </xf>
    <xf numFmtId="1" fontId="0" fillId="0" borderId="0" xfId="0" applyNumberFormat="1" applyProtection="1"/>
    <xf numFmtId="1" fontId="11" fillId="4" borderId="21" xfId="0" applyNumberFormat="1" applyFont="1" applyFill="1" applyBorder="1" applyAlignment="1" applyProtection="1">
      <alignment horizontal="center" vertical="center"/>
    </xf>
    <xf numFmtId="0" fontId="12" fillId="4" borderId="22" xfId="0" applyFont="1" applyFill="1" applyBorder="1" applyAlignment="1" applyProtection="1">
      <alignment horizontal="center" wrapText="1"/>
    </xf>
    <xf numFmtId="1" fontId="12" fillId="2" borderId="23" xfId="0" applyNumberFormat="1" applyFont="1" applyFill="1" applyBorder="1" applyAlignment="1" applyProtection="1">
      <alignment horizontal="center" vertical="center"/>
    </xf>
    <xf numFmtId="1" fontId="12" fillId="2" borderId="13" xfId="0" applyNumberFormat="1" applyFont="1" applyFill="1" applyBorder="1" applyAlignment="1" applyProtection="1">
      <alignment horizontal="center" vertical="center"/>
    </xf>
    <xf numFmtId="3" fontId="0" fillId="0" borderId="15" xfId="0" applyNumberFormat="1" applyBorder="1" applyProtection="1"/>
    <xf numFmtId="1" fontId="12" fillId="2" borderId="24" xfId="0" applyNumberFormat="1" applyFont="1" applyFill="1" applyBorder="1" applyAlignment="1" applyProtection="1">
      <alignment horizontal="center" vertical="center"/>
    </xf>
    <xf numFmtId="1" fontId="12" fillId="2" borderId="11" xfId="0" applyNumberFormat="1" applyFont="1" applyFill="1" applyBorder="1" applyAlignment="1" applyProtection="1">
      <alignment horizontal="center" vertical="center"/>
    </xf>
    <xf numFmtId="1" fontId="12" fillId="2" borderId="13" xfId="0" applyNumberFormat="1" applyFont="1" applyFill="1" applyBorder="1" applyAlignment="1" applyProtection="1">
      <alignment horizontal="center"/>
    </xf>
    <xf numFmtId="1" fontId="12" fillId="2" borderId="7" xfId="0" applyNumberFormat="1" applyFont="1" applyFill="1" applyBorder="1" applyAlignment="1" applyProtection="1">
      <alignment horizontal="center" vertical="center"/>
    </xf>
    <xf numFmtId="1" fontId="12" fillId="2" borderId="8" xfId="0" applyNumberFormat="1" applyFont="1" applyFill="1" applyBorder="1" applyAlignment="1" applyProtection="1">
      <alignment horizontal="center" vertical="center"/>
    </xf>
    <xf numFmtId="1" fontId="12" fillId="0" borderId="24" xfId="0" applyNumberFormat="1" applyFont="1" applyBorder="1" applyAlignment="1" applyProtection="1">
      <alignment horizontal="center" vertical="center"/>
    </xf>
    <xf numFmtId="1" fontId="12" fillId="0" borderId="13" xfId="0" applyNumberFormat="1" applyFont="1" applyBorder="1" applyAlignment="1" applyProtection="1">
      <alignment horizontal="center"/>
    </xf>
    <xf numFmtId="1" fontId="11" fillId="7" borderId="24" xfId="0" applyNumberFormat="1" applyFont="1" applyFill="1" applyBorder="1" applyAlignment="1" applyProtection="1">
      <alignment horizontal="center" vertical="center"/>
    </xf>
    <xf numFmtId="1" fontId="11" fillId="7" borderId="13" xfId="0" applyNumberFormat="1" applyFont="1" applyFill="1" applyBorder="1" applyAlignment="1" applyProtection="1">
      <alignment horizontal="center"/>
    </xf>
    <xf numFmtId="1" fontId="11" fillId="13" borderId="24" xfId="0" applyNumberFormat="1" applyFont="1" applyFill="1" applyBorder="1" applyAlignment="1" applyProtection="1">
      <alignment horizontal="center" vertical="center"/>
    </xf>
    <xf numFmtId="1" fontId="11" fillId="13" borderId="13" xfId="0" applyNumberFormat="1" applyFont="1" applyFill="1" applyBorder="1" applyAlignment="1" applyProtection="1">
      <alignment horizontal="center"/>
    </xf>
    <xf numFmtId="3" fontId="15" fillId="13" borderId="15" xfId="0" applyNumberFormat="1" applyFont="1" applyFill="1" applyBorder="1" applyProtection="1"/>
    <xf numFmtId="4" fontId="10" fillId="14" borderId="26" xfId="0" applyNumberFormat="1" applyFont="1" applyFill="1" applyBorder="1" applyAlignment="1" applyProtection="1">
      <alignment horizontal="center" vertical="center"/>
    </xf>
    <xf numFmtId="4" fontId="10" fillId="14" borderId="24" xfId="0" applyNumberFormat="1" applyFont="1" applyFill="1" applyBorder="1" applyAlignment="1" applyProtection="1">
      <alignment horizontal="center" vertical="center"/>
    </xf>
    <xf numFmtId="1" fontId="11" fillId="14" borderId="13" xfId="0" applyNumberFormat="1" applyFont="1" applyFill="1" applyBorder="1" applyAlignment="1" applyProtection="1">
      <alignment horizontal="center" vertical="center"/>
    </xf>
    <xf numFmtId="3" fontId="15" fillId="14" borderId="15" xfId="0" applyNumberFormat="1" applyFont="1" applyFill="1" applyBorder="1" applyAlignment="1" applyProtection="1">
      <alignment horizontal="right" wrapText="1"/>
    </xf>
    <xf numFmtId="0" fontId="0" fillId="0" borderId="0" xfId="0" applyProtection="1"/>
    <xf numFmtId="4" fontId="10" fillId="15" borderId="26" xfId="0" applyNumberFormat="1" applyFont="1" applyFill="1" applyBorder="1" applyAlignment="1" applyProtection="1">
      <alignment horizontal="center" vertical="center"/>
    </xf>
    <xf numFmtId="4" fontId="10" fillId="15" borderId="24" xfId="0" applyNumberFormat="1" applyFont="1" applyFill="1" applyBorder="1" applyAlignment="1" applyProtection="1">
      <alignment horizontal="center" vertical="center"/>
    </xf>
    <xf numFmtId="1" fontId="11" fillId="15" borderId="13" xfId="0" applyNumberFormat="1" applyFont="1" applyFill="1" applyBorder="1" applyAlignment="1" applyProtection="1">
      <alignment horizontal="center" vertical="center"/>
    </xf>
    <xf numFmtId="3" fontId="15" fillId="15" borderId="15" xfId="0" applyNumberFormat="1" applyFont="1" applyFill="1" applyBorder="1" applyAlignment="1" applyProtection="1">
      <alignment horizontal="right" wrapText="1"/>
    </xf>
    <xf numFmtId="4" fontId="0" fillId="0" borderId="27" xfId="0" applyNumberFormat="1" applyBorder="1" applyProtection="1">
      <protection locked="0"/>
    </xf>
    <xf numFmtId="4" fontId="0" fillId="0" borderId="28" xfId="0" applyNumberFormat="1" applyBorder="1" applyProtection="1">
      <protection locked="0"/>
    </xf>
    <xf numFmtId="4" fontId="0" fillId="0" borderId="29" xfId="0" applyNumberFormat="1" applyBorder="1" applyProtection="1"/>
    <xf numFmtId="4" fontId="0" fillId="0" borderId="0" xfId="0" applyNumberFormat="1" applyBorder="1" applyProtection="1"/>
    <xf numFmtId="1" fontId="0" fillId="0" borderId="0" xfId="0" applyNumberFormat="1" applyBorder="1" applyAlignment="1" applyProtection="1">
      <alignment horizontal="center"/>
    </xf>
    <xf numFmtId="1" fontId="0" fillId="0" borderId="0" xfId="0" applyNumberFormat="1" applyBorder="1" applyProtection="1"/>
    <xf numFmtId="4" fontId="0" fillId="0" borderId="5" xfId="0" applyNumberFormat="1" applyBorder="1" applyProtection="1"/>
    <xf numFmtId="1" fontId="11" fillId="6" borderId="23" xfId="0" applyNumberFormat="1" applyFont="1" applyFill="1" applyBorder="1" applyAlignment="1" applyProtection="1">
      <alignment horizontal="center" vertical="center"/>
    </xf>
    <xf numFmtId="3" fontId="0" fillId="6" borderId="15" xfId="0" applyNumberFormat="1" applyFill="1" applyBorder="1" applyProtection="1"/>
    <xf numFmtId="1" fontId="11" fillId="6" borderId="24" xfId="0" applyNumberFormat="1" applyFont="1" applyFill="1" applyBorder="1" applyAlignment="1" applyProtection="1">
      <alignment horizontal="center" vertical="center"/>
    </xf>
    <xf numFmtId="1" fontId="11" fillId="6" borderId="13" xfId="0" applyNumberFormat="1" applyFont="1" applyFill="1" applyBorder="1" applyAlignment="1" applyProtection="1">
      <alignment horizontal="center" vertical="center"/>
    </xf>
    <xf numFmtId="1" fontId="12" fillId="0" borderId="13" xfId="0" applyNumberFormat="1" applyFont="1" applyBorder="1" applyAlignment="1" applyProtection="1">
      <alignment horizontal="center" vertical="center"/>
    </xf>
    <xf numFmtId="3" fontId="15" fillId="16" borderId="15" xfId="0" applyNumberFormat="1" applyFont="1" applyFill="1" applyBorder="1" applyProtection="1"/>
    <xf numFmtId="1" fontId="11" fillId="5" borderId="13" xfId="0" applyNumberFormat="1" applyFont="1" applyFill="1" applyBorder="1" applyAlignment="1" applyProtection="1">
      <alignment horizontal="center" vertical="center"/>
    </xf>
    <xf numFmtId="3" fontId="15" fillId="5" borderId="15" xfId="0" applyNumberFormat="1" applyFont="1" applyFill="1" applyBorder="1" applyProtection="1"/>
    <xf numFmtId="1" fontId="11" fillId="18" borderId="31" xfId="0" applyNumberFormat="1" applyFont="1" applyFill="1" applyBorder="1" applyAlignment="1" applyProtection="1">
      <alignment horizontal="center" vertical="center"/>
    </xf>
    <xf numFmtId="0" fontId="12" fillId="18" borderId="9" xfId="0" applyFont="1" applyFill="1" applyBorder="1" applyAlignment="1" applyProtection="1">
      <alignment horizontal="center" wrapText="1"/>
    </xf>
    <xf numFmtId="1" fontId="11" fillId="19" borderId="24" xfId="0" applyNumberFormat="1" applyFont="1" applyFill="1" applyBorder="1" applyAlignment="1" applyProtection="1">
      <alignment horizontal="center" vertical="center"/>
    </xf>
    <xf numFmtId="1" fontId="11" fillId="19" borderId="13" xfId="0" applyNumberFormat="1" applyFont="1" applyFill="1" applyBorder="1" applyAlignment="1" applyProtection="1">
      <alignment horizontal="center"/>
    </xf>
    <xf numFmtId="3" fontId="15" fillId="19" borderId="15" xfId="0" applyNumberFormat="1" applyFont="1" applyFill="1" applyBorder="1" applyProtection="1"/>
    <xf numFmtId="1" fontId="11" fillId="18" borderId="21" xfId="0" applyNumberFormat="1" applyFont="1" applyFill="1" applyBorder="1" applyAlignment="1" applyProtection="1">
      <alignment horizontal="center" vertical="center"/>
    </xf>
    <xf numFmtId="0" fontId="12" fillId="18" borderId="22" xfId="0" applyFont="1" applyFill="1" applyBorder="1" applyAlignment="1" applyProtection="1">
      <alignment horizontal="center" wrapText="1"/>
    </xf>
    <xf numFmtId="1" fontId="11" fillId="12" borderId="11" xfId="0" applyNumberFormat="1" applyFont="1" applyFill="1" applyBorder="1" applyAlignment="1" applyProtection="1">
      <alignment horizontal="center" vertical="center"/>
    </xf>
    <xf numFmtId="1" fontId="15" fillId="0" borderId="24" xfId="0" applyNumberFormat="1" applyFont="1" applyBorder="1" applyAlignment="1" applyProtection="1">
      <alignment horizontal="center"/>
    </xf>
    <xf numFmtId="1" fontId="15" fillId="0" borderId="13" xfId="0" applyNumberFormat="1" applyFont="1" applyBorder="1" applyAlignment="1" applyProtection="1">
      <alignment horizontal="center"/>
    </xf>
    <xf numFmtId="3" fontId="0" fillId="13" borderId="15" xfId="0" applyNumberFormat="1" applyFill="1" applyBorder="1" applyProtection="1"/>
    <xf numFmtId="1" fontId="15" fillId="0" borderId="7" xfId="0" applyNumberFormat="1" applyFont="1" applyBorder="1" applyAlignment="1" applyProtection="1">
      <alignment horizontal="center"/>
    </xf>
    <xf numFmtId="3" fontId="15" fillId="4" borderId="22" xfId="0" applyNumberFormat="1" applyFont="1" applyFill="1" applyBorder="1" applyProtection="1"/>
    <xf numFmtId="3" fontId="15" fillId="12" borderId="22" xfId="0" applyNumberFormat="1" applyFont="1" applyFill="1" applyBorder="1" applyProtection="1"/>
    <xf numFmtId="4" fontId="10" fillId="3" borderId="32" xfId="0" applyNumberFormat="1" applyFont="1" applyFill="1" applyBorder="1" applyAlignment="1" applyProtection="1">
      <alignment horizontal="center" vertical="center"/>
    </xf>
    <xf numFmtId="1" fontId="11" fillId="12" borderId="8" xfId="0" applyNumberFormat="1" applyFont="1" applyFill="1" applyBorder="1" applyAlignment="1" applyProtection="1">
      <alignment horizontal="center" vertical="center"/>
    </xf>
    <xf numFmtId="4" fontId="10" fillId="3" borderId="33" xfId="0" applyNumberFormat="1" applyFont="1" applyFill="1" applyBorder="1" applyAlignment="1" applyProtection="1">
      <alignment horizontal="center" vertical="center"/>
    </xf>
    <xf numFmtId="1" fontId="15" fillId="2" borderId="13" xfId="0" applyNumberFormat="1" applyFont="1" applyFill="1" applyBorder="1" applyAlignment="1" applyProtection="1">
      <alignment horizontal="center" vertical="center"/>
    </xf>
    <xf numFmtId="4" fontId="0" fillId="2" borderId="13" xfId="0" applyNumberFormat="1" applyFont="1" applyFill="1" applyBorder="1" applyAlignment="1" applyProtection="1">
      <alignment horizontal="right" wrapText="1"/>
    </xf>
    <xf numFmtId="4" fontId="0" fillId="19" borderId="13" xfId="0" applyNumberFormat="1" applyFont="1" applyFill="1" applyBorder="1" applyAlignment="1" applyProtection="1">
      <alignment horizontal="right" wrapText="1"/>
    </xf>
    <xf numFmtId="3" fontId="15" fillId="12" borderId="34" xfId="0" applyNumberFormat="1" applyFont="1" applyFill="1" applyBorder="1" applyProtection="1"/>
    <xf numFmtId="1" fontId="4" fillId="0" borderId="0" xfId="0" applyNumberFormat="1" applyFont="1" applyAlignment="1" applyProtection="1">
      <alignment horizontal="center"/>
    </xf>
    <xf numFmtId="4" fontId="11" fillId="12" borderId="11" xfId="0" applyNumberFormat="1" applyFont="1" applyFill="1" applyBorder="1" applyAlignment="1" applyProtection="1">
      <alignment horizontal="center" wrapText="1"/>
    </xf>
    <xf numFmtId="3" fontId="0" fillId="0" borderId="13" xfId="0" applyNumberFormat="1" applyBorder="1" applyProtection="1"/>
    <xf numFmtId="3" fontId="0" fillId="20" borderId="13" xfId="0" applyNumberFormat="1" applyFill="1" applyBorder="1" applyProtection="1"/>
    <xf numFmtId="3" fontId="15" fillId="13" borderId="13" xfId="0" applyNumberFormat="1" applyFont="1" applyFill="1" applyBorder="1" applyProtection="1"/>
    <xf numFmtId="3" fontId="15" fillId="13" borderId="8" xfId="0" applyNumberFormat="1" applyFont="1" applyFill="1" applyBorder="1" applyProtection="1"/>
    <xf numFmtId="3" fontId="15" fillId="4" borderId="21" xfId="0" applyNumberFormat="1" applyFont="1" applyFill="1" applyBorder="1" applyProtection="1"/>
    <xf numFmtId="3" fontId="15" fillId="12" borderId="21" xfId="0" applyNumberFormat="1" applyFont="1" applyFill="1" applyBorder="1" applyProtection="1"/>
    <xf numFmtId="1" fontId="17" fillId="2" borderId="0" xfId="0" applyNumberFormat="1" applyFont="1" applyFill="1" applyAlignment="1" applyProtection="1">
      <alignment horizontal="center"/>
      <protection locked="0"/>
    </xf>
    <xf numFmtId="1" fontId="9" fillId="0" borderId="4" xfId="0" applyNumberFormat="1"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1" fontId="11" fillId="4" borderId="7" xfId="0" applyNumberFormat="1" applyFont="1" applyFill="1" applyBorder="1" applyAlignment="1" applyProtection="1">
      <alignment horizontal="center" vertical="center"/>
      <protection locked="0"/>
    </xf>
    <xf numFmtId="1" fontId="11" fillId="4" borderId="8" xfId="0" applyNumberFormat="1" applyFont="1" applyFill="1" applyBorder="1" applyAlignment="1" applyProtection="1">
      <alignment horizontal="center" vertical="center"/>
      <protection locked="0"/>
    </xf>
    <xf numFmtId="0" fontId="12" fillId="4" borderId="8" xfId="0" applyFont="1" applyFill="1" applyBorder="1" applyAlignment="1" applyProtection="1">
      <alignment horizontal="center" wrapText="1"/>
      <protection locked="0"/>
    </xf>
    <xf numFmtId="0" fontId="12" fillId="4" borderId="18" xfId="0" applyFont="1" applyFill="1" applyBorder="1" applyAlignment="1" applyProtection="1">
      <alignment horizontal="center" wrapText="1"/>
      <protection locked="0"/>
    </xf>
    <xf numFmtId="1" fontId="14" fillId="2" borderId="11" xfId="0" applyNumberFormat="1" applyFont="1" applyFill="1" applyBorder="1" applyAlignment="1" applyProtection="1">
      <alignment horizontal="center" vertical="center"/>
      <protection locked="0"/>
    </xf>
    <xf numFmtId="1" fontId="14" fillId="2" borderId="11" xfId="0" applyNumberFormat="1" applyFont="1" applyFill="1" applyBorder="1" applyAlignment="1" applyProtection="1">
      <alignment horizontal="center"/>
      <protection locked="0"/>
    </xf>
    <xf numFmtId="3" fontId="0" fillId="0" borderId="11" xfId="0" applyNumberFormat="1" applyBorder="1" applyProtection="1">
      <protection locked="0"/>
    </xf>
    <xf numFmtId="3" fontId="12" fillId="0" borderId="0" xfId="0" applyNumberFormat="1" applyFont="1"/>
    <xf numFmtId="1" fontId="14" fillId="0" borderId="13" xfId="0" applyNumberFormat="1" applyFont="1" applyBorder="1" applyAlignment="1" applyProtection="1">
      <alignment horizontal="center" vertical="center"/>
      <protection locked="0"/>
    </xf>
    <xf numFmtId="1" fontId="14" fillId="0" borderId="13" xfId="0" applyNumberFormat="1" applyFont="1" applyBorder="1" applyAlignment="1" applyProtection="1">
      <alignment horizontal="center"/>
      <protection locked="0"/>
    </xf>
    <xf numFmtId="3" fontId="0" fillId="0" borderId="13" xfId="0" applyNumberFormat="1" applyBorder="1" applyProtection="1">
      <protection locked="0"/>
    </xf>
    <xf numFmtId="1" fontId="10" fillId="6" borderId="13" xfId="0" applyNumberFormat="1" applyFont="1" applyFill="1" applyBorder="1" applyAlignment="1" applyProtection="1">
      <alignment horizontal="center" vertical="center"/>
      <protection locked="0"/>
    </xf>
    <xf numFmtId="1" fontId="10" fillId="6" borderId="13" xfId="0" applyNumberFormat="1" applyFont="1" applyFill="1" applyBorder="1" applyAlignment="1" applyProtection="1">
      <alignment horizontal="center"/>
      <protection locked="0"/>
    </xf>
    <xf numFmtId="3" fontId="15" fillId="6" borderId="13" xfId="0" applyNumberFormat="1" applyFont="1" applyFill="1" applyBorder="1" applyProtection="1"/>
    <xf numFmtId="1" fontId="14" fillId="2" borderId="13" xfId="0" applyNumberFormat="1" applyFont="1" applyFill="1" applyBorder="1" applyAlignment="1" applyProtection="1">
      <alignment horizontal="center" vertical="center"/>
      <protection locked="0"/>
    </xf>
    <xf numFmtId="1" fontId="14" fillId="2" borderId="13" xfId="0" applyNumberFormat="1" applyFont="1" applyFill="1" applyBorder="1" applyAlignment="1" applyProtection="1">
      <alignment horizontal="center"/>
      <protection locked="0"/>
    </xf>
    <xf numFmtId="1" fontId="10" fillId="7" borderId="13" xfId="0" applyNumberFormat="1" applyFont="1" applyFill="1" applyBorder="1" applyAlignment="1" applyProtection="1">
      <alignment horizontal="center"/>
      <protection locked="0"/>
    </xf>
    <xf numFmtId="3" fontId="15" fillId="7" borderId="13" xfId="0" applyNumberFormat="1" applyFont="1" applyFill="1" applyBorder="1" applyProtection="1"/>
    <xf numFmtId="1" fontId="10" fillId="8" borderId="13" xfId="0" applyNumberFormat="1" applyFont="1" applyFill="1" applyBorder="1" applyAlignment="1" applyProtection="1">
      <alignment horizontal="center"/>
      <protection locked="0"/>
    </xf>
    <xf numFmtId="3" fontId="15" fillId="8" borderId="13" xfId="0" applyNumberFormat="1" applyFont="1" applyFill="1" applyBorder="1" applyProtection="1"/>
    <xf numFmtId="1" fontId="0" fillId="5" borderId="8" xfId="0" applyNumberFormat="1" applyFill="1" applyBorder="1" applyAlignment="1" applyProtection="1">
      <alignment horizontal="center"/>
      <protection locked="0"/>
    </xf>
    <xf numFmtId="1" fontId="0" fillId="5" borderId="8" xfId="0" applyNumberFormat="1" applyFill="1" applyBorder="1" applyProtection="1">
      <protection locked="0"/>
    </xf>
    <xf numFmtId="3" fontId="15" fillId="5" borderId="8" xfId="0" applyNumberFormat="1" applyFont="1" applyFill="1" applyBorder="1" applyAlignment="1" applyProtection="1">
      <alignment horizontal="right"/>
    </xf>
    <xf numFmtId="1" fontId="10" fillId="10" borderId="13" xfId="0" applyNumberFormat="1" applyFont="1" applyFill="1" applyBorder="1" applyAlignment="1" applyProtection="1">
      <alignment horizontal="center"/>
      <protection locked="0"/>
    </xf>
    <xf numFmtId="3" fontId="15" fillId="10" borderId="13" xfId="0" applyNumberFormat="1" applyFont="1" applyFill="1" applyBorder="1" applyProtection="1"/>
    <xf numFmtId="1" fontId="11" fillId="6" borderId="13" xfId="0" applyNumberFormat="1" applyFont="1" applyFill="1" applyBorder="1" applyAlignment="1" applyProtection="1">
      <alignment horizontal="center"/>
      <protection locked="0"/>
    </xf>
    <xf numFmtId="1" fontId="10" fillId="11" borderId="13" xfId="0" applyNumberFormat="1" applyFont="1" applyFill="1" applyBorder="1" applyAlignment="1" applyProtection="1">
      <alignment horizontal="center"/>
      <protection locked="0"/>
    </xf>
    <xf numFmtId="3" fontId="15" fillId="11" borderId="13" xfId="0" applyNumberFormat="1" applyFont="1" applyFill="1" applyBorder="1" applyProtection="1"/>
    <xf numFmtId="1" fontId="11" fillId="3" borderId="8" xfId="0" applyNumberFormat="1" applyFont="1" applyFill="1" applyBorder="1" applyAlignment="1" applyProtection="1">
      <alignment horizontal="center" vertical="center"/>
      <protection locked="0"/>
    </xf>
    <xf numFmtId="3" fontId="15" fillId="3" borderId="8" xfId="0" applyNumberFormat="1" applyFont="1" applyFill="1" applyBorder="1" applyAlignment="1" applyProtection="1">
      <alignment horizontal="right" wrapText="1"/>
    </xf>
    <xf numFmtId="1" fontId="0" fillId="12" borderId="17" xfId="0" applyNumberFormat="1" applyFill="1" applyBorder="1" applyAlignment="1" applyProtection="1">
      <alignment horizontal="center"/>
      <protection locked="0"/>
    </xf>
    <xf numFmtId="1" fontId="0" fillId="12" borderId="17" xfId="0" applyNumberFormat="1" applyFill="1" applyBorder="1" applyProtection="1">
      <protection locked="0"/>
    </xf>
    <xf numFmtId="3" fontId="15" fillId="12" borderId="17" xfId="0" applyNumberFormat="1" applyFont="1" applyFill="1" applyBorder="1" applyAlignment="1" applyProtection="1">
      <alignment horizontal="right"/>
    </xf>
    <xf numFmtId="1" fontId="0" fillId="0" borderId="0" xfId="0" applyNumberFormat="1" applyBorder="1" applyAlignment="1" applyProtection="1">
      <alignment horizontal="center"/>
      <protection locked="0"/>
    </xf>
    <xf numFmtId="1" fontId="0" fillId="0" borderId="0" xfId="0" applyNumberFormat="1" applyBorder="1" applyProtection="1">
      <protection locked="0"/>
    </xf>
    <xf numFmtId="4" fontId="0" fillId="0" borderId="0" xfId="0" applyNumberFormat="1" applyBorder="1" applyProtection="1">
      <protection locked="0"/>
    </xf>
    <xf numFmtId="4" fontId="0" fillId="0" borderId="5" xfId="0" applyNumberFormat="1" applyBorder="1" applyProtection="1">
      <protection locked="0"/>
    </xf>
    <xf numFmtId="1" fontId="11" fillId="4" borderId="31" xfId="0" applyNumberFormat="1" applyFont="1" applyFill="1" applyBorder="1" applyAlignment="1" applyProtection="1">
      <alignment horizontal="center" vertical="center"/>
      <protection locked="0"/>
    </xf>
    <xf numFmtId="1" fontId="12" fillId="2" borderId="24" xfId="0" applyNumberFormat="1" applyFont="1" applyFill="1" applyBorder="1" applyAlignment="1" applyProtection="1">
      <alignment horizontal="center" vertical="center"/>
      <protection locked="0"/>
    </xf>
    <xf numFmtId="1" fontId="12" fillId="2" borderId="13" xfId="0" applyNumberFormat="1" applyFont="1" applyFill="1" applyBorder="1" applyAlignment="1" applyProtection="1">
      <alignment horizontal="center"/>
      <protection locked="0"/>
    </xf>
    <xf numFmtId="3" fontId="0" fillId="21" borderId="13" xfId="0" applyNumberFormat="1" applyFill="1" applyBorder="1" applyProtection="1">
      <protection locked="0"/>
    </xf>
    <xf numFmtId="1" fontId="11" fillId="13" borderId="24" xfId="0" applyNumberFormat="1" applyFont="1" applyFill="1" applyBorder="1" applyAlignment="1" applyProtection="1">
      <alignment horizontal="center" vertical="center"/>
      <protection locked="0"/>
    </xf>
    <xf numFmtId="1" fontId="11" fillId="13" borderId="13" xfId="0" applyNumberFormat="1" applyFont="1" applyFill="1" applyBorder="1" applyAlignment="1" applyProtection="1">
      <alignment horizontal="center"/>
      <protection locked="0"/>
    </xf>
    <xf numFmtId="4" fontId="10" fillId="15" borderId="26" xfId="0" applyNumberFormat="1" applyFont="1" applyFill="1" applyBorder="1" applyAlignment="1" applyProtection="1">
      <alignment horizontal="center" vertical="center"/>
      <protection locked="0"/>
    </xf>
    <xf numFmtId="4" fontId="10" fillId="15" borderId="24" xfId="0" applyNumberFormat="1" applyFont="1" applyFill="1" applyBorder="1" applyAlignment="1" applyProtection="1">
      <alignment horizontal="center" vertical="center"/>
      <protection locked="0"/>
    </xf>
    <xf numFmtId="1" fontId="11" fillId="15" borderId="13" xfId="0" applyNumberFormat="1" applyFont="1" applyFill="1" applyBorder="1" applyAlignment="1" applyProtection="1">
      <alignment horizontal="center" vertical="center"/>
      <protection locked="0"/>
    </xf>
    <xf numFmtId="3" fontId="15" fillId="15" borderId="13" xfId="0" applyNumberFormat="1" applyFont="1" applyFill="1" applyBorder="1" applyAlignment="1" applyProtection="1">
      <alignment horizontal="right" wrapText="1"/>
    </xf>
    <xf numFmtId="4" fontId="0" fillId="0" borderId="29" xfId="0" applyNumberFormat="1" applyBorder="1" applyProtection="1">
      <protection locked="0"/>
    </xf>
    <xf numFmtId="1" fontId="11" fillId="4" borderId="21" xfId="0" applyNumberFormat="1" applyFont="1" applyFill="1" applyBorder="1" applyAlignment="1" applyProtection="1">
      <alignment horizontal="center" vertical="center"/>
      <protection locked="0"/>
    </xf>
    <xf numFmtId="0" fontId="12" fillId="4" borderId="21" xfId="0" applyFont="1" applyFill="1" applyBorder="1" applyAlignment="1" applyProtection="1">
      <alignment horizontal="center" wrapText="1"/>
      <protection locked="0"/>
    </xf>
    <xf numFmtId="0" fontId="12" fillId="4" borderId="22" xfId="0" applyFont="1" applyFill="1" applyBorder="1" applyAlignment="1" applyProtection="1">
      <alignment horizontal="center" wrapText="1"/>
      <protection locked="0"/>
    </xf>
    <xf numFmtId="1" fontId="12" fillId="2" borderId="23" xfId="0" applyNumberFormat="1" applyFont="1" applyFill="1" applyBorder="1" applyAlignment="1" applyProtection="1">
      <alignment horizontal="center" vertical="center"/>
      <protection locked="0"/>
    </xf>
    <xf numFmtId="1" fontId="11" fillId="6" borderId="23" xfId="0" applyNumberFormat="1" applyFont="1" applyFill="1" applyBorder="1" applyAlignment="1" applyProtection="1">
      <alignment horizontal="center" vertical="center"/>
      <protection locked="0"/>
    </xf>
    <xf numFmtId="1" fontId="11" fillId="6" borderId="24" xfId="0" applyNumberFormat="1" applyFont="1" applyFill="1" applyBorder="1" applyAlignment="1" applyProtection="1">
      <alignment horizontal="center" vertical="center"/>
      <protection locked="0"/>
    </xf>
    <xf numFmtId="1" fontId="12" fillId="2" borderId="13" xfId="0" applyNumberFormat="1" applyFont="1" applyFill="1" applyBorder="1" applyAlignment="1" applyProtection="1">
      <alignment horizontal="center" vertical="center"/>
      <protection locked="0"/>
    </xf>
    <xf numFmtId="1" fontId="11" fillId="6" borderId="13" xfId="0" applyNumberFormat="1" applyFont="1" applyFill="1" applyBorder="1" applyAlignment="1" applyProtection="1">
      <alignment horizontal="center" vertical="center"/>
      <protection locked="0"/>
    </xf>
    <xf numFmtId="1" fontId="11" fillId="7" borderId="24" xfId="0" applyNumberFormat="1" applyFont="1" applyFill="1" applyBorder="1" applyAlignment="1" applyProtection="1">
      <alignment horizontal="center" vertical="center"/>
      <protection locked="0"/>
    </xf>
    <xf numFmtId="1" fontId="11" fillId="7" borderId="13" xfId="0" applyNumberFormat="1" applyFont="1" applyFill="1" applyBorder="1" applyAlignment="1" applyProtection="1">
      <alignment horizontal="center"/>
      <protection locked="0"/>
    </xf>
    <xf numFmtId="1" fontId="12" fillId="0" borderId="13" xfId="0" applyNumberFormat="1" applyFont="1" applyBorder="1" applyAlignment="1" applyProtection="1">
      <alignment horizontal="center" vertical="center"/>
      <protection locked="0"/>
    </xf>
    <xf numFmtId="1" fontId="12" fillId="0" borderId="13" xfId="0" applyNumberFormat="1" applyFont="1" applyBorder="1" applyAlignment="1" applyProtection="1">
      <alignment horizontal="center"/>
      <protection locked="0"/>
    </xf>
    <xf numFmtId="1" fontId="11" fillId="5" borderId="13" xfId="0" applyNumberFormat="1" applyFont="1" applyFill="1" applyBorder="1" applyAlignment="1" applyProtection="1">
      <alignment horizontal="center" vertical="center"/>
      <protection locked="0"/>
    </xf>
    <xf numFmtId="3" fontId="15" fillId="5" borderId="13" xfId="0" applyNumberFormat="1" applyFont="1" applyFill="1" applyBorder="1" applyAlignment="1" applyProtection="1">
      <alignment horizontal="right" wrapText="1"/>
    </xf>
    <xf numFmtId="3" fontId="15" fillId="5" borderId="15" xfId="0" applyNumberFormat="1" applyFont="1" applyFill="1" applyBorder="1" applyAlignment="1" applyProtection="1">
      <alignment horizontal="right" wrapText="1"/>
    </xf>
    <xf numFmtId="3" fontId="15" fillId="3" borderId="9" xfId="0" applyNumberFormat="1" applyFont="1" applyFill="1" applyBorder="1" applyAlignment="1" applyProtection="1">
      <alignment horizontal="right" wrapText="1"/>
    </xf>
    <xf numFmtId="4" fontId="15" fillId="4" borderId="32" xfId="0" applyNumberFormat="1" applyFont="1" applyFill="1" applyBorder="1" applyAlignment="1" applyProtection="1">
      <protection locked="0"/>
    </xf>
    <xf numFmtId="4" fontId="15" fillId="4" borderId="33" xfId="0" applyNumberFormat="1" applyFont="1" applyFill="1" applyBorder="1" applyAlignment="1" applyProtection="1">
      <protection locked="0"/>
    </xf>
    <xf numFmtId="4" fontId="15" fillId="4" borderId="35" xfId="0" applyNumberFormat="1" applyFont="1" applyFill="1" applyBorder="1" applyAlignment="1" applyProtection="1">
      <protection locked="0"/>
    </xf>
    <xf numFmtId="1" fontId="11" fillId="12" borderId="20" xfId="0" applyNumberFormat="1" applyFont="1" applyFill="1" applyBorder="1" applyAlignment="1" applyProtection="1">
      <alignment horizontal="center" vertical="center"/>
      <protection locked="0"/>
    </xf>
    <xf numFmtId="1" fontId="11" fillId="12" borderId="21" xfId="0" applyNumberFormat="1" applyFont="1" applyFill="1" applyBorder="1" applyAlignment="1" applyProtection="1">
      <alignment horizontal="center" vertical="center"/>
      <protection locked="0"/>
    </xf>
    <xf numFmtId="1" fontId="15" fillId="0" borderId="23" xfId="0" applyNumberFormat="1" applyFont="1" applyBorder="1" applyAlignment="1" applyProtection="1">
      <alignment horizontal="center"/>
      <protection locked="0"/>
    </xf>
    <xf numFmtId="1" fontId="15" fillId="0" borderId="11" xfId="0" applyNumberFormat="1" applyFont="1" applyBorder="1" applyAlignment="1" applyProtection="1">
      <alignment horizontal="center"/>
      <protection locked="0"/>
    </xf>
    <xf numFmtId="3" fontId="0" fillId="0" borderId="11" xfId="0" applyNumberFormat="1" applyBorder="1" applyProtection="1"/>
    <xf numFmtId="1" fontId="15" fillId="0" borderId="24" xfId="0" applyNumberFormat="1" applyFont="1" applyBorder="1" applyAlignment="1" applyProtection="1">
      <alignment horizontal="center"/>
      <protection locked="0"/>
    </xf>
    <xf numFmtId="1" fontId="15" fillId="0" borderId="13" xfId="0" applyNumberFormat="1" applyFont="1" applyBorder="1" applyAlignment="1" applyProtection="1">
      <alignment horizontal="center"/>
      <protection locked="0"/>
    </xf>
    <xf numFmtId="3" fontId="15" fillId="12" borderId="21" xfId="0" applyNumberFormat="1" applyFont="1" applyFill="1" applyBorder="1" applyAlignment="1" applyProtection="1">
      <alignment horizontal="right"/>
    </xf>
    <xf numFmtId="1" fontId="9" fillId="0" borderId="13" xfId="0" applyNumberFormat="1"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1" fontId="11" fillId="4" borderId="13" xfId="0" applyNumberFormat="1" applyFont="1" applyFill="1" applyBorder="1" applyAlignment="1" applyProtection="1">
      <alignment horizontal="center" vertical="center"/>
    </xf>
    <xf numFmtId="0" fontId="12" fillId="4" borderId="15" xfId="0" applyFont="1" applyFill="1" applyBorder="1" applyAlignment="1" applyProtection="1">
      <alignment horizontal="center" wrapText="1"/>
    </xf>
    <xf numFmtId="3" fontId="0" fillId="0" borderId="15" xfId="0" applyNumberFormat="1" applyBorder="1" applyProtection="1">
      <protection locked="0"/>
    </xf>
    <xf numFmtId="1" fontId="0" fillId="5" borderId="13" xfId="0" applyNumberFormat="1" applyFill="1" applyBorder="1" applyAlignment="1" applyProtection="1">
      <alignment horizontal="center"/>
    </xf>
    <xf numFmtId="1" fontId="0" fillId="5" borderId="13" xfId="0" applyNumberFormat="1" applyFill="1" applyBorder="1" applyProtection="1"/>
    <xf numFmtId="3" fontId="15" fillId="5" borderId="15" xfId="0" applyNumberFormat="1" applyFont="1" applyFill="1" applyBorder="1" applyAlignment="1" applyProtection="1">
      <alignment horizontal="right"/>
    </xf>
    <xf numFmtId="1" fontId="11" fillId="3" borderId="13" xfId="0" applyNumberFormat="1" applyFont="1" applyFill="1" applyBorder="1" applyAlignment="1" applyProtection="1">
      <alignment horizontal="center" vertical="center"/>
    </xf>
    <xf numFmtId="3" fontId="15" fillId="3" borderId="15" xfId="0" applyNumberFormat="1" applyFont="1" applyFill="1" applyBorder="1" applyAlignment="1" applyProtection="1">
      <alignment horizontal="right" wrapText="1"/>
    </xf>
    <xf numFmtId="1" fontId="11" fillId="4" borderId="31" xfId="0" applyNumberFormat="1" applyFont="1" applyFill="1" applyBorder="1" applyAlignment="1" applyProtection="1">
      <alignment horizontal="center" vertical="center"/>
    </xf>
    <xf numFmtId="0" fontId="12" fillId="4" borderId="38" xfId="0" applyFont="1" applyFill="1" applyBorder="1" applyAlignment="1" applyProtection="1">
      <alignment horizontal="center" wrapText="1"/>
    </xf>
    <xf numFmtId="4" fontId="10" fillId="14" borderId="26" xfId="0" applyNumberFormat="1" applyFont="1" applyFill="1" applyBorder="1" applyAlignment="1" applyProtection="1">
      <alignment horizontal="center" vertical="center"/>
      <protection locked="0"/>
    </xf>
    <xf numFmtId="1" fontId="11" fillId="3" borderId="8" xfId="0" applyNumberFormat="1" applyFont="1" applyFill="1" applyBorder="1" applyAlignment="1" applyProtection="1">
      <alignment horizontal="center" vertical="center"/>
    </xf>
    <xf numFmtId="4" fontId="13" fillId="5" borderId="32" xfId="0" applyNumberFormat="1" applyFont="1" applyFill="1" applyBorder="1" applyAlignment="1" applyProtection="1">
      <alignment vertical="center" wrapText="1"/>
    </xf>
    <xf numFmtId="4" fontId="13" fillId="5" borderId="33" xfId="0" applyNumberFormat="1" applyFont="1" applyFill="1" applyBorder="1" applyAlignment="1" applyProtection="1">
      <alignment vertical="center" wrapText="1"/>
    </xf>
    <xf numFmtId="4" fontId="13" fillId="5" borderId="35" xfId="0" applyNumberFormat="1" applyFont="1" applyFill="1" applyBorder="1" applyAlignment="1" applyProtection="1">
      <alignment vertical="center" wrapText="1"/>
    </xf>
    <xf numFmtId="4" fontId="13" fillId="9" borderId="32" xfId="0" applyNumberFormat="1" applyFont="1" applyFill="1" applyBorder="1" applyAlignment="1" applyProtection="1">
      <alignment vertical="center" wrapText="1"/>
    </xf>
    <xf numFmtId="4" fontId="13" fillId="9" borderId="33" xfId="0" applyNumberFormat="1" applyFont="1" applyFill="1" applyBorder="1" applyAlignment="1" applyProtection="1">
      <alignment vertical="center" wrapText="1"/>
      <protection locked="0"/>
    </xf>
    <xf numFmtId="4" fontId="13" fillId="9" borderId="35" xfId="0" applyNumberFormat="1" applyFont="1" applyFill="1" applyBorder="1" applyAlignment="1" applyProtection="1">
      <alignment vertical="center" wrapText="1"/>
      <protection locked="0"/>
    </xf>
    <xf numFmtId="1" fontId="11" fillId="12" borderId="13" xfId="0" applyNumberFormat="1" applyFont="1" applyFill="1" applyBorder="1" applyAlignment="1" applyProtection="1">
      <alignment horizontal="center" vertical="center"/>
    </xf>
    <xf numFmtId="3" fontId="0" fillId="0" borderId="15" xfId="0" applyNumberFormat="1" applyBorder="1" applyAlignment="1" applyProtection="1">
      <alignment horizontal="right"/>
    </xf>
    <xf numFmtId="3" fontId="15" fillId="13" borderId="15" xfId="0" applyNumberFormat="1" applyFont="1" applyFill="1" applyBorder="1" applyAlignment="1" applyProtection="1">
      <alignment horizontal="right"/>
    </xf>
    <xf numFmtId="0" fontId="0" fillId="0" borderId="0" xfId="0" applyBorder="1"/>
    <xf numFmtId="3" fontId="0" fillId="0" borderId="15" xfId="2" applyNumberFormat="1" applyFont="1" applyBorder="1" applyProtection="1">
      <protection locked="0"/>
    </xf>
    <xf numFmtId="0" fontId="17" fillId="0" borderId="0" xfId="0" applyFont="1"/>
    <xf numFmtId="3" fontId="0" fillId="0" borderId="39" xfId="0" applyNumberFormat="1" applyBorder="1" applyProtection="1">
      <protection locked="0"/>
    </xf>
    <xf numFmtId="3" fontId="0" fillId="0" borderId="40" xfId="0" applyNumberFormat="1" applyBorder="1" applyProtection="1">
      <protection locked="0"/>
    </xf>
    <xf numFmtId="3" fontId="0" fillId="0" borderId="12" xfId="0" applyNumberFormat="1" applyBorder="1"/>
    <xf numFmtId="3" fontId="0" fillId="22" borderId="12" xfId="0" applyNumberFormat="1" applyFill="1" applyBorder="1"/>
    <xf numFmtId="3" fontId="0" fillId="23" borderId="12" xfId="0" applyNumberFormat="1" applyFill="1" applyBorder="1"/>
    <xf numFmtId="3" fontId="20" fillId="0" borderId="13" xfId="0" applyNumberFormat="1" applyFont="1" applyBorder="1"/>
    <xf numFmtId="166" fontId="21" fillId="0" borderId="0" xfId="3" applyNumberFormat="1"/>
    <xf numFmtId="3" fontId="20" fillId="23" borderId="13" xfId="0" applyNumberFormat="1" applyFont="1" applyFill="1" applyBorder="1"/>
    <xf numFmtId="3" fontId="0" fillId="0" borderId="41" xfId="0" applyNumberFormat="1" applyBorder="1" applyProtection="1">
      <protection locked="0"/>
    </xf>
    <xf numFmtId="167" fontId="0" fillId="0" borderId="0" xfId="0" applyNumberFormat="1" applyFill="1" applyProtection="1">
      <protection locked="0"/>
    </xf>
    <xf numFmtId="4" fontId="0" fillId="0" borderId="39" xfId="0" applyNumberFormat="1" applyBorder="1" applyProtection="1">
      <protection locked="0"/>
    </xf>
    <xf numFmtId="3" fontId="2" fillId="0" borderId="40" xfId="4" applyNumberFormat="1" applyBorder="1" applyProtection="1">
      <protection locked="0"/>
    </xf>
    <xf numFmtId="164" fontId="19" fillId="0" borderId="0" xfId="1" applyProtection="1">
      <protection locked="0"/>
    </xf>
    <xf numFmtId="4" fontId="0" fillId="0" borderId="41" xfId="0"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3" fontId="2" fillId="0" borderId="40" xfId="4" applyNumberFormat="1" applyBorder="1" applyProtection="1">
      <protection locked="0"/>
    </xf>
    <xf numFmtId="4" fontId="22" fillId="0" borderId="42" xfId="3" applyNumberFormat="1" applyFont="1" applyBorder="1" applyProtection="1">
      <protection locked="0"/>
    </xf>
    <xf numFmtId="43" fontId="2" fillId="0" borderId="41" xfId="5" applyFont="1" applyBorder="1" applyProtection="1">
      <protection locked="0"/>
    </xf>
    <xf numFmtId="3" fontId="0" fillId="24" borderId="13" xfId="0" applyNumberFormat="1" applyFill="1" applyBorder="1" applyProtection="1">
      <protection locked="0"/>
    </xf>
    <xf numFmtId="3" fontId="0" fillId="0" borderId="42" xfId="0" applyNumberFormat="1" applyBorder="1" applyProtection="1">
      <protection locked="0"/>
    </xf>
    <xf numFmtId="4" fontId="23" fillId="0" borderId="13" xfId="2" applyNumberFormat="1" applyFont="1" applyBorder="1" applyProtection="1">
      <protection locked="0"/>
    </xf>
    <xf numFmtId="3" fontId="0" fillId="0" borderId="41" xfId="0" applyNumberFormat="1" applyBorder="1" applyProtection="1"/>
    <xf numFmtId="3" fontId="0" fillId="0" borderId="43" xfId="0" applyNumberFormat="1" applyBorder="1" applyProtection="1">
      <protection locked="0"/>
    </xf>
    <xf numFmtId="3" fontId="0" fillId="0" borderId="0" xfId="0" applyNumberFormat="1"/>
    <xf numFmtId="3" fontId="0" fillId="0" borderId="41" xfId="0" applyNumberFormat="1" applyBorder="1" applyAlignment="1" applyProtection="1">
      <alignment horizontal="right"/>
      <protection locked="0"/>
    </xf>
    <xf numFmtId="3" fontId="2" fillId="0" borderId="41" xfId="4" applyNumberFormat="1" applyBorder="1" applyAlignment="1" applyProtection="1">
      <alignment horizontal="right"/>
      <protection locked="0"/>
    </xf>
    <xf numFmtId="3" fontId="0" fillId="23" borderId="15" xfId="0" applyNumberFormat="1" applyFill="1" applyBorder="1" applyProtection="1"/>
    <xf numFmtId="0" fontId="0" fillId="0" borderId="0" xfId="0" applyAlignment="1" applyProtection="1">
      <alignment horizontal="center"/>
      <protection locked="0"/>
    </xf>
    <xf numFmtId="3" fontId="1" fillId="0" borderId="0" xfId="7" applyNumberFormat="1" applyAlignment="1">
      <alignment wrapText="1"/>
    </xf>
    <xf numFmtId="0" fontId="5"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10" fillId="3" borderId="6" xfId="0" applyFont="1" applyFill="1" applyBorder="1" applyAlignment="1" applyProtection="1">
      <alignment horizontal="center" vertical="center"/>
    </xf>
    <xf numFmtId="0" fontId="13" fillId="5" borderId="6" xfId="0" applyFont="1" applyFill="1" applyBorder="1" applyAlignment="1" applyProtection="1">
      <alignment horizontal="center" vertical="center" wrapText="1"/>
    </xf>
    <xf numFmtId="4" fontId="12" fillId="2" borderId="10" xfId="0" applyNumberFormat="1" applyFont="1" applyFill="1" applyBorder="1" applyAlignment="1" applyProtection="1">
      <alignment horizontal="left" vertical="center"/>
    </xf>
    <xf numFmtId="4" fontId="11" fillId="6" borderId="14" xfId="0" applyNumberFormat="1" applyFont="1" applyFill="1" applyBorder="1" applyAlignment="1" applyProtection="1">
      <alignment horizontal="right" vertical="center"/>
    </xf>
    <xf numFmtId="4" fontId="14" fillId="2" borderId="10" xfId="0" applyNumberFormat="1" applyFont="1" applyFill="1" applyBorder="1" applyAlignment="1" applyProtection="1">
      <alignment horizontal="left" vertical="center"/>
    </xf>
    <xf numFmtId="4" fontId="12" fillId="2" borderId="10" xfId="0" applyNumberFormat="1" applyFont="1" applyFill="1" applyBorder="1" applyAlignment="1" applyProtection="1">
      <alignment horizontal="left"/>
    </xf>
    <xf numFmtId="4" fontId="11" fillId="7" borderId="14" xfId="0" applyNumberFormat="1" applyFont="1" applyFill="1" applyBorder="1" applyAlignment="1" applyProtection="1">
      <alignment horizontal="center"/>
    </xf>
    <xf numFmtId="4" fontId="11" fillId="8" borderId="14" xfId="0" applyNumberFormat="1" applyFont="1" applyFill="1" applyBorder="1" applyAlignment="1" applyProtection="1">
      <alignment horizontal="center"/>
    </xf>
    <xf numFmtId="4" fontId="11" fillId="5" borderId="16" xfId="0" applyNumberFormat="1" applyFont="1" applyFill="1" applyBorder="1" applyAlignment="1" applyProtection="1">
      <alignment horizontal="center"/>
    </xf>
    <xf numFmtId="4" fontId="13" fillId="9" borderId="6" xfId="0" applyNumberFormat="1" applyFont="1" applyFill="1" applyBorder="1" applyAlignment="1" applyProtection="1">
      <alignment horizontal="center" vertical="center" wrapText="1"/>
    </xf>
    <xf numFmtId="4" fontId="11" fillId="10" borderId="14" xfId="0" applyNumberFormat="1" applyFont="1" applyFill="1" applyBorder="1" applyAlignment="1" applyProtection="1">
      <alignment horizontal="center"/>
    </xf>
    <xf numFmtId="4" fontId="11" fillId="11" borderId="14" xfId="0" applyNumberFormat="1" applyFont="1" applyFill="1" applyBorder="1" applyAlignment="1" applyProtection="1">
      <alignment horizontal="center"/>
    </xf>
    <xf numFmtId="4" fontId="11" fillId="12" borderId="16" xfId="0" applyNumberFormat="1" applyFont="1" applyFill="1" applyBorder="1" applyAlignment="1" applyProtection="1">
      <alignment horizontal="center"/>
    </xf>
    <xf numFmtId="4" fontId="6" fillId="0" borderId="19" xfId="0" applyNumberFormat="1" applyFont="1" applyBorder="1" applyAlignment="1" applyProtection="1">
      <alignment horizontal="center" vertical="center" wrapText="1"/>
    </xf>
    <xf numFmtId="4" fontId="10" fillId="3" borderId="20" xfId="0" applyNumberFormat="1" applyFont="1" applyFill="1" applyBorder="1" applyAlignment="1" applyProtection="1">
      <alignment horizontal="center" vertical="center"/>
    </xf>
    <xf numFmtId="4" fontId="13" fillId="5" borderId="6" xfId="0" applyNumberFormat="1" applyFont="1" applyFill="1" applyBorder="1" applyAlignment="1" applyProtection="1">
      <alignment horizontal="center" vertical="center" wrapText="1"/>
    </xf>
    <xf numFmtId="4" fontId="11" fillId="7" borderId="14" xfId="0" applyNumberFormat="1" applyFont="1" applyFill="1" applyBorder="1" applyAlignment="1" applyProtection="1">
      <alignment horizontal="center" vertical="center"/>
    </xf>
    <xf numFmtId="4" fontId="12" fillId="2" borderId="25" xfId="0" applyNumberFormat="1" applyFont="1" applyFill="1" applyBorder="1" applyAlignment="1" applyProtection="1">
      <alignment horizontal="left"/>
    </xf>
    <xf numFmtId="4" fontId="11" fillId="13" borderId="14" xfId="0" applyNumberFormat="1" applyFont="1" applyFill="1" applyBorder="1" applyAlignment="1" applyProtection="1">
      <alignment horizontal="center"/>
    </xf>
    <xf numFmtId="4" fontId="5" fillId="0" borderId="1" xfId="0" applyNumberFormat="1" applyFont="1" applyBorder="1" applyAlignment="1" applyProtection="1">
      <alignment horizontal="center" vertical="center" wrapText="1"/>
    </xf>
    <xf numFmtId="4" fontId="16" fillId="0" borderId="2" xfId="0" applyNumberFormat="1" applyFont="1" applyBorder="1" applyAlignment="1" applyProtection="1">
      <alignment horizontal="center" vertical="center" wrapText="1"/>
    </xf>
    <xf numFmtId="4" fontId="11" fillId="13" borderId="14" xfId="0" applyNumberFormat="1" applyFont="1" applyFill="1" applyBorder="1" applyAlignment="1" applyProtection="1">
      <alignment horizontal="center" vertical="center"/>
    </xf>
    <xf numFmtId="4" fontId="10" fillId="5" borderId="14" xfId="0" applyNumberFormat="1" applyFont="1" applyFill="1" applyBorder="1" applyAlignment="1" applyProtection="1">
      <alignment horizontal="center" vertical="center"/>
    </xf>
    <xf numFmtId="4" fontId="6" fillId="0" borderId="2" xfId="0" applyNumberFormat="1" applyFont="1" applyBorder="1" applyAlignment="1" applyProtection="1">
      <alignment horizontal="center" vertical="center" wrapText="1"/>
    </xf>
    <xf numFmtId="4" fontId="8" fillId="0" borderId="10" xfId="0" applyNumberFormat="1" applyFont="1" applyBorder="1" applyAlignment="1" applyProtection="1">
      <alignment horizontal="center" vertical="center" wrapText="1"/>
    </xf>
    <xf numFmtId="4" fontId="10" fillId="17" borderId="30" xfId="0" applyNumberFormat="1" applyFont="1" applyFill="1" applyBorder="1" applyAlignment="1" applyProtection="1">
      <alignment horizontal="center" vertical="center"/>
    </xf>
    <xf numFmtId="0" fontId="13" fillId="17" borderId="6" xfId="0" applyFont="1" applyFill="1" applyBorder="1" applyAlignment="1" applyProtection="1">
      <alignment horizontal="center" vertical="center" wrapText="1"/>
    </xf>
    <xf numFmtId="4" fontId="11" fillId="19" borderId="14" xfId="0" applyNumberFormat="1" applyFont="1" applyFill="1" applyBorder="1" applyAlignment="1" applyProtection="1">
      <alignment horizontal="center"/>
    </xf>
    <xf numFmtId="4" fontId="10" fillId="17" borderId="20" xfId="0" applyNumberFormat="1" applyFont="1" applyFill="1" applyBorder="1" applyAlignment="1" applyProtection="1">
      <alignment horizontal="center" vertical="center"/>
    </xf>
    <xf numFmtId="4" fontId="6" fillId="0" borderId="1" xfId="0" applyNumberFormat="1" applyFont="1" applyBorder="1" applyAlignment="1" applyProtection="1">
      <alignment horizontal="center" vertical="center" wrapText="1"/>
    </xf>
    <xf numFmtId="0" fontId="13" fillId="17" borderId="19" xfId="0" applyFont="1" applyFill="1" applyBorder="1" applyAlignment="1" applyProtection="1">
      <alignment horizontal="center" vertical="center" wrapText="1"/>
    </xf>
    <xf numFmtId="4" fontId="12" fillId="2" borderId="13" xfId="0" applyNumberFormat="1" applyFont="1" applyFill="1" applyBorder="1" applyAlignment="1" applyProtection="1">
      <alignment horizontal="left" vertical="center"/>
    </xf>
    <xf numFmtId="4" fontId="12" fillId="2" borderId="13" xfId="0" applyNumberFormat="1" applyFont="1" applyFill="1" applyBorder="1" applyAlignment="1" applyProtection="1">
      <alignment horizontal="left"/>
    </xf>
    <xf numFmtId="4" fontId="15" fillId="4" borderId="6" xfId="0" applyNumberFormat="1" applyFont="1" applyFill="1" applyBorder="1" applyAlignment="1" applyProtection="1">
      <alignment horizontal="center"/>
    </xf>
    <xf numFmtId="4" fontId="15" fillId="12" borderId="20" xfId="0" applyNumberFormat="1" applyFont="1" applyFill="1" applyBorder="1" applyAlignment="1" applyProtection="1">
      <alignment horizontal="center"/>
    </xf>
    <xf numFmtId="4" fontId="10" fillId="3" borderId="6" xfId="0" applyNumberFormat="1" applyFont="1" applyFill="1" applyBorder="1" applyAlignment="1" applyProtection="1">
      <alignment horizontal="center" vertical="center"/>
    </xf>
    <xf numFmtId="4" fontId="0" fillId="3" borderId="6" xfId="0" applyNumberFormat="1" applyFont="1" applyFill="1" applyBorder="1" applyAlignment="1" applyProtection="1">
      <alignment horizontal="center"/>
    </xf>
    <xf numFmtId="4" fontId="15" fillId="13" borderId="24" xfId="0" applyNumberFormat="1" applyFont="1" applyFill="1" applyBorder="1" applyAlignment="1" applyProtection="1">
      <alignment horizontal="center"/>
    </xf>
    <xf numFmtId="4" fontId="0" fillId="3" borderId="19" xfId="0" applyNumberFormat="1" applyFont="1" applyFill="1" applyBorder="1" applyAlignment="1" applyProtection="1">
      <alignment horizontal="center"/>
    </xf>
    <xf numFmtId="4" fontId="15" fillId="13" borderId="7" xfId="0" applyNumberFormat="1" applyFont="1" applyFill="1" applyBorder="1" applyAlignment="1" applyProtection="1">
      <alignment horizontal="center"/>
    </xf>
    <xf numFmtId="4" fontId="15" fillId="4" borderId="20" xfId="0" applyNumberFormat="1" applyFont="1" applyFill="1" applyBorder="1" applyAlignment="1" applyProtection="1">
      <alignment horizontal="center"/>
    </xf>
    <xf numFmtId="4" fontId="10" fillId="3" borderId="32" xfId="0" applyNumberFormat="1" applyFont="1" applyFill="1" applyBorder="1" applyAlignment="1" applyProtection="1">
      <alignment horizontal="center" vertical="center"/>
    </xf>
    <xf numFmtId="1" fontId="15" fillId="19" borderId="13" xfId="0" applyNumberFormat="1" applyFont="1" applyFill="1" applyBorder="1" applyAlignment="1" applyProtection="1">
      <alignment horizontal="center" vertical="center"/>
    </xf>
    <xf numFmtId="4" fontId="10" fillId="3" borderId="36" xfId="0" applyNumberFormat="1" applyFont="1" applyFill="1" applyBorder="1" applyAlignment="1" applyProtection="1">
      <alignment horizontal="center" vertical="center"/>
    </xf>
    <xf numFmtId="0" fontId="5"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10" fillId="3" borderId="6" xfId="0" applyFont="1" applyFill="1" applyBorder="1" applyAlignment="1" applyProtection="1">
      <alignment horizontal="center" vertical="center"/>
      <protection locked="0"/>
    </xf>
    <xf numFmtId="0" fontId="13" fillId="5" borderId="6" xfId="0" applyFont="1" applyFill="1" applyBorder="1" applyAlignment="1" applyProtection="1">
      <alignment horizontal="center" vertical="center" wrapText="1"/>
      <protection locked="0"/>
    </xf>
    <xf numFmtId="4" fontId="12" fillId="2" borderId="10" xfId="0" applyNumberFormat="1" applyFont="1" applyFill="1" applyBorder="1" applyAlignment="1" applyProtection="1">
      <alignment horizontal="left" vertical="center"/>
      <protection locked="0"/>
    </xf>
    <xf numFmtId="4" fontId="11" fillId="6" borderId="14" xfId="0" applyNumberFormat="1" applyFont="1" applyFill="1" applyBorder="1" applyAlignment="1" applyProtection="1">
      <alignment horizontal="right" vertical="center"/>
      <protection locked="0"/>
    </xf>
    <xf numFmtId="4" fontId="14" fillId="2" borderId="10" xfId="0" applyNumberFormat="1" applyFont="1" applyFill="1" applyBorder="1" applyAlignment="1" applyProtection="1">
      <alignment horizontal="left" vertical="center"/>
      <protection locked="0"/>
    </xf>
    <xf numFmtId="4" fontId="12" fillId="2" borderId="10" xfId="0" applyNumberFormat="1" applyFont="1" applyFill="1" applyBorder="1" applyAlignment="1" applyProtection="1">
      <alignment horizontal="left"/>
      <protection locked="0"/>
    </xf>
    <xf numFmtId="4" fontId="11" fillId="7" borderId="14" xfId="0" applyNumberFormat="1" applyFont="1" applyFill="1" applyBorder="1" applyAlignment="1" applyProtection="1">
      <alignment horizontal="center"/>
      <protection locked="0"/>
    </xf>
    <xf numFmtId="4" fontId="12" fillId="0" borderId="10" xfId="0" applyNumberFormat="1" applyFont="1" applyBorder="1" applyAlignment="1" applyProtection="1">
      <alignment horizontal="left"/>
      <protection locked="0"/>
    </xf>
    <xf numFmtId="4" fontId="11" fillId="8" borderId="14" xfId="0" applyNumberFormat="1" applyFont="1" applyFill="1" applyBorder="1" applyAlignment="1" applyProtection="1">
      <alignment horizontal="center"/>
      <protection locked="0"/>
    </xf>
    <xf numFmtId="4" fontId="11" fillId="5" borderId="3" xfId="0" applyNumberFormat="1" applyFont="1" applyFill="1" applyBorder="1" applyAlignment="1" applyProtection="1">
      <alignment horizontal="center"/>
      <protection locked="0"/>
    </xf>
    <xf numFmtId="4" fontId="13" fillId="9" borderId="6" xfId="0" applyNumberFormat="1" applyFont="1" applyFill="1" applyBorder="1" applyAlignment="1" applyProtection="1">
      <alignment horizontal="center" vertical="center" wrapText="1"/>
      <protection locked="0"/>
    </xf>
    <xf numFmtId="4" fontId="11" fillId="10" borderId="13" xfId="0" applyNumberFormat="1" applyFont="1" applyFill="1" applyBorder="1" applyAlignment="1" applyProtection="1">
      <alignment horizontal="center"/>
      <protection locked="0"/>
    </xf>
    <xf numFmtId="4" fontId="11" fillId="11" borderId="13" xfId="0" applyNumberFormat="1" applyFont="1" applyFill="1" applyBorder="1" applyAlignment="1" applyProtection="1">
      <alignment horizontal="center"/>
      <protection locked="0"/>
    </xf>
    <xf numFmtId="4" fontId="10" fillId="3" borderId="14" xfId="0" applyNumberFormat="1" applyFont="1" applyFill="1" applyBorder="1" applyAlignment="1" applyProtection="1">
      <alignment horizontal="center" vertical="center"/>
      <protection locked="0"/>
    </xf>
    <xf numFmtId="4" fontId="11" fillId="12" borderId="16" xfId="0" applyNumberFormat="1" applyFont="1" applyFill="1" applyBorder="1" applyAlignment="1" applyProtection="1">
      <alignment horizontal="center"/>
      <protection locked="0"/>
    </xf>
    <xf numFmtId="4" fontId="6" fillId="0" borderId="1" xfId="0" applyNumberFormat="1" applyFont="1" applyBorder="1" applyAlignment="1" applyProtection="1">
      <alignment horizontal="center" vertical="center" wrapText="1"/>
      <protection locked="0"/>
    </xf>
    <xf numFmtId="4" fontId="8" fillId="0" borderId="10" xfId="0" applyNumberFormat="1" applyFont="1" applyBorder="1" applyAlignment="1" applyProtection="1">
      <alignment horizontal="center" vertical="center" wrapText="1"/>
      <protection locked="0"/>
    </xf>
    <xf numFmtId="4" fontId="10" fillId="3" borderId="30" xfId="0" applyNumberFormat="1" applyFont="1" applyFill="1" applyBorder="1" applyAlignment="1" applyProtection="1">
      <alignment horizontal="center" vertical="center"/>
      <protection locked="0"/>
    </xf>
    <xf numFmtId="4" fontId="12" fillId="2" borderId="25" xfId="0" applyNumberFormat="1" applyFont="1" applyFill="1" applyBorder="1" applyAlignment="1" applyProtection="1">
      <alignment horizontal="left"/>
      <protection locked="0"/>
    </xf>
    <xf numFmtId="4" fontId="11" fillId="13" borderId="14" xfId="0" applyNumberFormat="1" applyFont="1" applyFill="1" applyBorder="1" applyAlignment="1" applyProtection="1">
      <alignment horizontal="center"/>
      <protection locked="0"/>
    </xf>
    <xf numFmtId="4" fontId="5" fillId="0" borderId="1" xfId="0" applyNumberFormat="1" applyFont="1" applyBorder="1" applyAlignment="1" applyProtection="1">
      <alignment horizontal="center" vertical="center" wrapText="1"/>
      <protection locked="0"/>
    </xf>
    <xf numFmtId="4" fontId="16" fillId="0" borderId="2" xfId="0" applyNumberFormat="1" applyFont="1" applyBorder="1" applyAlignment="1" applyProtection="1">
      <alignment horizontal="center" vertical="center" wrapText="1"/>
      <protection locked="0"/>
    </xf>
    <xf numFmtId="4" fontId="10" fillId="3" borderId="20" xfId="0" applyNumberFormat="1" applyFont="1" applyFill="1" applyBorder="1" applyAlignment="1" applyProtection="1">
      <alignment horizontal="center" vertical="center"/>
      <protection locked="0"/>
    </xf>
    <xf numFmtId="4" fontId="13" fillId="5" borderId="6" xfId="0" applyNumberFormat="1" applyFont="1" applyFill="1" applyBorder="1" applyAlignment="1" applyProtection="1">
      <alignment horizontal="center" vertical="center" wrapText="1"/>
      <protection locked="0"/>
    </xf>
    <xf numFmtId="4" fontId="11" fillId="7" borderId="14" xfId="0" applyNumberFormat="1" applyFont="1" applyFill="1" applyBorder="1" applyAlignment="1" applyProtection="1">
      <alignment horizontal="center" vertical="center"/>
      <protection locked="0"/>
    </xf>
    <xf numFmtId="4" fontId="11" fillId="13" borderId="14" xfId="0" applyNumberFormat="1" applyFont="1" applyFill="1" applyBorder="1" applyAlignment="1" applyProtection="1">
      <alignment horizontal="center" vertical="center"/>
      <protection locked="0"/>
    </xf>
    <xf numFmtId="4" fontId="10" fillId="5" borderId="14" xfId="0" applyNumberFormat="1" applyFont="1" applyFill="1" applyBorder="1" applyAlignment="1" applyProtection="1">
      <alignment horizontal="center" vertical="center"/>
      <protection locked="0"/>
    </xf>
    <xf numFmtId="4" fontId="6" fillId="0" borderId="2" xfId="0" applyNumberFormat="1" applyFont="1" applyBorder="1" applyAlignment="1" applyProtection="1">
      <alignment horizontal="center" vertical="center" wrapText="1"/>
      <protection locked="0"/>
    </xf>
    <xf numFmtId="4" fontId="0" fillId="3" borderId="6" xfId="0" applyNumberFormat="1" applyFont="1" applyFill="1" applyBorder="1" applyAlignment="1" applyProtection="1">
      <alignment horizontal="center"/>
      <protection locked="0"/>
    </xf>
    <xf numFmtId="4" fontId="15" fillId="13" borderId="24" xfId="0" applyNumberFormat="1" applyFont="1" applyFill="1" applyBorder="1" applyAlignment="1" applyProtection="1">
      <alignment horizontal="center"/>
      <protection locked="0"/>
    </xf>
    <xf numFmtId="4" fontId="0" fillId="3" borderId="19" xfId="0" applyNumberFormat="1" applyFont="1" applyFill="1" applyBorder="1" applyAlignment="1" applyProtection="1">
      <alignment horizontal="center"/>
      <protection locked="0"/>
    </xf>
    <xf numFmtId="4" fontId="15" fillId="13" borderId="7" xfId="0" applyNumberFormat="1" applyFont="1" applyFill="1" applyBorder="1" applyAlignment="1" applyProtection="1">
      <alignment horizontal="center"/>
      <protection locked="0"/>
    </xf>
    <xf numFmtId="4" fontId="15" fillId="12" borderId="20" xfId="0" applyNumberFormat="1" applyFont="1" applyFill="1" applyBorder="1" applyAlignment="1" applyProtection="1">
      <alignment horizontal="center"/>
      <protection locked="0"/>
    </xf>
    <xf numFmtId="4" fontId="10" fillId="3" borderId="6" xfId="0" applyNumberFormat="1" applyFont="1" applyFill="1" applyBorder="1" applyAlignment="1" applyProtection="1">
      <alignment horizontal="center" vertical="center"/>
      <protection locked="0"/>
    </xf>
    <xf numFmtId="0" fontId="8" fillId="0" borderId="14" xfId="0" applyFont="1" applyBorder="1" applyAlignment="1" applyProtection="1">
      <alignment horizontal="center" vertical="center" wrapText="1"/>
    </xf>
    <xf numFmtId="0" fontId="10" fillId="3" borderId="14" xfId="0" applyFont="1" applyFill="1" applyBorder="1" applyAlignment="1" applyProtection="1">
      <alignment horizontal="center" vertical="center"/>
    </xf>
    <xf numFmtId="0" fontId="13" fillId="5" borderId="2" xfId="0" applyFont="1" applyFill="1" applyBorder="1" applyAlignment="1" applyProtection="1">
      <alignment horizontal="center" vertical="center" wrapText="1"/>
    </xf>
    <xf numFmtId="4" fontId="12" fillId="2" borderId="14" xfId="0" applyNumberFormat="1" applyFont="1" applyFill="1" applyBorder="1" applyAlignment="1" applyProtection="1">
      <alignment horizontal="left" vertical="center"/>
    </xf>
    <xf numFmtId="4" fontId="14" fillId="2" borderId="14" xfId="0" applyNumberFormat="1" applyFont="1" applyFill="1" applyBorder="1" applyAlignment="1" applyProtection="1">
      <alignment horizontal="left" vertical="center"/>
    </xf>
    <xf numFmtId="4" fontId="12" fillId="2" borderId="14" xfId="0" applyNumberFormat="1" applyFont="1" applyFill="1" applyBorder="1" applyAlignment="1" applyProtection="1">
      <alignment horizontal="left"/>
    </xf>
    <xf numFmtId="4" fontId="12" fillId="0" borderId="14" xfId="0" applyNumberFormat="1" applyFont="1" applyBorder="1" applyAlignment="1" applyProtection="1">
      <alignment horizontal="left"/>
    </xf>
    <xf numFmtId="4" fontId="11" fillId="5" borderId="14" xfId="0" applyNumberFormat="1" applyFont="1" applyFill="1" applyBorder="1" applyAlignment="1" applyProtection="1">
      <alignment horizontal="center"/>
    </xf>
    <xf numFmtId="4" fontId="13" fillId="9" borderId="2" xfId="0" applyNumberFormat="1" applyFont="1" applyFill="1" applyBorder="1" applyAlignment="1" applyProtection="1">
      <alignment horizontal="center" vertical="center" wrapText="1"/>
    </xf>
    <xf numFmtId="4" fontId="10" fillId="3" borderId="14" xfId="0" applyNumberFormat="1" applyFont="1" applyFill="1" applyBorder="1" applyAlignment="1" applyProtection="1">
      <alignment horizontal="center" vertical="center"/>
    </xf>
    <xf numFmtId="4" fontId="6" fillId="0" borderId="13" xfId="0" applyNumberFormat="1" applyFont="1" applyBorder="1" applyAlignment="1" applyProtection="1">
      <alignment horizontal="center" vertical="center" wrapText="1"/>
    </xf>
    <xf numFmtId="4" fontId="8" fillId="0" borderId="37" xfId="0" applyNumberFormat="1" applyFont="1" applyBorder="1" applyAlignment="1" applyProtection="1">
      <alignment horizontal="center" vertical="center" wrapText="1"/>
    </xf>
    <xf numFmtId="4" fontId="10" fillId="3" borderId="30" xfId="0" applyNumberFormat="1" applyFont="1" applyFill="1" applyBorder="1" applyAlignment="1" applyProtection="1">
      <alignment horizontal="center" vertical="center"/>
    </xf>
    <xf numFmtId="4" fontId="11" fillId="5" borderId="3" xfId="0" applyNumberFormat="1" applyFont="1" applyFill="1" applyBorder="1" applyAlignment="1" applyProtection="1">
      <alignment horizontal="center"/>
    </xf>
    <xf numFmtId="4" fontId="15" fillId="4" borderId="1" xfId="0" applyNumberFormat="1" applyFont="1" applyFill="1" applyBorder="1" applyAlignment="1" applyProtection="1">
      <alignment horizontal="center"/>
    </xf>
    <xf numFmtId="4" fontId="0" fillId="3" borderId="14" xfId="0" applyNumberFormat="1" applyFont="1" applyFill="1" applyBorder="1" applyAlignment="1" applyProtection="1">
      <alignment horizontal="center"/>
    </xf>
    <xf numFmtId="4" fontId="15" fillId="13" borderId="13" xfId="0" applyNumberFormat="1" applyFont="1" applyFill="1" applyBorder="1" applyAlignment="1" applyProtection="1">
      <alignment horizontal="center"/>
    </xf>
    <xf numFmtId="4" fontId="15" fillId="12" borderId="16" xfId="0" applyNumberFormat="1" applyFont="1" applyFill="1" applyBorder="1" applyAlignment="1" applyProtection="1">
      <alignment horizontal="center"/>
    </xf>
    <xf numFmtId="3" fontId="0" fillId="0" borderId="42" xfId="0" applyNumberFormat="1" applyBorder="1" applyProtection="1"/>
    <xf numFmtId="3" fontId="0" fillId="20" borderId="42" xfId="0" applyNumberFormat="1" applyFill="1" applyBorder="1" applyProtection="1"/>
    <xf numFmtId="4" fontId="7" fillId="0" borderId="2" xfId="0" applyNumberFormat="1" applyFont="1" applyBorder="1" applyAlignment="1" applyProtection="1">
      <alignment horizontal="center" vertical="center" wrapText="1"/>
      <protection locked="0"/>
    </xf>
    <xf numFmtId="4" fontId="15" fillId="4" borderId="32" xfId="0" applyNumberFormat="1" applyFont="1" applyFill="1" applyBorder="1" applyAlignment="1" applyProtection="1">
      <alignment horizontal="center"/>
    </xf>
    <xf numFmtId="4" fontId="15" fillId="4" borderId="0" xfId="0" applyNumberFormat="1" applyFont="1" applyFill="1" applyBorder="1" applyAlignment="1" applyProtection="1"/>
    <xf numFmtId="4" fontId="15" fillId="4" borderId="33" xfId="0" applyNumberFormat="1" applyFont="1" applyFill="1" applyBorder="1" applyAlignment="1" applyProtection="1">
      <alignment horizontal="center"/>
    </xf>
    <xf numFmtId="4" fontId="15" fillId="4" borderId="35" xfId="0" applyNumberFormat="1" applyFont="1" applyFill="1" applyBorder="1" applyAlignment="1" applyProtection="1">
      <alignment horizontal="center"/>
    </xf>
    <xf numFmtId="4" fontId="11" fillId="10" borderId="44" xfId="0" applyNumberFormat="1" applyFont="1" applyFill="1" applyBorder="1" applyAlignment="1" applyProtection="1">
      <alignment horizontal="center" wrapText="1"/>
    </xf>
    <xf numFmtId="3" fontId="0" fillId="0" borderId="45" xfId="0" applyNumberFormat="1" applyBorder="1" applyProtection="1"/>
    <xf numFmtId="3" fontId="15" fillId="13" borderId="45" xfId="0" applyNumberFormat="1" applyFont="1" applyFill="1" applyBorder="1" applyProtection="1"/>
    <xf numFmtId="3" fontId="15" fillId="4" borderId="46" xfId="0" applyNumberFormat="1" applyFont="1" applyFill="1" applyBorder="1" applyProtection="1"/>
    <xf numFmtId="3" fontId="15" fillId="12" borderId="46" xfId="0" applyNumberFormat="1" applyFont="1" applyFill="1" applyBorder="1" applyProtection="1"/>
    <xf numFmtId="3" fontId="0" fillId="26" borderId="48" xfId="0" applyNumberFormat="1" applyFill="1" applyBorder="1" applyProtection="1"/>
    <xf numFmtId="3" fontId="0" fillId="26" borderId="41" xfId="0" applyNumberFormat="1" applyFill="1" applyBorder="1" applyProtection="1"/>
    <xf numFmtId="3" fontId="15" fillId="25" borderId="48" xfId="0" applyNumberFormat="1" applyFont="1" applyFill="1" applyBorder="1" applyProtection="1"/>
    <xf numFmtId="3" fontId="15" fillId="25" borderId="41" xfId="0" applyNumberFormat="1" applyFont="1" applyFill="1" applyBorder="1" applyProtection="1"/>
    <xf numFmtId="3" fontId="15" fillId="27" borderId="20" xfId="0" applyNumberFormat="1" applyFont="1" applyFill="1" applyBorder="1" applyProtection="1"/>
    <xf numFmtId="3" fontId="15" fillId="27" borderId="22" xfId="0" applyNumberFormat="1" applyFont="1" applyFill="1" applyBorder="1" applyProtection="1"/>
    <xf numFmtId="3" fontId="15" fillId="28" borderId="20" xfId="0" applyNumberFormat="1" applyFont="1" applyFill="1" applyBorder="1" applyProtection="1"/>
    <xf numFmtId="3" fontId="15" fillId="28" borderId="22" xfId="0" applyNumberFormat="1" applyFont="1" applyFill="1" applyBorder="1" applyProtection="1"/>
    <xf numFmtId="4" fontId="11" fillId="25" borderId="30" xfId="0" applyNumberFormat="1" applyFont="1" applyFill="1" applyBorder="1" applyAlignment="1" applyProtection="1">
      <alignment horizontal="center" vertical="center" wrapText="1"/>
    </xf>
    <xf numFmtId="4" fontId="11" fillId="25" borderId="47" xfId="0" applyNumberFormat="1" applyFont="1" applyFill="1" applyBorder="1" applyAlignment="1" applyProtection="1">
      <alignment horizontal="center" vertical="center" wrapText="1"/>
    </xf>
  </cellXfs>
  <cellStyles count="8">
    <cellStyle name="Normal" xfId="0" builtinId="0"/>
    <cellStyle name="Normal 2" xfId="3"/>
    <cellStyle name="Normal 2 2" xfId="6"/>
    <cellStyle name="Normal 3" xfId="4"/>
    <cellStyle name="Normal 4" xfId="7"/>
    <cellStyle name="Texto Explicativo" xfId="2" builtinId="53" customBuiltin="1"/>
    <cellStyle name="Vírgula" xfId="1" builtinId="3"/>
    <cellStyle name="Vírgula 2" xfId="5"/>
  </cellStyles>
  <dxfs count="2">
    <dxf>
      <font>
        <b/>
        <i val="0"/>
        <u val="double"/>
        <color theme="0"/>
      </font>
      <fill>
        <patternFill patternType="darkHorizontal">
          <bgColor theme="3" tint="-0.24994659260841701"/>
        </patternFill>
      </fill>
    </dxf>
    <dxf>
      <font>
        <b/>
        <i val="0"/>
        <u val="double"/>
        <color theme="0"/>
      </font>
      <fill>
        <patternFill patternType="darkGray">
          <fgColor auto="1"/>
          <bgColor rgb="FF00B050"/>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B7DEE8"/>
      <rgbColor rgb="FF984807"/>
      <rgbColor rgb="FFFDEADA"/>
      <rgbColor rgb="FFEEECE1"/>
      <rgbColor rgb="FF660066"/>
      <rgbColor rgb="FFFF8080"/>
      <rgbColor rgb="FF0066CC"/>
      <rgbColor rgb="FFD9D9D9"/>
      <rgbColor rgb="FF000080"/>
      <rgbColor rgb="FFFF00FF"/>
      <rgbColor rgb="FFDDD9C3"/>
      <rgbColor rgb="FF00FFFF"/>
      <rgbColor rgb="FF800080"/>
      <rgbColor rgb="FF800000"/>
      <rgbColor rgb="FF008080"/>
      <rgbColor rgb="FF0000FF"/>
      <rgbColor rgb="FF00CCFF"/>
      <rgbColor rgb="FFE6E0EC"/>
      <rgbColor rgb="FFD7E4BD"/>
      <rgbColor rgb="FFFFFF99"/>
      <rgbColor rgb="FF8EB4E3"/>
      <rgbColor rgb="FFFF99CC"/>
      <rgbColor rgb="FFE6B9B8"/>
      <rgbColor rgb="FFFFCC99"/>
      <rgbColor rgb="FF3366FF"/>
      <rgbColor rgb="FF33CCCC"/>
      <rgbColor rgb="FF92D050"/>
      <rgbColor rgb="FFC3D69B"/>
      <rgbColor rgb="FFFF9900"/>
      <rgbColor rgb="FFFF6600"/>
      <rgbColor rgb="FF666699"/>
      <rgbColor rgb="FFC4BD97"/>
      <rgbColor rgb="FF10243E"/>
      <rgbColor rgb="FF339966"/>
      <rgbColor rgb="FF003300"/>
      <rgbColor rgb="FF333300"/>
      <rgbColor rgb="FF993300"/>
      <rgbColor rgb="FF993366"/>
      <rgbColor rgb="FF21596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24120</xdr:colOff>
      <xdr:row>0</xdr:row>
      <xdr:rowOff>0</xdr:rowOff>
    </xdr:from>
    <xdr:to>
      <xdr:col>1</xdr:col>
      <xdr:colOff>1146960</xdr:colOff>
      <xdr:row>2</xdr:row>
      <xdr:rowOff>115560</xdr:rowOff>
    </xdr:to>
    <xdr:pic>
      <xdr:nvPicPr>
        <xdr:cNvPr id="2" name="Imagem 0"/>
        <xdr:cNvPicPr/>
      </xdr:nvPicPr>
      <xdr:blipFill>
        <a:blip xmlns:r="http://schemas.openxmlformats.org/officeDocument/2006/relationships" r:embed="rId1" cstate="print"/>
        <a:stretch/>
      </xdr:blipFill>
      <xdr:spPr>
        <a:xfrm>
          <a:off x="81000" y="0"/>
          <a:ext cx="1122840" cy="496440"/>
        </a:xfrm>
        <a:prstGeom prst="rect">
          <a:avLst/>
        </a:prstGeom>
        <a:ln>
          <a:noFill/>
        </a:ln>
      </xdr:spPr>
    </xdr:pic>
    <xdr:clientData/>
  </xdr:twoCellAnchor>
  <xdr:twoCellAnchor editAs="oneCell">
    <xdr:from>
      <xdr:col>1</xdr:col>
      <xdr:colOff>24120</xdr:colOff>
      <xdr:row>0</xdr:row>
      <xdr:rowOff>0</xdr:rowOff>
    </xdr:from>
    <xdr:to>
      <xdr:col>1</xdr:col>
      <xdr:colOff>1146960</xdr:colOff>
      <xdr:row>2</xdr:row>
      <xdr:rowOff>115560</xdr:rowOff>
    </xdr:to>
    <xdr:pic>
      <xdr:nvPicPr>
        <xdr:cNvPr id="3" name="Imagem 0"/>
        <xdr:cNvPicPr/>
      </xdr:nvPicPr>
      <xdr:blipFill>
        <a:blip xmlns:r="http://schemas.openxmlformats.org/officeDocument/2006/relationships" r:embed="rId1" cstate="print"/>
        <a:stretch/>
      </xdr:blipFill>
      <xdr:spPr>
        <a:xfrm>
          <a:off x="81000" y="0"/>
          <a:ext cx="1122840" cy="496440"/>
        </a:xfrm>
        <a:prstGeom prst="rect">
          <a:avLst/>
        </a:prstGeom>
        <a:ln>
          <a:noFill/>
        </a:ln>
      </xdr:spPr>
    </xdr:pic>
    <xdr:clientData/>
  </xdr:twoCellAnchor>
  <xdr:twoCellAnchor editAs="oneCell">
    <xdr:from>
      <xdr:col>1</xdr:col>
      <xdr:colOff>24120</xdr:colOff>
      <xdr:row>0</xdr:row>
      <xdr:rowOff>0</xdr:rowOff>
    </xdr:from>
    <xdr:to>
      <xdr:col>1</xdr:col>
      <xdr:colOff>1146960</xdr:colOff>
      <xdr:row>2</xdr:row>
      <xdr:rowOff>115560</xdr:rowOff>
    </xdr:to>
    <xdr:pic>
      <xdr:nvPicPr>
        <xdr:cNvPr id="4" name="Imagem 0"/>
        <xdr:cNvPicPr/>
      </xdr:nvPicPr>
      <xdr:blipFill>
        <a:blip xmlns:r="http://schemas.openxmlformats.org/officeDocument/2006/relationships" r:embed="rId1" cstate="print"/>
        <a:stretch/>
      </xdr:blipFill>
      <xdr:spPr>
        <a:xfrm>
          <a:off x="81000" y="0"/>
          <a:ext cx="1122840" cy="496440"/>
        </a:xfrm>
        <a:prstGeom prst="rect">
          <a:avLst/>
        </a:prstGeom>
        <a:ln>
          <a:noFill/>
        </a:ln>
      </xdr:spPr>
    </xdr:pic>
    <xdr:clientData/>
  </xdr:twoCellAnchor>
  <xdr:twoCellAnchor editAs="oneCell">
    <xdr:from>
      <xdr:col>1</xdr:col>
      <xdr:colOff>24120</xdr:colOff>
      <xdr:row>0</xdr:row>
      <xdr:rowOff>0</xdr:rowOff>
    </xdr:from>
    <xdr:to>
      <xdr:col>1</xdr:col>
      <xdr:colOff>1146960</xdr:colOff>
      <xdr:row>2</xdr:row>
      <xdr:rowOff>115560</xdr:rowOff>
    </xdr:to>
    <xdr:pic>
      <xdr:nvPicPr>
        <xdr:cNvPr id="5" name="Imagem 0"/>
        <xdr:cNvPicPr/>
      </xdr:nvPicPr>
      <xdr:blipFill>
        <a:blip xmlns:r="http://schemas.openxmlformats.org/officeDocument/2006/relationships" r:embed="rId1" cstate="print"/>
        <a:stretch/>
      </xdr:blipFill>
      <xdr:spPr>
        <a:xfrm>
          <a:off x="81000" y="0"/>
          <a:ext cx="1122840" cy="496440"/>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3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3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2"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43"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4"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4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4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5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2"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3"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4"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5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5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5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2"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63"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4"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6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6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7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2"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3"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4"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24120</xdr:colOff>
      <xdr:row>0</xdr:row>
      <xdr:rowOff>0</xdr:rowOff>
    </xdr:from>
    <xdr:to>
      <xdr:col>1</xdr:col>
      <xdr:colOff>1146600</xdr:colOff>
      <xdr:row>2</xdr:row>
      <xdr:rowOff>115560</xdr:rowOff>
    </xdr:to>
    <xdr:pic>
      <xdr:nvPicPr>
        <xdr:cNvPr id="4"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5"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6"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7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7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7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8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8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82"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24120</xdr:colOff>
      <xdr:row>0</xdr:row>
      <xdr:rowOff>0</xdr:rowOff>
    </xdr:from>
    <xdr:to>
      <xdr:col>1</xdr:col>
      <xdr:colOff>1146600</xdr:colOff>
      <xdr:row>2</xdr:row>
      <xdr:rowOff>115560</xdr:rowOff>
    </xdr:to>
    <xdr:pic>
      <xdr:nvPicPr>
        <xdr:cNvPr id="7"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8"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9"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10"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24120</xdr:colOff>
      <xdr:row>0</xdr:row>
      <xdr:rowOff>0</xdr:rowOff>
    </xdr:from>
    <xdr:to>
      <xdr:col>1</xdr:col>
      <xdr:colOff>1146600</xdr:colOff>
      <xdr:row>2</xdr:row>
      <xdr:rowOff>115560</xdr:rowOff>
    </xdr:to>
    <xdr:pic>
      <xdr:nvPicPr>
        <xdr:cNvPr id="11"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12"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13"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twoCellAnchor editAs="oneCell">
    <xdr:from>
      <xdr:col>1</xdr:col>
      <xdr:colOff>24120</xdr:colOff>
      <xdr:row>0</xdr:row>
      <xdr:rowOff>0</xdr:rowOff>
    </xdr:from>
    <xdr:to>
      <xdr:col>1</xdr:col>
      <xdr:colOff>1146600</xdr:colOff>
      <xdr:row>2</xdr:row>
      <xdr:rowOff>115560</xdr:rowOff>
    </xdr:to>
    <xdr:pic>
      <xdr:nvPicPr>
        <xdr:cNvPr id="14" name="Imagem 0"/>
        <xdr:cNvPicPr/>
      </xdr:nvPicPr>
      <xdr:blipFill>
        <a:blip xmlns:r="http://schemas.openxmlformats.org/officeDocument/2006/relationships" r:embed="rId1" cstate="print"/>
        <a:stretch/>
      </xdr:blipFill>
      <xdr:spPr>
        <a:xfrm>
          <a:off x="81000" y="0"/>
          <a:ext cx="1122480" cy="4964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1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1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1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1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1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90360</xdr:colOff>
      <xdr:row>0</xdr:row>
      <xdr:rowOff>0</xdr:rowOff>
    </xdr:from>
    <xdr:to>
      <xdr:col>1</xdr:col>
      <xdr:colOff>89280</xdr:colOff>
      <xdr:row>2</xdr:row>
      <xdr:rowOff>115560</xdr:rowOff>
    </xdr:to>
    <xdr:pic>
      <xdr:nvPicPr>
        <xdr:cNvPr id="22" name="Imagem 0"/>
        <xdr:cNvPicPr/>
      </xdr:nvPicPr>
      <xdr:blipFill>
        <a:blip xmlns:r="http://schemas.openxmlformats.org/officeDocument/2006/relationships" r:embed="rId1" cstate="print"/>
        <a:stretch/>
      </xdr:blipFill>
      <xdr:spPr>
        <a:xfrm>
          <a:off x="90360" y="0"/>
          <a:ext cx="1589400" cy="49644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23"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4"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5"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6"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27"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8"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29"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0"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81000</xdr:colOff>
      <xdr:row>0</xdr:row>
      <xdr:rowOff>0</xdr:rowOff>
    </xdr:from>
    <xdr:to>
      <xdr:col>0</xdr:col>
      <xdr:colOff>1146600</xdr:colOff>
      <xdr:row>2</xdr:row>
      <xdr:rowOff>115560</xdr:rowOff>
    </xdr:to>
    <xdr:pic>
      <xdr:nvPicPr>
        <xdr:cNvPr id="31"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2"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3"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twoCellAnchor editAs="oneCell">
    <xdr:from>
      <xdr:col>0</xdr:col>
      <xdr:colOff>81000</xdr:colOff>
      <xdr:row>0</xdr:row>
      <xdr:rowOff>0</xdr:rowOff>
    </xdr:from>
    <xdr:to>
      <xdr:col>0</xdr:col>
      <xdr:colOff>1146600</xdr:colOff>
      <xdr:row>2</xdr:row>
      <xdr:rowOff>115560</xdr:rowOff>
    </xdr:to>
    <xdr:pic>
      <xdr:nvPicPr>
        <xdr:cNvPr id="34" name="Imagem 0"/>
        <xdr:cNvPicPr/>
      </xdr:nvPicPr>
      <xdr:blipFill>
        <a:blip xmlns:r="http://schemas.openxmlformats.org/officeDocument/2006/relationships" r:embed="rId1" cstate="print"/>
        <a:stretch/>
      </xdr:blipFill>
      <xdr:spPr>
        <a:xfrm>
          <a:off x="81000" y="0"/>
          <a:ext cx="1065600" cy="496440"/>
        </a:xfrm>
        <a:prstGeom prst="rect">
          <a:avLst/>
        </a:prstGeom>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18"/>
  <sheetViews>
    <sheetView topLeftCell="A193" zoomScaleNormal="100" workbookViewId="0">
      <selection activeCell="I220" sqref="I220"/>
    </sheetView>
  </sheetViews>
  <sheetFormatPr defaultRowHeight="15" x14ac:dyDescent="0.25"/>
  <cols>
    <col min="1" max="1" width="0.85546875" style="1"/>
    <col min="2" max="2" width="43.28515625" style="1"/>
    <col min="3" max="3" width="10.28515625" style="1"/>
    <col min="4" max="4" width="9" style="2"/>
    <col min="5" max="5" width="9" style="3"/>
    <col min="6" max="6" width="25.7109375" style="1"/>
    <col min="7" max="7" width="9" style="261"/>
    <col min="8" max="8" width="10.140625" style="1"/>
    <col min="9" max="10" width="9" style="1"/>
    <col min="11" max="11" width="10.28515625" style="1" bestFit="1" customWidth="1"/>
    <col min="12" max="1025" width="9" style="1"/>
  </cols>
  <sheetData>
    <row r="1" spans="1:11" x14ac:dyDescent="0.25">
      <c r="A1"/>
      <c r="B1"/>
      <c r="C1"/>
      <c r="D1" s="4" t="s">
        <v>0</v>
      </c>
      <c r="E1"/>
      <c r="F1"/>
      <c r="H1"/>
    </row>
    <row r="2" spans="1:11" x14ac:dyDescent="0.25">
      <c r="A2"/>
      <c r="B2"/>
      <c r="C2"/>
      <c r="D2" s="4" t="s">
        <v>1</v>
      </c>
      <c r="E2"/>
      <c r="F2"/>
      <c r="H2"/>
    </row>
    <row r="3" spans="1:11" x14ac:dyDescent="0.25">
      <c r="A3"/>
      <c r="B3"/>
      <c r="C3"/>
      <c r="D3"/>
      <c r="E3"/>
      <c r="F3"/>
      <c r="H3"/>
    </row>
    <row r="4" spans="1:11" ht="15.75" x14ac:dyDescent="0.25">
      <c r="A4"/>
      <c r="B4"/>
      <c r="C4"/>
      <c r="D4" s="5" t="s">
        <v>2</v>
      </c>
      <c r="E4"/>
      <c r="F4"/>
      <c r="H4"/>
    </row>
    <row r="5" spans="1:11" ht="15.75" thickBot="1" x14ac:dyDescent="0.3">
      <c r="A5" s="6"/>
      <c r="B5" s="6"/>
      <c r="C5" s="6"/>
      <c r="D5" s="7"/>
      <c r="E5" s="8"/>
      <c r="F5" s="9"/>
      <c r="H5"/>
    </row>
    <row r="6" spans="1:11" ht="15" customHeight="1" x14ac:dyDescent="0.25">
      <c r="A6" s="6"/>
      <c r="B6" s="263" t="s">
        <v>3</v>
      </c>
      <c r="C6" s="263"/>
      <c r="D6" s="263"/>
      <c r="E6" s="263"/>
      <c r="F6" s="263"/>
      <c r="H6"/>
    </row>
    <row r="7" spans="1:11" ht="15" customHeight="1" x14ac:dyDescent="0.25">
      <c r="A7" s="6"/>
      <c r="B7" s="264" t="s">
        <v>4</v>
      </c>
      <c r="C7" s="264"/>
      <c r="D7" s="264"/>
      <c r="E7" s="264"/>
      <c r="F7" s="264"/>
      <c r="H7"/>
    </row>
    <row r="8" spans="1:11" ht="15.75" thickBot="1" x14ac:dyDescent="0.3">
      <c r="A8" s="6"/>
      <c r="B8" s="265"/>
      <c r="C8" s="265"/>
      <c r="D8" s="10"/>
      <c r="E8" s="10"/>
      <c r="F8" s="11"/>
      <c r="H8"/>
    </row>
    <row r="9" spans="1:11" ht="15.75" thickBot="1" x14ac:dyDescent="0.3">
      <c r="A9"/>
      <c r="B9" s="266" t="s">
        <v>5</v>
      </c>
      <c r="C9" s="266"/>
      <c r="D9" s="12" t="s">
        <v>6</v>
      </c>
      <c r="E9" s="13" t="s">
        <v>7</v>
      </c>
      <c r="F9" s="14" t="s">
        <v>2</v>
      </c>
      <c r="H9"/>
    </row>
    <row r="10" spans="1:11" ht="15.75" customHeight="1" thickBot="1" x14ac:dyDescent="0.3">
      <c r="A10"/>
      <c r="B10" s="267" t="s">
        <v>8</v>
      </c>
      <c r="C10" s="267"/>
      <c r="D10" s="267"/>
      <c r="E10" s="267"/>
      <c r="F10" s="267"/>
      <c r="H10"/>
    </row>
    <row r="11" spans="1:11" x14ac:dyDescent="0.25">
      <c r="A11" s="15"/>
      <c r="B11" s="268" t="s">
        <v>9</v>
      </c>
      <c r="C11" s="268"/>
      <c r="D11" s="16" t="s">
        <v>10</v>
      </c>
      <c r="E11" s="17">
        <v>112</v>
      </c>
      <c r="F11" s="18">
        <f>Reitoria!K11+'C.Av. Cabedelo Centro ok'!F11+'C.Av. Mangabeira ok '!E11+'C.Av. Soledade ok'!E11+'Cabedelo ok'!E11+'Cajazeiras ok'!E11+'Campina Grande ok'!E11+'Catolé do Rocha ok'!E11+'Esperança ok'!E11+'Guarabira ok'!E11+'Itabaiana ok'!E11+'Itaporanga ok '!E11+' João Pessoa ok'!E11+'Monteiro ok'!E11+'Patos ok '!E11+'Picuí ok'!E11+'P.Isabel ok'!E11+'Santa Rita ok '!E11+'Sousa ok'!E11</f>
        <v>1670443.71</v>
      </c>
      <c r="G11" s="261" t="s">
        <v>163</v>
      </c>
      <c r="H11" s="257"/>
      <c r="I11" s="35"/>
      <c r="J11" s="35"/>
      <c r="K11" s="35"/>
    </row>
    <row r="12" spans="1:11" x14ac:dyDescent="0.25">
      <c r="A12" s="15"/>
      <c r="B12" s="268" t="s">
        <v>11</v>
      </c>
      <c r="C12" s="268"/>
      <c r="D12" s="19" t="s">
        <v>12</v>
      </c>
      <c r="E12" s="20">
        <v>112</v>
      </c>
      <c r="F12" s="18">
        <f>Reitoria!K12+'C.Av. Cabedelo Centro ok'!F12+'C.Av. Mangabeira ok '!E12+'C.Av. Soledade ok'!E12+'Cabedelo ok'!E12+'Cajazeiras ok'!E12+'Campina Grande ok'!E12+'Catolé do Rocha ok'!E12+'Esperança ok'!E12+'Guarabira ok'!E12+'Itabaiana ok'!E12+'Itaporanga ok '!E12+' João Pessoa ok'!E12+'Monteiro ok'!E12+'Patos ok '!E12+'Picuí ok'!E12+'P.Isabel ok'!E12+'Santa Rita ok '!E12+'Sousa ok'!E12</f>
        <v>73291.34</v>
      </c>
      <c r="G12" s="261" t="s">
        <v>163</v>
      </c>
      <c r="H12" s="257"/>
      <c r="I12" s="35"/>
      <c r="J12" s="35"/>
      <c r="K12" s="35"/>
    </row>
    <row r="13" spans="1:11" x14ac:dyDescent="0.25">
      <c r="A13" s="21"/>
      <c r="B13" s="269" t="s">
        <v>13</v>
      </c>
      <c r="C13" s="269"/>
      <c r="D13" s="22">
        <v>339014</v>
      </c>
      <c r="E13" s="23">
        <v>112</v>
      </c>
      <c r="F13" s="24">
        <f>SUM(F11:F12)</f>
        <v>1743735.05</v>
      </c>
      <c r="G13" s="261" t="s">
        <v>163</v>
      </c>
      <c r="H13" s="257"/>
      <c r="I13" s="35"/>
      <c r="J13" s="35"/>
      <c r="K13" s="35"/>
    </row>
    <row r="14" spans="1:11" x14ac:dyDescent="0.25">
      <c r="A14" s="15"/>
      <c r="B14" s="268" t="s">
        <v>14</v>
      </c>
      <c r="C14" s="268"/>
      <c r="D14" s="19" t="s">
        <v>15</v>
      </c>
      <c r="E14" s="19">
        <v>112</v>
      </c>
      <c r="F14" s="18">
        <f>Reitoria!K14+'C.Av. Cabedelo Centro ok'!F14+'C.Av. Mangabeira ok '!E14+'C.Av. Soledade ok'!E14+'Cabedelo ok'!E14+'Cajazeiras ok'!E14+'Campina Grande ok'!E14+'Catolé do Rocha ok'!E14+'Esperança ok'!E14+'Guarabira ok'!E14+'Itabaiana ok'!E14+'Itaporanga ok '!E14+' João Pessoa ok'!E14+'Monteiro ok'!E14+'Patos ok '!E14+'Picuí ok'!E14+'P.Isabel ok'!E14+'Santa Rita ok '!E14+'Sousa ok'!E14</f>
        <v>1737647</v>
      </c>
      <c r="G14" s="261" t="s">
        <v>163</v>
      </c>
      <c r="H14" s="257"/>
      <c r="I14" s="35"/>
      <c r="J14" s="35"/>
      <c r="K14" s="35"/>
    </row>
    <row r="15" spans="1:11" x14ac:dyDescent="0.25">
      <c r="A15" s="15"/>
      <c r="B15" s="269" t="s">
        <v>13</v>
      </c>
      <c r="C15" s="269"/>
      <c r="D15" s="22">
        <v>339018</v>
      </c>
      <c r="E15" s="22">
        <v>112</v>
      </c>
      <c r="F15" s="24">
        <f>SUM(F14)</f>
        <v>1737647</v>
      </c>
      <c r="G15" s="261" t="s">
        <v>163</v>
      </c>
      <c r="H15" s="257"/>
      <c r="I15" s="35"/>
      <c r="J15" s="35"/>
      <c r="K15" s="35"/>
    </row>
    <row r="16" spans="1:11" x14ac:dyDescent="0.25">
      <c r="A16" s="15"/>
      <c r="B16" s="268" t="s">
        <v>16</v>
      </c>
      <c r="C16" s="268"/>
      <c r="D16" s="25" t="s">
        <v>17</v>
      </c>
      <c r="E16" s="26">
        <v>112</v>
      </c>
      <c r="F16" s="18">
        <f>Reitoria!K16+'C.Av. Cabedelo Centro ok'!F16+'C.Av. Mangabeira ok '!E16+'C.Av. Soledade ok'!E16+'Cabedelo ok'!E16+'Cajazeiras ok'!E16+'Campina Grande ok'!E16+'Catolé do Rocha ok'!E16+'Esperança ok'!E16+'Guarabira ok'!E16+'Itabaiana ok'!E16+'Itaporanga ok '!E16+' João Pessoa ok'!E16+'Monteiro ok'!E16+'Patos ok '!E16+'Picuí ok'!E16+'P.Isabel ok'!E16+'Santa Rita ok '!E16+'Sousa ok'!E16</f>
        <v>1627394</v>
      </c>
      <c r="G16" s="261" t="s">
        <v>163</v>
      </c>
      <c r="H16" s="257"/>
      <c r="I16" s="35"/>
      <c r="J16" s="35"/>
      <c r="K16" s="35"/>
    </row>
    <row r="17" spans="1:11" x14ac:dyDescent="0.25">
      <c r="A17" s="15"/>
      <c r="B17" s="269" t="s">
        <v>13</v>
      </c>
      <c r="C17" s="269"/>
      <c r="D17" s="22">
        <v>339020</v>
      </c>
      <c r="E17" s="23">
        <v>112</v>
      </c>
      <c r="F17" s="24">
        <f>SUM(F16)</f>
        <v>1627394</v>
      </c>
      <c r="G17" s="261" t="s">
        <v>163</v>
      </c>
      <c r="H17" s="257"/>
      <c r="I17" s="35"/>
      <c r="J17" s="35"/>
      <c r="K17" s="35"/>
    </row>
    <row r="18" spans="1:11" x14ac:dyDescent="0.25">
      <c r="A18" s="15"/>
      <c r="B18" s="268" t="s">
        <v>18</v>
      </c>
      <c r="C18" s="268"/>
      <c r="D18" s="19" t="s">
        <v>19</v>
      </c>
      <c r="E18" s="20">
        <v>112</v>
      </c>
      <c r="F18" s="18">
        <f>Reitoria!K18+'C.Av. Cabedelo Centro ok'!F18+'C.Av. Mangabeira ok '!E18+'C.Av. Soledade ok'!E18+'Cabedelo ok'!E18+'Cajazeiras ok'!E18+'Campina Grande ok'!E18+'Catolé do Rocha ok'!E18+'Esperança ok'!E18+'Guarabira ok'!E18+'Itabaiana ok'!E18+'Itaporanga ok '!E18+' João Pessoa ok'!E18+'Monteiro ok'!E18+'Patos ok '!E18+'Picuí ok'!E18+'P.Isabel ok'!E18+'Santa Rita ok '!E18+'Sousa ok'!E18</f>
        <v>2650624.77</v>
      </c>
      <c r="G18" s="261" t="s">
        <v>163</v>
      </c>
      <c r="H18" s="257"/>
      <c r="I18" s="35"/>
      <c r="J18" s="35"/>
      <c r="K18" s="35"/>
    </row>
    <row r="19" spans="1:11" x14ac:dyDescent="0.25">
      <c r="A19" s="15"/>
      <c r="B19" s="268" t="s">
        <v>20</v>
      </c>
      <c r="C19" s="268"/>
      <c r="D19" s="19" t="s">
        <v>21</v>
      </c>
      <c r="E19" s="20">
        <v>112</v>
      </c>
      <c r="F19" s="18">
        <f>Reitoria!K19+'C.Av. Cabedelo Centro ok'!F19+'C.Av. Mangabeira ok '!E19+'C.Av. Soledade ok'!E19+'Cabedelo ok'!E19+'Cajazeiras ok'!E19+'Campina Grande ok'!E19+'Catolé do Rocha ok'!E19+'Esperança ok'!E19+'Guarabira ok'!E19+'Itabaiana ok'!E19+'Itaporanga ok '!E19+' João Pessoa ok'!E19+'Monteiro ok'!E19+'Patos ok '!E19+'Picuí ok'!E19+'P.Isabel ok'!E19+'Santa Rita ok '!E19+'Sousa ok'!E19</f>
        <v>321952.88</v>
      </c>
      <c r="G19" s="261" t="s">
        <v>163</v>
      </c>
      <c r="H19" s="257"/>
      <c r="I19" s="35"/>
      <c r="J19" s="35"/>
      <c r="K19" s="35"/>
    </row>
    <row r="20" spans="1:11" x14ac:dyDescent="0.25">
      <c r="A20" s="15"/>
      <c r="B20" s="269" t="s">
        <v>13</v>
      </c>
      <c r="C20" s="269"/>
      <c r="D20" s="22">
        <v>339030</v>
      </c>
      <c r="E20" s="23">
        <v>112</v>
      </c>
      <c r="F20" s="24">
        <f>SUM(F18:F19)</f>
        <v>2972577.65</v>
      </c>
      <c r="G20" s="261" t="s">
        <v>164</v>
      </c>
      <c r="H20" s="257"/>
      <c r="I20" s="35"/>
      <c r="J20" s="35"/>
      <c r="K20" s="35"/>
    </row>
    <row r="21" spans="1:11" x14ac:dyDescent="0.25">
      <c r="A21" s="15"/>
      <c r="B21" s="270" t="s">
        <v>22</v>
      </c>
      <c r="C21" s="270"/>
      <c r="D21" s="19" t="s">
        <v>23</v>
      </c>
      <c r="E21" s="20">
        <v>112</v>
      </c>
      <c r="F21" s="18">
        <f>Reitoria!K21+'C.Av. Cabedelo Centro ok'!F21+'C.Av. Mangabeira ok '!E21+'C.Av. Soledade ok'!E21+'Cabedelo ok'!E21+'Cajazeiras ok'!E21+'Campina Grande ok'!E21+'Catolé do Rocha ok'!E21+'Esperança ok'!E21+'Guarabira ok'!E21+'Itabaiana ok'!E21+'Itaporanga ok '!E21+' João Pessoa ok'!E21+'Monteiro ok'!E21+'Patos ok '!E21+'Picuí ok'!E21+'P.Isabel ok'!E21+'Santa Rita ok '!E21+'Sousa ok'!E21</f>
        <v>30500</v>
      </c>
      <c r="G21" s="261" t="s">
        <v>164</v>
      </c>
      <c r="H21" s="257"/>
      <c r="I21" s="35"/>
      <c r="J21" s="35"/>
      <c r="K21" s="35"/>
    </row>
    <row r="22" spans="1:11" x14ac:dyDescent="0.25">
      <c r="A22" s="15"/>
      <c r="B22" s="269" t="s">
        <v>13</v>
      </c>
      <c r="C22" s="269"/>
      <c r="D22" s="22">
        <v>339031</v>
      </c>
      <c r="E22" s="23">
        <v>112</v>
      </c>
      <c r="F22" s="24">
        <f>SUM(F21)</f>
        <v>30500</v>
      </c>
      <c r="G22" s="261" t="s">
        <v>164</v>
      </c>
      <c r="H22" s="257"/>
      <c r="I22" s="35"/>
      <c r="J22" s="35"/>
      <c r="K22" s="35"/>
    </row>
    <row r="23" spans="1:11" x14ac:dyDescent="0.25">
      <c r="A23" s="15"/>
      <c r="B23" s="268" t="s">
        <v>24</v>
      </c>
      <c r="C23" s="268"/>
      <c r="D23" s="25" t="s">
        <v>25</v>
      </c>
      <c r="E23" s="26">
        <v>112</v>
      </c>
      <c r="F23" s="18">
        <f>Reitoria!K23+'C.Av. Cabedelo Centro ok'!F23+'C.Av. Mangabeira ok '!E23+'C.Av. Soledade ok'!E23+'Cabedelo ok'!E23+'Cajazeiras ok'!E23+'Campina Grande ok'!E23+'Catolé do Rocha ok'!E23+'Esperança ok'!E23+'Guarabira ok'!E23+'Itabaiana ok'!E23+'Itaporanga ok '!E23+' João Pessoa ok'!E23+'Monteiro ok'!E23+'Patos ok '!E23+'Picuí ok'!E23+'P.Isabel ok'!E23+'Santa Rita ok '!E23+'Sousa ok'!E23</f>
        <v>32000</v>
      </c>
      <c r="G23" s="261" t="s">
        <v>164</v>
      </c>
      <c r="H23" s="257"/>
      <c r="I23" s="35"/>
      <c r="J23" s="35"/>
      <c r="K23" s="35"/>
    </row>
    <row r="24" spans="1:11" x14ac:dyDescent="0.25">
      <c r="A24" s="15"/>
      <c r="B24" s="269" t="s">
        <v>13</v>
      </c>
      <c r="C24" s="269"/>
      <c r="D24" s="22">
        <v>339032</v>
      </c>
      <c r="E24" s="23">
        <v>112</v>
      </c>
      <c r="F24" s="24">
        <f>SUM(F23)</f>
        <v>32000</v>
      </c>
      <c r="G24" s="261" t="s">
        <v>164</v>
      </c>
      <c r="H24" s="257"/>
      <c r="I24" s="35"/>
      <c r="J24" s="35"/>
      <c r="K24" s="35"/>
    </row>
    <row r="25" spans="1:11" x14ac:dyDescent="0.25">
      <c r="A25" s="15"/>
      <c r="B25" s="268" t="s">
        <v>26</v>
      </c>
      <c r="C25" s="268"/>
      <c r="D25" s="19" t="s">
        <v>27</v>
      </c>
      <c r="E25" s="20">
        <v>112</v>
      </c>
      <c r="F25" s="18">
        <f>Reitoria!K25+'C.Av. Cabedelo Centro ok'!F25+'C.Av. Mangabeira ok '!E25+'C.Av. Soledade ok'!E25+'Cabedelo ok'!E25+'Cajazeiras ok'!E25+'Campina Grande ok'!E25+'Catolé do Rocha ok'!E25+'Esperança ok'!E25+'Guarabira ok'!E25+'Itabaiana ok'!E25+'Itaporanga ok '!E25+' João Pessoa ok'!E25+'Monteiro ok'!E25+'Patos ok '!E25+'Picuí ok'!E25+'P.Isabel ok'!E25+'Santa Rita ok '!E25+'Sousa ok'!E25</f>
        <v>384045.54000000004</v>
      </c>
      <c r="G25" s="261" t="s">
        <v>164</v>
      </c>
      <c r="H25" s="257"/>
      <c r="I25" s="35"/>
      <c r="J25" s="35"/>
      <c r="K25" s="35"/>
    </row>
    <row r="26" spans="1:11" x14ac:dyDescent="0.25">
      <c r="A26" s="15"/>
      <c r="B26" s="268" t="s">
        <v>28</v>
      </c>
      <c r="C26" s="268"/>
      <c r="D26" s="25" t="s">
        <v>29</v>
      </c>
      <c r="E26" s="26">
        <v>112</v>
      </c>
      <c r="F26" s="18">
        <f>Reitoria!K26+'C.Av. Cabedelo Centro ok'!F26+'C.Av. Mangabeira ok '!E26+'C.Av. Soledade ok'!E26+'Cabedelo ok'!E26+'Cajazeiras ok'!E26+'Campina Grande ok'!E26+'Catolé do Rocha ok'!E26+'Esperança ok'!E26+'Guarabira ok'!E26+'Itabaiana ok'!E26+'Itaporanga ok '!E26+' João Pessoa ok'!E26+'Monteiro ok'!E26+'Patos ok '!E26+'Picuí ok'!E26+'P.Isabel ok'!E26+'Santa Rita ok '!E26+'Sousa ok'!E26</f>
        <v>2500</v>
      </c>
      <c r="G26" s="261" t="s">
        <v>164</v>
      </c>
      <c r="H26" s="257"/>
      <c r="I26" s="35"/>
      <c r="J26" s="35"/>
      <c r="K26" s="35"/>
    </row>
    <row r="27" spans="1:11" x14ac:dyDescent="0.25">
      <c r="A27" s="15"/>
      <c r="B27" s="268" t="s">
        <v>30</v>
      </c>
      <c r="C27" s="268"/>
      <c r="D27" s="19" t="s">
        <v>31</v>
      </c>
      <c r="E27" s="20">
        <v>112</v>
      </c>
      <c r="F27" s="18">
        <f>Reitoria!K27+'C.Av. Cabedelo Centro ok'!F27+'C.Av. Mangabeira ok '!E27+'C.Av. Soledade ok'!E27+'Cabedelo ok'!E27+'Cajazeiras ok'!E27+'Campina Grande ok'!E27+'Catolé do Rocha ok'!E27+'Esperança ok'!E27+'Guarabira ok'!E27+'Itabaiana ok'!E27+'Itaporanga ok '!E27+' João Pessoa ok'!E27+'Monteiro ok'!E27+'Patos ok '!E27+'Picuí ok'!E27+'P.Isabel ok'!E27+'Santa Rita ok '!E27+'Sousa ok'!E27</f>
        <v>112000</v>
      </c>
      <c r="G27" s="261" t="s">
        <v>164</v>
      </c>
      <c r="H27" s="257"/>
      <c r="I27" s="35"/>
      <c r="J27" s="35"/>
      <c r="K27" s="35"/>
    </row>
    <row r="28" spans="1:11" x14ac:dyDescent="0.25">
      <c r="A28" s="15"/>
      <c r="B28" s="269" t="s">
        <v>13</v>
      </c>
      <c r="C28" s="269"/>
      <c r="D28" s="22">
        <v>339033</v>
      </c>
      <c r="E28" s="23">
        <v>112</v>
      </c>
      <c r="F28" s="24">
        <f>SUM(F25:F27)</f>
        <v>498545.54000000004</v>
      </c>
      <c r="G28" s="261" t="s">
        <v>164</v>
      </c>
      <c r="H28" s="257"/>
      <c r="I28" s="35"/>
      <c r="J28" s="35"/>
      <c r="K28" s="35"/>
    </row>
    <row r="29" spans="1:11" x14ac:dyDescent="0.25">
      <c r="A29" s="15"/>
      <c r="B29" s="268" t="s">
        <v>32</v>
      </c>
      <c r="C29" s="268"/>
      <c r="D29" s="25" t="s">
        <v>33</v>
      </c>
      <c r="E29" s="26">
        <v>112</v>
      </c>
      <c r="F29" s="18">
        <f>Reitoria!K29+'C.Av. Cabedelo Centro ok'!F29+'C.Av. Mangabeira ok '!E29+'C.Av. Soledade ok'!E29+'Cabedelo ok'!E29+'Cajazeiras ok'!E29+'Campina Grande ok'!E29+'Catolé do Rocha ok'!E29+'Esperança ok'!E29+'Guarabira ok'!E29+'Itabaiana ok'!E29+'Itaporanga ok '!E29+' João Pessoa ok'!E29+'Monteiro ok'!E29+'Patos ok '!E29+'Picuí ok'!E29+'P.Isabel ok'!E29+'Santa Rita ok '!E29+'Sousa ok'!E29</f>
        <v>156579.66</v>
      </c>
      <c r="G29" s="261" t="s">
        <v>164</v>
      </c>
      <c r="H29" s="257"/>
      <c r="I29" s="35"/>
      <c r="J29" s="35"/>
      <c r="K29" s="35"/>
    </row>
    <row r="30" spans="1:11" x14ac:dyDescent="0.25">
      <c r="A30" s="15"/>
      <c r="B30" s="268" t="s">
        <v>34</v>
      </c>
      <c r="C30" s="268"/>
      <c r="D30" s="19" t="s">
        <v>35</v>
      </c>
      <c r="E30" s="20">
        <v>112</v>
      </c>
      <c r="F30" s="18">
        <f>Reitoria!K30+'C.Av. Cabedelo Centro ok'!F30+'C.Av. Mangabeira ok '!E30+'C.Av. Soledade ok'!E30+'Cabedelo ok'!E30+'Cajazeiras ok'!E30+'Campina Grande ok'!E30+'Catolé do Rocha ok'!E30+'Esperança ok'!E30+'Guarabira ok'!E30+'Itabaiana ok'!E30+'Itaporanga ok '!E30+' João Pessoa ok'!E30+'Monteiro ok'!E30+'Patos ok '!E30+'Picuí ok'!E30+'P.Isabel ok'!E30+'Santa Rita ok '!E30+'Sousa ok'!E30</f>
        <v>0</v>
      </c>
      <c r="G30" s="261" t="s">
        <v>164</v>
      </c>
      <c r="H30" s="257"/>
      <c r="I30" s="35"/>
      <c r="J30" s="35"/>
      <c r="K30" s="35"/>
    </row>
    <row r="31" spans="1:11" x14ac:dyDescent="0.25">
      <c r="A31" s="15"/>
      <c r="B31" s="269" t="s">
        <v>13</v>
      </c>
      <c r="C31" s="269"/>
      <c r="D31" s="22">
        <v>339035</v>
      </c>
      <c r="E31" s="23">
        <v>112</v>
      </c>
      <c r="F31" s="24">
        <f>SUM(F29:F30)</f>
        <v>156579.66</v>
      </c>
      <c r="G31" s="261" t="s">
        <v>164</v>
      </c>
      <c r="H31" s="257"/>
      <c r="I31" s="35"/>
      <c r="J31" s="35"/>
      <c r="K31" s="35"/>
    </row>
    <row r="32" spans="1:11" x14ac:dyDescent="0.25">
      <c r="A32" s="15"/>
      <c r="B32" s="268" t="s">
        <v>36</v>
      </c>
      <c r="C32" s="268"/>
      <c r="D32" s="25" t="s">
        <v>37</v>
      </c>
      <c r="E32" s="26">
        <v>112</v>
      </c>
      <c r="F32" s="18">
        <f>Reitoria!K32+'C.Av. Cabedelo Centro ok'!F32+'C.Av. Mangabeira ok '!E32+'C.Av. Soledade ok'!E32+'Cabedelo ok'!E32+'Cajazeiras ok'!E32+'Campina Grande ok'!E32+'Catolé do Rocha ok'!E32+'Esperança ok'!E32+'Guarabira ok'!E32+'Itabaiana ok'!E32+'Itaporanga ok '!E32+' João Pessoa ok'!E32+'Monteiro ok'!E32+'Patos ok '!E32+'Picuí ok'!E32+'P.Isabel ok'!E32+'Santa Rita ok '!E32+'Sousa ok'!E32</f>
        <v>921022.55</v>
      </c>
      <c r="G32" s="261" t="s">
        <v>164</v>
      </c>
      <c r="H32" s="257"/>
      <c r="I32" s="35"/>
      <c r="J32" s="35"/>
      <c r="K32" s="35"/>
    </row>
    <row r="33" spans="1:11" x14ac:dyDescent="0.25">
      <c r="A33" s="15"/>
      <c r="B33" s="268" t="s">
        <v>38</v>
      </c>
      <c r="C33" s="268"/>
      <c r="D33" s="19" t="s">
        <v>39</v>
      </c>
      <c r="E33" s="20">
        <v>112</v>
      </c>
      <c r="F33" s="18">
        <f>Reitoria!K33+'C.Av. Cabedelo Centro ok'!F33+'C.Av. Mangabeira ok '!E33+'C.Av. Soledade ok'!E33+'Cabedelo ok'!E33+'Cajazeiras ok'!E33+'Campina Grande ok'!E33+'Catolé do Rocha ok'!E33+'Esperança ok'!E33+'Guarabira ok'!E33+'Itabaiana ok'!E33+'Itaporanga ok '!E33+' João Pessoa ok'!E33+'Monteiro ok'!E33+'Patos ok '!E33+'Picuí ok'!E33+'P.Isabel ok'!E33+'Santa Rita ok '!E33+'Sousa ok'!E33</f>
        <v>64193.54</v>
      </c>
      <c r="G33" s="261" t="s">
        <v>164</v>
      </c>
      <c r="H33" s="257"/>
      <c r="I33" s="35"/>
      <c r="J33" s="35"/>
      <c r="K33" s="35"/>
    </row>
    <row r="34" spans="1:11" x14ac:dyDescent="0.25">
      <c r="A34" s="15"/>
      <c r="B34" s="268" t="s">
        <v>40</v>
      </c>
      <c r="C34" s="268"/>
      <c r="D34" s="25" t="s">
        <v>41</v>
      </c>
      <c r="E34" s="26">
        <v>112</v>
      </c>
      <c r="F34" s="18">
        <f>Reitoria!K34+'C.Av. Cabedelo Centro ok'!F34+'C.Av. Mangabeira ok '!E34+'C.Av. Soledade ok'!E34+'Cabedelo ok'!E34+'Cajazeiras ok'!E34+'Campina Grande ok'!E34+'Catolé do Rocha ok'!E34+'Esperança ok'!E34+'Guarabira ok'!E34+'Itabaiana ok'!E34+'Itaporanga ok '!E34+' João Pessoa ok'!E34+'Monteiro ok'!E34+'Patos ok '!E34+'Picuí ok'!E34+'P.Isabel ok'!E34+'Santa Rita ok '!E34+'Sousa ok'!E34</f>
        <v>20500</v>
      </c>
      <c r="G34" s="261" t="s">
        <v>164</v>
      </c>
      <c r="H34" s="257"/>
      <c r="I34" s="35"/>
      <c r="J34" s="35"/>
      <c r="K34" s="35"/>
    </row>
    <row r="35" spans="1:11" x14ac:dyDescent="0.25">
      <c r="A35" s="15"/>
      <c r="B35" s="268" t="s">
        <v>42</v>
      </c>
      <c r="C35" s="268"/>
      <c r="D35" s="19" t="s">
        <v>43</v>
      </c>
      <c r="E35" s="26">
        <v>112</v>
      </c>
      <c r="F35" s="18">
        <f>Reitoria!K35+'C.Av. Cabedelo Centro ok'!F35+'C.Av. Mangabeira ok '!E35+'C.Av. Soledade ok'!E35+'Cabedelo ok'!E35+'Cajazeiras ok'!E35+'Campina Grande ok'!E35+'Catolé do Rocha ok'!E35+'Esperança ok'!E35+'Guarabira ok'!E35+'Itabaiana ok'!E35+'Itaporanga ok '!E35+' João Pessoa ok'!E35+'Monteiro ok'!E35+'Patos ok '!E35+'Picuí ok'!E35+'P.Isabel ok'!E35+'Santa Rita ok '!E35+'Sousa ok'!E35</f>
        <v>200000</v>
      </c>
      <c r="G35" s="261" t="s">
        <v>164</v>
      </c>
      <c r="H35" s="257"/>
      <c r="I35" s="35"/>
      <c r="J35" s="35"/>
      <c r="K35" s="35"/>
    </row>
    <row r="36" spans="1:11" x14ac:dyDescent="0.25">
      <c r="A36" s="15"/>
      <c r="B36" s="269" t="s">
        <v>13</v>
      </c>
      <c r="C36" s="269"/>
      <c r="D36" s="22">
        <v>339036</v>
      </c>
      <c r="E36" s="23">
        <v>112</v>
      </c>
      <c r="F36" s="24">
        <f>SUM(F32:F35)</f>
        <v>1205716.0900000001</v>
      </c>
      <c r="G36" s="261" t="s">
        <v>164</v>
      </c>
      <c r="H36" s="257"/>
      <c r="I36" s="35"/>
      <c r="J36" s="35"/>
      <c r="K36" s="35"/>
    </row>
    <row r="37" spans="1:11" x14ac:dyDescent="0.25">
      <c r="A37" s="15"/>
      <c r="B37" s="268" t="s">
        <v>44</v>
      </c>
      <c r="C37" s="268"/>
      <c r="D37" s="19" t="s">
        <v>45</v>
      </c>
      <c r="E37" s="20">
        <v>112</v>
      </c>
      <c r="F37" s="18">
        <f>Reitoria!K37+'C.Av. Cabedelo Centro ok'!F37+'C.Av. Mangabeira ok '!E37+'C.Av. Soledade ok'!E37+'Cabedelo ok'!E37+'Cajazeiras ok'!E37+'Campina Grande ok'!E37+'Catolé do Rocha ok'!E37+'Esperança ok'!E37+'Guarabira ok'!E37+'Itabaiana ok'!E37+'Itaporanga ok '!E37+' João Pessoa ok'!E37+'Monteiro ok'!E37+'Patos ok '!E37+'Picuí ok'!E37+'P.Isabel ok'!E37+'Santa Rita ok '!E37+'Sousa ok'!E37</f>
        <v>26165915.609999999</v>
      </c>
      <c r="G37" s="261" t="s">
        <v>164</v>
      </c>
      <c r="H37" s="257"/>
      <c r="I37" s="35"/>
      <c r="J37" s="35"/>
      <c r="K37" s="35"/>
    </row>
    <row r="38" spans="1:11" x14ac:dyDescent="0.25">
      <c r="A38" s="15"/>
      <c r="B38" s="268" t="s">
        <v>46</v>
      </c>
      <c r="C38" s="268"/>
      <c r="D38" s="25" t="s">
        <v>47</v>
      </c>
      <c r="E38" s="26">
        <v>112</v>
      </c>
      <c r="F38" s="18">
        <f>Reitoria!K38+'C.Av. Cabedelo Centro ok'!F38+'C.Av. Mangabeira ok '!E38+'C.Av. Soledade ok'!E38+'Cabedelo ok'!E38+'Cajazeiras ok'!E38+'Campina Grande ok'!E38+'Catolé do Rocha ok'!E38+'Esperança ok'!E38+'Guarabira ok'!E38+'Itabaiana ok'!E38+'Itaporanga ok '!E38+' João Pessoa ok'!E38+'Monteiro ok'!E38+'Patos ok '!E38+'Picuí ok'!E38+'P.Isabel ok'!E38+'Santa Rita ok '!E38+'Sousa ok'!E38</f>
        <v>72218.48</v>
      </c>
      <c r="G38" s="261" t="s">
        <v>164</v>
      </c>
      <c r="H38" s="257"/>
      <c r="I38" s="35"/>
      <c r="J38" s="35"/>
      <c r="K38" s="35"/>
    </row>
    <row r="39" spans="1:11" x14ac:dyDescent="0.25">
      <c r="A39" s="15"/>
      <c r="B39" s="269" t="s">
        <v>13</v>
      </c>
      <c r="C39" s="269"/>
      <c r="D39" s="22">
        <v>339037</v>
      </c>
      <c r="E39" s="23">
        <v>112</v>
      </c>
      <c r="F39" s="24">
        <f>SUM(F37:F38)</f>
        <v>26238134.09</v>
      </c>
      <c r="G39" s="261" t="s">
        <v>164</v>
      </c>
      <c r="H39" s="257"/>
      <c r="I39" s="35"/>
      <c r="J39" s="35"/>
      <c r="K39" s="35"/>
    </row>
    <row r="40" spans="1:11" x14ac:dyDescent="0.25">
      <c r="A40" s="15"/>
      <c r="B40" s="268" t="s">
        <v>48</v>
      </c>
      <c r="C40" s="268"/>
      <c r="D40" s="19" t="s">
        <v>49</v>
      </c>
      <c r="E40" s="20">
        <v>112</v>
      </c>
      <c r="F40" s="18">
        <f>Reitoria!K40+'C.Av. Cabedelo Centro ok'!F40+'C.Av. Mangabeira ok '!E40+'C.Av. Soledade ok'!E40+'Cabedelo ok'!E40+'Cajazeiras ok'!E40+'Campina Grande ok'!E40+'Catolé do Rocha ok'!E40+'Esperança ok'!E40+'Guarabira ok'!E40+'Itabaiana ok'!E40+'Itaporanga ok '!E40+' João Pessoa ok'!E40+'Monteiro ok'!E40+'Patos ok '!E40+'Picuí ok'!E40+'P.Isabel ok'!E40+'Santa Rita ok '!E40+'Sousa ok'!E40</f>
        <v>10283339.960000001</v>
      </c>
      <c r="G40" s="261" t="s">
        <v>164</v>
      </c>
      <c r="H40" s="257"/>
      <c r="I40" s="35"/>
      <c r="J40" s="35"/>
      <c r="K40" s="35"/>
    </row>
    <row r="41" spans="1:11" x14ac:dyDescent="0.25">
      <c r="A41" s="15"/>
      <c r="B41" s="271" t="s">
        <v>50</v>
      </c>
      <c r="C41" s="271"/>
      <c r="D41" s="26" t="s">
        <v>51</v>
      </c>
      <c r="E41" s="26">
        <v>112</v>
      </c>
      <c r="F41" s="18">
        <f>Reitoria!K41+'C.Av. Cabedelo Centro ok'!F41+'C.Av. Mangabeira ok '!E41+'C.Av. Soledade ok'!E41+'Cabedelo ok'!E41+'Cajazeiras ok'!E41+'Campina Grande ok'!E41+'Catolé do Rocha ok'!E41+'Esperança ok'!E41+'Guarabira ok'!E41+'Itabaiana ok'!E41+'Itaporanga ok '!E41+' João Pessoa ok'!E41+'Monteiro ok'!E41+'Patos ok '!E41+'Picuí ok'!E41+'P.Isabel ok'!E41+'Santa Rita ok '!E41+'Sousa ok'!E41</f>
        <v>0</v>
      </c>
      <c r="G41" s="261" t="s">
        <v>164</v>
      </c>
      <c r="H41" s="257"/>
      <c r="I41" s="35"/>
      <c r="J41" s="35"/>
      <c r="K41" s="35"/>
    </row>
    <row r="42" spans="1:11" x14ac:dyDescent="0.25">
      <c r="A42" s="15"/>
      <c r="B42" s="271" t="s">
        <v>52</v>
      </c>
      <c r="C42" s="271"/>
      <c r="D42" s="26" t="s">
        <v>53</v>
      </c>
      <c r="E42" s="26">
        <v>112</v>
      </c>
      <c r="F42" s="18">
        <f>Reitoria!K42+'C.Av. Cabedelo Centro ok'!F42+'C.Av. Mangabeira ok '!E42+'C.Av. Soledade ok'!E42+'Cabedelo ok'!E42+'Cajazeiras ok'!E42+'Campina Grande ok'!E42+'Catolé do Rocha ok'!E42+'Esperança ok'!E42+'Guarabira ok'!E42+'Itabaiana ok'!E42+'Itaporanga ok '!E42+' João Pessoa ok'!E42+'Monteiro ok'!E42+'Patos ok '!E42+'Picuí ok'!E42+'P.Isabel ok'!E42+'Santa Rita ok '!E42+'Sousa ok'!E42</f>
        <v>0</v>
      </c>
      <c r="G42" s="261" t="s">
        <v>164</v>
      </c>
      <c r="H42" s="257"/>
      <c r="I42" s="35"/>
      <c r="J42" s="35"/>
      <c r="K42" s="35"/>
    </row>
    <row r="43" spans="1:11" x14ac:dyDescent="0.25">
      <c r="A43" s="15"/>
      <c r="B43" s="271" t="s">
        <v>54</v>
      </c>
      <c r="C43" s="271"/>
      <c r="D43" s="26" t="s">
        <v>55</v>
      </c>
      <c r="E43" s="26">
        <v>112</v>
      </c>
      <c r="F43" s="18">
        <f>Reitoria!K43+'C.Av. Cabedelo Centro ok'!F43+'C.Av. Mangabeira ok '!E43+'C.Av. Soledade ok'!E43+'Cabedelo ok'!E43+'Cajazeiras ok'!E43+'Campina Grande ok'!E43+'Catolé do Rocha ok'!E43+'Esperança ok'!E43+'Guarabira ok'!E43+'Itabaiana ok'!E43+'Itaporanga ok '!E43+' João Pessoa ok'!E43+'Monteiro ok'!E43+'Patos ok '!E43+'Picuí ok'!E43+'P.Isabel ok'!E43+'Santa Rita ok '!E43+'Sousa ok'!E43</f>
        <v>90000</v>
      </c>
      <c r="G43" s="261" t="s">
        <v>164</v>
      </c>
      <c r="H43" s="257"/>
      <c r="I43" s="35"/>
      <c r="J43" s="35"/>
      <c r="K43" s="35"/>
    </row>
    <row r="44" spans="1:11" x14ac:dyDescent="0.25">
      <c r="A44" s="15"/>
      <c r="B44" s="268" t="s">
        <v>56</v>
      </c>
      <c r="C44" s="268"/>
      <c r="D44" s="25" t="s">
        <v>57</v>
      </c>
      <c r="E44" s="26">
        <v>112</v>
      </c>
      <c r="F44" s="18">
        <f>Reitoria!K44+'C.Av. Cabedelo Centro ok'!F44+'C.Av. Mangabeira ok '!E44+'C.Av. Soledade ok'!E44+'Cabedelo ok'!E44+'Cajazeiras ok'!E44+'Campina Grande ok'!E44+'Catolé do Rocha ok'!E44+'Esperança ok'!E44+'Guarabira ok'!E44+'Itabaiana ok'!E44+'Itaporanga ok '!E44+' João Pessoa ok'!E44+'Monteiro ok'!E44+'Patos ok '!E44+'Picuí ok'!E44+'P.Isabel ok'!E44+'Santa Rita ok '!E44+'Sousa ok'!E44</f>
        <v>247826.14</v>
      </c>
      <c r="G44" s="261" t="s">
        <v>164</v>
      </c>
      <c r="H44" s="257"/>
      <c r="I44" s="35"/>
      <c r="J44" s="35"/>
      <c r="K44" s="35"/>
    </row>
    <row r="45" spans="1:11" x14ac:dyDescent="0.25">
      <c r="A45" s="15"/>
      <c r="B45" s="268" t="s">
        <v>40</v>
      </c>
      <c r="C45" s="268"/>
      <c r="D45" s="25" t="s">
        <v>58</v>
      </c>
      <c r="E45" s="26">
        <v>112</v>
      </c>
      <c r="F45" s="18">
        <f>Reitoria!K45+'C.Av. Cabedelo Centro ok'!F45+'C.Av. Mangabeira ok '!E45+'C.Av. Soledade ok'!E45+'Cabedelo ok'!E45+'Cajazeiras ok'!E45+'Campina Grande ok'!E45+'Catolé do Rocha ok'!E45+'Esperança ok'!E45+'Guarabira ok'!E45+'Itabaiana ok'!E45+'Itaporanga ok '!E45+' João Pessoa ok'!E45+'Monteiro ok'!E45+'Patos ok '!E45+'Picuí ok'!E45+'P.Isabel ok'!E45+'Santa Rita ok '!E45+'Sousa ok'!E45</f>
        <v>181000</v>
      </c>
      <c r="G45" s="261" t="s">
        <v>164</v>
      </c>
      <c r="H45" s="257"/>
      <c r="I45" s="35"/>
      <c r="J45" s="35"/>
      <c r="K45" s="35"/>
    </row>
    <row r="46" spans="1:11" x14ac:dyDescent="0.25">
      <c r="A46" s="15"/>
      <c r="B46" s="271" t="s">
        <v>59</v>
      </c>
      <c r="C46" s="271"/>
      <c r="D46" s="26" t="s">
        <v>60</v>
      </c>
      <c r="E46" s="26">
        <v>112</v>
      </c>
      <c r="F46" s="18">
        <f>Reitoria!K46+'C.Av. Cabedelo Centro ok'!F46+'C.Av. Mangabeira ok '!E46+'C.Av. Soledade ok'!E46+'Cabedelo ok'!E46+'Cajazeiras ok'!E46+'Campina Grande ok'!E46+'Catolé do Rocha ok'!E46+'Esperança ok'!E46+'Guarabira ok'!E46+'Itabaiana ok'!E46+'Itaporanga ok '!E46+' João Pessoa ok'!E46+'Monteiro ok'!E46+'Patos ok '!E46+'Picuí ok'!E46+'P.Isabel ok'!E46+'Santa Rita ok '!E46+'Sousa ok'!E46</f>
        <v>0</v>
      </c>
      <c r="G46" s="261" t="s">
        <v>164</v>
      </c>
      <c r="H46" s="257"/>
      <c r="I46" s="35"/>
      <c r="J46" s="35"/>
      <c r="K46" s="35"/>
    </row>
    <row r="47" spans="1:11" x14ac:dyDescent="0.25">
      <c r="A47" s="15"/>
      <c r="B47" s="271" t="s">
        <v>46</v>
      </c>
      <c r="C47" s="271"/>
      <c r="D47" s="26" t="s">
        <v>61</v>
      </c>
      <c r="E47" s="26">
        <v>112</v>
      </c>
      <c r="F47" s="18">
        <f>Reitoria!K47+'C.Av. Cabedelo Centro ok'!F47+'C.Av. Mangabeira ok '!E47+'C.Av. Soledade ok'!E47+'Cabedelo ok'!E47+'Cajazeiras ok'!E47+'Campina Grande ok'!E47+'Catolé do Rocha ok'!E47+'Esperança ok'!E47+'Guarabira ok'!E47+'Itabaiana ok'!E47+'Itaporanga ok '!E47+' João Pessoa ok'!E47+'Monteiro ok'!E47+'Patos ok '!E47+'Picuí ok'!E47+'P.Isabel ok'!E47+'Santa Rita ok '!E47+'Sousa ok'!E47</f>
        <v>0</v>
      </c>
      <c r="G47" s="261" t="s">
        <v>164</v>
      </c>
      <c r="H47" s="257"/>
      <c r="I47" s="35"/>
      <c r="J47" s="35"/>
      <c r="K47" s="35"/>
    </row>
    <row r="48" spans="1:11" x14ac:dyDescent="0.25">
      <c r="A48" s="15"/>
      <c r="B48" s="271" t="s">
        <v>62</v>
      </c>
      <c r="C48" s="271"/>
      <c r="D48" s="26" t="s">
        <v>63</v>
      </c>
      <c r="E48" s="26">
        <v>112</v>
      </c>
      <c r="F48" s="18">
        <f>Reitoria!K48+'C.Av. Cabedelo Centro ok'!F48+'C.Av. Mangabeira ok '!E48+'C.Av. Soledade ok'!E48+'Cabedelo ok'!E48+'Cajazeiras ok'!E48+'Campina Grande ok'!E48+'Catolé do Rocha ok'!E48+'Esperança ok'!E48+'Guarabira ok'!E48+'Itabaiana ok'!E48+'Itaporanga ok '!E48+' João Pessoa ok'!E48+'Monteiro ok'!E48+'Patos ok '!E48+'Picuí ok'!E48+'P.Isabel ok'!E48+'Santa Rita ok '!E48+'Sousa ok'!E48</f>
        <v>0</v>
      </c>
      <c r="G48" s="261" t="s">
        <v>164</v>
      </c>
      <c r="H48" s="257"/>
      <c r="I48" s="35"/>
      <c r="J48" s="35"/>
      <c r="K48" s="35"/>
    </row>
    <row r="49" spans="1:11" x14ac:dyDescent="0.25">
      <c r="A49" s="15"/>
      <c r="B49" s="268" t="s">
        <v>42</v>
      </c>
      <c r="C49" s="268"/>
      <c r="D49" s="25" t="s">
        <v>64</v>
      </c>
      <c r="E49" s="26">
        <v>112</v>
      </c>
      <c r="F49" s="18">
        <f>Reitoria!K49+'C.Av. Cabedelo Centro ok'!F49+'C.Av. Mangabeira ok '!E49+'C.Av. Soledade ok'!E49+'Cabedelo ok'!E49+'Cajazeiras ok'!E49+'Campina Grande ok'!E49+'Catolé do Rocha ok'!E49+'Esperança ok'!E49+'Guarabira ok'!E49+'Itabaiana ok'!E49+'Itaporanga ok '!E49+' João Pessoa ok'!E49+'Monteiro ok'!E49+'Patos ok '!E49+'Picuí ok'!E49+'P.Isabel ok'!E49+'Santa Rita ok '!E49+'Sousa ok'!E49</f>
        <v>1000</v>
      </c>
      <c r="G49" s="261" t="s">
        <v>164</v>
      </c>
      <c r="H49" s="257"/>
      <c r="I49" s="35"/>
      <c r="J49" s="35"/>
      <c r="K49" s="35"/>
    </row>
    <row r="50" spans="1:11" x14ac:dyDescent="0.25">
      <c r="A50" s="15"/>
      <c r="B50" s="271" t="s">
        <v>65</v>
      </c>
      <c r="C50" s="271"/>
      <c r="D50" s="26" t="s">
        <v>66</v>
      </c>
      <c r="E50" s="26">
        <v>112</v>
      </c>
      <c r="F50" s="18">
        <f>Reitoria!K50+'C.Av. Cabedelo Centro ok'!F50+'C.Av. Mangabeira ok '!E50+'C.Av. Soledade ok'!E50+'Cabedelo ok'!E50+'Cajazeiras ok'!E50+'Campina Grande ok'!E50+'Catolé do Rocha ok'!E50+'Esperança ok'!E50+'Guarabira ok'!E50+'Itabaiana ok'!E50+'Itaporanga ok '!E50+' João Pessoa ok'!E50+'Monteiro ok'!E50+'Patos ok '!E50+'Picuí ok'!E50+'P.Isabel ok'!E50+'Santa Rita ok '!E50+'Sousa ok'!E50</f>
        <v>22273</v>
      </c>
      <c r="G50" s="261" t="s">
        <v>164</v>
      </c>
      <c r="H50" s="257"/>
      <c r="I50" s="35"/>
      <c r="J50" s="35"/>
      <c r="K50" s="35"/>
    </row>
    <row r="51" spans="1:11" x14ac:dyDescent="0.25">
      <c r="A51" s="15"/>
      <c r="B51" s="269" t="s">
        <v>13</v>
      </c>
      <c r="C51" s="269"/>
      <c r="D51" s="23">
        <v>339039</v>
      </c>
      <c r="E51" s="23">
        <v>112</v>
      </c>
      <c r="F51" s="24">
        <f>SUM(F40:F50)</f>
        <v>10825439.100000001</v>
      </c>
      <c r="G51" s="261" t="s">
        <v>164</v>
      </c>
      <c r="H51" s="257"/>
      <c r="I51" s="35"/>
      <c r="J51" s="35"/>
      <c r="K51" s="35"/>
    </row>
    <row r="52" spans="1:11" x14ac:dyDescent="0.25">
      <c r="A52" s="15"/>
      <c r="B52" s="271" t="s">
        <v>67</v>
      </c>
      <c r="C52" s="271"/>
      <c r="D52" s="26" t="s">
        <v>68</v>
      </c>
      <c r="E52" s="26">
        <v>112</v>
      </c>
      <c r="F52" s="18">
        <f>Reitoria!K52+'C.Av. Cabedelo Centro ok'!F52+'C.Av. Mangabeira ok '!E52+'C.Av. Soledade ok'!E52+'Cabedelo ok'!E52+'Cajazeiras ok'!E52+'Campina Grande ok'!E52+'Catolé do Rocha ok'!E52+'Esperança ok'!E52+'Guarabira ok'!E52+'Itabaiana ok'!E52+'Itaporanga ok '!E52+' João Pessoa ok'!E52+'Monteiro ok'!E52+'Patos ok '!E52+'Picuí ok'!E52+'P.Isabel ok'!E52+'Santa Rita ok '!E52+'Sousa ok'!E52</f>
        <v>115450</v>
      </c>
      <c r="G52" s="261" t="s">
        <v>164</v>
      </c>
      <c r="H52" s="257"/>
      <c r="I52" s="35"/>
      <c r="J52" s="35"/>
      <c r="K52" s="35"/>
    </row>
    <row r="53" spans="1:11" x14ac:dyDescent="0.25">
      <c r="A53" s="15"/>
      <c r="B53" s="269" t="s">
        <v>13</v>
      </c>
      <c r="C53" s="269"/>
      <c r="D53" s="23">
        <v>339047</v>
      </c>
      <c r="E53" s="23">
        <v>112</v>
      </c>
      <c r="F53" s="24">
        <f>SUM(F52)</f>
        <v>115450</v>
      </c>
      <c r="G53" s="261" t="s">
        <v>164</v>
      </c>
      <c r="H53" s="257"/>
      <c r="I53" s="35"/>
      <c r="J53" s="35"/>
      <c r="K53" s="35"/>
    </row>
    <row r="54" spans="1:11" x14ac:dyDescent="0.25">
      <c r="A54" s="15"/>
      <c r="B54" s="271" t="s">
        <v>69</v>
      </c>
      <c r="C54" s="271"/>
      <c r="D54" s="26" t="s">
        <v>70</v>
      </c>
      <c r="E54" s="26">
        <v>112</v>
      </c>
      <c r="F54" s="18">
        <f>Reitoria!K54+'C.Av. Cabedelo Centro ok'!F54+'C.Av. Mangabeira ok '!E54+'C.Av. Soledade ok'!E54+'Cabedelo ok'!E54+'Cajazeiras ok'!E54+'Campina Grande ok'!E54+'Catolé do Rocha ok'!E54+'Esperança ok'!E54+'Guarabira ok'!E54+'Itabaiana ok'!E54+'Itaporanga ok '!E54+' João Pessoa ok'!E54+'Monteiro ok'!E54+'Patos ok '!E54+'Picuí ok'!E54+'P.Isabel ok'!E54+'Santa Rita ok '!E54+'Sousa ok'!E54</f>
        <v>247860</v>
      </c>
      <c r="G54" s="261" t="s">
        <v>164</v>
      </c>
      <c r="H54" s="257"/>
      <c r="I54" s="35"/>
      <c r="J54" s="35"/>
      <c r="K54" s="35"/>
    </row>
    <row r="55" spans="1:11" x14ac:dyDescent="0.25">
      <c r="A55" s="15"/>
      <c r="B55" s="269" t="s">
        <v>13</v>
      </c>
      <c r="C55" s="269"/>
      <c r="D55" s="23">
        <v>339093</v>
      </c>
      <c r="E55" s="23">
        <v>112</v>
      </c>
      <c r="F55" s="27">
        <f>SUM(F54)</f>
        <v>247860</v>
      </c>
      <c r="G55" s="261" t="s">
        <v>164</v>
      </c>
      <c r="H55" s="257"/>
      <c r="I55" s="35"/>
      <c r="J55" s="35"/>
      <c r="K55" s="35"/>
    </row>
    <row r="56" spans="1:11" x14ac:dyDescent="0.25">
      <c r="A56" s="15"/>
      <c r="B56" s="272" t="s">
        <v>71</v>
      </c>
      <c r="C56" s="272"/>
      <c r="D56" s="28">
        <v>339000</v>
      </c>
      <c r="E56" s="28">
        <v>112</v>
      </c>
      <c r="F56" s="29">
        <f>SUM(F13,F15,F17,F20,F22,F24,F28,F31,F36,F39,F51,F53,F55)</f>
        <v>47431578.18</v>
      </c>
      <c r="G56" s="261" t="s">
        <v>164</v>
      </c>
      <c r="H56" s="257"/>
      <c r="I56" s="35"/>
      <c r="J56" s="35"/>
      <c r="K56" s="35"/>
    </row>
    <row r="57" spans="1:11" x14ac:dyDescent="0.25">
      <c r="A57" s="15"/>
      <c r="B57" s="271" t="s">
        <v>72</v>
      </c>
      <c r="C57" s="271"/>
      <c r="D57" s="26" t="s">
        <v>73</v>
      </c>
      <c r="E57" s="26">
        <v>112</v>
      </c>
      <c r="F57" s="18">
        <f>Reitoria!K57+'C.Av. Cabedelo Centro ok'!F57+'C.Av. Mangabeira ok '!E57+'C.Av. Soledade ok'!E57+'Cabedelo ok'!E57+'Cajazeiras ok'!E57+'Campina Grande ok'!E57+'Catolé do Rocha ok'!E57+'Esperança ok'!E57+'Guarabira ok'!E57+'Itabaiana ok'!E57+'Itaporanga ok '!E57+' João Pessoa ok'!E57+'Monteiro ok'!E57+'Patos ok '!E57+'Picuí ok'!E57+'P.Isabel ok'!E57+'Santa Rita ok '!E57+'Sousa ok'!E57</f>
        <v>111105.48999999999</v>
      </c>
      <c r="G57" s="261" t="s">
        <v>164</v>
      </c>
      <c r="H57" s="257"/>
      <c r="I57" s="35"/>
      <c r="J57" s="35"/>
      <c r="K57" s="35"/>
    </row>
    <row r="58" spans="1:11" x14ac:dyDescent="0.25">
      <c r="A58" s="15"/>
      <c r="B58" s="269" t="s">
        <v>13</v>
      </c>
      <c r="C58" s="269"/>
      <c r="D58" s="23">
        <v>339139</v>
      </c>
      <c r="E58" s="23">
        <v>112</v>
      </c>
      <c r="F58" s="24">
        <f>SUM(F57)</f>
        <v>111105.48999999999</v>
      </c>
      <c r="G58" s="261" t="s">
        <v>164</v>
      </c>
      <c r="H58" s="257"/>
      <c r="I58" s="35"/>
      <c r="J58" s="35"/>
      <c r="K58" s="35"/>
    </row>
    <row r="59" spans="1:11" x14ac:dyDescent="0.25">
      <c r="A59" s="15"/>
      <c r="B59" s="271" t="s">
        <v>74</v>
      </c>
      <c r="C59" s="271"/>
      <c r="D59" s="26" t="s">
        <v>75</v>
      </c>
      <c r="E59" s="26">
        <v>112</v>
      </c>
      <c r="F59" s="18">
        <f>Reitoria!K59+'C.Av. Cabedelo Centro ok'!F59+'C.Av. Mangabeira ok '!E59+'C.Av. Soledade ok'!E59+'Cabedelo ok'!E59+'Cajazeiras ok'!E59+'Campina Grande ok'!E59+'Catolé do Rocha ok'!E59+'Esperança ok'!E59+'Guarabira ok'!E59+'Itabaiana ok'!E59+'Itaporanga ok '!E59+' João Pessoa ok'!E59+'Monteiro ok'!E59+'Patos ok '!E59+'Picuí ok'!E59+'P.Isabel ok'!E59+'Santa Rita ok '!E59+'Sousa ok'!E59</f>
        <v>4000</v>
      </c>
      <c r="G59" s="261" t="s">
        <v>164</v>
      </c>
      <c r="H59" s="257"/>
      <c r="I59" s="35"/>
      <c r="J59" s="35"/>
      <c r="K59" s="35"/>
    </row>
    <row r="60" spans="1:11" x14ac:dyDescent="0.25">
      <c r="A60" s="15"/>
      <c r="B60" s="269" t="s">
        <v>13</v>
      </c>
      <c r="C60" s="269"/>
      <c r="D60" s="23">
        <v>339147</v>
      </c>
      <c r="E60" s="23">
        <v>112</v>
      </c>
      <c r="F60" s="24">
        <f>SUM(F59)</f>
        <v>4000</v>
      </c>
      <c r="G60" s="261" t="s">
        <v>164</v>
      </c>
      <c r="H60" s="257"/>
      <c r="I60" s="35"/>
      <c r="J60" s="35"/>
      <c r="K60" s="35"/>
    </row>
    <row r="61" spans="1:11" x14ac:dyDescent="0.25">
      <c r="A61" s="15"/>
      <c r="B61" s="273" t="s">
        <v>71</v>
      </c>
      <c r="C61" s="273"/>
      <c r="D61" s="30">
        <v>339100</v>
      </c>
      <c r="E61" s="30">
        <v>112</v>
      </c>
      <c r="F61" s="31">
        <f>SUM(F58,F60)</f>
        <v>115105.48999999999</v>
      </c>
      <c r="G61" s="261" t="s">
        <v>164</v>
      </c>
      <c r="H61" s="257"/>
      <c r="I61" s="35"/>
      <c r="J61" s="35"/>
      <c r="K61" s="35"/>
    </row>
    <row r="62" spans="1:11" ht="15.75" thickBot="1" x14ac:dyDescent="0.3">
      <c r="A62" s="15"/>
      <c r="B62" s="274" t="s">
        <v>76</v>
      </c>
      <c r="C62" s="274"/>
      <c r="D62" s="32"/>
      <c r="E62" s="33"/>
      <c r="F62" s="34">
        <f>SUM(F56,F61)</f>
        <v>47546683.670000002</v>
      </c>
      <c r="G62" s="261" t="s">
        <v>164</v>
      </c>
      <c r="H62" s="257"/>
      <c r="I62" s="35"/>
      <c r="J62" s="35"/>
      <c r="K62" s="35"/>
    </row>
    <row r="63" spans="1:11" ht="15.75" customHeight="1" thickBot="1" x14ac:dyDescent="0.3">
      <c r="A63" s="36"/>
      <c r="B63" s="275" t="s">
        <v>77</v>
      </c>
      <c r="C63" s="275"/>
      <c r="D63" s="275"/>
      <c r="E63" s="275"/>
      <c r="F63" s="275"/>
      <c r="H63" s="257"/>
      <c r="I63" s="35"/>
      <c r="J63" s="35"/>
      <c r="K63" s="35"/>
    </row>
    <row r="64" spans="1:11" x14ac:dyDescent="0.25">
      <c r="A64" s="15"/>
      <c r="B64" s="271" t="s">
        <v>20</v>
      </c>
      <c r="C64" s="271"/>
      <c r="D64" s="26" t="s">
        <v>78</v>
      </c>
      <c r="E64" s="26">
        <v>112</v>
      </c>
      <c r="F64" s="18">
        <f>Reitoria!K64+'C.Av. Cabedelo Centro ok'!F64+'C.Av. Mangabeira ok '!E64+'C.Av. Soledade ok'!E64+'Cabedelo ok'!E64+'Cajazeiras ok'!E64+'Campina Grande ok'!E64+'Catolé do Rocha ok'!E64+'Esperança ok'!E64+'Guarabira ok'!E64+'Itabaiana ok'!E64+'Itaporanga ok '!E64+' João Pessoa ok'!E64+'Monteiro ok'!E64+'Patos ok '!E64+'Picuí ok'!E64+'P.Isabel ok'!E64+'Santa Rita ok '!E64+'Sousa ok'!E64</f>
        <v>0</v>
      </c>
      <c r="G64" s="261" t="s">
        <v>164</v>
      </c>
      <c r="H64" s="257"/>
      <c r="I64" s="35"/>
      <c r="J64" s="35"/>
      <c r="K64" s="35"/>
    </row>
    <row r="65" spans="1:11" x14ac:dyDescent="0.25">
      <c r="A65" s="15"/>
      <c r="B65" s="269" t="s">
        <v>13</v>
      </c>
      <c r="C65" s="269"/>
      <c r="D65" s="23">
        <v>449030</v>
      </c>
      <c r="E65" s="23">
        <v>112</v>
      </c>
      <c r="F65" s="24">
        <f>SUM(F64)</f>
        <v>0</v>
      </c>
      <c r="G65" s="261" t="s">
        <v>164</v>
      </c>
      <c r="H65" s="257"/>
      <c r="I65" s="35"/>
      <c r="J65" s="35"/>
      <c r="K65" s="35"/>
    </row>
    <row r="66" spans="1:11" x14ac:dyDescent="0.25">
      <c r="A66" s="15"/>
      <c r="B66" s="271" t="s">
        <v>79</v>
      </c>
      <c r="C66" s="271"/>
      <c r="D66" s="26" t="s">
        <v>80</v>
      </c>
      <c r="E66" s="26">
        <v>112</v>
      </c>
      <c r="F66" s="18">
        <f>Reitoria!K66+'C.Av. Cabedelo Centro ok'!F66+'C.Av. Mangabeira ok '!E66+'C.Av. Soledade ok'!E66+'Cabedelo ok'!E66+'Cajazeiras ok'!E66+'Campina Grande ok'!E66+'Catolé do Rocha ok'!E66+'Esperança ok'!E66+'Guarabira ok'!E66+'Itabaiana ok'!E66+'Itaporanga ok '!E66+' João Pessoa ok'!E66+'Monteiro ok'!E66+'Patos ok '!E66+'Picuí ok'!E66+'P.Isabel ok'!E66+'Santa Rita ok '!E66+'Sousa ok'!E66</f>
        <v>0</v>
      </c>
      <c r="G66" s="261" t="s">
        <v>164</v>
      </c>
      <c r="H66" s="257"/>
      <c r="I66" s="35"/>
      <c r="J66" s="35"/>
      <c r="K66" s="35"/>
    </row>
    <row r="67" spans="1:11" x14ac:dyDescent="0.25">
      <c r="A67" s="15"/>
      <c r="B67" s="269" t="s">
        <v>13</v>
      </c>
      <c r="C67" s="269"/>
      <c r="D67" s="23">
        <v>449036</v>
      </c>
      <c r="E67" s="23">
        <v>112</v>
      </c>
      <c r="F67" s="24">
        <f>SUM(F66)</f>
        <v>0</v>
      </c>
      <c r="G67" s="261" t="s">
        <v>164</v>
      </c>
      <c r="H67" s="257"/>
      <c r="I67" s="35"/>
      <c r="J67" s="35"/>
      <c r="K67" s="35"/>
    </row>
    <row r="68" spans="1:11" x14ac:dyDescent="0.25">
      <c r="A68" s="15"/>
      <c r="B68" s="271" t="s">
        <v>79</v>
      </c>
      <c r="C68" s="271"/>
      <c r="D68" s="26" t="s">
        <v>81</v>
      </c>
      <c r="E68" s="26">
        <v>112</v>
      </c>
      <c r="F68" s="18">
        <f>Reitoria!K68+'C.Av. Cabedelo Centro ok'!F68+'C.Av. Mangabeira ok '!E68+'C.Av. Soledade ok'!E68+'Cabedelo ok'!E68+'Cajazeiras ok'!E68+'Campina Grande ok'!E68+'Catolé do Rocha ok'!E68+'Esperança ok'!E68+'Guarabira ok'!E68+'Itabaiana ok'!E68+'Itaporanga ok '!E68+' João Pessoa ok'!E68+'Monteiro ok'!E68+'Patos ok '!E68+'Picuí ok'!E68+'P.Isabel ok'!E68+'Santa Rita ok '!E68+'Sousa ok'!E68</f>
        <v>113000</v>
      </c>
      <c r="G68" s="261" t="s">
        <v>164</v>
      </c>
      <c r="H68" s="257"/>
      <c r="I68" s="35"/>
      <c r="J68" s="35"/>
      <c r="K68" s="35"/>
    </row>
    <row r="69" spans="1:11" x14ac:dyDescent="0.25">
      <c r="A69" s="15"/>
      <c r="B69" s="269" t="s">
        <v>13</v>
      </c>
      <c r="C69" s="269"/>
      <c r="D69" s="23">
        <v>449039</v>
      </c>
      <c r="E69" s="23">
        <v>112</v>
      </c>
      <c r="F69" s="24">
        <f>SUM(F68)</f>
        <v>113000</v>
      </c>
      <c r="G69" s="261" t="s">
        <v>164</v>
      </c>
      <c r="H69" s="257"/>
      <c r="I69" s="35"/>
      <c r="J69" s="35"/>
      <c r="K69" s="35"/>
    </row>
    <row r="70" spans="1:11" x14ac:dyDescent="0.25">
      <c r="A70" s="15"/>
      <c r="B70" s="271" t="s">
        <v>82</v>
      </c>
      <c r="C70" s="271"/>
      <c r="D70" s="26" t="s">
        <v>83</v>
      </c>
      <c r="E70" s="26">
        <v>112</v>
      </c>
      <c r="F70" s="18">
        <f>Reitoria!K70+'C.Av. Cabedelo Centro ok'!F70+'C.Av. Mangabeira ok '!E70+'C.Av. Soledade ok'!E70+'Cabedelo ok'!E70+'Cajazeiras ok'!E70+'Campina Grande ok'!E70+'Catolé do Rocha ok'!E70+'Esperança ok'!E70+'Guarabira ok'!E70+'Itabaiana ok'!E70+'Itaporanga ok '!E70+' João Pessoa ok'!E70+'Monteiro ok'!E70+'Patos ok '!E70+'Picuí ok'!E70+'P.Isabel ok'!E70+'Santa Rita ok '!E70+'Sousa ok'!E70</f>
        <v>510000</v>
      </c>
      <c r="G70" s="261" t="s">
        <v>164</v>
      </c>
      <c r="H70" s="257"/>
      <c r="I70" s="35"/>
      <c r="J70" s="35"/>
      <c r="K70" s="35"/>
    </row>
    <row r="71" spans="1:11" x14ac:dyDescent="0.25">
      <c r="A71" s="15"/>
      <c r="B71" s="269" t="s">
        <v>13</v>
      </c>
      <c r="C71" s="269"/>
      <c r="D71" s="23">
        <v>449051</v>
      </c>
      <c r="E71" s="23">
        <v>112</v>
      </c>
      <c r="F71" s="24">
        <f>SUM(F70)</f>
        <v>510000</v>
      </c>
      <c r="G71" s="261" t="s">
        <v>164</v>
      </c>
      <c r="H71" s="257"/>
      <c r="I71" s="35"/>
      <c r="J71" s="35"/>
      <c r="K71" s="35"/>
    </row>
    <row r="72" spans="1:11" x14ac:dyDescent="0.25">
      <c r="A72" s="15"/>
      <c r="B72" s="271" t="s">
        <v>84</v>
      </c>
      <c r="C72" s="271"/>
      <c r="D72" s="26" t="s">
        <v>85</v>
      </c>
      <c r="E72" s="26">
        <v>112</v>
      </c>
      <c r="F72" s="18">
        <f>Reitoria!K72+'C.Av. Cabedelo Centro ok'!F72+'C.Av. Mangabeira ok '!E72+'C.Av. Soledade ok'!E72+'Cabedelo ok'!E72+'Cajazeiras ok'!E72+'Campina Grande ok'!E72+'Catolé do Rocha ok'!E72+'Esperança ok'!E72+'Guarabira ok'!E72+'Itabaiana ok'!E72+'Itaporanga ok '!E72+' João Pessoa ok'!E72+'Monteiro ok'!E72+'Patos ok '!E72+'Picuí ok'!E72+'P.Isabel ok'!E72+'Santa Rita ok '!E72+'Sousa ok'!E72</f>
        <v>2863803.46</v>
      </c>
      <c r="G72" s="261" t="s">
        <v>164</v>
      </c>
      <c r="H72" s="257"/>
      <c r="I72" s="35"/>
      <c r="J72" s="35"/>
      <c r="K72" s="35"/>
    </row>
    <row r="73" spans="1:11" x14ac:dyDescent="0.25">
      <c r="A73" s="15"/>
      <c r="B73" s="271" t="s">
        <v>86</v>
      </c>
      <c r="C73" s="271"/>
      <c r="D73" s="26" t="s">
        <v>87</v>
      </c>
      <c r="E73" s="26">
        <v>112</v>
      </c>
      <c r="F73" s="18">
        <f>Reitoria!K73+'C.Av. Cabedelo Centro ok'!F73+'C.Av. Mangabeira ok '!E73+'C.Av. Soledade ok'!E73+'Cabedelo ok'!E73+'Cajazeiras ok'!E73+'Campina Grande ok'!E73+'Catolé do Rocha ok'!E73+'Esperança ok'!E73+'Guarabira ok'!E73+'Itabaiana ok'!E73+'Itaporanga ok '!E73+' João Pessoa ok'!E73+'Monteiro ok'!E73+'Patos ok '!E73+'Picuí ok'!E73+'P.Isabel ok'!E73+'Santa Rita ok '!E73+'Sousa ok'!E73</f>
        <v>125000</v>
      </c>
      <c r="G73" s="261" t="s">
        <v>164</v>
      </c>
      <c r="H73" s="257"/>
      <c r="I73" s="35"/>
      <c r="J73" s="35"/>
      <c r="K73" s="35"/>
    </row>
    <row r="74" spans="1:11" x14ac:dyDescent="0.25">
      <c r="A74" s="15"/>
      <c r="B74" s="271" t="s">
        <v>88</v>
      </c>
      <c r="C74" s="271"/>
      <c r="D74" s="26" t="s">
        <v>89</v>
      </c>
      <c r="E74" s="26">
        <v>112</v>
      </c>
      <c r="F74" s="18">
        <f>Reitoria!K74+'C.Av. Cabedelo Centro ok'!F74+'C.Av. Mangabeira ok '!E74+'C.Av. Soledade ok'!E74+'Cabedelo ok'!E74+'Cajazeiras ok'!E74+'Campina Grande ok'!E74+'Catolé do Rocha ok'!E74+'Esperança ok'!E74+'Guarabira ok'!E74+'Itabaiana ok'!E74+'Itaporanga ok '!E74+' João Pessoa ok'!E74+'Monteiro ok'!E74+'Patos ok '!E74+'Picuí ok'!E74+'P.Isabel ok'!E74+'Santa Rita ok '!E74+'Sousa ok'!E74</f>
        <v>0</v>
      </c>
      <c r="G74" s="261" t="s">
        <v>164</v>
      </c>
      <c r="H74" s="257"/>
      <c r="I74" s="35"/>
      <c r="J74" s="35"/>
      <c r="K74" s="35"/>
    </row>
    <row r="75" spans="1:11" x14ac:dyDescent="0.25">
      <c r="A75" s="15"/>
      <c r="B75" s="269" t="s">
        <v>13</v>
      </c>
      <c r="C75" s="269"/>
      <c r="D75" s="23">
        <v>449052</v>
      </c>
      <c r="E75" s="23">
        <v>112</v>
      </c>
      <c r="F75" s="24">
        <f>SUM(F72:F74)</f>
        <v>2988803.46</v>
      </c>
      <c r="G75" s="261" t="s">
        <v>164</v>
      </c>
      <c r="H75" s="257"/>
      <c r="I75" s="35"/>
      <c r="J75" s="35"/>
      <c r="K75" s="35"/>
    </row>
    <row r="76" spans="1:11" x14ac:dyDescent="0.25">
      <c r="A76" s="15"/>
      <c r="B76" s="276" t="s">
        <v>71</v>
      </c>
      <c r="C76" s="276"/>
      <c r="D76" s="37">
        <v>449000</v>
      </c>
      <c r="E76" s="37">
        <v>112</v>
      </c>
      <c r="F76" s="38">
        <f>SUM(F65,F67,F69,F71,F75)</f>
        <v>3611803.46</v>
      </c>
      <c r="G76" s="261" t="s">
        <v>164</v>
      </c>
      <c r="H76" s="257"/>
      <c r="I76" s="35"/>
      <c r="J76" s="35"/>
      <c r="K76" s="35"/>
    </row>
    <row r="77" spans="1:11" x14ac:dyDescent="0.25">
      <c r="A77" s="15"/>
      <c r="B77" s="271" t="s">
        <v>90</v>
      </c>
      <c r="C77" s="271"/>
      <c r="D77" s="26" t="s">
        <v>91</v>
      </c>
      <c r="E77" s="26">
        <v>112</v>
      </c>
      <c r="F77" s="18">
        <f>Reitoria!K77+'C.Av. Cabedelo Centro ok'!F77+'C.Av. Mangabeira ok '!E77+'C.Av. Soledade ok'!E77+'Cabedelo ok'!E77+'Cajazeiras ok'!E77+'Campina Grande ok'!E77+'Catolé do Rocha ok'!E77+'Esperança ok'!E77+'Guarabira ok'!E77+'Itabaiana ok'!E77+'Itaporanga ok '!E77+' João Pessoa ok'!E77+'Monteiro ok'!E77+'Patos ok '!E77+'Picuí ok'!E77+'P.Isabel ok'!E77+'Santa Rita ok '!E77+'Sousa ok'!E77</f>
        <v>0</v>
      </c>
      <c r="G77" s="261" t="s">
        <v>164</v>
      </c>
      <c r="H77" s="257"/>
      <c r="I77" s="35"/>
      <c r="J77" s="35"/>
      <c r="K77" s="35"/>
    </row>
    <row r="78" spans="1:11" x14ac:dyDescent="0.25">
      <c r="A78" s="15"/>
      <c r="B78" s="269" t="s">
        <v>13</v>
      </c>
      <c r="C78" s="269"/>
      <c r="D78" s="39">
        <v>459061</v>
      </c>
      <c r="E78" s="39">
        <v>112</v>
      </c>
      <c r="F78" s="24">
        <f>SUM(F77)</f>
        <v>0</v>
      </c>
      <c r="G78" s="261" t="s">
        <v>164</v>
      </c>
      <c r="H78" s="257"/>
      <c r="I78" s="35"/>
      <c r="J78" s="35"/>
      <c r="K78" s="35"/>
    </row>
    <row r="79" spans="1:11" x14ac:dyDescent="0.25">
      <c r="A79" s="15"/>
      <c r="B79" s="277" t="s">
        <v>71</v>
      </c>
      <c r="C79" s="277"/>
      <c r="D79" s="40">
        <v>459000</v>
      </c>
      <c r="E79" s="40">
        <v>112</v>
      </c>
      <c r="F79" s="41">
        <f>SUM(F78)</f>
        <v>0</v>
      </c>
      <c r="G79" s="261" t="s">
        <v>164</v>
      </c>
      <c r="H79" s="257"/>
      <c r="I79" s="35"/>
      <c r="J79" s="35"/>
      <c r="K79" s="35"/>
    </row>
    <row r="80" spans="1:11" ht="15.75" thickBot="1" x14ac:dyDescent="0.3">
      <c r="A80" s="15"/>
      <c r="B80" s="274" t="s">
        <v>92</v>
      </c>
      <c r="C80" s="274"/>
      <c r="D80" s="42"/>
      <c r="E80" s="43"/>
      <c r="F80" s="44">
        <f>SUM(F76,F79)</f>
        <v>3611803.46</v>
      </c>
      <c r="G80" s="261" t="s">
        <v>164</v>
      </c>
      <c r="H80" s="257"/>
      <c r="I80" s="35"/>
      <c r="J80" s="35"/>
      <c r="K80" s="35"/>
    </row>
    <row r="81" spans="1:11" ht="15.75" thickBot="1" x14ac:dyDescent="0.3">
      <c r="A81" s="15"/>
      <c r="B81" s="278" t="s">
        <v>93</v>
      </c>
      <c r="C81" s="278"/>
      <c r="D81" s="45"/>
      <c r="E81" s="46"/>
      <c r="F81" s="47">
        <f>SUM(F62,F80)</f>
        <v>51158487.130000003</v>
      </c>
      <c r="G81" s="261" t="s">
        <v>164</v>
      </c>
      <c r="H81" s="257"/>
      <c r="I81" s="35"/>
      <c r="J81" s="35"/>
      <c r="K81" s="35"/>
    </row>
    <row r="82" spans="1:11" ht="15.75" thickBot="1" x14ac:dyDescent="0.3">
      <c r="A82" s="15"/>
      <c r="B82" s="48"/>
      <c r="C82" s="48"/>
      <c r="D82" s="49"/>
      <c r="E82" s="50"/>
      <c r="F82" s="48"/>
      <c r="H82" s="257"/>
      <c r="I82" s="35"/>
      <c r="J82" s="35"/>
      <c r="K82" s="35"/>
    </row>
    <row r="83" spans="1:11" ht="15" customHeight="1" thickBot="1" x14ac:dyDescent="0.3">
      <c r="A83"/>
      <c r="B83" s="263" t="s">
        <v>3</v>
      </c>
      <c r="C83" s="263"/>
      <c r="D83" s="263"/>
      <c r="E83" s="263"/>
      <c r="F83" s="263"/>
      <c r="H83" s="257"/>
      <c r="I83" s="35"/>
      <c r="J83" s="35"/>
      <c r="K83" s="35"/>
    </row>
    <row r="84" spans="1:11" ht="15" customHeight="1" thickBot="1" x14ac:dyDescent="0.3">
      <c r="A84" s="15"/>
      <c r="B84" s="279" t="s">
        <v>94</v>
      </c>
      <c r="C84" s="279"/>
      <c r="D84" s="279"/>
      <c r="E84" s="279"/>
      <c r="F84" s="279"/>
      <c r="H84" s="257"/>
      <c r="I84" s="35"/>
      <c r="J84" s="35"/>
      <c r="K84" s="35"/>
    </row>
    <row r="85" spans="1:11" ht="15.75" thickBot="1" x14ac:dyDescent="0.3">
      <c r="A85" s="15"/>
      <c r="B85" s="280" t="s">
        <v>5</v>
      </c>
      <c r="C85" s="280"/>
      <c r="D85" s="51" t="s">
        <v>6</v>
      </c>
      <c r="E85" s="51" t="s">
        <v>7</v>
      </c>
      <c r="F85" s="52" t="s">
        <v>2</v>
      </c>
      <c r="H85" s="257"/>
      <c r="I85" s="35"/>
      <c r="J85" s="35"/>
      <c r="K85" s="35"/>
    </row>
    <row r="86" spans="1:11" ht="15.75" customHeight="1" thickBot="1" x14ac:dyDescent="0.3">
      <c r="A86" s="15"/>
      <c r="B86" s="281" t="s">
        <v>8</v>
      </c>
      <c r="C86" s="281"/>
      <c r="D86" s="281"/>
      <c r="E86" s="281"/>
      <c r="F86" s="281"/>
      <c r="H86" s="257"/>
      <c r="I86" s="35"/>
      <c r="J86" s="35"/>
      <c r="K86" s="35"/>
    </row>
    <row r="87" spans="1:11" x14ac:dyDescent="0.25">
      <c r="A87" s="15"/>
      <c r="B87" s="268" t="s">
        <v>14</v>
      </c>
      <c r="C87" s="268"/>
      <c r="D87" s="53">
        <v>339018</v>
      </c>
      <c r="E87" s="54">
        <v>100</v>
      </c>
      <c r="F87" s="55">
        <f>'C.Av. Cabedelo Centro ok'!F88+'C.Av. Mangabeira ok '!E88+'C.Av. Soledade ok'!E88+'Cabedelo ok'!E88+'Cajazeiras ok'!E88+'Campina Grande ok'!E88+'Catolé do Rocha ok'!E88+'Esperança ok'!E88+'Guarabira ok'!E88+'Itabaiana ok'!E88+'Itaporanga ok '!E88+' João Pessoa ok'!E88+'Monteiro ok'!E88+'Patos ok '!E88+'Picuí ok'!E88+'P.Isabel ok'!E88+'Santa Rita ok '!E88+'Sousa ok'!E88</f>
        <v>11640062.564308682</v>
      </c>
      <c r="G87" s="261" t="s">
        <v>164</v>
      </c>
      <c r="H87" s="257"/>
      <c r="I87" s="35"/>
      <c r="J87" s="35"/>
      <c r="K87" s="35"/>
    </row>
    <row r="88" spans="1:11" x14ac:dyDescent="0.25">
      <c r="A88" s="15"/>
      <c r="B88" s="268" t="s">
        <v>18</v>
      </c>
      <c r="C88" s="268"/>
      <c r="D88" s="56">
        <v>339030</v>
      </c>
      <c r="E88" s="54">
        <v>100</v>
      </c>
      <c r="F88" s="55">
        <f>'C.Av. Cabedelo Centro ok'!F89+'C.Av. Mangabeira ok '!E89+'C.Av. Soledade ok'!E89+'Cabedelo ok'!E89+'Cajazeiras ok'!E89+'Campina Grande ok'!E89+'Catolé do Rocha ok'!E89+'Esperança ok'!E89+'Guarabira ok'!E89+'Itabaiana ok'!E89+'Itaporanga ok '!E89+' João Pessoa ok'!E89+'Monteiro ok'!E89+'Patos ok '!E89+'Picuí ok'!E89+'P.Isabel ok'!E89+'Santa Rita ok '!E89+'Sousa ok'!E89</f>
        <v>510262.44</v>
      </c>
      <c r="G88" s="261" t="s">
        <v>164</v>
      </c>
      <c r="H88" s="257"/>
      <c r="I88" s="35"/>
      <c r="J88" s="35"/>
      <c r="K88" s="35"/>
    </row>
    <row r="89" spans="1:11" x14ac:dyDescent="0.25">
      <c r="A89" s="15"/>
      <c r="B89" s="268" t="s">
        <v>95</v>
      </c>
      <c r="C89" s="268"/>
      <c r="D89" s="53">
        <v>339031</v>
      </c>
      <c r="E89" s="57">
        <v>100</v>
      </c>
      <c r="F89" s="55">
        <f>'C.Av. Cabedelo Centro ok'!F90+'C.Av. Mangabeira ok '!E90+'C.Av. Soledade ok'!E90+'Cabedelo ok'!E90+'Cajazeiras ok'!E90+'Campina Grande ok'!E90+'Catolé do Rocha ok'!E90+'Esperança ok'!E90+'Guarabira ok'!E90+'Itabaiana ok'!E90+'Itaporanga ok '!E90+' João Pessoa ok'!E90+'Monteiro ok'!E90+'Patos ok '!E90+'Picuí ok'!E90+'P.Isabel ok'!E90+'Santa Rita ok '!E90+'Sousa ok'!E90</f>
        <v>8418.6899999999987</v>
      </c>
      <c r="G89" s="261" t="s">
        <v>164</v>
      </c>
      <c r="H89" s="257"/>
      <c r="I89" s="35"/>
      <c r="J89" s="35"/>
      <c r="K89" s="35"/>
    </row>
    <row r="90" spans="1:11" x14ac:dyDescent="0.25">
      <c r="A90" s="15"/>
      <c r="B90" s="268" t="s">
        <v>96</v>
      </c>
      <c r="C90" s="268"/>
      <c r="D90" s="56">
        <v>339032</v>
      </c>
      <c r="E90" s="58">
        <v>100</v>
      </c>
      <c r="F90" s="55">
        <f>'C.Av. Cabedelo Centro ok'!F91+'C.Av. Mangabeira ok '!E91+'C.Av. Soledade ok'!E91+'Cabedelo ok'!E91+'Cajazeiras ok'!E91+'Campina Grande ok'!E91+'Catolé do Rocha ok'!E91+'Esperança ok'!E91+'Guarabira ok'!E91+'Itabaiana ok'!E91+'Itaporanga ok '!E91+' João Pessoa ok'!E91+'Monteiro ok'!E91+'Patos ok '!E91+'Picuí ok'!E91+'P.Isabel ok'!E91+'Santa Rita ok '!E91+'Sousa ok'!E91</f>
        <v>64011.360000000001</v>
      </c>
      <c r="G90" s="261" t="s">
        <v>164</v>
      </c>
      <c r="H90" s="257"/>
      <c r="I90" s="35"/>
      <c r="J90" s="35"/>
      <c r="K90" s="35"/>
    </row>
    <row r="91" spans="1:11" x14ac:dyDescent="0.25">
      <c r="A91" s="15"/>
      <c r="B91" s="268" t="s">
        <v>97</v>
      </c>
      <c r="C91" s="268"/>
      <c r="D91" s="59">
        <v>339033</v>
      </c>
      <c r="E91" s="60">
        <v>100</v>
      </c>
      <c r="F91" s="55">
        <f>'C.Av. Cabedelo Centro ok'!F92+'C.Av. Mangabeira ok '!E92+'C.Av. Soledade ok'!E92+'Cabedelo ok'!E92+'Cajazeiras ok'!E92+'Campina Grande ok'!E92+'Catolé do Rocha ok'!E92+'Esperança ok'!E92+'Guarabira ok'!E92+'Itabaiana ok'!E92+'Itaporanga ok '!E92+' João Pessoa ok'!E92+'Monteiro ok'!E92+'Patos ok '!E92+'Picuí ok'!E92+'P.Isabel ok'!E92+'Santa Rita ok '!E92+'Sousa ok'!E92</f>
        <v>807.87</v>
      </c>
      <c r="G91" s="261" t="s">
        <v>164</v>
      </c>
      <c r="H91" s="257"/>
      <c r="I91" s="35"/>
      <c r="J91" s="35"/>
      <c r="K91" s="35"/>
    </row>
    <row r="92" spans="1:11" x14ac:dyDescent="0.25">
      <c r="A92" s="15"/>
      <c r="B92" s="268" t="s">
        <v>98</v>
      </c>
      <c r="C92" s="268"/>
      <c r="D92" s="56">
        <v>339036</v>
      </c>
      <c r="E92" s="58">
        <v>100</v>
      </c>
      <c r="F92" s="55">
        <f>'C.Av. Cabedelo Centro ok'!F93+'C.Av. Mangabeira ok '!E93+'C.Av. Soledade ok'!E93+'Cabedelo ok'!E93+'Cajazeiras ok'!E93+'Campina Grande ok'!E93+'Catolé do Rocha ok'!E93+'Esperança ok'!E93+'Guarabira ok'!E93+'Itabaiana ok'!E93+'Itaporanga ok '!E93+' João Pessoa ok'!E93+'Monteiro ok'!E93+'Patos ok '!E93+'Picuí ok'!E93+'P.Isabel ok'!E93+'Santa Rita ok '!E93+'Sousa ok'!E93</f>
        <v>0</v>
      </c>
      <c r="G92" s="261" t="s">
        <v>164</v>
      </c>
      <c r="H92" s="257"/>
      <c r="I92" s="35"/>
      <c r="J92" s="35"/>
      <c r="K92" s="35"/>
    </row>
    <row r="93" spans="1:11" x14ac:dyDescent="0.25">
      <c r="A93" s="15"/>
      <c r="B93" s="268" t="s">
        <v>99</v>
      </c>
      <c r="C93" s="268"/>
      <c r="D93" s="61">
        <v>339039</v>
      </c>
      <c r="E93" s="62">
        <v>100</v>
      </c>
      <c r="F93" s="55">
        <f>'C.Av. Cabedelo Centro ok'!F94+'C.Av. Mangabeira ok '!E94+'C.Av. Soledade ok'!E94+'Cabedelo ok'!E94+'Cajazeiras ok'!E94+'Campina Grande ok'!E94+'Catolé do Rocha ok'!E94+'Esperança ok'!E94+'Guarabira ok'!E94+'Itabaiana ok'!E94+'Itaporanga ok '!E94+' João Pessoa ok'!E94+'Monteiro ok'!E94+'Patos ok '!E94+'Picuí ok'!E94+'P.Isabel ok'!E94+'Santa Rita ok '!E94+'Sousa ok'!E94</f>
        <v>2140250</v>
      </c>
      <c r="G93" s="261" t="s">
        <v>164</v>
      </c>
      <c r="H93" s="257"/>
      <c r="I93" s="35"/>
      <c r="J93" s="35"/>
      <c r="K93" s="35"/>
    </row>
    <row r="94" spans="1:11" x14ac:dyDescent="0.25">
      <c r="A94" s="15"/>
      <c r="B94" s="282" t="s">
        <v>71</v>
      </c>
      <c r="C94" s="282"/>
      <c r="D94" s="63">
        <v>339000</v>
      </c>
      <c r="E94" s="64">
        <v>100</v>
      </c>
      <c r="F94" s="29">
        <f>SUM(F87:F93)</f>
        <v>14363812.92430868</v>
      </c>
      <c r="G94" s="261" t="s">
        <v>164</v>
      </c>
      <c r="H94" s="257"/>
      <c r="I94" s="35"/>
      <c r="J94" s="35"/>
      <c r="K94" s="35"/>
    </row>
    <row r="95" spans="1:11" ht="15.75" thickBot="1" x14ac:dyDescent="0.3">
      <c r="A95" s="15"/>
      <c r="B95" s="274" t="s">
        <v>76</v>
      </c>
      <c r="C95" s="274"/>
      <c r="D95" s="32"/>
      <c r="E95" s="33"/>
      <c r="F95" s="34">
        <f>SUM(F94)</f>
        <v>14363812.92430868</v>
      </c>
      <c r="G95" s="261" t="s">
        <v>164</v>
      </c>
      <c r="H95" s="257"/>
      <c r="I95" s="35"/>
      <c r="J95" s="35"/>
      <c r="K95" s="35"/>
    </row>
    <row r="96" spans="1:11" ht="15.75" customHeight="1" thickBot="1" x14ac:dyDescent="0.3">
      <c r="A96" s="15"/>
      <c r="B96" s="275" t="s">
        <v>77</v>
      </c>
      <c r="C96" s="275"/>
      <c r="D96" s="275"/>
      <c r="E96" s="275"/>
      <c r="F96" s="275"/>
      <c r="H96" s="257"/>
      <c r="I96" s="35"/>
      <c r="J96" s="35"/>
      <c r="K96" s="35"/>
    </row>
    <row r="97" spans="1:11" x14ac:dyDescent="0.25">
      <c r="A97" s="15"/>
      <c r="B97" s="283" t="s">
        <v>84</v>
      </c>
      <c r="C97" s="283"/>
      <c r="D97" s="56">
        <v>449052</v>
      </c>
      <c r="E97" s="58">
        <v>100</v>
      </c>
      <c r="F97" s="55">
        <f>'C.Av. Cabedelo Centro ok'!F98+'C.Av. Mangabeira ok '!E98+'C.Av. Soledade ok'!E98+'Cabedelo ok'!E98+'Cajazeiras ok'!E98+'Campina Grande ok'!E98+'Catolé do Rocha ok'!E98+'Esperança ok'!E98+'Guarabira ok'!E98+'Itabaiana ok'!E98+'Itaporanga ok '!E98+' João Pessoa ok'!E98+'Monteiro ok'!E98+'Patos ok '!E98+'Picuí ok'!E98+'P.Isabel ok'!E98+'Santa Rita ok '!E98+'Sousa ok'!E98</f>
        <v>0</v>
      </c>
      <c r="G97" s="261" t="s">
        <v>164</v>
      </c>
      <c r="H97" s="257"/>
      <c r="I97" s="35"/>
      <c r="J97" s="35"/>
      <c r="K97" s="35"/>
    </row>
    <row r="98" spans="1:11" x14ac:dyDescent="0.25">
      <c r="A98" s="15"/>
      <c r="B98" s="284" t="s">
        <v>71</v>
      </c>
      <c r="C98" s="284"/>
      <c r="D98" s="65">
        <v>449000</v>
      </c>
      <c r="E98" s="66">
        <v>100</v>
      </c>
      <c r="F98" s="67">
        <f>SUM(F97)</f>
        <v>0</v>
      </c>
      <c r="G98" s="261" t="s">
        <v>164</v>
      </c>
      <c r="H98" s="257"/>
      <c r="I98" s="35"/>
      <c r="J98" s="35"/>
      <c r="K98" s="35"/>
    </row>
    <row r="99" spans="1:11" x14ac:dyDescent="0.25">
      <c r="A99" s="15"/>
      <c r="B99" s="68" t="s">
        <v>100</v>
      </c>
      <c r="C99" s="69"/>
      <c r="D99" s="70">
        <v>449000</v>
      </c>
      <c r="E99" s="70">
        <v>100</v>
      </c>
      <c r="F99" s="71">
        <f>SUM(F98)</f>
        <v>0</v>
      </c>
      <c r="G99" s="261" t="s">
        <v>164</v>
      </c>
      <c r="H99" s="257"/>
      <c r="I99" s="35"/>
      <c r="J99" s="35"/>
      <c r="K99" s="35"/>
    </row>
    <row r="100" spans="1:11" ht="15.75" thickBot="1" x14ac:dyDescent="0.3">
      <c r="A100" s="15"/>
      <c r="B100" s="274" t="s">
        <v>92</v>
      </c>
      <c r="C100" s="274"/>
      <c r="D100" s="42"/>
      <c r="E100" s="43"/>
      <c r="F100" s="44">
        <f>SUM(F99)</f>
        <v>0</v>
      </c>
      <c r="G100" s="261" t="s">
        <v>164</v>
      </c>
      <c r="H100" s="257"/>
      <c r="I100" s="35"/>
      <c r="J100" s="35"/>
      <c r="K100" s="35"/>
    </row>
    <row r="101" spans="1:11" ht="15.75" thickBot="1" x14ac:dyDescent="0.3">
      <c r="A101" s="15"/>
      <c r="B101" s="278" t="s">
        <v>93</v>
      </c>
      <c r="C101" s="278"/>
      <c r="D101" s="45"/>
      <c r="E101" s="46"/>
      <c r="F101" s="47">
        <f>SUM(F95,F100)</f>
        <v>14363812.92430868</v>
      </c>
      <c r="G101" s="261" t="s">
        <v>164</v>
      </c>
      <c r="H101" s="257"/>
      <c r="I101" s="35"/>
      <c r="J101" s="35"/>
      <c r="K101" s="35"/>
    </row>
    <row r="102" spans="1:11" ht="15.75" thickBot="1" x14ac:dyDescent="0.3">
      <c r="A102" s="15"/>
      <c r="B102" s="72"/>
      <c r="C102" s="72"/>
      <c r="D102" s="72"/>
      <c r="E102" s="72"/>
      <c r="F102" s="72"/>
      <c r="H102" s="257"/>
      <c r="I102" s="35"/>
      <c r="J102" s="35"/>
      <c r="K102" s="35"/>
    </row>
    <row r="103" spans="1:11" ht="30.75" customHeight="1" thickBot="1" x14ac:dyDescent="0.3">
      <c r="A103"/>
      <c r="B103" s="263" t="s">
        <v>3</v>
      </c>
      <c r="C103" s="263"/>
      <c r="D103" s="263"/>
      <c r="E103" s="263"/>
      <c r="F103" s="263"/>
      <c r="H103" s="257"/>
      <c r="J103" s="35"/>
      <c r="K103" s="35"/>
    </row>
    <row r="104" spans="1:11" ht="15.75" customHeight="1" thickBot="1" x14ac:dyDescent="0.3">
      <c r="A104" s="15"/>
      <c r="B104" s="279" t="s">
        <v>101</v>
      </c>
      <c r="C104" s="279"/>
      <c r="D104" s="279"/>
      <c r="E104" s="279"/>
      <c r="F104" s="279"/>
      <c r="H104" s="257"/>
      <c r="J104" s="35"/>
      <c r="K104" s="35"/>
    </row>
    <row r="105" spans="1:11" ht="15.75" thickBot="1" x14ac:dyDescent="0.3">
      <c r="A105" s="15"/>
      <c r="B105" s="280" t="s">
        <v>5</v>
      </c>
      <c r="C105" s="280"/>
      <c r="D105" s="51" t="s">
        <v>6</v>
      </c>
      <c r="E105" s="51" t="s">
        <v>7</v>
      </c>
      <c r="F105" s="52" t="s">
        <v>2</v>
      </c>
      <c r="H105" s="257"/>
      <c r="J105" s="35"/>
      <c r="K105" s="35"/>
    </row>
    <row r="106" spans="1:11" ht="15.75" customHeight="1" thickBot="1" x14ac:dyDescent="0.3">
      <c r="A106" s="15"/>
      <c r="B106" s="275" t="s">
        <v>77</v>
      </c>
      <c r="C106" s="275"/>
      <c r="D106" s="275"/>
      <c r="E106" s="275"/>
      <c r="F106" s="275"/>
      <c r="H106" s="257"/>
      <c r="J106" s="35"/>
      <c r="K106" s="35"/>
    </row>
    <row r="107" spans="1:11" x14ac:dyDescent="0.25">
      <c r="A107" s="15"/>
      <c r="B107" s="283" t="s">
        <v>82</v>
      </c>
      <c r="C107" s="283"/>
      <c r="D107" s="56">
        <v>449051</v>
      </c>
      <c r="E107" s="58">
        <v>112</v>
      </c>
      <c r="F107" s="55">
        <f>Reitoria!K87</f>
        <v>0</v>
      </c>
      <c r="G107" s="261" t="s">
        <v>164</v>
      </c>
      <c r="H107" s="257"/>
      <c r="J107" s="35"/>
      <c r="K107" s="35"/>
    </row>
    <row r="108" spans="1:11" x14ac:dyDescent="0.25">
      <c r="A108" s="15"/>
      <c r="B108" s="284" t="s">
        <v>71</v>
      </c>
      <c r="C108" s="284"/>
      <c r="D108" s="65">
        <v>449051</v>
      </c>
      <c r="E108" s="66">
        <v>112</v>
      </c>
      <c r="F108" s="67">
        <f>SUM(F107)</f>
        <v>0</v>
      </c>
      <c r="G108" s="261" t="s">
        <v>164</v>
      </c>
      <c r="H108" s="257"/>
      <c r="J108" s="35"/>
      <c r="K108" s="35"/>
    </row>
    <row r="109" spans="1:11" x14ac:dyDescent="0.25">
      <c r="A109" s="15"/>
      <c r="B109" s="283" t="s">
        <v>84</v>
      </c>
      <c r="C109" s="283"/>
      <c r="D109" s="56">
        <v>449052</v>
      </c>
      <c r="E109" s="58">
        <v>112</v>
      </c>
      <c r="F109" s="55">
        <f>Reitoria!K89</f>
        <v>0</v>
      </c>
      <c r="G109" s="261" t="s">
        <v>164</v>
      </c>
      <c r="H109" s="257"/>
      <c r="J109" s="35"/>
      <c r="K109" s="35"/>
    </row>
    <row r="110" spans="1:11" x14ac:dyDescent="0.25">
      <c r="A110" s="15"/>
      <c r="B110" s="73" t="s">
        <v>100</v>
      </c>
      <c r="C110" s="74"/>
      <c r="D110" s="75">
        <v>449052</v>
      </c>
      <c r="E110" s="75">
        <v>112</v>
      </c>
      <c r="F110" s="76">
        <f>F109</f>
        <v>0</v>
      </c>
      <c r="G110" s="261" t="s">
        <v>164</v>
      </c>
      <c r="H110" s="257"/>
      <c r="J110" s="35"/>
      <c r="K110" s="35"/>
    </row>
    <row r="111" spans="1:11" ht="15.75" thickBot="1" x14ac:dyDescent="0.3">
      <c r="A111" s="15"/>
      <c r="B111" s="278" t="s">
        <v>93</v>
      </c>
      <c r="C111" s="278"/>
      <c r="D111" s="45"/>
      <c r="E111" s="46"/>
      <c r="F111" s="47">
        <f>SUM(F108,F110)</f>
        <v>0</v>
      </c>
      <c r="G111" s="261" t="s">
        <v>164</v>
      </c>
      <c r="H111" s="257"/>
      <c r="J111" s="35"/>
      <c r="K111" s="35"/>
    </row>
    <row r="112" spans="1:11" x14ac:dyDescent="0.25">
      <c r="A112" s="15"/>
      <c r="B112" s="72"/>
      <c r="C112" s="72"/>
      <c r="D112" s="72"/>
      <c r="E112" s="72"/>
      <c r="F112" s="72"/>
      <c r="H112" s="257"/>
      <c r="J112" s="35"/>
      <c r="K112" s="35"/>
    </row>
    <row r="113" spans="1:11" ht="15.75" thickBot="1" x14ac:dyDescent="0.3">
      <c r="A113" s="15"/>
      <c r="B113" s="48"/>
      <c r="C113" s="48"/>
      <c r="D113" s="49"/>
      <c r="E113" s="50"/>
      <c r="F113" s="48"/>
      <c r="H113" s="257"/>
      <c r="J113" s="35"/>
      <c r="K113" s="35"/>
    </row>
    <row r="114" spans="1:11" ht="15" customHeight="1" x14ac:dyDescent="0.25">
      <c r="A114" s="77"/>
      <c r="B114" s="285" t="s">
        <v>102</v>
      </c>
      <c r="C114" s="285"/>
      <c r="D114" s="285"/>
      <c r="E114" s="285"/>
      <c r="F114" s="285"/>
      <c r="H114" s="257"/>
      <c r="J114" s="35"/>
      <c r="K114" s="35"/>
    </row>
    <row r="115" spans="1:11" ht="28.5" customHeight="1" x14ac:dyDescent="0.25">
      <c r="A115" s="78"/>
      <c r="B115" s="286" t="s">
        <v>103</v>
      </c>
      <c r="C115" s="286"/>
      <c r="D115" s="286"/>
      <c r="E115" s="286"/>
      <c r="F115" s="286"/>
      <c r="H115" s="257"/>
      <c r="J115" s="35"/>
      <c r="K115" s="35"/>
    </row>
    <row r="116" spans="1:11" ht="15.75" thickBot="1" x14ac:dyDescent="0.3">
      <c r="A116" s="15"/>
      <c r="B116" s="79"/>
      <c r="C116" s="80"/>
      <c r="D116" s="81"/>
      <c r="E116" s="82"/>
      <c r="F116" s="83"/>
      <c r="H116" s="257"/>
      <c r="J116" s="35"/>
      <c r="K116" s="35"/>
    </row>
    <row r="117" spans="1:11" ht="15.75" thickBot="1" x14ac:dyDescent="0.3">
      <c r="A117" s="15"/>
      <c r="B117" s="280" t="s">
        <v>5</v>
      </c>
      <c r="C117" s="280"/>
      <c r="D117" s="51" t="s">
        <v>6</v>
      </c>
      <c r="E117" s="51" t="s">
        <v>7</v>
      </c>
      <c r="F117" s="52" t="s">
        <v>2</v>
      </c>
      <c r="H117" s="257"/>
      <c r="J117" s="35"/>
      <c r="K117" s="35"/>
    </row>
    <row r="118" spans="1:11" ht="15.75" customHeight="1" thickBot="1" x14ac:dyDescent="0.3">
      <c r="A118" s="15"/>
      <c r="B118" s="281" t="s">
        <v>8</v>
      </c>
      <c r="C118" s="281"/>
      <c r="D118" s="281"/>
      <c r="E118" s="281"/>
      <c r="F118" s="281"/>
      <c r="H118" s="257"/>
      <c r="J118" s="35"/>
      <c r="K118" s="35"/>
    </row>
    <row r="119" spans="1:11" x14ac:dyDescent="0.25">
      <c r="A119" s="15"/>
      <c r="B119" s="268" t="s">
        <v>9</v>
      </c>
      <c r="C119" s="268"/>
      <c r="D119" s="53" t="s">
        <v>10</v>
      </c>
      <c r="E119" s="58">
        <v>112</v>
      </c>
      <c r="F119" s="55">
        <f>SUM(Reitoria!K99,'C.Av. Cabedelo Centro ok'!F110,'C.Av. Mangabeira ok '!E110,'C.Av. Soledade ok'!E110,'Cabedelo ok'!E110,'Cajazeiras ok'!E110,'Campina Grande ok'!E110,'Catolé do Rocha ok'!E110,'Esperança ok'!E110,'Guarabira ok'!E110,'Itabaiana ok'!E110,'Itaporanga ok '!E110,' João Pessoa ok'!E110,'Monteiro ok'!E110,'Patos ok '!E110,'Picuí ok'!E110,'P.Isabel ok'!E110,'Santa Rita ok '!E110,'Sousa ok'!E110)</f>
        <v>611944</v>
      </c>
      <c r="G119" s="261" t="s">
        <v>163</v>
      </c>
      <c r="H119" s="257"/>
      <c r="I119" s="35"/>
      <c r="J119" s="35"/>
      <c r="K119" s="35"/>
    </row>
    <row r="120" spans="1:11" x14ac:dyDescent="0.25">
      <c r="A120" s="15"/>
      <c r="B120" s="268" t="s">
        <v>104</v>
      </c>
      <c r="C120" s="268"/>
      <c r="D120" s="53" t="s">
        <v>12</v>
      </c>
      <c r="E120" s="58">
        <v>112</v>
      </c>
      <c r="F120" s="55">
        <f>SUM(Reitoria!K100,'C.Av. Cabedelo Centro ok'!F111,'C.Av. Mangabeira ok '!E111,'C.Av. Soledade ok'!E111,'Cabedelo ok'!E111,'Cajazeiras ok'!E111,'Campina Grande ok'!E111,'Catolé do Rocha ok'!E111,'Esperança ok'!E111,'Guarabira ok'!E111,'Itabaiana ok'!E111,'Itaporanga ok '!E111,' João Pessoa ok'!E111,'Monteiro ok'!E111,'Patos ok '!E111,'Picuí ok'!E111,'P.Isabel ok'!E111,'Santa Rita ok '!E111,'Sousa ok'!E111)</f>
        <v>100074</v>
      </c>
      <c r="G120" s="261" t="s">
        <v>163</v>
      </c>
      <c r="H120" s="262"/>
      <c r="I120" s="35"/>
      <c r="J120" s="35"/>
      <c r="K120" s="35"/>
    </row>
    <row r="121" spans="1:11" x14ac:dyDescent="0.25">
      <c r="A121" s="15"/>
      <c r="B121" s="269" t="s">
        <v>13</v>
      </c>
      <c r="C121" s="269"/>
      <c r="D121" s="84">
        <v>339014</v>
      </c>
      <c r="E121" s="39">
        <v>112</v>
      </c>
      <c r="F121" s="85">
        <f>SUM(F119:F120)</f>
        <v>712018</v>
      </c>
      <c r="G121" s="261" t="s">
        <v>163</v>
      </c>
      <c r="H121" s="262"/>
      <c r="I121" s="35"/>
      <c r="J121" s="35"/>
      <c r="K121" s="35"/>
    </row>
    <row r="122" spans="1:11" x14ac:dyDescent="0.25">
      <c r="A122" s="15"/>
      <c r="B122" s="268" t="s">
        <v>18</v>
      </c>
      <c r="C122" s="268"/>
      <c r="D122" s="56">
        <v>339030</v>
      </c>
      <c r="E122" s="58">
        <v>112</v>
      </c>
      <c r="F122" s="55">
        <f>SUM(Reitoria!K102,'C.Av. Cabedelo Centro ok'!F113,'C.Av. Mangabeira ok '!E113,'C.Av. Soledade ok'!E113,'Cabedelo ok'!E113,'Cajazeiras ok'!E113,'Campina Grande ok'!E113,'Catolé do Rocha ok'!E113,'Esperança ok'!E113,'Guarabira ok'!E113,'Itabaiana ok'!E113,'Itaporanga ok '!E113,' João Pessoa ok'!E113,'Monteiro ok'!E113,'Patos ok '!E113,'Picuí ok'!E113,'P.Isabel ok'!E113,'Santa Rita ok '!E113,'Sousa ok'!E113)</f>
        <v>10100</v>
      </c>
      <c r="G122" s="261" t="s">
        <v>163</v>
      </c>
      <c r="H122" s="262"/>
      <c r="I122" s="35"/>
      <c r="J122" s="35"/>
      <c r="K122" s="35"/>
    </row>
    <row r="123" spans="1:11" x14ac:dyDescent="0.25">
      <c r="A123" s="15"/>
      <c r="B123" s="269" t="s">
        <v>13</v>
      </c>
      <c r="C123" s="269"/>
      <c r="D123" s="86">
        <v>339030</v>
      </c>
      <c r="E123" s="39">
        <v>112</v>
      </c>
      <c r="F123" s="85">
        <f>F122</f>
        <v>10100</v>
      </c>
      <c r="G123" s="261" t="s">
        <v>163</v>
      </c>
      <c r="H123" s="262"/>
      <c r="I123" s="35"/>
      <c r="J123" s="35"/>
      <c r="K123" s="35"/>
    </row>
    <row r="124" spans="1:11" x14ac:dyDescent="0.25">
      <c r="A124" s="15"/>
      <c r="B124" s="268" t="s">
        <v>26</v>
      </c>
      <c r="C124" s="268"/>
      <c r="D124" s="56" t="s">
        <v>27</v>
      </c>
      <c r="E124" s="58">
        <v>112</v>
      </c>
      <c r="F124" s="55">
        <f>SUM(Reitoria!K104,'C.Av. Cabedelo Centro ok'!F115,'C.Av. Mangabeira ok '!E115,'C.Av. Soledade ok'!E115,'Cabedelo ok'!E115,'Cajazeiras ok'!E115,'Campina Grande ok'!E115,'Catolé do Rocha ok'!E115,'Esperança ok'!E115,'Guarabira ok'!E115,'Itabaiana ok'!E115,'Itaporanga ok '!E115,' João Pessoa ok'!E115,'Monteiro ok'!E115,'Patos ok '!E115,'Picuí ok'!E115,'P.Isabel ok'!E115,'Santa Rita ok '!E115,'Sousa ok'!E115)</f>
        <v>274706</v>
      </c>
      <c r="G124" s="261" t="s">
        <v>163</v>
      </c>
      <c r="H124" s="262"/>
      <c r="I124" s="35"/>
      <c r="J124" s="35"/>
      <c r="K124" s="35"/>
    </row>
    <row r="125" spans="1:11" x14ac:dyDescent="0.25">
      <c r="A125" s="15"/>
      <c r="B125" s="268" t="s">
        <v>28</v>
      </c>
      <c r="C125" s="268"/>
      <c r="D125" s="56" t="s">
        <v>29</v>
      </c>
      <c r="E125" s="58">
        <v>112</v>
      </c>
      <c r="F125" s="55">
        <f>SUM(Reitoria!K105,'C.Av. Cabedelo Centro ok'!F116,'C.Av. Mangabeira ok '!E116,'C.Av. Soledade ok'!E116,'Cabedelo ok'!E116,'Cajazeiras ok'!E116,'Campina Grande ok'!E116,'Catolé do Rocha ok'!E116,'Esperança ok'!E116,'Guarabira ok'!E116,'Itabaiana ok'!E116,'Itaporanga ok '!E116,' João Pessoa ok'!E116,'Monteiro ok'!E116,'Patos ok '!E116,'Picuí ok'!E116,'P.Isabel ok'!E116,'Santa Rita ok '!E116,'Sousa ok'!E116)</f>
        <v>100900</v>
      </c>
      <c r="G125" s="261" t="s">
        <v>163</v>
      </c>
      <c r="H125" s="262"/>
      <c r="I125" s="35"/>
      <c r="J125" s="35"/>
      <c r="K125" s="35"/>
    </row>
    <row r="126" spans="1:11" x14ac:dyDescent="0.25">
      <c r="A126" s="15"/>
      <c r="B126" s="269" t="s">
        <v>13</v>
      </c>
      <c r="C126" s="269"/>
      <c r="D126" s="86">
        <v>339033</v>
      </c>
      <c r="E126" s="39">
        <v>112</v>
      </c>
      <c r="F126" s="85">
        <f>SUM(F124:F125)</f>
        <v>375606</v>
      </c>
      <c r="G126" s="261" t="s">
        <v>163</v>
      </c>
      <c r="H126" s="262"/>
      <c r="I126" s="35"/>
      <c r="J126" s="35"/>
      <c r="K126" s="35"/>
    </row>
    <row r="127" spans="1:11" x14ac:dyDescent="0.25">
      <c r="A127" s="15"/>
      <c r="B127" s="268" t="s">
        <v>36</v>
      </c>
      <c r="C127" s="268"/>
      <c r="D127" s="56">
        <v>339036</v>
      </c>
      <c r="E127" s="58">
        <v>112</v>
      </c>
      <c r="F127" s="55">
        <f>SUM(Reitoria!K107,'C.Av. Cabedelo Centro ok'!F118,'C.Av. Mangabeira ok '!E118,'C.Av. Soledade ok'!E118,'Cabedelo ok'!E118,'Cajazeiras ok'!E118,'Campina Grande ok'!E118,'Catolé do Rocha ok'!E118,'Esperança ok'!E118,'Guarabira ok'!E118,'Itabaiana ok'!E118,'Itaporanga ok '!E118,' João Pessoa ok'!E118,'Monteiro ok'!E118,'Patos ok '!E118,'Picuí ok'!E118,'P.Isabel ok'!E118,'Santa Rita ok '!E118,'Sousa ok'!E118)</f>
        <v>235171</v>
      </c>
      <c r="G127" s="261" t="s">
        <v>163</v>
      </c>
      <c r="H127" s="257"/>
      <c r="I127" s="35"/>
      <c r="J127" s="35"/>
      <c r="K127" s="35"/>
    </row>
    <row r="128" spans="1:11" x14ac:dyDescent="0.25">
      <c r="A128" s="15"/>
      <c r="B128" s="269" t="s">
        <v>13</v>
      </c>
      <c r="C128" s="269"/>
      <c r="D128" s="86">
        <v>339036</v>
      </c>
      <c r="E128" s="39">
        <v>112</v>
      </c>
      <c r="F128" s="85">
        <f>SUM(F127)</f>
        <v>235171</v>
      </c>
      <c r="G128" s="261" t="s">
        <v>163</v>
      </c>
      <c r="H128" s="257"/>
      <c r="I128" s="35"/>
      <c r="J128" s="35"/>
      <c r="K128" s="35"/>
    </row>
    <row r="129" spans="1:11" x14ac:dyDescent="0.25">
      <c r="A129" s="15"/>
      <c r="B129" s="268" t="s">
        <v>105</v>
      </c>
      <c r="C129" s="268"/>
      <c r="D129" s="56">
        <v>339039</v>
      </c>
      <c r="E129" s="58">
        <v>112</v>
      </c>
      <c r="F129" s="55">
        <f>SUM(Reitoria!K109,'C.Av. Cabedelo Centro ok'!F120,'C.Av. Mangabeira ok '!E120,'C.Av. Soledade ok'!E120,'Cabedelo ok'!E120,'Cajazeiras ok'!E120,'Campina Grande ok'!E120,'Catolé do Rocha ok'!E120,'Esperança ok'!E120,'Guarabira ok'!E120,'Itabaiana ok'!E120,'Itaporanga ok '!E120,' João Pessoa ok'!E120,'Monteiro ok'!E120,'Patos ok '!E120,'Picuí ok'!E120,'P.Isabel ok'!E120,'Santa Rita ok '!E120,'Sousa ok'!E120)</f>
        <v>285837</v>
      </c>
      <c r="G129" s="261" t="s">
        <v>163</v>
      </c>
      <c r="H129" s="257"/>
      <c r="I129" s="35"/>
      <c r="J129" s="35"/>
      <c r="K129" s="35"/>
    </row>
    <row r="130" spans="1:11" x14ac:dyDescent="0.25">
      <c r="A130" s="15"/>
      <c r="B130" s="269" t="s">
        <v>13</v>
      </c>
      <c r="C130" s="269"/>
      <c r="D130" s="86">
        <v>339039</v>
      </c>
      <c r="E130" s="39">
        <v>112</v>
      </c>
      <c r="F130" s="85">
        <f>SUM(F129)</f>
        <v>285837</v>
      </c>
      <c r="G130" s="261" t="s">
        <v>163</v>
      </c>
      <c r="H130" s="257"/>
      <c r="I130" s="35"/>
      <c r="J130" s="35"/>
      <c r="K130" s="35"/>
    </row>
    <row r="131" spans="1:11" x14ac:dyDescent="0.25">
      <c r="A131" s="15"/>
      <c r="B131" s="268" t="s">
        <v>69</v>
      </c>
      <c r="C131" s="268"/>
      <c r="D131" s="54">
        <v>339093</v>
      </c>
      <c r="E131" s="58">
        <v>112</v>
      </c>
      <c r="F131" s="55">
        <f>SUM(Reitoria!K111,'C.Av. Cabedelo Centro ok'!F122,'C.Av. Mangabeira ok '!E122,'C.Av. Soledade ok'!E122,'Cabedelo ok'!E122,'Cajazeiras ok'!E122,'Campina Grande ok'!E122,'Catolé do Rocha ok'!E122,'Esperança ok'!E122,'Guarabira ok'!E122,'Itabaiana ok'!E122,'Itaporanga ok '!E122,' João Pessoa ok'!E122,'Monteiro ok'!E122,'Patos ok '!E122,'Picuí ok'!E122,'P.Isabel ok'!E122,'Santa Rita ok '!E122,'Sousa ok'!E122)</f>
        <v>40249.69</v>
      </c>
      <c r="G131" s="261" t="s">
        <v>163</v>
      </c>
      <c r="H131" s="257"/>
      <c r="I131" s="35"/>
      <c r="J131" s="35"/>
      <c r="K131" s="35"/>
    </row>
    <row r="132" spans="1:11" x14ac:dyDescent="0.25">
      <c r="A132" s="15"/>
      <c r="B132" s="269" t="s">
        <v>13</v>
      </c>
      <c r="C132" s="269"/>
      <c r="D132" s="87">
        <v>339093</v>
      </c>
      <c r="E132" s="39">
        <v>112</v>
      </c>
      <c r="F132" s="85">
        <f>SUM(F131)</f>
        <v>40249.69</v>
      </c>
      <c r="G132" s="261" t="s">
        <v>163</v>
      </c>
      <c r="H132" s="257"/>
      <c r="I132" s="35"/>
      <c r="J132" s="35"/>
      <c r="K132" s="35"/>
    </row>
    <row r="133" spans="1:11" x14ac:dyDescent="0.25">
      <c r="A133" s="15"/>
      <c r="B133" s="282" t="s">
        <v>71</v>
      </c>
      <c r="C133" s="282"/>
      <c r="D133" s="63">
        <v>339000</v>
      </c>
      <c r="E133" s="64">
        <v>112</v>
      </c>
      <c r="F133" s="29">
        <f>SUM(F121,F123,F126,F128,F130,F132)</f>
        <v>1658981.69</v>
      </c>
      <c r="G133" s="261" t="s">
        <v>163</v>
      </c>
      <c r="H133" s="257"/>
      <c r="I133" s="35"/>
      <c r="J133" s="35"/>
      <c r="K133" s="35"/>
    </row>
    <row r="134" spans="1:11" ht="15.75" thickBot="1" x14ac:dyDescent="0.3">
      <c r="A134" s="15"/>
      <c r="B134" s="274" t="s">
        <v>76</v>
      </c>
      <c r="C134" s="274"/>
      <c r="D134" s="32"/>
      <c r="E134" s="33"/>
      <c r="F134" s="34">
        <f>F133</f>
        <v>1658981.69</v>
      </c>
      <c r="G134" s="261" t="s">
        <v>163</v>
      </c>
      <c r="H134" s="257"/>
      <c r="I134" s="35"/>
      <c r="J134" s="35"/>
      <c r="K134" s="35"/>
    </row>
    <row r="135" spans="1:11" ht="15.75" customHeight="1" thickBot="1" x14ac:dyDescent="0.3">
      <c r="A135" s="15"/>
      <c r="B135" s="275" t="s">
        <v>77</v>
      </c>
      <c r="C135" s="275"/>
      <c r="D135" s="275"/>
      <c r="E135" s="275"/>
      <c r="F135" s="275"/>
      <c r="H135" s="257"/>
      <c r="I135" s="35"/>
      <c r="J135" s="35"/>
      <c r="K135" s="35"/>
    </row>
    <row r="136" spans="1:11" x14ac:dyDescent="0.25">
      <c r="A136" s="15"/>
      <c r="B136" s="268" t="s">
        <v>84</v>
      </c>
      <c r="C136" s="268"/>
      <c r="D136" s="88">
        <v>449052</v>
      </c>
      <c r="E136" s="62">
        <v>112</v>
      </c>
      <c r="F136" s="55">
        <f>SUM(Reitoria!K116,'C.Av. Cabedelo Centro ok'!F127,'C.Av. Mangabeira ok '!E127,'C.Av. Soledade ok'!E127,'Cabedelo ok'!E127,'Cajazeiras ok'!E127,'Campina Grande ok'!E127,'Catolé do Rocha ok'!E127,'Esperança ok'!E127,'Guarabira ok'!E127,'Itabaiana ok'!E127,'Itaporanga ok '!E127,' João Pessoa ok'!E127,'Monteiro ok'!E127,'Patos ok '!E127,'Picuí ok'!E127,'P.Isabel ok'!E127,'Santa Rita ok '!E127,'Sousa ok'!E127)</f>
        <v>34064</v>
      </c>
      <c r="G136" s="261" t="s">
        <v>163</v>
      </c>
      <c r="H136" s="257"/>
      <c r="I136" s="35"/>
      <c r="J136" s="35"/>
      <c r="K136" s="35"/>
    </row>
    <row r="137" spans="1:11" x14ac:dyDescent="0.25">
      <c r="A137" s="15"/>
      <c r="B137" s="287" t="s">
        <v>71</v>
      </c>
      <c r="C137" s="287"/>
      <c r="D137" s="65">
        <v>449052</v>
      </c>
      <c r="E137" s="66">
        <v>112</v>
      </c>
      <c r="F137" s="89">
        <f>SUM(F136)</f>
        <v>34064</v>
      </c>
      <c r="G137" s="261" t="s">
        <v>163</v>
      </c>
      <c r="H137" s="257"/>
      <c r="I137" s="35"/>
      <c r="J137" s="35"/>
      <c r="K137" s="35"/>
    </row>
    <row r="138" spans="1:11" x14ac:dyDescent="0.25">
      <c r="A138" s="15"/>
      <c r="B138" s="288" t="s">
        <v>100</v>
      </c>
      <c r="C138" s="288"/>
      <c r="D138" s="90">
        <v>449000</v>
      </c>
      <c r="E138" s="90">
        <v>112</v>
      </c>
      <c r="F138" s="91">
        <f>SUM(F137)</f>
        <v>34064</v>
      </c>
      <c r="G138" s="261" t="s">
        <v>163</v>
      </c>
      <c r="H138" s="257"/>
      <c r="I138" s="35"/>
      <c r="J138" s="35"/>
      <c r="K138" s="35"/>
    </row>
    <row r="139" spans="1:11" ht="15.75" thickBot="1" x14ac:dyDescent="0.3">
      <c r="A139" s="15"/>
      <c r="B139" s="274" t="s">
        <v>92</v>
      </c>
      <c r="C139" s="274"/>
      <c r="D139" s="42"/>
      <c r="E139" s="43"/>
      <c r="F139" s="44">
        <f>F138</f>
        <v>34064</v>
      </c>
      <c r="G139" s="261" t="s">
        <v>163</v>
      </c>
      <c r="H139" s="257"/>
      <c r="I139" s="35"/>
      <c r="J139" s="35"/>
      <c r="K139" s="35"/>
    </row>
    <row r="140" spans="1:11" ht="15.75" thickBot="1" x14ac:dyDescent="0.3">
      <c r="A140" s="15"/>
      <c r="B140" s="278" t="s">
        <v>93</v>
      </c>
      <c r="C140" s="278"/>
      <c r="D140" s="45"/>
      <c r="E140" s="46"/>
      <c r="F140" s="47">
        <f>SUM(F134,F139)</f>
        <v>1693045.69</v>
      </c>
      <c r="G140" s="261" t="s">
        <v>163</v>
      </c>
      <c r="H140" s="257"/>
      <c r="I140" s="35"/>
      <c r="J140" s="35"/>
      <c r="K140" s="35"/>
    </row>
    <row r="141" spans="1:11" ht="15.75" thickBot="1" x14ac:dyDescent="0.3">
      <c r="A141" s="15"/>
      <c r="B141" s="72"/>
      <c r="C141" s="72"/>
      <c r="D141" s="72"/>
      <c r="E141" s="72"/>
      <c r="F141" s="72"/>
    </row>
    <row r="142" spans="1:11" ht="29.85" customHeight="1" x14ac:dyDescent="0.25">
      <c r="A142" s="15"/>
      <c r="B142" s="285" t="s">
        <v>106</v>
      </c>
      <c r="C142" s="285"/>
      <c r="D142" s="285"/>
      <c r="E142" s="285"/>
      <c r="F142" s="285"/>
    </row>
    <row r="143" spans="1:11" ht="16.350000000000001" customHeight="1" x14ac:dyDescent="0.25">
      <c r="A143" s="15"/>
      <c r="B143" s="289" t="s">
        <v>107</v>
      </c>
      <c r="C143" s="289"/>
      <c r="D143" s="289"/>
      <c r="E143" s="289"/>
      <c r="F143" s="289"/>
    </row>
    <row r="144" spans="1:11" ht="15.75" thickBot="1" x14ac:dyDescent="0.3">
      <c r="A144" s="15"/>
      <c r="B144" s="290"/>
      <c r="C144" s="290"/>
      <c r="D144" s="81"/>
      <c r="E144" s="82"/>
      <c r="F144" s="83"/>
    </row>
    <row r="145" spans="1:7" ht="15.75" thickBot="1" x14ac:dyDescent="0.3">
      <c r="A145" s="15"/>
      <c r="B145" s="291" t="s">
        <v>5</v>
      </c>
      <c r="C145" s="291"/>
      <c r="D145" s="92" t="s">
        <v>6</v>
      </c>
      <c r="E145" s="92" t="s">
        <v>7</v>
      </c>
      <c r="F145" s="93" t="s">
        <v>2</v>
      </c>
    </row>
    <row r="146" spans="1:7" ht="16.350000000000001" customHeight="1" thickBot="1" x14ac:dyDescent="0.3">
      <c r="A146" s="15"/>
      <c r="B146" s="292" t="s">
        <v>8</v>
      </c>
      <c r="C146" s="292"/>
      <c r="D146" s="292"/>
      <c r="E146" s="292"/>
      <c r="F146" s="292"/>
    </row>
    <row r="147" spans="1:7" x14ac:dyDescent="0.25">
      <c r="A147" s="15"/>
      <c r="B147" s="283" t="s">
        <v>108</v>
      </c>
      <c r="C147" s="283"/>
      <c r="D147" s="56">
        <v>335041</v>
      </c>
      <c r="E147" s="58">
        <v>100</v>
      </c>
      <c r="F147" s="260">
        <f>Reitoria!K138</f>
        <v>80418.2</v>
      </c>
      <c r="G147" s="261" t="s">
        <v>163</v>
      </c>
    </row>
    <row r="148" spans="1:7" x14ac:dyDescent="0.25">
      <c r="A148" s="15"/>
      <c r="B148" s="293" t="s">
        <v>71</v>
      </c>
      <c r="C148" s="293"/>
      <c r="D148" s="94"/>
      <c r="E148" s="95">
        <v>100</v>
      </c>
      <c r="F148" s="96">
        <f>SUM(F147)</f>
        <v>80418.2</v>
      </c>
      <c r="G148" s="261" t="s">
        <v>163</v>
      </c>
    </row>
    <row r="149" spans="1:7" ht="15.75" thickBot="1" x14ac:dyDescent="0.3">
      <c r="A149" s="15"/>
      <c r="B149" s="278" t="s">
        <v>93</v>
      </c>
      <c r="C149" s="278"/>
      <c r="D149" s="45"/>
      <c r="E149" s="46"/>
      <c r="F149" s="47">
        <f>F148</f>
        <v>80418.2</v>
      </c>
      <c r="G149" s="261" t="s">
        <v>163</v>
      </c>
    </row>
    <row r="150" spans="1:7" x14ac:dyDescent="0.25">
      <c r="A150" s="15"/>
      <c r="B150" s="72"/>
      <c r="C150" s="72"/>
      <c r="D150" s="72"/>
      <c r="E150" s="72"/>
      <c r="F150" s="72"/>
    </row>
    <row r="151" spans="1:7" x14ac:dyDescent="0.25">
      <c r="A151" s="15"/>
      <c r="B151" s="72"/>
      <c r="C151" s="72"/>
      <c r="D151" s="72"/>
      <c r="E151" s="72"/>
      <c r="F151" s="72"/>
    </row>
    <row r="152" spans="1:7" ht="15.75" thickBot="1" x14ac:dyDescent="0.3">
      <c r="A152" s="15"/>
      <c r="B152"/>
      <c r="C152"/>
      <c r="D152"/>
      <c r="E152"/>
      <c r="F152"/>
    </row>
    <row r="153" spans="1:7" ht="29.85" customHeight="1" x14ac:dyDescent="0.25">
      <c r="A153" s="15"/>
      <c r="B153" s="285" t="s">
        <v>106</v>
      </c>
      <c r="C153" s="285"/>
      <c r="D153" s="285"/>
      <c r="E153" s="285"/>
      <c r="F153" s="285"/>
    </row>
    <row r="154" spans="1:7" ht="29.85" customHeight="1" x14ac:dyDescent="0.25">
      <c r="A154" s="15"/>
      <c r="B154" s="289" t="s">
        <v>109</v>
      </c>
      <c r="C154" s="289"/>
      <c r="D154" s="289"/>
      <c r="E154" s="289"/>
      <c r="F154" s="289"/>
    </row>
    <row r="155" spans="1:7" ht="15.75" thickBot="1" x14ac:dyDescent="0.3">
      <c r="A155" s="15"/>
      <c r="B155" s="290"/>
      <c r="C155" s="290"/>
      <c r="D155" s="81"/>
      <c r="E155" s="82"/>
      <c r="F155" s="83"/>
    </row>
    <row r="156" spans="1:7" ht="15.75" thickBot="1" x14ac:dyDescent="0.3">
      <c r="A156" s="15"/>
      <c r="B156" s="294" t="s">
        <v>5</v>
      </c>
      <c r="C156" s="294"/>
      <c r="D156" s="97" t="s">
        <v>6</v>
      </c>
      <c r="E156" s="97" t="s">
        <v>7</v>
      </c>
      <c r="F156" s="98" t="s">
        <v>2</v>
      </c>
    </row>
    <row r="157" spans="1:7" ht="16.350000000000001" customHeight="1" thickBot="1" x14ac:dyDescent="0.3">
      <c r="A157" s="15"/>
      <c r="B157" s="292" t="s">
        <v>8</v>
      </c>
      <c r="C157" s="292"/>
      <c r="D157" s="292"/>
      <c r="E157" s="292"/>
      <c r="F157" s="292"/>
    </row>
    <row r="158" spans="1:7" x14ac:dyDescent="0.25">
      <c r="A158" s="15"/>
      <c r="B158" s="283" t="s">
        <v>108</v>
      </c>
      <c r="C158" s="283"/>
      <c r="D158" s="56">
        <v>335041</v>
      </c>
      <c r="E158" s="58">
        <v>100</v>
      </c>
      <c r="F158" s="260">
        <f>Reitoria!K130</f>
        <v>4500</v>
      </c>
      <c r="G158" s="261" t="s">
        <v>163</v>
      </c>
    </row>
    <row r="159" spans="1:7" x14ac:dyDescent="0.25">
      <c r="A159" s="15"/>
      <c r="B159" s="293" t="s">
        <v>71</v>
      </c>
      <c r="C159" s="293"/>
      <c r="D159" s="94"/>
      <c r="E159" s="95">
        <v>100</v>
      </c>
      <c r="F159" s="96">
        <f>SUM(F158)</f>
        <v>4500</v>
      </c>
      <c r="G159" s="261" t="s">
        <v>163</v>
      </c>
    </row>
    <row r="160" spans="1:7" ht="15.75" thickBot="1" x14ac:dyDescent="0.3">
      <c r="A160" s="15"/>
      <c r="B160" s="278" t="s">
        <v>93</v>
      </c>
      <c r="C160" s="278"/>
      <c r="D160" s="45"/>
      <c r="E160" s="46"/>
      <c r="F160" s="47">
        <f>F159</f>
        <v>4500</v>
      </c>
      <c r="G160" s="261" t="s">
        <v>163</v>
      </c>
    </row>
    <row r="161" spans="1:7" x14ac:dyDescent="0.25">
      <c r="A161" s="15"/>
      <c r="B161"/>
      <c r="C161"/>
      <c r="D161"/>
      <c r="E161"/>
      <c r="F161"/>
    </row>
    <row r="162" spans="1:7" ht="15.75" thickBot="1" x14ac:dyDescent="0.3">
      <c r="A162" s="15"/>
      <c r="B162"/>
      <c r="C162"/>
      <c r="D162"/>
      <c r="E162"/>
      <c r="F162"/>
    </row>
    <row r="163" spans="1:7" ht="29.85" customHeight="1" x14ac:dyDescent="0.25">
      <c r="A163" s="15"/>
      <c r="B163" s="285" t="s">
        <v>102</v>
      </c>
      <c r="C163" s="285"/>
      <c r="D163" s="285"/>
      <c r="E163" s="285"/>
      <c r="F163" s="285"/>
    </row>
    <row r="164" spans="1:7" ht="15" customHeight="1" x14ac:dyDescent="0.25">
      <c r="A164" s="15"/>
      <c r="B164" s="289" t="s">
        <v>110</v>
      </c>
      <c r="C164" s="289"/>
      <c r="D164" s="289"/>
      <c r="E164" s="289"/>
      <c r="F164" s="289"/>
    </row>
    <row r="165" spans="1:7" ht="15.75" thickBot="1" x14ac:dyDescent="0.3">
      <c r="A165" s="15"/>
      <c r="B165" s="290"/>
      <c r="C165" s="290"/>
      <c r="D165" s="81"/>
      <c r="E165" s="82"/>
      <c r="F165" s="83"/>
    </row>
    <row r="166" spans="1:7" ht="15.75" thickBot="1" x14ac:dyDescent="0.3">
      <c r="A166" s="15"/>
      <c r="B166" s="294" t="s">
        <v>5</v>
      </c>
      <c r="C166" s="294"/>
      <c r="D166" s="97" t="s">
        <v>6</v>
      </c>
      <c r="E166" s="97" t="s">
        <v>7</v>
      </c>
      <c r="F166" s="98" t="s">
        <v>2</v>
      </c>
    </row>
    <row r="167" spans="1:7" ht="16.350000000000001" customHeight="1" thickBot="1" x14ac:dyDescent="0.3">
      <c r="A167" s="15"/>
      <c r="B167" s="292" t="s">
        <v>8</v>
      </c>
      <c r="C167" s="292"/>
      <c r="D167" s="292"/>
      <c r="E167" s="292"/>
      <c r="F167" s="292"/>
    </row>
    <row r="168" spans="1:7" x14ac:dyDescent="0.25">
      <c r="A168" s="15"/>
      <c r="B168" s="283" t="s">
        <v>111</v>
      </c>
      <c r="C168" s="283"/>
      <c r="D168" s="56"/>
      <c r="E168" s="58"/>
      <c r="F168" s="55">
        <f>Reitoria!F147</f>
        <v>115000</v>
      </c>
      <c r="G168" s="261" t="s">
        <v>163</v>
      </c>
    </row>
    <row r="169" spans="1:7" x14ac:dyDescent="0.25">
      <c r="A169" s="15"/>
      <c r="B169" s="293" t="s">
        <v>71</v>
      </c>
      <c r="C169" s="293"/>
      <c r="D169" s="94"/>
      <c r="E169" s="95"/>
      <c r="F169" s="96">
        <f>SUM(F168)</f>
        <v>115000</v>
      </c>
      <c r="G169" s="261" t="s">
        <v>163</v>
      </c>
    </row>
    <row r="170" spans="1:7" ht="15.75" thickBot="1" x14ac:dyDescent="0.3">
      <c r="A170" s="15"/>
      <c r="B170" s="278" t="s">
        <v>93</v>
      </c>
      <c r="C170" s="278"/>
      <c r="D170" s="45"/>
      <c r="E170" s="46"/>
      <c r="F170" s="47">
        <f>F169</f>
        <v>115000</v>
      </c>
      <c r="G170" s="261" t="s">
        <v>163</v>
      </c>
    </row>
    <row r="171" spans="1:7" x14ac:dyDescent="0.25">
      <c r="A171" s="15"/>
      <c r="B171"/>
      <c r="C171"/>
      <c r="D171"/>
      <c r="E171"/>
      <c r="F171"/>
    </row>
    <row r="172" spans="1:7" x14ac:dyDescent="0.25">
      <c r="A172" s="15"/>
      <c r="B172"/>
      <c r="C172"/>
      <c r="D172"/>
      <c r="E172"/>
      <c r="F172"/>
    </row>
    <row r="173" spans="1:7" x14ac:dyDescent="0.25">
      <c r="A173" s="15"/>
      <c r="B173"/>
      <c r="C173"/>
      <c r="D173"/>
      <c r="E173"/>
      <c r="F173"/>
    </row>
    <row r="174" spans="1:7" ht="15.75" thickBot="1" x14ac:dyDescent="0.3">
      <c r="A174" s="15"/>
      <c r="B174"/>
      <c r="C174"/>
      <c r="D174"/>
      <c r="E174"/>
      <c r="F174"/>
    </row>
    <row r="175" spans="1:7" ht="16.350000000000001" customHeight="1" x14ac:dyDescent="0.25">
      <c r="A175" s="15"/>
      <c r="B175" s="295" t="s">
        <v>112</v>
      </c>
      <c r="C175" s="295"/>
      <c r="D175" s="295"/>
      <c r="E175" s="295"/>
      <c r="F175" s="295"/>
    </row>
    <row r="176" spans="1:7" ht="16.350000000000001" customHeight="1" x14ac:dyDescent="0.25">
      <c r="A176" s="15"/>
      <c r="B176" s="289" t="s">
        <v>113</v>
      </c>
      <c r="C176" s="289"/>
      <c r="D176" s="289"/>
      <c r="E176" s="289"/>
      <c r="F176" s="289"/>
    </row>
    <row r="177" spans="1:11" ht="15.75" thickBot="1" x14ac:dyDescent="0.3">
      <c r="A177" s="15"/>
      <c r="B177" s="290"/>
      <c r="C177" s="290"/>
      <c r="D177" s="81"/>
      <c r="E177" s="82"/>
      <c r="F177" s="83"/>
    </row>
    <row r="178" spans="1:11" ht="15.75" thickBot="1" x14ac:dyDescent="0.3">
      <c r="A178" s="15"/>
      <c r="B178" s="294" t="s">
        <v>5</v>
      </c>
      <c r="C178" s="294"/>
      <c r="D178" s="97" t="s">
        <v>6</v>
      </c>
      <c r="E178" s="97" t="s">
        <v>7</v>
      </c>
      <c r="F178" s="98" t="s">
        <v>2</v>
      </c>
    </row>
    <row r="179" spans="1:11" ht="16.350000000000001" customHeight="1" x14ac:dyDescent="0.25">
      <c r="A179" s="15"/>
      <c r="B179" s="296" t="s">
        <v>8</v>
      </c>
      <c r="C179" s="296"/>
      <c r="D179" s="296"/>
      <c r="E179" s="296"/>
      <c r="F179" s="296"/>
    </row>
    <row r="180" spans="1:11" x14ac:dyDescent="0.25">
      <c r="A180" s="15"/>
      <c r="B180" s="297" t="s">
        <v>36</v>
      </c>
      <c r="C180" s="297"/>
      <c r="D180" s="56">
        <v>339036</v>
      </c>
      <c r="E180" s="58">
        <v>250</v>
      </c>
      <c r="F180" s="55">
        <v>362179</v>
      </c>
      <c r="G180" s="261" t="s">
        <v>163</v>
      </c>
    </row>
    <row r="181" spans="1:11" x14ac:dyDescent="0.25">
      <c r="A181" s="15"/>
      <c r="B181" s="298" t="s">
        <v>74</v>
      </c>
      <c r="C181" s="298"/>
      <c r="D181" s="56">
        <v>339147</v>
      </c>
      <c r="E181" s="58">
        <v>250</v>
      </c>
      <c r="F181" s="55"/>
      <c r="G181" s="261" t="s">
        <v>163</v>
      </c>
    </row>
    <row r="182" spans="1:11" x14ac:dyDescent="0.25">
      <c r="A182" s="15"/>
      <c r="B182" s="297" t="s">
        <v>84</v>
      </c>
      <c r="C182" s="297"/>
      <c r="D182" s="56">
        <v>449052</v>
      </c>
      <c r="E182" s="58">
        <v>250</v>
      </c>
      <c r="F182" s="55"/>
      <c r="G182" s="261" t="s">
        <v>163</v>
      </c>
    </row>
    <row r="183" spans="1:11" x14ac:dyDescent="0.25">
      <c r="A183" s="15"/>
      <c r="B183" s="293" t="s">
        <v>71</v>
      </c>
      <c r="C183" s="293"/>
      <c r="D183" s="94"/>
      <c r="E183" s="95"/>
      <c r="F183" s="96">
        <f>SUM(F180:F182)</f>
        <v>362179</v>
      </c>
      <c r="G183" s="261" t="s">
        <v>163</v>
      </c>
      <c r="K183" s="15"/>
    </row>
    <row r="184" spans="1:11" ht="15.75" thickBot="1" x14ac:dyDescent="0.3">
      <c r="A184" s="15"/>
      <c r="B184" s="278" t="s">
        <v>93</v>
      </c>
      <c r="C184" s="278"/>
      <c r="D184" s="45"/>
      <c r="E184" s="46"/>
      <c r="F184" s="47">
        <f>F183</f>
        <v>362179</v>
      </c>
      <c r="G184" s="261" t="s">
        <v>163</v>
      </c>
    </row>
    <row r="185" spans="1:11" x14ac:dyDescent="0.25">
      <c r="A185" s="15"/>
      <c r="B185"/>
      <c r="C185"/>
      <c r="D185"/>
      <c r="E185"/>
      <c r="F185"/>
    </row>
    <row r="186" spans="1:11" ht="15.75" thickBot="1" x14ac:dyDescent="0.3">
      <c r="A186" s="15"/>
      <c r="B186"/>
      <c r="C186"/>
      <c r="D186"/>
      <c r="E186"/>
      <c r="F186"/>
    </row>
    <row r="187" spans="1:11" ht="16.350000000000001" customHeight="1" x14ac:dyDescent="0.25">
      <c r="A187" s="15"/>
      <c r="B187" s="295" t="s">
        <v>114</v>
      </c>
      <c r="C187" s="295"/>
      <c r="D187" s="295"/>
      <c r="E187" s="295"/>
      <c r="F187" s="295"/>
    </row>
    <row r="188" spans="1:11" ht="16.350000000000001" customHeight="1" x14ac:dyDescent="0.25">
      <c r="A188" s="15"/>
      <c r="B188" s="289" t="s">
        <v>115</v>
      </c>
      <c r="C188" s="289"/>
      <c r="D188" s="289"/>
      <c r="E188" s="289"/>
      <c r="F188" s="289"/>
    </row>
    <row r="189" spans="1:11" ht="15.75" thickBot="1" x14ac:dyDescent="0.3">
      <c r="A189" s="15"/>
      <c r="B189" s="290"/>
      <c r="C189" s="290"/>
      <c r="D189" s="81"/>
      <c r="E189" s="82"/>
      <c r="F189" s="83"/>
    </row>
    <row r="190" spans="1:11" ht="15.75" thickBot="1" x14ac:dyDescent="0.3">
      <c r="A190" s="15"/>
      <c r="B190" s="291" t="s">
        <v>5</v>
      </c>
      <c r="C190" s="291"/>
      <c r="D190" s="92" t="s">
        <v>6</v>
      </c>
      <c r="E190" s="92" t="s">
        <v>7</v>
      </c>
      <c r="F190" s="93" t="s">
        <v>2</v>
      </c>
    </row>
    <row r="191" spans="1:11" ht="16.350000000000001" customHeight="1" thickBot="1" x14ac:dyDescent="0.3">
      <c r="A191" s="15"/>
      <c r="B191" s="292" t="s">
        <v>8</v>
      </c>
      <c r="C191" s="292"/>
      <c r="D191" s="292"/>
      <c r="E191" s="292"/>
      <c r="F191" s="292"/>
    </row>
    <row r="192" spans="1:11" x14ac:dyDescent="0.25">
      <c r="A192" s="15"/>
      <c r="B192" s="283" t="s">
        <v>116</v>
      </c>
      <c r="C192" s="283"/>
      <c r="D192" s="56">
        <v>334197</v>
      </c>
      <c r="E192" s="58"/>
      <c r="F192" s="55">
        <v>3659</v>
      </c>
      <c r="G192" s="261" t="s">
        <v>163</v>
      </c>
    </row>
    <row r="193" spans="1:8" x14ac:dyDescent="0.25">
      <c r="A193" s="15"/>
      <c r="B193" s="293" t="s">
        <v>71</v>
      </c>
      <c r="C193" s="293"/>
      <c r="D193" s="94"/>
      <c r="E193" s="95"/>
      <c r="F193" s="96">
        <f>SUM(F192)</f>
        <v>3659</v>
      </c>
      <c r="G193" s="261" t="s">
        <v>163</v>
      </c>
    </row>
    <row r="194" spans="1:8" ht="15.75" thickBot="1" x14ac:dyDescent="0.3">
      <c r="A194" s="15"/>
      <c r="B194" s="278" t="s">
        <v>93</v>
      </c>
      <c r="C194" s="278"/>
      <c r="D194" s="45"/>
      <c r="E194" s="46"/>
      <c r="F194" s="47">
        <f>F193</f>
        <v>3659</v>
      </c>
      <c r="G194" s="261" t="s">
        <v>163</v>
      </c>
    </row>
    <row r="195" spans="1:8" x14ac:dyDescent="0.25">
      <c r="A195" s="15"/>
      <c r="B195" s="72"/>
      <c r="C195" s="72"/>
      <c r="D195" s="72"/>
      <c r="E195" s="72"/>
      <c r="F195" s="72"/>
    </row>
    <row r="196" spans="1:8" ht="15.75" thickBot="1" x14ac:dyDescent="0.3">
      <c r="A196" s="15"/>
      <c r="B196" s="72"/>
      <c r="C196" s="72"/>
      <c r="D196" s="72"/>
      <c r="E196" s="72"/>
      <c r="F196" s="72"/>
    </row>
    <row r="197" spans="1:8" ht="15.75" thickBot="1" x14ac:dyDescent="0.3">
      <c r="A197" s="15"/>
      <c r="B197" s="299" t="s">
        <v>117</v>
      </c>
      <c r="C197" s="299"/>
      <c r="D197" s="299"/>
      <c r="E197" s="299"/>
      <c r="F197" s="299"/>
    </row>
    <row r="198" spans="1:8" ht="15.75" thickBot="1" x14ac:dyDescent="0.3">
      <c r="A198" s="15"/>
      <c r="B198" s="301" t="s">
        <v>5</v>
      </c>
      <c r="C198" s="301"/>
      <c r="D198" s="99" t="s">
        <v>118</v>
      </c>
      <c r="E198" s="99" t="s">
        <v>7</v>
      </c>
      <c r="F198" s="14" t="s">
        <v>2</v>
      </c>
    </row>
    <row r="199" spans="1:8" ht="15.75" thickBot="1" x14ac:dyDescent="0.3">
      <c r="A199" s="15"/>
      <c r="B199" s="302" t="s">
        <v>119</v>
      </c>
      <c r="C199" s="302"/>
      <c r="D199" s="100" t="s">
        <v>120</v>
      </c>
      <c r="E199" s="101">
        <v>112</v>
      </c>
      <c r="F199" s="55">
        <f>SUM(Reitoria!K156,'C.Av. Cabedelo Centro ok'!F136,'C.Av. Mangabeira ok '!E136,'C.Av. Soledade ok'!E136,'Cabedelo ok'!E136,'Cajazeiras ok'!E136,'Campina Grande ok'!E136,'Catolé do Rocha ok'!E136,'Esperança ok'!E136,'Guarabira ok'!E136,'Itabaiana ok'!E136,'Itaporanga ok '!E136,' João Pessoa ok'!E136,'Monteiro ok'!E136,'Patos ok '!E136,'Picuí ok'!E136,'P.Isabel ok'!E136,'Santa Rita ok '!E136,'Sousa ok'!E136)</f>
        <v>47546683.670000002</v>
      </c>
      <c r="G199" s="261" t="s">
        <v>163</v>
      </c>
    </row>
    <row r="200" spans="1:8" ht="15.75" thickBot="1" x14ac:dyDescent="0.3">
      <c r="A200" s="15"/>
      <c r="B200" s="302"/>
      <c r="C200" s="302"/>
      <c r="D200" s="100">
        <v>4572</v>
      </c>
      <c r="E200" s="101">
        <v>112</v>
      </c>
      <c r="F200" s="55">
        <f>SUM(Reitoria!K157,'C.Av. Cabedelo Centro ok'!F138,'C.Av. Mangabeira ok '!E138,'C.Av. Soledade ok'!E138,'Cabedelo ok'!E138,'Cajazeiras ok'!E138,'Campina Grande ok'!E138,'Catolé do Rocha ok'!E138,'Esperança ok'!E138,'Guarabira ok'!E138,'Itabaiana ok'!E138,'Itaporanga ok '!E138,' João Pessoa ok'!E138,'Monteiro ok'!E138,'Patos ok '!E138,'Picuí ok'!E138,'P.Isabel ok'!E138,'Santa Rita ok '!E138,'Sousa ok'!E138)</f>
        <v>1658981.69</v>
      </c>
      <c r="G200" s="261" t="s">
        <v>163</v>
      </c>
    </row>
    <row r="201" spans="1:8" ht="15.75" thickBot="1" x14ac:dyDescent="0.3">
      <c r="A201" s="15"/>
      <c r="B201" s="302"/>
      <c r="C201" s="302"/>
      <c r="D201" s="100">
        <v>2994</v>
      </c>
      <c r="E201" s="101">
        <v>100</v>
      </c>
      <c r="F201" s="55">
        <f>SUM('C.Av. Cabedelo Centro ok'!F137,'C.Av. Mangabeira ok '!E137,'C.Av. Soledade ok'!E137,'Cabedelo ok'!E137,'Cajazeiras ok'!E137,'Campina Grande ok'!E137,'Catolé do Rocha ok'!E137,'Esperança ok'!E137,'Guarabira ok'!E137,'Itabaiana ok'!E137,'Itaporanga ok '!E137,' João Pessoa ok'!E137,'Monteiro ok'!E137,'Patos ok '!E137,'Picuí ok'!E137,'P.Isabel ok'!E137,'Santa Rita ok '!E137,'Sousa ok'!E137)</f>
        <v>14363812.924308682</v>
      </c>
      <c r="G201" s="261" t="s">
        <v>163</v>
      </c>
    </row>
    <row r="202" spans="1:8" ht="15.75" thickBot="1" x14ac:dyDescent="0.3">
      <c r="A202" s="15"/>
      <c r="B202" s="302"/>
      <c r="C202" s="302"/>
      <c r="D202" s="100" t="s">
        <v>121</v>
      </c>
      <c r="E202" s="101">
        <v>100</v>
      </c>
      <c r="F202" s="55">
        <f>Reitoria!K158</f>
        <v>80418.2</v>
      </c>
      <c r="G202" s="261" t="s">
        <v>163</v>
      </c>
    </row>
    <row r="203" spans="1:8" ht="15.75" thickBot="1" x14ac:dyDescent="0.3">
      <c r="A203" s="15"/>
      <c r="B203" s="302"/>
      <c r="C203" s="302"/>
      <c r="D203" s="100" t="s">
        <v>160</v>
      </c>
      <c r="E203" s="100">
        <v>100</v>
      </c>
      <c r="F203" s="255">
        <f>F168</f>
        <v>115000</v>
      </c>
      <c r="G203" s="261" t="s">
        <v>163</v>
      </c>
    </row>
    <row r="204" spans="1:8" ht="15.75" thickBot="1" x14ac:dyDescent="0.3">
      <c r="A204" s="15"/>
      <c r="B204" s="302"/>
      <c r="C204" s="302"/>
      <c r="D204" s="100" t="s">
        <v>122</v>
      </c>
      <c r="E204" s="100">
        <v>100</v>
      </c>
      <c r="F204" s="55">
        <f>F160</f>
        <v>4500</v>
      </c>
      <c r="G204" s="261" t="s">
        <v>163</v>
      </c>
    </row>
    <row r="205" spans="1:8" ht="15.75" thickBot="1" x14ac:dyDescent="0.3">
      <c r="A205" s="15"/>
      <c r="B205" s="302"/>
      <c r="C205" s="302"/>
      <c r="D205" s="303" t="s">
        <v>123</v>
      </c>
      <c r="E205" s="303"/>
      <c r="F205" s="102">
        <f>SUM(F199:F204)</f>
        <v>63769396.484308682</v>
      </c>
    </row>
    <row r="206" spans="1:8" ht="15.75" thickBot="1" x14ac:dyDescent="0.3">
      <c r="A206" s="15"/>
      <c r="B206" s="304" t="s">
        <v>124</v>
      </c>
      <c r="C206" s="304"/>
      <c r="D206" s="100" t="s">
        <v>120</v>
      </c>
      <c r="E206" s="101">
        <v>112</v>
      </c>
      <c r="F206" s="55">
        <f>SUM(Reitoria!K162,'C.Av. Cabedelo Centro ok'!F140,'C.Av. Mangabeira ok '!E140,'C.Av. Soledade ok'!E140,'Cabedelo ok'!E140,'Cajazeiras ok'!E140,'Campina Grande ok'!E140,'Catolé do Rocha ok'!E140,'Esperança ok'!E140,'Guarabira ok'!E140,'Itabaiana ok'!E140,'Itaporanga ok '!E140,' João Pessoa ok'!E140,'Monteiro ok'!E140,'Patos ok '!E140,'Picuí ok'!E140,'P.Isabel ok'!E140,'Santa Rita ok '!E140,'Sousa ok'!E140)</f>
        <v>3611803.46</v>
      </c>
      <c r="G206" s="261" t="s">
        <v>163</v>
      </c>
      <c r="H206" s="35"/>
    </row>
    <row r="207" spans="1:8" ht="15.75" thickBot="1" x14ac:dyDescent="0.3">
      <c r="A207" s="15"/>
      <c r="B207" s="304"/>
      <c r="C207" s="304"/>
      <c r="D207" s="100">
        <v>4572</v>
      </c>
      <c r="E207" s="101">
        <v>112</v>
      </c>
      <c r="F207" s="55">
        <f>SUM(Reitoria!K163,'C.Av. Cabedelo Centro ok'!F142,'C.Av. Mangabeira ok '!E142,'C.Av. Soledade ok'!E142,'Cabedelo ok'!E142,'Cajazeiras ok'!E142,'Campina Grande ok'!E142,'Catolé do Rocha ok'!E142,'Esperança ok'!E142,'Guarabira ok'!E142,'Itabaiana ok'!E142,'Itaporanga ok '!E142,' João Pessoa ok'!E142,'Monteiro ok'!E142,'Patos ok '!E142,'Picuí ok'!E142,'P.Isabel ok'!E142,'Santa Rita ok '!E142,'Sousa ok'!E142)</f>
        <v>34064</v>
      </c>
      <c r="G207" s="261" t="s">
        <v>163</v>
      </c>
    </row>
    <row r="208" spans="1:8" ht="15.75" thickBot="1" x14ac:dyDescent="0.3">
      <c r="A208" s="15"/>
      <c r="B208" s="304"/>
      <c r="C208" s="304"/>
      <c r="D208" s="100">
        <v>2994</v>
      </c>
      <c r="E208" s="101">
        <v>100</v>
      </c>
      <c r="F208" s="55">
        <f>SUM('C.Av. Cabedelo Centro ok'!F141,'C.Av. Mangabeira ok '!E141,'C.Av. Soledade ok'!E141,'Cabedelo ok'!E141,'Cajazeiras ok'!E141,'Campina Grande ok'!E141,'Catolé do Rocha ok'!E141,'Esperança ok'!E141,'Guarabira ok'!E141,'Itabaiana ok'!E141,'Itaporanga ok '!E141,' João Pessoa ok'!E141,'Monteiro ok'!E141,'Patos ok '!E141,'Picuí ok'!E141,'P.Isabel ok'!E141,'Santa Rita ok '!E141,'Sousa ok'!E141)</f>
        <v>0</v>
      </c>
      <c r="G208" s="261" t="s">
        <v>163</v>
      </c>
    </row>
    <row r="209" spans="1:9" ht="15.75" thickBot="1" x14ac:dyDescent="0.3">
      <c r="A209" s="15"/>
      <c r="B209" s="304"/>
      <c r="C209" s="304"/>
      <c r="D209" s="101" t="s">
        <v>125</v>
      </c>
      <c r="E209" s="103">
        <v>112</v>
      </c>
      <c r="F209" s="55">
        <f>Reitoria!K164</f>
        <v>0</v>
      </c>
      <c r="G209" s="261" t="s">
        <v>163</v>
      </c>
    </row>
    <row r="210" spans="1:9" ht="15.75" thickBot="1" x14ac:dyDescent="0.3">
      <c r="A210" s="15"/>
      <c r="B210" s="304"/>
      <c r="C210" s="304"/>
      <c r="D210" s="305" t="s">
        <v>123</v>
      </c>
      <c r="E210" s="305"/>
      <c r="F210" s="102">
        <f>SUM(F206:F209)</f>
        <v>3645867.46</v>
      </c>
    </row>
    <row r="211" spans="1:9" ht="15.75" thickBot="1" x14ac:dyDescent="0.3">
      <c r="A211" s="15"/>
      <c r="B211" s="306" t="s">
        <v>71</v>
      </c>
      <c r="C211" s="306"/>
      <c r="D211" s="306"/>
      <c r="E211" s="306"/>
      <c r="F211" s="104">
        <f>SUM(F205,F210)</f>
        <v>67415263.944308683</v>
      </c>
      <c r="H211" s="35"/>
    </row>
    <row r="212" spans="1:9" ht="15.75" thickBot="1" x14ac:dyDescent="0.3">
      <c r="A212" s="15"/>
      <c r="B212" s="300" t="s">
        <v>126</v>
      </c>
      <c r="C212" s="300"/>
      <c r="D212" s="300"/>
      <c r="E212" s="300"/>
      <c r="F212" s="105">
        <f>SUM(F211)</f>
        <v>67415263.944308683</v>
      </c>
    </row>
    <row r="213" spans="1:9" ht="15.75" thickBot="1" x14ac:dyDescent="0.3">
      <c r="B213"/>
      <c r="C213"/>
      <c r="D213"/>
      <c r="E213"/>
      <c r="F213"/>
    </row>
    <row r="214" spans="1:9" ht="15.75" thickBot="1" x14ac:dyDescent="0.3">
      <c r="B214" s="307" t="s">
        <v>5</v>
      </c>
      <c r="C214" s="307"/>
      <c r="D214" s="107" t="s">
        <v>118</v>
      </c>
      <c r="E214" s="107" t="s">
        <v>7</v>
      </c>
      <c r="F214" s="93" t="s">
        <v>2</v>
      </c>
    </row>
    <row r="215" spans="1:9" ht="15.75" thickBot="1" x14ac:dyDescent="0.3">
      <c r="B215" s="106" t="s">
        <v>127</v>
      </c>
      <c r="C215" s="108"/>
      <c r="D215" s="109" t="s">
        <v>120</v>
      </c>
      <c r="E215" s="109">
        <v>250</v>
      </c>
      <c r="F215" s="110">
        <f>F184</f>
        <v>362179</v>
      </c>
      <c r="G215" s="261" t="s">
        <v>163</v>
      </c>
      <c r="I215" s="35"/>
    </row>
    <row r="216" spans="1:9" ht="15.75" thickBot="1" x14ac:dyDescent="0.3">
      <c r="B216" s="106" t="s">
        <v>116</v>
      </c>
      <c r="C216" s="108"/>
      <c r="D216" s="109"/>
      <c r="E216" s="109">
        <v>250</v>
      </c>
      <c r="F216" s="110">
        <f>F194</f>
        <v>3659</v>
      </c>
      <c r="G216" s="261" t="s">
        <v>163</v>
      </c>
    </row>
    <row r="217" spans="1:9" ht="15.75" thickBot="1" x14ac:dyDescent="0.3">
      <c r="B217" s="106"/>
      <c r="C217" s="108"/>
      <c r="D217" s="308" t="s">
        <v>123</v>
      </c>
      <c r="E217" s="308"/>
      <c r="F217" s="111">
        <f>SUM(F215:F216)</f>
        <v>365838</v>
      </c>
      <c r="G217" s="261" t="s">
        <v>163</v>
      </c>
    </row>
    <row r="218" spans="1:9" ht="15.75" thickBot="1" x14ac:dyDescent="0.3">
      <c r="B218" s="300" t="s">
        <v>128</v>
      </c>
      <c r="C218" s="300"/>
      <c r="D218" s="300"/>
      <c r="E218" s="300"/>
      <c r="F218" s="112">
        <f>SUM(F208,F212)</f>
        <v>67415263.944308683</v>
      </c>
    </row>
  </sheetData>
  <mergeCells count="181">
    <mergeCell ref="B218:E218"/>
    <mergeCell ref="B198:C198"/>
    <mergeCell ref="B199:C205"/>
    <mergeCell ref="D205:E205"/>
    <mergeCell ref="B206:C210"/>
    <mergeCell ref="D210:E210"/>
    <mergeCell ref="B211:E211"/>
    <mergeCell ref="B212:E212"/>
    <mergeCell ref="B214:C214"/>
    <mergeCell ref="D217:E217"/>
    <mergeCell ref="B187:F187"/>
    <mergeCell ref="B188:F188"/>
    <mergeCell ref="B189:C189"/>
    <mergeCell ref="B190:C190"/>
    <mergeCell ref="B191:F191"/>
    <mergeCell ref="B192:C192"/>
    <mergeCell ref="B193:C193"/>
    <mergeCell ref="B194:C194"/>
    <mergeCell ref="B197:F197"/>
    <mergeCell ref="B176:F176"/>
    <mergeCell ref="B177:C177"/>
    <mergeCell ref="B178:C178"/>
    <mergeCell ref="B179:F179"/>
    <mergeCell ref="B180:C180"/>
    <mergeCell ref="B181:C181"/>
    <mergeCell ref="B182:C182"/>
    <mergeCell ref="B183:C183"/>
    <mergeCell ref="B184:C184"/>
    <mergeCell ref="B163:F163"/>
    <mergeCell ref="B164:F164"/>
    <mergeCell ref="B165:C165"/>
    <mergeCell ref="B166:C166"/>
    <mergeCell ref="B167:F167"/>
    <mergeCell ref="B168:C168"/>
    <mergeCell ref="B169:C169"/>
    <mergeCell ref="B170:C170"/>
    <mergeCell ref="B175:F175"/>
    <mergeCell ref="B149:C149"/>
    <mergeCell ref="B153:F153"/>
    <mergeCell ref="B154:F154"/>
    <mergeCell ref="B155:C155"/>
    <mergeCell ref="B156:C156"/>
    <mergeCell ref="B157:F157"/>
    <mergeCell ref="B158:C158"/>
    <mergeCell ref="B159:C159"/>
    <mergeCell ref="B160:C160"/>
    <mergeCell ref="B139:C139"/>
    <mergeCell ref="B140:C140"/>
    <mergeCell ref="B142:F142"/>
    <mergeCell ref="B143:F143"/>
    <mergeCell ref="B144:C144"/>
    <mergeCell ref="B145:C145"/>
    <mergeCell ref="B146:F146"/>
    <mergeCell ref="B147:C147"/>
    <mergeCell ref="B148:C148"/>
    <mergeCell ref="B130:C130"/>
    <mergeCell ref="B131:C131"/>
    <mergeCell ref="B132:C132"/>
    <mergeCell ref="B133:C133"/>
    <mergeCell ref="B134:C134"/>
    <mergeCell ref="B135:F135"/>
    <mergeCell ref="B136:C136"/>
    <mergeCell ref="B137:C137"/>
    <mergeCell ref="B138:C138"/>
    <mergeCell ref="B121:C121"/>
    <mergeCell ref="B122:C122"/>
    <mergeCell ref="B123:C123"/>
    <mergeCell ref="B124:C124"/>
    <mergeCell ref="B125:C125"/>
    <mergeCell ref="B126:C126"/>
    <mergeCell ref="B127:C127"/>
    <mergeCell ref="B128:C128"/>
    <mergeCell ref="B129:C129"/>
    <mergeCell ref="B108:C108"/>
    <mergeCell ref="B109:C109"/>
    <mergeCell ref="B111:C111"/>
    <mergeCell ref="B114:F114"/>
    <mergeCell ref="B115:F115"/>
    <mergeCell ref="B117:C117"/>
    <mergeCell ref="B118:F118"/>
    <mergeCell ref="B119:C119"/>
    <mergeCell ref="B120:C120"/>
    <mergeCell ref="B97:C97"/>
    <mergeCell ref="B98:C98"/>
    <mergeCell ref="B100:C100"/>
    <mergeCell ref="B101:C101"/>
    <mergeCell ref="B103:F103"/>
    <mergeCell ref="B104:F104"/>
    <mergeCell ref="B105:C105"/>
    <mergeCell ref="B106:F106"/>
    <mergeCell ref="B107:C107"/>
    <mergeCell ref="B88:C88"/>
    <mergeCell ref="B89:C89"/>
    <mergeCell ref="B90:C90"/>
    <mergeCell ref="B91:C91"/>
    <mergeCell ref="B92:C92"/>
    <mergeCell ref="B93:C93"/>
    <mergeCell ref="B94:C94"/>
    <mergeCell ref="B95:C95"/>
    <mergeCell ref="B96:F96"/>
    <mergeCell ref="B78:C78"/>
    <mergeCell ref="B79:C79"/>
    <mergeCell ref="B80:C80"/>
    <mergeCell ref="B81:C81"/>
    <mergeCell ref="B83:F83"/>
    <mergeCell ref="B84:F84"/>
    <mergeCell ref="B85:C85"/>
    <mergeCell ref="B86:F86"/>
    <mergeCell ref="B87:C87"/>
    <mergeCell ref="B69:C69"/>
    <mergeCell ref="B70:C70"/>
    <mergeCell ref="B71:C71"/>
    <mergeCell ref="B72:C72"/>
    <mergeCell ref="B73:C73"/>
    <mergeCell ref="B74:C74"/>
    <mergeCell ref="B75:C75"/>
    <mergeCell ref="B76:C76"/>
    <mergeCell ref="B77:C77"/>
    <mergeCell ref="B60:C60"/>
    <mergeCell ref="B61:C61"/>
    <mergeCell ref="B62:C62"/>
    <mergeCell ref="B63:F63"/>
    <mergeCell ref="B64:C64"/>
    <mergeCell ref="B65:C65"/>
    <mergeCell ref="B66:C66"/>
    <mergeCell ref="B67:C67"/>
    <mergeCell ref="B68:C68"/>
    <mergeCell ref="B51:C51"/>
    <mergeCell ref="B52:C52"/>
    <mergeCell ref="B53:C53"/>
    <mergeCell ref="B54:C54"/>
    <mergeCell ref="B55:C55"/>
    <mergeCell ref="B56:C56"/>
    <mergeCell ref="B57:C57"/>
    <mergeCell ref="B58:C58"/>
    <mergeCell ref="B59:C59"/>
    <mergeCell ref="B42:C42"/>
    <mergeCell ref="B43:C43"/>
    <mergeCell ref="B44:C44"/>
    <mergeCell ref="B45:C45"/>
    <mergeCell ref="B46:C46"/>
    <mergeCell ref="B47:C47"/>
    <mergeCell ref="B48:C48"/>
    <mergeCell ref="B49:C49"/>
    <mergeCell ref="B50:C50"/>
    <mergeCell ref="B33:C33"/>
    <mergeCell ref="B34:C34"/>
    <mergeCell ref="B35:C35"/>
    <mergeCell ref="B36:C36"/>
    <mergeCell ref="B37:C37"/>
    <mergeCell ref="B38:C38"/>
    <mergeCell ref="B39:C39"/>
    <mergeCell ref="B40:C40"/>
    <mergeCell ref="B41:C41"/>
    <mergeCell ref="B24:C24"/>
    <mergeCell ref="B25:C25"/>
    <mergeCell ref="B26:C26"/>
    <mergeCell ref="B27:C27"/>
    <mergeCell ref="B28:C28"/>
    <mergeCell ref="B29:C29"/>
    <mergeCell ref="B30:C30"/>
    <mergeCell ref="B31:C31"/>
    <mergeCell ref="B32:C32"/>
    <mergeCell ref="B15:C15"/>
    <mergeCell ref="B16:C16"/>
    <mergeCell ref="B17:C17"/>
    <mergeCell ref="B18:C18"/>
    <mergeCell ref="B19:C19"/>
    <mergeCell ref="B20:C20"/>
    <mergeCell ref="B21:C21"/>
    <mergeCell ref="B22:C22"/>
    <mergeCell ref="B23:C23"/>
    <mergeCell ref="B6:F6"/>
    <mergeCell ref="B7:F7"/>
    <mergeCell ref="B8:C8"/>
    <mergeCell ref="B9:C9"/>
    <mergeCell ref="B10:F10"/>
    <mergeCell ref="B11:C11"/>
    <mergeCell ref="B12:C12"/>
    <mergeCell ref="B13:C13"/>
    <mergeCell ref="B14:C14"/>
  </mergeCells>
  <conditionalFormatting sqref="G1:G1048576">
    <cfRule type="cellIs" dxfId="1" priority="1" operator="equal">
      <formula>"ok2"</formula>
    </cfRule>
    <cfRule type="cellIs" dxfId="0" priority="2" operator="equal">
      <formula>"ok"</formula>
    </cfRule>
  </conditionalFormatting>
  <pageMargins left="0.51180555555555496" right="0.51180555555555496" top="0.78749999999999998" bottom="0.78749999999999998" header="0.51180555555555496" footer="0.51180555555555496"/>
  <pageSetup paperSize="9" firstPageNumber="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88" sqref="E88"/>
    </sheetView>
  </sheetViews>
  <sheetFormatPr defaultRowHeight="15" x14ac:dyDescent="0.25"/>
  <cols>
    <col min="1" max="1" width="35.28515625"/>
    <col min="2" max="2" width="34.140625"/>
    <col min="3" max="3" width="10"/>
    <col min="4" max="4" width="10.7109375"/>
    <col min="5" max="5" width="17.140625"/>
    <col min="6" max="6" width="9.85546875" bestFit="1" customWidth="1"/>
    <col min="7"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40000</v>
      </c>
      <c r="F11" s="1"/>
    </row>
    <row r="12" spans="1:6" x14ac:dyDescent="0.25">
      <c r="A12" s="350" t="s">
        <v>11</v>
      </c>
      <c r="B12" s="350"/>
      <c r="C12" s="19" t="s">
        <v>12</v>
      </c>
      <c r="D12" s="20">
        <v>112</v>
      </c>
      <c r="E12" s="227"/>
      <c r="F12" s="1"/>
    </row>
    <row r="13" spans="1:6" x14ac:dyDescent="0.25">
      <c r="A13" s="269" t="s">
        <v>13</v>
      </c>
      <c r="B13" s="269"/>
      <c r="C13" s="22">
        <v>339014</v>
      </c>
      <c r="D13" s="23">
        <v>112</v>
      </c>
      <c r="E13" s="24">
        <f>SUM(E11:E12)</f>
        <v>40000</v>
      </c>
      <c r="F13" s="1"/>
    </row>
    <row r="14" spans="1:6" x14ac:dyDescent="0.25">
      <c r="A14" s="350" t="s">
        <v>14</v>
      </c>
      <c r="B14" s="350"/>
      <c r="C14" s="19" t="s">
        <v>15</v>
      </c>
      <c r="D14" s="19">
        <v>112</v>
      </c>
      <c r="E14" s="227">
        <v>5000</v>
      </c>
      <c r="F14" s="1"/>
    </row>
    <row r="15" spans="1:6" x14ac:dyDescent="0.25">
      <c r="A15" s="269" t="s">
        <v>13</v>
      </c>
      <c r="B15" s="269"/>
      <c r="C15" s="22">
        <v>339018</v>
      </c>
      <c r="D15" s="22">
        <v>112</v>
      </c>
      <c r="E15" s="24">
        <f>SUM(E14)</f>
        <v>5000</v>
      </c>
      <c r="F15" s="1"/>
    </row>
    <row r="16" spans="1:6" x14ac:dyDescent="0.25">
      <c r="A16" s="350" t="s">
        <v>16</v>
      </c>
      <c r="B16" s="350"/>
      <c r="C16" s="25" t="s">
        <v>17</v>
      </c>
      <c r="D16" s="26">
        <v>112</v>
      </c>
      <c r="E16" s="227">
        <v>5000</v>
      </c>
      <c r="F16" s="1"/>
    </row>
    <row r="17" spans="1:6" x14ac:dyDescent="0.25">
      <c r="A17" s="269" t="s">
        <v>13</v>
      </c>
      <c r="B17" s="269"/>
      <c r="C17" s="22">
        <v>339020</v>
      </c>
      <c r="D17" s="23">
        <v>112</v>
      </c>
      <c r="E17" s="24">
        <f>SUM(E16)</f>
        <v>5000</v>
      </c>
      <c r="F17" s="1"/>
    </row>
    <row r="18" spans="1:6" x14ac:dyDescent="0.25">
      <c r="A18" s="350" t="s">
        <v>18</v>
      </c>
      <c r="B18" s="350"/>
      <c r="C18" s="19" t="s">
        <v>19</v>
      </c>
      <c r="D18" s="20">
        <v>112</v>
      </c>
      <c r="E18" s="227">
        <v>251563</v>
      </c>
      <c r="F18" s="1"/>
    </row>
    <row r="19" spans="1:6" x14ac:dyDescent="0.25">
      <c r="A19" s="350" t="s">
        <v>20</v>
      </c>
      <c r="B19" s="350"/>
      <c r="C19" s="19" t="s">
        <v>21</v>
      </c>
      <c r="D19" s="20">
        <v>112</v>
      </c>
      <c r="E19" s="227"/>
      <c r="F19" s="1"/>
    </row>
    <row r="20" spans="1:6" x14ac:dyDescent="0.25">
      <c r="A20" s="269" t="s">
        <v>13</v>
      </c>
      <c r="B20" s="269"/>
      <c r="C20" s="22">
        <v>339030</v>
      </c>
      <c r="D20" s="23">
        <v>112</v>
      </c>
      <c r="E20" s="24">
        <f>SUM(E18:E19)</f>
        <v>251563</v>
      </c>
      <c r="F20" s="1"/>
    </row>
    <row r="21" spans="1:6" x14ac:dyDescent="0.25">
      <c r="A21" s="351" t="s">
        <v>22</v>
      </c>
      <c r="B21" s="351"/>
      <c r="C21" s="19" t="s">
        <v>23</v>
      </c>
      <c r="D21" s="20">
        <v>112</v>
      </c>
      <c r="E21" s="227">
        <v>5000</v>
      </c>
      <c r="F21" s="1"/>
    </row>
    <row r="22" spans="1:6" x14ac:dyDescent="0.25">
      <c r="A22" s="269" t="s">
        <v>13</v>
      </c>
      <c r="B22" s="269"/>
      <c r="C22" s="22">
        <v>339031</v>
      </c>
      <c r="D22" s="23">
        <v>112</v>
      </c>
      <c r="E22" s="24">
        <f>SUM(E21)</f>
        <v>5000</v>
      </c>
      <c r="F22" s="1"/>
    </row>
    <row r="23" spans="1:6" x14ac:dyDescent="0.25">
      <c r="A23" s="350" t="s">
        <v>24</v>
      </c>
      <c r="B23" s="350"/>
      <c r="C23" s="25" t="s">
        <v>25</v>
      </c>
      <c r="D23" s="26">
        <v>112</v>
      </c>
      <c r="E23" s="227">
        <v>2000</v>
      </c>
      <c r="F23" s="1"/>
    </row>
    <row r="24" spans="1:6" x14ac:dyDescent="0.25">
      <c r="A24" s="269" t="s">
        <v>13</v>
      </c>
      <c r="B24" s="269"/>
      <c r="C24" s="22">
        <v>339032</v>
      </c>
      <c r="D24" s="23">
        <v>112</v>
      </c>
      <c r="E24" s="24">
        <f>SUM(E23)</f>
        <v>2000</v>
      </c>
      <c r="F24" s="1"/>
    </row>
    <row r="25" spans="1:6" x14ac:dyDescent="0.25">
      <c r="A25" s="350" t="s">
        <v>26</v>
      </c>
      <c r="B25" s="350"/>
      <c r="C25" s="19" t="s">
        <v>27</v>
      </c>
      <c r="D25" s="20">
        <v>112</v>
      </c>
      <c r="E25" s="227">
        <v>5000</v>
      </c>
      <c r="F25" s="1"/>
    </row>
    <row r="26" spans="1:6" x14ac:dyDescent="0.25">
      <c r="A26" s="350" t="s">
        <v>28</v>
      </c>
      <c r="B26" s="350"/>
      <c r="C26" s="25" t="s">
        <v>29</v>
      </c>
      <c r="D26" s="26">
        <v>112</v>
      </c>
      <c r="E26" s="227"/>
      <c r="F26" s="1"/>
    </row>
    <row r="27" spans="1:6" x14ac:dyDescent="0.25">
      <c r="A27" s="350" t="s">
        <v>30</v>
      </c>
      <c r="B27" s="350"/>
      <c r="C27" s="19" t="s">
        <v>31</v>
      </c>
      <c r="D27" s="20">
        <v>112</v>
      </c>
      <c r="E27" s="227"/>
      <c r="F27" s="1"/>
    </row>
    <row r="28" spans="1:6" x14ac:dyDescent="0.25">
      <c r="A28" s="269" t="s">
        <v>13</v>
      </c>
      <c r="B28" s="269"/>
      <c r="C28" s="22">
        <v>339033</v>
      </c>
      <c r="D28" s="23">
        <v>112</v>
      </c>
      <c r="E28" s="24">
        <f>SUM(E25:E27)</f>
        <v>5000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7">
        <v>10000</v>
      </c>
      <c r="F32" s="1"/>
    </row>
    <row r="33" spans="1:6" x14ac:dyDescent="0.25">
      <c r="A33" s="350" t="s">
        <v>38</v>
      </c>
      <c r="B33" s="350"/>
      <c r="C33" s="19" t="s">
        <v>39</v>
      </c>
      <c r="D33" s="20">
        <v>112</v>
      </c>
      <c r="E33" s="227">
        <v>10000</v>
      </c>
      <c r="F33" s="1"/>
    </row>
    <row r="34" spans="1:6" x14ac:dyDescent="0.25">
      <c r="A34" s="350" t="s">
        <v>40</v>
      </c>
      <c r="B34" s="350"/>
      <c r="C34" s="25" t="s">
        <v>41</v>
      </c>
      <c r="D34" s="26">
        <v>112</v>
      </c>
      <c r="E34" s="227">
        <v>5000</v>
      </c>
      <c r="F34" s="1"/>
    </row>
    <row r="35" spans="1:6" x14ac:dyDescent="0.25">
      <c r="A35" s="350" t="s">
        <v>42</v>
      </c>
      <c r="B35" s="350"/>
      <c r="C35" s="19" t="s">
        <v>43</v>
      </c>
      <c r="D35" s="26">
        <v>112</v>
      </c>
      <c r="E35" s="227"/>
      <c r="F35" s="1"/>
    </row>
    <row r="36" spans="1:6" x14ac:dyDescent="0.25">
      <c r="A36" s="269" t="s">
        <v>13</v>
      </c>
      <c r="B36" s="269"/>
      <c r="C36" s="22">
        <v>339036</v>
      </c>
      <c r="D36" s="23">
        <v>112</v>
      </c>
      <c r="E36" s="24">
        <f>SUM(E32:E35)</f>
        <v>25000</v>
      </c>
      <c r="F36" s="1"/>
    </row>
    <row r="37" spans="1:6" x14ac:dyDescent="0.25">
      <c r="A37" s="350" t="s">
        <v>44</v>
      </c>
      <c r="B37" s="350"/>
      <c r="C37" s="19" t="s">
        <v>45</v>
      </c>
      <c r="D37" s="20">
        <v>112</v>
      </c>
      <c r="E37" s="227">
        <f>437000-50000</f>
        <v>387000</v>
      </c>
      <c r="F37" s="15"/>
    </row>
    <row r="38" spans="1:6" x14ac:dyDescent="0.25">
      <c r="A38" s="350" t="s">
        <v>46</v>
      </c>
      <c r="B38" s="350"/>
      <c r="C38" s="25" t="s">
        <v>47</v>
      </c>
      <c r="D38" s="26">
        <v>112</v>
      </c>
      <c r="E38" s="227"/>
      <c r="F38" s="1"/>
    </row>
    <row r="39" spans="1:6" x14ac:dyDescent="0.25">
      <c r="A39" s="269" t="s">
        <v>13</v>
      </c>
      <c r="B39" s="269"/>
      <c r="C39" s="22">
        <v>339037</v>
      </c>
      <c r="D39" s="23">
        <v>112</v>
      </c>
      <c r="E39" s="24">
        <f>SUM(E37:E38)</f>
        <v>387000</v>
      </c>
      <c r="F39" s="1"/>
    </row>
    <row r="40" spans="1:6" x14ac:dyDescent="0.25">
      <c r="A40" s="350" t="s">
        <v>48</v>
      </c>
      <c r="B40" s="350"/>
      <c r="C40" s="19" t="s">
        <v>49</v>
      </c>
      <c r="D40" s="20">
        <v>112</v>
      </c>
      <c r="E40" s="227">
        <v>250000</v>
      </c>
      <c r="F40" s="1"/>
    </row>
    <row r="41" spans="1:6" x14ac:dyDescent="0.25">
      <c r="A41" s="352" t="s">
        <v>50</v>
      </c>
      <c r="B41" s="352"/>
      <c r="C41" s="26" t="s">
        <v>51</v>
      </c>
      <c r="D41" s="26">
        <v>112</v>
      </c>
      <c r="E41" s="227"/>
      <c r="F41" s="1"/>
    </row>
    <row r="42" spans="1:6" x14ac:dyDescent="0.25">
      <c r="A42" s="352" t="s">
        <v>52</v>
      </c>
      <c r="B42" s="352"/>
      <c r="C42" s="26" t="s">
        <v>53</v>
      </c>
      <c r="D42" s="26">
        <v>112</v>
      </c>
      <c r="E42" s="227"/>
      <c r="F42" s="1"/>
    </row>
    <row r="43" spans="1:6" x14ac:dyDescent="0.25">
      <c r="A43" s="352" t="s">
        <v>54</v>
      </c>
      <c r="B43" s="352"/>
      <c r="C43" s="26" t="s">
        <v>55</v>
      </c>
      <c r="D43" s="26">
        <v>112</v>
      </c>
      <c r="E43" s="227"/>
      <c r="F43" s="1"/>
    </row>
    <row r="44" spans="1:6" x14ac:dyDescent="0.25">
      <c r="A44" s="350" t="s">
        <v>56</v>
      </c>
      <c r="B44" s="350"/>
      <c r="C44" s="25" t="s">
        <v>57</v>
      </c>
      <c r="D44" s="26">
        <v>112</v>
      </c>
      <c r="E44" s="227">
        <v>7300</v>
      </c>
      <c r="F44" s="1"/>
    </row>
    <row r="45" spans="1:6" x14ac:dyDescent="0.25">
      <c r="A45" s="350" t="s">
        <v>40</v>
      </c>
      <c r="B45" s="350"/>
      <c r="C45" s="25" t="s">
        <v>58</v>
      </c>
      <c r="D45" s="26">
        <v>112</v>
      </c>
      <c r="E45" s="227"/>
      <c r="F45" s="1"/>
    </row>
    <row r="46" spans="1:6" x14ac:dyDescent="0.25">
      <c r="A46" s="352" t="s">
        <v>59</v>
      </c>
      <c r="B46" s="352"/>
      <c r="C46" s="26" t="s">
        <v>60</v>
      </c>
      <c r="D46" s="26">
        <v>112</v>
      </c>
      <c r="E46" s="227"/>
      <c r="F46" s="1"/>
    </row>
    <row r="47" spans="1:6" x14ac:dyDescent="0.25">
      <c r="A47" s="352" t="s">
        <v>46</v>
      </c>
      <c r="B47" s="352"/>
      <c r="C47" s="26" t="s">
        <v>61</v>
      </c>
      <c r="D47" s="26">
        <v>112</v>
      </c>
      <c r="E47" s="227"/>
      <c r="F47" s="1"/>
    </row>
    <row r="48" spans="1:6" x14ac:dyDescent="0.25">
      <c r="A48" s="352" t="s">
        <v>62</v>
      </c>
      <c r="B48" s="352"/>
      <c r="C48" s="26" t="s">
        <v>63</v>
      </c>
      <c r="D48" s="26">
        <v>112</v>
      </c>
      <c r="E48" s="227"/>
      <c r="F48" s="1"/>
    </row>
    <row r="49" spans="1:6" x14ac:dyDescent="0.25">
      <c r="A49" s="350" t="s">
        <v>42</v>
      </c>
      <c r="B49" s="350"/>
      <c r="C49" s="25" t="s">
        <v>64</v>
      </c>
      <c r="D49" s="26">
        <v>112</v>
      </c>
      <c r="E49" s="227"/>
      <c r="F49" s="1"/>
    </row>
    <row r="50" spans="1:6" x14ac:dyDescent="0.25">
      <c r="A50" s="352" t="s">
        <v>65</v>
      </c>
      <c r="B50" s="352"/>
      <c r="C50" s="26" t="s">
        <v>66</v>
      </c>
      <c r="D50" s="26">
        <v>112</v>
      </c>
      <c r="E50" s="227"/>
      <c r="F50" s="1"/>
    </row>
    <row r="51" spans="1:6" x14ac:dyDescent="0.25">
      <c r="A51" s="269" t="s">
        <v>13</v>
      </c>
      <c r="B51" s="269"/>
      <c r="C51" s="23">
        <v>339039</v>
      </c>
      <c r="D51" s="23">
        <v>112</v>
      </c>
      <c r="E51" s="24">
        <f>SUM(E40:E50)</f>
        <v>257300</v>
      </c>
      <c r="F51" s="1"/>
    </row>
    <row r="52" spans="1:6" x14ac:dyDescent="0.25">
      <c r="A52" s="352" t="s">
        <v>67</v>
      </c>
      <c r="B52" s="352"/>
      <c r="C52" s="26" t="s">
        <v>68</v>
      </c>
      <c r="D52" s="26">
        <v>112</v>
      </c>
      <c r="E52" s="227">
        <v>3000</v>
      </c>
      <c r="F52" s="1"/>
    </row>
    <row r="53" spans="1:6" x14ac:dyDescent="0.25">
      <c r="A53" s="269" t="s">
        <v>13</v>
      </c>
      <c r="B53" s="269"/>
      <c r="C53" s="23">
        <v>339047</v>
      </c>
      <c r="D53" s="23">
        <v>112</v>
      </c>
      <c r="E53" s="24">
        <f>SUM(E52)</f>
        <v>3000</v>
      </c>
      <c r="F53" s="1"/>
    </row>
    <row r="54" spans="1:6" x14ac:dyDescent="0.25">
      <c r="A54" s="352" t="s">
        <v>69</v>
      </c>
      <c r="B54" s="352"/>
      <c r="C54" s="26" t="s">
        <v>70</v>
      </c>
      <c r="D54" s="26">
        <v>112</v>
      </c>
      <c r="E54" s="227">
        <v>10000</v>
      </c>
      <c r="F54" s="1"/>
    </row>
    <row r="55" spans="1:6" x14ac:dyDescent="0.25">
      <c r="A55" s="269" t="s">
        <v>13</v>
      </c>
      <c r="B55" s="269"/>
      <c r="C55" s="23">
        <v>339093</v>
      </c>
      <c r="D55" s="23">
        <v>112</v>
      </c>
      <c r="E55" s="24">
        <f>SUM(E54)</f>
        <v>10000</v>
      </c>
      <c r="F55" s="1"/>
    </row>
    <row r="56" spans="1:6" x14ac:dyDescent="0.25">
      <c r="A56" s="272" t="s">
        <v>71</v>
      </c>
      <c r="B56" s="272"/>
      <c r="C56" s="28">
        <v>339000</v>
      </c>
      <c r="D56" s="28">
        <v>112</v>
      </c>
      <c r="E56" s="29">
        <f>SUM(E13,E15,E17,E20,E22,E24,E28,E31,E36,E39,E51,E53,E55)</f>
        <v>995863</v>
      </c>
      <c r="F56" s="1"/>
    </row>
    <row r="57" spans="1:6" x14ac:dyDescent="0.25">
      <c r="A57" s="352" t="s">
        <v>72</v>
      </c>
      <c r="B57" s="352"/>
      <c r="C57" s="26" t="s">
        <v>73</v>
      </c>
      <c r="D57" s="26">
        <v>112</v>
      </c>
      <c r="E57" s="227">
        <v>2000</v>
      </c>
      <c r="F57" s="1"/>
    </row>
    <row r="58" spans="1:6" x14ac:dyDescent="0.25">
      <c r="A58" s="269" t="s">
        <v>13</v>
      </c>
      <c r="B58" s="269"/>
      <c r="C58" s="23">
        <v>339147</v>
      </c>
      <c r="D58" s="23">
        <v>112</v>
      </c>
      <c r="E58" s="24">
        <f>SUM(E57)</f>
        <v>2000</v>
      </c>
      <c r="F58" s="1"/>
    </row>
    <row r="59" spans="1:6" x14ac:dyDescent="0.25">
      <c r="A59" s="353" t="s">
        <v>74</v>
      </c>
      <c r="B59" s="353"/>
      <c r="C59" s="20" t="s">
        <v>75</v>
      </c>
      <c r="D59" s="26">
        <v>112</v>
      </c>
      <c r="E59" s="227">
        <v>2000</v>
      </c>
      <c r="F59" s="1"/>
    </row>
    <row r="60" spans="1:6" x14ac:dyDescent="0.25">
      <c r="A60" s="269" t="s">
        <v>13</v>
      </c>
      <c r="B60" s="269"/>
      <c r="C60" s="23">
        <v>339147</v>
      </c>
      <c r="D60" s="23">
        <v>112</v>
      </c>
      <c r="E60" s="24">
        <f>SUM(E59)</f>
        <v>2000</v>
      </c>
      <c r="F60" s="1"/>
    </row>
    <row r="61" spans="1:6" x14ac:dyDescent="0.25">
      <c r="A61" s="273" t="s">
        <v>71</v>
      </c>
      <c r="B61" s="273"/>
      <c r="C61" s="30">
        <v>339100</v>
      </c>
      <c r="D61" s="30">
        <v>112</v>
      </c>
      <c r="E61" s="31">
        <f>SUM(E58,E60)</f>
        <v>4000</v>
      </c>
      <c r="F61" s="1"/>
    </row>
    <row r="62" spans="1:6" x14ac:dyDescent="0.25">
      <c r="A62" s="354" t="s">
        <v>76</v>
      </c>
      <c r="B62" s="354"/>
      <c r="C62" s="205"/>
      <c r="D62" s="206"/>
      <c r="E62" s="207">
        <f>SUM(E56,E61)</f>
        <v>999863</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04"/>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0</v>
      </c>
      <c r="F75" s="1"/>
    </row>
    <row r="76" spans="1:6" x14ac:dyDescent="0.25">
      <c r="A76" s="276" t="s">
        <v>71</v>
      </c>
      <c r="B76" s="276"/>
      <c r="C76" s="37">
        <v>449000</v>
      </c>
      <c r="D76" s="37">
        <v>112</v>
      </c>
      <c r="E76" s="38">
        <f>SUM(E65,E67,E69,E71,E75)</f>
        <v>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0</v>
      </c>
      <c r="F80" s="1"/>
    </row>
    <row r="81" spans="1:6" x14ac:dyDescent="0.25">
      <c r="A81" s="278" t="s">
        <v>93</v>
      </c>
      <c r="B81" s="278"/>
      <c r="C81" s="45"/>
      <c r="D81" s="46"/>
      <c r="E81" s="47">
        <f>SUM(E62,E80)</f>
        <v>999863</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f>78832.19+50000</f>
        <v>128832.19</v>
      </c>
      <c r="F88" s="15"/>
    </row>
    <row r="89" spans="1:6" x14ac:dyDescent="0.25">
      <c r="A89" s="268" t="s">
        <v>18</v>
      </c>
      <c r="B89" s="268"/>
      <c r="C89" s="56">
        <v>339030</v>
      </c>
      <c r="D89" s="54">
        <v>100</v>
      </c>
      <c r="E89" s="204"/>
      <c r="F89" s="1"/>
    </row>
    <row r="90" spans="1:6" x14ac:dyDescent="0.25">
      <c r="A90" s="268" t="s">
        <v>95</v>
      </c>
      <c r="B90" s="268"/>
      <c r="C90" s="53">
        <v>339031</v>
      </c>
      <c r="D90" s="57">
        <v>100</v>
      </c>
      <c r="E90" s="204"/>
      <c r="F90" s="1"/>
    </row>
    <row r="91" spans="1:6" x14ac:dyDescent="0.25">
      <c r="A91" s="268" t="s">
        <v>96</v>
      </c>
      <c r="B91" s="268"/>
      <c r="C91" s="56">
        <v>339032</v>
      </c>
      <c r="D91" s="58">
        <v>100</v>
      </c>
      <c r="E91" s="204"/>
      <c r="F91" s="1"/>
    </row>
    <row r="92" spans="1:6" x14ac:dyDescent="0.25">
      <c r="A92" s="268" t="s">
        <v>97</v>
      </c>
      <c r="B92" s="268"/>
      <c r="C92" s="59">
        <v>339033</v>
      </c>
      <c r="D92" s="60">
        <v>100</v>
      </c>
      <c r="E92" s="204"/>
      <c r="F92" s="1"/>
    </row>
    <row r="93" spans="1:6" x14ac:dyDescent="0.25">
      <c r="A93" s="268" t="s">
        <v>98</v>
      </c>
      <c r="B93" s="268"/>
      <c r="C93" s="56">
        <v>339036</v>
      </c>
      <c r="D93" s="58">
        <v>100</v>
      </c>
      <c r="E93" s="204"/>
      <c r="F93" s="1"/>
    </row>
    <row r="94" spans="1:6" x14ac:dyDescent="0.25">
      <c r="A94" s="268" t="s">
        <v>99</v>
      </c>
      <c r="B94" s="268"/>
      <c r="C94" s="61">
        <v>339039</v>
      </c>
      <c r="D94" s="62">
        <v>100</v>
      </c>
      <c r="E94" s="204"/>
      <c r="F94" s="1"/>
    </row>
    <row r="95" spans="1:6" x14ac:dyDescent="0.25">
      <c r="A95" s="282" t="s">
        <v>71</v>
      </c>
      <c r="B95" s="282"/>
      <c r="C95" s="63">
        <v>339000</v>
      </c>
      <c r="D95" s="64">
        <v>100</v>
      </c>
      <c r="E95" s="29">
        <f>SUM(E88:E94)</f>
        <v>128832.19</v>
      </c>
      <c r="F95" s="1"/>
    </row>
    <row r="96" spans="1:6" x14ac:dyDescent="0.25">
      <c r="A96" s="360" t="s">
        <v>76</v>
      </c>
      <c r="B96" s="360"/>
      <c r="C96" s="32"/>
      <c r="D96" s="33"/>
      <c r="E96" s="34">
        <f>E95</f>
        <v>128832.19</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128832.19</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26.25" customHeight="1" x14ac:dyDescent="0.25">
      <c r="A109" s="214" t="s">
        <v>8</v>
      </c>
      <c r="B109" s="215"/>
      <c r="C109" s="215"/>
      <c r="D109" s="215"/>
      <c r="E109" s="216"/>
      <c r="F109" s="1"/>
    </row>
    <row r="110" spans="1:6" x14ac:dyDescent="0.25">
      <c r="A110" s="268" t="s">
        <v>9</v>
      </c>
      <c r="B110" s="268"/>
      <c r="C110" s="53" t="s">
        <v>10</v>
      </c>
      <c r="D110" s="58">
        <v>112</v>
      </c>
      <c r="E110" s="227">
        <v>20000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20000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27">
        <v>8000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8000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7">
        <v>5000</v>
      </c>
      <c r="F120" s="1"/>
    </row>
    <row r="121" spans="1:6" x14ac:dyDescent="0.25">
      <c r="A121" s="269" t="s">
        <v>13</v>
      </c>
      <c r="B121" s="269"/>
      <c r="C121" s="86">
        <v>339039</v>
      </c>
      <c r="D121" s="39">
        <v>112</v>
      </c>
      <c r="E121" s="24">
        <f>SUM(E120)</f>
        <v>5000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33000</v>
      </c>
      <c r="F124" s="1"/>
    </row>
    <row r="125" spans="1:6" x14ac:dyDescent="0.25">
      <c r="A125" s="360" t="s">
        <v>76</v>
      </c>
      <c r="B125" s="360"/>
      <c r="C125" s="32"/>
      <c r="D125" s="33"/>
      <c r="E125" s="34">
        <f>E124</f>
        <v>33000</v>
      </c>
      <c r="F125" s="1"/>
    </row>
    <row r="126" spans="1:6" ht="23.2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33000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999863</v>
      </c>
      <c r="F136" s="1"/>
    </row>
    <row r="137" spans="1:6" x14ac:dyDescent="0.25">
      <c r="A137" s="362"/>
      <c r="B137" s="362"/>
      <c r="C137" s="101">
        <v>2994</v>
      </c>
      <c r="D137" s="101">
        <v>100</v>
      </c>
      <c r="E137" s="221">
        <f>E96</f>
        <v>128832.19</v>
      </c>
      <c r="F137" s="1"/>
    </row>
    <row r="138" spans="1:6" x14ac:dyDescent="0.25">
      <c r="A138" s="362"/>
      <c r="B138" s="362"/>
      <c r="C138" s="101">
        <v>4572</v>
      </c>
      <c r="D138" s="101">
        <v>112</v>
      </c>
      <c r="E138" s="221">
        <f>E125</f>
        <v>33000</v>
      </c>
      <c r="F138" s="1"/>
    </row>
    <row r="139" spans="1:6" x14ac:dyDescent="0.25">
      <c r="A139" s="362"/>
      <c r="B139" s="362"/>
      <c r="C139" s="363" t="s">
        <v>123</v>
      </c>
      <c r="D139" s="363"/>
      <c r="E139" s="222">
        <f>SUM(E136:E138)</f>
        <v>1161695.19</v>
      </c>
      <c r="F139" s="1"/>
    </row>
    <row r="140" spans="1:6" x14ac:dyDescent="0.25">
      <c r="A140" s="362" t="s">
        <v>124</v>
      </c>
      <c r="B140" s="362"/>
      <c r="C140" s="101" t="s">
        <v>120</v>
      </c>
      <c r="D140" s="101">
        <v>112</v>
      </c>
      <c r="E140" s="221">
        <f>E80</f>
        <v>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0</v>
      </c>
      <c r="F143" s="1"/>
    </row>
    <row r="144" spans="1:6" x14ac:dyDescent="0.25">
      <c r="A144" s="364" t="s">
        <v>126</v>
      </c>
      <c r="B144" s="364"/>
      <c r="C144" s="364"/>
      <c r="D144" s="364"/>
      <c r="E144" s="47">
        <f>SUM(E139,E143)</f>
        <v>1161695.19</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zoomScaleNormal="100" workbookViewId="0">
      <selection activeCell="F88" sqref="F88"/>
    </sheetView>
  </sheetViews>
  <sheetFormatPr defaultRowHeight="15" x14ac:dyDescent="0.25"/>
  <cols>
    <col min="1" max="1" width="17.42578125"/>
    <col min="2" max="2" width="30.28515625"/>
    <col min="3" max="3" width="11.42578125"/>
    <col min="4" max="4" width="8.5703125"/>
    <col min="5" max="5" width="18.5703125"/>
    <col min="6" max="6" width="9.85546875" bestFit="1" customWidth="1"/>
    <col min="7" max="1025" width="8.5703125"/>
  </cols>
  <sheetData>
    <row r="1" spans="1:6" x14ac:dyDescent="0.25">
      <c r="A1" s="1"/>
      <c r="B1" s="1"/>
      <c r="C1" s="4" t="s">
        <v>0</v>
      </c>
      <c r="D1" s="3"/>
      <c r="E1" s="1"/>
      <c r="F1" s="1"/>
    </row>
    <row r="2" spans="1:6" x14ac:dyDescent="0.25">
      <c r="A2" s="1"/>
      <c r="B2" s="1"/>
      <c r="C2" s="4" t="s">
        <v>1</v>
      </c>
      <c r="D2" s="3"/>
      <c r="E2" s="1"/>
      <c r="F2" s="1"/>
    </row>
    <row r="3" spans="1:6" ht="22.5" customHeight="1"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4">
        <v>40000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40000</v>
      </c>
      <c r="F13" s="1"/>
    </row>
    <row r="14" spans="1:6" x14ac:dyDescent="0.25">
      <c r="A14" s="350" t="s">
        <v>14</v>
      </c>
      <c r="B14" s="350"/>
      <c r="C14" s="19" t="s">
        <v>15</v>
      </c>
      <c r="D14" s="19">
        <v>112</v>
      </c>
      <c r="E14" s="234">
        <f>50000-50000</f>
        <v>0</v>
      </c>
      <c r="F14" s="15"/>
    </row>
    <row r="15" spans="1:6" x14ac:dyDescent="0.25">
      <c r="A15" s="269" t="s">
        <v>13</v>
      </c>
      <c r="B15" s="269"/>
      <c r="C15" s="22">
        <v>339018</v>
      </c>
      <c r="D15" s="22">
        <v>112</v>
      </c>
      <c r="E15" s="24">
        <f>SUM(E14)</f>
        <v>0</v>
      </c>
      <c r="F15" s="1"/>
    </row>
    <row r="16" spans="1:6" x14ac:dyDescent="0.25">
      <c r="A16" s="350" t="s">
        <v>16</v>
      </c>
      <c r="B16" s="350"/>
      <c r="C16" s="25" t="s">
        <v>17</v>
      </c>
      <c r="D16" s="26">
        <v>112</v>
      </c>
      <c r="E16" s="234">
        <v>70000</v>
      </c>
      <c r="F16" s="1"/>
    </row>
    <row r="17" spans="1:6" x14ac:dyDescent="0.25">
      <c r="A17" s="269" t="s">
        <v>13</v>
      </c>
      <c r="B17" s="269"/>
      <c r="C17" s="22">
        <v>339020</v>
      </c>
      <c r="D17" s="23">
        <v>112</v>
      </c>
      <c r="E17" s="24">
        <f>SUM(E16)</f>
        <v>70000</v>
      </c>
      <c r="F17" s="1"/>
    </row>
    <row r="18" spans="1:6" x14ac:dyDescent="0.25">
      <c r="A18" s="350" t="s">
        <v>18</v>
      </c>
      <c r="B18" s="350"/>
      <c r="C18" s="19" t="s">
        <v>19</v>
      </c>
      <c r="D18" s="20">
        <v>112</v>
      </c>
      <c r="E18" s="234">
        <v>73880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73880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34">
        <v>28000</v>
      </c>
      <c r="F25" s="1"/>
    </row>
    <row r="26" spans="1:6" x14ac:dyDescent="0.25">
      <c r="A26" s="350" t="s">
        <v>28</v>
      </c>
      <c r="B26" s="350"/>
      <c r="C26" s="25" t="s">
        <v>29</v>
      </c>
      <c r="D26" s="26">
        <v>112</v>
      </c>
      <c r="E26" s="234"/>
      <c r="F26" s="1"/>
    </row>
    <row r="27" spans="1:6" x14ac:dyDescent="0.25">
      <c r="A27" s="350" t="s">
        <v>30</v>
      </c>
      <c r="B27" s="350"/>
      <c r="C27" s="19" t="s">
        <v>31</v>
      </c>
      <c r="D27" s="20">
        <v>112</v>
      </c>
      <c r="E27" s="234">
        <v>25000</v>
      </c>
      <c r="F27" s="1"/>
    </row>
    <row r="28" spans="1:6" x14ac:dyDescent="0.25">
      <c r="A28" s="269" t="s">
        <v>13</v>
      </c>
      <c r="B28" s="269"/>
      <c r="C28" s="22">
        <v>339033</v>
      </c>
      <c r="D28" s="23">
        <v>112</v>
      </c>
      <c r="E28" s="24">
        <f>SUM(E25:E27)</f>
        <v>53000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34">
        <v>10000</v>
      </c>
      <c r="F32" s="1"/>
    </row>
    <row r="33" spans="1:6" x14ac:dyDescent="0.25">
      <c r="A33" s="350" t="s">
        <v>38</v>
      </c>
      <c r="B33" s="350"/>
      <c r="C33" s="19" t="s">
        <v>39</v>
      </c>
      <c r="D33" s="20">
        <v>112</v>
      </c>
      <c r="E33" s="234">
        <v>5000</v>
      </c>
      <c r="F33" s="1"/>
    </row>
    <row r="34" spans="1:6" x14ac:dyDescent="0.25">
      <c r="A34" s="350" t="s">
        <v>40</v>
      </c>
      <c r="B34" s="350"/>
      <c r="C34" s="25" t="s">
        <v>41</v>
      </c>
      <c r="D34" s="26">
        <v>112</v>
      </c>
      <c r="E34" s="234"/>
      <c r="F34" s="1"/>
    </row>
    <row r="35" spans="1:6" x14ac:dyDescent="0.25">
      <c r="A35" s="350" t="s">
        <v>42</v>
      </c>
      <c r="B35" s="350"/>
      <c r="C35" s="19" t="s">
        <v>43</v>
      </c>
      <c r="D35" s="26">
        <v>112</v>
      </c>
      <c r="E35" s="234"/>
      <c r="F35" s="1"/>
    </row>
    <row r="36" spans="1:6" x14ac:dyDescent="0.25">
      <c r="A36" s="269" t="s">
        <v>13</v>
      </c>
      <c r="B36" s="269"/>
      <c r="C36" s="22">
        <v>339036</v>
      </c>
      <c r="D36" s="23">
        <v>112</v>
      </c>
      <c r="E36" s="24">
        <f>SUM(E32:E35)</f>
        <v>15000</v>
      </c>
      <c r="F36" s="1"/>
    </row>
    <row r="37" spans="1:6" x14ac:dyDescent="0.25">
      <c r="A37" s="350" t="s">
        <v>44</v>
      </c>
      <c r="B37" s="350"/>
      <c r="C37" s="19" t="s">
        <v>45</v>
      </c>
      <c r="D37" s="20">
        <v>112</v>
      </c>
      <c r="E37" s="234">
        <v>400000</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400000</v>
      </c>
      <c r="F39" s="1"/>
    </row>
    <row r="40" spans="1:6" x14ac:dyDescent="0.25">
      <c r="A40" s="350" t="s">
        <v>48</v>
      </c>
      <c r="B40" s="350"/>
      <c r="C40" s="19" t="s">
        <v>49</v>
      </c>
      <c r="D40" s="20">
        <v>112</v>
      </c>
      <c r="E40" s="234">
        <v>240000</v>
      </c>
      <c r="F40" s="1"/>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240000</v>
      </c>
      <c r="F51" s="1"/>
    </row>
    <row r="52" spans="1:6" x14ac:dyDescent="0.25">
      <c r="A52" s="352" t="s">
        <v>67</v>
      </c>
      <c r="B52" s="352"/>
      <c r="C52" s="26" t="s">
        <v>68</v>
      </c>
      <c r="D52" s="26">
        <v>112</v>
      </c>
      <c r="E52" s="234">
        <v>7000</v>
      </c>
      <c r="F52" s="1"/>
    </row>
    <row r="53" spans="1:6" x14ac:dyDescent="0.25">
      <c r="A53" s="269" t="s">
        <v>13</v>
      </c>
      <c r="B53" s="269"/>
      <c r="C53" s="23">
        <v>339047</v>
      </c>
      <c r="D53" s="23">
        <v>112</v>
      </c>
      <c r="E53" s="24">
        <f>SUM(E52)</f>
        <v>7000</v>
      </c>
      <c r="F53" s="1"/>
    </row>
    <row r="54" spans="1:6" x14ac:dyDescent="0.25">
      <c r="A54" s="352" t="s">
        <v>69</v>
      </c>
      <c r="B54" s="352"/>
      <c r="C54" s="26" t="s">
        <v>70</v>
      </c>
      <c r="D54" s="26">
        <v>112</v>
      </c>
      <c r="E54" s="234">
        <v>5000</v>
      </c>
      <c r="F54" s="1"/>
    </row>
    <row r="55" spans="1:6" x14ac:dyDescent="0.25">
      <c r="A55" s="269" t="s">
        <v>13</v>
      </c>
      <c r="B55" s="269"/>
      <c r="C55" s="23">
        <v>339093</v>
      </c>
      <c r="D55" s="23">
        <v>112</v>
      </c>
      <c r="E55" s="24">
        <f>SUM(E54)</f>
        <v>5000</v>
      </c>
      <c r="F55" s="1"/>
    </row>
    <row r="56" spans="1:6" x14ac:dyDescent="0.25">
      <c r="A56" s="272" t="s">
        <v>71</v>
      </c>
      <c r="B56" s="272"/>
      <c r="C56" s="28">
        <v>339000</v>
      </c>
      <c r="D56" s="28">
        <v>112</v>
      </c>
      <c r="E56" s="29">
        <f>SUM(E13,E15,E17,E20,E22,E24,E28,E31,E36,E39,E51,E53,E55)</f>
        <v>903880</v>
      </c>
      <c r="F56" s="1"/>
    </row>
    <row r="57" spans="1:6" x14ac:dyDescent="0.25">
      <c r="A57" s="352" t="s">
        <v>72</v>
      </c>
      <c r="B57" s="352"/>
      <c r="C57" s="26" t="s">
        <v>73</v>
      </c>
      <c r="D57" s="26">
        <v>112</v>
      </c>
      <c r="E57" s="234">
        <v>4000</v>
      </c>
      <c r="F57" s="1"/>
    </row>
    <row r="58" spans="1:6" x14ac:dyDescent="0.25">
      <c r="A58" s="269" t="s">
        <v>13</v>
      </c>
      <c r="B58" s="269"/>
      <c r="C58" s="23">
        <v>339147</v>
      </c>
      <c r="D58" s="23">
        <v>112</v>
      </c>
      <c r="E58" s="24">
        <f>SUM(E57)</f>
        <v>4000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4000</v>
      </c>
      <c r="F61" s="1"/>
    </row>
    <row r="62" spans="1:6" x14ac:dyDescent="0.25">
      <c r="A62" s="354" t="s">
        <v>76</v>
      </c>
      <c r="B62" s="354"/>
      <c r="C62" s="205"/>
      <c r="D62" s="206"/>
      <c r="E62" s="207">
        <f>SUM(E56,E61)</f>
        <v>907880</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15">
        <v>30000</v>
      </c>
      <c r="F72" s="1"/>
    </row>
    <row r="73" spans="1:6" x14ac:dyDescent="0.25">
      <c r="A73" s="352" t="s">
        <v>86</v>
      </c>
      <c r="B73" s="352"/>
      <c r="C73" s="26" t="s">
        <v>87</v>
      </c>
      <c r="D73" s="26">
        <v>112</v>
      </c>
      <c r="E73" s="135"/>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30000</v>
      </c>
      <c r="F75" s="1"/>
    </row>
    <row r="76" spans="1:6" x14ac:dyDescent="0.25">
      <c r="A76" s="276" t="s">
        <v>71</v>
      </c>
      <c r="B76" s="276"/>
      <c r="C76" s="37">
        <v>449000</v>
      </c>
      <c r="D76" s="37">
        <v>112</v>
      </c>
      <c r="E76" s="38">
        <f>SUM(E65,E67,E69,E71,E75)</f>
        <v>30000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30000</v>
      </c>
      <c r="F80" s="1"/>
    </row>
    <row r="81" spans="1:6" x14ac:dyDescent="0.25">
      <c r="A81" s="278" t="s">
        <v>93</v>
      </c>
      <c r="B81" s="278"/>
      <c r="C81" s="45"/>
      <c r="D81" s="46"/>
      <c r="E81" s="47">
        <f>SUM(E62,E80)</f>
        <v>937880</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35">
        <f>127370.26+50000</f>
        <v>177370.26</v>
      </c>
      <c r="F88" s="15"/>
    </row>
    <row r="89" spans="1:6" x14ac:dyDescent="0.25">
      <c r="A89" s="268" t="s">
        <v>18</v>
      </c>
      <c r="B89" s="268"/>
      <c r="C89" s="56">
        <v>339030</v>
      </c>
      <c r="D89" s="54">
        <v>100</v>
      </c>
      <c r="E89" s="234"/>
      <c r="F89" s="1"/>
    </row>
    <row r="90" spans="1:6" x14ac:dyDescent="0.25">
      <c r="A90" s="268" t="s">
        <v>95</v>
      </c>
      <c r="B90" s="268"/>
      <c r="C90" s="53">
        <v>339031</v>
      </c>
      <c r="D90" s="57">
        <v>100</v>
      </c>
      <c r="E90" s="234"/>
      <c r="F90" s="1"/>
    </row>
    <row r="91" spans="1:6" x14ac:dyDescent="0.25">
      <c r="A91" s="268" t="s">
        <v>96</v>
      </c>
      <c r="B91" s="268"/>
      <c r="C91" s="56">
        <v>339032</v>
      </c>
      <c r="D91" s="58">
        <v>100</v>
      </c>
      <c r="E91" s="234">
        <v>5000</v>
      </c>
      <c r="F91" s="1"/>
    </row>
    <row r="92" spans="1:6" x14ac:dyDescent="0.25">
      <c r="A92" s="268" t="s">
        <v>97</v>
      </c>
      <c r="B92" s="268"/>
      <c r="C92" s="59">
        <v>339033</v>
      </c>
      <c r="D92" s="60">
        <v>100</v>
      </c>
      <c r="E92" s="234"/>
      <c r="F92" s="1"/>
    </row>
    <row r="93" spans="1:6" x14ac:dyDescent="0.25">
      <c r="A93" s="268" t="s">
        <v>98</v>
      </c>
      <c r="B93" s="268"/>
      <c r="C93" s="56">
        <v>339036</v>
      </c>
      <c r="D93" s="58">
        <v>100</v>
      </c>
      <c r="E93" s="234"/>
      <c r="F93" s="1"/>
    </row>
    <row r="94" spans="1:6" x14ac:dyDescent="0.25">
      <c r="A94" s="268" t="s">
        <v>99</v>
      </c>
      <c r="B94" s="268"/>
      <c r="C94" s="61">
        <v>339039</v>
      </c>
      <c r="D94" s="62">
        <v>100</v>
      </c>
      <c r="E94" s="234"/>
      <c r="F94" s="1"/>
    </row>
    <row r="95" spans="1:6" x14ac:dyDescent="0.25">
      <c r="A95" s="282" t="s">
        <v>71</v>
      </c>
      <c r="B95" s="282"/>
      <c r="C95" s="63">
        <v>339000</v>
      </c>
      <c r="D95" s="64">
        <v>100</v>
      </c>
      <c r="E95" s="29">
        <f>SUM(E88:E94)</f>
        <v>182370.26</v>
      </c>
      <c r="F95" s="1"/>
    </row>
    <row r="96" spans="1:6" x14ac:dyDescent="0.25">
      <c r="A96" s="360" t="s">
        <v>76</v>
      </c>
      <c r="B96" s="360"/>
      <c r="C96" s="32"/>
      <c r="D96" s="33"/>
      <c r="E96" s="34">
        <f>E95</f>
        <v>182370.26</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182370.26</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45" x14ac:dyDescent="0.25">
      <c r="A109" s="214" t="s">
        <v>8</v>
      </c>
      <c r="B109" s="215"/>
      <c r="C109" s="215"/>
      <c r="D109" s="215"/>
      <c r="E109" s="216"/>
      <c r="F109" s="1"/>
    </row>
    <row r="110" spans="1:6" x14ac:dyDescent="0.25">
      <c r="A110" s="268" t="s">
        <v>9</v>
      </c>
      <c r="B110" s="268"/>
      <c r="C110" s="53" t="s">
        <v>10</v>
      </c>
      <c r="D110" s="58">
        <v>112</v>
      </c>
      <c r="E110" s="234">
        <v>25000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25000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34">
        <v>7000</v>
      </c>
      <c r="F120" s="1"/>
    </row>
    <row r="121" spans="1:6" x14ac:dyDescent="0.25">
      <c r="A121" s="269" t="s">
        <v>13</v>
      </c>
      <c r="B121" s="269"/>
      <c r="C121" s="86">
        <v>339039</v>
      </c>
      <c r="D121" s="39">
        <v>112</v>
      </c>
      <c r="E121" s="24">
        <f>SUM(E120)</f>
        <v>7000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32000</v>
      </c>
      <c r="F124" s="1"/>
    </row>
    <row r="125" spans="1:6" x14ac:dyDescent="0.25">
      <c r="A125" s="360" t="s">
        <v>76</v>
      </c>
      <c r="B125" s="360"/>
      <c r="C125" s="32"/>
      <c r="D125" s="33"/>
      <c r="E125" s="34">
        <f>E124</f>
        <v>32000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12" x14ac:dyDescent="0.25">
      <c r="A129" s="288" t="s">
        <v>100</v>
      </c>
      <c r="B129" s="288"/>
      <c r="C129" s="90">
        <v>449000</v>
      </c>
      <c r="D129" s="90">
        <v>112</v>
      </c>
      <c r="E129" s="187">
        <f>SUM(E128)</f>
        <v>0</v>
      </c>
      <c r="F129" s="1"/>
    </row>
    <row r="130" spans="1:12" x14ac:dyDescent="0.25">
      <c r="A130" s="356" t="s">
        <v>92</v>
      </c>
      <c r="B130" s="356"/>
      <c r="C130" s="213"/>
      <c r="D130" s="213"/>
      <c r="E130" s="188">
        <f>E129</f>
        <v>0</v>
      </c>
      <c r="F130" s="1"/>
    </row>
    <row r="131" spans="1:12" x14ac:dyDescent="0.25">
      <c r="A131" s="278" t="s">
        <v>93</v>
      </c>
      <c r="B131" s="278"/>
      <c r="C131" s="45"/>
      <c r="D131" s="46"/>
      <c r="E131" s="47">
        <f>SUM(E125,E130)</f>
        <v>32000</v>
      </c>
      <c r="F131" s="1"/>
    </row>
    <row r="132" spans="1:12" x14ac:dyDescent="0.25">
      <c r="A132" s="1"/>
      <c r="B132" s="1"/>
      <c r="C132" s="1"/>
      <c r="D132" s="1"/>
      <c r="E132" s="1"/>
      <c r="F132" s="1"/>
    </row>
    <row r="133" spans="1:12" x14ac:dyDescent="0.25">
      <c r="A133" s="1"/>
      <c r="B133" s="1"/>
      <c r="C133" s="1"/>
      <c r="D133" s="1"/>
      <c r="E133" s="1"/>
      <c r="F133" s="1"/>
    </row>
    <row r="134" spans="1:12" x14ac:dyDescent="0.25">
      <c r="A134" s="361" t="s">
        <v>159</v>
      </c>
      <c r="B134" s="361"/>
      <c r="C134" s="361"/>
      <c r="D134" s="361"/>
      <c r="E134" s="361"/>
      <c r="F134" s="1"/>
    </row>
    <row r="135" spans="1:12" ht="24.75" x14ac:dyDescent="0.25">
      <c r="A135" s="356" t="s">
        <v>5</v>
      </c>
      <c r="B135" s="356"/>
      <c r="C135" s="220" t="s">
        <v>118</v>
      </c>
      <c r="D135" s="220" t="s">
        <v>7</v>
      </c>
      <c r="E135" s="203" t="s">
        <v>2</v>
      </c>
      <c r="F135" s="1"/>
    </row>
    <row r="136" spans="1:12" x14ac:dyDescent="0.25">
      <c r="A136" s="362" t="s">
        <v>119</v>
      </c>
      <c r="B136" s="362"/>
      <c r="C136" s="101" t="s">
        <v>120</v>
      </c>
      <c r="D136" s="101">
        <v>112</v>
      </c>
      <c r="E136" s="221">
        <f>E62</f>
        <v>907880</v>
      </c>
      <c r="F136" s="1"/>
    </row>
    <row r="137" spans="1:12" x14ac:dyDescent="0.25">
      <c r="A137" s="362"/>
      <c r="B137" s="362"/>
      <c r="C137" s="101">
        <v>2994</v>
      </c>
      <c r="D137" s="101">
        <v>100</v>
      </c>
      <c r="E137" s="221">
        <f>E96</f>
        <v>182370.26</v>
      </c>
      <c r="F137" s="1"/>
    </row>
    <row r="138" spans="1:12" x14ac:dyDescent="0.25">
      <c r="A138" s="362"/>
      <c r="B138" s="362"/>
      <c r="C138" s="101">
        <v>4572</v>
      </c>
      <c r="D138" s="101">
        <v>112</v>
      </c>
      <c r="E138" s="221">
        <f>E125</f>
        <v>32000</v>
      </c>
      <c r="F138" s="1"/>
    </row>
    <row r="139" spans="1:12" x14ac:dyDescent="0.25">
      <c r="A139" s="362"/>
      <c r="B139" s="362"/>
      <c r="C139" s="363" t="s">
        <v>123</v>
      </c>
      <c r="D139" s="363"/>
      <c r="E139" s="222">
        <f>SUM(E136:E138)</f>
        <v>1122250.26</v>
      </c>
      <c r="F139" s="1"/>
    </row>
    <row r="140" spans="1:12" x14ac:dyDescent="0.25">
      <c r="A140" s="362" t="s">
        <v>124</v>
      </c>
      <c r="B140" s="362"/>
      <c r="C140" s="101" t="s">
        <v>120</v>
      </c>
      <c r="D140" s="101">
        <v>112</v>
      </c>
      <c r="E140" s="221">
        <f>E80</f>
        <v>30000</v>
      </c>
      <c r="F140" s="1"/>
    </row>
    <row r="141" spans="1:12" x14ac:dyDescent="0.25">
      <c r="A141" s="362"/>
      <c r="B141" s="362"/>
      <c r="C141" s="101">
        <v>2994</v>
      </c>
      <c r="D141" s="101">
        <v>100</v>
      </c>
      <c r="E141" s="221">
        <f>E101</f>
        <v>0</v>
      </c>
      <c r="F141" s="1"/>
      <c r="L141" s="225"/>
    </row>
    <row r="142" spans="1:12" x14ac:dyDescent="0.25">
      <c r="A142" s="362"/>
      <c r="B142" s="362"/>
      <c r="C142" s="101">
        <v>4572</v>
      </c>
      <c r="D142" s="101">
        <v>112</v>
      </c>
      <c r="E142" s="221">
        <f>E130</f>
        <v>0</v>
      </c>
      <c r="F142" s="1"/>
    </row>
    <row r="143" spans="1:12" x14ac:dyDescent="0.25">
      <c r="A143" s="362"/>
      <c r="B143" s="362"/>
      <c r="C143" s="363" t="s">
        <v>123</v>
      </c>
      <c r="D143" s="363"/>
      <c r="E143" s="222">
        <f>SUM(E140:E142)</f>
        <v>30000</v>
      </c>
      <c r="F143" s="1"/>
    </row>
    <row r="144" spans="1:12" x14ac:dyDescent="0.25">
      <c r="A144" s="364" t="s">
        <v>126</v>
      </c>
      <c r="B144" s="364"/>
      <c r="C144" s="364"/>
      <c r="D144" s="364"/>
      <c r="E144" s="47">
        <f>SUM(E139,E143)</f>
        <v>1152250.26</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zoomScaleNormal="100" workbookViewId="0">
      <selection activeCell="G148" sqref="G148"/>
    </sheetView>
  </sheetViews>
  <sheetFormatPr defaultRowHeight="15" x14ac:dyDescent="0.25"/>
  <cols>
    <col min="1" max="1" width="25.42578125"/>
    <col min="2" max="2" width="33.7109375"/>
    <col min="3" max="3" width="8.5703125"/>
    <col min="4" max="4" width="9.5703125"/>
    <col min="5" max="5" width="15.8554687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20000.28</v>
      </c>
      <c r="F11" s="1"/>
    </row>
    <row r="12" spans="1:6" x14ac:dyDescent="0.25">
      <c r="A12" s="350" t="s">
        <v>11</v>
      </c>
      <c r="B12" s="350"/>
      <c r="C12" s="19" t="s">
        <v>12</v>
      </c>
      <c r="D12" s="20">
        <v>112</v>
      </c>
      <c r="E12" s="227"/>
      <c r="F12" s="1"/>
    </row>
    <row r="13" spans="1:6" x14ac:dyDescent="0.25">
      <c r="A13" s="269" t="s">
        <v>13</v>
      </c>
      <c r="B13" s="269"/>
      <c r="C13" s="22">
        <v>339014</v>
      </c>
      <c r="D13" s="23">
        <v>112</v>
      </c>
      <c r="E13" s="24">
        <f>SUM(E11:E12)</f>
        <v>20000.28</v>
      </c>
      <c r="F13" s="1"/>
    </row>
    <row r="14" spans="1:6" x14ac:dyDescent="0.25">
      <c r="A14" s="350" t="s">
        <v>14</v>
      </c>
      <c r="B14" s="350"/>
      <c r="C14" s="19" t="s">
        <v>15</v>
      </c>
      <c r="D14" s="19">
        <v>112</v>
      </c>
      <c r="E14" s="227">
        <v>75650</v>
      </c>
      <c r="F14" s="1"/>
    </row>
    <row r="15" spans="1:6" x14ac:dyDescent="0.25">
      <c r="A15" s="269" t="s">
        <v>13</v>
      </c>
      <c r="B15" s="269"/>
      <c r="C15" s="22">
        <v>339018</v>
      </c>
      <c r="D15" s="22">
        <v>112</v>
      </c>
      <c r="E15" s="24">
        <f>SUM(E14)</f>
        <v>75650</v>
      </c>
      <c r="F15" s="1"/>
    </row>
    <row r="16" spans="1:6" x14ac:dyDescent="0.25">
      <c r="A16" s="350" t="s">
        <v>16</v>
      </c>
      <c r="B16" s="350"/>
      <c r="C16" s="25" t="s">
        <v>17</v>
      </c>
      <c r="D16" s="26">
        <v>112</v>
      </c>
      <c r="E16" s="227">
        <v>24000</v>
      </c>
      <c r="F16" s="1"/>
    </row>
    <row r="17" spans="1:6" x14ac:dyDescent="0.25">
      <c r="A17" s="269" t="s">
        <v>13</v>
      </c>
      <c r="B17" s="269"/>
      <c r="C17" s="22">
        <v>339020</v>
      </c>
      <c r="D17" s="23">
        <v>112</v>
      </c>
      <c r="E17" s="24">
        <f>SUM(E16)</f>
        <v>24000</v>
      </c>
      <c r="F17" s="1"/>
    </row>
    <row r="18" spans="1:6" x14ac:dyDescent="0.25">
      <c r="A18" s="350" t="s">
        <v>18</v>
      </c>
      <c r="B18" s="350"/>
      <c r="C18" s="19" t="s">
        <v>19</v>
      </c>
      <c r="D18" s="20">
        <v>112</v>
      </c>
      <c r="E18" s="227">
        <v>100000</v>
      </c>
      <c r="F18" s="1"/>
    </row>
    <row r="19" spans="1:6" x14ac:dyDescent="0.25">
      <c r="A19" s="350" t="s">
        <v>20</v>
      </c>
      <c r="B19" s="350"/>
      <c r="C19" s="19" t="s">
        <v>21</v>
      </c>
      <c r="D19" s="20">
        <v>112</v>
      </c>
      <c r="E19" s="227"/>
      <c r="F19" s="1"/>
    </row>
    <row r="20" spans="1:6" x14ac:dyDescent="0.25">
      <c r="A20" s="269" t="s">
        <v>13</v>
      </c>
      <c r="B20" s="269"/>
      <c r="C20" s="22">
        <v>339030</v>
      </c>
      <c r="D20" s="23">
        <v>112</v>
      </c>
      <c r="E20" s="24">
        <f>SUM(E18:E19)</f>
        <v>100000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27">
        <v>20000</v>
      </c>
      <c r="F25" s="1"/>
    </row>
    <row r="26" spans="1:6" x14ac:dyDescent="0.25">
      <c r="A26" s="350" t="s">
        <v>28</v>
      </c>
      <c r="B26" s="350"/>
      <c r="C26" s="25" t="s">
        <v>29</v>
      </c>
      <c r="D26" s="26">
        <v>112</v>
      </c>
      <c r="E26" s="227"/>
      <c r="F26" s="1"/>
    </row>
    <row r="27" spans="1:6" x14ac:dyDescent="0.25">
      <c r="A27" s="350" t="s">
        <v>30</v>
      </c>
      <c r="B27" s="350"/>
      <c r="C27" s="19" t="s">
        <v>31</v>
      </c>
      <c r="D27" s="20">
        <v>112</v>
      </c>
      <c r="E27" s="227"/>
      <c r="F27" s="1"/>
    </row>
    <row r="28" spans="1:6" x14ac:dyDescent="0.25">
      <c r="A28" s="269" t="s">
        <v>13</v>
      </c>
      <c r="B28" s="269"/>
      <c r="C28" s="22">
        <v>339033</v>
      </c>
      <c r="D28" s="23">
        <v>112</v>
      </c>
      <c r="E28" s="24">
        <f>SUM(E25:E27)</f>
        <v>20000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04"/>
      <c r="F32" s="1"/>
    </row>
    <row r="33" spans="1:10" x14ac:dyDescent="0.25">
      <c r="A33" s="350" t="s">
        <v>38</v>
      </c>
      <c r="B33" s="350"/>
      <c r="C33" s="19" t="s">
        <v>39</v>
      </c>
      <c r="D33" s="20">
        <v>112</v>
      </c>
      <c r="E33" s="204"/>
      <c r="F33" s="1"/>
    </row>
    <row r="34" spans="1:10" x14ac:dyDescent="0.25">
      <c r="A34" s="350" t="s">
        <v>40</v>
      </c>
      <c r="B34" s="350"/>
      <c r="C34" s="25" t="s">
        <v>41</v>
      </c>
      <c r="D34" s="26">
        <v>112</v>
      </c>
      <c r="E34" s="204"/>
      <c r="F34" s="1"/>
    </row>
    <row r="35" spans="1:10" x14ac:dyDescent="0.25">
      <c r="A35" s="350" t="s">
        <v>42</v>
      </c>
      <c r="B35" s="350"/>
      <c r="C35" s="19" t="s">
        <v>43</v>
      </c>
      <c r="D35" s="26">
        <v>112</v>
      </c>
      <c r="E35" s="204"/>
      <c r="F35" s="1"/>
      <c r="J35" s="225"/>
    </row>
    <row r="36" spans="1:10" x14ac:dyDescent="0.25">
      <c r="A36" s="269" t="s">
        <v>13</v>
      </c>
      <c r="B36" s="269"/>
      <c r="C36" s="22">
        <v>339036</v>
      </c>
      <c r="D36" s="23">
        <v>112</v>
      </c>
      <c r="E36" s="24">
        <f>SUM(E32:E35)</f>
        <v>0</v>
      </c>
      <c r="F36" s="1"/>
    </row>
    <row r="37" spans="1:10" x14ac:dyDescent="0.25">
      <c r="A37" s="350" t="s">
        <v>44</v>
      </c>
      <c r="B37" s="350"/>
      <c r="C37" s="19" t="s">
        <v>45</v>
      </c>
      <c r="D37" s="20">
        <v>112</v>
      </c>
      <c r="E37" s="227">
        <v>1136994</v>
      </c>
      <c r="F37" s="1"/>
    </row>
    <row r="38" spans="1:10" x14ac:dyDescent="0.25">
      <c r="A38" s="350" t="s">
        <v>46</v>
      </c>
      <c r="B38" s="350"/>
      <c r="C38" s="25" t="s">
        <v>47</v>
      </c>
      <c r="D38" s="26">
        <v>112</v>
      </c>
      <c r="E38" s="204"/>
      <c r="F38" s="1"/>
    </row>
    <row r="39" spans="1:10" x14ac:dyDescent="0.25">
      <c r="A39" s="269" t="s">
        <v>13</v>
      </c>
      <c r="B39" s="269"/>
      <c r="C39" s="22">
        <v>339037</v>
      </c>
      <c r="D39" s="23">
        <v>112</v>
      </c>
      <c r="E39" s="24">
        <f>SUM(E37:E38)</f>
        <v>1136994</v>
      </c>
      <c r="F39" s="1"/>
    </row>
    <row r="40" spans="1:10" x14ac:dyDescent="0.25">
      <c r="A40" s="350" t="s">
        <v>48</v>
      </c>
      <c r="B40" s="350"/>
      <c r="C40" s="19" t="s">
        <v>49</v>
      </c>
      <c r="D40" s="20">
        <v>112</v>
      </c>
      <c r="E40" s="227">
        <v>262999</v>
      </c>
      <c r="F40" s="1"/>
    </row>
    <row r="41" spans="1:10" x14ac:dyDescent="0.25">
      <c r="A41" s="352" t="s">
        <v>50</v>
      </c>
      <c r="B41" s="352"/>
      <c r="C41" s="26" t="s">
        <v>51</v>
      </c>
      <c r="D41" s="26">
        <v>112</v>
      </c>
      <c r="E41" s="204"/>
      <c r="F41" s="1"/>
    </row>
    <row r="42" spans="1:10" x14ac:dyDescent="0.25">
      <c r="A42" s="352" t="s">
        <v>52</v>
      </c>
      <c r="B42" s="352"/>
      <c r="C42" s="26" t="s">
        <v>53</v>
      </c>
      <c r="D42" s="26">
        <v>112</v>
      </c>
      <c r="E42" s="204"/>
      <c r="F42" s="1"/>
    </row>
    <row r="43" spans="1:10" x14ac:dyDescent="0.25">
      <c r="A43" s="352" t="s">
        <v>54</v>
      </c>
      <c r="B43" s="352"/>
      <c r="C43" s="26" t="s">
        <v>55</v>
      </c>
      <c r="D43" s="26">
        <v>112</v>
      </c>
      <c r="E43" s="204"/>
      <c r="F43" s="1"/>
    </row>
    <row r="44" spans="1:10" x14ac:dyDescent="0.25">
      <c r="A44" s="350" t="s">
        <v>56</v>
      </c>
      <c r="B44" s="350"/>
      <c r="C44" s="25" t="s">
        <v>57</v>
      </c>
      <c r="D44" s="26">
        <v>112</v>
      </c>
      <c r="E44" s="204"/>
      <c r="F44" s="1"/>
    </row>
    <row r="45" spans="1:10" x14ac:dyDescent="0.25">
      <c r="A45" s="350" t="s">
        <v>40</v>
      </c>
      <c r="B45" s="350"/>
      <c r="C45" s="25" t="s">
        <v>58</v>
      </c>
      <c r="D45" s="26">
        <v>112</v>
      </c>
      <c r="E45" s="204"/>
      <c r="F45" s="1"/>
    </row>
    <row r="46" spans="1:10" x14ac:dyDescent="0.25">
      <c r="A46" s="352" t="s">
        <v>59</v>
      </c>
      <c r="B46" s="352"/>
      <c r="C46" s="26" t="s">
        <v>60</v>
      </c>
      <c r="D46" s="26">
        <v>112</v>
      </c>
      <c r="E46" s="204"/>
      <c r="F46" s="1"/>
    </row>
    <row r="47" spans="1:10" x14ac:dyDescent="0.25">
      <c r="A47" s="352" t="s">
        <v>46</v>
      </c>
      <c r="B47" s="352"/>
      <c r="C47" s="26" t="s">
        <v>61</v>
      </c>
      <c r="D47" s="26">
        <v>112</v>
      </c>
      <c r="E47" s="204"/>
      <c r="F47" s="1"/>
    </row>
    <row r="48" spans="1:10"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262999</v>
      </c>
      <c r="F51" s="1"/>
    </row>
    <row r="52" spans="1:6" x14ac:dyDescent="0.25">
      <c r="A52" s="352" t="s">
        <v>67</v>
      </c>
      <c r="B52" s="352"/>
      <c r="C52" s="26" t="s">
        <v>68</v>
      </c>
      <c r="D52" s="26">
        <v>112</v>
      </c>
      <c r="E52" s="204"/>
      <c r="F52" s="1"/>
    </row>
    <row r="53" spans="1:6" x14ac:dyDescent="0.25">
      <c r="A53" s="269" t="s">
        <v>13</v>
      </c>
      <c r="B53" s="269"/>
      <c r="C53" s="23">
        <v>339047</v>
      </c>
      <c r="D53" s="23">
        <v>112</v>
      </c>
      <c r="E53" s="24">
        <f>SUM(E52)</f>
        <v>0</v>
      </c>
      <c r="F53" s="1"/>
    </row>
    <row r="54" spans="1:6" x14ac:dyDescent="0.25">
      <c r="A54" s="352" t="s">
        <v>69</v>
      </c>
      <c r="B54" s="352"/>
      <c r="C54" s="26" t="s">
        <v>70</v>
      </c>
      <c r="D54" s="26">
        <v>112</v>
      </c>
      <c r="E54" s="204"/>
      <c r="F54" s="1"/>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1639643.28</v>
      </c>
      <c r="F56" s="1"/>
    </row>
    <row r="57" spans="1:6" x14ac:dyDescent="0.25">
      <c r="A57" s="352" t="s">
        <v>72</v>
      </c>
      <c r="B57" s="352"/>
      <c r="C57" s="26" t="s">
        <v>73</v>
      </c>
      <c r="D57" s="26">
        <v>112</v>
      </c>
      <c r="E57" s="204"/>
      <c r="F57" s="1"/>
    </row>
    <row r="58" spans="1:6" x14ac:dyDescent="0.25">
      <c r="A58" s="269" t="s">
        <v>13</v>
      </c>
      <c r="B58" s="269"/>
      <c r="C58" s="23">
        <v>339147</v>
      </c>
      <c r="D58" s="23">
        <v>112</v>
      </c>
      <c r="E58" s="24">
        <f>SUM(E57)</f>
        <v>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0</v>
      </c>
      <c r="F61" s="1"/>
    </row>
    <row r="62" spans="1:6" x14ac:dyDescent="0.25">
      <c r="A62" s="354" t="s">
        <v>76</v>
      </c>
      <c r="B62" s="354"/>
      <c r="C62" s="205"/>
      <c r="D62" s="206"/>
      <c r="E62" s="207">
        <f>SUM(E56,E61)</f>
        <v>1639643.28</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7">
        <v>20000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20000</v>
      </c>
      <c r="F75" s="1"/>
    </row>
    <row r="76" spans="1:6" x14ac:dyDescent="0.25">
      <c r="A76" s="276" t="s">
        <v>71</v>
      </c>
      <c r="B76" s="276"/>
      <c r="C76" s="37">
        <v>449000</v>
      </c>
      <c r="D76" s="37">
        <v>112</v>
      </c>
      <c r="E76" s="38">
        <f>SUM(E65,E67,E69,E71,E75)</f>
        <v>20000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20000</v>
      </c>
      <c r="F80" s="1"/>
    </row>
    <row r="81" spans="1:6" x14ac:dyDescent="0.25">
      <c r="A81" s="278" t="s">
        <v>93</v>
      </c>
      <c r="B81" s="278"/>
      <c r="C81" s="45"/>
      <c r="D81" s="46"/>
      <c r="E81" s="47">
        <f>SUM(E62,E80)</f>
        <v>1659643.28</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v>379702</v>
      </c>
      <c r="F88" s="1"/>
    </row>
    <row r="89" spans="1:6" x14ac:dyDescent="0.25">
      <c r="A89" s="268" t="s">
        <v>18</v>
      </c>
      <c r="B89" s="268"/>
      <c r="C89" s="56">
        <v>339030</v>
      </c>
      <c r="D89" s="54">
        <v>100</v>
      </c>
      <c r="E89" s="204"/>
      <c r="F89" s="1"/>
    </row>
    <row r="90" spans="1:6" x14ac:dyDescent="0.25">
      <c r="A90" s="268" t="s">
        <v>95</v>
      </c>
      <c r="B90" s="268"/>
      <c r="C90" s="53">
        <v>339031</v>
      </c>
      <c r="D90" s="57">
        <v>100</v>
      </c>
      <c r="E90" s="204"/>
      <c r="F90" s="1"/>
    </row>
    <row r="91" spans="1:6" x14ac:dyDescent="0.25">
      <c r="A91" s="268" t="s">
        <v>96</v>
      </c>
      <c r="B91" s="268"/>
      <c r="C91" s="56">
        <v>339032</v>
      </c>
      <c r="D91" s="58">
        <v>100</v>
      </c>
      <c r="E91" s="204"/>
      <c r="F91" s="1"/>
    </row>
    <row r="92" spans="1:6" x14ac:dyDescent="0.25">
      <c r="A92" s="268" t="s">
        <v>97</v>
      </c>
      <c r="B92" s="268"/>
      <c r="C92" s="59">
        <v>339033</v>
      </c>
      <c r="D92" s="60">
        <v>100</v>
      </c>
      <c r="E92" s="204"/>
      <c r="F92" s="1"/>
    </row>
    <row r="93" spans="1:6" x14ac:dyDescent="0.25">
      <c r="A93" s="268" t="s">
        <v>98</v>
      </c>
      <c r="B93" s="268"/>
      <c r="C93" s="56">
        <v>339036</v>
      </c>
      <c r="D93" s="58">
        <v>100</v>
      </c>
      <c r="E93" s="204"/>
      <c r="F93" s="1"/>
    </row>
    <row r="94" spans="1:6" x14ac:dyDescent="0.25">
      <c r="A94" s="268" t="s">
        <v>99</v>
      </c>
      <c r="B94" s="268"/>
      <c r="C94" s="61">
        <v>339039</v>
      </c>
      <c r="D94" s="62">
        <v>100</v>
      </c>
      <c r="E94" s="204"/>
      <c r="F94" s="1"/>
    </row>
    <row r="95" spans="1:6" x14ac:dyDescent="0.25">
      <c r="A95" s="282" t="s">
        <v>71</v>
      </c>
      <c r="B95" s="282"/>
      <c r="C95" s="63">
        <v>339000</v>
      </c>
      <c r="D95" s="64">
        <v>100</v>
      </c>
      <c r="E95" s="29">
        <f>SUM(E88:E94)</f>
        <v>379702</v>
      </c>
      <c r="F95" s="1"/>
    </row>
    <row r="96" spans="1:6" x14ac:dyDescent="0.25">
      <c r="A96" s="360" t="s">
        <v>76</v>
      </c>
      <c r="B96" s="360"/>
      <c r="C96" s="32"/>
      <c r="D96" s="33"/>
      <c r="E96" s="34">
        <f>E95</f>
        <v>379702</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379702</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30" x14ac:dyDescent="0.25">
      <c r="A109" s="214" t="s">
        <v>8</v>
      </c>
      <c r="B109" s="215"/>
      <c r="C109" s="215"/>
      <c r="D109" s="215"/>
      <c r="E109" s="216"/>
      <c r="F109" s="1"/>
    </row>
    <row r="110" spans="1:6" x14ac:dyDescent="0.25">
      <c r="A110" s="268" t="s">
        <v>9</v>
      </c>
      <c r="B110" s="268"/>
      <c r="C110" s="53" t="s">
        <v>10</v>
      </c>
      <c r="D110" s="58">
        <v>112</v>
      </c>
      <c r="E110" s="227">
        <v>50000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50000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7">
        <v>40000</v>
      </c>
      <c r="F120" s="1"/>
    </row>
    <row r="121" spans="1:6" x14ac:dyDescent="0.25">
      <c r="A121" s="269" t="s">
        <v>13</v>
      </c>
      <c r="B121" s="269"/>
      <c r="C121" s="86">
        <v>339039</v>
      </c>
      <c r="D121" s="39">
        <v>112</v>
      </c>
      <c r="E121" s="24">
        <f>SUM(E120)</f>
        <v>40000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90000</v>
      </c>
      <c r="F124" s="1"/>
    </row>
    <row r="125" spans="1:6" x14ac:dyDescent="0.25">
      <c r="A125" s="360" t="s">
        <v>76</v>
      </c>
      <c r="B125" s="360"/>
      <c r="C125" s="32"/>
      <c r="D125" s="33"/>
      <c r="E125" s="34">
        <f>E124</f>
        <v>90000</v>
      </c>
      <c r="F125" s="1"/>
    </row>
    <row r="126" spans="1:6" ht="19.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90000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1639643.28</v>
      </c>
      <c r="F136" s="1"/>
    </row>
    <row r="137" spans="1:6" x14ac:dyDescent="0.25">
      <c r="A137" s="362"/>
      <c r="B137" s="362"/>
      <c r="C137" s="101">
        <v>2994</v>
      </c>
      <c r="D137" s="101">
        <v>100</v>
      </c>
      <c r="E137" s="221">
        <f>E96</f>
        <v>379702</v>
      </c>
      <c r="F137" s="1"/>
    </row>
    <row r="138" spans="1:6" ht="15" customHeight="1" x14ac:dyDescent="0.25">
      <c r="A138" s="362"/>
      <c r="B138" s="362"/>
      <c r="C138" s="101">
        <v>4572</v>
      </c>
      <c r="D138" s="101">
        <v>112</v>
      </c>
      <c r="E138" s="221">
        <f>E125</f>
        <v>90000</v>
      </c>
      <c r="F138" s="1"/>
    </row>
    <row r="139" spans="1:6" ht="15" customHeight="1" x14ac:dyDescent="0.25">
      <c r="A139" s="362"/>
      <c r="B139" s="362"/>
      <c r="C139" s="363" t="s">
        <v>123</v>
      </c>
      <c r="D139" s="363"/>
      <c r="E139" s="222">
        <f>SUM(E136:E138)</f>
        <v>2109345.2800000003</v>
      </c>
      <c r="F139" s="1"/>
    </row>
    <row r="140" spans="1:6" x14ac:dyDescent="0.25">
      <c r="A140" s="362" t="s">
        <v>124</v>
      </c>
      <c r="B140" s="362"/>
      <c r="C140" s="101" t="s">
        <v>120</v>
      </c>
      <c r="D140" s="101">
        <v>112</v>
      </c>
      <c r="E140" s="221">
        <f>E80</f>
        <v>20000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20000</v>
      </c>
      <c r="F143" s="1"/>
    </row>
    <row r="144" spans="1:6" x14ac:dyDescent="0.25">
      <c r="A144" s="364" t="s">
        <v>126</v>
      </c>
      <c r="B144" s="364"/>
      <c r="C144" s="364"/>
      <c r="D144" s="364"/>
      <c r="E144" s="47">
        <f>SUM(E139,E143)</f>
        <v>2129345.2800000003</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88" sqref="E88"/>
    </sheetView>
  </sheetViews>
  <sheetFormatPr defaultRowHeight="15" x14ac:dyDescent="0.25"/>
  <cols>
    <col min="1" max="1" width="31.42578125"/>
    <col min="2" max="2" width="24.5703125"/>
    <col min="3" max="4" width="8.5703125"/>
    <col min="5" max="5" width="19.28515625"/>
    <col min="6" max="6" width="9.85546875" bestFit="1" customWidth="1"/>
    <col min="7"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6">
        <v>25256.43</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25256.43</v>
      </c>
      <c r="F13" s="1"/>
    </row>
    <row r="14" spans="1:6" x14ac:dyDescent="0.25">
      <c r="A14" s="350" t="s">
        <v>14</v>
      </c>
      <c r="B14" s="350"/>
      <c r="C14" s="19" t="s">
        <v>15</v>
      </c>
      <c r="D14" s="19">
        <v>112</v>
      </c>
      <c r="E14" s="234">
        <f>81000-81000</f>
        <v>0</v>
      </c>
      <c r="F14" s="15"/>
    </row>
    <row r="15" spans="1:6" x14ac:dyDescent="0.25">
      <c r="A15" s="269" t="s">
        <v>13</v>
      </c>
      <c r="B15" s="269"/>
      <c r="C15" s="22">
        <v>339018</v>
      </c>
      <c r="D15" s="22">
        <v>112</v>
      </c>
      <c r="E15" s="24">
        <f>SUM(E14)</f>
        <v>0</v>
      </c>
      <c r="F15" s="1"/>
    </row>
    <row r="16" spans="1:6" x14ac:dyDescent="0.25">
      <c r="A16" s="350" t="s">
        <v>16</v>
      </c>
      <c r="B16" s="350"/>
      <c r="C16" s="25" t="s">
        <v>17</v>
      </c>
      <c r="D16" s="26">
        <v>112</v>
      </c>
      <c r="E16" s="226">
        <v>60000</v>
      </c>
      <c r="F16" s="1"/>
    </row>
    <row r="17" spans="1:6" x14ac:dyDescent="0.25">
      <c r="A17" s="269" t="s">
        <v>13</v>
      </c>
      <c r="B17" s="269"/>
      <c r="C17" s="22">
        <v>339020</v>
      </c>
      <c r="D17" s="23">
        <v>112</v>
      </c>
      <c r="E17" s="24">
        <f>SUM(E16)</f>
        <v>60000</v>
      </c>
      <c r="F17" s="1"/>
    </row>
    <row r="18" spans="1:6" x14ac:dyDescent="0.25">
      <c r="A18" s="350" t="s">
        <v>18</v>
      </c>
      <c r="B18" s="350"/>
      <c r="C18" s="19" t="s">
        <v>19</v>
      </c>
      <c r="D18" s="20">
        <v>112</v>
      </c>
      <c r="E18" s="226">
        <v>75000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75000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26">
        <v>10000</v>
      </c>
      <c r="F25" s="1"/>
    </row>
    <row r="26" spans="1:6" x14ac:dyDescent="0.25">
      <c r="A26" s="350" t="s">
        <v>28</v>
      </c>
      <c r="B26" s="350"/>
      <c r="C26" s="25" t="s">
        <v>29</v>
      </c>
      <c r="D26" s="26">
        <v>112</v>
      </c>
      <c r="E26" s="226"/>
      <c r="F26" s="1"/>
    </row>
    <row r="27" spans="1:6" x14ac:dyDescent="0.25">
      <c r="A27" s="350" t="s">
        <v>30</v>
      </c>
      <c r="B27" s="350"/>
      <c r="C27" s="19" t="s">
        <v>31</v>
      </c>
      <c r="D27" s="20">
        <v>112</v>
      </c>
      <c r="E27" s="226">
        <v>25000</v>
      </c>
      <c r="F27" s="1"/>
    </row>
    <row r="28" spans="1:6" x14ac:dyDescent="0.25">
      <c r="A28" s="269" t="s">
        <v>13</v>
      </c>
      <c r="B28" s="269"/>
      <c r="C28" s="22">
        <v>339033</v>
      </c>
      <c r="D28" s="23">
        <v>112</v>
      </c>
      <c r="E28" s="24">
        <f>SUM(E25:E27)</f>
        <v>35000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6">
        <v>8000</v>
      </c>
      <c r="F32" s="1"/>
    </row>
    <row r="33" spans="1:6" x14ac:dyDescent="0.25">
      <c r="A33" s="350" t="s">
        <v>38</v>
      </c>
      <c r="B33" s="350"/>
      <c r="C33" s="19" t="s">
        <v>39</v>
      </c>
      <c r="D33" s="20">
        <v>112</v>
      </c>
      <c r="E33" s="226">
        <v>4000</v>
      </c>
      <c r="F33" s="1"/>
    </row>
    <row r="34" spans="1:6" x14ac:dyDescent="0.25">
      <c r="A34" s="350" t="s">
        <v>40</v>
      </c>
      <c r="B34" s="350"/>
      <c r="C34" s="25" t="s">
        <v>41</v>
      </c>
      <c r="D34" s="26">
        <v>112</v>
      </c>
      <c r="E34" s="226"/>
      <c r="F34" s="1"/>
    </row>
    <row r="35" spans="1:6" x14ac:dyDescent="0.25">
      <c r="A35" s="350" t="s">
        <v>42</v>
      </c>
      <c r="B35" s="350"/>
      <c r="C35" s="19" t="s">
        <v>43</v>
      </c>
      <c r="D35" s="26">
        <v>112</v>
      </c>
      <c r="E35" s="226"/>
      <c r="F35" s="1"/>
    </row>
    <row r="36" spans="1:6" x14ac:dyDescent="0.25">
      <c r="A36" s="269" t="s">
        <v>13</v>
      </c>
      <c r="B36" s="269"/>
      <c r="C36" s="22">
        <v>339036</v>
      </c>
      <c r="D36" s="23">
        <v>112</v>
      </c>
      <c r="E36" s="24">
        <f>SUM(E32:E35)</f>
        <v>12000</v>
      </c>
      <c r="F36" s="1"/>
    </row>
    <row r="37" spans="1:6" x14ac:dyDescent="0.25">
      <c r="A37" s="350" t="s">
        <v>44</v>
      </c>
      <c r="B37" s="350"/>
      <c r="C37" s="19" t="s">
        <v>45</v>
      </c>
      <c r="D37" s="20">
        <v>112</v>
      </c>
      <c r="E37" s="226">
        <v>400000</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400000</v>
      </c>
      <c r="F39" s="1"/>
    </row>
    <row r="40" spans="1:6" x14ac:dyDescent="0.25">
      <c r="A40" s="350" t="s">
        <v>48</v>
      </c>
      <c r="B40" s="350"/>
      <c r="C40" s="19" t="s">
        <v>49</v>
      </c>
      <c r="D40" s="20">
        <v>112</v>
      </c>
      <c r="E40" s="226">
        <v>230000</v>
      </c>
      <c r="F40" s="1"/>
    </row>
    <row r="41" spans="1:6" x14ac:dyDescent="0.25">
      <c r="A41" s="352" t="s">
        <v>50</v>
      </c>
      <c r="B41" s="352"/>
      <c r="C41" s="26" t="s">
        <v>51</v>
      </c>
      <c r="D41" s="26">
        <v>112</v>
      </c>
      <c r="E41" s="226"/>
      <c r="F41" s="1"/>
    </row>
    <row r="42" spans="1:6" x14ac:dyDescent="0.25">
      <c r="A42" s="352" t="s">
        <v>52</v>
      </c>
      <c r="B42" s="352"/>
      <c r="C42" s="26" t="s">
        <v>53</v>
      </c>
      <c r="D42" s="26">
        <v>112</v>
      </c>
      <c r="E42" s="226"/>
      <c r="F42" s="1"/>
    </row>
    <row r="43" spans="1:6" x14ac:dyDescent="0.25">
      <c r="A43" s="352" t="s">
        <v>54</v>
      </c>
      <c r="B43" s="352"/>
      <c r="C43" s="26" t="s">
        <v>55</v>
      </c>
      <c r="D43" s="26">
        <v>112</v>
      </c>
      <c r="E43" s="226"/>
      <c r="F43" s="1"/>
    </row>
    <row r="44" spans="1:6" x14ac:dyDescent="0.25">
      <c r="A44" s="350" t="s">
        <v>56</v>
      </c>
      <c r="B44" s="350"/>
      <c r="C44" s="25" t="s">
        <v>57</v>
      </c>
      <c r="D44" s="26">
        <v>112</v>
      </c>
      <c r="E44" s="226">
        <v>5000</v>
      </c>
      <c r="F44" s="1"/>
    </row>
    <row r="45" spans="1:6" x14ac:dyDescent="0.25">
      <c r="A45" s="350" t="s">
        <v>40</v>
      </c>
      <c r="B45" s="350"/>
      <c r="C45" s="25" t="s">
        <v>58</v>
      </c>
      <c r="D45" s="26">
        <v>112</v>
      </c>
      <c r="E45" s="226"/>
      <c r="F45" s="1"/>
    </row>
    <row r="46" spans="1:6" x14ac:dyDescent="0.25">
      <c r="A46" s="352" t="s">
        <v>59</v>
      </c>
      <c r="B46" s="352"/>
      <c r="C46" s="26" t="s">
        <v>60</v>
      </c>
      <c r="D46" s="26">
        <v>112</v>
      </c>
      <c r="E46" s="226"/>
      <c r="F46" s="1"/>
    </row>
    <row r="47" spans="1:6" x14ac:dyDescent="0.25">
      <c r="A47" s="352" t="s">
        <v>46</v>
      </c>
      <c r="B47" s="352"/>
      <c r="C47" s="26" t="s">
        <v>61</v>
      </c>
      <c r="D47" s="26">
        <v>112</v>
      </c>
      <c r="E47" s="226"/>
      <c r="F47" s="1"/>
    </row>
    <row r="48" spans="1:6" x14ac:dyDescent="0.25">
      <c r="A48" s="352" t="s">
        <v>62</v>
      </c>
      <c r="B48" s="352"/>
      <c r="C48" s="26" t="s">
        <v>63</v>
      </c>
      <c r="D48" s="26">
        <v>112</v>
      </c>
      <c r="E48" s="226"/>
      <c r="F48" s="1"/>
    </row>
    <row r="49" spans="1:6" x14ac:dyDescent="0.25">
      <c r="A49" s="350" t="s">
        <v>42</v>
      </c>
      <c r="B49" s="350"/>
      <c r="C49" s="25" t="s">
        <v>64</v>
      </c>
      <c r="D49" s="26">
        <v>112</v>
      </c>
      <c r="E49" s="226"/>
      <c r="F49" s="1"/>
    </row>
    <row r="50" spans="1:6" x14ac:dyDescent="0.25">
      <c r="A50" s="352" t="s">
        <v>65</v>
      </c>
      <c r="B50" s="352"/>
      <c r="C50" s="26" t="s">
        <v>66</v>
      </c>
      <c r="D50" s="26">
        <v>112</v>
      </c>
      <c r="E50" s="226"/>
      <c r="F50" s="1"/>
    </row>
    <row r="51" spans="1:6" x14ac:dyDescent="0.25">
      <c r="A51" s="269" t="s">
        <v>13</v>
      </c>
      <c r="B51" s="269"/>
      <c r="C51" s="23">
        <v>339039</v>
      </c>
      <c r="D51" s="23">
        <v>112</v>
      </c>
      <c r="E51" s="24">
        <f>SUM(E40:E50)</f>
        <v>235000</v>
      </c>
      <c r="F51" s="1"/>
    </row>
    <row r="52" spans="1:6" x14ac:dyDescent="0.25">
      <c r="A52" s="352" t="s">
        <v>67</v>
      </c>
      <c r="B52" s="352"/>
      <c r="C52" s="26" t="s">
        <v>68</v>
      </c>
      <c r="D52" s="26">
        <v>112</v>
      </c>
      <c r="E52" s="226">
        <v>3000</v>
      </c>
      <c r="F52" s="1"/>
    </row>
    <row r="53" spans="1:6" x14ac:dyDescent="0.25">
      <c r="A53" s="269" t="s">
        <v>13</v>
      </c>
      <c r="B53" s="269"/>
      <c r="C53" s="23">
        <v>339047</v>
      </c>
      <c r="D53" s="23">
        <v>112</v>
      </c>
      <c r="E53" s="24">
        <f>SUM(E52)</f>
        <v>3000</v>
      </c>
      <c r="F53" s="1"/>
    </row>
    <row r="54" spans="1:6" x14ac:dyDescent="0.25">
      <c r="A54" s="352" t="s">
        <v>69</v>
      </c>
      <c r="B54" s="352"/>
      <c r="C54" s="26" t="s">
        <v>70</v>
      </c>
      <c r="D54" s="26">
        <v>112</v>
      </c>
      <c r="E54" s="226">
        <v>6000</v>
      </c>
      <c r="F54" s="1"/>
    </row>
    <row r="55" spans="1:6" x14ac:dyDescent="0.25">
      <c r="A55" s="269" t="s">
        <v>13</v>
      </c>
      <c r="B55" s="269"/>
      <c r="C55" s="23">
        <v>339093</v>
      </c>
      <c r="D55" s="23">
        <v>112</v>
      </c>
      <c r="E55" s="24">
        <f>SUM(E54)</f>
        <v>6000</v>
      </c>
      <c r="F55" s="1"/>
    </row>
    <row r="56" spans="1:6" x14ac:dyDescent="0.25">
      <c r="A56" s="272" t="s">
        <v>71</v>
      </c>
      <c r="B56" s="272"/>
      <c r="C56" s="28">
        <v>339000</v>
      </c>
      <c r="D56" s="28">
        <v>112</v>
      </c>
      <c r="E56" s="29">
        <f>SUM(E13,E15,E17,E20,E22,E24,E28,E31,E36,E39,E51,E53,E55)</f>
        <v>851256.42999999993</v>
      </c>
      <c r="F56" s="1"/>
    </row>
    <row r="57" spans="1:6" x14ac:dyDescent="0.25">
      <c r="A57" s="352" t="s">
        <v>72</v>
      </c>
      <c r="B57" s="352"/>
      <c r="C57" s="26" t="s">
        <v>73</v>
      </c>
      <c r="D57" s="26">
        <v>112</v>
      </c>
      <c r="E57" s="226">
        <v>3500</v>
      </c>
      <c r="F57" s="1"/>
    </row>
    <row r="58" spans="1:6" x14ac:dyDescent="0.25">
      <c r="A58" s="269" t="s">
        <v>13</v>
      </c>
      <c r="B58" s="269"/>
      <c r="C58" s="23">
        <v>339147</v>
      </c>
      <c r="D58" s="23">
        <v>112</v>
      </c>
      <c r="E58" s="24">
        <f>SUM(E57)</f>
        <v>3500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3500</v>
      </c>
      <c r="F61" s="1"/>
    </row>
    <row r="62" spans="1:6" x14ac:dyDescent="0.25">
      <c r="A62" s="354" t="s">
        <v>76</v>
      </c>
      <c r="B62" s="354"/>
      <c r="C62" s="205"/>
      <c r="D62" s="206"/>
      <c r="E62" s="207">
        <f>SUM(E56,E61)</f>
        <v>854756.42999999993</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6">
        <v>30000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30000</v>
      </c>
      <c r="F75" s="1"/>
    </row>
    <row r="76" spans="1:6" x14ac:dyDescent="0.25">
      <c r="A76" s="276" t="s">
        <v>71</v>
      </c>
      <c r="B76" s="276"/>
      <c r="C76" s="37">
        <v>449000</v>
      </c>
      <c r="D76" s="37">
        <v>112</v>
      </c>
      <c r="E76" s="38">
        <f>SUM(E65,E67,E69,E71,E75)</f>
        <v>30000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30000</v>
      </c>
      <c r="F80" s="1"/>
    </row>
    <row r="81" spans="1:6" x14ac:dyDescent="0.25">
      <c r="A81" s="278" t="s">
        <v>93</v>
      </c>
      <c r="B81" s="278"/>
      <c r="C81" s="45"/>
      <c r="D81" s="46"/>
      <c r="E81" s="47">
        <f>SUM(E62,E80)</f>
        <v>884756.42999999993</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6">
        <f>60000+81000</f>
        <v>141000</v>
      </c>
      <c r="F88" s="1"/>
    </row>
    <row r="89" spans="1:6" x14ac:dyDescent="0.25">
      <c r="A89" s="268" t="s">
        <v>18</v>
      </c>
      <c r="B89" s="268"/>
      <c r="C89" s="56">
        <v>339030</v>
      </c>
      <c r="D89" s="54">
        <v>100</v>
      </c>
      <c r="E89" s="226"/>
      <c r="F89" s="1"/>
    </row>
    <row r="90" spans="1:6" x14ac:dyDescent="0.25">
      <c r="A90" s="268" t="s">
        <v>95</v>
      </c>
      <c r="B90" s="268"/>
      <c r="C90" s="53">
        <v>339031</v>
      </c>
      <c r="D90" s="57">
        <v>100</v>
      </c>
      <c r="E90" s="226"/>
      <c r="F90" s="1"/>
    </row>
    <row r="91" spans="1:6" x14ac:dyDescent="0.25">
      <c r="A91" s="268" t="s">
        <v>96</v>
      </c>
      <c r="B91" s="268"/>
      <c r="C91" s="56">
        <v>339032</v>
      </c>
      <c r="D91" s="58">
        <v>100</v>
      </c>
      <c r="E91" s="226">
        <v>8959.2000000000007</v>
      </c>
      <c r="F91" s="1"/>
    </row>
    <row r="92" spans="1:6" x14ac:dyDescent="0.25">
      <c r="A92" s="268" t="s">
        <v>97</v>
      </c>
      <c r="B92" s="268"/>
      <c r="C92" s="59">
        <v>339033</v>
      </c>
      <c r="D92" s="60">
        <v>100</v>
      </c>
      <c r="E92" s="226"/>
      <c r="F92" s="1"/>
    </row>
    <row r="93" spans="1:6" x14ac:dyDescent="0.25">
      <c r="A93" s="268" t="s">
        <v>98</v>
      </c>
      <c r="B93" s="268"/>
      <c r="C93" s="56">
        <v>339036</v>
      </c>
      <c r="D93" s="58">
        <v>100</v>
      </c>
      <c r="E93" s="226"/>
      <c r="F93" s="1"/>
    </row>
    <row r="94" spans="1:6" x14ac:dyDescent="0.25">
      <c r="A94" s="268" t="s">
        <v>99</v>
      </c>
      <c r="B94" s="268"/>
      <c r="C94" s="61">
        <v>339039</v>
      </c>
      <c r="D94" s="62">
        <v>100</v>
      </c>
      <c r="E94" s="226"/>
      <c r="F94" s="1"/>
    </row>
    <row r="95" spans="1:6" x14ac:dyDescent="0.25">
      <c r="A95" s="282" t="s">
        <v>71</v>
      </c>
      <c r="B95" s="282"/>
      <c r="C95" s="63">
        <v>339000</v>
      </c>
      <c r="D95" s="64">
        <v>100</v>
      </c>
      <c r="E95" s="29">
        <f>SUM(E88:E94)</f>
        <v>149959.20000000001</v>
      </c>
      <c r="F95" s="1"/>
    </row>
    <row r="96" spans="1:6" x14ac:dyDescent="0.25">
      <c r="A96" s="360" t="s">
        <v>76</v>
      </c>
      <c r="B96" s="360"/>
      <c r="C96" s="32"/>
      <c r="D96" s="33"/>
      <c r="E96" s="34">
        <f>E95</f>
        <v>149959.20000000001</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149959.20000000001</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23.25" customHeight="1" x14ac:dyDescent="0.25">
      <c r="A109" s="214" t="s">
        <v>8</v>
      </c>
      <c r="B109" s="215"/>
      <c r="C109" s="215"/>
      <c r="D109" s="215"/>
      <c r="E109" s="216"/>
      <c r="F109" s="1"/>
    </row>
    <row r="110" spans="1:6" x14ac:dyDescent="0.25">
      <c r="A110" s="268" t="s">
        <v>9</v>
      </c>
      <c r="B110" s="268"/>
      <c r="C110" s="53" t="s">
        <v>10</v>
      </c>
      <c r="D110" s="58">
        <v>112</v>
      </c>
      <c r="E110" s="226">
        <v>10000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10000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26">
        <v>10000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10000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6">
        <v>10000</v>
      </c>
      <c r="F120" s="1"/>
    </row>
    <row r="121" spans="1:6" x14ac:dyDescent="0.25">
      <c r="A121" s="269" t="s">
        <v>13</v>
      </c>
      <c r="B121" s="269"/>
      <c r="C121" s="86">
        <v>339039</v>
      </c>
      <c r="D121" s="39">
        <v>112</v>
      </c>
      <c r="E121" s="24">
        <f>SUM(E120)</f>
        <v>10000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30000</v>
      </c>
      <c r="F124" s="1"/>
    </row>
    <row r="125" spans="1:6" x14ac:dyDescent="0.25">
      <c r="A125" s="360" t="s">
        <v>76</v>
      </c>
      <c r="B125" s="360"/>
      <c r="C125" s="32"/>
      <c r="D125" s="33"/>
      <c r="E125" s="34">
        <f>E124</f>
        <v>30000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30000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854756.42999999993</v>
      </c>
      <c r="F136" s="1"/>
    </row>
    <row r="137" spans="1:6" x14ac:dyDescent="0.25">
      <c r="A137" s="362"/>
      <c r="B137" s="362"/>
      <c r="C137" s="101">
        <v>2994</v>
      </c>
      <c r="D137" s="101">
        <v>100</v>
      </c>
      <c r="E137" s="221">
        <f>E96</f>
        <v>149959.20000000001</v>
      </c>
      <c r="F137" s="15"/>
    </row>
    <row r="138" spans="1:6" x14ac:dyDescent="0.25">
      <c r="A138" s="362"/>
      <c r="B138" s="362"/>
      <c r="C138" s="101">
        <v>4572</v>
      </c>
      <c r="D138" s="101">
        <v>112</v>
      </c>
      <c r="E138" s="221">
        <f>E125</f>
        <v>30000</v>
      </c>
      <c r="F138" s="1"/>
    </row>
    <row r="139" spans="1:6" x14ac:dyDescent="0.25">
      <c r="A139" s="362"/>
      <c r="B139" s="362"/>
      <c r="C139" s="363" t="s">
        <v>123</v>
      </c>
      <c r="D139" s="363"/>
      <c r="E139" s="222">
        <f>SUM(E136:E138)</f>
        <v>1034715.6299999999</v>
      </c>
      <c r="F139" s="1"/>
    </row>
    <row r="140" spans="1:6" x14ac:dyDescent="0.25">
      <c r="A140" s="362" t="s">
        <v>124</v>
      </c>
      <c r="B140" s="362"/>
      <c r="C140" s="101" t="s">
        <v>120</v>
      </c>
      <c r="D140" s="101">
        <v>112</v>
      </c>
      <c r="E140" s="221">
        <f>E80</f>
        <v>30000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30000</v>
      </c>
      <c r="F143" s="1"/>
    </row>
    <row r="144" spans="1:6" x14ac:dyDescent="0.25">
      <c r="A144" s="364" t="s">
        <v>126</v>
      </c>
      <c r="B144" s="364"/>
      <c r="C144" s="364"/>
      <c r="D144" s="364"/>
      <c r="E144" s="47">
        <f>SUM(E139,E143)</f>
        <v>1064715.6299999999</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88" sqref="E88"/>
    </sheetView>
  </sheetViews>
  <sheetFormatPr defaultRowHeight="15" x14ac:dyDescent="0.25"/>
  <cols>
    <col min="1" max="1" width="32.5703125"/>
    <col min="2" max="2" width="23.28515625"/>
    <col min="3" max="4" width="8.5703125"/>
    <col min="5" max="5" width="20.42578125"/>
    <col min="6" max="6" width="9.85546875" bestFit="1" customWidth="1"/>
    <col min="7"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4">
        <v>46200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46200</v>
      </c>
      <c r="F13" s="1"/>
    </row>
    <row r="14" spans="1:6" x14ac:dyDescent="0.25">
      <c r="A14" s="350" t="s">
        <v>14</v>
      </c>
      <c r="B14" s="350"/>
      <c r="C14" s="19" t="s">
        <v>15</v>
      </c>
      <c r="D14" s="19">
        <v>112</v>
      </c>
      <c r="E14" s="234">
        <f>27900+24000-24000</f>
        <v>27900</v>
      </c>
      <c r="F14" s="15"/>
    </row>
    <row r="15" spans="1:6" x14ac:dyDescent="0.25">
      <c r="A15" s="269" t="s">
        <v>13</v>
      </c>
      <c r="B15" s="269"/>
      <c r="C15" s="22">
        <v>339018</v>
      </c>
      <c r="D15" s="22">
        <v>112</v>
      </c>
      <c r="E15" s="24">
        <f>SUM(E14)</f>
        <v>27900</v>
      </c>
      <c r="F15" s="1"/>
    </row>
    <row r="16" spans="1:6" x14ac:dyDescent="0.25">
      <c r="A16" s="350" t="s">
        <v>16</v>
      </c>
      <c r="B16" s="350"/>
      <c r="C16" s="25" t="s">
        <v>17</v>
      </c>
      <c r="D16" s="26">
        <v>112</v>
      </c>
      <c r="E16" s="234">
        <f>(3*3000)+(4*6000)</f>
        <v>33000</v>
      </c>
      <c r="F16" s="1"/>
    </row>
    <row r="17" spans="1:6" x14ac:dyDescent="0.25">
      <c r="A17" s="269" t="s">
        <v>13</v>
      </c>
      <c r="B17" s="269"/>
      <c r="C17" s="22">
        <v>339020</v>
      </c>
      <c r="D17" s="23">
        <v>112</v>
      </c>
      <c r="E17" s="24">
        <f>SUM(E16)</f>
        <v>33000</v>
      </c>
      <c r="F17" s="1"/>
    </row>
    <row r="18" spans="1:6" x14ac:dyDescent="0.25">
      <c r="A18" s="350" t="s">
        <v>18</v>
      </c>
      <c r="B18" s="350"/>
      <c r="C18" s="19" t="s">
        <v>19</v>
      </c>
      <c r="D18" s="20">
        <v>112</v>
      </c>
      <c r="E18" s="234">
        <v>55000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55000</v>
      </c>
      <c r="F20" s="1"/>
    </row>
    <row r="21" spans="1:6" x14ac:dyDescent="0.25">
      <c r="A21" s="351" t="s">
        <v>22</v>
      </c>
      <c r="B21" s="351"/>
      <c r="C21" s="19" t="s">
        <v>23</v>
      </c>
      <c r="D21" s="20">
        <v>112</v>
      </c>
      <c r="E21" s="23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34">
        <v>10000</v>
      </c>
      <c r="F23" s="1"/>
    </row>
    <row r="24" spans="1:6" x14ac:dyDescent="0.25">
      <c r="A24" s="269" t="s">
        <v>13</v>
      </c>
      <c r="B24" s="269"/>
      <c r="C24" s="22">
        <v>339032</v>
      </c>
      <c r="D24" s="23">
        <v>112</v>
      </c>
      <c r="E24" s="24">
        <f>SUM(E23)</f>
        <v>10000</v>
      </c>
      <c r="F24" s="1"/>
    </row>
    <row r="25" spans="1:6" x14ac:dyDescent="0.25">
      <c r="A25" s="350" t="s">
        <v>26</v>
      </c>
      <c r="B25" s="350"/>
      <c r="C25" s="19" t="s">
        <v>27</v>
      </c>
      <c r="D25" s="20">
        <v>112</v>
      </c>
      <c r="E25" s="234">
        <v>8000</v>
      </c>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8000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34">
        <v>8000</v>
      </c>
      <c r="F32" s="1"/>
    </row>
    <row r="33" spans="1:6" x14ac:dyDescent="0.25">
      <c r="A33" s="350" t="s">
        <v>38</v>
      </c>
      <c r="B33" s="350"/>
      <c r="C33" s="19" t="s">
        <v>39</v>
      </c>
      <c r="D33" s="20">
        <v>112</v>
      </c>
      <c r="E33" s="234">
        <v>7000</v>
      </c>
      <c r="F33" s="1"/>
    </row>
    <row r="34" spans="1:6" x14ac:dyDescent="0.25">
      <c r="A34" s="350" t="s">
        <v>40</v>
      </c>
      <c r="B34" s="350"/>
      <c r="C34" s="25" t="s">
        <v>41</v>
      </c>
      <c r="D34" s="26">
        <v>112</v>
      </c>
      <c r="E34" s="234">
        <v>6000</v>
      </c>
      <c r="F34" s="1"/>
    </row>
    <row r="35" spans="1:6" x14ac:dyDescent="0.25">
      <c r="A35" s="350" t="s">
        <v>42</v>
      </c>
      <c r="B35" s="350"/>
      <c r="C35" s="19" t="s">
        <v>43</v>
      </c>
      <c r="D35" s="26">
        <v>112</v>
      </c>
      <c r="E35" s="234"/>
      <c r="F35" s="1"/>
    </row>
    <row r="36" spans="1:6" x14ac:dyDescent="0.25">
      <c r="A36" s="269" t="s">
        <v>13</v>
      </c>
      <c r="B36" s="269"/>
      <c r="C36" s="22">
        <v>339036</v>
      </c>
      <c r="D36" s="23">
        <v>112</v>
      </c>
      <c r="E36" s="24">
        <f>SUM(E32:E35)</f>
        <v>21000</v>
      </c>
      <c r="F36" s="1"/>
    </row>
    <row r="37" spans="1:6" x14ac:dyDescent="0.25">
      <c r="A37" s="350" t="s">
        <v>44</v>
      </c>
      <c r="B37" s="350"/>
      <c r="C37" s="19" t="s">
        <v>45</v>
      </c>
      <c r="D37" s="20">
        <v>112</v>
      </c>
      <c r="E37" s="234">
        <v>362700</v>
      </c>
      <c r="F37" s="1"/>
    </row>
    <row r="38" spans="1:6" x14ac:dyDescent="0.25">
      <c r="A38" s="350" t="s">
        <v>46</v>
      </c>
      <c r="B38" s="350"/>
      <c r="C38" s="25" t="s">
        <v>47</v>
      </c>
      <c r="D38" s="26">
        <v>112</v>
      </c>
      <c r="E38" s="234"/>
      <c r="F38" s="1"/>
    </row>
    <row r="39" spans="1:6" x14ac:dyDescent="0.25">
      <c r="A39" s="269" t="s">
        <v>13</v>
      </c>
      <c r="B39" s="269"/>
      <c r="C39" s="22">
        <v>339037</v>
      </c>
      <c r="D39" s="23">
        <v>112</v>
      </c>
      <c r="E39" s="24">
        <f>SUM(E37:E38)</f>
        <v>362700</v>
      </c>
      <c r="F39" s="1"/>
    </row>
    <row r="40" spans="1:6" x14ac:dyDescent="0.25">
      <c r="A40" s="350" t="s">
        <v>48</v>
      </c>
      <c r="B40" s="350"/>
      <c r="C40" s="19" t="s">
        <v>49</v>
      </c>
      <c r="D40" s="20">
        <v>112</v>
      </c>
      <c r="E40" s="204">
        <v>255079.02000000002</v>
      </c>
      <c r="F40" s="1"/>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255079.02000000002</v>
      </c>
      <c r="F51" s="1"/>
    </row>
    <row r="52" spans="1:6" x14ac:dyDescent="0.25">
      <c r="A52" s="352" t="s">
        <v>67</v>
      </c>
      <c r="B52" s="352"/>
      <c r="C52" s="26" t="s">
        <v>68</v>
      </c>
      <c r="D52" s="26">
        <v>112</v>
      </c>
      <c r="E52" s="234">
        <v>2000</v>
      </c>
      <c r="F52" s="1"/>
    </row>
    <row r="53" spans="1:6" x14ac:dyDescent="0.25">
      <c r="A53" s="269" t="s">
        <v>13</v>
      </c>
      <c r="B53" s="269"/>
      <c r="C53" s="23">
        <v>339047</v>
      </c>
      <c r="D53" s="23">
        <v>112</v>
      </c>
      <c r="E53" s="24">
        <f>SUM(E52)</f>
        <v>2000</v>
      </c>
      <c r="F53" s="1"/>
    </row>
    <row r="54" spans="1:6" x14ac:dyDescent="0.25">
      <c r="A54" s="352" t="s">
        <v>69</v>
      </c>
      <c r="B54" s="352"/>
      <c r="C54" s="26" t="s">
        <v>70</v>
      </c>
      <c r="D54" s="26">
        <v>112</v>
      </c>
      <c r="E54" s="234">
        <v>90000</v>
      </c>
      <c r="F54" s="1"/>
    </row>
    <row r="55" spans="1:6" x14ac:dyDescent="0.25">
      <c r="A55" s="269" t="s">
        <v>13</v>
      </c>
      <c r="B55" s="269"/>
      <c r="C55" s="23">
        <v>339093</v>
      </c>
      <c r="D55" s="23">
        <v>112</v>
      </c>
      <c r="E55" s="24">
        <f>SUM(E54)</f>
        <v>90000</v>
      </c>
      <c r="F55" s="1"/>
    </row>
    <row r="56" spans="1:6" x14ac:dyDescent="0.25">
      <c r="A56" s="272" t="s">
        <v>71</v>
      </c>
      <c r="B56" s="272"/>
      <c r="C56" s="28">
        <v>339000</v>
      </c>
      <c r="D56" s="28">
        <v>112</v>
      </c>
      <c r="E56" s="29">
        <f>SUM(E13,E15,E17,E20,E22,E24,E28,E31,E36,E39,E51,E53,E55)</f>
        <v>910879.02</v>
      </c>
      <c r="F56" s="1"/>
    </row>
    <row r="57" spans="1:6" x14ac:dyDescent="0.25">
      <c r="A57" s="352" t="s">
        <v>72</v>
      </c>
      <c r="B57" s="352"/>
      <c r="C57" s="26" t="s">
        <v>73</v>
      </c>
      <c r="D57" s="26">
        <v>112</v>
      </c>
      <c r="E57" s="234">
        <v>15000</v>
      </c>
      <c r="F57" s="1"/>
    </row>
    <row r="58" spans="1:6" x14ac:dyDescent="0.25">
      <c r="A58" s="269" t="s">
        <v>13</v>
      </c>
      <c r="B58" s="269"/>
      <c r="C58" s="23">
        <v>339147</v>
      </c>
      <c r="D58" s="23">
        <v>112</v>
      </c>
      <c r="E58" s="24">
        <f>SUM(E57)</f>
        <v>15000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15000</v>
      </c>
      <c r="F61" s="1"/>
    </row>
    <row r="62" spans="1:6" x14ac:dyDescent="0.25">
      <c r="A62" s="354" t="s">
        <v>76</v>
      </c>
      <c r="B62" s="354"/>
      <c r="C62" s="205"/>
      <c r="D62" s="206"/>
      <c r="E62" s="207">
        <f>SUM(E56,E61)</f>
        <v>925879.02</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34">
        <v>35000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35000</v>
      </c>
      <c r="F75" s="1"/>
    </row>
    <row r="76" spans="1:6" x14ac:dyDescent="0.25">
      <c r="A76" s="276" t="s">
        <v>71</v>
      </c>
      <c r="B76" s="276"/>
      <c r="C76" s="37">
        <v>449000</v>
      </c>
      <c r="D76" s="37">
        <v>112</v>
      </c>
      <c r="E76" s="38">
        <f>SUM(E65,E67,E69,E71,E75)</f>
        <v>35000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35000</v>
      </c>
      <c r="F80" s="1"/>
    </row>
    <row r="81" spans="1:6" x14ac:dyDescent="0.25">
      <c r="A81" s="278" t="s">
        <v>93</v>
      </c>
      <c r="B81" s="278"/>
      <c r="C81" s="45"/>
      <c r="D81" s="46"/>
      <c r="E81" s="47">
        <f>SUM(E62,E80)</f>
        <v>960879.02</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34">
        <f>96000+24000</f>
        <v>120000</v>
      </c>
      <c r="F88" s="15">
        <v>24000</v>
      </c>
    </row>
    <row r="89" spans="1:6" x14ac:dyDescent="0.25">
      <c r="A89" s="268" t="s">
        <v>18</v>
      </c>
      <c r="B89" s="268"/>
      <c r="C89" s="56">
        <v>339030</v>
      </c>
      <c r="D89" s="54">
        <v>100</v>
      </c>
      <c r="E89" s="234"/>
      <c r="F89" s="1"/>
    </row>
    <row r="90" spans="1:6" x14ac:dyDescent="0.25">
      <c r="A90" s="268" t="s">
        <v>95</v>
      </c>
      <c r="B90" s="268"/>
      <c r="C90" s="53">
        <v>339031</v>
      </c>
      <c r="D90" s="57">
        <v>100</v>
      </c>
      <c r="E90" s="234"/>
      <c r="F90" s="1"/>
    </row>
    <row r="91" spans="1:6" x14ac:dyDescent="0.25">
      <c r="A91" s="268" t="s">
        <v>96</v>
      </c>
      <c r="B91" s="268"/>
      <c r="C91" s="56">
        <v>339032</v>
      </c>
      <c r="D91" s="58">
        <v>100</v>
      </c>
      <c r="E91" s="234">
        <v>4500</v>
      </c>
      <c r="F91" s="1"/>
    </row>
    <row r="92" spans="1:6" x14ac:dyDescent="0.25">
      <c r="A92" s="268" t="s">
        <v>97</v>
      </c>
      <c r="B92" s="268"/>
      <c r="C92" s="59">
        <v>339033</v>
      </c>
      <c r="D92" s="60">
        <v>100</v>
      </c>
      <c r="E92" s="239">
        <v>807.87</v>
      </c>
      <c r="F92" s="1"/>
    </row>
    <row r="93" spans="1:6" x14ac:dyDescent="0.25">
      <c r="A93" s="268" t="s">
        <v>98</v>
      </c>
      <c r="B93" s="268"/>
      <c r="C93" s="56">
        <v>339036</v>
      </c>
      <c r="D93" s="58">
        <v>100</v>
      </c>
      <c r="E93" s="234"/>
      <c r="F93" s="1"/>
    </row>
    <row r="94" spans="1:6" x14ac:dyDescent="0.25">
      <c r="A94" s="268" t="s">
        <v>99</v>
      </c>
      <c r="B94" s="268"/>
      <c r="C94" s="61">
        <v>339039</v>
      </c>
      <c r="D94" s="62">
        <v>100</v>
      </c>
      <c r="E94" s="234">
        <v>0</v>
      </c>
      <c r="F94" s="1"/>
    </row>
    <row r="95" spans="1:6" x14ac:dyDescent="0.25">
      <c r="A95" s="282" t="s">
        <v>71</v>
      </c>
      <c r="B95" s="282"/>
      <c r="C95" s="63">
        <v>339000</v>
      </c>
      <c r="D95" s="64">
        <v>100</v>
      </c>
      <c r="E95" s="29">
        <f>SUM(E88:E94)</f>
        <v>125307.87</v>
      </c>
      <c r="F95" s="1"/>
    </row>
    <row r="96" spans="1:6" x14ac:dyDescent="0.25">
      <c r="A96" s="360" t="s">
        <v>76</v>
      </c>
      <c r="B96" s="360"/>
      <c r="C96" s="32"/>
      <c r="D96" s="33"/>
      <c r="E96" s="34">
        <f>E95</f>
        <v>125307.87</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125307.87</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18.75" customHeight="1" x14ac:dyDescent="0.25">
      <c r="A109" s="214" t="s">
        <v>8</v>
      </c>
      <c r="B109" s="215"/>
      <c r="C109" s="215"/>
      <c r="D109" s="215"/>
      <c r="E109" s="216"/>
      <c r="F109" s="1"/>
    </row>
    <row r="110" spans="1:6" x14ac:dyDescent="0.25">
      <c r="A110" s="268" t="s">
        <v>9</v>
      </c>
      <c r="B110" s="268"/>
      <c r="C110" s="53" t="s">
        <v>10</v>
      </c>
      <c r="D110" s="58">
        <v>112</v>
      </c>
      <c r="E110" s="234">
        <v>20000</v>
      </c>
      <c r="F110" s="1"/>
    </row>
    <row r="111" spans="1:6" x14ac:dyDescent="0.25">
      <c r="A111" s="268" t="s">
        <v>104</v>
      </c>
      <c r="B111" s="268"/>
      <c r="C111" s="53" t="s">
        <v>12</v>
      </c>
      <c r="D111" s="58">
        <v>112</v>
      </c>
      <c r="E111" s="234"/>
      <c r="F111" s="1"/>
    </row>
    <row r="112" spans="1:6" x14ac:dyDescent="0.25">
      <c r="A112" s="269" t="s">
        <v>13</v>
      </c>
      <c r="B112" s="269"/>
      <c r="C112" s="84">
        <v>339014</v>
      </c>
      <c r="D112" s="39">
        <v>112</v>
      </c>
      <c r="E112" s="24">
        <f>SUM(E110:E111)</f>
        <v>20000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34">
        <v>5000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5000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34">
        <v>10000</v>
      </c>
      <c r="F120" s="1"/>
    </row>
    <row r="121" spans="1:6" x14ac:dyDescent="0.25">
      <c r="A121" s="269" t="s">
        <v>13</v>
      </c>
      <c r="B121" s="269"/>
      <c r="C121" s="86">
        <v>339039</v>
      </c>
      <c r="D121" s="39">
        <v>112</v>
      </c>
      <c r="E121" s="24">
        <f>SUM(E120)</f>
        <v>10000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35000</v>
      </c>
      <c r="F124" s="1"/>
    </row>
    <row r="125" spans="1:6" x14ac:dyDescent="0.25">
      <c r="A125" s="360" t="s">
        <v>76</v>
      </c>
      <c r="B125" s="360"/>
      <c r="C125" s="32"/>
      <c r="D125" s="33"/>
      <c r="E125" s="34">
        <f>E124</f>
        <v>35000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35000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925879.02</v>
      </c>
      <c r="F136" s="1"/>
    </row>
    <row r="137" spans="1:6" x14ac:dyDescent="0.25">
      <c r="A137" s="362"/>
      <c r="B137" s="362"/>
      <c r="C137" s="101">
        <v>2994</v>
      </c>
      <c r="D137" s="101">
        <v>100</v>
      </c>
      <c r="E137" s="221">
        <f>E96</f>
        <v>125307.87</v>
      </c>
      <c r="F137" s="1"/>
    </row>
    <row r="138" spans="1:6" x14ac:dyDescent="0.25">
      <c r="A138" s="362"/>
      <c r="B138" s="362"/>
      <c r="C138" s="101">
        <v>4572</v>
      </c>
      <c r="D138" s="101">
        <v>112</v>
      </c>
      <c r="E138" s="221">
        <f>E125</f>
        <v>35000</v>
      </c>
      <c r="F138" s="1"/>
    </row>
    <row r="139" spans="1:6" x14ac:dyDescent="0.25">
      <c r="A139" s="362"/>
      <c r="B139" s="362"/>
      <c r="C139" s="363" t="s">
        <v>123</v>
      </c>
      <c r="D139" s="363"/>
      <c r="E139" s="222">
        <f>SUM(E136:E138)</f>
        <v>1086186.8900000001</v>
      </c>
      <c r="F139" s="1"/>
    </row>
    <row r="140" spans="1:6" x14ac:dyDescent="0.25">
      <c r="A140" s="362" t="s">
        <v>124</v>
      </c>
      <c r="B140" s="362"/>
      <c r="C140" s="101" t="s">
        <v>120</v>
      </c>
      <c r="D140" s="101">
        <v>112</v>
      </c>
      <c r="E140" s="221">
        <f>E80</f>
        <v>35000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35000</v>
      </c>
      <c r="F143" s="1"/>
    </row>
    <row r="144" spans="1:6" x14ac:dyDescent="0.25">
      <c r="A144" s="364" t="s">
        <v>126</v>
      </c>
      <c r="B144" s="364"/>
      <c r="C144" s="364"/>
      <c r="D144" s="364"/>
      <c r="E144" s="47">
        <f>SUM(E139,E143)</f>
        <v>1121186.8900000001</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49" zoomScaleNormal="100" workbookViewId="0">
      <selection activeCell="Q157" sqref="Q157"/>
    </sheetView>
  </sheetViews>
  <sheetFormatPr defaultRowHeight="15" x14ac:dyDescent="0.25"/>
  <cols>
    <col min="1" max="1" width="32.5703125"/>
    <col min="2" max="2" width="19.5703125"/>
    <col min="3" max="4" width="8.5703125"/>
    <col min="5" max="5" width="20.425781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8">
        <v>150000</v>
      </c>
      <c r="F11" s="1"/>
    </row>
    <row r="12" spans="1:6" x14ac:dyDescent="0.25">
      <c r="A12" s="350" t="s">
        <v>11</v>
      </c>
      <c r="B12" s="350"/>
      <c r="C12" s="19" t="s">
        <v>12</v>
      </c>
      <c r="D12" s="20">
        <v>112</v>
      </c>
      <c r="E12" s="231">
        <v>50000</v>
      </c>
      <c r="F12" s="1"/>
    </row>
    <row r="13" spans="1:6" x14ac:dyDescent="0.25">
      <c r="A13" s="269" t="s">
        <v>13</v>
      </c>
      <c r="B13" s="269"/>
      <c r="C13" s="22">
        <v>339014</v>
      </c>
      <c r="D13" s="23">
        <v>112</v>
      </c>
      <c r="E13" s="24">
        <f>SUM(E11:E12)</f>
        <v>200000</v>
      </c>
      <c r="F13" s="1"/>
    </row>
    <row r="14" spans="1:6" x14ac:dyDescent="0.25">
      <c r="A14" s="350" t="s">
        <v>14</v>
      </c>
      <c r="B14" s="350"/>
      <c r="C14" s="19" t="s">
        <v>15</v>
      </c>
      <c r="D14" s="19">
        <v>112</v>
      </c>
      <c r="E14" s="228">
        <v>545000</v>
      </c>
      <c r="F14" s="1"/>
    </row>
    <row r="15" spans="1:6" x14ac:dyDescent="0.25">
      <c r="A15" s="269" t="s">
        <v>13</v>
      </c>
      <c r="B15" s="269"/>
      <c r="C15" s="22">
        <v>339018</v>
      </c>
      <c r="D15" s="22">
        <v>112</v>
      </c>
      <c r="E15" s="24">
        <f>SUM(E14)</f>
        <v>545000</v>
      </c>
      <c r="F15" s="1"/>
    </row>
    <row r="16" spans="1:6" x14ac:dyDescent="0.25">
      <c r="A16" s="350" t="s">
        <v>16</v>
      </c>
      <c r="B16" s="350"/>
      <c r="C16" s="25" t="s">
        <v>17</v>
      </c>
      <c r="D16" s="26">
        <v>112</v>
      </c>
      <c r="E16" s="228">
        <v>220000</v>
      </c>
      <c r="F16" s="1"/>
    </row>
    <row r="17" spans="1:6" x14ac:dyDescent="0.25">
      <c r="A17" s="269" t="s">
        <v>13</v>
      </c>
      <c r="B17" s="269"/>
      <c r="C17" s="22">
        <v>339020</v>
      </c>
      <c r="D17" s="23">
        <v>112</v>
      </c>
      <c r="E17" s="24">
        <f>SUM(E16)</f>
        <v>220000</v>
      </c>
      <c r="F17" s="1"/>
    </row>
    <row r="18" spans="1:6" x14ac:dyDescent="0.25">
      <c r="A18" s="350" t="s">
        <v>18</v>
      </c>
      <c r="B18" s="350"/>
      <c r="C18" s="19" t="s">
        <v>19</v>
      </c>
      <c r="D18" s="20">
        <v>112</v>
      </c>
      <c r="E18" s="228">
        <v>408232</v>
      </c>
      <c r="F18" s="1"/>
    </row>
    <row r="19" spans="1:6" x14ac:dyDescent="0.25">
      <c r="A19" s="350" t="s">
        <v>20</v>
      </c>
      <c r="B19" s="350"/>
      <c r="C19" s="19" t="s">
        <v>21</v>
      </c>
      <c r="D19" s="20">
        <v>112</v>
      </c>
      <c r="E19" s="231">
        <v>250000</v>
      </c>
      <c r="F19" s="1"/>
    </row>
    <row r="20" spans="1:6" x14ac:dyDescent="0.25">
      <c r="A20" s="269" t="s">
        <v>13</v>
      </c>
      <c r="B20" s="269"/>
      <c r="C20" s="22">
        <v>339030</v>
      </c>
      <c r="D20" s="23">
        <v>112</v>
      </c>
      <c r="E20" s="24">
        <f>SUM(E18:E19)</f>
        <v>658232</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28">
        <v>30000</v>
      </c>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30000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8">
        <v>527880</v>
      </c>
      <c r="F32" s="1"/>
    </row>
    <row r="33" spans="1:6" x14ac:dyDescent="0.25">
      <c r="A33" s="350" t="s">
        <v>38</v>
      </c>
      <c r="B33" s="350"/>
      <c r="C33" s="19" t="s">
        <v>39</v>
      </c>
      <c r="D33" s="20">
        <v>112</v>
      </c>
      <c r="E33" s="228">
        <v>10000</v>
      </c>
      <c r="F33" s="1"/>
    </row>
    <row r="34" spans="1:6" x14ac:dyDescent="0.25">
      <c r="A34" s="350" t="s">
        <v>40</v>
      </c>
      <c r="B34" s="350"/>
      <c r="C34" s="25" t="s">
        <v>41</v>
      </c>
      <c r="D34" s="26">
        <v>112</v>
      </c>
      <c r="E34" s="228">
        <v>0</v>
      </c>
      <c r="F34" s="1"/>
    </row>
    <row r="35" spans="1:6" x14ac:dyDescent="0.25">
      <c r="A35" s="350" t="s">
        <v>42</v>
      </c>
      <c r="B35" s="350"/>
      <c r="C35" s="19" t="s">
        <v>43</v>
      </c>
      <c r="D35" s="26">
        <v>112</v>
      </c>
      <c r="E35" s="228">
        <v>200000</v>
      </c>
      <c r="F35" s="1"/>
    </row>
    <row r="36" spans="1:6" x14ac:dyDescent="0.25">
      <c r="A36" s="269" t="s">
        <v>13</v>
      </c>
      <c r="B36" s="269"/>
      <c r="C36" s="22">
        <v>339036</v>
      </c>
      <c r="D36" s="23">
        <v>112</v>
      </c>
      <c r="E36" s="24">
        <f>SUM(E32:E35)</f>
        <v>737880</v>
      </c>
      <c r="F36" s="1"/>
    </row>
    <row r="37" spans="1:6" x14ac:dyDescent="0.25">
      <c r="A37" s="350" t="s">
        <v>44</v>
      </c>
      <c r="B37" s="350"/>
      <c r="C37" s="19" t="s">
        <v>45</v>
      </c>
      <c r="D37" s="20">
        <v>112</v>
      </c>
      <c r="E37" s="229">
        <v>4996265</v>
      </c>
      <c r="F37" s="1"/>
    </row>
    <row r="38" spans="1:6" x14ac:dyDescent="0.25">
      <c r="A38" s="350" t="s">
        <v>46</v>
      </c>
      <c r="B38" s="350"/>
      <c r="C38" s="25" t="s">
        <v>47</v>
      </c>
      <c r="D38" s="26">
        <v>112</v>
      </c>
      <c r="E38" s="229">
        <v>72218.48</v>
      </c>
      <c r="F38" s="1"/>
    </row>
    <row r="39" spans="1:6" x14ac:dyDescent="0.25">
      <c r="A39" s="269" t="s">
        <v>13</v>
      </c>
      <c r="B39" s="269"/>
      <c r="C39" s="22">
        <v>339037</v>
      </c>
      <c r="D39" s="23">
        <v>112</v>
      </c>
      <c r="E39" s="24">
        <f>SUM(E37:E38)</f>
        <v>5068483.4800000004</v>
      </c>
      <c r="F39" s="1"/>
    </row>
    <row r="40" spans="1:6" x14ac:dyDescent="0.25">
      <c r="A40" s="350" t="s">
        <v>48</v>
      </c>
      <c r="B40" s="350"/>
      <c r="C40" s="19" t="s">
        <v>49</v>
      </c>
      <c r="D40" s="20">
        <v>112</v>
      </c>
      <c r="E40" s="229">
        <v>3372146</v>
      </c>
      <c r="F40" s="1"/>
    </row>
    <row r="41" spans="1:6" x14ac:dyDescent="0.25">
      <c r="A41" s="352" t="s">
        <v>50</v>
      </c>
      <c r="B41" s="352"/>
      <c r="C41" s="26" t="s">
        <v>51</v>
      </c>
      <c r="D41" s="26">
        <v>112</v>
      </c>
      <c r="E41" s="229">
        <v>0</v>
      </c>
      <c r="F41" s="1"/>
    </row>
    <row r="42" spans="1:6" x14ac:dyDescent="0.25">
      <c r="A42" s="352" t="s">
        <v>52</v>
      </c>
      <c r="B42" s="352"/>
      <c r="C42" s="26" t="s">
        <v>53</v>
      </c>
      <c r="D42" s="26">
        <v>112</v>
      </c>
      <c r="E42" s="229">
        <v>0</v>
      </c>
      <c r="F42" s="1"/>
    </row>
    <row r="43" spans="1:6" x14ac:dyDescent="0.25">
      <c r="A43" s="352" t="s">
        <v>54</v>
      </c>
      <c r="B43" s="352"/>
      <c r="C43" s="26" t="s">
        <v>55</v>
      </c>
      <c r="D43" s="26">
        <v>112</v>
      </c>
      <c r="E43" s="229">
        <v>65000</v>
      </c>
      <c r="F43" s="1"/>
    </row>
    <row r="44" spans="1:6" x14ac:dyDescent="0.25">
      <c r="A44" s="350" t="s">
        <v>56</v>
      </c>
      <c r="B44" s="350"/>
      <c r="C44" s="25" t="s">
        <v>57</v>
      </c>
      <c r="D44" s="26">
        <v>112</v>
      </c>
      <c r="E44" s="229">
        <v>48000</v>
      </c>
      <c r="F44" s="1"/>
    </row>
    <row r="45" spans="1:6" x14ac:dyDescent="0.25">
      <c r="A45" s="350" t="s">
        <v>40</v>
      </c>
      <c r="B45" s="350"/>
      <c r="C45" s="25" t="s">
        <v>58</v>
      </c>
      <c r="D45" s="26">
        <v>112</v>
      </c>
      <c r="E45" s="229">
        <v>123000</v>
      </c>
      <c r="F45" s="1"/>
    </row>
    <row r="46" spans="1:6" x14ac:dyDescent="0.25">
      <c r="A46" s="352" t="s">
        <v>59</v>
      </c>
      <c r="B46" s="352"/>
      <c r="C46" s="26" t="s">
        <v>60</v>
      </c>
      <c r="D46" s="26">
        <v>112</v>
      </c>
      <c r="E46" s="229">
        <v>0</v>
      </c>
      <c r="F46" s="1"/>
    </row>
    <row r="47" spans="1:6" x14ac:dyDescent="0.25">
      <c r="A47" s="352" t="s">
        <v>46</v>
      </c>
      <c r="B47" s="352"/>
      <c r="C47" s="26" t="s">
        <v>61</v>
      </c>
      <c r="D47" s="26">
        <v>112</v>
      </c>
      <c r="E47" s="229">
        <v>0</v>
      </c>
      <c r="F47" s="1"/>
    </row>
    <row r="48" spans="1:6" x14ac:dyDescent="0.25">
      <c r="A48" s="352" t="s">
        <v>62</v>
      </c>
      <c r="B48" s="352"/>
      <c r="C48" s="26" t="s">
        <v>63</v>
      </c>
      <c r="D48" s="26">
        <v>112</v>
      </c>
      <c r="E48" s="229">
        <v>0</v>
      </c>
      <c r="F48" s="1"/>
    </row>
    <row r="49" spans="1:6" x14ac:dyDescent="0.25">
      <c r="A49" s="350" t="s">
        <v>42</v>
      </c>
      <c r="B49" s="350"/>
      <c r="C49" s="25" t="s">
        <v>64</v>
      </c>
      <c r="D49" s="26">
        <v>112</v>
      </c>
      <c r="E49" s="229">
        <v>0</v>
      </c>
      <c r="F49" s="1"/>
    </row>
    <row r="50" spans="1:6" x14ac:dyDescent="0.25">
      <c r="A50" s="352" t="s">
        <v>65</v>
      </c>
      <c r="B50" s="352"/>
      <c r="C50" s="26" t="s">
        <v>66</v>
      </c>
      <c r="D50" s="26">
        <v>112</v>
      </c>
      <c r="E50" s="229">
        <v>0</v>
      </c>
      <c r="F50" s="1"/>
    </row>
    <row r="51" spans="1:6" x14ac:dyDescent="0.25">
      <c r="A51" s="269" t="s">
        <v>13</v>
      </c>
      <c r="B51" s="269"/>
      <c r="C51" s="23">
        <v>339039</v>
      </c>
      <c r="D51" s="23">
        <v>112</v>
      </c>
      <c r="E51" s="24">
        <f>SUM(E40:E50)</f>
        <v>3608146</v>
      </c>
      <c r="F51" s="1"/>
    </row>
    <row r="52" spans="1:6" x14ac:dyDescent="0.25">
      <c r="A52" s="352" t="s">
        <v>67</v>
      </c>
      <c r="B52" s="352"/>
      <c r="C52" s="26" t="s">
        <v>68</v>
      </c>
      <c r="D52" s="26">
        <v>112</v>
      </c>
      <c r="E52" s="230">
        <v>13000</v>
      </c>
      <c r="F52" s="1"/>
    </row>
    <row r="53" spans="1:6" x14ac:dyDescent="0.25">
      <c r="A53" s="269" t="s">
        <v>13</v>
      </c>
      <c r="B53" s="269"/>
      <c r="C53" s="23">
        <v>339047</v>
      </c>
      <c r="D53" s="23">
        <v>112</v>
      </c>
      <c r="E53" s="24">
        <f>SUM(E52)</f>
        <v>13000</v>
      </c>
      <c r="F53" s="1"/>
    </row>
    <row r="54" spans="1:6" x14ac:dyDescent="0.25">
      <c r="A54" s="352" t="s">
        <v>69</v>
      </c>
      <c r="B54" s="352"/>
      <c r="C54" s="26" t="s">
        <v>70</v>
      </c>
      <c r="D54" s="26">
        <v>112</v>
      </c>
      <c r="E54" s="230">
        <v>40000</v>
      </c>
      <c r="F54" s="1"/>
    </row>
    <row r="55" spans="1:6" x14ac:dyDescent="0.25">
      <c r="A55" s="269" t="s">
        <v>13</v>
      </c>
      <c r="B55" s="269"/>
      <c r="C55" s="23">
        <v>339093</v>
      </c>
      <c r="D55" s="23">
        <v>112</v>
      </c>
      <c r="E55" s="24">
        <f>SUM(E54)</f>
        <v>40000</v>
      </c>
      <c r="F55" s="1"/>
    </row>
    <row r="56" spans="1:6" x14ac:dyDescent="0.25">
      <c r="A56" s="272" t="s">
        <v>71</v>
      </c>
      <c r="B56" s="272"/>
      <c r="C56" s="28">
        <v>339000</v>
      </c>
      <c r="D56" s="28">
        <v>112</v>
      </c>
      <c r="E56" s="29">
        <f>SUM(E13,E15,E17,E20,E22,E24,E28,E31,E36,E39,E51,E53,E55)</f>
        <v>11120741.48</v>
      </c>
      <c r="F56" s="1"/>
    </row>
    <row r="57" spans="1:6" x14ac:dyDescent="0.25">
      <c r="A57" s="352" t="s">
        <v>72</v>
      </c>
      <c r="B57" s="352"/>
      <c r="C57" s="26" t="s">
        <v>73</v>
      </c>
      <c r="D57" s="26">
        <v>112</v>
      </c>
      <c r="E57" s="230">
        <v>31800</v>
      </c>
      <c r="F57" s="1"/>
    </row>
    <row r="58" spans="1:6" x14ac:dyDescent="0.25">
      <c r="A58" s="269" t="s">
        <v>13</v>
      </c>
      <c r="B58" s="269"/>
      <c r="C58" s="23">
        <v>339147</v>
      </c>
      <c r="D58" s="23">
        <v>112</v>
      </c>
      <c r="E58" s="24">
        <f>SUM(E57)</f>
        <v>31800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31800</v>
      </c>
      <c r="F61" s="1"/>
    </row>
    <row r="62" spans="1:6" x14ac:dyDescent="0.25">
      <c r="A62" s="354" t="s">
        <v>76</v>
      </c>
      <c r="B62" s="354"/>
      <c r="C62" s="205"/>
      <c r="D62" s="206"/>
      <c r="E62" s="207">
        <f>SUM(E56,E61)</f>
        <v>11152541.48</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33">
        <v>500000</v>
      </c>
      <c r="F70" s="1"/>
    </row>
    <row r="71" spans="1:6" x14ac:dyDescent="0.25">
      <c r="A71" s="269" t="s">
        <v>13</v>
      </c>
      <c r="B71" s="269"/>
      <c r="C71" s="23">
        <v>449051</v>
      </c>
      <c r="D71" s="23">
        <v>112</v>
      </c>
      <c r="E71" s="24">
        <f>E70</f>
        <v>500000</v>
      </c>
      <c r="F71" s="1"/>
    </row>
    <row r="72" spans="1:6" x14ac:dyDescent="0.25">
      <c r="A72" s="352" t="s">
        <v>84</v>
      </c>
      <c r="B72" s="352"/>
      <c r="C72" s="26" t="s">
        <v>85</v>
      </c>
      <c r="D72" s="26">
        <v>112</v>
      </c>
      <c r="E72" s="231">
        <v>500000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500000</v>
      </c>
      <c r="F75" s="1"/>
    </row>
    <row r="76" spans="1:6" x14ac:dyDescent="0.25">
      <c r="A76" s="276" t="s">
        <v>71</v>
      </c>
      <c r="B76" s="276"/>
      <c r="C76" s="37">
        <v>449000</v>
      </c>
      <c r="D76" s="37">
        <v>112</v>
      </c>
      <c r="E76" s="38">
        <f>SUM(E65,E67,E69,E71,E75)</f>
        <v>1000000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1000000</v>
      </c>
      <c r="F80" s="1"/>
    </row>
    <row r="81" spans="1:6" x14ac:dyDescent="0.25">
      <c r="A81" s="278" t="s">
        <v>93</v>
      </c>
      <c r="B81" s="278"/>
      <c r="C81" s="45"/>
      <c r="D81" s="46"/>
      <c r="E81" s="47">
        <f>SUM(E62,E80)</f>
        <v>12152541.48</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32">
        <v>4501639.08</v>
      </c>
      <c r="F88" s="1"/>
    </row>
    <row r="89" spans="1:6" x14ac:dyDescent="0.25">
      <c r="A89" s="268" t="s">
        <v>18</v>
      </c>
      <c r="B89" s="268"/>
      <c r="C89" s="56">
        <v>339030</v>
      </c>
      <c r="D89" s="54">
        <v>100</v>
      </c>
      <c r="E89" s="204"/>
      <c r="F89" s="1"/>
    </row>
    <row r="90" spans="1:6" x14ac:dyDescent="0.25">
      <c r="A90" s="268" t="s">
        <v>95</v>
      </c>
      <c r="B90" s="268"/>
      <c r="C90" s="53">
        <v>339031</v>
      </c>
      <c r="D90" s="57">
        <v>100</v>
      </c>
      <c r="E90" s="204"/>
      <c r="F90" s="1"/>
    </row>
    <row r="91" spans="1:6" x14ac:dyDescent="0.25">
      <c r="A91" s="268" t="s">
        <v>96</v>
      </c>
      <c r="B91" s="268"/>
      <c r="C91" s="56">
        <v>339032</v>
      </c>
      <c r="D91" s="58">
        <v>100</v>
      </c>
      <c r="E91" s="204"/>
      <c r="F91" s="1"/>
    </row>
    <row r="92" spans="1:6" x14ac:dyDescent="0.25">
      <c r="A92" s="268" t="s">
        <v>97</v>
      </c>
      <c r="B92" s="268"/>
      <c r="C92" s="59">
        <v>339033</v>
      </c>
      <c r="D92" s="60">
        <v>100</v>
      </c>
      <c r="E92" s="204"/>
      <c r="F92" s="1"/>
    </row>
    <row r="93" spans="1:6" x14ac:dyDescent="0.25">
      <c r="A93" s="268" t="s">
        <v>98</v>
      </c>
      <c r="B93" s="268"/>
      <c r="C93" s="56">
        <v>339036</v>
      </c>
      <c r="D93" s="58">
        <v>100</v>
      </c>
      <c r="E93" s="204"/>
      <c r="F93" s="1"/>
    </row>
    <row r="94" spans="1:6" x14ac:dyDescent="0.25">
      <c r="A94" s="268" t="s">
        <v>99</v>
      </c>
      <c r="B94" s="268"/>
      <c r="C94" s="61">
        <v>339039</v>
      </c>
      <c r="D94" s="62">
        <v>100</v>
      </c>
      <c r="E94" s="204"/>
      <c r="F94" s="1"/>
    </row>
    <row r="95" spans="1:6" x14ac:dyDescent="0.25">
      <c r="A95" s="282" t="s">
        <v>71</v>
      </c>
      <c r="B95" s="282"/>
      <c r="C95" s="63">
        <v>339000</v>
      </c>
      <c r="D95" s="64">
        <v>100</v>
      </c>
      <c r="E95" s="29">
        <f>SUM(E88:E94)</f>
        <v>4501639.08</v>
      </c>
      <c r="F95" s="1"/>
    </row>
    <row r="96" spans="1:6" x14ac:dyDescent="0.25">
      <c r="A96" s="360" t="s">
        <v>76</v>
      </c>
      <c r="B96" s="360"/>
      <c r="C96" s="32"/>
      <c r="D96" s="33"/>
      <c r="E96" s="34">
        <f>E95</f>
        <v>4501639.08</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4501639.08</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21" customHeight="1" x14ac:dyDescent="0.25">
      <c r="A109" s="214" t="s">
        <v>8</v>
      </c>
      <c r="B109" s="215"/>
      <c r="C109" s="215"/>
      <c r="D109" s="215"/>
      <c r="E109" s="216"/>
      <c r="F109" s="1"/>
    </row>
    <row r="110" spans="1:6" x14ac:dyDescent="0.25">
      <c r="A110" s="268" t="s">
        <v>9</v>
      </c>
      <c r="B110" s="268"/>
      <c r="C110" s="53" t="s">
        <v>10</v>
      </c>
      <c r="D110" s="58">
        <v>112</v>
      </c>
      <c r="E110" s="233">
        <v>105840</v>
      </c>
      <c r="F110" s="1"/>
    </row>
    <row r="111" spans="1:6" x14ac:dyDescent="0.25">
      <c r="A111" s="268" t="s">
        <v>104</v>
      </c>
      <c r="B111" s="268"/>
      <c r="C111" s="53" t="s">
        <v>12</v>
      </c>
      <c r="D111" s="58">
        <v>112</v>
      </c>
      <c r="E111" s="231">
        <v>90074</v>
      </c>
      <c r="F111" s="1"/>
    </row>
    <row r="112" spans="1:6" x14ac:dyDescent="0.25">
      <c r="A112" s="269" t="s">
        <v>13</v>
      </c>
      <c r="B112" s="269"/>
      <c r="C112" s="84">
        <v>339014</v>
      </c>
      <c r="D112" s="39">
        <v>112</v>
      </c>
      <c r="E112" s="24">
        <f>SUM(E110:E111)</f>
        <v>195914</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33">
        <v>117006</v>
      </c>
      <c r="F115" s="1"/>
    </row>
    <row r="116" spans="1:6" x14ac:dyDescent="0.25">
      <c r="A116" s="268" t="s">
        <v>28</v>
      </c>
      <c r="B116" s="268"/>
      <c r="C116" s="56" t="s">
        <v>29</v>
      </c>
      <c r="D116" s="58">
        <v>112</v>
      </c>
      <c r="E116" s="231">
        <v>100900</v>
      </c>
      <c r="F116" s="1"/>
    </row>
    <row r="117" spans="1:6" x14ac:dyDescent="0.25">
      <c r="A117" s="269" t="s">
        <v>13</v>
      </c>
      <c r="B117" s="269"/>
      <c r="C117" s="86">
        <v>339033</v>
      </c>
      <c r="D117" s="39">
        <v>112</v>
      </c>
      <c r="E117" s="24">
        <f>SUM(E115:E116)</f>
        <v>217906</v>
      </c>
      <c r="F117" s="1"/>
    </row>
    <row r="118" spans="1:6" x14ac:dyDescent="0.25">
      <c r="A118" s="268" t="s">
        <v>36</v>
      </c>
      <c r="B118" s="268"/>
      <c r="C118" s="56">
        <v>339036</v>
      </c>
      <c r="D118" s="58">
        <v>112</v>
      </c>
      <c r="E118" s="231">
        <v>127139</v>
      </c>
      <c r="F118" s="1"/>
    </row>
    <row r="119" spans="1:6" x14ac:dyDescent="0.25">
      <c r="A119" s="269" t="s">
        <v>13</v>
      </c>
      <c r="B119" s="269"/>
      <c r="C119" s="86">
        <v>339036</v>
      </c>
      <c r="D119" s="39">
        <v>112</v>
      </c>
      <c r="E119" s="24">
        <f>SUM(E118)</f>
        <v>127139</v>
      </c>
      <c r="F119" s="1"/>
    </row>
    <row r="120" spans="1:6" x14ac:dyDescent="0.25">
      <c r="A120" s="268" t="s">
        <v>105</v>
      </c>
      <c r="B120" s="268"/>
      <c r="C120" s="56">
        <v>339039</v>
      </c>
      <c r="D120" s="58">
        <v>112</v>
      </c>
      <c r="E120" s="233">
        <v>59837</v>
      </c>
      <c r="F120" s="1"/>
    </row>
    <row r="121" spans="1:6" x14ac:dyDescent="0.25">
      <c r="A121" s="269" t="s">
        <v>13</v>
      </c>
      <c r="B121" s="269"/>
      <c r="C121" s="86">
        <v>339039</v>
      </c>
      <c r="D121" s="39">
        <v>112</v>
      </c>
      <c r="E121" s="24">
        <f>SUM(E120)</f>
        <v>59837</v>
      </c>
      <c r="F121" s="1"/>
    </row>
    <row r="122" spans="1:6" x14ac:dyDescent="0.25">
      <c r="A122" s="268" t="s">
        <v>69</v>
      </c>
      <c r="B122" s="268"/>
      <c r="C122" s="54">
        <v>339093</v>
      </c>
      <c r="D122" s="58">
        <v>112</v>
      </c>
      <c r="E122" s="231">
        <v>38808</v>
      </c>
      <c r="F122" s="1"/>
    </row>
    <row r="123" spans="1:6" x14ac:dyDescent="0.25">
      <c r="A123" s="316" t="s">
        <v>13</v>
      </c>
      <c r="B123" s="316"/>
      <c r="C123" s="180">
        <v>339093</v>
      </c>
      <c r="D123" s="39">
        <v>112</v>
      </c>
      <c r="E123" s="24">
        <f>SUM(E122)</f>
        <v>38808</v>
      </c>
      <c r="F123" s="1"/>
    </row>
    <row r="124" spans="1:6" x14ac:dyDescent="0.25">
      <c r="A124" s="282" t="s">
        <v>71</v>
      </c>
      <c r="B124" s="282"/>
      <c r="C124" s="63">
        <v>339000</v>
      </c>
      <c r="D124" s="64">
        <v>112</v>
      </c>
      <c r="E124" s="29">
        <f>SUM(E112,E114,E117,E119,E121,E123,)</f>
        <v>639604</v>
      </c>
      <c r="F124" s="1"/>
    </row>
    <row r="125" spans="1:6" x14ac:dyDescent="0.25">
      <c r="A125" s="360" t="s">
        <v>76</v>
      </c>
      <c r="B125" s="360"/>
      <c r="C125" s="32"/>
      <c r="D125" s="33"/>
      <c r="E125" s="34">
        <f>E124</f>
        <v>639604</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639604</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11152541.48</v>
      </c>
      <c r="F136" s="1"/>
    </row>
    <row r="137" spans="1:6" x14ac:dyDescent="0.25">
      <c r="A137" s="362"/>
      <c r="B137" s="362"/>
      <c r="C137" s="101">
        <v>2994</v>
      </c>
      <c r="D137" s="101">
        <v>100</v>
      </c>
      <c r="E137" s="221">
        <f>E96</f>
        <v>4501639.08</v>
      </c>
      <c r="F137" s="1"/>
    </row>
    <row r="138" spans="1:6" ht="15" customHeight="1" x14ac:dyDescent="0.25">
      <c r="A138" s="362"/>
      <c r="B138" s="362"/>
      <c r="C138" s="101">
        <v>4572</v>
      </c>
      <c r="D138" s="101">
        <v>112</v>
      </c>
      <c r="E138" s="221">
        <f>E125</f>
        <v>639604</v>
      </c>
      <c r="F138" s="1"/>
    </row>
    <row r="139" spans="1:6" ht="15" customHeight="1" x14ac:dyDescent="0.25">
      <c r="A139" s="362"/>
      <c r="B139" s="362"/>
      <c r="C139" s="363" t="s">
        <v>123</v>
      </c>
      <c r="D139" s="363"/>
      <c r="E139" s="222">
        <f>SUM(E136:E138)</f>
        <v>16293784.560000001</v>
      </c>
      <c r="F139" s="1"/>
    </row>
    <row r="140" spans="1:6" x14ac:dyDescent="0.25">
      <c r="A140" s="362" t="s">
        <v>124</v>
      </c>
      <c r="B140" s="362"/>
      <c r="C140" s="101" t="s">
        <v>120</v>
      </c>
      <c r="D140" s="101">
        <v>112</v>
      </c>
      <c r="E140" s="221">
        <f>E80</f>
        <v>1000000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1000000</v>
      </c>
      <c r="F143" s="1"/>
    </row>
    <row r="144" spans="1:6" x14ac:dyDescent="0.25">
      <c r="A144" s="364" t="s">
        <v>126</v>
      </c>
      <c r="B144" s="364"/>
      <c r="C144" s="364"/>
      <c r="D144" s="364"/>
      <c r="E144" s="47">
        <f>SUM(E139,E143)</f>
        <v>17293784.560000002</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144" sqref="E144"/>
    </sheetView>
  </sheetViews>
  <sheetFormatPr defaultRowHeight="15" x14ac:dyDescent="0.25"/>
  <cols>
    <col min="1" max="1" width="33"/>
    <col min="2" max="2" width="20.7109375"/>
    <col min="3" max="4" width="8.5703125"/>
    <col min="5" max="5" width="20.57031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40000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40000</v>
      </c>
      <c r="F13" s="1"/>
    </row>
    <row r="14" spans="1:6" x14ac:dyDescent="0.25">
      <c r="A14" s="350" t="s">
        <v>14</v>
      </c>
      <c r="B14" s="350"/>
      <c r="C14" s="19" t="s">
        <v>15</v>
      </c>
      <c r="D14" s="19">
        <v>112</v>
      </c>
      <c r="E14" s="204"/>
      <c r="F14" s="1"/>
    </row>
    <row r="15" spans="1:6" x14ac:dyDescent="0.25">
      <c r="A15" s="269" t="s">
        <v>13</v>
      </c>
      <c r="B15" s="269"/>
      <c r="C15" s="22">
        <v>339018</v>
      </c>
      <c r="D15" s="22">
        <v>112</v>
      </c>
      <c r="E15" s="24">
        <f>SUM(E14)</f>
        <v>0</v>
      </c>
      <c r="F15" s="1"/>
    </row>
    <row r="16" spans="1:6" x14ac:dyDescent="0.25">
      <c r="A16" s="350" t="s">
        <v>16</v>
      </c>
      <c r="B16" s="350"/>
      <c r="C16" s="25" t="s">
        <v>17</v>
      </c>
      <c r="D16" s="26">
        <v>112</v>
      </c>
      <c r="E16" s="227">
        <v>45000</v>
      </c>
      <c r="F16" s="1"/>
    </row>
    <row r="17" spans="1:6" x14ac:dyDescent="0.25">
      <c r="A17" s="269" t="s">
        <v>13</v>
      </c>
      <c r="B17" s="269"/>
      <c r="C17" s="22">
        <v>339020</v>
      </c>
      <c r="D17" s="23">
        <v>112</v>
      </c>
      <c r="E17" s="24">
        <f>SUM(E16)</f>
        <v>45000</v>
      </c>
      <c r="F17" s="1"/>
    </row>
    <row r="18" spans="1:6" x14ac:dyDescent="0.25">
      <c r="A18" s="350" t="s">
        <v>18</v>
      </c>
      <c r="B18" s="350"/>
      <c r="C18" s="19" t="s">
        <v>19</v>
      </c>
      <c r="D18" s="20">
        <v>112</v>
      </c>
      <c r="E18" s="227">
        <v>7000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7000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26"/>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04"/>
      <c r="F32" s="1"/>
    </row>
    <row r="33" spans="1:6" x14ac:dyDescent="0.25">
      <c r="A33" s="350" t="s">
        <v>38</v>
      </c>
      <c r="B33" s="350"/>
      <c r="C33" s="19" t="s">
        <v>39</v>
      </c>
      <c r="D33" s="20">
        <v>112</v>
      </c>
      <c r="E33" s="227">
        <v>2000</v>
      </c>
      <c r="F33" s="1"/>
    </row>
    <row r="34" spans="1:6" x14ac:dyDescent="0.25">
      <c r="A34" s="350" t="s">
        <v>40</v>
      </c>
      <c r="B34" s="350"/>
      <c r="C34" s="25" t="s">
        <v>41</v>
      </c>
      <c r="D34" s="26">
        <v>112</v>
      </c>
      <c r="E34" s="204"/>
      <c r="F34" s="1"/>
    </row>
    <row r="35" spans="1:6" x14ac:dyDescent="0.25">
      <c r="A35" s="350" t="s">
        <v>42</v>
      </c>
      <c r="B35" s="350"/>
      <c r="C35" s="19" t="s">
        <v>43</v>
      </c>
      <c r="D35" s="26">
        <v>112</v>
      </c>
      <c r="E35" s="204"/>
      <c r="F35" s="1"/>
    </row>
    <row r="36" spans="1:6" x14ac:dyDescent="0.25">
      <c r="A36" s="269" t="s">
        <v>13</v>
      </c>
      <c r="B36" s="269"/>
      <c r="C36" s="22">
        <v>339036</v>
      </c>
      <c r="D36" s="23">
        <v>112</v>
      </c>
      <c r="E36" s="24">
        <f>SUM(E32:E35)</f>
        <v>2000</v>
      </c>
      <c r="F36" s="1"/>
    </row>
    <row r="37" spans="1:6" x14ac:dyDescent="0.25">
      <c r="A37" s="350" t="s">
        <v>44</v>
      </c>
      <c r="B37" s="350"/>
      <c r="C37" s="19" t="s">
        <v>45</v>
      </c>
      <c r="D37" s="20">
        <v>112</v>
      </c>
      <c r="E37" s="227">
        <v>1350000</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1350000</v>
      </c>
      <c r="F39" s="1"/>
    </row>
    <row r="40" spans="1:6" x14ac:dyDescent="0.25">
      <c r="A40" s="350" t="s">
        <v>48</v>
      </c>
      <c r="B40" s="350"/>
      <c r="C40" s="19" t="s">
        <v>49</v>
      </c>
      <c r="D40" s="20">
        <v>112</v>
      </c>
      <c r="E40" s="227">
        <v>424957.9</v>
      </c>
      <c r="F40" s="1"/>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424957.9</v>
      </c>
      <c r="F51" s="1"/>
    </row>
    <row r="52" spans="1:6" x14ac:dyDescent="0.25">
      <c r="A52" s="352" t="s">
        <v>67</v>
      </c>
      <c r="B52" s="352"/>
      <c r="C52" s="26" t="s">
        <v>68</v>
      </c>
      <c r="D52" s="26">
        <v>112</v>
      </c>
      <c r="E52" s="204"/>
      <c r="F52" s="1"/>
    </row>
    <row r="53" spans="1:6" x14ac:dyDescent="0.25">
      <c r="A53" s="269" t="s">
        <v>13</v>
      </c>
      <c r="B53" s="269"/>
      <c r="C53" s="23">
        <v>339047</v>
      </c>
      <c r="D53" s="23">
        <v>112</v>
      </c>
      <c r="E53" s="24">
        <f>SUM(E52)</f>
        <v>0</v>
      </c>
      <c r="F53" s="1"/>
    </row>
    <row r="54" spans="1:6" x14ac:dyDescent="0.25">
      <c r="A54" s="352" t="s">
        <v>69</v>
      </c>
      <c r="B54" s="352"/>
      <c r="C54" s="26" t="s">
        <v>70</v>
      </c>
      <c r="D54" s="26">
        <v>112</v>
      </c>
      <c r="E54" s="204"/>
      <c r="F54" s="1"/>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1868957.9</v>
      </c>
      <c r="F56" s="1"/>
    </row>
    <row r="57" spans="1:6" x14ac:dyDescent="0.25">
      <c r="A57" s="352" t="s">
        <v>72</v>
      </c>
      <c r="B57" s="352"/>
      <c r="C57" s="26" t="s">
        <v>73</v>
      </c>
      <c r="D57" s="26">
        <v>112</v>
      </c>
      <c r="E57" s="204"/>
      <c r="F57" s="1"/>
    </row>
    <row r="58" spans="1:6" x14ac:dyDescent="0.25">
      <c r="A58" s="269" t="s">
        <v>13</v>
      </c>
      <c r="B58" s="269"/>
      <c r="C58" s="23">
        <v>339147</v>
      </c>
      <c r="D58" s="23">
        <v>112</v>
      </c>
      <c r="E58" s="24">
        <f>SUM(E57)</f>
        <v>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0</v>
      </c>
      <c r="F61" s="1"/>
    </row>
    <row r="62" spans="1:6" x14ac:dyDescent="0.25">
      <c r="A62" s="354" t="s">
        <v>76</v>
      </c>
      <c r="B62" s="354"/>
      <c r="C62" s="205"/>
      <c r="D62" s="206"/>
      <c r="E62" s="207">
        <f>SUM(E56,E61)</f>
        <v>1868957.9</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7">
        <v>20000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20000</v>
      </c>
      <c r="F75" s="1"/>
    </row>
    <row r="76" spans="1:6" x14ac:dyDescent="0.25">
      <c r="A76" s="276" t="s">
        <v>71</v>
      </c>
      <c r="B76" s="276"/>
      <c r="C76" s="37">
        <v>449000</v>
      </c>
      <c r="D76" s="37">
        <v>112</v>
      </c>
      <c r="E76" s="38">
        <f>SUM(E65,E67,E69,E71,E75)</f>
        <v>20000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20000</v>
      </c>
      <c r="F80" s="1"/>
    </row>
    <row r="81" spans="1:6" x14ac:dyDescent="0.25">
      <c r="A81" s="278" t="s">
        <v>93</v>
      </c>
      <c r="B81" s="278"/>
      <c r="C81" s="45"/>
      <c r="D81" s="46"/>
      <c r="E81" s="47">
        <f>SUM(E62,E80)</f>
        <v>1888957.9</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v>521468.3</v>
      </c>
      <c r="F88" s="1"/>
    </row>
    <row r="89" spans="1:6" x14ac:dyDescent="0.25">
      <c r="A89" s="268" t="s">
        <v>18</v>
      </c>
      <c r="B89" s="268"/>
      <c r="C89" s="56">
        <v>339030</v>
      </c>
      <c r="D89" s="54">
        <v>100</v>
      </c>
      <c r="E89" s="227">
        <v>6000</v>
      </c>
      <c r="F89" s="1"/>
    </row>
    <row r="90" spans="1:6" x14ac:dyDescent="0.25">
      <c r="A90" s="268" t="s">
        <v>95</v>
      </c>
      <c r="B90" s="268"/>
      <c r="C90" s="53">
        <v>339031</v>
      </c>
      <c r="D90" s="57">
        <v>100</v>
      </c>
      <c r="E90" s="227"/>
      <c r="F90" s="1"/>
    </row>
    <row r="91" spans="1:6" x14ac:dyDescent="0.25">
      <c r="A91" s="268" t="s">
        <v>96</v>
      </c>
      <c r="B91" s="268"/>
      <c r="C91" s="56">
        <v>339032</v>
      </c>
      <c r="D91" s="58">
        <v>100</v>
      </c>
      <c r="E91" s="227"/>
      <c r="F91" s="1"/>
    </row>
    <row r="92" spans="1:6" x14ac:dyDescent="0.25">
      <c r="A92" s="268" t="s">
        <v>97</v>
      </c>
      <c r="B92" s="268"/>
      <c r="C92" s="59">
        <v>339033</v>
      </c>
      <c r="D92" s="60">
        <v>100</v>
      </c>
      <c r="E92" s="227"/>
      <c r="F92" s="1"/>
    </row>
    <row r="93" spans="1:6" x14ac:dyDescent="0.25">
      <c r="A93" s="268" t="s">
        <v>98</v>
      </c>
      <c r="B93" s="268"/>
      <c r="C93" s="56">
        <v>339036</v>
      </c>
      <c r="D93" s="58">
        <v>100</v>
      </c>
      <c r="E93" s="227"/>
      <c r="F93" s="1"/>
    </row>
    <row r="94" spans="1:6" x14ac:dyDescent="0.25">
      <c r="A94" s="268" t="s">
        <v>99</v>
      </c>
      <c r="B94" s="268"/>
      <c r="C94" s="61">
        <v>339039</v>
      </c>
      <c r="D94" s="62">
        <v>100</v>
      </c>
      <c r="E94" s="227">
        <v>330000</v>
      </c>
      <c r="F94" s="1"/>
    </row>
    <row r="95" spans="1:6" x14ac:dyDescent="0.25">
      <c r="A95" s="282" t="s">
        <v>71</v>
      </c>
      <c r="B95" s="282"/>
      <c r="C95" s="63">
        <v>339000</v>
      </c>
      <c r="D95" s="64">
        <v>100</v>
      </c>
      <c r="E95" s="29">
        <f>SUM(E88:E94)</f>
        <v>857468.3</v>
      </c>
      <c r="F95" s="1"/>
    </row>
    <row r="96" spans="1:6" x14ac:dyDescent="0.25">
      <c r="A96" s="360" t="s">
        <v>76</v>
      </c>
      <c r="B96" s="360"/>
      <c r="C96" s="32"/>
      <c r="D96" s="33"/>
      <c r="E96" s="34">
        <f>E95</f>
        <v>857468.3</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857468.3</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20.25" customHeight="1" x14ac:dyDescent="0.25">
      <c r="A109" s="214" t="s">
        <v>8</v>
      </c>
      <c r="B109" s="215"/>
      <c r="C109" s="215"/>
      <c r="D109" s="215"/>
      <c r="E109" s="216"/>
      <c r="F109" s="1"/>
    </row>
    <row r="110" spans="1:6" x14ac:dyDescent="0.25">
      <c r="A110" s="268" t="s">
        <v>9</v>
      </c>
      <c r="B110" s="268"/>
      <c r="C110" s="53" t="s">
        <v>10</v>
      </c>
      <c r="D110" s="58">
        <v>112</v>
      </c>
      <c r="E110" s="227">
        <v>15000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15000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6"/>
      <c r="F120" s="1"/>
    </row>
    <row r="121" spans="1:6" x14ac:dyDescent="0.25">
      <c r="A121" s="269" t="s">
        <v>13</v>
      </c>
      <c r="B121" s="269"/>
      <c r="C121" s="86">
        <v>339039</v>
      </c>
      <c r="D121" s="39">
        <v>112</v>
      </c>
      <c r="E121" s="24">
        <f>SUM(E120)</f>
        <v>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15000</v>
      </c>
      <c r="F124" s="1"/>
    </row>
    <row r="125" spans="1:6" x14ac:dyDescent="0.25">
      <c r="A125" s="360" t="s">
        <v>76</v>
      </c>
      <c r="B125" s="360"/>
      <c r="C125" s="32"/>
      <c r="D125" s="33"/>
      <c r="E125" s="34">
        <f>E124</f>
        <v>15000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15000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1868957.9</v>
      </c>
      <c r="F136" s="1"/>
    </row>
    <row r="137" spans="1:6" x14ac:dyDescent="0.25">
      <c r="A137" s="362"/>
      <c r="B137" s="362"/>
      <c r="C137" s="101">
        <v>2994</v>
      </c>
      <c r="D137" s="101">
        <v>100</v>
      </c>
      <c r="E137" s="221">
        <f>E96</f>
        <v>857468.3</v>
      </c>
      <c r="F137" s="1"/>
    </row>
    <row r="138" spans="1:6" ht="15" customHeight="1" x14ac:dyDescent="0.25">
      <c r="A138" s="362"/>
      <c r="B138" s="362"/>
      <c r="C138" s="101">
        <v>4572</v>
      </c>
      <c r="D138" s="101">
        <v>112</v>
      </c>
      <c r="E138" s="221">
        <f>E125</f>
        <v>15000</v>
      </c>
      <c r="F138" s="1"/>
    </row>
    <row r="139" spans="1:6" ht="15" customHeight="1" x14ac:dyDescent="0.25">
      <c r="A139" s="362"/>
      <c r="B139" s="362"/>
      <c r="C139" s="363" t="s">
        <v>123</v>
      </c>
      <c r="D139" s="363"/>
      <c r="E139" s="222">
        <f>SUM(E136:E138)</f>
        <v>2741426.2</v>
      </c>
      <c r="F139" s="1"/>
    </row>
    <row r="140" spans="1:6" x14ac:dyDescent="0.25">
      <c r="A140" s="362" t="s">
        <v>124</v>
      </c>
      <c r="B140" s="362"/>
      <c r="C140" s="101" t="s">
        <v>120</v>
      </c>
      <c r="D140" s="101">
        <v>112</v>
      </c>
      <c r="E140" s="221">
        <f>E80</f>
        <v>20000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20000</v>
      </c>
      <c r="F143" s="1"/>
    </row>
    <row r="144" spans="1:6" x14ac:dyDescent="0.25">
      <c r="A144" s="364" t="s">
        <v>126</v>
      </c>
      <c r="B144" s="364"/>
      <c r="C144" s="364"/>
      <c r="D144" s="364"/>
      <c r="E144" s="47">
        <f>SUM(E139,E143)</f>
        <v>2761426.2</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140" activeCellId="2" sqref="E136 E138 E140"/>
    </sheetView>
  </sheetViews>
  <sheetFormatPr defaultRowHeight="15" x14ac:dyDescent="0.25"/>
  <cols>
    <col min="1" max="1" width="27.85546875"/>
    <col min="2" max="2" width="30.140625"/>
    <col min="3" max="4" width="8.5703125"/>
    <col min="5" max="5" width="15.8554687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4">
        <v>50000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50000</v>
      </c>
      <c r="F13" s="1"/>
    </row>
    <row r="14" spans="1:6" x14ac:dyDescent="0.25">
      <c r="A14" s="350" t="s">
        <v>14</v>
      </c>
      <c r="B14" s="350"/>
      <c r="C14" s="19" t="s">
        <v>15</v>
      </c>
      <c r="D14" s="19">
        <v>112</v>
      </c>
      <c r="E14" s="234">
        <v>5000</v>
      </c>
      <c r="F14" s="1"/>
    </row>
    <row r="15" spans="1:6" x14ac:dyDescent="0.25">
      <c r="A15" s="269" t="s">
        <v>13</v>
      </c>
      <c r="B15" s="269"/>
      <c r="C15" s="22">
        <v>339018</v>
      </c>
      <c r="D15" s="22">
        <v>112</v>
      </c>
      <c r="E15" s="24">
        <f>SUM(E14)</f>
        <v>5000</v>
      </c>
      <c r="F15" s="1"/>
    </row>
    <row r="16" spans="1:6" x14ac:dyDescent="0.25">
      <c r="A16" s="350" t="s">
        <v>16</v>
      </c>
      <c r="B16" s="350"/>
      <c r="C16" s="25" t="s">
        <v>17</v>
      </c>
      <c r="D16" s="26">
        <v>112</v>
      </c>
      <c r="E16" s="234">
        <v>70000</v>
      </c>
      <c r="F16" s="1"/>
    </row>
    <row r="17" spans="1:6" x14ac:dyDescent="0.25">
      <c r="A17" s="269" t="s">
        <v>13</v>
      </c>
      <c r="B17" s="269"/>
      <c r="C17" s="22">
        <v>339020</v>
      </c>
      <c r="D17" s="23">
        <v>112</v>
      </c>
      <c r="E17" s="24">
        <f>SUM(E16)</f>
        <v>70000</v>
      </c>
      <c r="F17" s="1"/>
    </row>
    <row r="18" spans="1:6" x14ac:dyDescent="0.25">
      <c r="A18" s="350" t="s">
        <v>18</v>
      </c>
      <c r="B18" s="350"/>
      <c r="C18" s="19" t="s">
        <v>19</v>
      </c>
      <c r="D18" s="20">
        <v>112</v>
      </c>
      <c r="E18" s="234">
        <v>80000</v>
      </c>
      <c r="F18" s="1"/>
    </row>
    <row r="19" spans="1:6" x14ac:dyDescent="0.25">
      <c r="A19" s="350" t="s">
        <v>20</v>
      </c>
      <c r="B19" s="350"/>
      <c r="C19" s="19" t="s">
        <v>21</v>
      </c>
      <c r="D19" s="20">
        <v>112</v>
      </c>
      <c r="E19" s="234">
        <v>20000</v>
      </c>
      <c r="F19" s="1"/>
    </row>
    <row r="20" spans="1:6" x14ac:dyDescent="0.25">
      <c r="A20" s="269" t="s">
        <v>13</v>
      </c>
      <c r="B20" s="269"/>
      <c r="C20" s="22">
        <v>339030</v>
      </c>
      <c r="D20" s="23">
        <v>112</v>
      </c>
      <c r="E20" s="24">
        <f>SUM(E18:E19)</f>
        <v>100000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34">
        <v>25000</v>
      </c>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25000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04"/>
      <c r="F32" s="1"/>
    </row>
    <row r="33" spans="1:6" x14ac:dyDescent="0.25">
      <c r="A33" s="350" t="s">
        <v>38</v>
      </c>
      <c r="B33" s="350"/>
      <c r="C33" s="19" t="s">
        <v>39</v>
      </c>
      <c r="D33" s="20">
        <v>112</v>
      </c>
      <c r="E33" s="234">
        <v>3000</v>
      </c>
      <c r="F33" s="1"/>
    </row>
    <row r="34" spans="1:6" x14ac:dyDescent="0.25">
      <c r="A34" s="350" t="s">
        <v>40</v>
      </c>
      <c r="B34" s="350"/>
      <c r="C34" s="25" t="s">
        <v>41</v>
      </c>
      <c r="D34" s="26">
        <v>112</v>
      </c>
      <c r="E34" s="204"/>
      <c r="F34" s="1"/>
    </row>
    <row r="35" spans="1:6" x14ac:dyDescent="0.25">
      <c r="A35" s="350" t="s">
        <v>42</v>
      </c>
      <c r="B35" s="350"/>
      <c r="C35" s="19" t="s">
        <v>43</v>
      </c>
      <c r="D35" s="26">
        <v>112</v>
      </c>
      <c r="E35" s="204"/>
      <c r="F35" s="1"/>
    </row>
    <row r="36" spans="1:6" x14ac:dyDescent="0.25">
      <c r="A36" s="269" t="s">
        <v>13</v>
      </c>
      <c r="B36" s="269"/>
      <c r="C36" s="22">
        <v>339036</v>
      </c>
      <c r="D36" s="23">
        <v>112</v>
      </c>
      <c r="E36" s="24">
        <f>SUM(E32:E35)</f>
        <v>3000</v>
      </c>
      <c r="F36" s="1"/>
    </row>
    <row r="37" spans="1:6" x14ac:dyDescent="0.25">
      <c r="A37" s="350" t="s">
        <v>44</v>
      </c>
      <c r="B37" s="350"/>
      <c r="C37" s="19" t="s">
        <v>45</v>
      </c>
      <c r="D37" s="20">
        <v>112</v>
      </c>
      <c r="E37" s="234">
        <v>1659874</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1659874</v>
      </c>
      <c r="F39" s="1"/>
    </row>
    <row r="40" spans="1:6" x14ac:dyDescent="0.25">
      <c r="A40" s="350" t="s">
        <v>48</v>
      </c>
      <c r="B40" s="350"/>
      <c r="C40" s="19" t="s">
        <v>49</v>
      </c>
      <c r="D40" s="20">
        <v>112</v>
      </c>
      <c r="E40" s="234">
        <v>674000</v>
      </c>
      <c r="F40" s="1"/>
    </row>
    <row r="41" spans="1:6" x14ac:dyDescent="0.25">
      <c r="A41" s="352" t="s">
        <v>50</v>
      </c>
      <c r="B41" s="352"/>
      <c r="C41" s="26" t="s">
        <v>51</v>
      </c>
      <c r="D41" s="26">
        <v>112</v>
      </c>
      <c r="E41" s="234"/>
      <c r="F41" s="1"/>
    </row>
    <row r="42" spans="1:6" x14ac:dyDescent="0.25">
      <c r="A42" s="352" t="s">
        <v>52</v>
      </c>
      <c r="B42" s="352"/>
      <c r="C42" s="26" t="s">
        <v>53</v>
      </c>
      <c r="D42" s="26">
        <v>112</v>
      </c>
      <c r="E42" s="234"/>
      <c r="F42" s="1"/>
    </row>
    <row r="43" spans="1:6" x14ac:dyDescent="0.25">
      <c r="A43" s="352" t="s">
        <v>54</v>
      </c>
      <c r="B43" s="352"/>
      <c r="C43" s="26" t="s">
        <v>55</v>
      </c>
      <c r="D43" s="26">
        <v>112</v>
      </c>
      <c r="E43" s="234">
        <v>25000</v>
      </c>
      <c r="F43" s="1"/>
    </row>
    <row r="44" spans="1:6" x14ac:dyDescent="0.25">
      <c r="A44" s="350" t="s">
        <v>56</v>
      </c>
      <c r="B44" s="350"/>
      <c r="C44" s="25" t="s">
        <v>57</v>
      </c>
      <c r="D44" s="26">
        <v>112</v>
      </c>
      <c r="E44" s="234">
        <v>14000</v>
      </c>
      <c r="F44" s="1"/>
    </row>
    <row r="45" spans="1:6" x14ac:dyDescent="0.25">
      <c r="A45" s="350" t="s">
        <v>40</v>
      </c>
      <c r="B45" s="350"/>
      <c r="C45" s="25" t="s">
        <v>58</v>
      </c>
      <c r="D45" s="26">
        <v>112</v>
      </c>
      <c r="E45" s="234"/>
      <c r="F45" s="1"/>
    </row>
    <row r="46" spans="1:6" x14ac:dyDescent="0.25">
      <c r="A46" s="352" t="s">
        <v>59</v>
      </c>
      <c r="B46" s="352"/>
      <c r="C46" s="26" t="s">
        <v>60</v>
      </c>
      <c r="D46" s="26">
        <v>112</v>
      </c>
      <c r="E46" s="234"/>
      <c r="F46" s="1"/>
    </row>
    <row r="47" spans="1:6" x14ac:dyDescent="0.25">
      <c r="A47" s="352" t="s">
        <v>46</v>
      </c>
      <c r="B47" s="352"/>
      <c r="C47" s="26" t="s">
        <v>61</v>
      </c>
      <c r="D47" s="26">
        <v>112</v>
      </c>
      <c r="E47" s="234"/>
      <c r="F47" s="1"/>
    </row>
    <row r="48" spans="1:6" x14ac:dyDescent="0.25">
      <c r="A48" s="352" t="s">
        <v>62</v>
      </c>
      <c r="B48" s="352"/>
      <c r="C48" s="26" t="s">
        <v>63</v>
      </c>
      <c r="D48" s="26">
        <v>112</v>
      </c>
      <c r="E48" s="234"/>
      <c r="F48" s="1"/>
    </row>
    <row r="49" spans="1:6" x14ac:dyDescent="0.25">
      <c r="A49" s="350" t="s">
        <v>42</v>
      </c>
      <c r="B49" s="350"/>
      <c r="C49" s="25" t="s">
        <v>64</v>
      </c>
      <c r="D49" s="26">
        <v>112</v>
      </c>
      <c r="E49" s="234"/>
      <c r="F49" s="1"/>
    </row>
    <row r="50" spans="1:6" x14ac:dyDescent="0.25">
      <c r="A50" s="352" t="s">
        <v>65</v>
      </c>
      <c r="B50" s="352"/>
      <c r="C50" s="26" t="s">
        <v>66</v>
      </c>
      <c r="D50" s="26">
        <v>112</v>
      </c>
      <c r="E50" s="234"/>
      <c r="F50" s="1"/>
    </row>
    <row r="51" spans="1:6" x14ac:dyDescent="0.25">
      <c r="A51" s="269" t="s">
        <v>13</v>
      </c>
      <c r="B51" s="269"/>
      <c r="C51" s="23">
        <v>339039</v>
      </c>
      <c r="D51" s="23">
        <v>112</v>
      </c>
      <c r="E51" s="24">
        <f>SUM(E40:E50)</f>
        <v>713000</v>
      </c>
      <c r="F51" s="1"/>
    </row>
    <row r="52" spans="1:6" x14ac:dyDescent="0.25">
      <c r="A52" s="352" t="s">
        <v>67</v>
      </c>
      <c r="B52" s="352"/>
      <c r="C52" s="26" t="s">
        <v>68</v>
      </c>
      <c r="D52" s="26">
        <v>112</v>
      </c>
      <c r="E52" s="234">
        <v>4000</v>
      </c>
      <c r="F52" s="1"/>
    </row>
    <row r="53" spans="1:6" x14ac:dyDescent="0.25">
      <c r="A53" s="269" t="s">
        <v>13</v>
      </c>
      <c r="B53" s="269"/>
      <c r="C53" s="23">
        <v>339047</v>
      </c>
      <c r="D53" s="23">
        <v>112</v>
      </c>
      <c r="E53" s="24">
        <f>SUM(E52)</f>
        <v>4000</v>
      </c>
      <c r="F53" s="1"/>
    </row>
    <row r="54" spans="1:6" x14ac:dyDescent="0.25">
      <c r="A54" s="352" t="s">
        <v>69</v>
      </c>
      <c r="B54" s="352"/>
      <c r="C54" s="26" t="s">
        <v>70</v>
      </c>
      <c r="D54" s="26">
        <v>112</v>
      </c>
      <c r="E54" s="204"/>
      <c r="F54" s="1"/>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2629874</v>
      </c>
      <c r="F56" s="1"/>
    </row>
    <row r="57" spans="1:6" x14ac:dyDescent="0.25">
      <c r="A57" s="352" t="s">
        <v>72</v>
      </c>
      <c r="B57" s="352"/>
      <c r="C57" s="26" t="s">
        <v>73</v>
      </c>
      <c r="D57" s="26">
        <v>112</v>
      </c>
      <c r="E57" s="204"/>
      <c r="F57" s="1"/>
    </row>
    <row r="58" spans="1:6" x14ac:dyDescent="0.25">
      <c r="A58" s="269" t="s">
        <v>13</v>
      </c>
      <c r="B58" s="269"/>
      <c r="C58" s="23">
        <v>339147</v>
      </c>
      <c r="D58" s="23">
        <v>112</v>
      </c>
      <c r="E58" s="24">
        <f>SUM(E57)</f>
        <v>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0</v>
      </c>
      <c r="F61" s="1"/>
    </row>
    <row r="62" spans="1:6" x14ac:dyDescent="0.25">
      <c r="A62" s="354" t="s">
        <v>76</v>
      </c>
      <c r="B62" s="354"/>
      <c r="C62" s="205"/>
      <c r="D62" s="206"/>
      <c r="E62" s="207">
        <f>SUM(E56,E61)</f>
        <v>2629874</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34">
        <v>100000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100000</v>
      </c>
      <c r="F75" s="1"/>
    </row>
    <row r="76" spans="1:6" x14ac:dyDescent="0.25">
      <c r="A76" s="276" t="s">
        <v>71</v>
      </c>
      <c r="B76" s="276"/>
      <c r="C76" s="37">
        <v>449000</v>
      </c>
      <c r="D76" s="37">
        <v>112</v>
      </c>
      <c r="E76" s="38">
        <f>SUM(E65,E67,E69,E71,E75)</f>
        <v>100000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100000</v>
      </c>
      <c r="F80" s="1"/>
    </row>
    <row r="81" spans="1:6" x14ac:dyDescent="0.25">
      <c r="A81" s="278" t="s">
        <v>93</v>
      </c>
      <c r="B81" s="278"/>
      <c r="C81" s="45"/>
      <c r="D81" s="46"/>
      <c r="E81" s="47">
        <f>SUM(E62,E80)</f>
        <v>2729874</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34">
        <v>215653</v>
      </c>
      <c r="F88" s="1"/>
    </row>
    <row r="89" spans="1:6" x14ac:dyDescent="0.25">
      <c r="A89" s="268" t="s">
        <v>18</v>
      </c>
      <c r="B89" s="268"/>
      <c r="C89" s="56">
        <v>339030</v>
      </c>
      <c r="D89" s="54">
        <v>100</v>
      </c>
      <c r="E89" s="234">
        <v>100000</v>
      </c>
      <c r="F89" s="1"/>
    </row>
    <row r="90" spans="1:6" x14ac:dyDescent="0.25">
      <c r="A90" s="268" t="s">
        <v>95</v>
      </c>
      <c r="B90" s="268"/>
      <c r="C90" s="53">
        <v>339031</v>
      </c>
      <c r="D90" s="57">
        <v>100</v>
      </c>
      <c r="E90" s="234"/>
      <c r="F90" s="1"/>
    </row>
    <row r="91" spans="1:6" x14ac:dyDescent="0.25">
      <c r="A91" s="268" t="s">
        <v>96</v>
      </c>
      <c r="B91" s="268"/>
      <c r="C91" s="56">
        <v>339032</v>
      </c>
      <c r="D91" s="58">
        <v>100</v>
      </c>
      <c r="E91" s="234"/>
      <c r="F91" s="1"/>
    </row>
    <row r="92" spans="1:6" x14ac:dyDescent="0.25">
      <c r="A92" s="268" t="s">
        <v>97</v>
      </c>
      <c r="B92" s="268"/>
      <c r="C92" s="59">
        <v>339033</v>
      </c>
      <c r="D92" s="60">
        <v>100</v>
      </c>
      <c r="E92" s="234"/>
      <c r="F92" s="1"/>
    </row>
    <row r="93" spans="1:6" x14ac:dyDescent="0.25">
      <c r="A93" s="268" t="s">
        <v>98</v>
      </c>
      <c r="B93" s="268"/>
      <c r="C93" s="56">
        <v>339036</v>
      </c>
      <c r="D93" s="58">
        <v>100</v>
      </c>
      <c r="E93" s="234"/>
      <c r="F93" s="1"/>
    </row>
    <row r="94" spans="1:6" x14ac:dyDescent="0.25">
      <c r="A94" s="268" t="s">
        <v>99</v>
      </c>
      <c r="B94" s="268"/>
      <c r="C94" s="61">
        <v>339039</v>
      </c>
      <c r="D94" s="62">
        <v>100</v>
      </c>
      <c r="E94" s="234">
        <v>550000</v>
      </c>
      <c r="F94" s="1"/>
    </row>
    <row r="95" spans="1:6" x14ac:dyDescent="0.25">
      <c r="A95" s="282" t="s">
        <v>71</v>
      </c>
      <c r="B95" s="282"/>
      <c r="C95" s="63">
        <v>339000</v>
      </c>
      <c r="D95" s="64">
        <v>100</v>
      </c>
      <c r="E95" s="29">
        <f>SUM(E88:E94)</f>
        <v>865653</v>
      </c>
      <c r="F95" s="1"/>
    </row>
    <row r="96" spans="1:6" x14ac:dyDescent="0.25">
      <c r="A96" s="360" t="s">
        <v>76</v>
      </c>
      <c r="B96" s="360"/>
      <c r="C96" s="32"/>
      <c r="D96" s="33"/>
      <c r="E96" s="34">
        <f>E95</f>
        <v>865653</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865653</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26.25" customHeight="1" x14ac:dyDescent="0.25">
      <c r="A109" s="214" t="s">
        <v>8</v>
      </c>
      <c r="B109" s="215"/>
      <c r="C109" s="215"/>
      <c r="D109" s="215"/>
      <c r="E109" s="216"/>
      <c r="F109" s="1"/>
    </row>
    <row r="110" spans="1:6" x14ac:dyDescent="0.25">
      <c r="A110" s="268" t="s">
        <v>9</v>
      </c>
      <c r="B110" s="268"/>
      <c r="C110" s="53" t="s">
        <v>10</v>
      </c>
      <c r="D110" s="58">
        <v>112</v>
      </c>
      <c r="E110" s="234">
        <v>30000</v>
      </c>
      <c r="F110" s="1"/>
    </row>
    <row r="111" spans="1:6" x14ac:dyDescent="0.25">
      <c r="A111" s="268" t="s">
        <v>104</v>
      </c>
      <c r="B111" s="268"/>
      <c r="C111" s="53" t="s">
        <v>12</v>
      </c>
      <c r="D111" s="58">
        <v>112</v>
      </c>
      <c r="E111" s="234"/>
      <c r="F111" s="1"/>
    </row>
    <row r="112" spans="1:6" x14ac:dyDescent="0.25">
      <c r="A112" s="269" t="s">
        <v>13</v>
      </c>
      <c r="B112" s="269"/>
      <c r="C112" s="84">
        <v>339014</v>
      </c>
      <c r="D112" s="39">
        <v>112</v>
      </c>
      <c r="E112" s="24">
        <f>SUM(E110:E111)</f>
        <v>30000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34">
        <v>10000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10000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34">
        <v>20000</v>
      </c>
      <c r="F120" s="1"/>
    </row>
    <row r="121" spans="1:6" x14ac:dyDescent="0.25">
      <c r="A121" s="269" t="s">
        <v>13</v>
      </c>
      <c r="B121" s="269"/>
      <c r="C121" s="86">
        <v>339039</v>
      </c>
      <c r="D121" s="39">
        <v>112</v>
      </c>
      <c r="E121" s="24">
        <f>SUM(E120)</f>
        <v>20000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60000</v>
      </c>
      <c r="F124" s="1"/>
    </row>
    <row r="125" spans="1:6" x14ac:dyDescent="0.25">
      <c r="A125" s="360" t="s">
        <v>76</v>
      </c>
      <c r="B125" s="360"/>
      <c r="C125" s="32"/>
      <c r="D125" s="33"/>
      <c r="E125" s="34">
        <f>E124</f>
        <v>60000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60000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2629874</v>
      </c>
      <c r="F136" s="1"/>
    </row>
    <row r="137" spans="1:6" x14ac:dyDescent="0.25">
      <c r="A137" s="362"/>
      <c r="B137" s="362"/>
      <c r="C137" s="101">
        <v>2994</v>
      </c>
      <c r="D137" s="101">
        <v>100</v>
      </c>
      <c r="E137" s="221">
        <f>E96</f>
        <v>865653</v>
      </c>
      <c r="F137" s="1"/>
    </row>
    <row r="138" spans="1:6" x14ac:dyDescent="0.25">
      <c r="A138" s="362"/>
      <c r="B138" s="362"/>
      <c r="C138" s="101">
        <v>4572</v>
      </c>
      <c r="D138" s="101">
        <v>112</v>
      </c>
      <c r="E138" s="221">
        <f>E125</f>
        <v>60000</v>
      </c>
      <c r="F138" s="1"/>
    </row>
    <row r="139" spans="1:6" x14ac:dyDescent="0.25">
      <c r="A139" s="362"/>
      <c r="B139" s="362"/>
      <c r="C139" s="363" t="s">
        <v>123</v>
      </c>
      <c r="D139" s="363"/>
      <c r="E139" s="222">
        <f>SUM(E136:E138)</f>
        <v>3555527</v>
      </c>
      <c r="F139" s="1"/>
    </row>
    <row r="140" spans="1:6" x14ac:dyDescent="0.25">
      <c r="A140" s="362" t="s">
        <v>124</v>
      </c>
      <c r="B140" s="362"/>
      <c r="C140" s="101" t="s">
        <v>120</v>
      </c>
      <c r="D140" s="101">
        <v>112</v>
      </c>
      <c r="E140" s="221">
        <f>E80</f>
        <v>100000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100000</v>
      </c>
      <c r="F143" s="1"/>
    </row>
    <row r="144" spans="1:6" x14ac:dyDescent="0.25">
      <c r="A144" s="364" t="s">
        <v>126</v>
      </c>
      <c r="B144" s="364"/>
      <c r="C144" s="364"/>
      <c r="D144" s="364"/>
      <c r="E144" s="47">
        <f>SUM(E139,E143)</f>
        <v>3655527</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144" sqref="E144"/>
    </sheetView>
  </sheetViews>
  <sheetFormatPr defaultRowHeight="15" x14ac:dyDescent="0.25"/>
  <cols>
    <col min="1" max="1" width="28.5703125"/>
    <col min="2" max="2" width="21.140625"/>
    <col min="3" max="4" width="8.5703125"/>
    <col min="5" max="5" width="20.1406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20000</v>
      </c>
      <c r="F11" s="1"/>
    </row>
    <row r="12" spans="1:6" x14ac:dyDescent="0.25">
      <c r="A12" s="350" t="s">
        <v>11</v>
      </c>
      <c r="B12" s="350"/>
      <c r="C12" s="19" t="s">
        <v>12</v>
      </c>
      <c r="D12" s="20">
        <v>112</v>
      </c>
      <c r="E12" s="227">
        <v>2000</v>
      </c>
      <c r="F12" s="1"/>
    </row>
    <row r="13" spans="1:6" x14ac:dyDescent="0.25">
      <c r="A13" s="269" t="s">
        <v>13</v>
      </c>
      <c r="B13" s="269"/>
      <c r="C13" s="22">
        <v>339014</v>
      </c>
      <c r="D13" s="23">
        <v>112</v>
      </c>
      <c r="E13" s="24">
        <f>SUM(E11:E12)</f>
        <v>22000</v>
      </c>
      <c r="F13" s="1"/>
    </row>
    <row r="14" spans="1:6" x14ac:dyDescent="0.25">
      <c r="A14" s="350" t="s">
        <v>14</v>
      </c>
      <c r="B14" s="350"/>
      <c r="C14" s="19" t="s">
        <v>15</v>
      </c>
      <c r="D14" s="19">
        <v>112</v>
      </c>
      <c r="E14" s="204"/>
      <c r="F14" s="1"/>
    </row>
    <row r="15" spans="1:6" x14ac:dyDescent="0.25">
      <c r="A15" s="269" t="s">
        <v>13</v>
      </c>
      <c r="B15" s="269"/>
      <c r="C15" s="22">
        <v>339018</v>
      </c>
      <c r="D15" s="22">
        <v>112</v>
      </c>
      <c r="E15" s="24">
        <f>SUM(E14)</f>
        <v>0</v>
      </c>
      <c r="F15" s="1"/>
    </row>
    <row r="16" spans="1:6" x14ac:dyDescent="0.25">
      <c r="A16" s="350" t="s">
        <v>16</v>
      </c>
      <c r="B16" s="350"/>
      <c r="C16" s="25" t="s">
        <v>17</v>
      </c>
      <c r="D16" s="26">
        <v>112</v>
      </c>
      <c r="E16" s="227">
        <v>50000</v>
      </c>
      <c r="F16" s="1"/>
    </row>
    <row r="17" spans="1:6" x14ac:dyDescent="0.25">
      <c r="A17" s="269" t="s">
        <v>13</v>
      </c>
      <c r="B17" s="269"/>
      <c r="C17" s="22">
        <v>339020</v>
      </c>
      <c r="D17" s="23">
        <v>112</v>
      </c>
      <c r="E17" s="24">
        <f>SUM(E16)</f>
        <v>50000</v>
      </c>
      <c r="F17" s="1"/>
    </row>
    <row r="18" spans="1:6" x14ac:dyDescent="0.25">
      <c r="A18" s="350" t="s">
        <v>18</v>
      </c>
      <c r="B18" s="350"/>
      <c r="C18" s="19" t="s">
        <v>19</v>
      </c>
      <c r="D18" s="20">
        <v>112</v>
      </c>
      <c r="E18" s="227">
        <v>20000</v>
      </c>
      <c r="F18" s="1"/>
    </row>
    <row r="19" spans="1:6" x14ac:dyDescent="0.25">
      <c r="A19" s="350" t="s">
        <v>20</v>
      </c>
      <c r="B19" s="350"/>
      <c r="C19" s="19" t="s">
        <v>21</v>
      </c>
      <c r="D19" s="20">
        <v>112</v>
      </c>
      <c r="E19" s="227">
        <v>1952.88</v>
      </c>
      <c r="F19" s="1"/>
    </row>
    <row r="20" spans="1:6" x14ac:dyDescent="0.25">
      <c r="A20" s="269" t="s">
        <v>13</v>
      </c>
      <c r="B20" s="269"/>
      <c r="C20" s="22">
        <v>339030</v>
      </c>
      <c r="D20" s="23">
        <v>112</v>
      </c>
      <c r="E20" s="24">
        <f>SUM(E18:E19)</f>
        <v>21952.880000000001</v>
      </c>
      <c r="F20" s="1"/>
    </row>
    <row r="21" spans="1:6" x14ac:dyDescent="0.25">
      <c r="A21" s="351" t="s">
        <v>22</v>
      </c>
      <c r="B21" s="351"/>
      <c r="C21" s="19" t="s">
        <v>23</v>
      </c>
      <c r="D21" s="20">
        <v>112</v>
      </c>
      <c r="E21" s="227">
        <v>500</v>
      </c>
      <c r="F21" s="1"/>
    </row>
    <row r="22" spans="1:6" x14ac:dyDescent="0.25">
      <c r="A22" s="269" t="s">
        <v>13</v>
      </c>
      <c r="B22" s="269"/>
      <c r="C22" s="22">
        <v>339031</v>
      </c>
      <c r="D22" s="23">
        <v>112</v>
      </c>
      <c r="E22" s="24">
        <f>SUM(E21)</f>
        <v>500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27">
        <v>1500</v>
      </c>
      <c r="F25" s="1"/>
    </row>
    <row r="26" spans="1:6" x14ac:dyDescent="0.25">
      <c r="A26" s="350" t="s">
        <v>28</v>
      </c>
      <c r="B26" s="350"/>
      <c r="C26" s="25" t="s">
        <v>29</v>
      </c>
      <c r="D26" s="26">
        <v>112</v>
      </c>
      <c r="E26" s="227">
        <v>2500</v>
      </c>
      <c r="F26" s="1"/>
    </row>
    <row r="27" spans="1:6" x14ac:dyDescent="0.25">
      <c r="A27" s="350" t="s">
        <v>30</v>
      </c>
      <c r="B27" s="350"/>
      <c r="C27" s="19" t="s">
        <v>31</v>
      </c>
      <c r="D27" s="20">
        <v>112</v>
      </c>
      <c r="E27" s="227">
        <v>0</v>
      </c>
      <c r="F27" s="1"/>
    </row>
    <row r="28" spans="1:6" x14ac:dyDescent="0.25">
      <c r="A28" s="269" t="s">
        <v>13</v>
      </c>
      <c r="B28" s="269"/>
      <c r="C28" s="22">
        <v>339033</v>
      </c>
      <c r="D28" s="23">
        <v>112</v>
      </c>
      <c r="E28" s="24">
        <f>SUM(E25:E27)</f>
        <v>4000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7">
        <v>2500</v>
      </c>
      <c r="F32" s="1"/>
    </row>
    <row r="33" spans="1:6" x14ac:dyDescent="0.25">
      <c r="A33" s="350" t="s">
        <v>38</v>
      </c>
      <c r="B33" s="350"/>
      <c r="C33" s="19" t="s">
        <v>39</v>
      </c>
      <c r="D33" s="20">
        <v>112</v>
      </c>
      <c r="E33" s="227">
        <v>1500</v>
      </c>
      <c r="F33" s="1"/>
    </row>
    <row r="34" spans="1:6" x14ac:dyDescent="0.25">
      <c r="A34" s="350" t="s">
        <v>40</v>
      </c>
      <c r="B34" s="350"/>
      <c r="C34" s="25" t="s">
        <v>41</v>
      </c>
      <c r="D34" s="26">
        <v>112</v>
      </c>
      <c r="E34" s="227">
        <v>1500</v>
      </c>
      <c r="F34" s="1"/>
    </row>
    <row r="35" spans="1:6" x14ac:dyDescent="0.25">
      <c r="A35" s="350" t="s">
        <v>42</v>
      </c>
      <c r="B35" s="350"/>
      <c r="C35" s="19" t="s">
        <v>43</v>
      </c>
      <c r="D35" s="26">
        <v>112</v>
      </c>
      <c r="E35" s="227">
        <v>0</v>
      </c>
      <c r="F35" s="1"/>
    </row>
    <row r="36" spans="1:6" x14ac:dyDescent="0.25">
      <c r="A36" s="269" t="s">
        <v>13</v>
      </c>
      <c r="B36" s="269"/>
      <c r="C36" s="22">
        <v>339036</v>
      </c>
      <c r="D36" s="23">
        <v>112</v>
      </c>
      <c r="E36" s="24">
        <f>SUM(E32:E35)</f>
        <v>5500</v>
      </c>
      <c r="F36" s="1"/>
    </row>
    <row r="37" spans="1:6" x14ac:dyDescent="0.25">
      <c r="A37" s="350" t="s">
        <v>44</v>
      </c>
      <c r="B37" s="350"/>
      <c r="C37" s="19" t="s">
        <v>45</v>
      </c>
      <c r="D37" s="20">
        <v>112</v>
      </c>
      <c r="E37" s="227">
        <v>1292000</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1292000</v>
      </c>
      <c r="F39" s="1"/>
    </row>
    <row r="40" spans="1:6" x14ac:dyDescent="0.25">
      <c r="A40" s="350" t="s">
        <v>48</v>
      </c>
      <c r="B40" s="350"/>
      <c r="C40" s="19" t="s">
        <v>49</v>
      </c>
      <c r="D40" s="20">
        <v>112</v>
      </c>
      <c r="E40" s="227">
        <v>348000</v>
      </c>
      <c r="F40" s="1"/>
    </row>
    <row r="41" spans="1:6" x14ac:dyDescent="0.25">
      <c r="A41" s="352" t="s">
        <v>50</v>
      </c>
      <c r="B41" s="352"/>
      <c r="C41" s="26" t="s">
        <v>51</v>
      </c>
      <c r="D41" s="26">
        <v>112</v>
      </c>
      <c r="E41" s="227">
        <v>0</v>
      </c>
      <c r="F41" s="1"/>
    </row>
    <row r="42" spans="1:6" x14ac:dyDescent="0.25">
      <c r="A42" s="352" t="s">
        <v>52</v>
      </c>
      <c r="B42" s="352"/>
      <c r="C42" s="26" t="s">
        <v>53</v>
      </c>
      <c r="D42" s="26">
        <v>112</v>
      </c>
      <c r="E42" s="227">
        <v>0</v>
      </c>
      <c r="F42" s="1"/>
    </row>
    <row r="43" spans="1:6" x14ac:dyDescent="0.25">
      <c r="A43" s="352" t="s">
        <v>54</v>
      </c>
      <c r="B43" s="352"/>
      <c r="C43" s="26" t="s">
        <v>55</v>
      </c>
      <c r="D43" s="26">
        <v>112</v>
      </c>
      <c r="E43" s="227">
        <v>0</v>
      </c>
      <c r="F43" s="1"/>
    </row>
    <row r="44" spans="1:6" x14ac:dyDescent="0.25">
      <c r="A44" s="350" t="s">
        <v>56</v>
      </c>
      <c r="B44" s="350"/>
      <c r="C44" s="25" t="s">
        <v>57</v>
      </c>
      <c r="D44" s="26">
        <v>112</v>
      </c>
      <c r="E44" s="227">
        <v>10000</v>
      </c>
      <c r="F44" s="1"/>
    </row>
    <row r="45" spans="1:6" x14ac:dyDescent="0.25">
      <c r="A45" s="350" t="s">
        <v>40</v>
      </c>
      <c r="B45" s="350"/>
      <c r="C45" s="25" t="s">
        <v>58</v>
      </c>
      <c r="D45" s="26">
        <v>112</v>
      </c>
      <c r="E45" s="227">
        <v>5000</v>
      </c>
      <c r="F45" s="1"/>
    </row>
    <row r="46" spans="1:6" x14ac:dyDescent="0.25">
      <c r="A46" s="352" t="s">
        <v>59</v>
      </c>
      <c r="B46" s="352"/>
      <c r="C46" s="26" t="s">
        <v>60</v>
      </c>
      <c r="D46" s="26">
        <v>112</v>
      </c>
      <c r="E46" s="227">
        <v>0</v>
      </c>
      <c r="F46" s="1"/>
    </row>
    <row r="47" spans="1:6" x14ac:dyDescent="0.25">
      <c r="A47" s="352" t="s">
        <v>46</v>
      </c>
      <c r="B47" s="352"/>
      <c r="C47" s="26" t="s">
        <v>61</v>
      </c>
      <c r="D47" s="26">
        <v>112</v>
      </c>
      <c r="E47" s="227">
        <v>0</v>
      </c>
      <c r="F47" s="1"/>
    </row>
    <row r="48" spans="1:6" x14ac:dyDescent="0.25">
      <c r="A48" s="352" t="s">
        <v>62</v>
      </c>
      <c r="B48" s="352"/>
      <c r="C48" s="26" t="s">
        <v>63</v>
      </c>
      <c r="D48" s="26">
        <v>112</v>
      </c>
      <c r="E48" s="227">
        <v>0</v>
      </c>
      <c r="F48" s="1"/>
    </row>
    <row r="49" spans="1:6" x14ac:dyDescent="0.25">
      <c r="A49" s="350" t="s">
        <v>42</v>
      </c>
      <c r="B49" s="350"/>
      <c r="C49" s="25" t="s">
        <v>64</v>
      </c>
      <c r="D49" s="26">
        <v>112</v>
      </c>
      <c r="E49" s="227">
        <v>1000</v>
      </c>
      <c r="F49" s="1"/>
    </row>
    <row r="50" spans="1:6" x14ac:dyDescent="0.25">
      <c r="A50" s="352" t="s">
        <v>65</v>
      </c>
      <c r="B50" s="352"/>
      <c r="C50" s="26" t="s">
        <v>66</v>
      </c>
      <c r="D50" s="26">
        <v>112</v>
      </c>
      <c r="E50" s="227">
        <v>0</v>
      </c>
      <c r="F50" s="1"/>
    </row>
    <row r="51" spans="1:6" x14ac:dyDescent="0.25">
      <c r="A51" s="269" t="s">
        <v>13</v>
      </c>
      <c r="B51" s="269"/>
      <c r="C51" s="23">
        <v>339039</v>
      </c>
      <c r="D51" s="23">
        <v>112</v>
      </c>
      <c r="E51" s="24">
        <f>SUM(E40:E50)</f>
        <v>364000</v>
      </c>
      <c r="F51" s="1"/>
    </row>
    <row r="52" spans="1:6" x14ac:dyDescent="0.25">
      <c r="A52" s="352" t="s">
        <v>67</v>
      </c>
      <c r="B52" s="352"/>
      <c r="C52" s="26" t="s">
        <v>68</v>
      </c>
      <c r="D52" s="26">
        <v>112</v>
      </c>
      <c r="E52" s="227">
        <v>500</v>
      </c>
      <c r="F52" s="1"/>
    </row>
    <row r="53" spans="1:6" x14ac:dyDescent="0.25">
      <c r="A53" s="269" t="s">
        <v>13</v>
      </c>
      <c r="B53" s="269"/>
      <c r="C53" s="23">
        <v>339047</v>
      </c>
      <c r="D53" s="23">
        <v>112</v>
      </c>
      <c r="E53" s="24">
        <f>SUM(E52)</f>
        <v>500</v>
      </c>
      <c r="F53" s="1"/>
    </row>
    <row r="54" spans="1:6" x14ac:dyDescent="0.25">
      <c r="A54" s="352" t="s">
        <v>69</v>
      </c>
      <c r="B54" s="352"/>
      <c r="C54" s="26" t="s">
        <v>70</v>
      </c>
      <c r="D54" s="26">
        <v>112</v>
      </c>
      <c r="E54" s="227">
        <v>6360</v>
      </c>
      <c r="F54" s="1"/>
    </row>
    <row r="55" spans="1:6" x14ac:dyDescent="0.25">
      <c r="A55" s="269" t="s">
        <v>13</v>
      </c>
      <c r="B55" s="269"/>
      <c r="C55" s="23">
        <v>339093</v>
      </c>
      <c r="D55" s="23">
        <v>112</v>
      </c>
      <c r="E55" s="24">
        <f>SUM(E54)</f>
        <v>6360</v>
      </c>
      <c r="F55" s="1"/>
    </row>
    <row r="56" spans="1:6" x14ac:dyDescent="0.25">
      <c r="A56" s="272" t="s">
        <v>71</v>
      </c>
      <c r="B56" s="272"/>
      <c r="C56" s="28">
        <v>339000</v>
      </c>
      <c r="D56" s="28">
        <v>112</v>
      </c>
      <c r="E56" s="29">
        <f>SUM(E13,E15,E17,E20,E22,E24,E28,E31,E36,E39,E51,E53,E55)</f>
        <v>1766812.88</v>
      </c>
      <c r="F56" s="1"/>
    </row>
    <row r="57" spans="1:6" x14ac:dyDescent="0.25">
      <c r="A57" s="352" t="s">
        <v>72</v>
      </c>
      <c r="B57" s="352"/>
      <c r="C57" s="26" t="s">
        <v>73</v>
      </c>
      <c r="D57" s="26">
        <v>112</v>
      </c>
      <c r="E57" s="227">
        <v>6000</v>
      </c>
      <c r="F57" s="1"/>
    </row>
    <row r="58" spans="1:6" x14ac:dyDescent="0.25">
      <c r="A58" s="269" t="s">
        <v>13</v>
      </c>
      <c r="B58" s="269"/>
      <c r="C58" s="23">
        <v>339147</v>
      </c>
      <c r="D58" s="23">
        <v>112</v>
      </c>
      <c r="E58" s="24">
        <f>SUM(E57)</f>
        <v>6000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6000</v>
      </c>
      <c r="F61" s="1"/>
    </row>
    <row r="62" spans="1:6" x14ac:dyDescent="0.25">
      <c r="A62" s="354" t="s">
        <v>76</v>
      </c>
      <c r="B62" s="354"/>
      <c r="C62" s="205"/>
      <c r="D62" s="206"/>
      <c r="E62" s="207">
        <f>SUM(E56,E61)</f>
        <v>1772812.88</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27">
        <v>3000</v>
      </c>
      <c r="F68" s="1"/>
    </row>
    <row r="69" spans="1:6" x14ac:dyDescent="0.25">
      <c r="A69" s="269" t="s">
        <v>13</v>
      </c>
      <c r="B69" s="269"/>
      <c r="C69" s="23">
        <v>449039</v>
      </c>
      <c r="D69" s="23">
        <v>112</v>
      </c>
      <c r="E69" s="24">
        <f>SUM(E68)</f>
        <v>3000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7">
        <v>3000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3000</v>
      </c>
      <c r="F75" s="1"/>
    </row>
    <row r="76" spans="1:6" x14ac:dyDescent="0.25">
      <c r="A76" s="276" t="s">
        <v>71</v>
      </c>
      <c r="B76" s="276"/>
      <c r="C76" s="37">
        <v>449000</v>
      </c>
      <c r="D76" s="37">
        <v>112</v>
      </c>
      <c r="E76" s="38">
        <f>SUM(E65,E67,E69,E71,E75)</f>
        <v>6000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6000</v>
      </c>
      <c r="F80" s="1"/>
    </row>
    <row r="81" spans="1:6" x14ac:dyDescent="0.25">
      <c r="A81" s="278" t="s">
        <v>93</v>
      </c>
      <c r="B81" s="278"/>
      <c r="C81" s="45"/>
      <c r="D81" s="46"/>
      <c r="E81" s="47">
        <f>SUM(E62,E80)</f>
        <v>1778812.88</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v>495940</v>
      </c>
      <c r="F88" s="1"/>
    </row>
    <row r="89" spans="1:6" x14ac:dyDescent="0.25">
      <c r="A89" s="268" t="s">
        <v>18</v>
      </c>
      <c r="B89" s="268"/>
      <c r="C89" s="56">
        <v>339030</v>
      </c>
      <c r="D89" s="54">
        <v>100</v>
      </c>
      <c r="E89" s="227">
        <v>10000</v>
      </c>
      <c r="F89" s="1"/>
    </row>
    <row r="90" spans="1:6" x14ac:dyDescent="0.25">
      <c r="A90" s="268" t="s">
        <v>95</v>
      </c>
      <c r="B90" s="268"/>
      <c r="C90" s="53">
        <v>339031</v>
      </c>
      <c r="D90" s="57">
        <v>100</v>
      </c>
      <c r="E90" s="227">
        <v>4418.6899999999996</v>
      </c>
      <c r="F90" s="1"/>
    </row>
    <row r="91" spans="1:6" x14ac:dyDescent="0.25">
      <c r="A91" s="268" t="s">
        <v>96</v>
      </c>
      <c r="B91" s="268"/>
      <c r="C91" s="56">
        <v>339032</v>
      </c>
      <c r="D91" s="58">
        <v>100</v>
      </c>
      <c r="E91" s="227">
        <v>15000</v>
      </c>
      <c r="F91" s="1"/>
    </row>
    <row r="92" spans="1:6" x14ac:dyDescent="0.25">
      <c r="A92" s="268" t="s">
        <v>97</v>
      </c>
      <c r="B92" s="268"/>
      <c r="C92" s="59">
        <v>339033</v>
      </c>
      <c r="D92" s="60">
        <v>100</v>
      </c>
      <c r="E92" s="227">
        <v>0</v>
      </c>
      <c r="F92" s="1"/>
    </row>
    <row r="93" spans="1:6" x14ac:dyDescent="0.25">
      <c r="A93" s="268" t="s">
        <v>98</v>
      </c>
      <c r="B93" s="268"/>
      <c r="C93" s="56">
        <v>339036</v>
      </c>
      <c r="D93" s="58">
        <v>100</v>
      </c>
      <c r="E93" s="227">
        <v>0</v>
      </c>
      <c r="F93" s="1"/>
    </row>
    <row r="94" spans="1:6" x14ac:dyDescent="0.25">
      <c r="A94" s="268" t="s">
        <v>99</v>
      </c>
      <c r="B94" s="268"/>
      <c r="C94" s="61">
        <v>339039</v>
      </c>
      <c r="D94" s="62">
        <v>100</v>
      </c>
      <c r="E94" s="227">
        <v>299250</v>
      </c>
      <c r="F94" s="1"/>
    </row>
    <row r="95" spans="1:6" x14ac:dyDescent="0.25">
      <c r="A95" s="282" t="s">
        <v>71</v>
      </c>
      <c r="B95" s="282"/>
      <c r="C95" s="63">
        <v>339000</v>
      </c>
      <c r="D95" s="64">
        <v>100</v>
      </c>
      <c r="E95" s="29">
        <f>SUM(E88:E94)</f>
        <v>824608.69</v>
      </c>
      <c r="F95" s="1"/>
    </row>
    <row r="96" spans="1:6" x14ac:dyDescent="0.25">
      <c r="A96" s="360" t="s">
        <v>76</v>
      </c>
      <c r="B96" s="360"/>
      <c r="C96" s="32"/>
      <c r="D96" s="33"/>
      <c r="E96" s="34">
        <f>E95</f>
        <v>824608.69</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824608.69</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18.75" customHeight="1" x14ac:dyDescent="0.25">
      <c r="A109" s="214" t="s">
        <v>8</v>
      </c>
      <c r="B109" s="215"/>
      <c r="C109" s="215"/>
      <c r="D109" s="215"/>
      <c r="E109" s="216"/>
      <c r="F109" s="1"/>
    </row>
    <row r="110" spans="1:6" x14ac:dyDescent="0.25">
      <c r="A110" s="268" t="s">
        <v>9</v>
      </c>
      <c r="B110" s="268"/>
      <c r="C110" s="53" t="s">
        <v>10</v>
      </c>
      <c r="D110" s="58">
        <v>112</v>
      </c>
      <c r="E110" s="227">
        <v>16000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16000</v>
      </c>
      <c r="F112" s="1"/>
    </row>
    <row r="113" spans="1:6" x14ac:dyDescent="0.25">
      <c r="A113" s="268" t="s">
        <v>18</v>
      </c>
      <c r="B113" s="268"/>
      <c r="C113" s="56">
        <v>339030</v>
      </c>
      <c r="D113" s="58">
        <v>112</v>
      </c>
      <c r="E113" s="227">
        <v>500</v>
      </c>
      <c r="F113" s="1"/>
    </row>
    <row r="114" spans="1:6" x14ac:dyDescent="0.25">
      <c r="A114" s="269" t="s">
        <v>13</v>
      </c>
      <c r="B114" s="269"/>
      <c r="C114" s="86">
        <v>339030</v>
      </c>
      <c r="D114" s="39">
        <v>112</v>
      </c>
      <c r="E114" s="24">
        <f>SUM(E113)</f>
        <v>500</v>
      </c>
      <c r="F114" s="1"/>
    </row>
    <row r="115" spans="1:6" x14ac:dyDescent="0.25">
      <c r="A115" s="268" t="s">
        <v>26</v>
      </c>
      <c r="B115" s="268"/>
      <c r="C115" s="56" t="s">
        <v>27</v>
      </c>
      <c r="D115" s="58">
        <v>112</v>
      </c>
      <c r="E115" s="227">
        <v>1500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1500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7">
        <v>2000</v>
      </c>
      <c r="F120" s="1"/>
    </row>
    <row r="121" spans="1:6" x14ac:dyDescent="0.25">
      <c r="A121" s="269" t="s">
        <v>13</v>
      </c>
      <c r="B121" s="269"/>
      <c r="C121" s="86">
        <v>339039</v>
      </c>
      <c r="D121" s="39">
        <v>112</v>
      </c>
      <c r="E121" s="24">
        <f>SUM(E120)</f>
        <v>2000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20000</v>
      </c>
      <c r="F124" s="1"/>
    </row>
    <row r="125" spans="1:6" x14ac:dyDescent="0.25">
      <c r="A125" s="360" t="s">
        <v>76</v>
      </c>
      <c r="B125" s="360"/>
      <c r="C125" s="32"/>
      <c r="D125" s="33"/>
      <c r="E125" s="34">
        <f>E124</f>
        <v>20000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20000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1772812.88</v>
      </c>
      <c r="F136" s="1"/>
    </row>
    <row r="137" spans="1:6" x14ac:dyDescent="0.25">
      <c r="A137" s="362"/>
      <c r="B137" s="362"/>
      <c r="C137" s="101">
        <v>2994</v>
      </c>
      <c r="D137" s="101">
        <v>100</v>
      </c>
      <c r="E137" s="221">
        <f>E96</f>
        <v>824608.69</v>
      </c>
      <c r="F137" s="1"/>
    </row>
    <row r="138" spans="1:6" ht="15" customHeight="1" x14ac:dyDescent="0.25">
      <c r="A138" s="362"/>
      <c r="B138" s="362"/>
      <c r="C138" s="101">
        <v>4572</v>
      </c>
      <c r="D138" s="101">
        <v>112</v>
      </c>
      <c r="E138" s="221">
        <f>E125</f>
        <v>20000</v>
      </c>
      <c r="F138" s="1"/>
    </row>
    <row r="139" spans="1:6" ht="15" customHeight="1" x14ac:dyDescent="0.25">
      <c r="A139" s="362"/>
      <c r="B139" s="362"/>
      <c r="C139" s="363" t="s">
        <v>123</v>
      </c>
      <c r="D139" s="363"/>
      <c r="E139" s="222">
        <f>SUM(E136:E138)</f>
        <v>2617421.5699999998</v>
      </c>
      <c r="F139" s="1"/>
    </row>
    <row r="140" spans="1:6" x14ac:dyDescent="0.25">
      <c r="A140" s="362" t="s">
        <v>124</v>
      </c>
      <c r="B140" s="362"/>
      <c r="C140" s="101" t="s">
        <v>120</v>
      </c>
      <c r="D140" s="101">
        <v>112</v>
      </c>
      <c r="E140" s="221">
        <f>E80</f>
        <v>6000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6000</v>
      </c>
      <c r="F143" s="1"/>
    </row>
    <row r="144" spans="1:6" x14ac:dyDescent="0.25">
      <c r="A144" s="364" t="s">
        <v>126</v>
      </c>
      <c r="B144" s="364"/>
      <c r="C144" s="364"/>
      <c r="D144" s="364"/>
      <c r="E144" s="47">
        <f>SUM(E139,E143)</f>
        <v>2623421.5699999998</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140" activeCellId="2" sqref="E136 E138 E140"/>
    </sheetView>
  </sheetViews>
  <sheetFormatPr defaultRowHeight="15" x14ac:dyDescent="0.25"/>
  <cols>
    <col min="1" max="1" width="33.5703125"/>
    <col min="2" max="2" width="20.5703125"/>
    <col min="3" max="4" width="8.5703125"/>
    <col min="5" max="5" width="20.285156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6">
        <v>40000</v>
      </c>
      <c r="F11" s="1"/>
    </row>
    <row r="12" spans="1:6" x14ac:dyDescent="0.25">
      <c r="A12" s="350" t="s">
        <v>11</v>
      </c>
      <c r="B12" s="350"/>
      <c r="C12" s="19" t="s">
        <v>12</v>
      </c>
      <c r="D12" s="20">
        <v>112</v>
      </c>
      <c r="E12" s="226"/>
      <c r="F12" s="1"/>
    </row>
    <row r="13" spans="1:6" x14ac:dyDescent="0.25">
      <c r="A13" s="269" t="s">
        <v>13</v>
      </c>
      <c r="B13" s="269"/>
      <c r="C13" s="22">
        <v>339014</v>
      </c>
      <c r="D13" s="23">
        <v>112</v>
      </c>
      <c r="E13" s="24">
        <f>SUM(E11:E12)</f>
        <v>40000</v>
      </c>
      <c r="F13" s="1"/>
    </row>
    <row r="14" spans="1:6" x14ac:dyDescent="0.25">
      <c r="A14" s="350" t="s">
        <v>14</v>
      </c>
      <c r="B14" s="350"/>
      <c r="C14" s="19" t="s">
        <v>15</v>
      </c>
      <c r="D14" s="19">
        <v>112</v>
      </c>
      <c r="E14" s="226">
        <v>5000</v>
      </c>
      <c r="F14" s="1"/>
    </row>
    <row r="15" spans="1:6" x14ac:dyDescent="0.25">
      <c r="A15" s="269" t="s">
        <v>13</v>
      </c>
      <c r="B15" s="269"/>
      <c r="C15" s="22">
        <v>339018</v>
      </c>
      <c r="D15" s="22">
        <v>112</v>
      </c>
      <c r="E15" s="24">
        <f>SUM(E14)</f>
        <v>5000</v>
      </c>
      <c r="F15" s="1"/>
    </row>
    <row r="16" spans="1:6" x14ac:dyDescent="0.25">
      <c r="A16" s="350" t="s">
        <v>16</v>
      </c>
      <c r="B16" s="350"/>
      <c r="C16" s="25" t="s">
        <v>17</v>
      </c>
      <c r="D16" s="26">
        <v>112</v>
      </c>
      <c r="E16" s="226">
        <v>30000</v>
      </c>
      <c r="F16" s="1"/>
    </row>
    <row r="17" spans="1:6" x14ac:dyDescent="0.25">
      <c r="A17" s="269" t="s">
        <v>13</v>
      </c>
      <c r="B17" s="269"/>
      <c r="C17" s="22">
        <v>339020</v>
      </c>
      <c r="D17" s="23">
        <v>112</v>
      </c>
      <c r="E17" s="24">
        <f>SUM(E16)</f>
        <v>30000</v>
      </c>
      <c r="F17" s="1"/>
    </row>
    <row r="18" spans="1:6" x14ac:dyDescent="0.25">
      <c r="A18" s="350" t="s">
        <v>18</v>
      </c>
      <c r="B18" s="350"/>
      <c r="C18" s="19" t="s">
        <v>19</v>
      </c>
      <c r="D18" s="20">
        <v>112</v>
      </c>
      <c r="E18" s="236">
        <v>74643.28</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74643.28</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04"/>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6"/>
      <c r="F32" s="1"/>
    </row>
    <row r="33" spans="1:6" x14ac:dyDescent="0.25">
      <c r="A33" s="350" t="s">
        <v>38</v>
      </c>
      <c r="B33" s="350"/>
      <c r="C33" s="19" t="s">
        <v>39</v>
      </c>
      <c r="D33" s="20">
        <v>112</v>
      </c>
      <c r="E33" s="226">
        <v>3000</v>
      </c>
      <c r="F33" s="1"/>
    </row>
    <row r="34" spans="1:6" x14ac:dyDescent="0.25">
      <c r="A34" s="350" t="s">
        <v>40</v>
      </c>
      <c r="B34" s="350"/>
      <c r="C34" s="25" t="s">
        <v>41</v>
      </c>
      <c r="D34" s="26">
        <v>112</v>
      </c>
      <c r="E34" s="226"/>
      <c r="F34" s="1"/>
    </row>
    <row r="35" spans="1:6" x14ac:dyDescent="0.25">
      <c r="A35" s="350" t="s">
        <v>42</v>
      </c>
      <c r="B35" s="350"/>
      <c r="C35" s="19" t="s">
        <v>43</v>
      </c>
      <c r="D35" s="26">
        <v>112</v>
      </c>
      <c r="E35" s="226"/>
      <c r="F35" s="1"/>
    </row>
    <row r="36" spans="1:6" x14ac:dyDescent="0.25">
      <c r="A36" s="269" t="s">
        <v>13</v>
      </c>
      <c r="B36" s="269"/>
      <c r="C36" s="22">
        <v>339036</v>
      </c>
      <c r="D36" s="23">
        <v>112</v>
      </c>
      <c r="E36" s="24">
        <f>SUM(E32:E35)</f>
        <v>3000</v>
      </c>
      <c r="F36" s="1"/>
    </row>
    <row r="37" spans="1:6" x14ac:dyDescent="0.25">
      <c r="A37" s="350" t="s">
        <v>44</v>
      </c>
      <c r="B37" s="350"/>
      <c r="C37" s="19" t="s">
        <v>45</v>
      </c>
      <c r="D37" s="20">
        <v>112</v>
      </c>
      <c r="E37" s="226">
        <v>1100000</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1100000</v>
      </c>
      <c r="F39" s="1"/>
    </row>
    <row r="40" spans="1:6" x14ac:dyDescent="0.25">
      <c r="A40" s="350" t="s">
        <v>48</v>
      </c>
      <c r="B40" s="350"/>
      <c r="C40" s="19" t="s">
        <v>49</v>
      </c>
      <c r="D40" s="20">
        <v>112</v>
      </c>
      <c r="E40" s="226">
        <v>370000</v>
      </c>
      <c r="F40" s="1"/>
    </row>
    <row r="41" spans="1:6" x14ac:dyDescent="0.25">
      <c r="A41" s="352" t="s">
        <v>50</v>
      </c>
      <c r="B41" s="352"/>
      <c r="C41" s="26" t="s">
        <v>51</v>
      </c>
      <c r="D41" s="26">
        <v>112</v>
      </c>
      <c r="E41" s="226"/>
      <c r="F41" s="1"/>
    </row>
    <row r="42" spans="1:6" x14ac:dyDescent="0.25">
      <c r="A42" s="352" t="s">
        <v>52</v>
      </c>
      <c r="B42" s="352"/>
      <c r="C42" s="26" t="s">
        <v>53</v>
      </c>
      <c r="D42" s="26">
        <v>112</v>
      </c>
      <c r="E42" s="226"/>
      <c r="F42" s="1"/>
    </row>
    <row r="43" spans="1:6" x14ac:dyDescent="0.25">
      <c r="A43" s="352" t="s">
        <v>54</v>
      </c>
      <c r="B43" s="352"/>
      <c r="C43" s="26" t="s">
        <v>55</v>
      </c>
      <c r="D43" s="26">
        <v>112</v>
      </c>
      <c r="E43" s="226"/>
      <c r="F43" s="1"/>
    </row>
    <row r="44" spans="1:6" x14ac:dyDescent="0.25">
      <c r="A44" s="350" t="s">
        <v>56</v>
      </c>
      <c r="B44" s="350"/>
      <c r="C44" s="25" t="s">
        <v>57</v>
      </c>
      <c r="D44" s="26">
        <v>112</v>
      </c>
      <c r="E44" s="226">
        <v>24000</v>
      </c>
      <c r="F44" s="1"/>
    </row>
    <row r="45" spans="1:6" x14ac:dyDescent="0.25">
      <c r="A45" s="350" t="s">
        <v>40</v>
      </c>
      <c r="B45" s="350"/>
      <c r="C45" s="25" t="s">
        <v>58</v>
      </c>
      <c r="D45" s="26">
        <v>112</v>
      </c>
      <c r="E45" s="226">
        <v>10000</v>
      </c>
      <c r="F45" s="1"/>
    </row>
    <row r="46" spans="1:6" x14ac:dyDescent="0.25">
      <c r="A46" s="352" t="s">
        <v>59</v>
      </c>
      <c r="B46" s="352"/>
      <c r="C46" s="26" t="s">
        <v>60</v>
      </c>
      <c r="D46" s="26">
        <v>112</v>
      </c>
      <c r="E46" s="226"/>
      <c r="F46" s="1"/>
    </row>
    <row r="47" spans="1:6" x14ac:dyDescent="0.25">
      <c r="A47" s="352" t="s">
        <v>46</v>
      </c>
      <c r="B47" s="352"/>
      <c r="C47" s="26" t="s">
        <v>61</v>
      </c>
      <c r="D47" s="26">
        <v>112</v>
      </c>
      <c r="E47" s="226"/>
      <c r="F47" s="1"/>
    </row>
    <row r="48" spans="1:6" x14ac:dyDescent="0.25">
      <c r="A48" s="352" t="s">
        <v>62</v>
      </c>
      <c r="B48" s="352"/>
      <c r="C48" s="26" t="s">
        <v>63</v>
      </c>
      <c r="D48" s="26">
        <v>112</v>
      </c>
      <c r="E48" s="226"/>
      <c r="F48" s="1"/>
    </row>
    <row r="49" spans="1:6" x14ac:dyDescent="0.25">
      <c r="A49" s="350" t="s">
        <v>42</v>
      </c>
      <c r="B49" s="350"/>
      <c r="C49" s="25" t="s">
        <v>64</v>
      </c>
      <c r="D49" s="26">
        <v>112</v>
      </c>
      <c r="E49" s="226"/>
      <c r="F49" s="1"/>
    </row>
    <row r="50" spans="1:6" x14ac:dyDescent="0.25">
      <c r="A50" s="352" t="s">
        <v>65</v>
      </c>
      <c r="B50" s="352"/>
      <c r="C50" s="26" t="s">
        <v>66</v>
      </c>
      <c r="D50" s="26">
        <v>112</v>
      </c>
      <c r="E50" s="226"/>
      <c r="F50" s="1"/>
    </row>
    <row r="51" spans="1:6" x14ac:dyDescent="0.25">
      <c r="A51" s="269" t="s">
        <v>13</v>
      </c>
      <c r="B51" s="269"/>
      <c r="C51" s="23">
        <v>339039</v>
      </c>
      <c r="D51" s="23">
        <v>112</v>
      </c>
      <c r="E51" s="24">
        <f>SUM(E40:E50)</f>
        <v>404000</v>
      </c>
      <c r="F51" s="1"/>
    </row>
    <row r="52" spans="1:6" x14ac:dyDescent="0.25">
      <c r="A52" s="352" t="s">
        <v>67</v>
      </c>
      <c r="B52" s="352"/>
      <c r="C52" s="26" t="s">
        <v>68</v>
      </c>
      <c r="D52" s="26">
        <v>112</v>
      </c>
      <c r="E52" s="226">
        <v>3000</v>
      </c>
      <c r="F52" s="1"/>
    </row>
    <row r="53" spans="1:6" x14ac:dyDescent="0.25">
      <c r="A53" s="269" t="s">
        <v>13</v>
      </c>
      <c r="B53" s="269"/>
      <c r="C53" s="23">
        <v>339047</v>
      </c>
      <c r="D53" s="23">
        <v>112</v>
      </c>
      <c r="E53" s="24">
        <f>SUM(E52)</f>
        <v>3000</v>
      </c>
      <c r="F53" s="1"/>
    </row>
    <row r="54" spans="1:6" x14ac:dyDescent="0.25">
      <c r="A54" s="352" t="s">
        <v>69</v>
      </c>
      <c r="B54" s="352"/>
      <c r="C54" s="26" t="s">
        <v>70</v>
      </c>
      <c r="D54" s="26">
        <v>112</v>
      </c>
      <c r="E54" s="226">
        <v>2000</v>
      </c>
      <c r="F54" s="1"/>
    </row>
    <row r="55" spans="1:6" x14ac:dyDescent="0.25">
      <c r="A55" s="269" t="s">
        <v>13</v>
      </c>
      <c r="B55" s="269"/>
      <c r="C55" s="23">
        <v>339093</v>
      </c>
      <c r="D55" s="23">
        <v>112</v>
      </c>
      <c r="E55" s="24">
        <f>SUM(E54)</f>
        <v>2000</v>
      </c>
      <c r="F55" s="1"/>
    </row>
    <row r="56" spans="1:6" x14ac:dyDescent="0.25">
      <c r="A56" s="272" t="s">
        <v>71</v>
      </c>
      <c r="B56" s="272"/>
      <c r="C56" s="28">
        <v>339000</v>
      </c>
      <c r="D56" s="28">
        <v>112</v>
      </c>
      <c r="E56" s="29">
        <f>SUM(E13,E15,E17,E20,E22,E24,E28,E31,E36,E39,E51,E53,E55)</f>
        <v>1661643.28</v>
      </c>
      <c r="F56" s="1"/>
    </row>
    <row r="57" spans="1:6" x14ac:dyDescent="0.25">
      <c r="A57" s="352" t="s">
        <v>72</v>
      </c>
      <c r="B57" s="352"/>
      <c r="C57" s="26" t="s">
        <v>73</v>
      </c>
      <c r="D57" s="26">
        <v>112</v>
      </c>
      <c r="E57" s="226">
        <v>8000</v>
      </c>
      <c r="F57" s="1"/>
    </row>
    <row r="58" spans="1:6" x14ac:dyDescent="0.25">
      <c r="A58" s="269" t="s">
        <v>13</v>
      </c>
      <c r="B58" s="269"/>
      <c r="C58" s="23">
        <v>339147</v>
      </c>
      <c r="D58" s="23">
        <v>112</v>
      </c>
      <c r="E58" s="24">
        <f>SUM(E57)</f>
        <v>8000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8000</v>
      </c>
      <c r="F61" s="1"/>
    </row>
    <row r="62" spans="1:6" x14ac:dyDescent="0.25">
      <c r="A62" s="354" t="s">
        <v>76</v>
      </c>
      <c r="B62" s="354"/>
      <c r="C62" s="205"/>
      <c r="D62" s="206"/>
      <c r="E62" s="207">
        <f>SUM(E56,E61)</f>
        <v>1669643.28</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6">
        <v>20000</v>
      </c>
      <c r="F72" s="1"/>
    </row>
    <row r="73" spans="1:6" x14ac:dyDescent="0.25">
      <c r="A73" s="352" t="s">
        <v>86</v>
      </c>
      <c r="B73" s="352"/>
      <c r="C73" s="26" t="s">
        <v>87</v>
      </c>
      <c r="D73" s="26">
        <v>112</v>
      </c>
      <c r="E73" s="226"/>
      <c r="F73" s="1"/>
    </row>
    <row r="74" spans="1:6" x14ac:dyDescent="0.25">
      <c r="A74" s="352" t="s">
        <v>88</v>
      </c>
      <c r="B74" s="352"/>
      <c r="C74" s="26" t="s">
        <v>89</v>
      </c>
      <c r="D74" s="26">
        <v>112</v>
      </c>
      <c r="E74" s="226"/>
      <c r="F74" s="1"/>
    </row>
    <row r="75" spans="1:6" x14ac:dyDescent="0.25">
      <c r="A75" s="269" t="s">
        <v>13</v>
      </c>
      <c r="B75" s="269"/>
      <c r="C75" s="23">
        <v>449052</v>
      </c>
      <c r="D75" s="23">
        <v>112</v>
      </c>
      <c r="E75" s="24">
        <f>SUM(E72:E74)</f>
        <v>20000</v>
      </c>
      <c r="F75" s="1"/>
    </row>
    <row r="76" spans="1:6" x14ac:dyDescent="0.25">
      <c r="A76" s="276" t="s">
        <v>71</v>
      </c>
      <c r="B76" s="276"/>
      <c r="C76" s="37">
        <v>449000</v>
      </c>
      <c r="D76" s="37">
        <v>112</v>
      </c>
      <c r="E76" s="38">
        <f>SUM(E65,E67,E69,E71,E75)</f>
        <v>20000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20000</v>
      </c>
      <c r="F80" s="1"/>
    </row>
    <row r="81" spans="1:6" x14ac:dyDescent="0.25">
      <c r="A81" s="278" t="s">
        <v>93</v>
      </c>
      <c r="B81" s="278"/>
      <c r="C81" s="45"/>
      <c r="D81" s="46"/>
      <c r="E81" s="47">
        <f>SUM(E62,E80)</f>
        <v>1689643.28</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36">
        <v>386630.62</v>
      </c>
      <c r="F88" s="1"/>
    </row>
    <row r="89" spans="1:6" x14ac:dyDescent="0.25">
      <c r="A89" s="268" t="s">
        <v>18</v>
      </c>
      <c r="B89" s="268"/>
      <c r="C89" s="56">
        <v>339030</v>
      </c>
      <c r="D89" s="54">
        <v>100</v>
      </c>
      <c r="E89" s="226">
        <v>6000</v>
      </c>
      <c r="F89" s="1"/>
    </row>
    <row r="90" spans="1:6" x14ac:dyDescent="0.25">
      <c r="A90" s="268" t="s">
        <v>95</v>
      </c>
      <c r="B90" s="268"/>
      <c r="C90" s="53">
        <v>339031</v>
      </c>
      <c r="D90" s="57">
        <v>100</v>
      </c>
      <c r="E90" s="226"/>
      <c r="F90" s="1"/>
    </row>
    <row r="91" spans="1:6" x14ac:dyDescent="0.25">
      <c r="A91" s="268" t="s">
        <v>96</v>
      </c>
      <c r="B91" s="268"/>
      <c r="C91" s="56">
        <v>339032</v>
      </c>
      <c r="D91" s="58">
        <v>100</v>
      </c>
      <c r="E91" s="226"/>
      <c r="F91" s="1"/>
    </row>
    <row r="92" spans="1:6" x14ac:dyDescent="0.25">
      <c r="A92" s="268" t="s">
        <v>97</v>
      </c>
      <c r="B92" s="268"/>
      <c r="C92" s="59">
        <v>339033</v>
      </c>
      <c r="D92" s="60">
        <v>100</v>
      </c>
      <c r="E92" s="226"/>
      <c r="F92" s="1"/>
    </row>
    <row r="93" spans="1:6" x14ac:dyDescent="0.25">
      <c r="A93" s="268" t="s">
        <v>98</v>
      </c>
      <c r="B93" s="268"/>
      <c r="C93" s="56">
        <v>339036</v>
      </c>
      <c r="D93" s="58">
        <v>100</v>
      </c>
      <c r="E93" s="226"/>
      <c r="F93" s="1"/>
    </row>
    <row r="94" spans="1:6" x14ac:dyDescent="0.25">
      <c r="A94" s="268" t="s">
        <v>99</v>
      </c>
      <c r="B94" s="268"/>
      <c r="C94" s="61">
        <v>339039</v>
      </c>
      <c r="D94" s="62">
        <v>100</v>
      </c>
      <c r="E94" s="226">
        <v>210000</v>
      </c>
      <c r="F94" s="1"/>
    </row>
    <row r="95" spans="1:6" x14ac:dyDescent="0.25">
      <c r="A95" s="282" t="s">
        <v>71</v>
      </c>
      <c r="B95" s="282"/>
      <c r="C95" s="63">
        <v>339000</v>
      </c>
      <c r="D95" s="64">
        <v>100</v>
      </c>
      <c r="E95" s="29">
        <f>SUM(E88:E94)</f>
        <v>602630.62</v>
      </c>
      <c r="F95" s="1"/>
    </row>
    <row r="96" spans="1:6" x14ac:dyDescent="0.25">
      <c r="A96" s="360" t="s">
        <v>76</v>
      </c>
      <c r="B96" s="360"/>
      <c r="C96" s="32"/>
      <c r="D96" s="33"/>
      <c r="E96" s="34">
        <f>E95</f>
        <v>602630.62</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602630.62</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21.75" customHeight="1" x14ac:dyDescent="0.25">
      <c r="A109" s="214" t="s">
        <v>8</v>
      </c>
      <c r="B109" s="215"/>
      <c r="C109" s="215"/>
      <c r="D109" s="215"/>
      <c r="E109" s="216"/>
      <c r="F109" s="1"/>
    </row>
    <row r="110" spans="1:6" x14ac:dyDescent="0.25">
      <c r="A110" s="268" t="s">
        <v>9</v>
      </c>
      <c r="B110" s="268"/>
      <c r="C110" s="53" t="s">
        <v>10</v>
      </c>
      <c r="D110" s="58">
        <v>112</v>
      </c>
      <c r="E110" s="226">
        <v>40000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40000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6">
        <v>20000</v>
      </c>
      <c r="F120" s="1"/>
    </row>
    <row r="121" spans="1:6" x14ac:dyDescent="0.25">
      <c r="A121" s="269" t="s">
        <v>13</v>
      </c>
      <c r="B121" s="269"/>
      <c r="C121" s="86">
        <v>339039</v>
      </c>
      <c r="D121" s="39">
        <v>112</v>
      </c>
      <c r="E121" s="24">
        <f>SUM(E120)</f>
        <v>20000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60000</v>
      </c>
      <c r="F124" s="1"/>
    </row>
    <row r="125" spans="1:6" x14ac:dyDescent="0.25">
      <c r="A125" s="360" t="s">
        <v>76</v>
      </c>
      <c r="B125" s="360"/>
      <c r="C125" s="32"/>
      <c r="D125" s="33"/>
      <c r="E125" s="34">
        <f>E124</f>
        <v>60000</v>
      </c>
      <c r="F125" s="1"/>
    </row>
    <row r="126" spans="1:6"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60000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1669643.28</v>
      </c>
      <c r="F136" s="1"/>
    </row>
    <row r="137" spans="1:6" x14ac:dyDescent="0.25">
      <c r="A137" s="362"/>
      <c r="B137" s="362"/>
      <c r="C137" s="101">
        <v>2994</v>
      </c>
      <c r="D137" s="101">
        <v>100</v>
      </c>
      <c r="E137" s="221">
        <f>E96</f>
        <v>602630.62</v>
      </c>
      <c r="F137" s="1"/>
    </row>
    <row r="138" spans="1:6" ht="15" customHeight="1" x14ac:dyDescent="0.25">
      <c r="A138" s="362"/>
      <c r="B138" s="362"/>
      <c r="C138" s="101">
        <v>4572</v>
      </c>
      <c r="D138" s="101">
        <v>112</v>
      </c>
      <c r="E138" s="221">
        <f>E125</f>
        <v>60000</v>
      </c>
      <c r="F138" s="1"/>
    </row>
    <row r="139" spans="1:6" ht="15" customHeight="1" x14ac:dyDescent="0.25">
      <c r="A139" s="362"/>
      <c r="B139" s="362"/>
      <c r="C139" s="363" t="s">
        <v>123</v>
      </c>
      <c r="D139" s="363"/>
      <c r="E139" s="222">
        <f>SUM(E136:E138)</f>
        <v>2332273.9</v>
      </c>
      <c r="F139" s="1"/>
    </row>
    <row r="140" spans="1:6" x14ac:dyDescent="0.25">
      <c r="A140" s="362" t="s">
        <v>124</v>
      </c>
      <c r="B140" s="362"/>
      <c r="C140" s="101" t="s">
        <v>120</v>
      </c>
      <c r="D140" s="101">
        <v>112</v>
      </c>
      <c r="E140" s="221">
        <f>E80</f>
        <v>20000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20000</v>
      </c>
      <c r="F143" s="1"/>
    </row>
    <row r="144" spans="1:6" x14ac:dyDescent="0.25">
      <c r="A144" s="364" t="s">
        <v>126</v>
      </c>
      <c r="B144" s="364"/>
      <c r="C144" s="364"/>
      <c r="D144" s="364"/>
      <c r="E144" s="47">
        <f>SUM(E139,E143)</f>
        <v>2352273.9</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1"/>
  <sheetViews>
    <sheetView tabSelected="1" zoomScaleNormal="100" workbookViewId="0">
      <selection activeCell="K26" sqref="K26"/>
    </sheetView>
  </sheetViews>
  <sheetFormatPr defaultRowHeight="15" x14ac:dyDescent="0.25"/>
  <cols>
    <col min="1" max="1" width="0.85546875" style="1"/>
    <col min="2" max="2" width="40" style="1"/>
    <col min="3" max="3" width="10.28515625" style="1"/>
    <col min="4" max="4" width="9" style="2"/>
    <col min="5" max="5" width="9" style="3"/>
    <col min="6" max="6" width="9.140625" style="1" bestFit="1" customWidth="1"/>
    <col min="7" max="7" width="12.28515625" style="1" bestFit="1" customWidth="1"/>
    <col min="8" max="8" width="14.140625" style="1" bestFit="1" customWidth="1"/>
    <col min="9" max="9" width="12.28515625" style="1" bestFit="1" customWidth="1"/>
    <col min="10" max="11" width="8.85546875" style="1" bestFit="1" customWidth="1"/>
    <col min="12" max="12" width="11.140625" style="1" bestFit="1" customWidth="1"/>
    <col min="13" max="13" width="10.7109375" style="1" bestFit="1" customWidth="1"/>
    <col min="14" max="17" width="8.85546875" style="1" bestFit="1" customWidth="1"/>
    <col min="18" max="18" width="9.85546875" style="1" bestFit="1" customWidth="1"/>
    <col min="19" max="21" width="8.85546875" style="1" bestFit="1" customWidth="1"/>
    <col min="22" max="22" width="10" style="1" bestFit="1" customWidth="1"/>
    <col min="23" max="24" width="8.85546875" style="1" bestFit="1" customWidth="1"/>
    <col min="25" max="26" width="10.140625" style="1" bestFit="1" customWidth="1"/>
    <col min="27" max="27" width="11" style="1" customWidth="1"/>
    <col min="28" max="1025" width="9" style="1"/>
  </cols>
  <sheetData>
    <row r="1" spans="1:27" x14ac:dyDescent="0.25">
      <c r="A1"/>
      <c r="B1"/>
      <c r="C1"/>
      <c r="D1" s="4" t="s">
        <v>0</v>
      </c>
      <c r="E1"/>
      <c r="F1"/>
      <c r="G1"/>
      <c r="H1"/>
      <c r="I1"/>
      <c r="J1"/>
      <c r="K1"/>
      <c r="L1"/>
      <c r="M1"/>
      <c r="N1"/>
      <c r="O1"/>
      <c r="P1"/>
      <c r="Q1"/>
      <c r="R1"/>
      <c r="S1"/>
      <c r="T1"/>
      <c r="U1"/>
      <c r="V1"/>
      <c r="W1"/>
      <c r="X1"/>
      <c r="Y1"/>
    </row>
    <row r="2" spans="1:27" x14ac:dyDescent="0.25">
      <c r="A2"/>
      <c r="B2"/>
      <c r="C2"/>
      <c r="D2" s="4" t="s">
        <v>1</v>
      </c>
      <c r="E2"/>
      <c r="F2"/>
      <c r="G2"/>
      <c r="H2"/>
      <c r="I2"/>
      <c r="J2"/>
      <c r="K2"/>
      <c r="L2"/>
      <c r="M2"/>
      <c r="N2"/>
      <c r="O2"/>
      <c r="P2"/>
      <c r="Q2"/>
      <c r="R2"/>
      <c r="S2"/>
      <c r="T2"/>
      <c r="U2"/>
      <c r="V2"/>
      <c r="W2"/>
      <c r="X2"/>
      <c r="Y2"/>
    </row>
    <row r="3" spans="1:27" x14ac:dyDescent="0.25">
      <c r="A3"/>
      <c r="B3"/>
      <c r="C3"/>
      <c r="D3"/>
      <c r="E3"/>
      <c r="F3"/>
      <c r="G3"/>
      <c r="H3"/>
      <c r="I3"/>
      <c r="J3"/>
      <c r="K3"/>
      <c r="L3"/>
      <c r="M3"/>
      <c r="N3"/>
      <c r="O3"/>
      <c r="P3"/>
      <c r="Q3"/>
      <c r="R3"/>
      <c r="S3"/>
      <c r="T3"/>
      <c r="U3"/>
      <c r="V3"/>
      <c r="W3"/>
      <c r="X3"/>
      <c r="Y3"/>
    </row>
    <row r="4" spans="1:27" ht="15.75" x14ac:dyDescent="0.25">
      <c r="A4"/>
      <c r="B4" s="72"/>
      <c r="C4" s="72"/>
      <c r="D4" s="113" t="s">
        <v>2</v>
      </c>
      <c r="E4" s="50"/>
      <c r="F4" s="72"/>
      <c r="G4" s="72"/>
      <c r="H4" s="72"/>
      <c r="I4" s="72"/>
      <c r="J4" s="72"/>
      <c r="K4" s="72"/>
      <c r="L4" s="72"/>
      <c r="M4" s="72"/>
      <c r="N4" s="72"/>
      <c r="O4" s="72"/>
      <c r="P4" s="72"/>
      <c r="Q4" s="72"/>
      <c r="R4" s="72"/>
      <c r="S4" s="72"/>
      <c r="T4" s="72"/>
      <c r="U4" s="72"/>
      <c r="V4" s="72"/>
      <c r="W4" s="72"/>
      <c r="X4" s="72"/>
      <c r="Y4" s="72"/>
    </row>
    <row r="5" spans="1:27" ht="15.75" thickBot="1" x14ac:dyDescent="0.3">
      <c r="A5" s="15"/>
      <c r="B5" s="48"/>
      <c r="C5" s="48"/>
      <c r="D5" s="48"/>
      <c r="E5" s="48"/>
      <c r="F5" s="48"/>
      <c r="G5" s="48"/>
      <c r="H5" s="48"/>
      <c r="I5" s="48"/>
      <c r="J5" s="48"/>
      <c r="K5" s="48"/>
      <c r="L5" s="48"/>
      <c r="M5" s="48"/>
      <c r="N5" s="48"/>
      <c r="O5" s="48"/>
      <c r="P5" s="48"/>
      <c r="Q5" s="48"/>
      <c r="R5" s="48"/>
      <c r="S5" s="48"/>
      <c r="T5" s="48"/>
      <c r="U5" s="48"/>
      <c r="V5" s="48"/>
      <c r="W5" s="48"/>
      <c r="X5" s="48"/>
      <c r="Y5" s="72"/>
    </row>
    <row r="6" spans="1:27" ht="15.75" thickBot="1" x14ac:dyDescent="0.3">
      <c r="A6" s="369" t="s">
        <v>129</v>
      </c>
      <c r="B6" s="368"/>
      <c r="C6" s="370"/>
      <c r="D6" s="370"/>
      <c r="E6" s="370"/>
      <c r="F6" s="370"/>
      <c r="G6" s="370"/>
      <c r="H6" s="370"/>
      <c r="I6" s="370"/>
      <c r="J6" s="370"/>
      <c r="K6" s="370"/>
      <c r="L6" s="370"/>
      <c r="M6" s="370"/>
      <c r="N6" s="370"/>
      <c r="O6" s="370"/>
      <c r="P6" s="370"/>
      <c r="Q6" s="370"/>
      <c r="R6" s="370"/>
      <c r="S6" s="370"/>
      <c r="T6" s="370"/>
      <c r="U6" s="370"/>
      <c r="V6" s="370"/>
      <c r="W6" s="370"/>
      <c r="X6" s="370"/>
      <c r="Y6" s="370"/>
      <c r="Z6" s="370"/>
      <c r="AA6" s="371"/>
    </row>
    <row r="7" spans="1:27" ht="25.5" thickBot="1" x14ac:dyDescent="0.3">
      <c r="A7" s="15"/>
      <c r="B7" s="309" t="s">
        <v>5</v>
      </c>
      <c r="C7" s="309"/>
      <c r="D7" s="99" t="s">
        <v>118</v>
      </c>
      <c r="E7" s="99" t="s">
        <v>7</v>
      </c>
      <c r="F7" s="114" t="s">
        <v>130</v>
      </c>
      <c r="G7" s="114" t="s">
        <v>131</v>
      </c>
      <c r="H7" s="114" t="s">
        <v>132</v>
      </c>
      <c r="I7" s="114" t="s">
        <v>133</v>
      </c>
      <c r="J7" s="114" t="s">
        <v>134</v>
      </c>
      <c r="K7" s="114" t="s">
        <v>135</v>
      </c>
      <c r="L7" s="114" t="s">
        <v>136</v>
      </c>
      <c r="M7" s="114" t="s">
        <v>137</v>
      </c>
      <c r="N7" s="114" t="s">
        <v>138</v>
      </c>
      <c r="O7" s="114" t="s">
        <v>139</v>
      </c>
      <c r="P7" s="114" t="s">
        <v>140</v>
      </c>
      <c r="Q7" s="114" t="s">
        <v>141</v>
      </c>
      <c r="R7" s="114" t="s">
        <v>142</v>
      </c>
      <c r="S7" s="114" t="s">
        <v>143</v>
      </c>
      <c r="T7" s="114" t="s">
        <v>144</v>
      </c>
      <c r="U7" s="114" t="s">
        <v>145</v>
      </c>
      <c r="V7" s="114" t="s">
        <v>146</v>
      </c>
      <c r="W7" s="114" t="s">
        <v>147</v>
      </c>
      <c r="X7" s="114" t="s">
        <v>148</v>
      </c>
      <c r="Y7" s="372" t="s">
        <v>71</v>
      </c>
      <c r="Z7" s="385" t="s">
        <v>165</v>
      </c>
      <c r="AA7" s="386" t="s">
        <v>166</v>
      </c>
    </row>
    <row r="8" spans="1:27" ht="15.75" thickBot="1" x14ac:dyDescent="0.3">
      <c r="A8" s="15"/>
      <c r="B8" s="302" t="s">
        <v>119</v>
      </c>
      <c r="C8" s="302"/>
      <c r="D8" s="100" t="s">
        <v>120</v>
      </c>
      <c r="E8" s="101">
        <v>112</v>
      </c>
      <c r="F8" s="115">
        <f>Reitoria!K156</f>
        <v>6988322.5800000001</v>
      </c>
      <c r="G8" s="115">
        <f>'C.Av. Cabedelo Centro ok'!F136</f>
        <v>575909</v>
      </c>
      <c r="H8" s="115">
        <f>'C.Av. Mangabeira ok '!E136</f>
        <v>324520.21000000002</v>
      </c>
      <c r="I8" s="115">
        <f>'C.Av. Soledade ok'!E136</f>
        <v>306500</v>
      </c>
      <c r="J8" s="115">
        <f>'Cabedelo ok'!E136</f>
        <v>2210890.35</v>
      </c>
      <c r="K8" s="115">
        <f>'Cajazeiras ok'!E136</f>
        <v>3923197.49</v>
      </c>
      <c r="L8" s="115">
        <f>'Campina Grande ok'!E136</f>
        <v>4657778.38</v>
      </c>
      <c r="M8" s="115">
        <f>'Catolé do Rocha ok'!E136</f>
        <v>999863</v>
      </c>
      <c r="N8" s="115">
        <f>'Esperança ok'!E136</f>
        <v>907880</v>
      </c>
      <c r="O8" s="115">
        <f>'Guarabira ok'!E136</f>
        <v>1639643.28</v>
      </c>
      <c r="P8" s="115">
        <f>'Itabaiana ok'!E136</f>
        <v>854756.42999999993</v>
      </c>
      <c r="Q8" s="115">
        <f>'Itaporanga ok '!E136</f>
        <v>925879.02</v>
      </c>
      <c r="R8" s="115">
        <f>' João Pessoa ok'!E136</f>
        <v>11152541.48</v>
      </c>
      <c r="S8" s="115">
        <f>'Monteiro ok'!E136</f>
        <v>1868957.9</v>
      </c>
      <c r="T8" s="115">
        <f>'Patos ok '!E136</f>
        <v>2629874</v>
      </c>
      <c r="U8" s="115">
        <f>'Picuí ok'!E136</f>
        <v>1772812.88</v>
      </c>
      <c r="V8" s="115">
        <f>'P.Isabel ok'!E136</f>
        <v>1669643.28</v>
      </c>
      <c r="W8" s="115">
        <f>'Santa Rita ok '!E136</f>
        <v>701714.39</v>
      </c>
      <c r="X8" s="115">
        <f>'Sousa ok'!E136</f>
        <v>3436000</v>
      </c>
      <c r="Y8" s="373">
        <f>SUM(F8:X8)</f>
        <v>47546683.670000002</v>
      </c>
      <c r="Z8" s="377">
        <f>47431584+115105</f>
        <v>47546689</v>
      </c>
      <c r="AA8" s="378">
        <f>Z8-Y8</f>
        <v>5.3299999982118607</v>
      </c>
    </row>
    <row r="9" spans="1:27" ht="15.75" thickBot="1" x14ac:dyDescent="0.3">
      <c r="A9" s="15"/>
      <c r="B9" s="302"/>
      <c r="C9" s="302"/>
      <c r="D9" s="100">
        <v>4572</v>
      </c>
      <c r="E9" s="101">
        <v>112</v>
      </c>
      <c r="F9" s="115">
        <f>Reitoria!K157</f>
        <v>378936</v>
      </c>
      <c r="G9" s="115">
        <f>'C.Av. Cabedelo Centro ok'!F138</f>
        <v>0</v>
      </c>
      <c r="H9" s="115">
        <f>'C.Av. Cabedelo Centro ok'!F138</f>
        <v>0</v>
      </c>
      <c r="I9" s="115">
        <f>'C.Av. Soledade ok'!E138</f>
        <v>15000</v>
      </c>
      <c r="J9" s="115">
        <f>'Cabedelo ok'!E138</f>
        <v>15000</v>
      </c>
      <c r="K9" s="115">
        <f>'Cajazeiras ok'!E138</f>
        <v>150000</v>
      </c>
      <c r="L9" s="115">
        <f>'Campina Grande ok'!E138</f>
        <v>46441.69</v>
      </c>
      <c r="M9" s="115">
        <f>'Catolé do Rocha ok'!E138</f>
        <v>33000</v>
      </c>
      <c r="N9" s="115">
        <f>'Esperança ok'!E138</f>
        <v>32000</v>
      </c>
      <c r="O9" s="115">
        <f>'Guarabira ok'!E138</f>
        <v>90000</v>
      </c>
      <c r="P9" s="115">
        <f>'Itabaiana ok'!E138</f>
        <v>30000</v>
      </c>
      <c r="Q9" s="115">
        <f>'Itaporanga ok '!E138</f>
        <v>35000</v>
      </c>
      <c r="R9" s="115">
        <f>' João Pessoa ok'!E138</f>
        <v>639604</v>
      </c>
      <c r="S9" s="115">
        <f>'Monteiro ok'!E138</f>
        <v>15000</v>
      </c>
      <c r="T9" s="115">
        <f>'Patos ok '!E138</f>
        <v>60000</v>
      </c>
      <c r="U9" s="115">
        <f>'Picuí ok'!E138</f>
        <v>20000</v>
      </c>
      <c r="V9" s="115">
        <f>'P.Isabel ok'!E138</f>
        <v>60000</v>
      </c>
      <c r="W9" s="115">
        <f>'Santa Rita ok '!E138</f>
        <v>16000</v>
      </c>
      <c r="X9" s="115">
        <f>'Sousa ok'!E138</f>
        <v>5000</v>
      </c>
      <c r="Y9" s="373">
        <f>SUM(F9:X9)</f>
        <v>1640981.69</v>
      </c>
      <c r="Z9" s="377">
        <v>1658982</v>
      </c>
      <c r="AA9" s="378">
        <f t="shared" ref="AA9:AA19" si="0">Z9-Y9</f>
        <v>18000.310000000056</v>
      </c>
    </row>
    <row r="10" spans="1:27" ht="15.75" thickBot="1" x14ac:dyDescent="0.3">
      <c r="A10" s="15"/>
      <c r="B10" s="302"/>
      <c r="C10" s="302"/>
      <c r="D10" s="100">
        <v>2994</v>
      </c>
      <c r="E10" s="101">
        <v>100</v>
      </c>
      <c r="F10" s="115"/>
      <c r="G10" s="115">
        <f>'C.Av. Cabedelo Centro ok'!F137</f>
        <v>252552.16</v>
      </c>
      <c r="H10" s="115">
        <f>'C.Av. Mangabeira ok '!E102</f>
        <v>136000</v>
      </c>
      <c r="I10" s="115">
        <f>'C.Av. Soledade ok'!E137</f>
        <v>123000</v>
      </c>
      <c r="J10" s="115">
        <f>'Cabedelo ok'!E137</f>
        <v>760141.19</v>
      </c>
      <c r="K10" s="115">
        <f>'Cajazeiras ok'!E137</f>
        <v>1299794</v>
      </c>
      <c r="L10" s="115">
        <f>'Campina Grande ok'!E137</f>
        <v>1866341.1</v>
      </c>
      <c r="M10" s="115">
        <f>'Catolé do Rocha ok'!E137</f>
        <v>128832.19</v>
      </c>
      <c r="N10" s="115">
        <f>'Esperança ok'!E137</f>
        <v>182370.26</v>
      </c>
      <c r="O10" s="115">
        <f>'Guarabira ok'!E137</f>
        <v>379702</v>
      </c>
      <c r="P10" s="115">
        <f>'Itabaiana ok'!E137</f>
        <v>149959.20000000001</v>
      </c>
      <c r="Q10" s="115">
        <f>'Itaporanga ok '!E137</f>
        <v>125307.87</v>
      </c>
      <c r="R10" s="115">
        <f>' João Pessoa ok'!E137</f>
        <v>4501639.08</v>
      </c>
      <c r="S10" s="115">
        <f>'Monteiro ok'!E137</f>
        <v>857468.3</v>
      </c>
      <c r="T10" s="115">
        <f>'Patos ok '!E137</f>
        <v>865653</v>
      </c>
      <c r="U10" s="115">
        <f>'Picuí ok'!E137</f>
        <v>824608.69</v>
      </c>
      <c r="V10" s="115">
        <f>'P.Isabel ok'!E137</f>
        <v>602630.62</v>
      </c>
      <c r="W10" s="115">
        <f>'Santa Rita ok '!E137</f>
        <v>259999.82430868299</v>
      </c>
      <c r="X10" s="115">
        <f>'Sousa ok'!E137</f>
        <v>1047813.44</v>
      </c>
      <c r="Y10" s="373">
        <f>SUM(F10:X10)</f>
        <v>14363812.924308682</v>
      </c>
      <c r="Z10" s="377">
        <v>14363813</v>
      </c>
      <c r="AA10" s="378">
        <f t="shared" si="0"/>
        <v>7.5691318139433861E-2</v>
      </c>
    </row>
    <row r="11" spans="1:27" ht="15.75" thickBot="1" x14ac:dyDescent="0.3">
      <c r="A11" s="15"/>
      <c r="B11" s="302"/>
      <c r="C11" s="302"/>
      <c r="D11" s="100" t="s">
        <v>121</v>
      </c>
      <c r="E11" s="101">
        <v>100</v>
      </c>
      <c r="F11" s="115">
        <f>Reitoria!K158</f>
        <v>80418.2</v>
      </c>
      <c r="G11" s="116"/>
      <c r="H11" s="116"/>
      <c r="I11" s="116"/>
      <c r="J11" s="116"/>
      <c r="K11" s="116"/>
      <c r="L11" s="116"/>
      <c r="M11" s="116"/>
      <c r="N11" s="116"/>
      <c r="O11" s="116"/>
      <c r="P11" s="116"/>
      <c r="Q11" s="116"/>
      <c r="R11" s="116"/>
      <c r="S11" s="116"/>
      <c r="T11" s="116"/>
      <c r="U11" s="116"/>
      <c r="V11" s="116"/>
      <c r="W11" s="116"/>
      <c r="X11" s="116"/>
      <c r="Y11" s="373">
        <f>F11</f>
        <v>80418.2</v>
      </c>
      <c r="Z11" s="377">
        <v>80419</v>
      </c>
      <c r="AA11" s="378">
        <f t="shared" si="0"/>
        <v>0.80000000000291038</v>
      </c>
    </row>
    <row r="12" spans="1:27" ht="15.75" thickBot="1" x14ac:dyDescent="0.3">
      <c r="A12" s="15"/>
      <c r="B12" s="302"/>
      <c r="C12" s="302"/>
      <c r="D12" s="100" t="s">
        <v>122</v>
      </c>
      <c r="E12" s="100">
        <v>100</v>
      </c>
      <c r="F12" s="365">
        <f>Reitoria!F130</f>
        <v>4500</v>
      </c>
      <c r="G12" s="366"/>
      <c r="H12" s="366"/>
      <c r="I12" s="366"/>
      <c r="J12" s="366"/>
      <c r="K12" s="366"/>
      <c r="L12" s="366"/>
      <c r="M12" s="366"/>
      <c r="N12" s="366"/>
      <c r="O12" s="366"/>
      <c r="P12" s="366"/>
      <c r="Q12" s="366"/>
      <c r="R12" s="366"/>
      <c r="S12" s="366"/>
      <c r="T12" s="366"/>
      <c r="U12" s="366"/>
      <c r="V12" s="366"/>
      <c r="W12" s="366"/>
      <c r="X12" s="366"/>
      <c r="Y12" s="373">
        <f t="shared" ref="Y12:Y13" si="1">F12</f>
        <v>4500</v>
      </c>
      <c r="Z12" s="377">
        <v>4500</v>
      </c>
      <c r="AA12" s="378">
        <f t="shared" si="0"/>
        <v>0</v>
      </c>
    </row>
    <row r="13" spans="1:27" ht="15.75" thickBot="1" x14ac:dyDescent="0.3">
      <c r="A13" s="15"/>
      <c r="B13" s="302"/>
      <c r="C13" s="302"/>
      <c r="D13" s="100" t="s">
        <v>160</v>
      </c>
      <c r="E13" s="100">
        <v>100</v>
      </c>
      <c r="F13" s="365">
        <f>Reitoria!F149</f>
        <v>115000</v>
      </c>
      <c r="G13" s="366"/>
      <c r="H13" s="366"/>
      <c r="I13" s="366"/>
      <c r="J13" s="366"/>
      <c r="K13" s="366"/>
      <c r="L13" s="366"/>
      <c r="M13" s="366"/>
      <c r="N13" s="366"/>
      <c r="O13" s="366"/>
      <c r="P13" s="366"/>
      <c r="Q13" s="366"/>
      <c r="R13" s="366"/>
      <c r="S13" s="366"/>
      <c r="T13" s="366"/>
      <c r="U13" s="366"/>
      <c r="V13" s="366"/>
      <c r="W13" s="366"/>
      <c r="X13" s="366"/>
      <c r="Y13" s="373">
        <f t="shared" si="1"/>
        <v>115000</v>
      </c>
      <c r="Z13" s="377">
        <v>115000</v>
      </c>
      <c r="AA13" s="378">
        <f t="shared" si="0"/>
        <v>0</v>
      </c>
    </row>
    <row r="14" spans="1:27" ht="15.75" thickBot="1" x14ac:dyDescent="0.3">
      <c r="A14" s="15"/>
      <c r="B14" s="302"/>
      <c r="C14" s="302"/>
      <c r="D14" s="303" t="s">
        <v>123</v>
      </c>
      <c r="E14" s="303"/>
      <c r="F14" s="117">
        <f>SUM(F8:F13)</f>
        <v>7567176.7800000003</v>
      </c>
      <c r="G14" s="117">
        <f>SUM(G8:G10)</f>
        <v>828461.16</v>
      </c>
      <c r="H14" s="117">
        <f>SUM(H8:H10)</f>
        <v>460520.21</v>
      </c>
      <c r="I14" s="117">
        <f>SUM(I8:I10)</f>
        <v>444500</v>
      </c>
      <c r="J14" s="117">
        <f>SUM(J8:J10)</f>
        <v>2986031.54</v>
      </c>
      <c r="K14" s="117">
        <f>SUM(K8:K10)</f>
        <v>5372991.4900000002</v>
      </c>
      <c r="L14" s="117">
        <f>SUM(L8:L10)</f>
        <v>6570561.1699999999</v>
      </c>
      <c r="M14" s="117">
        <f>SUM(M8:M10)</f>
        <v>1161695.19</v>
      </c>
      <c r="N14" s="117">
        <f>SUM(N8:N10)</f>
        <v>1122250.26</v>
      </c>
      <c r="O14" s="117">
        <f>SUM(O8:O10)</f>
        <v>2109345.2800000003</v>
      </c>
      <c r="P14" s="117">
        <f>SUM(P8:P10)</f>
        <v>1034715.6299999999</v>
      </c>
      <c r="Q14" s="117">
        <f>SUM(Q8:Q10)</f>
        <v>1086186.8900000001</v>
      </c>
      <c r="R14" s="117">
        <f>SUM(R8:R10)</f>
        <v>16293784.560000001</v>
      </c>
      <c r="S14" s="117">
        <f>SUM(S8:S10)</f>
        <v>2741426.2</v>
      </c>
      <c r="T14" s="117">
        <f>SUM(T8:T10)</f>
        <v>3555527</v>
      </c>
      <c r="U14" s="117">
        <f>SUM(U8:U10)</f>
        <v>2617421.5699999998</v>
      </c>
      <c r="V14" s="117">
        <f>SUM(V8:V10)</f>
        <v>2332273.9</v>
      </c>
      <c r="W14" s="117">
        <f>SUM(W8:W10)</f>
        <v>977714.21430868306</v>
      </c>
      <c r="X14" s="117">
        <f>SUM(X8:X10)</f>
        <v>4488813.4399999995</v>
      </c>
      <c r="Y14" s="374">
        <f>SUM(Y8:Y13)</f>
        <v>63751396.484308682</v>
      </c>
      <c r="Z14" s="379">
        <f>SUM(Z8:Z13)</f>
        <v>63769403</v>
      </c>
      <c r="AA14" s="380">
        <f t="shared" si="0"/>
        <v>18006.515691317618</v>
      </c>
    </row>
    <row r="15" spans="1:27" ht="15.75" thickBot="1" x14ac:dyDescent="0.3">
      <c r="A15" s="15"/>
      <c r="B15" s="304" t="s">
        <v>124</v>
      </c>
      <c r="C15" s="304"/>
      <c r="D15" s="100" t="s">
        <v>120</v>
      </c>
      <c r="E15" s="101">
        <v>112</v>
      </c>
      <c r="F15" s="115">
        <f>Reitoria!K162</f>
        <v>1404752.17</v>
      </c>
      <c r="G15" s="115">
        <f>'C.Av. Cabedelo Centro ok'!F140</f>
        <v>20000</v>
      </c>
      <c r="H15" s="115">
        <f>'C.Av. Mangabeira ok '!E140</f>
        <v>60951</v>
      </c>
      <c r="I15" s="115">
        <f>'C.Av. Soledade ok'!E140</f>
        <v>17347</v>
      </c>
      <c r="J15" s="115">
        <f>'Cabedelo ok'!E140</f>
        <v>33000</v>
      </c>
      <c r="K15" s="115">
        <f>'Cajazeiras ok'!E140</f>
        <v>150000</v>
      </c>
      <c r="L15" s="115">
        <f>'Campina Grande ok'!E140</f>
        <v>490042</v>
      </c>
      <c r="M15" s="115">
        <f>'Catolé do Rocha ok'!E140</f>
        <v>0</v>
      </c>
      <c r="N15" s="115">
        <f>'Esperança ok'!E140</f>
        <v>30000</v>
      </c>
      <c r="O15" s="115">
        <f>'Guarabira ok'!E140</f>
        <v>20000</v>
      </c>
      <c r="P15" s="115">
        <f>'Itabaiana ok'!E140</f>
        <v>30000</v>
      </c>
      <c r="Q15" s="115">
        <f>'Itaporanga ok '!E140</f>
        <v>35000</v>
      </c>
      <c r="R15" s="115">
        <f>' João Pessoa ok'!E140</f>
        <v>1000000</v>
      </c>
      <c r="S15" s="115">
        <f>'Monteiro ok'!E140</f>
        <v>20000</v>
      </c>
      <c r="T15" s="115">
        <f>'Patos ok '!E140</f>
        <v>100000</v>
      </c>
      <c r="U15" s="115">
        <f>'Picuí ok'!E140</f>
        <v>6000</v>
      </c>
      <c r="V15" s="115">
        <f>'P.Isabel ok'!E140</f>
        <v>20000</v>
      </c>
      <c r="W15" s="115">
        <f>'Santa Rita ok '!E140</f>
        <v>120000</v>
      </c>
      <c r="X15" s="115">
        <f>'Sousa ok'!E140</f>
        <v>54711.29</v>
      </c>
      <c r="Y15" s="373">
        <f>SUM(F15:X15)</f>
        <v>3611803.46</v>
      </c>
      <c r="Z15" s="377">
        <v>3611803</v>
      </c>
      <c r="AA15" s="378">
        <f t="shared" si="0"/>
        <v>-0.4599999999627471</v>
      </c>
    </row>
    <row r="16" spans="1:27" ht="15.75" thickBot="1" x14ac:dyDescent="0.3">
      <c r="A16" s="15"/>
      <c r="B16" s="304"/>
      <c r="C16" s="304"/>
      <c r="D16" s="100">
        <v>4572</v>
      </c>
      <c r="E16" s="101">
        <v>112</v>
      </c>
      <c r="F16" s="115">
        <f>Reitoria!K163</f>
        <v>34064</v>
      </c>
      <c r="G16" s="115">
        <f>'C.Av. Cabedelo Centro ok'!F142</f>
        <v>0</v>
      </c>
      <c r="H16" s="115">
        <f>'C.Av. Mangabeira ok '!E142</f>
        <v>0</v>
      </c>
      <c r="I16" s="115">
        <f>'C.Av. Soledade ok'!E142</f>
        <v>0</v>
      </c>
      <c r="J16" s="115">
        <f>'Cabedelo ok'!E142</f>
        <v>0</v>
      </c>
      <c r="K16" s="115">
        <f>'Cajazeiras ok'!E142</f>
        <v>0</v>
      </c>
      <c r="L16" s="115">
        <f>'Campina Grande ok'!E142</f>
        <v>0</v>
      </c>
      <c r="M16" s="115">
        <f>'Catolé do Rocha ok'!E142</f>
        <v>0</v>
      </c>
      <c r="N16" s="115">
        <f>'Esperança ok'!E142</f>
        <v>0</v>
      </c>
      <c r="O16" s="115">
        <f>'Guarabira ok'!E142</f>
        <v>0</v>
      </c>
      <c r="P16" s="115">
        <f>'Itabaiana ok'!E142</f>
        <v>0</v>
      </c>
      <c r="Q16" s="115">
        <f>'Itaporanga ok '!E142</f>
        <v>0</v>
      </c>
      <c r="R16" s="115">
        <f>' João Pessoa ok'!E142</f>
        <v>0</v>
      </c>
      <c r="S16" s="115">
        <f>'Monteiro ok'!E142</f>
        <v>0</v>
      </c>
      <c r="T16" s="115">
        <f>'Patos ok '!E142</f>
        <v>0</v>
      </c>
      <c r="U16" s="115">
        <f>'Picuí ok'!E142</f>
        <v>0</v>
      </c>
      <c r="V16" s="115">
        <f>'P.Isabel ok'!E142</f>
        <v>0</v>
      </c>
      <c r="W16" s="115">
        <f>'Santa Rita ok '!E142</f>
        <v>0</v>
      </c>
      <c r="X16" s="115">
        <f>'Sousa ok'!E142</f>
        <v>0</v>
      </c>
      <c r="Y16" s="373">
        <f>SUM(F16:X16)</f>
        <v>34064</v>
      </c>
      <c r="Z16" s="377">
        <v>34064</v>
      </c>
      <c r="AA16" s="378">
        <f t="shared" si="0"/>
        <v>0</v>
      </c>
    </row>
    <row r="17" spans="1:27" ht="15.75" thickBot="1" x14ac:dyDescent="0.3">
      <c r="A17" s="15"/>
      <c r="B17" s="304"/>
      <c r="C17" s="304"/>
      <c r="D17" s="100">
        <v>2994</v>
      </c>
      <c r="E17" s="101">
        <v>100</v>
      </c>
      <c r="F17" s="115"/>
      <c r="G17" s="115">
        <f>'C.Av. Cabedelo Centro ok'!F141</f>
        <v>0</v>
      </c>
      <c r="H17" s="115">
        <f>'C.Av. Mangabeira ok '!E141</f>
        <v>0</v>
      </c>
      <c r="I17" s="115">
        <f>'C.Av. Soledade ok'!E141</f>
        <v>0</v>
      </c>
      <c r="J17" s="115">
        <f>'Cabedelo ok'!E141</f>
        <v>0</v>
      </c>
      <c r="K17" s="115">
        <f>'Cajazeiras ok'!E141</f>
        <v>0</v>
      </c>
      <c r="L17" s="115">
        <f>'Campina Grande ok'!E141</f>
        <v>0</v>
      </c>
      <c r="M17" s="115">
        <f>'Catolé do Rocha ok'!E141</f>
        <v>0</v>
      </c>
      <c r="N17" s="115">
        <f>'Esperança ok'!E141</f>
        <v>0</v>
      </c>
      <c r="O17" s="115">
        <f>'Guarabira ok'!E141</f>
        <v>0</v>
      </c>
      <c r="P17" s="115">
        <f>'Itabaiana ok'!E141</f>
        <v>0</v>
      </c>
      <c r="Q17" s="115">
        <f>'Itaporanga ok '!E141</f>
        <v>0</v>
      </c>
      <c r="R17" s="115">
        <f>' João Pessoa ok'!E141</f>
        <v>0</v>
      </c>
      <c r="S17" s="115">
        <f>'Monteiro ok'!E141</f>
        <v>0</v>
      </c>
      <c r="T17" s="115">
        <f>'Patos ok '!E141</f>
        <v>0</v>
      </c>
      <c r="U17" s="115">
        <f>'Picuí ok'!E141</f>
        <v>0</v>
      </c>
      <c r="V17" s="115">
        <f>'P.Isabel ok'!E141</f>
        <v>0</v>
      </c>
      <c r="W17" s="115">
        <f>'Santa Rita ok '!E141</f>
        <v>0</v>
      </c>
      <c r="X17" s="115">
        <f>'Sousa ok'!E141</f>
        <v>0</v>
      </c>
      <c r="Y17" s="373">
        <f>SUM(F17:X17)</f>
        <v>0</v>
      </c>
      <c r="Z17" s="377"/>
      <c r="AA17" s="378">
        <f t="shared" si="0"/>
        <v>0</v>
      </c>
    </row>
    <row r="18" spans="1:27" ht="15.75" thickBot="1" x14ac:dyDescent="0.3">
      <c r="A18" s="15"/>
      <c r="B18" s="304"/>
      <c r="C18" s="304"/>
      <c r="D18" s="101" t="s">
        <v>125</v>
      </c>
      <c r="E18" s="101">
        <v>112</v>
      </c>
      <c r="F18" s="115">
        <f>Reitoria!K164</f>
        <v>0</v>
      </c>
      <c r="G18" s="116"/>
      <c r="H18" s="116"/>
      <c r="I18" s="116"/>
      <c r="J18" s="116"/>
      <c r="K18" s="116"/>
      <c r="L18" s="116"/>
      <c r="M18" s="116"/>
      <c r="N18" s="116"/>
      <c r="O18" s="116"/>
      <c r="P18" s="116"/>
      <c r="Q18" s="116"/>
      <c r="R18" s="116"/>
      <c r="S18" s="116"/>
      <c r="T18" s="116"/>
      <c r="U18" s="116"/>
      <c r="V18" s="116"/>
      <c r="W18" s="116"/>
      <c r="X18" s="116"/>
      <c r="Y18" s="373">
        <f>F18</f>
        <v>0</v>
      </c>
      <c r="Z18" s="377"/>
      <c r="AA18" s="378">
        <f t="shared" si="0"/>
        <v>0</v>
      </c>
    </row>
    <row r="19" spans="1:27" ht="15.75" thickBot="1" x14ac:dyDescent="0.3">
      <c r="A19" s="15"/>
      <c r="B19" s="304"/>
      <c r="C19" s="304"/>
      <c r="D19" s="305" t="s">
        <v>123</v>
      </c>
      <c r="E19" s="305"/>
      <c r="F19" s="118">
        <f>SUM(F15:F18)</f>
        <v>1438816.17</v>
      </c>
      <c r="G19" s="118">
        <f t="shared" ref="G19:X19" si="2">SUM(G15:G17)</f>
        <v>20000</v>
      </c>
      <c r="H19" s="118">
        <f t="shared" si="2"/>
        <v>60951</v>
      </c>
      <c r="I19" s="118">
        <f t="shared" si="2"/>
        <v>17347</v>
      </c>
      <c r="J19" s="118">
        <f t="shared" si="2"/>
        <v>33000</v>
      </c>
      <c r="K19" s="118">
        <f t="shared" si="2"/>
        <v>150000</v>
      </c>
      <c r="L19" s="118">
        <f t="shared" si="2"/>
        <v>490042</v>
      </c>
      <c r="M19" s="118">
        <f t="shared" si="2"/>
        <v>0</v>
      </c>
      <c r="N19" s="118">
        <f t="shared" si="2"/>
        <v>30000</v>
      </c>
      <c r="O19" s="118">
        <f t="shared" si="2"/>
        <v>20000</v>
      </c>
      <c r="P19" s="118">
        <f t="shared" si="2"/>
        <v>30000</v>
      </c>
      <c r="Q19" s="118">
        <f t="shared" si="2"/>
        <v>35000</v>
      </c>
      <c r="R19" s="118">
        <f t="shared" si="2"/>
        <v>1000000</v>
      </c>
      <c r="S19" s="118">
        <f t="shared" si="2"/>
        <v>20000</v>
      </c>
      <c r="T19" s="118">
        <f t="shared" si="2"/>
        <v>100000</v>
      </c>
      <c r="U19" s="118">
        <f t="shared" si="2"/>
        <v>6000</v>
      </c>
      <c r="V19" s="118">
        <f t="shared" si="2"/>
        <v>20000</v>
      </c>
      <c r="W19" s="118">
        <f t="shared" si="2"/>
        <v>120000</v>
      </c>
      <c r="X19" s="118">
        <f t="shared" si="2"/>
        <v>54711.29</v>
      </c>
      <c r="Y19" s="374">
        <f>SUM(Y15:Y18)</f>
        <v>3645867.46</v>
      </c>
      <c r="Z19" s="379">
        <f>SUM(Z15:Z18)</f>
        <v>3645867</v>
      </c>
      <c r="AA19" s="380">
        <f t="shared" si="0"/>
        <v>-0.4599999999627471</v>
      </c>
    </row>
    <row r="20" spans="1:27" ht="15.75" thickBot="1" x14ac:dyDescent="0.3">
      <c r="A20" s="15"/>
      <c r="B20" s="306" t="s">
        <v>71</v>
      </c>
      <c r="C20" s="306"/>
      <c r="D20" s="306"/>
      <c r="E20" s="306"/>
      <c r="F20" s="119">
        <f t="shared" ref="F20:AA20" si="3">SUM(F14,F19)</f>
        <v>9005992.9499999993</v>
      </c>
      <c r="G20" s="119">
        <f t="shared" si="3"/>
        <v>848461.16</v>
      </c>
      <c r="H20" s="119">
        <f t="shared" si="3"/>
        <v>521471.21</v>
      </c>
      <c r="I20" s="119">
        <f t="shared" si="3"/>
        <v>461847</v>
      </c>
      <c r="J20" s="119">
        <f t="shared" si="3"/>
        <v>3019031.54</v>
      </c>
      <c r="K20" s="119">
        <f t="shared" si="3"/>
        <v>5522991.4900000002</v>
      </c>
      <c r="L20" s="119">
        <f t="shared" si="3"/>
        <v>7060603.1699999999</v>
      </c>
      <c r="M20" s="119">
        <f t="shared" si="3"/>
        <v>1161695.19</v>
      </c>
      <c r="N20" s="119">
        <f t="shared" si="3"/>
        <v>1152250.26</v>
      </c>
      <c r="O20" s="119">
        <f t="shared" si="3"/>
        <v>2129345.2800000003</v>
      </c>
      <c r="P20" s="119">
        <f t="shared" si="3"/>
        <v>1064715.6299999999</v>
      </c>
      <c r="Q20" s="119">
        <f t="shared" si="3"/>
        <v>1121186.8900000001</v>
      </c>
      <c r="R20" s="119">
        <f t="shared" si="3"/>
        <v>17293784.560000002</v>
      </c>
      <c r="S20" s="119">
        <f t="shared" si="3"/>
        <v>2761426.2</v>
      </c>
      <c r="T20" s="119">
        <f t="shared" si="3"/>
        <v>3655527</v>
      </c>
      <c r="U20" s="119">
        <f t="shared" si="3"/>
        <v>2623421.5699999998</v>
      </c>
      <c r="V20" s="119">
        <f t="shared" si="3"/>
        <v>2352273.9</v>
      </c>
      <c r="W20" s="119">
        <f t="shared" si="3"/>
        <v>1097714.2143086831</v>
      </c>
      <c r="X20" s="119">
        <f t="shared" si="3"/>
        <v>4543524.7299999995</v>
      </c>
      <c r="Y20" s="375">
        <f t="shared" si="3"/>
        <v>67397263.944308683</v>
      </c>
      <c r="Z20" s="381">
        <f t="shared" si="3"/>
        <v>67415270</v>
      </c>
      <c r="AA20" s="382">
        <f t="shared" si="3"/>
        <v>18006.055691317655</v>
      </c>
    </row>
    <row r="21" spans="1:27" ht="15.75" thickBot="1" x14ac:dyDescent="0.3">
      <c r="A21" s="15"/>
      <c r="B21" s="300" t="s">
        <v>126</v>
      </c>
      <c r="C21" s="300"/>
      <c r="D21" s="300"/>
      <c r="E21" s="300"/>
      <c r="F21" s="120">
        <f t="shared" ref="F21:X21" si="4">SUM(F20)</f>
        <v>9005992.9499999993</v>
      </c>
      <c r="G21" s="120">
        <f t="shared" si="4"/>
        <v>848461.16</v>
      </c>
      <c r="H21" s="120">
        <f t="shared" si="4"/>
        <v>521471.21</v>
      </c>
      <c r="I21" s="120">
        <f t="shared" si="4"/>
        <v>461847</v>
      </c>
      <c r="J21" s="120">
        <f t="shared" si="4"/>
        <v>3019031.54</v>
      </c>
      <c r="K21" s="120">
        <f t="shared" si="4"/>
        <v>5522991.4900000002</v>
      </c>
      <c r="L21" s="120">
        <f t="shared" si="4"/>
        <v>7060603.1699999999</v>
      </c>
      <c r="M21" s="120">
        <f t="shared" si="4"/>
        <v>1161695.19</v>
      </c>
      <c r="N21" s="120">
        <f t="shared" si="4"/>
        <v>1152250.26</v>
      </c>
      <c r="O21" s="120">
        <f t="shared" si="4"/>
        <v>2129345.2800000003</v>
      </c>
      <c r="P21" s="120">
        <f t="shared" si="4"/>
        <v>1064715.6299999999</v>
      </c>
      <c r="Q21" s="120">
        <f t="shared" si="4"/>
        <v>1121186.8900000001</v>
      </c>
      <c r="R21" s="120">
        <f t="shared" si="4"/>
        <v>17293784.560000002</v>
      </c>
      <c r="S21" s="120">
        <f t="shared" si="4"/>
        <v>2761426.2</v>
      </c>
      <c r="T21" s="120">
        <f t="shared" si="4"/>
        <v>3655527</v>
      </c>
      <c r="U21" s="120">
        <f t="shared" si="4"/>
        <v>2623421.5699999998</v>
      </c>
      <c r="V21" s="120">
        <f t="shared" si="4"/>
        <v>2352273.9</v>
      </c>
      <c r="W21" s="120">
        <f t="shared" si="4"/>
        <v>1097714.2143086831</v>
      </c>
      <c r="X21" s="120">
        <f t="shared" si="4"/>
        <v>4543524.7299999995</v>
      </c>
      <c r="Y21" s="376">
        <f>Y20</f>
        <v>67397263.944308683</v>
      </c>
      <c r="Z21" s="383">
        <f>Z20</f>
        <v>67415270</v>
      </c>
      <c r="AA21" s="384">
        <f>AA20</f>
        <v>18006.055691317655</v>
      </c>
    </row>
  </sheetData>
  <mergeCells count="8">
    <mergeCell ref="B6:AA6"/>
    <mergeCell ref="B20:E20"/>
    <mergeCell ref="B21:E21"/>
    <mergeCell ref="B7:C7"/>
    <mergeCell ref="B8:C14"/>
    <mergeCell ref="D14:E14"/>
    <mergeCell ref="B15:C19"/>
    <mergeCell ref="D19:E19"/>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37" sqref="E37"/>
    </sheetView>
  </sheetViews>
  <sheetFormatPr defaultRowHeight="15" x14ac:dyDescent="0.25"/>
  <cols>
    <col min="1" max="1" width="36.5703125"/>
    <col min="2" max="2" width="19.42578125"/>
    <col min="3" max="4" width="8.5703125"/>
    <col min="5" max="5" width="19.710937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10000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10000</v>
      </c>
      <c r="F13" s="1"/>
    </row>
    <row r="14" spans="1:6" x14ac:dyDescent="0.25">
      <c r="A14" s="350" t="s">
        <v>14</v>
      </c>
      <c r="B14" s="350"/>
      <c r="C14" s="19" t="s">
        <v>15</v>
      </c>
      <c r="D14" s="19">
        <v>112</v>
      </c>
      <c r="E14" s="204"/>
      <c r="F14" s="1"/>
    </row>
    <row r="15" spans="1:6" x14ac:dyDescent="0.25">
      <c r="A15" s="269" t="s">
        <v>13</v>
      </c>
      <c r="B15" s="269"/>
      <c r="C15" s="22">
        <v>339018</v>
      </c>
      <c r="D15" s="22">
        <v>112</v>
      </c>
      <c r="E15" s="24">
        <f>SUM(E14)</f>
        <v>0</v>
      </c>
      <c r="F15" s="1"/>
    </row>
    <row r="16" spans="1:6" x14ac:dyDescent="0.25">
      <c r="A16" s="350" t="s">
        <v>16</v>
      </c>
      <c r="B16" s="350"/>
      <c r="C16" s="25" t="s">
        <v>17</v>
      </c>
      <c r="D16" s="26">
        <v>112</v>
      </c>
      <c r="E16" s="227">
        <v>50000</v>
      </c>
      <c r="F16" s="1"/>
    </row>
    <row r="17" spans="1:6" x14ac:dyDescent="0.25">
      <c r="A17" s="269" t="s">
        <v>13</v>
      </c>
      <c r="B17" s="269"/>
      <c r="C17" s="22">
        <v>339020</v>
      </c>
      <c r="D17" s="23">
        <v>112</v>
      </c>
      <c r="E17" s="24">
        <f>SUM(E16)</f>
        <v>50000</v>
      </c>
      <c r="F17" s="1"/>
    </row>
    <row r="18" spans="1:6" x14ac:dyDescent="0.25">
      <c r="A18" s="350" t="s">
        <v>18</v>
      </c>
      <c r="B18" s="350"/>
      <c r="C18" s="19" t="s">
        <v>19</v>
      </c>
      <c r="D18" s="20">
        <v>112</v>
      </c>
      <c r="E18" s="227">
        <v>20000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20000</v>
      </c>
      <c r="F20" s="1"/>
    </row>
    <row r="21" spans="1:6" x14ac:dyDescent="0.25">
      <c r="A21" s="351" t="s">
        <v>22</v>
      </c>
      <c r="B21" s="351"/>
      <c r="C21" s="19" t="s">
        <v>23</v>
      </c>
      <c r="D21" s="20">
        <v>112</v>
      </c>
      <c r="E21" s="227">
        <v>2000</v>
      </c>
      <c r="F21" s="1"/>
    </row>
    <row r="22" spans="1:6" x14ac:dyDescent="0.25">
      <c r="A22" s="269" t="s">
        <v>13</v>
      </c>
      <c r="B22" s="269"/>
      <c r="C22" s="22">
        <v>339031</v>
      </c>
      <c r="D22" s="23">
        <v>112</v>
      </c>
      <c r="E22" s="24">
        <f>SUM(E21)</f>
        <v>2000</v>
      </c>
      <c r="F22" s="1"/>
    </row>
    <row r="23" spans="1:6" x14ac:dyDescent="0.25">
      <c r="A23" s="350" t="s">
        <v>24</v>
      </c>
      <c r="B23" s="350"/>
      <c r="C23" s="25" t="s">
        <v>25</v>
      </c>
      <c r="D23" s="26">
        <v>112</v>
      </c>
      <c r="E23" s="227">
        <v>5000</v>
      </c>
      <c r="F23" s="1"/>
    </row>
    <row r="24" spans="1:6" x14ac:dyDescent="0.25">
      <c r="A24" s="269" t="s">
        <v>13</v>
      </c>
      <c r="B24" s="269"/>
      <c r="C24" s="22">
        <v>339032</v>
      </c>
      <c r="D24" s="23">
        <v>112</v>
      </c>
      <c r="E24" s="24">
        <f>SUM(E23)</f>
        <v>5000</v>
      </c>
      <c r="F24" s="1"/>
    </row>
    <row r="25" spans="1:6" x14ac:dyDescent="0.25">
      <c r="A25" s="350" t="s">
        <v>26</v>
      </c>
      <c r="B25" s="350"/>
      <c r="C25" s="19" t="s">
        <v>27</v>
      </c>
      <c r="D25" s="20">
        <v>112</v>
      </c>
      <c r="E25" s="227">
        <v>4000</v>
      </c>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4000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7">
        <v>10000</v>
      </c>
      <c r="F32" s="1"/>
    </row>
    <row r="33" spans="1:6" x14ac:dyDescent="0.25">
      <c r="A33" s="350" t="s">
        <v>38</v>
      </c>
      <c r="B33" s="350"/>
      <c r="C33" s="19" t="s">
        <v>39</v>
      </c>
      <c r="D33" s="20">
        <v>112</v>
      </c>
      <c r="E33" s="227">
        <v>2000</v>
      </c>
      <c r="F33" s="1"/>
    </row>
    <row r="34" spans="1:6" x14ac:dyDescent="0.25">
      <c r="A34" s="350" t="s">
        <v>40</v>
      </c>
      <c r="B34" s="350"/>
      <c r="C34" s="25" t="s">
        <v>41</v>
      </c>
      <c r="D34" s="26">
        <v>112</v>
      </c>
      <c r="E34" s="227"/>
      <c r="F34" s="1"/>
    </row>
    <row r="35" spans="1:6" x14ac:dyDescent="0.25">
      <c r="A35" s="350" t="s">
        <v>42</v>
      </c>
      <c r="B35" s="350"/>
      <c r="C35" s="19" t="s">
        <v>43</v>
      </c>
      <c r="D35" s="26">
        <v>112</v>
      </c>
      <c r="E35" s="227"/>
      <c r="F35" s="1"/>
    </row>
    <row r="36" spans="1:6" x14ac:dyDescent="0.25">
      <c r="A36" s="269" t="s">
        <v>13</v>
      </c>
      <c r="B36" s="269"/>
      <c r="C36" s="22">
        <v>339036</v>
      </c>
      <c r="D36" s="23">
        <v>112</v>
      </c>
      <c r="E36" s="24">
        <f>SUM(E32:E35)</f>
        <v>12000</v>
      </c>
      <c r="F36" s="1"/>
    </row>
    <row r="37" spans="1:6" x14ac:dyDescent="0.25">
      <c r="A37" s="350" t="s">
        <v>44</v>
      </c>
      <c r="B37" s="350"/>
      <c r="C37" s="19" t="s">
        <v>45</v>
      </c>
      <c r="D37" s="20">
        <v>112</v>
      </c>
      <c r="E37" s="227">
        <f>720857.39-153143</f>
        <v>567714.39</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567714.39</v>
      </c>
      <c r="F39" s="1"/>
    </row>
    <row r="40" spans="1:6" x14ac:dyDescent="0.25">
      <c r="A40" s="350" t="s">
        <v>48</v>
      </c>
      <c r="B40" s="350"/>
      <c r="C40" s="19" t="s">
        <v>49</v>
      </c>
      <c r="D40" s="20">
        <v>112</v>
      </c>
      <c r="E40" s="227">
        <v>10000</v>
      </c>
      <c r="F40" s="1"/>
    </row>
    <row r="41" spans="1:6" x14ac:dyDescent="0.25">
      <c r="A41" s="352" t="s">
        <v>50</v>
      </c>
      <c r="B41" s="352"/>
      <c r="C41" s="26" t="s">
        <v>51</v>
      </c>
      <c r="D41" s="26">
        <v>112</v>
      </c>
      <c r="E41" s="227"/>
      <c r="F41" s="1"/>
    </row>
    <row r="42" spans="1:6" x14ac:dyDescent="0.25">
      <c r="A42" s="352" t="s">
        <v>52</v>
      </c>
      <c r="B42" s="352"/>
      <c r="C42" s="26" t="s">
        <v>53</v>
      </c>
      <c r="D42" s="26">
        <v>112</v>
      </c>
      <c r="E42" s="227"/>
      <c r="F42" s="1"/>
    </row>
    <row r="43" spans="1:6" x14ac:dyDescent="0.25">
      <c r="A43" s="352" t="s">
        <v>54</v>
      </c>
      <c r="B43" s="352"/>
      <c r="C43" s="26" t="s">
        <v>55</v>
      </c>
      <c r="D43" s="26">
        <v>112</v>
      </c>
      <c r="E43" s="227"/>
      <c r="F43" s="1"/>
    </row>
    <row r="44" spans="1:6" x14ac:dyDescent="0.25">
      <c r="A44" s="350" t="s">
        <v>56</v>
      </c>
      <c r="B44" s="350"/>
      <c r="C44" s="25" t="s">
        <v>57</v>
      </c>
      <c r="D44" s="26">
        <v>112</v>
      </c>
      <c r="E44" s="227">
        <v>10000</v>
      </c>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20000</v>
      </c>
      <c r="F51" s="1"/>
    </row>
    <row r="52" spans="1:6" x14ac:dyDescent="0.25">
      <c r="A52" s="352" t="s">
        <v>67</v>
      </c>
      <c r="B52" s="352"/>
      <c r="C52" s="26" t="s">
        <v>68</v>
      </c>
      <c r="D52" s="26">
        <v>112</v>
      </c>
      <c r="E52" s="227">
        <v>1000</v>
      </c>
      <c r="F52" s="1"/>
    </row>
    <row r="53" spans="1:6" x14ac:dyDescent="0.25">
      <c r="A53" s="269" t="s">
        <v>13</v>
      </c>
      <c r="B53" s="269"/>
      <c r="C53" s="23">
        <v>339047</v>
      </c>
      <c r="D53" s="23">
        <v>112</v>
      </c>
      <c r="E53" s="24">
        <f>SUM(E52)</f>
        <v>1000</v>
      </c>
      <c r="F53" s="1"/>
    </row>
    <row r="54" spans="1:6" x14ac:dyDescent="0.25">
      <c r="A54" s="352" t="s">
        <v>69</v>
      </c>
      <c r="B54" s="352"/>
      <c r="C54" s="26" t="s">
        <v>70</v>
      </c>
      <c r="D54" s="26">
        <v>112</v>
      </c>
      <c r="E54" s="227">
        <v>5000</v>
      </c>
      <c r="F54" s="1"/>
    </row>
    <row r="55" spans="1:6" x14ac:dyDescent="0.25">
      <c r="A55" s="269" t="s">
        <v>13</v>
      </c>
      <c r="B55" s="269"/>
      <c r="C55" s="23">
        <v>339093</v>
      </c>
      <c r="D55" s="23">
        <v>112</v>
      </c>
      <c r="E55" s="24">
        <f>SUM(E54)</f>
        <v>5000</v>
      </c>
      <c r="F55" s="1"/>
    </row>
    <row r="56" spans="1:6" x14ac:dyDescent="0.25">
      <c r="A56" s="272" t="s">
        <v>71</v>
      </c>
      <c r="B56" s="272"/>
      <c r="C56" s="28">
        <v>339000</v>
      </c>
      <c r="D56" s="28">
        <v>112</v>
      </c>
      <c r="E56" s="29">
        <f>SUM(E13,E15,E17,E20,E22,E24,E28,E31,E36,E39,E51,E53,E55)</f>
        <v>696714.39</v>
      </c>
      <c r="F56" s="1"/>
    </row>
    <row r="57" spans="1:6" x14ac:dyDescent="0.25">
      <c r="A57" s="352" t="s">
        <v>72</v>
      </c>
      <c r="B57" s="352"/>
      <c r="C57" s="26" t="s">
        <v>73</v>
      </c>
      <c r="D57" s="26">
        <v>112</v>
      </c>
      <c r="E57" s="227">
        <v>5000</v>
      </c>
      <c r="F57" s="1"/>
    </row>
    <row r="58" spans="1:6" x14ac:dyDescent="0.25">
      <c r="A58" s="269" t="s">
        <v>13</v>
      </c>
      <c r="B58" s="269"/>
      <c r="C58" s="23">
        <v>339147</v>
      </c>
      <c r="D58" s="23">
        <v>112</v>
      </c>
      <c r="E58" s="24">
        <f>SUM(E57)</f>
        <v>5000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5000</v>
      </c>
      <c r="F61" s="1"/>
    </row>
    <row r="62" spans="1:6" x14ac:dyDescent="0.25">
      <c r="A62" s="354" t="s">
        <v>76</v>
      </c>
      <c r="B62" s="354"/>
      <c r="C62" s="205"/>
      <c r="D62" s="206"/>
      <c r="E62" s="207">
        <f>SUM(E56,E61)</f>
        <v>701714.39</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27">
        <v>10000</v>
      </c>
      <c r="F68" s="1"/>
    </row>
    <row r="69" spans="1:6" x14ac:dyDescent="0.25">
      <c r="A69" s="269" t="s">
        <v>13</v>
      </c>
      <c r="B69" s="269"/>
      <c r="C69" s="23">
        <v>449039</v>
      </c>
      <c r="D69" s="23">
        <v>112</v>
      </c>
      <c r="E69" s="24">
        <f>SUM(E68)</f>
        <v>10000</v>
      </c>
      <c r="F69" s="1"/>
    </row>
    <row r="70" spans="1:6" x14ac:dyDescent="0.25">
      <c r="A70" s="352" t="s">
        <v>82</v>
      </c>
      <c r="B70" s="352"/>
      <c r="C70" s="26" t="s">
        <v>83</v>
      </c>
      <c r="D70" s="26">
        <v>112</v>
      </c>
      <c r="E70" s="227">
        <v>10000</v>
      </c>
      <c r="F70" s="1"/>
    </row>
    <row r="71" spans="1:6" x14ac:dyDescent="0.25">
      <c r="A71" s="269" t="s">
        <v>13</v>
      </c>
      <c r="B71" s="269"/>
      <c r="C71" s="23">
        <v>449051</v>
      </c>
      <c r="D71" s="23">
        <v>112</v>
      </c>
      <c r="E71" s="24">
        <f>E70</f>
        <v>10000</v>
      </c>
      <c r="F71" s="1"/>
    </row>
    <row r="72" spans="1:6" x14ac:dyDescent="0.25">
      <c r="A72" s="352" t="s">
        <v>84</v>
      </c>
      <c r="B72" s="352"/>
      <c r="C72" s="26" t="s">
        <v>85</v>
      </c>
      <c r="D72" s="26">
        <v>112</v>
      </c>
      <c r="E72" s="227">
        <v>50000</v>
      </c>
      <c r="F72" s="1"/>
    </row>
    <row r="73" spans="1:6" x14ac:dyDescent="0.25">
      <c r="A73" s="352" t="s">
        <v>86</v>
      </c>
      <c r="B73" s="352"/>
      <c r="C73" s="26" t="s">
        <v>87</v>
      </c>
      <c r="D73" s="26">
        <v>112</v>
      </c>
      <c r="E73" s="227">
        <v>50000</v>
      </c>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100000</v>
      </c>
      <c r="F75" s="1"/>
    </row>
    <row r="76" spans="1:6" x14ac:dyDescent="0.25">
      <c r="A76" s="276" t="s">
        <v>71</v>
      </c>
      <c r="B76" s="276"/>
      <c r="C76" s="37">
        <v>449000</v>
      </c>
      <c r="D76" s="37">
        <v>112</v>
      </c>
      <c r="E76" s="38">
        <f>SUM(E65,E67,E69,E71,E75)</f>
        <v>120000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120000</v>
      </c>
      <c r="F80" s="1"/>
    </row>
    <row r="81" spans="1:6" x14ac:dyDescent="0.25">
      <c r="A81" s="278" t="s">
        <v>93</v>
      </c>
      <c r="B81" s="278"/>
      <c r="C81" s="45"/>
      <c r="D81" s="46"/>
      <c r="E81" s="47">
        <f>SUM(E62,E80)</f>
        <v>821714.39</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f>106856.824308683+153143</f>
        <v>259999.82430868299</v>
      </c>
      <c r="F88" s="1"/>
    </row>
    <row r="89" spans="1:6" x14ac:dyDescent="0.25">
      <c r="A89" s="268" t="s">
        <v>18</v>
      </c>
      <c r="B89" s="268"/>
      <c r="C89" s="56">
        <v>339030</v>
      </c>
      <c r="D89" s="54">
        <v>100</v>
      </c>
      <c r="E89" s="204"/>
      <c r="F89" s="1"/>
    </row>
    <row r="90" spans="1:6" x14ac:dyDescent="0.25">
      <c r="A90" s="268" t="s">
        <v>95</v>
      </c>
      <c r="B90" s="268"/>
      <c r="C90" s="53">
        <v>339031</v>
      </c>
      <c r="D90" s="57">
        <v>100</v>
      </c>
      <c r="E90" s="204"/>
      <c r="F90" s="1"/>
    </row>
    <row r="91" spans="1:6" x14ac:dyDescent="0.25">
      <c r="A91" s="268" t="s">
        <v>96</v>
      </c>
      <c r="B91" s="268"/>
      <c r="C91" s="56">
        <v>339032</v>
      </c>
      <c r="D91" s="58">
        <v>100</v>
      </c>
      <c r="E91" s="226"/>
      <c r="F91" s="1"/>
    </row>
    <row r="92" spans="1:6" x14ac:dyDescent="0.25">
      <c r="A92" s="268" t="s">
        <v>97</v>
      </c>
      <c r="B92" s="268"/>
      <c r="C92" s="59">
        <v>339033</v>
      </c>
      <c r="D92" s="60">
        <v>100</v>
      </c>
      <c r="E92" s="204"/>
      <c r="F92" s="1"/>
    </row>
    <row r="93" spans="1:6" x14ac:dyDescent="0.25">
      <c r="A93" s="268" t="s">
        <v>98</v>
      </c>
      <c r="B93" s="268"/>
      <c r="C93" s="56">
        <v>339036</v>
      </c>
      <c r="D93" s="58">
        <v>100</v>
      </c>
      <c r="E93" s="204"/>
      <c r="F93" s="1"/>
    </row>
    <row r="94" spans="1:6" x14ac:dyDescent="0.25">
      <c r="A94" s="268" t="s">
        <v>99</v>
      </c>
      <c r="B94" s="268"/>
      <c r="C94" s="61">
        <v>339039</v>
      </c>
      <c r="D94" s="62">
        <v>100</v>
      </c>
      <c r="E94" s="204"/>
      <c r="F94" s="1"/>
    </row>
    <row r="95" spans="1:6" x14ac:dyDescent="0.25">
      <c r="A95" s="282" t="s">
        <v>71</v>
      </c>
      <c r="B95" s="282"/>
      <c r="C95" s="63">
        <v>339000</v>
      </c>
      <c r="D95" s="64">
        <v>100</v>
      </c>
      <c r="E95" s="29">
        <f>SUM(E88:E94)</f>
        <v>259999.82430868299</v>
      </c>
      <c r="F95" s="1"/>
    </row>
    <row r="96" spans="1:6" x14ac:dyDescent="0.25">
      <c r="A96" s="360" t="s">
        <v>76</v>
      </c>
      <c r="B96" s="360"/>
      <c r="C96" s="32"/>
      <c r="D96" s="33"/>
      <c r="E96" s="34">
        <f>E95</f>
        <v>259999.82430868299</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259999.82430868299</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25.5" customHeight="1" x14ac:dyDescent="0.25">
      <c r="A109" s="214" t="s">
        <v>8</v>
      </c>
      <c r="B109" s="215"/>
      <c r="C109" s="215"/>
      <c r="D109" s="215"/>
      <c r="E109" s="216"/>
      <c r="F109" s="1"/>
    </row>
    <row r="110" spans="1:6" x14ac:dyDescent="0.25">
      <c r="A110" s="268" t="s">
        <v>9</v>
      </c>
      <c r="B110" s="268"/>
      <c r="C110" s="53" t="s">
        <v>10</v>
      </c>
      <c r="D110" s="58">
        <v>112</v>
      </c>
      <c r="E110" s="227">
        <v>16000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16000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04"/>
      <c r="F120" s="1"/>
    </row>
    <row r="121" spans="1:6" x14ac:dyDescent="0.25">
      <c r="A121" s="269" t="s">
        <v>13</v>
      </c>
      <c r="B121" s="269"/>
      <c r="C121" s="86">
        <v>339039</v>
      </c>
      <c r="D121" s="39">
        <v>112</v>
      </c>
      <c r="E121" s="24">
        <f>SUM(E120)</f>
        <v>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16000</v>
      </c>
      <c r="F124" s="1"/>
    </row>
    <row r="125" spans="1:6" x14ac:dyDescent="0.25">
      <c r="A125" s="360" t="s">
        <v>76</v>
      </c>
      <c r="B125" s="360"/>
      <c r="C125" s="32"/>
      <c r="D125" s="33"/>
      <c r="E125" s="34">
        <f>E124</f>
        <v>16000</v>
      </c>
      <c r="F125" s="1"/>
    </row>
    <row r="126" spans="1:6" ht="19.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16000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701714.39</v>
      </c>
      <c r="F136" s="1"/>
    </row>
    <row r="137" spans="1:6" x14ac:dyDescent="0.25">
      <c r="A137" s="362"/>
      <c r="B137" s="362"/>
      <c r="C137" s="101">
        <v>2994</v>
      </c>
      <c r="D137" s="101">
        <v>100</v>
      </c>
      <c r="E137" s="221">
        <f>E96</f>
        <v>259999.82430868299</v>
      </c>
      <c r="F137" s="1"/>
    </row>
    <row r="138" spans="1:6" x14ac:dyDescent="0.25">
      <c r="A138" s="362"/>
      <c r="B138" s="362"/>
      <c r="C138" s="101">
        <v>4572</v>
      </c>
      <c r="D138" s="101">
        <v>112</v>
      </c>
      <c r="E138" s="221">
        <f>E125</f>
        <v>16000</v>
      </c>
      <c r="F138" s="1"/>
    </row>
    <row r="139" spans="1:6" x14ac:dyDescent="0.25">
      <c r="A139" s="362"/>
      <c r="B139" s="362"/>
      <c r="C139" s="363" t="s">
        <v>123</v>
      </c>
      <c r="D139" s="363"/>
      <c r="E139" s="222">
        <f>SUM(E136:E138)</f>
        <v>977714.21430868306</v>
      </c>
      <c r="F139" s="1"/>
    </row>
    <row r="140" spans="1:6" x14ac:dyDescent="0.25">
      <c r="A140" s="362" t="s">
        <v>124</v>
      </c>
      <c r="B140" s="362"/>
      <c r="C140" s="101" t="s">
        <v>120</v>
      </c>
      <c r="D140" s="101">
        <v>112</v>
      </c>
      <c r="E140" s="221">
        <f>E80</f>
        <v>120000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120000</v>
      </c>
      <c r="F143" s="1"/>
    </row>
    <row r="144" spans="1:6" x14ac:dyDescent="0.25">
      <c r="A144" s="364" t="s">
        <v>126</v>
      </c>
      <c r="B144" s="364"/>
      <c r="C144" s="364"/>
      <c r="D144" s="364"/>
      <c r="E144" s="47">
        <f>SUM(E139,E143)</f>
        <v>1097714.2143086831</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M147" sqref="M147"/>
    </sheetView>
  </sheetViews>
  <sheetFormatPr defaultRowHeight="15" x14ac:dyDescent="0.25"/>
  <cols>
    <col min="1" max="1" width="37.7109375"/>
    <col min="2" max="2" width="21.5703125"/>
    <col min="3" max="4" width="8.5703125"/>
    <col min="5" max="5" width="15.285156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36.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9">
        <v>10000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10000</v>
      </c>
      <c r="F13" s="1"/>
    </row>
    <row r="14" spans="1:6" x14ac:dyDescent="0.25">
      <c r="A14" s="350" t="s">
        <v>14</v>
      </c>
      <c r="B14" s="350"/>
      <c r="C14" s="19" t="s">
        <v>15</v>
      </c>
      <c r="D14" s="19">
        <v>112</v>
      </c>
      <c r="E14" s="204"/>
      <c r="F14" s="1"/>
    </row>
    <row r="15" spans="1:6" x14ac:dyDescent="0.25">
      <c r="A15" s="269" t="s">
        <v>13</v>
      </c>
      <c r="B15" s="269"/>
      <c r="C15" s="22">
        <v>339018</v>
      </c>
      <c r="D15" s="22">
        <v>112</v>
      </c>
      <c r="E15" s="24">
        <f>SUM(E14)</f>
        <v>0</v>
      </c>
      <c r="F15" s="1"/>
    </row>
    <row r="16" spans="1:6" x14ac:dyDescent="0.25">
      <c r="A16" s="350" t="s">
        <v>16</v>
      </c>
      <c r="B16" s="350"/>
      <c r="C16" s="25" t="s">
        <v>17</v>
      </c>
      <c r="D16" s="26">
        <v>112</v>
      </c>
      <c r="E16" s="239">
        <v>30000</v>
      </c>
      <c r="F16" s="1"/>
    </row>
    <row r="17" spans="1:6" x14ac:dyDescent="0.25">
      <c r="A17" s="269" t="s">
        <v>13</v>
      </c>
      <c r="B17" s="269"/>
      <c r="C17" s="22">
        <v>339020</v>
      </c>
      <c r="D17" s="23">
        <v>112</v>
      </c>
      <c r="E17" s="24">
        <f>SUM(E16)</f>
        <v>30000</v>
      </c>
      <c r="F17" s="1"/>
    </row>
    <row r="18" spans="1:6" x14ac:dyDescent="0.25">
      <c r="A18" s="350" t="s">
        <v>18</v>
      </c>
      <c r="B18" s="350"/>
      <c r="C18" s="19" t="s">
        <v>19</v>
      </c>
      <c r="D18" s="20">
        <v>112</v>
      </c>
      <c r="E18" s="239">
        <v>600000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600000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39">
        <v>5000</v>
      </c>
      <c r="F25" s="1"/>
    </row>
    <row r="26" spans="1:6" x14ac:dyDescent="0.25">
      <c r="A26" s="350" t="s">
        <v>28</v>
      </c>
      <c r="B26" s="350"/>
      <c r="C26" s="25" t="s">
        <v>29</v>
      </c>
      <c r="D26" s="26">
        <v>112</v>
      </c>
      <c r="E26" s="204">
        <v>0</v>
      </c>
      <c r="F26" s="1"/>
    </row>
    <row r="27" spans="1:6" x14ac:dyDescent="0.25">
      <c r="A27" s="350" t="s">
        <v>30</v>
      </c>
      <c r="B27" s="350"/>
      <c r="C27" s="19" t="s">
        <v>31</v>
      </c>
      <c r="D27" s="20">
        <v>112</v>
      </c>
      <c r="E27" s="204">
        <v>0</v>
      </c>
      <c r="F27" s="1"/>
    </row>
    <row r="28" spans="1:6" x14ac:dyDescent="0.25">
      <c r="A28" s="269" t="s">
        <v>13</v>
      </c>
      <c r="B28" s="269"/>
      <c r="C28" s="22">
        <v>339033</v>
      </c>
      <c r="D28" s="23">
        <v>112</v>
      </c>
      <c r="E28" s="24">
        <f>SUM(E25:E27)</f>
        <v>5000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39">
        <v>1000</v>
      </c>
      <c r="F32" s="1"/>
    </row>
    <row r="33" spans="1:6" x14ac:dyDescent="0.25">
      <c r="A33" s="350" t="s">
        <v>38</v>
      </c>
      <c r="B33" s="350"/>
      <c r="C33" s="19" t="s">
        <v>39</v>
      </c>
      <c r="D33" s="20">
        <v>112</v>
      </c>
      <c r="E33" s="239">
        <v>1000</v>
      </c>
      <c r="F33" s="1"/>
    </row>
    <row r="34" spans="1:6" x14ac:dyDescent="0.25">
      <c r="A34" s="350" t="s">
        <v>40</v>
      </c>
      <c r="B34" s="350"/>
      <c r="C34" s="25" t="s">
        <v>41</v>
      </c>
      <c r="D34" s="26">
        <v>112</v>
      </c>
      <c r="E34" s="234">
        <v>0</v>
      </c>
      <c r="F34" s="1"/>
    </row>
    <row r="35" spans="1:6" x14ac:dyDescent="0.25">
      <c r="A35" s="350" t="s">
        <v>42</v>
      </c>
      <c r="B35" s="350"/>
      <c r="C35" s="19" t="s">
        <v>43</v>
      </c>
      <c r="D35" s="26">
        <v>112</v>
      </c>
      <c r="E35" s="234">
        <v>0</v>
      </c>
      <c r="F35" s="1"/>
    </row>
    <row r="36" spans="1:6" x14ac:dyDescent="0.25">
      <c r="A36" s="269" t="s">
        <v>13</v>
      </c>
      <c r="B36" s="269"/>
      <c r="C36" s="22">
        <v>339036</v>
      </c>
      <c r="D36" s="23">
        <v>112</v>
      </c>
      <c r="E36" s="24">
        <f>SUM(E32:E35)</f>
        <v>2000</v>
      </c>
      <c r="F36" s="1"/>
    </row>
    <row r="37" spans="1:6" x14ac:dyDescent="0.25">
      <c r="A37" s="350" t="s">
        <v>44</v>
      </c>
      <c r="B37" s="350"/>
      <c r="C37" s="19" t="s">
        <v>45</v>
      </c>
      <c r="D37" s="20">
        <v>112</v>
      </c>
      <c r="E37" s="239">
        <v>2105000</v>
      </c>
      <c r="F37" s="1"/>
    </row>
    <row r="38" spans="1:6" x14ac:dyDescent="0.25">
      <c r="A38" s="350" t="s">
        <v>46</v>
      </c>
      <c r="B38" s="350"/>
      <c r="C38" s="25" t="s">
        <v>47</v>
      </c>
      <c r="D38" s="26">
        <v>112</v>
      </c>
      <c r="E38" s="204">
        <v>0</v>
      </c>
      <c r="F38" s="1"/>
    </row>
    <row r="39" spans="1:6" x14ac:dyDescent="0.25">
      <c r="A39" s="269" t="s">
        <v>13</v>
      </c>
      <c r="B39" s="269"/>
      <c r="C39" s="22">
        <v>339037</v>
      </c>
      <c r="D39" s="23">
        <v>112</v>
      </c>
      <c r="E39" s="24">
        <f>SUM(E37:E38)</f>
        <v>2105000</v>
      </c>
      <c r="F39" s="1"/>
    </row>
    <row r="40" spans="1:6" x14ac:dyDescent="0.25">
      <c r="A40" s="350" t="s">
        <v>48</v>
      </c>
      <c r="B40" s="350"/>
      <c r="C40" s="19" t="s">
        <v>49</v>
      </c>
      <c r="D40" s="20">
        <v>112</v>
      </c>
      <c r="E40" s="239">
        <v>600000</v>
      </c>
      <c r="F40" s="1"/>
    </row>
    <row r="41" spans="1:6" x14ac:dyDescent="0.25">
      <c r="A41" s="352" t="s">
        <v>50</v>
      </c>
      <c r="B41" s="352"/>
      <c r="C41" s="26" t="s">
        <v>51</v>
      </c>
      <c r="D41" s="26">
        <v>112</v>
      </c>
      <c r="E41" s="234">
        <v>0</v>
      </c>
      <c r="F41" s="1"/>
    </row>
    <row r="42" spans="1:6" x14ac:dyDescent="0.25">
      <c r="A42" s="352" t="s">
        <v>52</v>
      </c>
      <c r="B42" s="352"/>
      <c r="C42" s="26" t="s">
        <v>53</v>
      </c>
      <c r="D42" s="26">
        <v>112</v>
      </c>
      <c r="E42" s="234">
        <v>0</v>
      </c>
      <c r="F42" s="1"/>
    </row>
    <row r="43" spans="1:6" x14ac:dyDescent="0.25">
      <c r="A43" s="352" t="s">
        <v>54</v>
      </c>
      <c r="B43" s="352"/>
      <c r="C43" s="26" t="s">
        <v>55</v>
      </c>
      <c r="D43" s="26">
        <v>112</v>
      </c>
      <c r="E43" s="234">
        <v>0</v>
      </c>
      <c r="F43" s="1"/>
    </row>
    <row r="44" spans="1:6" x14ac:dyDescent="0.25">
      <c r="A44" s="350" t="s">
        <v>56</v>
      </c>
      <c r="B44" s="350"/>
      <c r="C44" s="25" t="s">
        <v>57</v>
      </c>
      <c r="D44" s="26">
        <v>112</v>
      </c>
      <c r="E44" s="239">
        <v>60000</v>
      </c>
      <c r="F44" s="1"/>
    </row>
    <row r="45" spans="1:6" x14ac:dyDescent="0.25">
      <c r="A45" s="350" t="s">
        <v>40</v>
      </c>
      <c r="B45" s="350"/>
      <c r="C45" s="25" t="s">
        <v>58</v>
      </c>
      <c r="D45" s="26">
        <v>112</v>
      </c>
      <c r="E45" s="234">
        <v>0</v>
      </c>
      <c r="F45" s="1"/>
    </row>
    <row r="46" spans="1:6" x14ac:dyDescent="0.25">
      <c r="A46" s="352" t="s">
        <v>59</v>
      </c>
      <c r="B46" s="352"/>
      <c r="C46" s="26" t="s">
        <v>60</v>
      </c>
      <c r="D46" s="26">
        <v>112</v>
      </c>
      <c r="E46" s="234">
        <v>0</v>
      </c>
      <c r="F46" s="1"/>
    </row>
    <row r="47" spans="1:6" x14ac:dyDescent="0.25">
      <c r="A47" s="352" t="s">
        <v>46</v>
      </c>
      <c r="B47" s="352"/>
      <c r="C47" s="26" t="s">
        <v>61</v>
      </c>
      <c r="D47" s="26">
        <v>112</v>
      </c>
      <c r="E47" s="234">
        <v>0</v>
      </c>
      <c r="F47" s="1"/>
    </row>
    <row r="48" spans="1:6" x14ac:dyDescent="0.25">
      <c r="A48" s="352" t="s">
        <v>62</v>
      </c>
      <c r="B48" s="352"/>
      <c r="C48" s="26" t="s">
        <v>63</v>
      </c>
      <c r="D48" s="26">
        <v>112</v>
      </c>
      <c r="E48" s="234">
        <v>0</v>
      </c>
      <c r="F48" s="1"/>
    </row>
    <row r="49" spans="1:6" x14ac:dyDescent="0.25">
      <c r="A49" s="350" t="s">
        <v>42</v>
      </c>
      <c r="B49" s="350"/>
      <c r="C49" s="25" t="s">
        <v>64</v>
      </c>
      <c r="D49" s="26">
        <v>112</v>
      </c>
      <c r="E49" s="234">
        <v>0</v>
      </c>
      <c r="F49" s="1"/>
    </row>
    <row r="50" spans="1:6" x14ac:dyDescent="0.25">
      <c r="A50" s="352" t="s">
        <v>65</v>
      </c>
      <c r="B50" s="352"/>
      <c r="C50" s="26" t="s">
        <v>66</v>
      </c>
      <c r="D50" s="26">
        <v>112</v>
      </c>
      <c r="E50" s="234">
        <v>0</v>
      </c>
      <c r="F50" s="1"/>
    </row>
    <row r="51" spans="1:6" x14ac:dyDescent="0.25">
      <c r="A51" s="269" t="s">
        <v>13</v>
      </c>
      <c r="B51" s="269"/>
      <c r="C51" s="23">
        <v>339039</v>
      </c>
      <c r="D51" s="23">
        <v>112</v>
      </c>
      <c r="E51" s="24">
        <f>SUM(E40:E50)</f>
        <v>660000</v>
      </c>
      <c r="F51" s="1"/>
    </row>
    <row r="52" spans="1:6" x14ac:dyDescent="0.25">
      <c r="A52" s="352" t="s">
        <v>67</v>
      </c>
      <c r="B52" s="352"/>
      <c r="C52" s="26" t="s">
        <v>68</v>
      </c>
      <c r="D52" s="26">
        <v>112</v>
      </c>
      <c r="E52" s="239">
        <v>1000</v>
      </c>
      <c r="F52" s="1"/>
    </row>
    <row r="53" spans="1:6" x14ac:dyDescent="0.25">
      <c r="A53" s="269" t="s">
        <v>13</v>
      </c>
      <c r="B53" s="269"/>
      <c r="C53" s="23">
        <v>339047</v>
      </c>
      <c r="D53" s="23">
        <v>112</v>
      </c>
      <c r="E53" s="24">
        <f>SUM(E52)</f>
        <v>1000</v>
      </c>
      <c r="F53" s="1"/>
    </row>
    <row r="54" spans="1:6" x14ac:dyDescent="0.25">
      <c r="A54" s="352" t="s">
        <v>69</v>
      </c>
      <c r="B54" s="352"/>
      <c r="C54" s="26" t="s">
        <v>70</v>
      </c>
      <c r="D54" s="26">
        <v>112</v>
      </c>
      <c r="E54" s="239">
        <v>3000</v>
      </c>
      <c r="F54" s="1"/>
    </row>
    <row r="55" spans="1:6" x14ac:dyDescent="0.25">
      <c r="A55" s="269" t="s">
        <v>13</v>
      </c>
      <c r="B55" s="269"/>
      <c r="C55" s="23">
        <v>339093</v>
      </c>
      <c r="D55" s="23">
        <v>112</v>
      </c>
      <c r="E55" s="24">
        <f>SUM(E54)</f>
        <v>3000</v>
      </c>
      <c r="F55" s="1"/>
    </row>
    <row r="56" spans="1:6" x14ac:dyDescent="0.25">
      <c r="A56" s="272" t="s">
        <v>71</v>
      </c>
      <c r="B56" s="272"/>
      <c r="C56" s="28">
        <v>339000</v>
      </c>
      <c r="D56" s="28">
        <v>112</v>
      </c>
      <c r="E56" s="29">
        <f>SUM(E13,E15,E17,E20,E22,E24,E28,E31,E36,E39,E51,E53,E55)</f>
        <v>3416000</v>
      </c>
      <c r="F56" s="1"/>
    </row>
    <row r="57" spans="1:6" x14ac:dyDescent="0.25">
      <c r="A57" s="352" t="s">
        <v>72</v>
      </c>
      <c r="B57" s="352"/>
      <c r="C57" s="26" t="s">
        <v>73</v>
      </c>
      <c r="D57" s="26">
        <v>112</v>
      </c>
      <c r="E57" s="239">
        <v>20000</v>
      </c>
      <c r="F57" s="1"/>
    </row>
    <row r="58" spans="1:6" x14ac:dyDescent="0.25">
      <c r="A58" s="269" t="s">
        <v>13</v>
      </c>
      <c r="B58" s="269"/>
      <c r="C58" s="23">
        <v>339147</v>
      </c>
      <c r="D58" s="23">
        <v>112</v>
      </c>
      <c r="E58" s="24">
        <f>SUM(E57)</f>
        <v>20000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20000</v>
      </c>
      <c r="F61" s="1"/>
    </row>
    <row r="62" spans="1:6" x14ac:dyDescent="0.25">
      <c r="A62" s="354" t="s">
        <v>76</v>
      </c>
      <c r="B62" s="354"/>
      <c r="C62" s="205"/>
      <c r="D62" s="206"/>
      <c r="E62" s="207">
        <f>SUM(E56,E61)</f>
        <v>3436000</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39">
        <v>54711.29</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54711.29</v>
      </c>
      <c r="F75" s="1"/>
    </row>
    <row r="76" spans="1:6" x14ac:dyDescent="0.25">
      <c r="A76" s="276" t="s">
        <v>71</v>
      </c>
      <c r="B76" s="276"/>
      <c r="C76" s="37">
        <v>449000</v>
      </c>
      <c r="D76" s="37">
        <v>112</v>
      </c>
      <c r="E76" s="38">
        <f>SUM(E65,E67,E69,E71,E75)</f>
        <v>54711.29</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54711.29</v>
      </c>
      <c r="F80" s="1"/>
    </row>
    <row r="81" spans="1:6" x14ac:dyDescent="0.25">
      <c r="A81" s="278" t="s">
        <v>93</v>
      </c>
      <c r="B81" s="278"/>
      <c r="C81" s="45"/>
      <c r="D81" s="46"/>
      <c r="E81" s="47">
        <f>SUM(E62,E80)</f>
        <v>3490711.29</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36.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50">
        <v>900000</v>
      </c>
      <c r="F88" s="1"/>
    </row>
    <row r="89" spans="1:6" x14ac:dyDescent="0.25">
      <c r="A89" s="268" t="s">
        <v>18</v>
      </c>
      <c r="B89" s="268"/>
      <c r="C89" s="56">
        <v>339030</v>
      </c>
      <c r="D89" s="54">
        <v>100</v>
      </c>
      <c r="E89" s="239">
        <v>147813.44</v>
      </c>
      <c r="F89" s="1"/>
    </row>
    <row r="90" spans="1:6" x14ac:dyDescent="0.25">
      <c r="A90" s="268" t="s">
        <v>95</v>
      </c>
      <c r="B90" s="268"/>
      <c r="C90" s="53">
        <v>339031</v>
      </c>
      <c r="D90" s="57">
        <v>100</v>
      </c>
      <c r="E90" s="234">
        <v>0</v>
      </c>
      <c r="F90" s="1"/>
    </row>
    <row r="91" spans="1:6" x14ac:dyDescent="0.25">
      <c r="A91" s="268" t="s">
        <v>96</v>
      </c>
      <c r="B91" s="268"/>
      <c r="C91" s="56">
        <v>339032</v>
      </c>
      <c r="D91" s="58">
        <v>100</v>
      </c>
      <c r="E91" s="234">
        <v>0</v>
      </c>
      <c r="F91" s="1"/>
    </row>
    <row r="92" spans="1:6" x14ac:dyDescent="0.25">
      <c r="A92" s="268" t="s">
        <v>97</v>
      </c>
      <c r="B92" s="268"/>
      <c r="C92" s="59">
        <v>339033</v>
      </c>
      <c r="D92" s="60">
        <v>100</v>
      </c>
      <c r="E92" s="234">
        <v>0</v>
      </c>
      <c r="F92" s="1"/>
    </row>
    <row r="93" spans="1:6" x14ac:dyDescent="0.25">
      <c r="A93" s="268" t="s">
        <v>98</v>
      </c>
      <c r="B93" s="268"/>
      <c r="C93" s="56">
        <v>339036</v>
      </c>
      <c r="D93" s="58">
        <v>100</v>
      </c>
      <c r="E93" s="239">
        <v>0</v>
      </c>
      <c r="F93" s="1"/>
    </row>
    <row r="94" spans="1:6" x14ac:dyDescent="0.25">
      <c r="A94" s="268" t="s">
        <v>99</v>
      </c>
      <c r="B94" s="268"/>
      <c r="C94" s="61">
        <v>339039</v>
      </c>
      <c r="D94" s="62">
        <v>100</v>
      </c>
      <c r="E94" s="239">
        <v>0</v>
      </c>
      <c r="F94" s="1"/>
    </row>
    <row r="95" spans="1:6" x14ac:dyDescent="0.25">
      <c r="A95" s="282" t="s">
        <v>71</v>
      </c>
      <c r="B95" s="282"/>
      <c r="C95" s="63">
        <v>339000</v>
      </c>
      <c r="D95" s="64">
        <v>100</v>
      </c>
      <c r="E95" s="29">
        <f>SUM(E88:E94)</f>
        <v>1047813.44</v>
      </c>
      <c r="F95" s="1"/>
    </row>
    <row r="96" spans="1:6" x14ac:dyDescent="0.25">
      <c r="A96" s="360" t="s">
        <v>76</v>
      </c>
      <c r="B96" s="360"/>
      <c r="C96" s="32"/>
      <c r="D96" s="33"/>
      <c r="E96" s="34">
        <f>E95</f>
        <v>1047813.44</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1047813.44</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23.25" customHeight="1" x14ac:dyDescent="0.25">
      <c r="A109" s="214" t="s">
        <v>8</v>
      </c>
      <c r="B109" s="215"/>
      <c r="C109" s="215"/>
      <c r="D109" s="215"/>
      <c r="E109" s="216"/>
      <c r="F109" s="1"/>
    </row>
    <row r="110" spans="1:6" x14ac:dyDescent="0.25">
      <c r="A110" s="268" t="s">
        <v>9</v>
      </c>
      <c r="B110" s="268"/>
      <c r="C110" s="53" t="s">
        <v>10</v>
      </c>
      <c r="D110" s="58">
        <v>112</v>
      </c>
      <c r="E110" s="251">
        <v>3000</v>
      </c>
      <c r="F110" s="1"/>
    </row>
    <row r="111" spans="1:6" x14ac:dyDescent="0.25">
      <c r="A111" s="268" t="s">
        <v>104</v>
      </c>
      <c r="B111" s="268"/>
      <c r="C111" s="53" t="s">
        <v>12</v>
      </c>
      <c r="D111" s="58">
        <v>112</v>
      </c>
      <c r="E111" s="204">
        <v>0</v>
      </c>
      <c r="F111" s="1"/>
    </row>
    <row r="112" spans="1:6" x14ac:dyDescent="0.25">
      <c r="A112" s="269" t="s">
        <v>13</v>
      </c>
      <c r="B112" s="269"/>
      <c r="C112" s="84">
        <v>339014</v>
      </c>
      <c r="D112" s="39">
        <v>112</v>
      </c>
      <c r="E112" s="24">
        <f>SUM(E110:E111)</f>
        <v>3000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39">
        <v>1000</v>
      </c>
      <c r="F115" s="1"/>
    </row>
    <row r="116" spans="1:6" x14ac:dyDescent="0.25">
      <c r="A116" s="268" t="s">
        <v>28</v>
      </c>
      <c r="B116" s="268"/>
      <c r="C116" s="56" t="s">
        <v>29</v>
      </c>
      <c r="D116" s="58">
        <v>112</v>
      </c>
      <c r="E116" s="204">
        <v>0</v>
      </c>
      <c r="F116" s="1"/>
    </row>
    <row r="117" spans="1:6" x14ac:dyDescent="0.25">
      <c r="A117" s="269" t="s">
        <v>13</v>
      </c>
      <c r="B117" s="269"/>
      <c r="C117" s="86">
        <v>339033</v>
      </c>
      <c r="D117" s="39">
        <v>112</v>
      </c>
      <c r="E117" s="24">
        <f>SUM(E115:E116)</f>
        <v>1000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04"/>
      <c r="F120" s="1"/>
    </row>
    <row r="121" spans="1:6" x14ac:dyDescent="0.25">
      <c r="A121" s="269" t="s">
        <v>13</v>
      </c>
      <c r="B121" s="269"/>
      <c r="C121" s="86">
        <v>339039</v>
      </c>
      <c r="D121" s="39">
        <v>112</v>
      </c>
      <c r="E121" s="24">
        <f>SUM(E120)</f>
        <v>0</v>
      </c>
      <c r="F121" s="1"/>
    </row>
    <row r="122" spans="1:6" x14ac:dyDescent="0.25">
      <c r="A122" s="268" t="s">
        <v>69</v>
      </c>
      <c r="B122" s="268"/>
      <c r="C122" s="54">
        <v>339093</v>
      </c>
      <c r="D122" s="58">
        <v>112</v>
      </c>
      <c r="E122" s="239">
        <v>1000</v>
      </c>
      <c r="F122" s="1"/>
    </row>
    <row r="123" spans="1:6" x14ac:dyDescent="0.25">
      <c r="A123" s="316" t="s">
        <v>13</v>
      </c>
      <c r="B123" s="316"/>
      <c r="C123" s="180">
        <v>339093</v>
      </c>
      <c r="D123" s="39">
        <v>112</v>
      </c>
      <c r="E123" s="24">
        <f>SUM(E122)</f>
        <v>1000</v>
      </c>
      <c r="F123" s="1"/>
    </row>
    <row r="124" spans="1:6" x14ac:dyDescent="0.25">
      <c r="A124" s="282" t="s">
        <v>71</v>
      </c>
      <c r="B124" s="282"/>
      <c r="C124" s="63">
        <v>339000</v>
      </c>
      <c r="D124" s="64">
        <v>112</v>
      </c>
      <c r="E124" s="29">
        <f>SUM(E112,E114,E117,E119,E121,E123,)</f>
        <v>5000</v>
      </c>
      <c r="F124" s="1"/>
    </row>
    <row r="125" spans="1:6" x14ac:dyDescent="0.25">
      <c r="A125" s="360" t="s">
        <v>76</v>
      </c>
      <c r="B125" s="360"/>
      <c r="C125" s="32"/>
      <c r="D125" s="33"/>
      <c r="E125" s="34">
        <f>E124</f>
        <v>5000</v>
      </c>
      <c r="F125" s="1"/>
    </row>
    <row r="126" spans="1:6" ht="20.2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5000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36.75" x14ac:dyDescent="0.25">
      <c r="A135" s="356" t="s">
        <v>5</v>
      </c>
      <c r="B135" s="356"/>
      <c r="C135" s="220" t="s">
        <v>118</v>
      </c>
      <c r="D135" s="220" t="s">
        <v>7</v>
      </c>
      <c r="E135" s="203" t="s">
        <v>2</v>
      </c>
      <c r="F135" s="1"/>
    </row>
    <row r="136" spans="1:6" x14ac:dyDescent="0.25">
      <c r="A136" s="362" t="s">
        <v>119</v>
      </c>
      <c r="B136" s="362"/>
      <c r="C136" s="101" t="s">
        <v>120</v>
      </c>
      <c r="D136" s="101">
        <v>112</v>
      </c>
      <c r="E136" s="221">
        <f>E62</f>
        <v>3436000</v>
      </c>
      <c r="F136" s="1"/>
    </row>
    <row r="137" spans="1:6" x14ac:dyDescent="0.25">
      <c r="A137" s="362"/>
      <c r="B137" s="362"/>
      <c r="C137" s="101">
        <v>2994</v>
      </c>
      <c r="D137" s="101">
        <v>100</v>
      </c>
      <c r="E137" s="221">
        <f>E96</f>
        <v>1047813.44</v>
      </c>
      <c r="F137" s="1"/>
    </row>
    <row r="138" spans="1:6" ht="15" customHeight="1" x14ac:dyDescent="0.25">
      <c r="A138" s="362"/>
      <c r="B138" s="362"/>
      <c r="C138" s="101">
        <v>4572</v>
      </c>
      <c r="D138" s="101">
        <v>112</v>
      </c>
      <c r="E138" s="221">
        <f>E125</f>
        <v>5000</v>
      </c>
      <c r="F138" s="1"/>
    </row>
    <row r="139" spans="1:6" ht="15" customHeight="1" x14ac:dyDescent="0.25">
      <c r="A139" s="362"/>
      <c r="B139" s="362"/>
      <c r="C139" s="363" t="s">
        <v>123</v>
      </c>
      <c r="D139" s="363"/>
      <c r="E139" s="222">
        <f>SUM(E136:E138)</f>
        <v>4488813.4399999995</v>
      </c>
      <c r="F139" s="1"/>
    </row>
    <row r="140" spans="1:6" x14ac:dyDescent="0.25">
      <c r="A140" s="362" t="s">
        <v>124</v>
      </c>
      <c r="B140" s="362"/>
      <c r="C140" s="101" t="s">
        <v>120</v>
      </c>
      <c r="D140" s="101">
        <v>112</v>
      </c>
      <c r="E140" s="221">
        <f>E80</f>
        <v>54711.29</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54711.29</v>
      </c>
      <c r="F143" s="1"/>
    </row>
    <row r="144" spans="1:6" x14ac:dyDescent="0.25">
      <c r="A144" s="364" t="s">
        <v>126</v>
      </c>
      <c r="B144" s="364"/>
      <c r="C144" s="364"/>
      <c r="D144" s="364"/>
      <c r="E144" s="47">
        <f>SUM(E139,E143)</f>
        <v>4543524.7299999995</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72"/>
  <sheetViews>
    <sheetView topLeftCell="A139" zoomScaleNormal="100" workbookViewId="0">
      <selection activeCell="K161" sqref="K161"/>
    </sheetView>
  </sheetViews>
  <sheetFormatPr defaultRowHeight="15" x14ac:dyDescent="0.25"/>
  <cols>
    <col min="1" max="1" width="0.85546875" style="1"/>
    <col min="2" max="2" width="43.28515625" style="1"/>
    <col min="3" max="3" width="10.28515625" style="1"/>
    <col min="4" max="4" width="9" style="2"/>
    <col min="5" max="5" width="9" style="3"/>
    <col min="6" max="6" width="16.5703125" style="1"/>
    <col min="7" max="7" width="14.7109375" style="1"/>
    <col min="8" max="8" width="15.42578125" style="1"/>
    <col min="9" max="9" width="14.28515625" style="1"/>
    <col min="10" max="10" width="14.42578125" style="1"/>
    <col min="11" max="11" width="11.7109375" style="1"/>
    <col min="12" max="1025" width="9" style="1"/>
  </cols>
  <sheetData>
    <row r="1" spans="1:1024" x14ac:dyDescent="0.25">
      <c r="A1"/>
      <c r="B1"/>
      <c r="C1"/>
      <c r="D1" s="4" t="s">
        <v>0</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s="4" t="s">
        <v>1</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4" spans="1:1024" ht="15.75" x14ac:dyDescent="0.25">
      <c r="A4"/>
      <c r="B4"/>
      <c r="C4"/>
      <c r="D4" s="5" t="s">
        <v>2</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x14ac:dyDescent="0.25">
      <c r="A5" s="6"/>
      <c r="B5" s="6"/>
      <c r="C5" s="6"/>
      <c r="D5" s="121"/>
      <c r="E5" s="8"/>
      <c r="F5" s="9"/>
      <c r="G5" s="9"/>
      <c r="H5" s="9"/>
      <c r="I5" s="9"/>
      <c r="J5" s="9"/>
      <c r="K5" s="6"/>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15" customHeight="1" x14ac:dyDescent="0.25">
      <c r="A6" s="6"/>
      <c r="B6" s="310" t="s">
        <v>149</v>
      </c>
      <c r="C6" s="310"/>
      <c r="D6" s="310"/>
      <c r="E6" s="310"/>
      <c r="F6" s="310"/>
      <c r="G6" s="310"/>
      <c r="H6" s="310"/>
      <c r="I6" s="310"/>
      <c r="J6" s="310"/>
      <c r="K6" s="310"/>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15" customHeight="1" x14ac:dyDescent="0.25">
      <c r="A7" s="6"/>
      <c r="B7" s="311" t="s">
        <v>4</v>
      </c>
      <c r="C7" s="311"/>
      <c r="D7" s="311"/>
      <c r="E7" s="311"/>
      <c r="F7" s="311"/>
      <c r="G7" s="311"/>
      <c r="H7" s="311"/>
      <c r="I7" s="311"/>
      <c r="J7" s="311"/>
      <c r="K7" s="311"/>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5">
      <c r="A8" s="6"/>
      <c r="B8" s="312"/>
      <c r="C8" s="312"/>
      <c r="D8" s="122"/>
      <c r="E8" s="122"/>
      <c r="F8" s="123"/>
      <c r="G8" s="123"/>
      <c r="H8" s="123"/>
      <c r="I8" s="123"/>
      <c r="J8" s="123"/>
      <c r="K8" s="124"/>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42" customHeight="1" x14ac:dyDescent="0.25">
      <c r="A9"/>
      <c r="B9" s="313" t="s">
        <v>5</v>
      </c>
      <c r="C9" s="313"/>
      <c r="D9" s="125" t="s">
        <v>6</v>
      </c>
      <c r="E9" s="126" t="s">
        <v>7</v>
      </c>
      <c r="F9" s="127" t="s">
        <v>130</v>
      </c>
      <c r="G9" s="127" t="s">
        <v>150</v>
      </c>
      <c r="H9" s="127" t="s">
        <v>151</v>
      </c>
      <c r="I9" s="127" t="s">
        <v>152</v>
      </c>
      <c r="J9" s="127" t="s">
        <v>153</v>
      </c>
      <c r="K9" s="128" t="s">
        <v>154</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5.75" customHeight="1" thickBot="1" x14ac:dyDescent="0.3">
      <c r="A10"/>
      <c r="B10" s="314" t="s">
        <v>8</v>
      </c>
      <c r="C10" s="314"/>
      <c r="D10" s="314"/>
      <c r="E10" s="314"/>
      <c r="F10" s="314"/>
      <c r="G10" s="314"/>
      <c r="H10" s="314"/>
      <c r="I10" s="314"/>
      <c r="J10" s="314"/>
      <c r="K10" s="314"/>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5">
      <c r="A11" s="15"/>
      <c r="B11" s="315" t="s">
        <v>9</v>
      </c>
      <c r="C11" s="315"/>
      <c r="D11" s="129" t="s">
        <v>10</v>
      </c>
      <c r="E11" s="130">
        <v>112</v>
      </c>
      <c r="F11" s="131">
        <v>190000</v>
      </c>
      <c r="G11" s="259">
        <v>700000</v>
      </c>
      <c r="H11" s="132">
        <f>36950-3218</f>
        <v>33732</v>
      </c>
      <c r="I11" s="131">
        <v>0</v>
      </c>
      <c r="J11" s="131">
        <v>12500</v>
      </c>
      <c r="K11" s="18">
        <f t="shared" ref="K11:K42" si="0">SUM(F11:J11)</f>
        <v>936232</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5">
      <c r="A12" s="15"/>
      <c r="B12" s="315" t="s">
        <v>11</v>
      </c>
      <c r="C12" s="315"/>
      <c r="D12" s="133" t="s">
        <v>12</v>
      </c>
      <c r="E12" s="134">
        <v>112</v>
      </c>
      <c r="F12" s="135"/>
      <c r="G12" s="135"/>
      <c r="H12" s="135"/>
      <c r="I12" s="135"/>
      <c r="J12" s="135"/>
      <c r="K12" s="18">
        <f t="shared" si="0"/>
        <v>0</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1"/>
      <c r="B13" s="316" t="s">
        <v>13</v>
      </c>
      <c r="C13" s="316"/>
      <c r="D13" s="136">
        <v>339014</v>
      </c>
      <c r="E13" s="137">
        <v>112</v>
      </c>
      <c r="F13" s="138">
        <f>SUM(F11:F12)</f>
        <v>190000</v>
      </c>
      <c r="G13" s="138">
        <f>SUM(G11:G12)</f>
        <v>700000</v>
      </c>
      <c r="H13" s="138">
        <f>SUM(H11:H12)</f>
        <v>33732</v>
      </c>
      <c r="I13" s="138">
        <f>SUM(I11:I12)</f>
        <v>0</v>
      </c>
      <c r="J13" s="138">
        <f>SUM(J11:J12)</f>
        <v>12500</v>
      </c>
      <c r="K13" s="138">
        <f t="shared" si="0"/>
        <v>936232</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15"/>
      <c r="B14" s="315" t="s">
        <v>14</v>
      </c>
      <c r="C14" s="315"/>
      <c r="D14" s="133" t="s">
        <v>15</v>
      </c>
      <c r="E14" s="133">
        <v>112</v>
      </c>
      <c r="F14" s="131">
        <v>40000</v>
      </c>
      <c r="G14" s="234">
        <v>500000</v>
      </c>
      <c r="H14" s="132">
        <v>244000</v>
      </c>
      <c r="I14" s="256">
        <v>123025</v>
      </c>
      <c r="J14" s="131">
        <v>97472</v>
      </c>
      <c r="K14" s="18">
        <f t="shared" si="0"/>
        <v>1004497</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15"/>
      <c r="B15" s="316" t="s">
        <v>13</v>
      </c>
      <c r="C15" s="316"/>
      <c r="D15" s="136">
        <v>339018</v>
      </c>
      <c r="E15" s="136">
        <v>112</v>
      </c>
      <c r="F15" s="138">
        <f>SUM(F14)</f>
        <v>40000</v>
      </c>
      <c r="G15" s="138">
        <f>SUM(G14)</f>
        <v>500000</v>
      </c>
      <c r="H15" s="138">
        <f>SUM(H14)</f>
        <v>244000</v>
      </c>
      <c r="I15" s="138">
        <f>SUM(I14)</f>
        <v>123025</v>
      </c>
      <c r="J15" s="138">
        <f>SUM(J14)</f>
        <v>97472</v>
      </c>
      <c r="K15" s="138">
        <f t="shared" si="0"/>
        <v>1004497</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15"/>
      <c r="B16" s="315" t="s">
        <v>16</v>
      </c>
      <c r="C16" s="315"/>
      <c r="D16" s="139" t="s">
        <v>17</v>
      </c>
      <c r="E16" s="140">
        <v>112</v>
      </c>
      <c r="F16" s="131"/>
      <c r="G16" s="234">
        <v>80000</v>
      </c>
      <c r="H16" s="132">
        <v>62000</v>
      </c>
      <c r="I16" s="256">
        <f>175500+782</f>
        <v>176282</v>
      </c>
      <c r="J16" s="131">
        <v>205152</v>
      </c>
      <c r="K16" s="18">
        <f t="shared" si="0"/>
        <v>523434</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15"/>
      <c r="B17" s="316" t="s">
        <v>13</v>
      </c>
      <c r="C17" s="316"/>
      <c r="D17" s="136">
        <v>339020</v>
      </c>
      <c r="E17" s="137">
        <v>112</v>
      </c>
      <c r="F17" s="138">
        <f>SUM(F16)</f>
        <v>0</v>
      </c>
      <c r="G17" s="138">
        <f>SUM(G16)</f>
        <v>80000</v>
      </c>
      <c r="H17" s="138">
        <f>SUM(H16)</f>
        <v>62000</v>
      </c>
      <c r="I17" s="138">
        <f>SUM(I16)</f>
        <v>176282</v>
      </c>
      <c r="J17" s="138">
        <f>SUM(J16)</f>
        <v>205152</v>
      </c>
      <c r="K17" s="138">
        <f t="shared" si="0"/>
        <v>523434</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5">
      <c r="A18" s="15"/>
      <c r="B18" s="315" t="s">
        <v>18</v>
      </c>
      <c r="C18" s="315"/>
      <c r="D18" s="133" t="s">
        <v>19</v>
      </c>
      <c r="E18" s="134">
        <v>112</v>
      </c>
      <c r="F18" s="135">
        <v>25000</v>
      </c>
      <c r="G18" s="234">
        <v>150000</v>
      </c>
      <c r="H18" s="135"/>
      <c r="I18" s="135">
        <v>17000</v>
      </c>
      <c r="J18" s="135"/>
      <c r="K18" s="18">
        <f t="shared" si="0"/>
        <v>192000</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5">
      <c r="A19" s="15"/>
      <c r="B19" s="315" t="s">
        <v>20</v>
      </c>
      <c r="C19" s="315"/>
      <c r="D19" s="133" t="s">
        <v>21</v>
      </c>
      <c r="E19" s="134">
        <v>112</v>
      </c>
      <c r="F19" s="135"/>
      <c r="G19" s="135"/>
      <c r="H19" s="135"/>
      <c r="I19" s="135"/>
      <c r="J19" s="135"/>
      <c r="K19" s="18">
        <f t="shared" si="0"/>
        <v>0</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5">
      <c r="A20" s="15"/>
      <c r="B20" s="316" t="s">
        <v>13</v>
      </c>
      <c r="C20" s="316"/>
      <c r="D20" s="136">
        <v>339030</v>
      </c>
      <c r="E20" s="137">
        <v>112</v>
      </c>
      <c r="F20" s="138">
        <f>SUM(F18:F19)</f>
        <v>25000</v>
      </c>
      <c r="G20" s="138">
        <f>SUM(G18:G19)</f>
        <v>150000</v>
      </c>
      <c r="H20" s="138">
        <f>SUM(H18:H19)</f>
        <v>0</v>
      </c>
      <c r="I20" s="138">
        <f>SUM(I18:I19)</f>
        <v>17000</v>
      </c>
      <c r="J20" s="138">
        <f>SUM(J18:J19)</f>
        <v>0</v>
      </c>
      <c r="K20" s="138">
        <f t="shared" si="0"/>
        <v>192000</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5">
      <c r="A21" s="15"/>
      <c r="B21" s="317" t="s">
        <v>22</v>
      </c>
      <c r="C21" s="317"/>
      <c r="D21" s="133" t="s">
        <v>23</v>
      </c>
      <c r="E21" s="134">
        <v>112</v>
      </c>
      <c r="F21" s="135"/>
      <c r="G21" s="135"/>
      <c r="H21" s="132"/>
      <c r="I21" s="135"/>
      <c r="J21" s="135">
        <v>8000</v>
      </c>
      <c r="K21" s="18">
        <f t="shared" si="0"/>
        <v>8000</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5">
      <c r="A22" s="15"/>
      <c r="B22" s="316" t="s">
        <v>13</v>
      </c>
      <c r="C22" s="316"/>
      <c r="D22" s="136">
        <v>339031</v>
      </c>
      <c r="E22" s="137">
        <v>112</v>
      </c>
      <c r="F22" s="138">
        <f>SUM(F21)</f>
        <v>0</v>
      </c>
      <c r="G22" s="138">
        <f>SUM(G21)</f>
        <v>0</v>
      </c>
      <c r="H22" s="138">
        <f>SUM(H21)</f>
        <v>0</v>
      </c>
      <c r="I22" s="138">
        <f>SUM(I21)</f>
        <v>0</v>
      </c>
      <c r="J22" s="138">
        <f>SUM(J21)</f>
        <v>8000</v>
      </c>
      <c r="K22" s="138">
        <f t="shared" si="0"/>
        <v>8000</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5">
      <c r="A23" s="15"/>
      <c r="B23" s="315" t="s">
        <v>24</v>
      </c>
      <c r="C23" s="315"/>
      <c r="D23" s="139" t="s">
        <v>25</v>
      </c>
      <c r="E23" s="140">
        <v>112</v>
      </c>
      <c r="F23" s="135"/>
      <c r="G23" s="135"/>
      <c r="H23" s="135"/>
      <c r="I23" s="135"/>
      <c r="J23" s="135"/>
      <c r="K23" s="18">
        <f t="shared" si="0"/>
        <v>0</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5">
      <c r="A24" s="15"/>
      <c r="B24" s="316" t="s">
        <v>13</v>
      </c>
      <c r="C24" s="316"/>
      <c r="D24" s="136">
        <v>339032</v>
      </c>
      <c r="E24" s="137">
        <v>112</v>
      </c>
      <c r="F24" s="138">
        <f>SUM(F23)</f>
        <v>0</v>
      </c>
      <c r="G24" s="138">
        <f>SUM(G23)</f>
        <v>0</v>
      </c>
      <c r="H24" s="138">
        <f>SUM(H23)</f>
        <v>0</v>
      </c>
      <c r="I24" s="138">
        <f>SUM(I23)</f>
        <v>0</v>
      </c>
      <c r="J24" s="138">
        <f>SUM(J23)</f>
        <v>0</v>
      </c>
      <c r="K24" s="138">
        <f t="shared" si="0"/>
        <v>0</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5">
      <c r="A25" s="15"/>
      <c r="B25" s="315" t="s">
        <v>26</v>
      </c>
      <c r="C25" s="315"/>
      <c r="D25" s="133" t="s">
        <v>27</v>
      </c>
      <c r="E25" s="134">
        <v>112</v>
      </c>
      <c r="F25" s="135">
        <v>125000</v>
      </c>
      <c r="G25" s="234">
        <v>50000</v>
      </c>
      <c r="H25" s="132">
        <v>24000</v>
      </c>
      <c r="I25" s="135">
        <v>16000</v>
      </c>
      <c r="J25" s="135">
        <v>8825.5400000000009</v>
      </c>
      <c r="K25" s="18">
        <f t="shared" si="0"/>
        <v>223825.54</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5">
      <c r="A26" s="15"/>
      <c r="B26" s="315" t="s">
        <v>28</v>
      </c>
      <c r="C26" s="315"/>
      <c r="D26" s="139" t="s">
        <v>29</v>
      </c>
      <c r="E26" s="140">
        <v>112</v>
      </c>
      <c r="F26" s="135"/>
      <c r="G26" s="135"/>
      <c r="H26" s="135"/>
      <c r="I26" s="135"/>
      <c r="J26" s="135"/>
      <c r="K26" s="18">
        <f t="shared" si="0"/>
        <v>0</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5">
      <c r="A27" s="15"/>
      <c r="B27" s="315" t="s">
        <v>30</v>
      </c>
      <c r="C27" s="315"/>
      <c r="D27" s="133" t="s">
        <v>31</v>
      </c>
      <c r="E27" s="134">
        <v>112</v>
      </c>
      <c r="F27" s="135"/>
      <c r="G27" s="135"/>
      <c r="H27" s="135"/>
      <c r="I27" s="135"/>
      <c r="J27" s="135"/>
      <c r="K27" s="18">
        <f t="shared" si="0"/>
        <v>0</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5">
      <c r="A28" s="15"/>
      <c r="B28" s="316" t="s">
        <v>13</v>
      </c>
      <c r="C28" s="316"/>
      <c r="D28" s="136">
        <v>339033</v>
      </c>
      <c r="E28" s="137">
        <v>112</v>
      </c>
      <c r="F28" s="138">
        <f>SUM(F25:F27)</f>
        <v>125000</v>
      </c>
      <c r="G28" s="138">
        <f>SUM(G25:G27)</f>
        <v>50000</v>
      </c>
      <c r="H28" s="138">
        <f>SUM(H25:H27)</f>
        <v>24000</v>
      </c>
      <c r="I28" s="138">
        <f>SUM(I25:I27)</f>
        <v>16000</v>
      </c>
      <c r="J28" s="138">
        <f>SUM(J25:J27)</f>
        <v>8825.5400000000009</v>
      </c>
      <c r="K28" s="138">
        <f t="shared" si="0"/>
        <v>223825.54</v>
      </c>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5">
      <c r="A29" s="15"/>
      <c r="B29" s="315" t="s">
        <v>32</v>
      </c>
      <c r="C29" s="315"/>
      <c r="D29" s="139" t="s">
        <v>33</v>
      </c>
      <c r="E29" s="140">
        <v>112</v>
      </c>
      <c r="F29" s="135"/>
      <c r="G29" s="135"/>
      <c r="H29" s="135"/>
      <c r="I29" s="135"/>
      <c r="J29" s="135"/>
      <c r="K29" s="18">
        <f t="shared" si="0"/>
        <v>0</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5">
      <c r="A30" s="15"/>
      <c r="B30" s="315" t="s">
        <v>34</v>
      </c>
      <c r="C30" s="315"/>
      <c r="D30" s="133" t="s">
        <v>35</v>
      </c>
      <c r="E30" s="134">
        <v>112</v>
      </c>
      <c r="F30" s="135"/>
      <c r="G30" s="135"/>
      <c r="H30" s="135"/>
      <c r="I30" s="135"/>
      <c r="J30" s="135"/>
      <c r="K30" s="18">
        <f t="shared" si="0"/>
        <v>0</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5">
      <c r="A31" s="15"/>
      <c r="B31" s="316" t="s">
        <v>13</v>
      </c>
      <c r="C31" s="316"/>
      <c r="D31" s="136">
        <v>339035</v>
      </c>
      <c r="E31" s="137">
        <v>112</v>
      </c>
      <c r="F31" s="138">
        <f>SUM(F29:F30)</f>
        <v>0</v>
      </c>
      <c r="G31" s="138">
        <f>SUM(G29:G30)</f>
        <v>0</v>
      </c>
      <c r="H31" s="138">
        <f>SUM(H29:H30)</f>
        <v>0</v>
      </c>
      <c r="I31" s="138">
        <f>SUM(I29:I30)</f>
        <v>0</v>
      </c>
      <c r="J31" s="138">
        <f>SUM(J29:J30)</f>
        <v>0</v>
      </c>
      <c r="K31" s="138">
        <f t="shared" si="0"/>
        <v>0</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5">
      <c r="A32" s="15"/>
      <c r="B32" s="315" t="s">
        <v>36</v>
      </c>
      <c r="C32" s="315"/>
      <c r="D32" s="139" t="s">
        <v>37</v>
      </c>
      <c r="E32" s="140">
        <v>112</v>
      </c>
      <c r="F32" s="135">
        <v>111401</v>
      </c>
      <c r="G32" s="234">
        <v>160000</v>
      </c>
      <c r="H32" s="135">
        <f>2500+6000</f>
        <v>8500</v>
      </c>
      <c r="I32" s="135">
        <v>18400</v>
      </c>
      <c r="J32" s="135">
        <f>2000+5000</f>
        <v>7000</v>
      </c>
      <c r="K32" s="18">
        <f t="shared" si="0"/>
        <v>305301</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5">
      <c r="A33" s="15"/>
      <c r="B33" s="315" t="s">
        <v>38</v>
      </c>
      <c r="C33" s="315"/>
      <c r="D33" s="133" t="s">
        <v>39</v>
      </c>
      <c r="E33" s="134">
        <v>112</v>
      </c>
      <c r="F33" s="135"/>
      <c r="G33" s="135"/>
      <c r="H33" s="135">
        <v>0</v>
      </c>
      <c r="I33" s="135"/>
      <c r="J33" s="135">
        <v>2500</v>
      </c>
      <c r="K33" s="18">
        <f t="shared" si="0"/>
        <v>2500</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5">
      <c r="A34" s="15"/>
      <c r="B34" s="315" t="s">
        <v>40</v>
      </c>
      <c r="C34" s="315"/>
      <c r="D34" s="139" t="s">
        <v>41</v>
      </c>
      <c r="E34" s="140">
        <v>112</v>
      </c>
      <c r="F34" s="135"/>
      <c r="G34" s="135"/>
      <c r="H34" s="135"/>
      <c r="I34" s="135"/>
      <c r="J34" s="135"/>
      <c r="K34" s="18">
        <f t="shared" si="0"/>
        <v>0</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5">
      <c r="A35" s="15"/>
      <c r="B35" s="315" t="s">
        <v>42</v>
      </c>
      <c r="C35" s="315"/>
      <c r="D35" s="133" t="s">
        <v>43</v>
      </c>
      <c r="E35" s="140">
        <v>112</v>
      </c>
      <c r="F35" s="135"/>
      <c r="G35" s="135"/>
      <c r="H35" s="135"/>
      <c r="I35" s="135"/>
      <c r="J35" s="135"/>
      <c r="K35" s="18">
        <f t="shared" si="0"/>
        <v>0</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5">
      <c r="A36" s="15"/>
      <c r="B36" s="316" t="s">
        <v>13</v>
      </c>
      <c r="C36" s="316"/>
      <c r="D36" s="136">
        <v>339036</v>
      </c>
      <c r="E36" s="137">
        <v>112</v>
      </c>
      <c r="F36" s="138">
        <f>SUM(F32:F35)</f>
        <v>111401</v>
      </c>
      <c r="G36" s="138">
        <f>SUM(G32:G35)</f>
        <v>160000</v>
      </c>
      <c r="H36" s="138">
        <f>SUM(H32:H35)</f>
        <v>8500</v>
      </c>
      <c r="I36" s="138">
        <f>SUM(I32:I35)</f>
        <v>18400</v>
      </c>
      <c r="J36" s="138">
        <f>SUM(J32:J35)</f>
        <v>9500</v>
      </c>
      <c r="K36" s="138">
        <f t="shared" si="0"/>
        <v>307801</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5">
      <c r="A37" s="15"/>
      <c r="B37" s="315" t="s">
        <v>44</v>
      </c>
      <c r="C37" s="315"/>
      <c r="D37" s="133" t="s">
        <v>45</v>
      </c>
      <c r="E37" s="134">
        <v>112</v>
      </c>
      <c r="F37" s="135">
        <f>2665726+171900+81000-11000</f>
        <v>2907626</v>
      </c>
      <c r="G37" s="135"/>
      <c r="H37" s="135"/>
      <c r="I37" s="135"/>
      <c r="J37" s="135"/>
      <c r="K37" s="18">
        <f t="shared" si="0"/>
        <v>2907626</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5">
      <c r="A38" s="15"/>
      <c r="B38" s="315" t="s">
        <v>46</v>
      </c>
      <c r="C38" s="315"/>
      <c r="D38" s="139" t="s">
        <v>47</v>
      </c>
      <c r="E38" s="140">
        <v>112</v>
      </c>
      <c r="F38" s="135"/>
      <c r="G38" s="135"/>
      <c r="H38" s="135"/>
      <c r="I38" s="135"/>
      <c r="J38" s="135"/>
      <c r="K38" s="18">
        <f t="shared" si="0"/>
        <v>0</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5">
      <c r="A39" s="15"/>
      <c r="B39" s="316" t="s">
        <v>13</v>
      </c>
      <c r="C39" s="316"/>
      <c r="D39" s="136">
        <v>339037</v>
      </c>
      <c r="E39" s="137">
        <v>112</v>
      </c>
      <c r="F39" s="138">
        <f>SUM(F37:F38)</f>
        <v>2907626</v>
      </c>
      <c r="G39" s="138">
        <f>SUM(G37:G38)</f>
        <v>0</v>
      </c>
      <c r="H39" s="138">
        <f>SUM(H37:H38)</f>
        <v>0</v>
      </c>
      <c r="I39" s="138">
        <f>SUM(I37:I38)</f>
        <v>0</v>
      </c>
      <c r="J39" s="138">
        <f>SUM(J37:J38)</f>
        <v>0</v>
      </c>
      <c r="K39" s="138">
        <f t="shared" si="0"/>
        <v>2907626</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5">
      <c r="A40" s="15"/>
      <c r="B40" s="315" t="s">
        <v>48</v>
      </c>
      <c r="C40" s="315"/>
      <c r="D40" s="133" t="s">
        <v>49</v>
      </c>
      <c r="E40" s="134">
        <v>112</v>
      </c>
      <c r="F40" s="135">
        <f>229251-0.5</f>
        <v>229250.5</v>
      </c>
      <c r="G40" s="234">
        <v>500000</v>
      </c>
      <c r="H40" s="135"/>
      <c r="I40" s="135">
        <v>21524.54</v>
      </c>
      <c r="J40" s="135">
        <f>30000+782</f>
        <v>30782</v>
      </c>
      <c r="K40" s="18">
        <f t="shared" si="0"/>
        <v>781557.04</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5">
      <c r="A41" s="15"/>
      <c r="B41" s="318" t="s">
        <v>50</v>
      </c>
      <c r="C41" s="318"/>
      <c r="D41" s="140" t="s">
        <v>51</v>
      </c>
      <c r="E41" s="140">
        <v>112</v>
      </c>
      <c r="F41" s="135"/>
      <c r="G41" s="135"/>
      <c r="H41" s="135"/>
      <c r="I41" s="135"/>
      <c r="J41" s="135"/>
      <c r="K41" s="18">
        <f t="shared" si="0"/>
        <v>0</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5">
      <c r="A42" s="15"/>
      <c r="B42" s="318" t="s">
        <v>52</v>
      </c>
      <c r="C42" s="318"/>
      <c r="D42" s="140" t="s">
        <v>53</v>
      </c>
      <c r="E42" s="140">
        <v>112</v>
      </c>
      <c r="F42" s="135"/>
      <c r="G42" s="135"/>
      <c r="H42" s="135"/>
      <c r="I42" s="135"/>
      <c r="J42" s="135"/>
      <c r="K42" s="18">
        <f t="shared" si="0"/>
        <v>0</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5">
      <c r="A43" s="15"/>
      <c r="B43" s="318" t="s">
        <v>54</v>
      </c>
      <c r="C43" s="318"/>
      <c r="D43" s="140" t="s">
        <v>55</v>
      </c>
      <c r="E43" s="140">
        <v>112</v>
      </c>
      <c r="F43" s="135"/>
      <c r="G43" s="135"/>
      <c r="H43" s="135"/>
      <c r="I43" s="135"/>
      <c r="J43" s="135"/>
      <c r="K43" s="18">
        <f t="shared" ref="K43:K62" si="1">SUM(F43:J43)</f>
        <v>0</v>
      </c>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5">
      <c r="A44" s="15"/>
      <c r="B44" s="315" t="s">
        <v>56</v>
      </c>
      <c r="C44" s="315"/>
      <c r="D44" s="139" t="s">
        <v>57</v>
      </c>
      <c r="E44" s="140">
        <v>112</v>
      </c>
      <c r="F44" s="135"/>
      <c r="G44" s="135"/>
      <c r="H44" s="135"/>
      <c r="I44" s="135"/>
      <c r="J44" s="135"/>
      <c r="K44" s="18">
        <f t="shared" si="1"/>
        <v>0</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5">
      <c r="A45" s="15"/>
      <c r="B45" s="315" t="s">
        <v>40</v>
      </c>
      <c r="C45" s="315"/>
      <c r="D45" s="139" t="s">
        <v>58</v>
      </c>
      <c r="E45" s="140">
        <v>112</v>
      </c>
      <c r="F45" s="135"/>
      <c r="G45" s="135"/>
      <c r="H45" s="135"/>
      <c r="I45" s="135"/>
      <c r="J45" s="135"/>
      <c r="K45" s="18">
        <f t="shared" si="1"/>
        <v>0</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5">
      <c r="A46" s="15"/>
      <c r="B46" s="318" t="s">
        <v>59</v>
      </c>
      <c r="C46" s="318"/>
      <c r="D46" s="140" t="s">
        <v>60</v>
      </c>
      <c r="E46" s="140">
        <v>112</v>
      </c>
      <c r="F46" s="135"/>
      <c r="G46" s="135"/>
      <c r="H46" s="135"/>
      <c r="I46" s="135"/>
      <c r="J46" s="135"/>
      <c r="K46" s="18">
        <f t="shared" si="1"/>
        <v>0</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5">
      <c r="A47" s="15"/>
      <c r="B47" s="318" t="s">
        <v>46</v>
      </c>
      <c r="C47" s="318"/>
      <c r="D47" s="140" t="s">
        <v>61</v>
      </c>
      <c r="E47" s="140">
        <v>112</v>
      </c>
      <c r="F47" s="135"/>
      <c r="G47" s="135"/>
      <c r="H47" s="135"/>
      <c r="I47" s="135"/>
      <c r="J47" s="135"/>
      <c r="K47" s="18">
        <f t="shared" si="1"/>
        <v>0</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5">
      <c r="A48" s="15"/>
      <c r="B48" s="318" t="s">
        <v>62</v>
      </c>
      <c r="C48" s="318"/>
      <c r="D48" s="140" t="s">
        <v>63</v>
      </c>
      <c r="E48" s="140">
        <v>112</v>
      </c>
      <c r="F48" s="135"/>
      <c r="G48" s="135"/>
      <c r="H48" s="135"/>
      <c r="I48" s="135"/>
      <c r="J48" s="135"/>
      <c r="K48" s="18">
        <f t="shared" si="1"/>
        <v>0</v>
      </c>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5">
      <c r="A49" s="15"/>
      <c r="B49" s="315" t="s">
        <v>42</v>
      </c>
      <c r="C49" s="315"/>
      <c r="D49" s="139" t="s">
        <v>64</v>
      </c>
      <c r="E49" s="140">
        <v>112</v>
      </c>
      <c r="F49" s="135"/>
      <c r="G49" s="135"/>
      <c r="H49" s="135"/>
      <c r="I49" s="135"/>
      <c r="J49" s="135"/>
      <c r="K49" s="18">
        <f t="shared" si="1"/>
        <v>0</v>
      </c>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5">
      <c r="A50" s="15"/>
      <c r="B50" s="318" t="s">
        <v>65</v>
      </c>
      <c r="C50" s="318"/>
      <c r="D50" s="140" t="s">
        <v>66</v>
      </c>
      <c r="E50" s="140">
        <v>112</v>
      </c>
      <c r="F50" s="135"/>
      <c r="G50" s="135"/>
      <c r="H50" s="135"/>
      <c r="I50" s="135"/>
      <c r="J50" s="135"/>
      <c r="K50" s="18">
        <f t="shared" si="1"/>
        <v>0</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5">
      <c r="A51" s="15"/>
      <c r="B51" s="316" t="s">
        <v>13</v>
      </c>
      <c r="C51" s="316"/>
      <c r="D51" s="137">
        <v>339039</v>
      </c>
      <c r="E51" s="137">
        <v>112</v>
      </c>
      <c r="F51" s="138">
        <f>SUM(F40:F50)</f>
        <v>229250.5</v>
      </c>
      <c r="G51" s="138">
        <f>SUM(G40:G50)</f>
        <v>500000</v>
      </c>
      <c r="H51" s="138">
        <f>SUM(H40:H50)</f>
        <v>0</v>
      </c>
      <c r="I51" s="138">
        <f>SUM(I40:I50)</f>
        <v>21524.54</v>
      </c>
      <c r="J51" s="138">
        <f>SUM(J40:J50)</f>
        <v>30782</v>
      </c>
      <c r="K51" s="138">
        <f t="shared" si="1"/>
        <v>781557.04</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5">
      <c r="A52" s="15"/>
      <c r="B52" s="318" t="s">
        <v>67</v>
      </c>
      <c r="C52" s="318"/>
      <c r="D52" s="140" t="s">
        <v>68</v>
      </c>
      <c r="E52" s="140">
        <v>112</v>
      </c>
      <c r="F52" s="135">
        <v>27850</v>
      </c>
      <c r="G52" s="258">
        <v>20000</v>
      </c>
      <c r="H52" s="135"/>
      <c r="I52" s="135"/>
      <c r="J52" s="135"/>
      <c r="K52" s="18">
        <f t="shared" si="1"/>
        <v>47850</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5">
      <c r="A53" s="15"/>
      <c r="B53" s="316" t="s">
        <v>13</v>
      </c>
      <c r="C53" s="316"/>
      <c r="D53" s="137">
        <v>339047</v>
      </c>
      <c r="E53" s="137">
        <v>112</v>
      </c>
      <c r="F53" s="138">
        <f>SUM(F52)</f>
        <v>27850</v>
      </c>
      <c r="G53" s="138">
        <f>SUM(G52)</f>
        <v>20000</v>
      </c>
      <c r="H53" s="138">
        <f>SUM(H52)</f>
        <v>0</v>
      </c>
      <c r="I53" s="138">
        <f>SUM(I52)</f>
        <v>0</v>
      </c>
      <c r="J53" s="138">
        <f>SUM(J52)</f>
        <v>0</v>
      </c>
      <c r="K53" s="138">
        <f t="shared" si="1"/>
        <v>47850</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5">
      <c r="A54" s="15"/>
      <c r="B54" s="318" t="s">
        <v>69</v>
      </c>
      <c r="C54" s="318"/>
      <c r="D54" s="140" t="s">
        <v>70</v>
      </c>
      <c r="E54" s="140">
        <v>112</v>
      </c>
      <c r="F54" s="135">
        <v>55500</v>
      </c>
      <c r="G54" s="135"/>
      <c r="H54" s="135"/>
      <c r="I54" s="135"/>
      <c r="J54" s="135"/>
      <c r="K54" s="18">
        <f t="shared" si="1"/>
        <v>55500</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5">
      <c r="A55" s="15"/>
      <c r="B55" s="316" t="s">
        <v>13</v>
      </c>
      <c r="C55" s="316"/>
      <c r="D55" s="137">
        <v>339093</v>
      </c>
      <c r="E55" s="137">
        <v>112</v>
      </c>
      <c r="F55" s="138">
        <f>SUM(F54)</f>
        <v>55500</v>
      </c>
      <c r="G55" s="138">
        <f>SUM(G54)</f>
        <v>0</v>
      </c>
      <c r="H55" s="138">
        <f>SUM(H54)</f>
        <v>0</v>
      </c>
      <c r="I55" s="138">
        <f>SUM(I54)</f>
        <v>0</v>
      </c>
      <c r="J55" s="138">
        <f>SUM(J54)</f>
        <v>0</v>
      </c>
      <c r="K55" s="138">
        <f t="shared" si="1"/>
        <v>55500</v>
      </c>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5">
      <c r="A56" s="15"/>
      <c r="B56" s="319" t="s">
        <v>71</v>
      </c>
      <c r="C56" s="319"/>
      <c r="D56" s="141">
        <v>339000</v>
      </c>
      <c r="E56" s="141">
        <v>112</v>
      </c>
      <c r="F56" s="142">
        <f>SUM(F13,F15,F17,F20,F22,F24,F28,F31,F36,F39,F51,F53,F55)</f>
        <v>3711627.5</v>
      </c>
      <c r="G56" s="142">
        <f>SUM(G13,G15,G17,G20,G22,G24,G28,G31,G36,G39,G51,G53,G55)</f>
        <v>2160000</v>
      </c>
      <c r="H56" s="142">
        <f>SUM(H13,H15,H17,H20,H22,H24,H28,H31,H36,H39,H51,H53,H55)</f>
        <v>372232</v>
      </c>
      <c r="I56" s="142">
        <f>SUM(I13,I15,I17,I20,I22,I24,I28,I31,I36,I39,I51,I53,I55)</f>
        <v>372231.54</v>
      </c>
      <c r="J56" s="142">
        <f>SUM(J13,J15,J17,J20,J22,J24,J28,J31,J36,J39,J51,J53,J55)</f>
        <v>372231.54</v>
      </c>
      <c r="K56" s="142">
        <f t="shared" si="1"/>
        <v>6988322.5800000001</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5">
      <c r="A57" s="15"/>
      <c r="B57" s="318" t="s">
        <v>72</v>
      </c>
      <c r="C57" s="318"/>
      <c r="D57" s="140" t="s">
        <v>73</v>
      </c>
      <c r="E57" s="140">
        <v>112</v>
      </c>
      <c r="F57" s="135"/>
      <c r="G57" s="135"/>
      <c r="H57" s="135"/>
      <c r="I57" s="135"/>
      <c r="J57" s="135"/>
      <c r="K57" s="18">
        <f t="shared" si="1"/>
        <v>0</v>
      </c>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5">
      <c r="A58" s="15"/>
      <c r="B58" s="316" t="s">
        <v>13</v>
      </c>
      <c r="C58" s="316"/>
      <c r="D58" s="137">
        <v>339147</v>
      </c>
      <c r="E58" s="137">
        <v>112</v>
      </c>
      <c r="F58" s="138">
        <f>SUM(F57)</f>
        <v>0</v>
      </c>
      <c r="G58" s="138">
        <f>SUM(G57)</f>
        <v>0</v>
      </c>
      <c r="H58" s="138">
        <f>SUM(H57)</f>
        <v>0</v>
      </c>
      <c r="I58" s="138">
        <f>SUM(I57)</f>
        <v>0</v>
      </c>
      <c r="J58" s="138">
        <f>SUM(J57)</f>
        <v>0</v>
      </c>
      <c r="K58" s="138">
        <f t="shared" si="1"/>
        <v>0</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5">
      <c r="A59" s="15"/>
      <c r="B59" s="320" t="s">
        <v>74</v>
      </c>
      <c r="C59" s="320"/>
      <c r="D59" s="134" t="s">
        <v>75</v>
      </c>
      <c r="E59" s="140">
        <v>112</v>
      </c>
      <c r="F59" s="135"/>
      <c r="G59" s="135"/>
      <c r="H59" s="135"/>
      <c r="I59" s="135"/>
      <c r="J59" s="135"/>
      <c r="K59" s="18">
        <f t="shared" si="1"/>
        <v>0</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5">
      <c r="A60" s="15"/>
      <c r="B60" s="316" t="s">
        <v>13</v>
      </c>
      <c r="C60" s="316"/>
      <c r="D60" s="137">
        <v>339147</v>
      </c>
      <c r="E60" s="137">
        <v>112</v>
      </c>
      <c r="F60" s="138">
        <f>SUM(F59)</f>
        <v>0</v>
      </c>
      <c r="G60" s="138">
        <f>SUM(G59)</f>
        <v>0</v>
      </c>
      <c r="H60" s="138">
        <f>SUM(H59)</f>
        <v>0</v>
      </c>
      <c r="I60" s="138">
        <f>SUM(I59)</f>
        <v>0</v>
      </c>
      <c r="J60" s="138">
        <f>SUM(J59)</f>
        <v>0</v>
      </c>
      <c r="K60" s="138">
        <f t="shared" si="1"/>
        <v>0</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5">
      <c r="A61" s="15"/>
      <c r="B61" s="321" t="s">
        <v>71</v>
      </c>
      <c r="C61" s="321"/>
      <c r="D61" s="143">
        <v>339100</v>
      </c>
      <c r="E61" s="143">
        <v>112</v>
      </c>
      <c r="F61" s="144">
        <f>SUM(F58,F60)</f>
        <v>0</v>
      </c>
      <c r="G61" s="144">
        <f>SUM(G58,G60)</f>
        <v>0</v>
      </c>
      <c r="H61" s="144">
        <f>SUM(H58,H60)</f>
        <v>0</v>
      </c>
      <c r="I61" s="144">
        <f>SUM(I58,I60)</f>
        <v>0</v>
      </c>
      <c r="J61" s="144">
        <f>SUM(J58,J60)</f>
        <v>0</v>
      </c>
      <c r="K61" s="144">
        <f t="shared" si="1"/>
        <v>0</v>
      </c>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5">
      <c r="A62" s="15"/>
      <c r="B62" s="322" t="s">
        <v>76</v>
      </c>
      <c r="C62" s="322"/>
      <c r="D62" s="145"/>
      <c r="E62" s="146"/>
      <c r="F62" s="147">
        <f>SUM(F56,F61)</f>
        <v>3711627.5</v>
      </c>
      <c r="G62" s="147">
        <f>SUM(G56,G61)</f>
        <v>2160000</v>
      </c>
      <c r="H62" s="147">
        <f>SUM(H56,H61)</f>
        <v>372232</v>
      </c>
      <c r="I62" s="147">
        <f>SUM(I56,I61)</f>
        <v>372231.54</v>
      </c>
      <c r="J62" s="147">
        <f>SUM(J56,J61)</f>
        <v>372231.54</v>
      </c>
      <c r="K62" s="147">
        <f t="shared" si="1"/>
        <v>6988322.5800000001</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ht="15.75" customHeight="1" x14ac:dyDescent="0.25">
      <c r="A63" s="36"/>
      <c r="B63" s="323" t="s">
        <v>77</v>
      </c>
      <c r="C63" s="323"/>
      <c r="D63" s="323"/>
      <c r="E63" s="323"/>
      <c r="F63" s="323"/>
      <c r="G63" s="323"/>
      <c r="H63" s="323"/>
      <c r="I63" s="323"/>
      <c r="J63" s="323"/>
      <c r="K63" s="32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5">
      <c r="A64" s="15"/>
      <c r="B64" s="318" t="s">
        <v>20</v>
      </c>
      <c r="C64" s="318"/>
      <c r="D64" s="140" t="s">
        <v>78</v>
      </c>
      <c r="E64" s="140">
        <v>112</v>
      </c>
      <c r="F64" s="135"/>
      <c r="G64" s="135"/>
      <c r="H64" s="135"/>
      <c r="I64" s="135"/>
      <c r="J64" s="135"/>
      <c r="K64" s="55">
        <f t="shared" ref="K64:K81" si="2">SUM(F64:J64)</f>
        <v>0</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5">
      <c r="A65" s="15"/>
      <c r="B65" s="316" t="s">
        <v>13</v>
      </c>
      <c r="C65" s="316"/>
      <c r="D65" s="137">
        <v>449030</v>
      </c>
      <c r="E65" s="137">
        <v>112</v>
      </c>
      <c r="F65" s="138">
        <f>SUM(F64)</f>
        <v>0</v>
      </c>
      <c r="G65" s="138">
        <f>SUM(G64)</f>
        <v>0</v>
      </c>
      <c r="H65" s="138">
        <f>SUM(H64)</f>
        <v>0</v>
      </c>
      <c r="I65" s="138">
        <f>SUM(I64)</f>
        <v>0</v>
      </c>
      <c r="J65" s="138">
        <f>SUM(J64)</f>
        <v>0</v>
      </c>
      <c r="K65" s="138">
        <f t="shared" si="2"/>
        <v>0</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5">
      <c r="A66" s="15"/>
      <c r="B66" s="318" t="s">
        <v>79</v>
      </c>
      <c r="C66" s="318"/>
      <c r="D66" s="140" t="s">
        <v>80</v>
      </c>
      <c r="E66" s="140">
        <v>112</v>
      </c>
      <c r="F66" s="135"/>
      <c r="G66" s="135"/>
      <c r="H66" s="135"/>
      <c r="I66" s="135"/>
      <c r="J66" s="135"/>
      <c r="K66" s="55">
        <f t="shared" si="2"/>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5">
      <c r="A67" s="15"/>
      <c r="B67" s="316" t="s">
        <v>13</v>
      </c>
      <c r="C67" s="316"/>
      <c r="D67" s="137">
        <v>449036</v>
      </c>
      <c r="E67" s="137">
        <v>112</v>
      </c>
      <c r="F67" s="138">
        <f>SUM(F66)</f>
        <v>0</v>
      </c>
      <c r="G67" s="138">
        <f>SUM(G66)</f>
        <v>0</v>
      </c>
      <c r="H67" s="138">
        <f>SUM(H66)</f>
        <v>0</v>
      </c>
      <c r="I67" s="138">
        <f>SUM(I66)</f>
        <v>0</v>
      </c>
      <c r="J67" s="138">
        <f>SUM(J66)</f>
        <v>0</v>
      </c>
      <c r="K67" s="138">
        <f t="shared" si="2"/>
        <v>0</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5">
      <c r="A68" s="15"/>
      <c r="B68" s="318" t="s">
        <v>79</v>
      </c>
      <c r="C68" s="318"/>
      <c r="D68" s="140" t="s">
        <v>81</v>
      </c>
      <c r="E68" s="140">
        <v>112</v>
      </c>
      <c r="F68" s="135"/>
      <c r="G68" s="234">
        <v>100000</v>
      </c>
      <c r="H68" s="135"/>
      <c r="I68" s="135"/>
      <c r="J68" s="135"/>
      <c r="K68" s="55">
        <f t="shared" si="2"/>
        <v>100000</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5">
      <c r="A69" s="15"/>
      <c r="B69" s="316" t="s">
        <v>13</v>
      </c>
      <c r="C69" s="316"/>
      <c r="D69" s="137">
        <v>449039</v>
      </c>
      <c r="E69" s="137">
        <v>112</v>
      </c>
      <c r="F69" s="138">
        <f>SUM(F68)</f>
        <v>0</v>
      </c>
      <c r="G69" s="138">
        <f>SUM(G68)</f>
        <v>100000</v>
      </c>
      <c r="H69" s="138">
        <f>SUM(H68)</f>
        <v>0</v>
      </c>
      <c r="I69" s="138">
        <f>SUM(I68)</f>
        <v>0</v>
      </c>
      <c r="J69" s="138">
        <f>SUM(J68)</f>
        <v>0</v>
      </c>
      <c r="K69" s="138">
        <f t="shared" si="2"/>
        <v>100000</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5">
      <c r="A70" s="15"/>
      <c r="B70" s="318" t="s">
        <v>82</v>
      </c>
      <c r="C70" s="318"/>
      <c r="D70" s="140" t="s">
        <v>83</v>
      </c>
      <c r="E70" s="140">
        <v>112</v>
      </c>
      <c r="F70" s="135"/>
      <c r="G70" s="135"/>
      <c r="H70" s="135"/>
      <c r="I70" s="135"/>
      <c r="J70" s="135"/>
      <c r="K70" s="55">
        <f t="shared" si="2"/>
        <v>0</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5">
      <c r="A71" s="15"/>
      <c r="B71" s="316" t="s">
        <v>13</v>
      </c>
      <c r="C71" s="316"/>
      <c r="D71" s="137">
        <v>449051</v>
      </c>
      <c r="E71" s="137">
        <v>112</v>
      </c>
      <c r="F71" s="138">
        <f>F70</f>
        <v>0</v>
      </c>
      <c r="G71" s="138">
        <f>G70</f>
        <v>0</v>
      </c>
      <c r="H71" s="138">
        <f>H70</f>
        <v>0</v>
      </c>
      <c r="I71" s="138">
        <f>I70</f>
        <v>0</v>
      </c>
      <c r="J71" s="138">
        <f>J70</f>
        <v>0</v>
      </c>
      <c r="K71" s="138">
        <f t="shared" si="2"/>
        <v>0</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5">
      <c r="A72" s="15"/>
      <c r="B72" s="318" t="s">
        <v>84</v>
      </c>
      <c r="C72" s="318"/>
      <c r="D72" s="140" t="s">
        <v>85</v>
      </c>
      <c r="E72" s="140">
        <v>112</v>
      </c>
      <c r="F72" s="135"/>
      <c r="G72" s="234">
        <v>1304752.17</v>
      </c>
      <c r="H72" s="135"/>
      <c r="I72" s="135"/>
      <c r="J72" s="135"/>
      <c r="K72" s="55">
        <f t="shared" si="2"/>
        <v>1304752.17</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5">
      <c r="A73" s="15"/>
      <c r="B73" s="318" t="s">
        <v>86</v>
      </c>
      <c r="C73" s="318"/>
      <c r="D73" s="140" t="s">
        <v>87</v>
      </c>
      <c r="E73" s="140">
        <v>112</v>
      </c>
      <c r="F73" s="135"/>
      <c r="G73" s="135"/>
      <c r="H73" s="135"/>
      <c r="I73" s="135"/>
      <c r="J73" s="135"/>
      <c r="K73" s="55">
        <f t="shared" si="2"/>
        <v>0</v>
      </c>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5">
      <c r="A74" s="15"/>
      <c r="B74" s="318" t="s">
        <v>88</v>
      </c>
      <c r="C74" s="318"/>
      <c r="D74" s="140" t="s">
        <v>89</v>
      </c>
      <c r="E74" s="140">
        <v>112</v>
      </c>
      <c r="F74" s="135"/>
      <c r="G74" s="135"/>
      <c r="H74" s="135"/>
      <c r="I74" s="135"/>
      <c r="J74" s="135"/>
      <c r="K74" s="55">
        <f t="shared" si="2"/>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5">
      <c r="A75" s="15"/>
      <c r="B75" s="316" t="s">
        <v>13</v>
      </c>
      <c r="C75" s="316"/>
      <c r="D75" s="137">
        <v>449052</v>
      </c>
      <c r="E75" s="137">
        <v>112</v>
      </c>
      <c r="F75" s="138">
        <f>SUM(F72:F74)</f>
        <v>0</v>
      </c>
      <c r="G75" s="138">
        <f>SUM(G72:G74)</f>
        <v>1304752.17</v>
      </c>
      <c r="H75" s="138">
        <f>SUM(H72:H74)</f>
        <v>0</v>
      </c>
      <c r="I75" s="138">
        <f>SUM(I72:I74)</f>
        <v>0</v>
      </c>
      <c r="J75" s="138">
        <f>SUM(J72:J74)</f>
        <v>0</v>
      </c>
      <c r="K75" s="138">
        <f t="shared" si="2"/>
        <v>1304752.17</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5">
      <c r="A76" s="15"/>
      <c r="B76" s="324" t="s">
        <v>71</v>
      </c>
      <c r="C76" s="324"/>
      <c r="D76" s="148">
        <v>449000</v>
      </c>
      <c r="E76" s="148">
        <v>112</v>
      </c>
      <c r="F76" s="149">
        <f>SUM(F65,F67,F69,F71,F75)</f>
        <v>0</v>
      </c>
      <c r="G76" s="149">
        <f>SUM(G65,G67,G69,G71,G75)</f>
        <v>1404752.17</v>
      </c>
      <c r="H76" s="149">
        <f>SUM(H65,H67,H69,H71,H75)</f>
        <v>0</v>
      </c>
      <c r="I76" s="149">
        <f>SUM(I65,I67,I69,I71,I75)</f>
        <v>0</v>
      </c>
      <c r="J76" s="149">
        <f>SUM(J65,J67,J69,J71,J75)</f>
        <v>0</v>
      </c>
      <c r="K76" s="149">
        <f t="shared" si="2"/>
        <v>1404752.17</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5">
      <c r="A77" s="15"/>
      <c r="B77" s="318" t="s">
        <v>90</v>
      </c>
      <c r="C77" s="318"/>
      <c r="D77" s="140" t="s">
        <v>91</v>
      </c>
      <c r="E77" s="140">
        <v>112</v>
      </c>
      <c r="F77" s="135"/>
      <c r="G77" s="135"/>
      <c r="H77" s="135"/>
      <c r="I77" s="135"/>
      <c r="J77" s="135"/>
      <c r="K77" s="55">
        <f t="shared" si="2"/>
        <v>0</v>
      </c>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5">
      <c r="A78" s="15"/>
      <c r="B78" s="316" t="s">
        <v>13</v>
      </c>
      <c r="C78" s="316"/>
      <c r="D78" s="150">
        <v>459061</v>
      </c>
      <c r="E78" s="150">
        <v>112</v>
      </c>
      <c r="F78" s="138">
        <f t="shared" ref="F78:J79" si="3">SUM(F77)</f>
        <v>0</v>
      </c>
      <c r="G78" s="138">
        <f t="shared" si="3"/>
        <v>0</v>
      </c>
      <c r="H78" s="138">
        <f t="shared" si="3"/>
        <v>0</v>
      </c>
      <c r="I78" s="138">
        <f t="shared" si="3"/>
        <v>0</v>
      </c>
      <c r="J78" s="138">
        <f t="shared" si="3"/>
        <v>0</v>
      </c>
      <c r="K78" s="138">
        <f t="shared" si="2"/>
        <v>0</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5">
      <c r="A79" s="15"/>
      <c r="B79" s="325" t="s">
        <v>71</v>
      </c>
      <c r="C79" s="325"/>
      <c r="D79" s="151">
        <v>459000</v>
      </c>
      <c r="E79" s="151">
        <v>112</v>
      </c>
      <c r="F79" s="152">
        <f t="shared" si="3"/>
        <v>0</v>
      </c>
      <c r="G79" s="152">
        <f t="shared" si="3"/>
        <v>0</v>
      </c>
      <c r="H79" s="152">
        <f t="shared" si="3"/>
        <v>0</v>
      </c>
      <c r="I79" s="152">
        <f t="shared" si="3"/>
        <v>0</v>
      </c>
      <c r="J79" s="152">
        <f t="shared" si="3"/>
        <v>0</v>
      </c>
      <c r="K79" s="152">
        <f t="shared" si="2"/>
        <v>0</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5">
      <c r="A80" s="15"/>
      <c r="B80" s="326" t="s">
        <v>92</v>
      </c>
      <c r="C80" s="326"/>
      <c r="D80" s="153"/>
      <c r="E80" s="153"/>
      <c r="F80" s="154">
        <f>SUM(F76,F79)</f>
        <v>0</v>
      </c>
      <c r="G80" s="154">
        <f>SUM(G76,G79)</f>
        <v>1404752.17</v>
      </c>
      <c r="H80" s="154">
        <f>SUM(H76,H79)</f>
        <v>0</v>
      </c>
      <c r="I80" s="154">
        <f>SUM(I76,I79)</f>
        <v>0</v>
      </c>
      <c r="J80" s="154">
        <f>SUM(J76,J79)</f>
        <v>0</v>
      </c>
      <c r="K80" s="154">
        <f t="shared" si="2"/>
        <v>1404752.17</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5">
      <c r="A81" s="15"/>
      <c r="B81" s="327" t="s">
        <v>93</v>
      </c>
      <c r="C81" s="327"/>
      <c r="D81" s="155"/>
      <c r="E81" s="156"/>
      <c r="F81" s="157">
        <f>SUM(F62,F80)</f>
        <v>3711627.5</v>
      </c>
      <c r="G81" s="157">
        <f>SUM(G62,G80)</f>
        <v>3564752.17</v>
      </c>
      <c r="H81" s="157">
        <f>SUM(H62,H80)</f>
        <v>372232</v>
      </c>
      <c r="I81" s="157">
        <f>SUM(I62,I80)</f>
        <v>372231.54</v>
      </c>
      <c r="J81" s="157">
        <f>SUM(J62,J80)</f>
        <v>372231.54</v>
      </c>
      <c r="K81" s="157">
        <f t="shared" si="2"/>
        <v>8393074.75</v>
      </c>
      <c r="L81"/>
      <c r="M81" s="257"/>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5">
      <c r="A82" s="15"/>
      <c r="B82" s="15"/>
      <c r="C82" s="15"/>
      <c r="D82"/>
      <c r="E82"/>
      <c r="F82" s="15"/>
      <c r="G82" s="15"/>
      <c r="H82" s="15"/>
      <c r="I82" s="15"/>
      <c r="J82" s="15"/>
      <c r="K82" s="15"/>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ht="15" customHeight="1" x14ac:dyDescent="0.25">
      <c r="A83"/>
      <c r="B83" s="328" t="s">
        <v>101</v>
      </c>
      <c r="C83" s="328"/>
      <c r="D83" s="328"/>
      <c r="E83" s="328"/>
      <c r="F83" s="328"/>
      <c r="G83" s="328"/>
      <c r="H83" s="328"/>
      <c r="I83" s="328"/>
      <c r="J83" s="328"/>
      <c r="K83" s="328"/>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5">
      <c r="A84" s="15"/>
      <c r="B84" s="329"/>
      <c r="C84" s="329"/>
      <c r="D84" s="158"/>
      <c r="E84" s="159"/>
      <c r="F84" s="160"/>
      <c r="G84" s="160"/>
      <c r="H84" s="160"/>
      <c r="I84" s="160"/>
      <c r="J84" s="160"/>
      <c r="K84" s="161"/>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ht="24.75" x14ac:dyDescent="0.25">
      <c r="A85" s="15"/>
      <c r="B85" s="330" t="s">
        <v>5</v>
      </c>
      <c r="C85" s="330"/>
      <c r="D85" s="162" t="s">
        <v>6</v>
      </c>
      <c r="E85" s="162" t="s">
        <v>7</v>
      </c>
      <c r="F85" s="127" t="s">
        <v>130</v>
      </c>
      <c r="G85" s="127" t="s">
        <v>150</v>
      </c>
      <c r="H85" s="127" t="s">
        <v>151</v>
      </c>
      <c r="I85" s="127" t="s">
        <v>152</v>
      </c>
      <c r="J85" s="127" t="s">
        <v>153</v>
      </c>
      <c r="K85" s="128" t="s">
        <v>154</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ht="15.75" customHeight="1" x14ac:dyDescent="0.25">
      <c r="A86" s="15"/>
      <c r="B86" s="323" t="s">
        <v>77</v>
      </c>
      <c r="C86" s="323"/>
      <c r="D86" s="323"/>
      <c r="E86" s="323"/>
      <c r="F86" s="323"/>
      <c r="G86" s="323"/>
      <c r="H86" s="323"/>
      <c r="I86" s="323"/>
      <c r="J86" s="323"/>
      <c r="K86" s="323"/>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5">
      <c r="A87" s="15"/>
      <c r="B87" s="331" t="s">
        <v>82</v>
      </c>
      <c r="C87" s="331"/>
      <c r="D87" s="163">
        <v>449051</v>
      </c>
      <c r="E87" s="164">
        <v>112</v>
      </c>
      <c r="F87" s="135"/>
      <c r="G87" s="165"/>
      <c r="H87" s="165"/>
      <c r="I87" s="165"/>
      <c r="J87" s="165"/>
      <c r="K87" s="55">
        <f>SUM(F87:J87)</f>
        <v>0</v>
      </c>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5">
      <c r="A88" s="15"/>
      <c r="B88" s="332" t="s">
        <v>71</v>
      </c>
      <c r="C88" s="332"/>
      <c r="D88" s="166">
        <v>449051</v>
      </c>
      <c r="E88" s="167">
        <v>112</v>
      </c>
      <c r="F88" s="117">
        <f>SUM(F87)</f>
        <v>0</v>
      </c>
      <c r="G88" s="117">
        <f>SUM(G87)</f>
        <v>0</v>
      </c>
      <c r="H88" s="117">
        <f>SUM(H87)</f>
        <v>0</v>
      </c>
      <c r="I88" s="117">
        <f>SUM(I87)</f>
        <v>0</v>
      </c>
      <c r="J88" s="117">
        <f>SUM(J87)</f>
        <v>0</v>
      </c>
      <c r="K88" s="67">
        <f>SUM(F88:J88)</f>
        <v>0</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5">
      <c r="A89" s="15"/>
      <c r="B89" s="331" t="s">
        <v>84</v>
      </c>
      <c r="C89" s="331"/>
      <c r="D89" s="163">
        <v>449052</v>
      </c>
      <c r="E89" s="164">
        <v>112</v>
      </c>
      <c r="F89" s="135"/>
      <c r="G89" s="165"/>
      <c r="H89" s="165"/>
      <c r="I89" s="165"/>
      <c r="J89" s="165"/>
      <c r="K89" s="55">
        <f>SUM(F89:J89)</f>
        <v>0</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5">
      <c r="A90" s="15"/>
      <c r="B90" s="168" t="s">
        <v>100</v>
      </c>
      <c r="C90" s="169"/>
      <c r="D90" s="170">
        <v>449052</v>
      </c>
      <c r="E90" s="170">
        <v>112</v>
      </c>
      <c r="F90" s="171">
        <f>F89</f>
        <v>0</v>
      </c>
      <c r="G90" s="171">
        <f>G89</f>
        <v>0</v>
      </c>
      <c r="H90" s="171">
        <f>H89</f>
        <v>0</v>
      </c>
      <c r="I90" s="171">
        <f>I89</f>
        <v>0</v>
      </c>
      <c r="J90" s="171">
        <f>J89</f>
        <v>0</v>
      </c>
      <c r="K90" s="76">
        <f>SUM(F90:J90)</f>
        <v>0</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5">
      <c r="A91" s="15"/>
      <c r="B91" s="327" t="s">
        <v>93</v>
      </c>
      <c r="C91" s="327"/>
      <c r="D91" s="155"/>
      <c r="E91" s="156"/>
      <c r="F91" s="157">
        <f>SUM(F88,F90)</f>
        <v>0</v>
      </c>
      <c r="G91" s="157">
        <f>SUM(G88,G90)</f>
        <v>0</v>
      </c>
      <c r="H91" s="157">
        <f>SUM(H88,H90)</f>
        <v>0</v>
      </c>
      <c r="I91" s="157">
        <f>SUM(I88,I90)</f>
        <v>0</v>
      </c>
      <c r="J91" s="157">
        <f>SUM(J88,J90)</f>
        <v>0</v>
      </c>
      <c r="K91" s="47">
        <f>SUM(F91:J91)</f>
        <v>0</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5">
      <c r="A92" s="15"/>
      <c r="B92" s="15"/>
      <c r="C92" s="15"/>
      <c r="D92" s="15"/>
      <c r="E92" s="15"/>
      <c r="F92" s="15"/>
      <c r="G92" s="15"/>
      <c r="H92" s="15"/>
      <c r="I92" s="15"/>
      <c r="J92" s="15"/>
      <c r="K92" s="15"/>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5">
      <c r="A93" s="15"/>
      <c r="B93" s="15"/>
      <c r="C93" s="15"/>
      <c r="D93"/>
      <c r="E93"/>
      <c r="F93" s="15"/>
      <c r="G93" s="15"/>
      <c r="H93" s="15"/>
      <c r="I93" s="15"/>
      <c r="J93" s="15"/>
      <c r="K93" s="15"/>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ht="15" customHeight="1" x14ac:dyDescent="0.25">
      <c r="A94" s="77"/>
      <c r="B94" s="333" t="s">
        <v>102</v>
      </c>
      <c r="C94" s="333"/>
      <c r="D94" s="333"/>
      <c r="E94" s="333"/>
      <c r="F94" s="333"/>
      <c r="G94" s="333"/>
      <c r="H94" s="333"/>
      <c r="I94" s="333"/>
      <c r="J94" s="333"/>
      <c r="K94" s="333"/>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ht="15" customHeight="1" x14ac:dyDescent="0.25">
      <c r="A95" s="78"/>
      <c r="B95" s="334" t="s">
        <v>103</v>
      </c>
      <c r="C95" s="334"/>
      <c r="D95" s="334"/>
      <c r="E95" s="334"/>
      <c r="F95" s="334"/>
      <c r="G95" s="334"/>
      <c r="H95" s="334"/>
      <c r="I95" s="334"/>
      <c r="J95" s="334"/>
      <c r="K95" s="334"/>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5">
      <c r="A96" s="15"/>
      <c r="B96" s="172"/>
      <c r="C96" s="160"/>
      <c r="D96" s="158"/>
      <c r="E96" s="159"/>
      <c r="F96" s="160"/>
      <c r="G96" s="160"/>
      <c r="H96" s="160"/>
      <c r="I96" s="160"/>
      <c r="J96" s="160"/>
      <c r="K96" s="161"/>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ht="24.75" x14ac:dyDescent="0.25">
      <c r="A97" s="15"/>
      <c r="B97" s="335" t="s">
        <v>5</v>
      </c>
      <c r="C97" s="335"/>
      <c r="D97" s="173" t="s">
        <v>6</v>
      </c>
      <c r="E97" s="173" t="s">
        <v>7</v>
      </c>
      <c r="F97" s="174" t="s">
        <v>130</v>
      </c>
      <c r="G97" s="174" t="s">
        <v>150</v>
      </c>
      <c r="H97" s="174" t="s">
        <v>151</v>
      </c>
      <c r="I97" s="174" t="s">
        <v>152</v>
      </c>
      <c r="J97" s="174" t="s">
        <v>153</v>
      </c>
      <c r="K97" s="175" t="s">
        <v>154</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ht="15.75" customHeight="1" x14ac:dyDescent="0.25">
      <c r="A98" s="15"/>
      <c r="B98" s="336" t="s">
        <v>8</v>
      </c>
      <c r="C98" s="336"/>
      <c r="D98" s="336"/>
      <c r="E98" s="336"/>
      <c r="F98" s="336"/>
      <c r="G98" s="336"/>
      <c r="H98" s="336"/>
      <c r="I98" s="336"/>
      <c r="J98" s="336"/>
      <c r="K98" s="336"/>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5">
      <c r="A99" s="15"/>
      <c r="B99" s="315" t="s">
        <v>9</v>
      </c>
      <c r="C99" s="315"/>
      <c r="D99" s="176" t="s">
        <v>10</v>
      </c>
      <c r="E99" s="164">
        <v>112</v>
      </c>
      <c r="F99" s="253">
        <v>88104</v>
      </c>
      <c r="G99" s="234">
        <v>60000</v>
      </c>
      <c r="H99" s="135"/>
      <c r="I99" s="135"/>
      <c r="J99" s="135"/>
      <c r="K99" s="55">
        <f t="shared" ref="K99:K114" si="4">SUM(F99:J99)</f>
        <v>148104</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5">
      <c r="A100" s="15"/>
      <c r="B100" s="315" t="s">
        <v>104</v>
      </c>
      <c r="C100" s="315"/>
      <c r="D100" s="176" t="s">
        <v>12</v>
      </c>
      <c r="E100" s="164">
        <v>112</v>
      </c>
      <c r="F100" s="135"/>
      <c r="G100" s="135"/>
      <c r="H100" s="135"/>
      <c r="I100" s="135"/>
      <c r="J100" s="135"/>
      <c r="K100" s="55">
        <f t="shared" si="4"/>
        <v>0</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5">
      <c r="A101" s="15"/>
      <c r="B101" s="316" t="s">
        <v>13</v>
      </c>
      <c r="C101" s="316"/>
      <c r="D101" s="177">
        <v>339014</v>
      </c>
      <c r="E101" s="150">
        <v>112</v>
      </c>
      <c r="F101" s="138">
        <f>SUM(F99:F100)</f>
        <v>88104</v>
      </c>
      <c r="G101" s="138">
        <f>SUM(G99:G100)</f>
        <v>60000</v>
      </c>
      <c r="H101" s="138">
        <f>SUM(H99:H100)</f>
        <v>0</v>
      </c>
      <c r="I101" s="138">
        <f>SUM(I99:I100)</f>
        <v>0</v>
      </c>
      <c r="J101" s="138">
        <f>SUM(J99:J100)</f>
        <v>0</v>
      </c>
      <c r="K101" s="24">
        <f t="shared" si="4"/>
        <v>148104</v>
      </c>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5">
      <c r="A102" s="15"/>
      <c r="B102" s="315" t="s">
        <v>18</v>
      </c>
      <c r="C102" s="315"/>
      <c r="D102" s="163">
        <v>339030</v>
      </c>
      <c r="E102" s="164">
        <v>112</v>
      </c>
      <c r="F102" s="253">
        <v>1600</v>
      </c>
      <c r="G102" s="135"/>
      <c r="H102" s="135"/>
      <c r="I102" s="135"/>
      <c r="J102" s="135"/>
      <c r="K102" s="55">
        <f t="shared" si="4"/>
        <v>1600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5">
      <c r="A103" s="15"/>
      <c r="B103" s="316" t="s">
        <v>13</v>
      </c>
      <c r="C103" s="316"/>
      <c r="D103" s="178">
        <v>339030</v>
      </c>
      <c r="E103" s="150">
        <v>112</v>
      </c>
      <c r="F103" s="138">
        <f>SUM(F102)</f>
        <v>1600</v>
      </c>
      <c r="G103" s="138">
        <f>SUM(G102)</f>
        <v>0</v>
      </c>
      <c r="H103" s="138">
        <f>SUM(H102)</f>
        <v>0</v>
      </c>
      <c r="I103" s="138">
        <f>SUM(I102)</f>
        <v>0</v>
      </c>
      <c r="J103" s="138">
        <f>SUM(J102)</f>
        <v>0</v>
      </c>
      <c r="K103" s="24">
        <f t="shared" si="4"/>
        <v>1600</v>
      </c>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4" spans="1:1024" x14ac:dyDescent="0.25">
      <c r="A104" s="15"/>
      <c r="B104" s="315" t="s">
        <v>26</v>
      </c>
      <c r="C104" s="315"/>
      <c r="D104" s="163" t="s">
        <v>27</v>
      </c>
      <c r="E104" s="164">
        <v>112</v>
      </c>
      <c r="F104" s="253">
        <v>27200</v>
      </c>
      <c r="G104" s="234">
        <v>60000</v>
      </c>
      <c r="H104" s="135"/>
      <c r="I104" s="135"/>
      <c r="J104" s="135"/>
      <c r="K104" s="55">
        <f t="shared" si="4"/>
        <v>87200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c r="AMG104"/>
      <c r="AMH104"/>
      <c r="AMI104"/>
      <c r="AMJ104"/>
    </row>
    <row r="105" spans="1:1024" x14ac:dyDescent="0.25">
      <c r="A105" s="15"/>
      <c r="B105" s="315" t="s">
        <v>28</v>
      </c>
      <c r="C105" s="315"/>
      <c r="D105" s="163" t="s">
        <v>29</v>
      </c>
      <c r="E105" s="164">
        <v>112</v>
      </c>
      <c r="F105" s="135"/>
      <c r="G105" s="135"/>
      <c r="H105" s="135"/>
      <c r="I105" s="135"/>
      <c r="J105" s="135"/>
      <c r="K105" s="55">
        <f t="shared" si="4"/>
        <v>0</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row>
    <row r="106" spans="1:1024" x14ac:dyDescent="0.25">
      <c r="A106" s="15"/>
      <c r="B106" s="316" t="s">
        <v>13</v>
      </c>
      <c r="C106" s="316"/>
      <c r="D106" s="178">
        <v>339033</v>
      </c>
      <c r="E106" s="150">
        <v>112</v>
      </c>
      <c r="F106" s="138">
        <f>SUM(F104:F105)</f>
        <v>27200</v>
      </c>
      <c r="G106" s="138">
        <f>SUM(G104:G105)</f>
        <v>60000</v>
      </c>
      <c r="H106" s="138">
        <f>SUM(H104:H105)</f>
        <v>0</v>
      </c>
      <c r="I106" s="138">
        <f>SUM(I104:I105)</f>
        <v>0</v>
      </c>
      <c r="J106" s="138">
        <f>SUM(J104:J105)</f>
        <v>0</v>
      </c>
      <c r="K106" s="24">
        <f t="shared" si="4"/>
        <v>87200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c r="AMG106"/>
      <c r="AMH106"/>
      <c r="AMI106"/>
      <c r="AMJ106"/>
    </row>
    <row r="107" spans="1:1024" x14ac:dyDescent="0.25">
      <c r="A107" s="15"/>
      <c r="B107" s="315" t="s">
        <v>36</v>
      </c>
      <c r="C107" s="315"/>
      <c r="D107" s="163">
        <v>339036</v>
      </c>
      <c r="E107" s="164">
        <v>112</v>
      </c>
      <c r="F107" s="253">
        <f>178032-81000</f>
        <v>97032</v>
      </c>
      <c r="G107" s="135"/>
      <c r="H107" s="135"/>
      <c r="I107" s="135"/>
      <c r="J107" s="135"/>
      <c r="K107" s="55">
        <f t="shared" si="4"/>
        <v>97032</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row>
    <row r="108" spans="1:1024" x14ac:dyDescent="0.25">
      <c r="A108" s="15"/>
      <c r="B108" s="316" t="s">
        <v>13</v>
      </c>
      <c r="C108" s="316"/>
      <c r="D108" s="178">
        <v>339036</v>
      </c>
      <c r="E108" s="150">
        <v>112</v>
      </c>
      <c r="F108" s="138">
        <f>SUM(F107)</f>
        <v>97032</v>
      </c>
      <c r="G108" s="138">
        <f>SUM(G107)</f>
        <v>0</v>
      </c>
      <c r="H108" s="138">
        <f>SUM(H107)</f>
        <v>0</v>
      </c>
      <c r="I108" s="138">
        <f>SUM(I107)</f>
        <v>0</v>
      </c>
      <c r="J108" s="138">
        <f>SUM(J107)</f>
        <v>0</v>
      </c>
      <c r="K108" s="24">
        <f t="shared" si="4"/>
        <v>97032</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c r="AMH108"/>
      <c r="AMI108"/>
      <c r="AMJ108"/>
    </row>
    <row r="109" spans="1:1024" x14ac:dyDescent="0.25">
      <c r="A109" s="15"/>
      <c r="B109" s="315" t="s">
        <v>105</v>
      </c>
      <c r="C109" s="315"/>
      <c r="D109" s="163">
        <v>339039</v>
      </c>
      <c r="E109" s="164">
        <v>112</v>
      </c>
      <c r="F109" s="253">
        <v>45000</v>
      </c>
      <c r="G109" s="135"/>
      <c r="H109" s="135"/>
      <c r="I109" s="135"/>
      <c r="J109" s="135"/>
      <c r="K109" s="55">
        <f t="shared" si="4"/>
        <v>45000</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row>
    <row r="110" spans="1:1024" x14ac:dyDescent="0.25">
      <c r="A110" s="15"/>
      <c r="B110" s="316" t="s">
        <v>13</v>
      </c>
      <c r="C110" s="316"/>
      <c r="D110" s="178">
        <v>339039</v>
      </c>
      <c r="E110" s="150">
        <v>112</v>
      </c>
      <c r="F110" s="138">
        <f>SUM(F109)</f>
        <v>45000</v>
      </c>
      <c r="G110" s="138">
        <f>SUM(G109)</f>
        <v>0</v>
      </c>
      <c r="H110" s="138">
        <f>SUM(H109)</f>
        <v>0</v>
      </c>
      <c r="I110" s="138">
        <f>SUM(I109)</f>
        <v>0</v>
      </c>
      <c r="J110" s="138">
        <f>SUM(J109)</f>
        <v>0</v>
      </c>
      <c r="K110" s="24">
        <f t="shared" si="4"/>
        <v>45000</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c r="AMG110"/>
      <c r="AMH110"/>
      <c r="AMI110"/>
      <c r="AMJ110"/>
    </row>
    <row r="111" spans="1:1024" x14ac:dyDescent="0.25">
      <c r="A111" s="15"/>
      <c r="B111" s="315" t="s">
        <v>69</v>
      </c>
      <c r="C111" s="315"/>
      <c r="D111" s="179">
        <v>339093</v>
      </c>
      <c r="E111" s="164">
        <v>112</v>
      </c>
      <c r="F111" s="135"/>
      <c r="G111" s="135"/>
      <c r="H111" s="135"/>
      <c r="I111" s="135"/>
      <c r="J111" s="135"/>
      <c r="K111" s="55">
        <f t="shared" si="4"/>
        <v>0</v>
      </c>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c r="AMG111"/>
      <c r="AMH111"/>
      <c r="AMI111"/>
      <c r="AMJ111"/>
    </row>
    <row r="112" spans="1:1024" x14ac:dyDescent="0.25">
      <c r="A112" s="15"/>
      <c r="B112" s="316" t="s">
        <v>13</v>
      </c>
      <c r="C112" s="316"/>
      <c r="D112" s="180">
        <v>339093</v>
      </c>
      <c r="E112" s="150">
        <v>112</v>
      </c>
      <c r="F112" s="138">
        <f>SUM(F111)</f>
        <v>0</v>
      </c>
      <c r="G112" s="138">
        <f>SUM(G111)</f>
        <v>0</v>
      </c>
      <c r="H112" s="138">
        <f>SUM(H111)</f>
        <v>0</v>
      </c>
      <c r="I112" s="138">
        <f>SUM(I111)</f>
        <v>0</v>
      </c>
      <c r="J112" s="138">
        <f>SUM(J111)</f>
        <v>0</v>
      </c>
      <c r="K112" s="24">
        <f t="shared" si="4"/>
        <v>0</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c r="AMG112"/>
      <c r="AMH112"/>
      <c r="AMI112"/>
      <c r="AMJ112"/>
    </row>
    <row r="113" spans="1:1024" x14ac:dyDescent="0.25">
      <c r="A113" s="15"/>
      <c r="B113" s="337" t="s">
        <v>71</v>
      </c>
      <c r="C113" s="337"/>
      <c r="D113" s="181">
        <v>339000</v>
      </c>
      <c r="E113" s="182">
        <v>112</v>
      </c>
      <c r="F113" s="142">
        <f>SUM(F101,F103,F106,F108,F110,F112,)</f>
        <v>258936</v>
      </c>
      <c r="G113" s="142">
        <f>SUM(G101,G103,G106,G108,G110,G112,)</f>
        <v>120000</v>
      </c>
      <c r="H113" s="142">
        <f>SUM(H101,H103,H106,H108,H110,H112,)</f>
        <v>0</v>
      </c>
      <c r="I113" s="142">
        <f>SUM(I101,I103,I106,I108,I110,I112,)</f>
        <v>0</v>
      </c>
      <c r="J113" s="142">
        <f>SUM(J101,J103,J106,J108,J110,J112,)</f>
        <v>0</v>
      </c>
      <c r="K113" s="29">
        <f t="shared" si="4"/>
        <v>378936</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c r="AMH113"/>
      <c r="AMI113"/>
      <c r="AMJ113"/>
    </row>
    <row r="114" spans="1:1024" x14ac:dyDescent="0.25">
      <c r="A114" s="15"/>
      <c r="B114" s="322" t="s">
        <v>76</v>
      </c>
      <c r="C114" s="322"/>
      <c r="D114" s="145"/>
      <c r="E114" s="146"/>
      <c r="F114" s="147">
        <f>F113</f>
        <v>258936</v>
      </c>
      <c r="G114" s="147">
        <f>G113</f>
        <v>120000</v>
      </c>
      <c r="H114" s="147">
        <f>H113</f>
        <v>0</v>
      </c>
      <c r="I114" s="147">
        <f>I113</f>
        <v>0</v>
      </c>
      <c r="J114" s="147">
        <f>J113</f>
        <v>0</v>
      </c>
      <c r="K114" s="34">
        <f t="shared" si="4"/>
        <v>378936</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c r="AMG114"/>
      <c r="AMH114"/>
      <c r="AMI114"/>
      <c r="AMJ114"/>
    </row>
    <row r="115" spans="1:1024" ht="15.75" customHeight="1" x14ac:dyDescent="0.25">
      <c r="A115" s="15"/>
      <c r="B115" s="323" t="s">
        <v>77</v>
      </c>
      <c r="C115" s="323"/>
      <c r="D115" s="323"/>
      <c r="E115" s="323"/>
      <c r="F115" s="323"/>
      <c r="G115" s="323"/>
      <c r="H115" s="323"/>
      <c r="I115" s="323"/>
      <c r="J115" s="323"/>
      <c r="K115" s="323"/>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c r="AMH115"/>
      <c r="AMI115"/>
      <c r="AMJ115"/>
    </row>
    <row r="116" spans="1:1024" x14ac:dyDescent="0.25">
      <c r="A116" s="15"/>
      <c r="B116" s="315" t="s">
        <v>84</v>
      </c>
      <c r="C116" s="315"/>
      <c r="D116" s="183">
        <v>449052</v>
      </c>
      <c r="E116" s="184">
        <v>112</v>
      </c>
      <c r="F116" s="253">
        <v>34064</v>
      </c>
      <c r="G116" s="135"/>
      <c r="H116" s="135"/>
      <c r="I116" s="135"/>
      <c r="J116" s="135"/>
      <c r="K116" s="55">
        <f>SUM(F116:J116)</f>
        <v>34064</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c r="AMG116"/>
      <c r="AMH116"/>
      <c r="AMI116"/>
      <c r="AMJ116"/>
    </row>
    <row r="117" spans="1:1024" x14ac:dyDescent="0.25">
      <c r="A117" s="15"/>
      <c r="B117" s="338" t="s">
        <v>71</v>
      </c>
      <c r="C117" s="338"/>
      <c r="D117" s="166">
        <v>449000</v>
      </c>
      <c r="E117" s="167">
        <v>112</v>
      </c>
      <c r="F117" s="117">
        <f t="shared" ref="F117:J118" si="5">SUM(F116)</f>
        <v>34064</v>
      </c>
      <c r="G117" s="117">
        <f t="shared" si="5"/>
        <v>0</v>
      </c>
      <c r="H117" s="117">
        <f t="shared" si="5"/>
        <v>0</v>
      </c>
      <c r="I117" s="117">
        <f t="shared" si="5"/>
        <v>0</v>
      </c>
      <c r="J117" s="117">
        <f t="shared" si="5"/>
        <v>0</v>
      </c>
      <c r="K117" s="67">
        <f>SUM(F117:J117)</f>
        <v>34064</v>
      </c>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c r="AMG117"/>
      <c r="AMH117"/>
      <c r="AMI117"/>
      <c r="AMJ117"/>
    </row>
    <row r="118" spans="1:1024" x14ac:dyDescent="0.25">
      <c r="A118" s="15"/>
      <c r="B118" s="339" t="s">
        <v>100</v>
      </c>
      <c r="C118" s="339"/>
      <c r="D118" s="185">
        <v>449000</v>
      </c>
      <c r="E118" s="185">
        <v>112</v>
      </c>
      <c r="F118" s="186">
        <f t="shared" si="5"/>
        <v>34064</v>
      </c>
      <c r="G118" s="186">
        <f t="shared" si="5"/>
        <v>0</v>
      </c>
      <c r="H118" s="186">
        <f t="shared" si="5"/>
        <v>0</v>
      </c>
      <c r="I118" s="186">
        <f t="shared" si="5"/>
        <v>0</v>
      </c>
      <c r="J118" s="186">
        <f t="shared" si="5"/>
        <v>0</v>
      </c>
      <c r="K118" s="187">
        <f>SUM(F118:J118)</f>
        <v>34064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c r="AMC118"/>
      <c r="AMD118"/>
      <c r="AME118"/>
      <c r="AMF118"/>
      <c r="AMG118"/>
      <c r="AMH118"/>
      <c r="AMI118"/>
      <c r="AMJ118"/>
    </row>
    <row r="119" spans="1:1024" x14ac:dyDescent="0.25">
      <c r="A119" s="15"/>
      <c r="B119" s="326" t="s">
        <v>92</v>
      </c>
      <c r="C119" s="326"/>
      <c r="D119" s="153"/>
      <c r="E119" s="153"/>
      <c r="F119" s="154">
        <f>F118</f>
        <v>34064</v>
      </c>
      <c r="G119" s="154">
        <f>G118</f>
        <v>0</v>
      </c>
      <c r="H119" s="154">
        <f>H118</f>
        <v>0</v>
      </c>
      <c r="I119" s="154">
        <f>I118</f>
        <v>0</v>
      </c>
      <c r="J119" s="154">
        <f>J118</f>
        <v>0</v>
      </c>
      <c r="K119" s="188">
        <f>SUM(F119:J119)</f>
        <v>34064</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c r="AMG119"/>
      <c r="AMH119"/>
      <c r="AMI119"/>
      <c r="AMJ119"/>
    </row>
    <row r="120" spans="1:1024" x14ac:dyDescent="0.25">
      <c r="A120" s="15"/>
      <c r="B120" s="327" t="s">
        <v>93</v>
      </c>
      <c r="C120" s="327"/>
      <c r="D120" s="155"/>
      <c r="E120" s="156"/>
      <c r="F120" s="157">
        <f>SUM(F114,F119)</f>
        <v>293000</v>
      </c>
      <c r="G120" s="157">
        <f>SUM(G114,G119)</f>
        <v>120000</v>
      </c>
      <c r="H120" s="157">
        <f>SUM(H114,H119)</f>
        <v>0</v>
      </c>
      <c r="I120" s="157">
        <f>SUM(I114,I119)</f>
        <v>0</v>
      </c>
      <c r="J120" s="157">
        <f>SUM(J114,J119)</f>
        <v>0</v>
      </c>
      <c r="K120" s="47">
        <f>SUM(F120:J120)</f>
        <v>413000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c r="AMH120"/>
      <c r="AMI120"/>
      <c r="AMJ120"/>
    </row>
    <row r="121" spans="1:1024" s="1" customFormat="1" x14ac:dyDescent="0.25">
      <c r="A121" s="15"/>
    </row>
    <row r="122" spans="1:1024" s="1" customFormat="1" x14ac:dyDescent="0.25">
      <c r="A122" s="15"/>
    </row>
    <row r="123" spans="1:1024" ht="15" customHeight="1" x14ac:dyDescent="0.25">
      <c r="A123" s="15"/>
      <c r="B123" s="328" t="s">
        <v>155</v>
      </c>
      <c r="C123" s="328"/>
      <c r="D123" s="328"/>
      <c r="E123" s="328"/>
      <c r="F123" s="328"/>
      <c r="G123" s="328"/>
      <c r="H123" s="328"/>
      <c r="I123" s="328"/>
      <c r="J123" s="328"/>
      <c r="K123" s="328"/>
    </row>
    <row r="124" spans="1:1024" ht="15" customHeight="1" x14ac:dyDescent="0.25">
      <c r="A124" s="15"/>
      <c r="B124" s="367" t="s">
        <v>109</v>
      </c>
      <c r="C124" s="340"/>
      <c r="D124" s="340"/>
      <c r="E124" s="340"/>
      <c r="F124" s="340"/>
      <c r="G124" s="340"/>
      <c r="H124" s="340"/>
      <c r="I124" s="340"/>
      <c r="J124" s="340"/>
      <c r="K124" s="340"/>
    </row>
    <row r="125" spans="1:1024" x14ac:dyDescent="0.25">
      <c r="A125" s="15"/>
      <c r="B125" s="329"/>
      <c r="C125" s="329"/>
      <c r="D125" s="158"/>
      <c r="E125" s="159"/>
      <c r="F125" s="160"/>
      <c r="G125" s="160"/>
      <c r="H125" s="160"/>
      <c r="I125" s="160"/>
      <c r="J125" s="160"/>
      <c r="K125" s="161"/>
    </row>
    <row r="126" spans="1:1024" ht="36.75" x14ac:dyDescent="0.25">
      <c r="A126" s="15"/>
      <c r="B126" s="335" t="s">
        <v>5</v>
      </c>
      <c r="C126" s="335"/>
      <c r="D126" s="173" t="s">
        <v>6</v>
      </c>
      <c r="E126" s="173" t="s">
        <v>7</v>
      </c>
      <c r="F126" s="174" t="s">
        <v>130</v>
      </c>
      <c r="G126" s="174" t="s">
        <v>150</v>
      </c>
      <c r="H126" s="174" t="s">
        <v>151</v>
      </c>
      <c r="I126" s="174" t="s">
        <v>152</v>
      </c>
      <c r="J126" s="174" t="s">
        <v>153</v>
      </c>
      <c r="K126" s="175" t="s">
        <v>2</v>
      </c>
    </row>
    <row r="127" spans="1:1024" ht="15.75" customHeight="1" x14ac:dyDescent="0.25">
      <c r="A127" s="15"/>
      <c r="B127" s="314" t="s">
        <v>8</v>
      </c>
      <c r="C127" s="314"/>
      <c r="D127" s="314"/>
      <c r="E127" s="314"/>
      <c r="F127" s="314"/>
      <c r="G127" s="314"/>
      <c r="H127" s="314"/>
      <c r="I127" s="314"/>
      <c r="J127" s="314"/>
      <c r="K127" s="314"/>
    </row>
    <row r="128" spans="1:1024" x14ac:dyDescent="0.25">
      <c r="A128" s="15"/>
      <c r="B128" s="331" t="s">
        <v>108</v>
      </c>
      <c r="C128" s="331"/>
      <c r="D128" s="163">
        <v>335041</v>
      </c>
      <c r="E128" s="164">
        <v>100</v>
      </c>
      <c r="F128" s="252">
        <v>4500</v>
      </c>
      <c r="G128" s="165"/>
      <c r="H128" s="165"/>
      <c r="I128" s="165"/>
      <c r="J128" s="165"/>
      <c r="K128" s="55">
        <f>SUM(F128:J128)</f>
        <v>4500</v>
      </c>
    </row>
    <row r="129" spans="1:1024" x14ac:dyDescent="0.25">
      <c r="A129" s="15"/>
      <c r="B129" s="332" t="s">
        <v>71</v>
      </c>
      <c r="C129" s="332"/>
      <c r="D129" s="166"/>
      <c r="E129" s="167">
        <v>100</v>
      </c>
      <c r="F129" s="117">
        <f>SUM(F128)</f>
        <v>4500</v>
      </c>
      <c r="G129" s="117">
        <f>SUM(G128)</f>
        <v>0</v>
      </c>
      <c r="H129" s="117">
        <f>SUM(H128)</f>
        <v>0</v>
      </c>
      <c r="I129" s="117">
        <f>SUM(I128)</f>
        <v>0</v>
      </c>
      <c r="J129" s="117">
        <f>SUM(J128)</f>
        <v>0</v>
      </c>
      <c r="K129" s="67">
        <f>SUM(F129:J129)</f>
        <v>4500</v>
      </c>
    </row>
    <row r="130" spans="1:1024" x14ac:dyDescent="0.25">
      <c r="A130" s="15"/>
      <c r="B130" s="327" t="s">
        <v>93</v>
      </c>
      <c r="C130" s="327"/>
      <c r="D130" s="155"/>
      <c r="E130" s="156"/>
      <c r="F130" s="157">
        <f>F129</f>
        <v>4500</v>
      </c>
      <c r="G130" s="157">
        <f>G129</f>
        <v>0</v>
      </c>
      <c r="H130" s="157">
        <f>H129</f>
        <v>0</v>
      </c>
      <c r="I130" s="157">
        <f>I129</f>
        <v>0</v>
      </c>
      <c r="J130" s="157">
        <f>J129</f>
        <v>0</v>
      </c>
      <c r="K130" s="47">
        <f>SUM(F130:J130)</f>
        <v>4500</v>
      </c>
    </row>
    <row r="131" spans="1:1024" x14ac:dyDescent="0.25">
      <c r="A131" s="15"/>
      <c r="B131"/>
      <c r="C131"/>
      <c r="D131"/>
      <c r="E131"/>
      <c r="F131"/>
      <c r="G131"/>
      <c r="H131"/>
      <c r="I131"/>
      <c r="J131"/>
      <c r="K131"/>
    </row>
    <row r="132" spans="1:1024" x14ac:dyDescent="0.25">
      <c r="A132" s="15"/>
      <c r="B132"/>
      <c r="C132"/>
      <c r="D132"/>
      <c r="E132"/>
      <c r="F132"/>
      <c r="G132"/>
      <c r="H132"/>
      <c r="I132"/>
      <c r="J132"/>
      <c r="K132"/>
    </row>
    <row r="133" spans="1:1024" ht="15" customHeight="1" x14ac:dyDescent="0.25">
      <c r="A133" s="15"/>
      <c r="B133" s="328" t="s">
        <v>156</v>
      </c>
      <c r="C133" s="328"/>
      <c r="D133" s="328"/>
      <c r="E133" s="328"/>
      <c r="F133" s="328"/>
      <c r="G133" s="328"/>
      <c r="H133" s="328"/>
      <c r="I133" s="328"/>
      <c r="J133" s="328"/>
      <c r="K133" s="328"/>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c r="AMG133"/>
      <c r="AMH133"/>
      <c r="AMI133"/>
      <c r="AMJ133"/>
    </row>
    <row r="134" spans="1:1024" ht="15" customHeight="1" x14ac:dyDescent="0.25">
      <c r="A134" s="15"/>
      <c r="B134" s="340" t="s">
        <v>157</v>
      </c>
      <c r="C134" s="340"/>
      <c r="D134" s="340"/>
      <c r="E134" s="340"/>
      <c r="F134" s="340"/>
      <c r="G134" s="340"/>
      <c r="H134" s="340"/>
      <c r="I134" s="340"/>
      <c r="J134" s="340"/>
      <c r="K134" s="340"/>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c r="AMH134"/>
      <c r="AMI134"/>
      <c r="AMJ134"/>
    </row>
    <row r="135" spans="1:1024" x14ac:dyDescent="0.25">
      <c r="A135" s="15"/>
      <c r="B135" s="329"/>
      <c r="C135" s="329"/>
      <c r="D135" s="158"/>
      <c r="E135" s="159"/>
      <c r="F135" s="160"/>
      <c r="G135" s="160"/>
      <c r="H135" s="160"/>
      <c r="I135" s="160"/>
      <c r="J135" s="160"/>
      <c r="K135" s="161"/>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c r="AMH135"/>
      <c r="AMI135"/>
      <c r="AMJ135"/>
    </row>
    <row r="136" spans="1:1024" ht="24.75" x14ac:dyDescent="0.25">
      <c r="A136" s="15"/>
      <c r="B136" s="335" t="s">
        <v>5</v>
      </c>
      <c r="C136" s="335"/>
      <c r="D136" s="173" t="s">
        <v>6</v>
      </c>
      <c r="E136" s="173" t="s">
        <v>7</v>
      </c>
      <c r="F136" s="174" t="s">
        <v>130</v>
      </c>
      <c r="G136" s="174" t="s">
        <v>150</v>
      </c>
      <c r="H136" s="174" t="s">
        <v>151</v>
      </c>
      <c r="I136" s="174" t="s">
        <v>152</v>
      </c>
      <c r="J136" s="174" t="s">
        <v>153</v>
      </c>
      <c r="K136" s="175" t="s">
        <v>154</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c r="AMH136"/>
      <c r="AMI136"/>
      <c r="AMJ136"/>
    </row>
    <row r="137" spans="1:1024" ht="15.75" customHeight="1" x14ac:dyDescent="0.25">
      <c r="A137" s="15"/>
      <c r="B137" s="314" t="s">
        <v>8</v>
      </c>
      <c r="C137" s="314"/>
      <c r="D137" s="314"/>
      <c r="E137" s="314"/>
      <c r="F137" s="314"/>
      <c r="G137" s="314"/>
      <c r="H137" s="314"/>
      <c r="I137" s="314"/>
      <c r="J137" s="314"/>
      <c r="K137" s="314"/>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c r="AMH137"/>
      <c r="AMI137"/>
      <c r="AMJ137"/>
    </row>
    <row r="138" spans="1:1024" x14ac:dyDescent="0.25">
      <c r="A138" s="15"/>
      <c r="B138" s="331" t="s">
        <v>108</v>
      </c>
      <c r="C138" s="331"/>
      <c r="D138" s="163">
        <v>335041</v>
      </c>
      <c r="E138" s="164">
        <v>100</v>
      </c>
      <c r="F138" s="252">
        <v>80418.2</v>
      </c>
      <c r="G138" s="165"/>
      <c r="H138" s="165"/>
      <c r="I138" s="165"/>
      <c r="J138" s="165"/>
      <c r="K138" s="55">
        <f>SUM(F138:J138)</f>
        <v>80418.2</v>
      </c>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c r="AMG138"/>
      <c r="AMH138"/>
      <c r="AMI138"/>
      <c r="AMJ138"/>
    </row>
    <row r="139" spans="1:1024" x14ac:dyDescent="0.25">
      <c r="A139" s="15"/>
      <c r="B139" s="332" t="s">
        <v>71</v>
      </c>
      <c r="C139" s="332"/>
      <c r="D139" s="166"/>
      <c r="E139" s="167">
        <v>100</v>
      </c>
      <c r="F139" s="117">
        <f>SUM(F138)</f>
        <v>80418.2</v>
      </c>
      <c r="G139" s="117">
        <f>SUM(G138)</f>
        <v>0</v>
      </c>
      <c r="H139" s="117">
        <f>SUM(H138)</f>
        <v>0</v>
      </c>
      <c r="I139" s="117">
        <f>SUM(I138)</f>
        <v>0</v>
      </c>
      <c r="J139" s="117">
        <f>SUM(J138)</f>
        <v>0</v>
      </c>
      <c r="K139" s="67">
        <f>SUM(F139:J139)</f>
        <v>80418.2</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c r="AMG139"/>
      <c r="AMH139"/>
      <c r="AMI139"/>
      <c r="AMJ139"/>
    </row>
    <row r="140" spans="1:1024" x14ac:dyDescent="0.25">
      <c r="A140" s="15"/>
      <c r="B140" s="327" t="s">
        <v>93</v>
      </c>
      <c r="C140" s="327"/>
      <c r="D140" s="155"/>
      <c r="E140" s="156"/>
      <c r="F140" s="157">
        <f>F139</f>
        <v>80418.2</v>
      </c>
      <c r="G140" s="157">
        <f>G139</f>
        <v>0</v>
      </c>
      <c r="H140" s="157">
        <f>H139</f>
        <v>0</v>
      </c>
      <c r="I140" s="157">
        <f>I139</f>
        <v>0</v>
      </c>
      <c r="J140" s="157">
        <f>J139</f>
        <v>0</v>
      </c>
      <c r="K140" s="47">
        <f>SUM(F140:J140)</f>
        <v>80418.2</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c r="AMG140"/>
      <c r="AMH140"/>
      <c r="AMI140"/>
      <c r="AMJ140"/>
    </row>
    <row r="141" spans="1:1024" s="1" customFormat="1" x14ac:dyDescent="0.25">
      <c r="A141" s="15"/>
    </row>
    <row r="142" spans="1:1024" ht="15" customHeight="1" x14ac:dyDescent="0.25">
      <c r="A142" s="15"/>
      <c r="B142" s="328" t="s">
        <v>158</v>
      </c>
      <c r="C142" s="328"/>
      <c r="D142" s="328"/>
      <c r="E142" s="328"/>
      <c r="F142" s="328"/>
      <c r="G142" s="328"/>
      <c r="H142" s="328"/>
      <c r="I142" s="328"/>
      <c r="J142" s="328"/>
      <c r="K142" s="328"/>
    </row>
    <row r="143" spans="1:1024" ht="15" customHeight="1" x14ac:dyDescent="0.25">
      <c r="A143" s="15"/>
      <c r="B143" s="340" t="s">
        <v>110</v>
      </c>
      <c r="C143" s="340"/>
      <c r="D143" s="340"/>
      <c r="E143" s="340"/>
      <c r="F143" s="340"/>
      <c r="G143" s="340"/>
      <c r="H143" s="340"/>
      <c r="I143" s="340"/>
      <c r="J143" s="340"/>
      <c r="K143" s="340"/>
    </row>
    <row r="144" spans="1:1024" x14ac:dyDescent="0.25">
      <c r="A144" s="15"/>
      <c r="B144" s="329"/>
      <c r="C144" s="329"/>
      <c r="D144" s="158"/>
      <c r="E144" s="159"/>
      <c r="F144" s="160"/>
      <c r="G144" s="160"/>
      <c r="H144" s="160"/>
      <c r="I144" s="160"/>
      <c r="J144" s="160"/>
      <c r="K144" s="161"/>
    </row>
    <row r="145" spans="1:11" ht="24.75" x14ac:dyDescent="0.25">
      <c r="A145" s="15"/>
      <c r="B145" s="335" t="s">
        <v>5</v>
      </c>
      <c r="C145" s="335"/>
      <c r="D145" s="173" t="s">
        <v>6</v>
      </c>
      <c r="E145" s="173" t="s">
        <v>7</v>
      </c>
      <c r="F145" s="174" t="s">
        <v>130</v>
      </c>
      <c r="G145" s="174" t="s">
        <v>150</v>
      </c>
      <c r="H145" s="174" t="s">
        <v>151</v>
      </c>
      <c r="I145" s="174" t="s">
        <v>152</v>
      </c>
      <c r="J145" s="174" t="s">
        <v>153</v>
      </c>
      <c r="K145" s="175" t="s">
        <v>154</v>
      </c>
    </row>
    <row r="146" spans="1:11" ht="15.75" customHeight="1" x14ac:dyDescent="0.25">
      <c r="A146" s="15"/>
      <c r="B146" s="314" t="s">
        <v>8</v>
      </c>
      <c r="C146" s="314"/>
      <c r="D146" s="314"/>
      <c r="E146" s="314"/>
      <c r="F146" s="314"/>
      <c r="G146" s="314"/>
      <c r="H146" s="314"/>
      <c r="I146" s="314"/>
      <c r="J146" s="314"/>
      <c r="K146" s="314"/>
    </row>
    <row r="147" spans="1:11" x14ac:dyDescent="0.25">
      <c r="A147" s="15"/>
      <c r="B147" s="283" t="s">
        <v>111</v>
      </c>
      <c r="C147" s="283"/>
      <c r="D147" s="163">
        <v>339093</v>
      </c>
      <c r="E147" s="164">
        <v>100</v>
      </c>
      <c r="F147" s="252">
        <v>115000</v>
      </c>
      <c r="G147" s="165"/>
      <c r="H147" s="165"/>
      <c r="I147" s="165"/>
      <c r="J147" s="165"/>
      <c r="K147" s="55">
        <f>SUM(F147:J147)</f>
        <v>115000</v>
      </c>
    </row>
    <row r="148" spans="1:11" x14ac:dyDescent="0.25">
      <c r="A148" s="15"/>
      <c r="B148" s="332" t="s">
        <v>71</v>
      </c>
      <c r="C148" s="332"/>
      <c r="D148" s="166"/>
      <c r="E148" s="167">
        <v>100</v>
      </c>
      <c r="F148" s="117">
        <f>SUM(F147)</f>
        <v>115000</v>
      </c>
      <c r="G148" s="117">
        <f>SUM(G147)</f>
        <v>0</v>
      </c>
      <c r="H148" s="117">
        <f>SUM(H147)</f>
        <v>0</v>
      </c>
      <c r="I148" s="117">
        <f>SUM(I147)</f>
        <v>0</v>
      </c>
      <c r="J148" s="117">
        <f>SUM(J147)</f>
        <v>0</v>
      </c>
      <c r="K148" s="67">
        <f>SUM(F148:J148)</f>
        <v>115000</v>
      </c>
    </row>
    <row r="149" spans="1:11" x14ac:dyDescent="0.25">
      <c r="A149" s="15"/>
      <c r="B149" s="327" t="s">
        <v>93</v>
      </c>
      <c r="C149" s="327"/>
      <c r="D149" s="155"/>
      <c r="E149" s="156"/>
      <c r="F149" s="157">
        <f>F148</f>
        <v>115000</v>
      </c>
      <c r="G149" s="157">
        <f>G148</f>
        <v>0</v>
      </c>
      <c r="H149" s="157">
        <f>H148</f>
        <v>0</v>
      </c>
      <c r="I149" s="157">
        <f>I148</f>
        <v>0</v>
      </c>
      <c r="J149" s="157">
        <f>J148</f>
        <v>0</v>
      </c>
      <c r="K149" s="47">
        <f>SUM(F149:J149)</f>
        <v>115000</v>
      </c>
    </row>
    <row r="150" spans="1:11" x14ac:dyDescent="0.25">
      <c r="A150" s="15"/>
      <c r="B150"/>
      <c r="C150"/>
      <c r="D150"/>
      <c r="E150"/>
      <c r="F150" s="257"/>
      <c r="G150"/>
      <c r="H150"/>
      <c r="I150"/>
      <c r="J150"/>
      <c r="K150"/>
    </row>
    <row r="151" spans="1:11" x14ac:dyDescent="0.25">
      <c r="A151" s="15"/>
      <c r="B151"/>
      <c r="C151"/>
      <c r="D151"/>
      <c r="E151"/>
      <c r="F151"/>
      <c r="G151"/>
      <c r="H151"/>
      <c r="I151"/>
      <c r="J151"/>
      <c r="K151"/>
    </row>
    <row r="152" spans="1:11" x14ac:dyDescent="0.25">
      <c r="A152" s="15"/>
      <c r="B152"/>
      <c r="C152"/>
      <c r="D152"/>
      <c r="E152"/>
      <c r="F152"/>
      <c r="G152"/>
      <c r="H152"/>
      <c r="I152"/>
      <c r="J152"/>
      <c r="K152"/>
    </row>
    <row r="153" spans="1:11" x14ac:dyDescent="0.25">
      <c r="A153" s="15"/>
      <c r="B153"/>
      <c r="C153"/>
      <c r="D153"/>
      <c r="E153"/>
      <c r="F153"/>
      <c r="G153"/>
      <c r="H153"/>
      <c r="I153"/>
      <c r="J153"/>
      <c r="K153"/>
    </row>
    <row r="154" spans="1:11" x14ac:dyDescent="0.25">
      <c r="A154" s="15"/>
      <c r="B154" s="189" t="s">
        <v>159</v>
      </c>
      <c r="C154" s="190"/>
      <c r="D154" s="190"/>
      <c r="E154" s="190"/>
      <c r="F154" s="190"/>
      <c r="G154" s="190"/>
      <c r="H154" s="190"/>
      <c r="I154" s="190"/>
      <c r="J154" s="190"/>
      <c r="K154" s="191"/>
    </row>
    <row r="155" spans="1:11" ht="24.75" x14ac:dyDescent="0.25">
      <c r="A155" s="15"/>
      <c r="B155" s="346" t="s">
        <v>5</v>
      </c>
      <c r="C155" s="346"/>
      <c r="D155" s="192" t="s">
        <v>118</v>
      </c>
      <c r="E155" s="193" t="s">
        <v>7</v>
      </c>
      <c r="F155" s="174" t="s">
        <v>130</v>
      </c>
      <c r="G155" s="174" t="s">
        <v>150</v>
      </c>
      <c r="H155" s="174" t="s">
        <v>151</v>
      </c>
      <c r="I155" s="174" t="s">
        <v>152</v>
      </c>
      <c r="J155" s="174" t="s">
        <v>153</v>
      </c>
      <c r="K155" s="175" t="s">
        <v>154</v>
      </c>
    </row>
    <row r="156" spans="1:11" x14ac:dyDescent="0.25">
      <c r="A156" s="15"/>
      <c r="B156" s="341" t="s">
        <v>119</v>
      </c>
      <c r="C156" s="341"/>
      <c r="D156" s="194" t="s">
        <v>120</v>
      </c>
      <c r="E156" s="195">
        <v>112</v>
      </c>
      <c r="F156" s="196">
        <f>F62</f>
        <v>3711627.5</v>
      </c>
      <c r="G156" s="196">
        <f>G62</f>
        <v>2160000</v>
      </c>
      <c r="H156" s="196">
        <f>H62</f>
        <v>372232</v>
      </c>
      <c r="I156" s="196">
        <f>I62</f>
        <v>372231.54</v>
      </c>
      <c r="J156" s="196">
        <f>J62</f>
        <v>372231.54</v>
      </c>
      <c r="K156" s="196">
        <f t="shared" ref="K156:K166" si="6">SUM(F156:J156)</f>
        <v>6988322.5800000001</v>
      </c>
    </row>
    <row r="157" spans="1:11" x14ac:dyDescent="0.25">
      <c r="A157" s="15"/>
      <c r="B157" s="341"/>
      <c r="C157" s="341"/>
      <c r="D157" s="197">
        <v>4572</v>
      </c>
      <c r="E157" s="198">
        <v>112</v>
      </c>
      <c r="F157" s="115">
        <f>F114</f>
        <v>258936</v>
      </c>
      <c r="G157" s="115">
        <f>G114</f>
        <v>120000</v>
      </c>
      <c r="H157" s="115">
        <f>H114</f>
        <v>0</v>
      </c>
      <c r="I157" s="115">
        <f>I114</f>
        <v>0</v>
      </c>
      <c r="J157" s="115">
        <f>J114</f>
        <v>0</v>
      </c>
      <c r="K157" s="115">
        <f t="shared" si="6"/>
        <v>378936</v>
      </c>
    </row>
    <row r="158" spans="1:11" x14ac:dyDescent="0.25">
      <c r="A158" s="15"/>
      <c r="B158" s="341"/>
      <c r="C158" s="341"/>
      <c r="D158" s="197" t="s">
        <v>121</v>
      </c>
      <c r="E158" s="198">
        <v>100</v>
      </c>
      <c r="F158" s="115">
        <f>F140</f>
        <v>80418.2</v>
      </c>
      <c r="G158" s="115">
        <f>G140</f>
        <v>0</v>
      </c>
      <c r="H158" s="115">
        <f>H140</f>
        <v>0</v>
      </c>
      <c r="I158" s="115">
        <f>I140</f>
        <v>0</v>
      </c>
      <c r="J158" s="115">
        <f>J140</f>
        <v>0</v>
      </c>
      <c r="K158" s="115">
        <f t="shared" si="6"/>
        <v>80418.2</v>
      </c>
    </row>
    <row r="159" spans="1:11" x14ac:dyDescent="0.25">
      <c r="A159" s="15"/>
      <c r="B159" s="341"/>
      <c r="C159" s="341"/>
      <c r="D159" s="197" t="s">
        <v>122</v>
      </c>
      <c r="E159" s="197">
        <v>100</v>
      </c>
      <c r="F159" s="115">
        <f>F128</f>
        <v>4500</v>
      </c>
      <c r="G159" s="115">
        <f>G128</f>
        <v>0</v>
      </c>
      <c r="H159" s="115">
        <f>H128</f>
        <v>0</v>
      </c>
      <c r="I159" s="115">
        <f>I128</f>
        <v>0</v>
      </c>
      <c r="J159" s="115">
        <f>J128</f>
        <v>0</v>
      </c>
      <c r="K159" s="115">
        <f t="shared" si="6"/>
        <v>4500</v>
      </c>
    </row>
    <row r="160" spans="1:11" x14ac:dyDescent="0.25">
      <c r="A160" s="15"/>
      <c r="B160" s="341"/>
      <c r="C160" s="341"/>
      <c r="D160" s="197" t="s">
        <v>160</v>
      </c>
      <c r="E160" s="197">
        <v>100</v>
      </c>
      <c r="F160" s="115">
        <f>F147</f>
        <v>115000</v>
      </c>
      <c r="G160" s="115">
        <f>G147</f>
        <v>0</v>
      </c>
      <c r="H160" s="115">
        <f>H147</f>
        <v>0</v>
      </c>
      <c r="I160" s="115">
        <f>I147</f>
        <v>0</v>
      </c>
      <c r="J160" s="115">
        <f>J147</f>
        <v>0</v>
      </c>
      <c r="K160" s="115">
        <f t="shared" si="6"/>
        <v>115000</v>
      </c>
    </row>
    <row r="161" spans="1:11" x14ac:dyDescent="0.25">
      <c r="A161" s="15"/>
      <c r="B161" s="341"/>
      <c r="C161" s="341"/>
      <c r="D161" s="342" t="s">
        <v>123</v>
      </c>
      <c r="E161" s="342"/>
      <c r="F161" s="117">
        <f>SUM(F156:F160)</f>
        <v>4170481.7</v>
      </c>
      <c r="G161" s="117">
        <f>SUM(G156:G160)</f>
        <v>2280000</v>
      </c>
      <c r="H161" s="117">
        <f>SUM(H156:H160)</f>
        <v>372232</v>
      </c>
      <c r="I161" s="117">
        <f>SUM(I156:I160)</f>
        <v>372231.54</v>
      </c>
      <c r="J161" s="117">
        <f>SUM(J156:J160)</f>
        <v>372231.54</v>
      </c>
      <c r="K161" s="117">
        <f t="shared" si="6"/>
        <v>7567176.7800000003</v>
      </c>
    </row>
    <row r="162" spans="1:11" x14ac:dyDescent="0.25">
      <c r="A162" s="15"/>
      <c r="B162" s="343" t="s">
        <v>124</v>
      </c>
      <c r="C162" s="343"/>
      <c r="D162" s="197" t="s">
        <v>120</v>
      </c>
      <c r="E162" s="198">
        <v>112</v>
      </c>
      <c r="F162" s="115">
        <f>F80</f>
        <v>0</v>
      </c>
      <c r="G162" s="115">
        <f>G80</f>
        <v>1404752.17</v>
      </c>
      <c r="H162" s="115">
        <f>H80</f>
        <v>0</v>
      </c>
      <c r="I162" s="115">
        <f>I80</f>
        <v>0</v>
      </c>
      <c r="J162" s="115">
        <f>J80</f>
        <v>0</v>
      </c>
      <c r="K162" s="115">
        <f t="shared" si="6"/>
        <v>1404752.17</v>
      </c>
    </row>
    <row r="163" spans="1:11" x14ac:dyDescent="0.25">
      <c r="A163" s="15"/>
      <c r="B163" s="343"/>
      <c r="C163" s="343"/>
      <c r="D163" s="197">
        <v>4572</v>
      </c>
      <c r="E163" s="198">
        <v>112</v>
      </c>
      <c r="F163" s="115">
        <f>F119</f>
        <v>34064</v>
      </c>
      <c r="G163" s="115">
        <f>G119</f>
        <v>0</v>
      </c>
      <c r="H163" s="115">
        <f>H119</f>
        <v>0</v>
      </c>
      <c r="I163" s="115">
        <f>I119</f>
        <v>0</v>
      </c>
      <c r="J163" s="115">
        <f>J119</f>
        <v>0</v>
      </c>
      <c r="K163" s="115">
        <f t="shared" si="6"/>
        <v>34064</v>
      </c>
    </row>
    <row r="164" spans="1:11" x14ac:dyDescent="0.25">
      <c r="A164" s="15"/>
      <c r="B164" s="343"/>
      <c r="C164" s="343"/>
      <c r="D164" s="197" t="s">
        <v>125</v>
      </c>
      <c r="E164" s="198">
        <v>112</v>
      </c>
      <c r="F164" s="115">
        <f>F91</f>
        <v>0</v>
      </c>
      <c r="G164" s="115">
        <f>G91</f>
        <v>0</v>
      </c>
      <c r="H164" s="115">
        <f>H91</f>
        <v>0</v>
      </c>
      <c r="I164" s="115">
        <f>I91</f>
        <v>0</v>
      </c>
      <c r="J164" s="115">
        <f>J91</f>
        <v>0</v>
      </c>
      <c r="K164" s="115">
        <f t="shared" si="6"/>
        <v>0</v>
      </c>
    </row>
    <row r="165" spans="1:11" x14ac:dyDescent="0.25">
      <c r="A165" s="15"/>
      <c r="B165" s="343"/>
      <c r="C165" s="343"/>
      <c r="D165" s="344" t="s">
        <v>123</v>
      </c>
      <c r="E165" s="344"/>
      <c r="F165" s="118">
        <f>SUM(F162:F164)</f>
        <v>34064</v>
      </c>
      <c r="G165" s="118">
        <f>SUM(G162:G164)</f>
        <v>1404752.17</v>
      </c>
      <c r="H165" s="118">
        <f>SUM(H162:H164)</f>
        <v>0</v>
      </c>
      <c r="I165" s="118">
        <f>SUM(I162:I164)</f>
        <v>0</v>
      </c>
      <c r="J165" s="118">
        <f>SUM(J162:J164)</f>
        <v>0</v>
      </c>
      <c r="K165" s="118">
        <f t="shared" si="6"/>
        <v>1438816.17</v>
      </c>
    </row>
    <row r="166" spans="1:11" x14ac:dyDescent="0.25">
      <c r="A166" s="15"/>
      <c r="B166" s="345" t="s">
        <v>126</v>
      </c>
      <c r="C166" s="345"/>
      <c r="D166" s="345"/>
      <c r="E166" s="345"/>
      <c r="F166" s="199">
        <f>SUM(F161,F165)</f>
        <v>4204545.7</v>
      </c>
      <c r="G166" s="199">
        <f>SUM(G161,G165)</f>
        <v>3684752.17</v>
      </c>
      <c r="H166" s="199">
        <f>SUM(H161,H165)</f>
        <v>372232</v>
      </c>
      <c r="I166" s="199">
        <f>SUM(I161,I165)</f>
        <v>372231.54</v>
      </c>
      <c r="J166" s="199">
        <f>SUM(J161,J165)</f>
        <v>372231.54</v>
      </c>
      <c r="K166" s="199">
        <f t="shared" si="6"/>
        <v>9005992.9499999993</v>
      </c>
    </row>
    <row r="170" spans="1:11" x14ac:dyDescent="0.25">
      <c r="F170" s="1">
        <v>171900</v>
      </c>
    </row>
    <row r="171" spans="1:11" x14ac:dyDescent="0.25">
      <c r="F171" s="35"/>
    </row>
    <row r="172" spans="1:11" x14ac:dyDescent="0.25">
      <c r="H172" s="35"/>
    </row>
  </sheetData>
  <mergeCells count="140">
    <mergeCell ref="B156:C161"/>
    <mergeCell ref="D161:E161"/>
    <mergeCell ref="B162:C165"/>
    <mergeCell ref="D165:E165"/>
    <mergeCell ref="B166:E166"/>
    <mergeCell ref="B142:K142"/>
    <mergeCell ref="B143:K143"/>
    <mergeCell ref="B144:C144"/>
    <mergeCell ref="B145:C145"/>
    <mergeCell ref="B146:K146"/>
    <mergeCell ref="B147:C147"/>
    <mergeCell ref="B148:C148"/>
    <mergeCell ref="B149:C149"/>
    <mergeCell ref="B155:C155"/>
    <mergeCell ref="B130:C130"/>
    <mergeCell ref="B133:K133"/>
    <mergeCell ref="B134:K134"/>
    <mergeCell ref="B135:C135"/>
    <mergeCell ref="B136:C136"/>
    <mergeCell ref="B137:K137"/>
    <mergeCell ref="B138:C138"/>
    <mergeCell ref="B139:C139"/>
    <mergeCell ref="B140:C140"/>
    <mergeCell ref="B119:C119"/>
    <mergeCell ref="B120:C120"/>
    <mergeCell ref="B123:K123"/>
    <mergeCell ref="B124:K124"/>
    <mergeCell ref="B125:C125"/>
    <mergeCell ref="B126:C126"/>
    <mergeCell ref="B127:K127"/>
    <mergeCell ref="B128:C128"/>
    <mergeCell ref="B129:C129"/>
    <mergeCell ref="B110:C110"/>
    <mergeCell ref="B111:C111"/>
    <mergeCell ref="B112:C112"/>
    <mergeCell ref="B113:C113"/>
    <mergeCell ref="B114:C114"/>
    <mergeCell ref="B115:K115"/>
    <mergeCell ref="B116:C116"/>
    <mergeCell ref="B117:C117"/>
    <mergeCell ref="B118:C118"/>
    <mergeCell ref="B101:C101"/>
    <mergeCell ref="B102:C102"/>
    <mergeCell ref="B103:C103"/>
    <mergeCell ref="B104:C104"/>
    <mergeCell ref="B105:C105"/>
    <mergeCell ref="B106:C106"/>
    <mergeCell ref="B107:C107"/>
    <mergeCell ref="B108:C108"/>
    <mergeCell ref="B109:C109"/>
    <mergeCell ref="B88:C88"/>
    <mergeCell ref="B89:C89"/>
    <mergeCell ref="B91:C91"/>
    <mergeCell ref="B94:K94"/>
    <mergeCell ref="B95:K95"/>
    <mergeCell ref="B97:C97"/>
    <mergeCell ref="B98:K98"/>
    <mergeCell ref="B99:C99"/>
    <mergeCell ref="B100:C100"/>
    <mergeCell ref="B78:C78"/>
    <mergeCell ref="B79:C79"/>
    <mergeCell ref="B80:C80"/>
    <mergeCell ref="B81:C81"/>
    <mergeCell ref="B83:K83"/>
    <mergeCell ref="B84:C84"/>
    <mergeCell ref="B85:C85"/>
    <mergeCell ref="B86:K86"/>
    <mergeCell ref="B87:C87"/>
    <mergeCell ref="B69:C69"/>
    <mergeCell ref="B70:C70"/>
    <mergeCell ref="B71:C71"/>
    <mergeCell ref="B72:C72"/>
    <mergeCell ref="B73:C73"/>
    <mergeCell ref="B74:C74"/>
    <mergeCell ref="B75:C75"/>
    <mergeCell ref="B76:C76"/>
    <mergeCell ref="B77:C77"/>
    <mergeCell ref="B60:C60"/>
    <mergeCell ref="B61:C61"/>
    <mergeCell ref="B62:C62"/>
    <mergeCell ref="B63:K63"/>
    <mergeCell ref="B64:C64"/>
    <mergeCell ref="B65:C65"/>
    <mergeCell ref="B66:C66"/>
    <mergeCell ref="B67:C67"/>
    <mergeCell ref="B68:C68"/>
    <mergeCell ref="B51:C51"/>
    <mergeCell ref="B52:C52"/>
    <mergeCell ref="B53:C53"/>
    <mergeCell ref="B54:C54"/>
    <mergeCell ref="B55:C55"/>
    <mergeCell ref="B56:C56"/>
    <mergeCell ref="B57:C57"/>
    <mergeCell ref="B58:C58"/>
    <mergeCell ref="B59:C59"/>
    <mergeCell ref="B42:C42"/>
    <mergeCell ref="B43:C43"/>
    <mergeCell ref="B44:C44"/>
    <mergeCell ref="B45:C45"/>
    <mergeCell ref="B46:C46"/>
    <mergeCell ref="B47:C47"/>
    <mergeCell ref="B48:C48"/>
    <mergeCell ref="B49:C49"/>
    <mergeCell ref="B50:C50"/>
    <mergeCell ref="B33:C33"/>
    <mergeCell ref="B34:C34"/>
    <mergeCell ref="B35:C35"/>
    <mergeCell ref="B36:C36"/>
    <mergeCell ref="B37:C37"/>
    <mergeCell ref="B38:C38"/>
    <mergeCell ref="B39:C39"/>
    <mergeCell ref="B40:C40"/>
    <mergeCell ref="B41:C41"/>
    <mergeCell ref="B24:C24"/>
    <mergeCell ref="B25:C25"/>
    <mergeCell ref="B26:C26"/>
    <mergeCell ref="B27:C27"/>
    <mergeCell ref="B28:C28"/>
    <mergeCell ref="B29:C29"/>
    <mergeCell ref="B30:C30"/>
    <mergeCell ref="B31:C31"/>
    <mergeCell ref="B32:C32"/>
    <mergeCell ref="B15:C15"/>
    <mergeCell ref="B16:C16"/>
    <mergeCell ref="B17:C17"/>
    <mergeCell ref="B18:C18"/>
    <mergeCell ref="B19:C19"/>
    <mergeCell ref="B20:C20"/>
    <mergeCell ref="B21:C21"/>
    <mergeCell ref="B22:C22"/>
    <mergeCell ref="B23:C23"/>
    <mergeCell ref="B6:K6"/>
    <mergeCell ref="B7:K7"/>
    <mergeCell ref="B8:C8"/>
    <mergeCell ref="B9:C9"/>
    <mergeCell ref="B10:K10"/>
    <mergeCell ref="B11:C11"/>
    <mergeCell ref="B12:C12"/>
    <mergeCell ref="B13:C13"/>
    <mergeCell ref="B14:C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4"/>
  <sheetViews>
    <sheetView zoomScaleNormal="100" workbookViewId="0">
      <selection activeCell="F13" sqref="F13"/>
    </sheetView>
  </sheetViews>
  <sheetFormatPr defaultRowHeight="15" x14ac:dyDescent="0.25"/>
  <cols>
    <col min="1" max="1" width="0.85546875" style="1"/>
    <col min="2" max="2" width="43.28515625" style="1"/>
    <col min="3" max="3" width="10.28515625" style="1"/>
    <col min="4" max="4" width="9" style="2"/>
    <col min="5" max="5" width="9" style="3"/>
    <col min="6" max="6" width="16.5703125" style="1"/>
    <col min="7" max="1025" width="9" style="1"/>
  </cols>
  <sheetData>
    <row r="1" spans="1:1024" x14ac:dyDescent="0.25">
      <c r="A1"/>
      <c r="B1"/>
      <c r="C1"/>
      <c r="D1" s="4" t="s">
        <v>0</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s="4" t="s">
        <v>1</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4" spans="1:1024" ht="15.75" x14ac:dyDescent="0.25">
      <c r="A4"/>
      <c r="B4"/>
      <c r="C4"/>
      <c r="D4" s="5" t="s">
        <v>2</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x14ac:dyDescent="0.25">
      <c r="A5" s="6"/>
      <c r="B5" s="6"/>
      <c r="C5" s="6"/>
      <c r="D5" s="7"/>
      <c r="E5" s="8"/>
      <c r="F5" s="9"/>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15" customHeight="1" x14ac:dyDescent="0.25">
      <c r="A6" s="6"/>
      <c r="B6" s="263" t="s">
        <v>149</v>
      </c>
      <c r="C6" s="263"/>
      <c r="D6" s="263"/>
      <c r="E6" s="263"/>
      <c r="F6" s="263"/>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15" customHeight="1" x14ac:dyDescent="0.25">
      <c r="A7" s="6"/>
      <c r="B7" s="264" t="s">
        <v>4</v>
      </c>
      <c r="C7" s="264"/>
      <c r="D7" s="264"/>
      <c r="E7" s="264"/>
      <c r="F7" s="264"/>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5">
      <c r="A8" s="6"/>
      <c r="B8" s="347"/>
      <c r="C8" s="347"/>
      <c r="D8" s="200"/>
      <c r="E8" s="200"/>
      <c r="F8" s="20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24.75" x14ac:dyDescent="0.25">
      <c r="A9"/>
      <c r="B9" s="348" t="s">
        <v>5</v>
      </c>
      <c r="C9" s="348"/>
      <c r="D9" s="202" t="s">
        <v>6</v>
      </c>
      <c r="E9" s="202" t="s">
        <v>7</v>
      </c>
      <c r="F9" s="203" t="s">
        <v>161</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5" customHeight="1" x14ac:dyDescent="0.25">
      <c r="A10"/>
      <c r="B10" s="349" t="s">
        <v>8</v>
      </c>
      <c r="C10" s="349"/>
      <c r="D10" s="349"/>
      <c r="E10" s="349"/>
      <c r="F10" s="349"/>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5">
      <c r="A11" s="15"/>
      <c r="B11" s="350" t="s">
        <v>9</v>
      </c>
      <c r="C11" s="350"/>
      <c r="D11" s="25" t="s">
        <v>10</v>
      </c>
      <c r="E11" s="26">
        <v>112</v>
      </c>
      <c r="F11" s="227">
        <v>20000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5">
      <c r="A12" s="15"/>
      <c r="B12" s="350" t="s">
        <v>11</v>
      </c>
      <c r="C12" s="350"/>
      <c r="D12" s="19" t="s">
        <v>12</v>
      </c>
      <c r="E12" s="20">
        <v>112</v>
      </c>
      <c r="F12" s="204"/>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1"/>
      <c r="B13" s="269" t="s">
        <v>13</v>
      </c>
      <c r="C13" s="269"/>
      <c r="D13" s="22">
        <v>339014</v>
      </c>
      <c r="E13" s="23">
        <v>112</v>
      </c>
      <c r="F13" s="24">
        <f>SUM(F11:F12)</f>
        <v>20000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15"/>
      <c r="B14" s="350" t="s">
        <v>14</v>
      </c>
      <c r="C14" s="350"/>
      <c r="D14" s="19" t="s">
        <v>15</v>
      </c>
      <c r="E14" s="19">
        <v>112</v>
      </c>
      <c r="F14" s="20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15"/>
      <c r="B15" s="269" t="s">
        <v>13</v>
      </c>
      <c r="C15" s="269"/>
      <c r="D15" s="22">
        <v>339018</v>
      </c>
      <c r="E15" s="22">
        <v>112</v>
      </c>
      <c r="F15" s="24">
        <f>SUM(F14)</f>
        <v>0</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15"/>
      <c r="B16" s="350" t="s">
        <v>16</v>
      </c>
      <c r="C16" s="350"/>
      <c r="D16" s="25" t="s">
        <v>17</v>
      </c>
      <c r="E16" s="26">
        <v>112</v>
      </c>
      <c r="F16" s="227">
        <v>30000</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15"/>
      <c r="B17" s="269" t="s">
        <v>13</v>
      </c>
      <c r="C17" s="269"/>
      <c r="D17" s="22">
        <v>339020</v>
      </c>
      <c r="E17" s="23">
        <v>112</v>
      </c>
      <c r="F17" s="24">
        <f>SUM(F16)</f>
        <v>30000</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5">
      <c r="A18" s="15"/>
      <c r="B18" s="350" t="s">
        <v>18</v>
      </c>
      <c r="C18" s="350"/>
      <c r="D18" s="19" t="s">
        <v>19</v>
      </c>
      <c r="E18" s="20">
        <v>112</v>
      </c>
      <c r="F18" s="227">
        <v>31909</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5">
      <c r="A19" s="15"/>
      <c r="B19" s="350" t="s">
        <v>20</v>
      </c>
      <c r="C19" s="350"/>
      <c r="D19" s="19" t="s">
        <v>21</v>
      </c>
      <c r="E19" s="20">
        <v>112</v>
      </c>
      <c r="F19" s="204"/>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5">
      <c r="A20" s="15"/>
      <c r="B20" s="269" t="s">
        <v>13</v>
      </c>
      <c r="C20" s="269"/>
      <c r="D20" s="22">
        <v>339030</v>
      </c>
      <c r="E20" s="23">
        <v>112</v>
      </c>
      <c r="F20" s="24">
        <f>SUM(F18:F19)</f>
        <v>31909</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5">
      <c r="A21" s="15"/>
      <c r="B21" s="351" t="s">
        <v>22</v>
      </c>
      <c r="C21" s="351"/>
      <c r="D21" s="19" t="s">
        <v>23</v>
      </c>
      <c r="E21" s="20">
        <v>112</v>
      </c>
      <c r="F21" s="204"/>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5">
      <c r="A22" s="15"/>
      <c r="B22" s="269" t="s">
        <v>13</v>
      </c>
      <c r="C22" s="269"/>
      <c r="D22" s="22">
        <v>339031</v>
      </c>
      <c r="E22" s="23">
        <v>112</v>
      </c>
      <c r="F22" s="24">
        <f>SUM(F21)</f>
        <v>0</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5">
      <c r="A23" s="15"/>
      <c r="B23" s="350" t="s">
        <v>24</v>
      </c>
      <c r="C23" s="350"/>
      <c r="D23" s="25" t="s">
        <v>25</v>
      </c>
      <c r="E23" s="26">
        <v>112</v>
      </c>
      <c r="F23" s="204"/>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5">
      <c r="A24" s="15"/>
      <c r="B24" s="269" t="s">
        <v>13</v>
      </c>
      <c r="C24" s="269"/>
      <c r="D24" s="22">
        <v>339032</v>
      </c>
      <c r="E24" s="23">
        <v>112</v>
      </c>
      <c r="F24" s="24">
        <f>SUM(F23)</f>
        <v>0</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5">
      <c r="A25" s="15"/>
      <c r="B25" s="350" t="s">
        <v>26</v>
      </c>
      <c r="C25" s="350"/>
      <c r="D25" s="19" t="s">
        <v>27</v>
      </c>
      <c r="E25" s="20">
        <v>112</v>
      </c>
      <c r="F25" s="204"/>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5">
      <c r="A26" s="15"/>
      <c r="B26" s="350" t="s">
        <v>28</v>
      </c>
      <c r="C26" s="350"/>
      <c r="D26" s="25" t="s">
        <v>29</v>
      </c>
      <c r="E26" s="26">
        <v>112</v>
      </c>
      <c r="F26" s="204"/>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5">
      <c r="A27" s="15"/>
      <c r="B27" s="350" t="s">
        <v>30</v>
      </c>
      <c r="C27" s="350"/>
      <c r="D27" s="19" t="s">
        <v>31</v>
      </c>
      <c r="E27" s="20">
        <v>112</v>
      </c>
      <c r="F27" s="204"/>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5">
      <c r="A28" s="15"/>
      <c r="B28" s="269" t="s">
        <v>13</v>
      </c>
      <c r="C28" s="269"/>
      <c r="D28" s="22">
        <v>339033</v>
      </c>
      <c r="E28" s="23">
        <v>112</v>
      </c>
      <c r="F28" s="24">
        <f>SUM(F25:F27)</f>
        <v>0</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5">
      <c r="A29" s="15"/>
      <c r="B29" s="350" t="s">
        <v>32</v>
      </c>
      <c r="C29" s="350"/>
      <c r="D29" s="25" t="s">
        <v>33</v>
      </c>
      <c r="E29" s="26">
        <v>112</v>
      </c>
      <c r="F29" s="204"/>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5">
      <c r="A30" s="15"/>
      <c r="B30" s="350" t="s">
        <v>34</v>
      </c>
      <c r="C30" s="350"/>
      <c r="D30" s="19" t="s">
        <v>35</v>
      </c>
      <c r="E30" s="20">
        <v>112</v>
      </c>
      <c r="F30" s="204"/>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5">
      <c r="A31" s="15"/>
      <c r="B31" s="269" t="s">
        <v>13</v>
      </c>
      <c r="C31" s="269"/>
      <c r="D31" s="22">
        <v>339035</v>
      </c>
      <c r="E31" s="23">
        <v>112</v>
      </c>
      <c r="F31" s="24">
        <f>SUM(F29:F30)</f>
        <v>0</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5">
      <c r="A32" s="15"/>
      <c r="B32" s="350" t="s">
        <v>36</v>
      </c>
      <c r="C32" s="350"/>
      <c r="D32" s="25" t="s">
        <v>37</v>
      </c>
      <c r="E32" s="26">
        <v>112</v>
      </c>
      <c r="F32" s="204"/>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5">
      <c r="A33" s="15"/>
      <c r="B33" s="350" t="s">
        <v>38</v>
      </c>
      <c r="C33" s="350"/>
      <c r="D33" s="19" t="s">
        <v>39</v>
      </c>
      <c r="E33" s="20">
        <v>112</v>
      </c>
      <c r="F33" s="204"/>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5">
      <c r="A34" s="15"/>
      <c r="B34" s="350" t="s">
        <v>40</v>
      </c>
      <c r="C34" s="350"/>
      <c r="D34" s="25" t="s">
        <v>41</v>
      </c>
      <c r="E34" s="26">
        <v>112</v>
      </c>
      <c r="F34" s="20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5">
      <c r="A35" s="15"/>
      <c r="B35" s="350" t="s">
        <v>42</v>
      </c>
      <c r="C35" s="350"/>
      <c r="D35" s="19" t="s">
        <v>43</v>
      </c>
      <c r="E35" s="26">
        <v>112</v>
      </c>
      <c r="F35" s="204"/>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5">
      <c r="A36" s="15"/>
      <c r="B36" s="269" t="s">
        <v>13</v>
      </c>
      <c r="C36" s="269"/>
      <c r="D36" s="22">
        <v>339036</v>
      </c>
      <c r="E36" s="23">
        <v>112</v>
      </c>
      <c r="F36" s="24">
        <f>SUM(F32:F35)</f>
        <v>0</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5">
      <c r="A37" s="15"/>
      <c r="B37" s="350" t="s">
        <v>44</v>
      </c>
      <c r="C37" s="350"/>
      <c r="D37" s="19" t="s">
        <v>45</v>
      </c>
      <c r="E37" s="20">
        <v>112</v>
      </c>
      <c r="F37" s="227">
        <v>350000</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5">
      <c r="A38" s="15"/>
      <c r="B38" s="350" t="s">
        <v>46</v>
      </c>
      <c r="C38" s="350"/>
      <c r="D38" s="25" t="s">
        <v>47</v>
      </c>
      <c r="E38" s="26">
        <v>112</v>
      </c>
      <c r="F38" s="204"/>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5">
      <c r="A39" s="15"/>
      <c r="B39" s="269" t="s">
        <v>13</v>
      </c>
      <c r="C39" s="269"/>
      <c r="D39" s="22">
        <v>339037</v>
      </c>
      <c r="E39" s="23">
        <v>112</v>
      </c>
      <c r="F39" s="24">
        <f>SUM(F37:F38)</f>
        <v>350000</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5">
      <c r="A40" s="15"/>
      <c r="B40" s="350" t="s">
        <v>48</v>
      </c>
      <c r="C40" s="350"/>
      <c r="D40" s="19" t="s">
        <v>49</v>
      </c>
      <c r="E40" s="20">
        <v>112</v>
      </c>
      <c r="F40" s="227">
        <v>100000</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5">
      <c r="A41" s="15"/>
      <c r="B41" s="352" t="s">
        <v>50</v>
      </c>
      <c r="C41" s="352"/>
      <c r="D41" s="26" t="s">
        <v>51</v>
      </c>
      <c r="E41" s="26">
        <v>112</v>
      </c>
      <c r="F41" s="227"/>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5">
      <c r="A42" s="15"/>
      <c r="B42" s="352" t="s">
        <v>52</v>
      </c>
      <c r="C42" s="352"/>
      <c r="D42" s="26" t="s">
        <v>53</v>
      </c>
      <c r="E42" s="26">
        <v>112</v>
      </c>
      <c r="F42" s="227"/>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5">
      <c r="A43" s="15"/>
      <c r="B43" s="352" t="s">
        <v>54</v>
      </c>
      <c r="C43" s="352"/>
      <c r="D43" s="26" t="s">
        <v>55</v>
      </c>
      <c r="E43" s="26">
        <v>112</v>
      </c>
      <c r="F43" s="227"/>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5">
      <c r="A44" s="15"/>
      <c r="B44" s="350" t="s">
        <v>56</v>
      </c>
      <c r="C44" s="350"/>
      <c r="D44" s="25" t="s">
        <v>57</v>
      </c>
      <c r="E44" s="26">
        <v>112</v>
      </c>
      <c r="F44" s="227">
        <v>9000</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5">
      <c r="A45" s="15"/>
      <c r="B45" s="350" t="s">
        <v>40</v>
      </c>
      <c r="C45" s="350"/>
      <c r="D45" s="25" t="s">
        <v>58</v>
      </c>
      <c r="E45" s="26">
        <v>112</v>
      </c>
      <c r="F45" s="227">
        <v>35000</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5">
      <c r="A46" s="15"/>
      <c r="B46" s="352" t="s">
        <v>59</v>
      </c>
      <c r="C46" s="352"/>
      <c r="D46" s="26" t="s">
        <v>60</v>
      </c>
      <c r="E46" s="26">
        <v>112</v>
      </c>
      <c r="F46" s="227"/>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5">
      <c r="A47" s="15"/>
      <c r="B47" s="352" t="s">
        <v>46</v>
      </c>
      <c r="C47" s="352"/>
      <c r="D47" s="26" t="s">
        <v>61</v>
      </c>
      <c r="E47" s="26">
        <v>112</v>
      </c>
      <c r="F47" s="22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5">
      <c r="A48" s="15"/>
      <c r="B48" s="352" t="s">
        <v>62</v>
      </c>
      <c r="C48" s="352"/>
      <c r="D48" s="26" t="s">
        <v>63</v>
      </c>
      <c r="E48" s="26">
        <v>112</v>
      </c>
      <c r="F48" s="227"/>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5">
      <c r="A49" s="15"/>
      <c r="B49" s="350" t="s">
        <v>42</v>
      </c>
      <c r="C49" s="350"/>
      <c r="D49" s="25" t="s">
        <v>64</v>
      </c>
      <c r="E49" s="26">
        <v>112</v>
      </c>
      <c r="F49" s="227"/>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5">
      <c r="A50" s="15"/>
      <c r="B50" s="352" t="s">
        <v>65</v>
      </c>
      <c r="C50" s="352"/>
      <c r="D50" s="26" t="s">
        <v>66</v>
      </c>
      <c r="E50" s="26">
        <v>112</v>
      </c>
      <c r="F50" s="227"/>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5">
      <c r="A51" s="15"/>
      <c r="B51" s="269" t="s">
        <v>13</v>
      </c>
      <c r="C51" s="269"/>
      <c r="D51" s="23">
        <v>339039</v>
      </c>
      <c r="E51" s="23">
        <v>112</v>
      </c>
      <c r="F51" s="24">
        <f>SUM(F40:F50)</f>
        <v>144000</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5">
      <c r="A52" s="15"/>
      <c r="B52" s="352" t="s">
        <v>67</v>
      </c>
      <c r="C52" s="352"/>
      <c r="D52" s="26" t="s">
        <v>68</v>
      </c>
      <c r="E52" s="26">
        <v>112</v>
      </c>
      <c r="F52" s="204"/>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5">
      <c r="A53" s="15"/>
      <c r="B53" s="269" t="s">
        <v>13</v>
      </c>
      <c r="C53" s="269"/>
      <c r="D53" s="23">
        <v>339047</v>
      </c>
      <c r="E53" s="23">
        <v>112</v>
      </c>
      <c r="F53" s="24">
        <f>SUM(F52)</f>
        <v>0</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5">
      <c r="A54" s="15"/>
      <c r="B54" s="352" t="s">
        <v>69</v>
      </c>
      <c r="C54" s="352"/>
      <c r="D54" s="26" t="s">
        <v>70</v>
      </c>
      <c r="E54" s="26">
        <v>112</v>
      </c>
      <c r="F54" s="20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5">
      <c r="A55" s="15"/>
      <c r="B55" s="269" t="s">
        <v>13</v>
      </c>
      <c r="C55" s="269"/>
      <c r="D55" s="23">
        <v>339093</v>
      </c>
      <c r="E55" s="23">
        <v>112</v>
      </c>
      <c r="F55" s="24">
        <f>SUM(F54)</f>
        <v>0</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5">
      <c r="A56" s="15"/>
      <c r="B56" s="272" t="s">
        <v>71</v>
      </c>
      <c r="C56" s="272"/>
      <c r="D56" s="28">
        <v>339000</v>
      </c>
      <c r="E56" s="28">
        <v>112</v>
      </c>
      <c r="F56" s="29">
        <f>SUM(F13,F15,F17,F20,F22,F24,F28,F31,F36,F39,F51,F53,F55)</f>
        <v>575909</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5">
      <c r="A57" s="15"/>
      <c r="B57" s="352" t="s">
        <v>72</v>
      </c>
      <c r="C57" s="352"/>
      <c r="D57" s="26" t="s">
        <v>73</v>
      </c>
      <c r="E57" s="26">
        <v>112</v>
      </c>
      <c r="F57" s="204"/>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5">
      <c r="A58" s="15"/>
      <c r="B58" s="269" t="s">
        <v>13</v>
      </c>
      <c r="C58" s="269"/>
      <c r="D58" s="23">
        <v>339147</v>
      </c>
      <c r="E58" s="23">
        <v>112</v>
      </c>
      <c r="F58" s="24">
        <f>SUM(F57)</f>
        <v>0</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5">
      <c r="A59" s="15"/>
      <c r="B59" s="353" t="s">
        <v>74</v>
      </c>
      <c r="C59" s="353"/>
      <c r="D59" s="20" t="s">
        <v>75</v>
      </c>
      <c r="E59" s="26">
        <v>112</v>
      </c>
      <c r="F59" s="204"/>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5">
      <c r="A60" s="15"/>
      <c r="B60" s="269" t="s">
        <v>13</v>
      </c>
      <c r="C60" s="269"/>
      <c r="D60" s="23">
        <v>339147</v>
      </c>
      <c r="E60" s="23">
        <v>112</v>
      </c>
      <c r="F60" s="24">
        <f>SUM(F59)</f>
        <v>0</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5">
      <c r="A61" s="15"/>
      <c r="B61" s="273" t="s">
        <v>71</v>
      </c>
      <c r="C61" s="273"/>
      <c r="D61" s="30">
        <v>339100</v>
      </c>
      <c r="E61" s="30">
        <v>112</v>
      </c>
      <c r="F61" s="31">
        <f>SUM(F58,F60)</f>
        <v>0</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5">
      <c r="A62" s="15"/>
      <c r="B62" s="354" t="s">
        <v>76</v>
      </c>
      <c r="C62" s="354"/>
      <c r="D62" s="205"/>
      <c r="E62" s="206"/>
      <c r="F62" s="207">
        <f>SUM(F56,F61)</f>
        <v>575909</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ht="15" customHeight="1" x14ac:dyDescent="0.25">
      <c r="A63" s="36"/>
      <c r="B63" s="355" t="s">
        <v>77</v>
      </c>
      <c r="C63" s="355"/>
      <c r="D63" s="355"/>
      <c r="E63" s="355"/>
      <c r="F63" s="355"/>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5">
      <c r="A64" s="15"/>
      <c r="B64" s="352" t="s">
        <v>20</v>
      </c>
      <c r="C64" s="352"/>
      <c r="D64" s="26" t="s">
        <v>78</v>
      </c>
      <c r="E64" s="26">
        <v>112</v>
      </c>
      <c r="F64" s="20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5">
      <c r="A65" s="15"/>
      <c r="B65" s="269" t="s">
        <v>13</v>
      </c>
      <c r="C65" s="269"/>
      <c r="D65" s="23">
        <v>449030</v>
      </c>
      <c r="E65" s="23">
        <v>112</v>
      </c>
      <c r="F65" s="24">
        <f>SUM(F64)</f>
        <v>0</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5">
      <c r="A66" s="15"/>
      <c r="B66" s="352" t="s">
        <v>79</v>
      </c>
      <c r="C66" s="352"/>
      <c r="D66" s="26" t="s">
        <v>80</v>
      </c>
      <c r="E66" s="26">
        <v>112</v>
      </c>
      <c r="F66" s="204"/>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5">
      <c r="A67" s="15"/>
      <c r="B67" s="269" t="s">
        <v>13</v>
      </c>
      <c r="C67" s="269"/>
      <c r="D67" s="23">
        <v>449036</v>
      </c>
      <c r="E67" s="23">
        <v>112</v>
      </c>
      <c r="F67" s="24">
        <f>SUM(F66)</f>
        <v>0</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5">
      <c r="A68" s="15"/>
      <c r="B68" s="352" t="s">
        <v>79</v>
      </c>
      <c r="C68" s="352"/>
      <c r="D68" s="26" t="s">
        <v>81</v>
      </c>
      <c r="E68" s="26">
        <v>112</v>
      </c>
      <c r="F68" s="204"/>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5">
      <c r="A69" s="15"/>
      <c r="B69" s="269" t="s">
        <v>13</v>
      </c>
      <c r="C69" s="269"/>
      <c r="D69" s="23">
        <v>449039</v>
      </c>
      <c r="E69" s="23">
        <v>112</v>
      </c>
      <c r="F69" s="24">
        <f>SUM(F68)</f>
        <v>0</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5">
      <c r="A70" s="15"/>
      <c r="B70" s="352" t="s">
        <v>82</v>
      </c>
      <c r="C70" s="352"/>
      <c r="D70" s="26" t="s">
        <v>83</v>
      </c>
      <c r="E70" s="26">
        <v>112</v>
      </c>
      <c r="F70" s="204"/>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5">
      <c r="A71" s="15"/>
      <c r="B71" s="269" t="s">
        <v>13</v>
      </c>
      <c r="C71" s="269"/>
      <c r="D71" s="23">
        <v>449051</v>
      </c>
      <c r="E71" s="23">
        <v>112</v>
      </c>
      <c r="F71" s="24">
        <f>F70</f>
        <v>0</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5">
      <c r="A72" s="15"/>
      <c r="B72" s="352" t="s">
        <v>84</v>
      </c>
      <c r="C72" s="352"/>
      <c r="D72" s="26" t="s">
        <v>85</v>
      </c>
      <c r="E72" s="26">
        <v>112</v>
      </c>
      <c r="F72" s="227">
        <v>20000</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5">
      <c r="A73" s="15"/>
      <c r="B73" s="352" t="s">
        <v>86</v>
      </c>
      <c r="C73" s="352"/>
      <c r="D73" s="26" t="s">
        <v>87</v>
      </c>
      <c r="E73" s="26">
        <v>112</v>
      </c>
      <c r="F73" s="204"/>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5">
      <c r="A74" s="15"/>
      <c r="B74" s="352" t="s">
        <v>88</v>
      </c>
      <c r="C74" s="352"/>
      <c r="D74" s="26" t="s">
        <v>89</v>
      </c>
      <c r="E74" s="26">
        <v>112</v>
      </c>
      <c r="F74" s="20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5">
      <c r="A75" s="15"/>
      <c r="B75" s="269" t="s">
        <v>13</v>
      </c>
      <c r="C75" s="269"/>
      <c r="D75" s="23">
        <v>449052</v>
      </c>
      <c r="E75" s="23">
        <v>112</v>
      </c>
      <c r="F75" s="24">
        <f>SUM(F72:F74)</f>
        <v>20000</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5">
      <c r="A76" s="15"/>
      <c r="B76" s="276" t="s">
        <v>71</v>
      </c>
      <c r="C76" s="276"/>
      <c r="D76" s="37">
        <v>449000</v>
      </c>
      <c r="E76" s="37">
        <v>112</v>
      </c>
      <c r="F76" s="38">
        <f>SUM(F65,F67,F69,F71,F75)</f>
        <v>20000</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5">
      <c r="A77" s="15"/>
      <c r="B77" s="352" t="s">
        <v>90</v>
      </c>
      <c r="C77" s="352"/>
      <c r="D77" s="26" t="s">
        <v>91</v>
      </c>
      <c r="E77" s="26">
        <v>112</v>
      </c>
      <c r="F77" s="204"/>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5">
      <c r="A78" s="15"/>
      <c r="B78" s="269" t="s">
        <v>13</v>
      </c>
      <c r="C78" s="269"/>
      <c r="D78" s="39">
        <v>459061</v>
      </c>
      <c r="E78" s="39">
        <v>112</v>
      </c>
      <c r="F78" s="24">
        <f>SUM(F77)</f>
        <v>0</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5">
      <c r="A79" s="15"/>
      <c r="B79" s="277" t="s">
        <v>71</v>
      </c>
      <c r="C79" s="277"/>
      <c r="D79" s="40">
        <v>459000</v>
      </c>
      <c r="E79" s="40">
        <v>112</v>
      </c>
      <c r="F79" s="41">
        <f>SUM(F78)</f>
        <v>0</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5">
      <c r="A80" s="15"/>
      <c r="B80" s="356" t="s">
        <v>92</v>
      </c>
      <c r="C80" s="356"/>
      <c r="D80" s="208"/>
      <c r="E80" s="208"/>
      <c r="F80" s="209">
        <f>SUM(F76,F79)</f>
        <v>20000</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5">
      <c r="A81" s="15"/>
      <c r="B81" s="278" t="s">
        <v>93</v>
      </c>
      <c r="C81" s="278"/>
      <c r="D81" s="45"/>
      <c r="E81" s="46"/>
      <c r="F81" s="47">
        <f>SUM(F62,F80)</f>
        <v>595909</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s="1" customFormat="1" x14ac:dyDescent="0.25">
      <c r="A82" s="15"/>
    </row>
    <row r="83" spans="1:1024" s="1" customFormat="1" x14ac:dyDescent="0.25">
      <c r="A83" s="15"/>
    </row>
    <row r="84" spans="1:1024" ht="15" customHeight="1" x14ac:dyDescent="0.25">
      <c r="A84" s="15"/>
      <c r="B84" s="357" t="s">
        <v>162</v>
      </c>
      <c r="C84" s="357"/>
      <c r="D84" s="357"/>
      <c r="E84" s="357"/>
      <c r="F84" s="357"/>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5">
      <c r="A85" s="15"/>
      <c r="B85" s="358"/>
      <c r="C85" s="358"/>
      <c r="D85" s="49"/>
      <c r="E85" s="50"/>
      <c r="F85" s="48"/>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ht="24.75" x14ac:dyDescent="0.25">
      <c r="A86" s="15"/>
      <c r="B86" s="359" t="s">
        <v>5</v>
      </c>
      <c r="C86" s="359"/>
      <c r="D86" s="210" t="s">
        <v>6</v>
      </c>
      <c r="E86" s="210" t="s">
        <v>7</v>
      </c>
      <c r="F86" s="211" t="s">
        <v>161</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ht="15.75" customHeight="1" x14ac:dyDescent="0.25">
      <c r="A87" s="15"/>
      <c r="B87" s="281" t="s">
        <v>8</v>
      </c>
      <c r="C87" s="281"/>
      <c r="D87" s="281"/>
      <c r="E87" s="281"/>
      <c r="F87" s="281"/>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5">
      <c r="A88" s="15"/>
      <c r="B88" s="268" t="s">
        <v>14</v>
      </c>
      <c r="C88" s="268"/>
      <c r="D88" s="53">
        <v>339018</v>
      </c>
      <c r="E88" s="54">
        <v>100</v>
      </c>
      <c r="F88" s="227">
        <v>240000</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5">
      <c r="A89" s="15"/>
      <c r="B89" s="268" t="s">
        <v>18</v>
      </c>
      <c r="C89" s="268"/>
      <c r="D89" s="56">
        <v>339030</v>
      </c>
      <c r="E89" s="54">
        <v>100</v>
      </c>
      <c r="F89" s="227"/>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5">
      <c r="A90" s="15"/>
      <c r="B90" s="268" t="s">
        <v>95</v>
      </c>
      <c r="C90" s="268"/>
      <c r="D90" s="53">
        <v>339031</v>
      </c>
      <c r="E90" s="57">
        <v>100</v>
      </c>
      <c r="F90" s="227">
        <v>2000</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5">
      <c r="A91" s="15"/>
      <c r="B91" s="268" t="s">
        <v>96</v>
      </c>
      <c r="C91" s="268"/>
      <c r="D91" s="56">
        <v>339032</v>
      </c>
      <c r="E91" s="58">
        <v>100</v>
      </c>
      <c r="F91" s="227">
        <v>552.16</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5">
      <c r="A92" s="15"/>
      <c r="B92" s="268" t="s">
        <v>97</v>
      </c>
      <c r="C92" s="268"/>
      <c r="D92" s="59">
        <v>339033</v>
      </c>
      <c r="E92" s="60">
        <v>100</v>
      </c>
      <c r="F92" s="227"/>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5">
      <c r="A93" s="15"/>
      <c r="B93" s="268" t="s">
        <v>98</v>
      </c>
      <c r="C93" s="268"/>
      <c r="D93" s="56">
        <v>339036</v>
      </c>
      <c r="E93" s="58">
        <v>100</v>
      </c>
      <c r="F93" s="227"/>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5">
      <c r="A94" s="15"/>
      <c r="B94" s="268" t="s">
        <v>99</v>
      </c>
      <c r="C94" s="268"/>
      <c r="D94" s="61">
        <v>339039</v>
      </c>
      <c r="E94" s="62">
        <v>100</v>
      </c>
      <c r="F94" s="227">
        <v>10000</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5">
      <c r="A95" s="15"/>
      <c r="B95" s="282" t="s">
        <v>71</v>
      </c>
      <c r="C95" s="282"/>
      <c r="D95" s="63">
        <v>339000</v>
      </c>
      <c r="E95" s="64">
        <v>100</v>
      </c>
      <c r="F95" s="29">
        <f>SUM(F88:F94)</f>
        <v>252552.16</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5">
      <c r="A96" s="15"/>
      <c r="B96" s="360" t="s">
        <v>76</v>
      </c>
      <c r="C96" s="360"/>
      <c r="D96" s="32"/>
      <c r="E96" s="33"/>
      <c r="F96" s="34">
        <f>F95</f>
        <v>252552.16</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ht="15.75" customHeight="1" x14ac:dyDescent="0.25">
      <c r="A97" s="15"/>
      <c r="B97" s="275" t="s">
        <v>77</v>
      </c>
      <c r="C97" s="275"/>
      <c r="D97" s="275"/>
      <c r="E97" s="275"/>
      <c r="F97" s="275"/>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5">
      <c r="A98" s="15"/>
      <c r="B98" s="283" t="s">
        <v>84</v>
      </c>
      <c r="C98" s="283"/>
      <c r="D98" s="56">
        <v>449052</v>
      </c>
      <c r="E98" s="58">
        <v>100</v>
      </c>
      <c r="F98" s="204"/>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5">
      <c r="A99" s="15"/>
      <c r="B99" s="284" t="s">
        <v>71</v>
      </c>
      <c r="C99" s="284"/>
      <c r="D99" s="65">
        <v>449000</v>
      </c>
      <c r="E99" s="66">
        <v>100</v>
      </c>
      <c r="F99" s="67">
        <f>SUM(F98)</f>
        <v>0</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5">
      <c r="A100" s="15"/>
      <c r="B100" s="212" t="s">
        <v>100</v>
      </c>
      <c r="C100" s="69"/>
      <c r="D100" s="70">
        <v>449000</v>
      </c>
      <c r="E100" s="70">
        <v>100</v>
      </c>
      <c r="F100" s="71">
        <f>SUM(F99)</f>
        <v>0</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5">
      <c r="A101" s="15"/>
      <c r="B101" s="356" t="s">
        <v>92</v>
      </c>
      <c r="C101" s="356"/>
      <c r="D101" s="213"/>
      <c r="E101" s="213"/>
      <c r="F101" s="188">
        <f>F100</f>
        <v>0</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5">
      <c r="A102" s="15"/>
      <c r="B102" s="278" t="s">
        <v>93</v>
      </c>
      <c r="C102" s="278"/>
      <c r="D102" s="45"/>
      <c r="E102" s="46"/>
      <c r="F102" s="47">
        <f>SUM(F96,F101)</f>
        <v>252552.16</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s="1" customFormat="1" x14ac:dyDescent="0.25">
      <c r="A103" s="15"/>
    </row>
    <row r="104" spans="1:1024" s="1" customFormat="1" x14ac:dyDescent="0.25">
      <c r="A104" s="15"/>
    </row>
    <row r="105" spans="1:1024" ht="15" customHeight="1" x14ac:dyDescent="0.25">
      <c r="A105" s="77"/>
      <c r="B105" s="285" t="s">
        <v>102</v>
      </c>
      <c r="C105" s="285"/>
      <c r="D105" s="285"/>
      <c r="E105" s="285"/>
      <c r="F105" s="28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row>
    <row r="106" spans="1:1024" ht="15" customHeight="1" x14ac:dyDescent="0.25">
      <c r="A106" s="78"/>
      <c r="B106" s="286" t="s">
        <v>103</v>
      </c>
      <c r="C106" s="286"/>
      <c r="D106" s="286"/>
      <c r="E106" s="286"/>
      <c r="F106" s="28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c r="AMG106"/>
      <c r="AMH106"/>
      <c r="AMI106"/>
      <c r="AMJ106"/>
    </row>
    <row r="107" spans="1:1024" x14ac:dyDescent="0.25">
      <c r="A107" s="15"/>
      <c r="B107" s="79"/>
      <c r="C107" s="80"/>
      <c r="D107" s="81"/>
      <c r="E107" s="82"/>
      <c r="F107" s="83"/>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row>
    <row r="108" spans="1:1024" ht="24.75" x14ac:dyDescent="0.25">
      <c r="A108" s="15"/>
      <c r="B108" s="280" t="s">
        <v>5</v>
      </c>
      <c r="C108" s="280"/>
      <c r="D108" s="210" t="s">
        <v>6</v>
      </c>
      <c r="E108" s="210" t="s">
        <v>7</v>
      </c>
      <c r="F108" s="14" t="s">
        <v>161</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c r="AMH108"/>
      <c r="AMI108"/>
      <c r="AMJ108"/>
    </row>
    <row r="109" spans="1:1024" x14ac:dyDescent="0.25">
      <c r="A109" s="15"/>
      <c r="B109" s="214" t="s">
        <v>8</v>
      </c>
      <c r="C109" s="215"/>
      <c r="D109" s="215"/>
      <c r="E109" s="215"/>
      <c r="F109" s="216"/>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row>
    <row r="110" spans="1:1024" x14ac:dyDescent="0.25">
      <c r="A110" s="15"/>
      <c r="B110" s="268" t="s">
        <v>9</v>
      </c>
      <c r="C110" s="268"/>
      <c r="D110" s="53" t="s">
        <v>10</v>
      </c>
      <c r="E110" s="58">
        <v>112</v>
      </c>
      <c r="F110" s="204"/>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c r="AMG110"/>
      <c r="AMH110"/>
      <c r="AMI110"/>
      <c r="AMJ110"/>
    </row>
    <row r="111" spans="1:1024" x14ac:dyDescent="0.25">
      <c r="A111" s="15"/>
      <c r="B111" s="268" t="s">
        <v>104</v>
      </c>
      <c r="C111" s="268"/>
      <c r="D111" s="53" t="s">
        <v>12</v>
      </c>
      <c r="E111" s="58">
        <v>112</v>
      </c>
      <c r="F111" s="204"/>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c r="AMG111"/>
      <c r="AMH111"/>
      <c r="AMI111"/>
      <c r="AMJ111"/>
    </row>
    <row r="112" spans="1:1024" x14ac:dyDescent="0.25">
      <c r="A112" s="15"/>
      <c r="B112" s="269" t="s">
        <v>13</v>
      </c>
      <c r="C112" s="269"/>
      <c r="D112" s="84">
        <v>339014</v>
      </c>
      <c r="E112" s="39">
        <v>112</v>
      </c>
      <c r="F112" s="24">
        <f>SUM(F110:F111)</f>
        <v>0</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c r="AMG112"/>
      <c r="AMH112"/>
      <c r="AMI112"/>
      <c r="AMJ112"/>
    </row>
    <row r="113" spans="1:1024" x14ac:dyDescent="0.25">
      <c r="A113" s="15"/>
      <c r="B113" s="268" t="s">
        <v>18</v>
      </c>
      <c r="C113" s="268"/>
      <c r="D113" s="56">
        <v>339030</v>
      </c>
      <c r="E113" s="58">
        <v>112</v>
      </c>
      <c r="F113" s="204"/>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c r="AMH113"/>
      <c r="AMI113"/>
      <c r="AMJ113"/>
    </row>
    <row r="114" spans="1:1024" x14ac:dyDescent="0.25">
      <c r="A114" s="15"/>
      <c r="B114" s="269" t="s">
        <v>13</v>
      </c>
      <c r="C114" s="269"/>
      <c r="D114" s="86">
        <v>339030</v>
      </c>
      <c r="E114" s="39">
        <v>112</v>
      </c>
      <c r="F114" s="24">
        <f>SUM(F113)</f>
        <v>0</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c r="AMG114"/>
      <c r="AMH114"/>
      <c r="AMI114"/>
      <c r="AMJ114"/>
    </row>
    <row r="115" spans="1:1024" x14ac:dyDescent="0.25">
      <c r="A115" s="15"/>
      <c r="B115" s="268" t="s">
        <v>26</v>
      </c>
      <c r="C115" s="268"/>
      <c r="D115" s="56" t="s">
        <v>27</v>
      </c>
      <c r="E115" s="58">
        <v>112</v>
      </c>
      <c r="F115" s="204"/>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c r="AMH115"/>
      <c r="AMI115"/>
      <c r="AMJ115"/>
    </row>
    <row r="116" spans="1:1024" x14ac:dyDescent="0.25">
      <c r="A116" s="15"/>
      <c r="B116" s="268" t="s">
        <v>28</v>
      </c>
      <c r="C116" s="268"/>
      <c r="D116" s="56" t="s">
        <v>29</v>
      </c>
      <c r="E116" s="58">
        <v>112</v>
      </c>
      <c r="F116" s="204"/>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c r="AMG116"/>
      <c r="AMH116"/>
      <c r="AMI116"/>
      <c r="AMJ116"/>
    </row>
    <row r="117" spans="1:1024" x14ac:dyDescent="0.25">
      <c r="A117" s="15"/>
      <c r="B117" s="269" t="s">
        <v>13</v>
      </c>
      <c r="C117" s="269"/>
      <c r="D117" s="86">
        <v>339033</v>
      </c>
      <c r="E117" s="39">
        <v>112</v>
      </c>
      <c r="F117" s="24">
        <f>SUM(F115:F116)</f>
        <v>0</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c r="AMG117"/>
      <c r="AMH117"/>
      <c r="AMI117"/>
      <c r="AMJ117"/>
    </row>
    <row r="118" spans="1:1024" x14ac:dyDescent="0.25">
      <c r="A118" s="15"/>
      <c r="B118" s="268" t="s">
        <v>36</v>
      </c>
      <c r="C118" s="268"/>
      <c r="D118" s="56">
        <v>339036</v>
      </c>
      <c r="E118" s="58">
        <v>112</v>
      </c>
      <c r="F118" s="204"/>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c r="AMC118"/>
      <c r="AMD118"/>
      <c r="AME118"/>
      <c r="AMF118"/>
      <c r="AMG118"/>
      <c r="AMH118"/>
      <c r="AMI118"/>
      <c r="AMJ118"/>
    </row>
    <row r="119" spans="1:1024" x14ac:dyDescent="0.25">
      <c r="A119" s="15"/>
      <c r="B119" s="269" t="s">
        <v>13</v>
      </c>
      <c r="C119" s="269"/>
      <c r="D119" s="86">
        <v>339036</v>
      </c>
      <c r="E119" s="39">
        <v>112</v>
      </c>
      <c r="F119" s="24">
        <f>SUM(F118)</f>
        <v>0</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c r="AMG119"/>
      <c r="AMH119"/>
      <c r="AMI119"/>
      <c r="AMJ119"/>
    </row>
    <row r="120" spans="1:1024" x14ac:dyDescent="0.25">
      <c r="A120" s="15"/>
      <c r="B120" s="268" t="s">
        <v>105</v>
      </c>
      <c r="C120" s="268"/>
      <c r="D120" s="56">
        <v>339039</v>
      </c>
      <c r="E120" s="58">
        <v>112</v>
      </c>
      <c r="F120" s="204"/>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c r="AMH120"/>
      <c r="AMI120"/>
      <c r="AMJ120"/>
    </row>
    <row r="121" spans="1:1024" x14ac:dyDescent="0.25">
      <c r="A121" s="15"/>
      <c r="B121" s="269" t="s">
        <v>13</v>
      </c>
      <c r="C121" s="269"/>
      <c r="D121" s="86">
        <v>339039</v>
      </c>
      <c r="E121" s="39">
        <v>112</v>
      </c>
      <c r="F121" s="24">
        <f>SUM(F120)</f>
        <v>0</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c r="AMG121"/>
      <c r="AMH121"/>
      <c r="AMI121"/>
      <c r="AMJ121"/>
    </row>
    <row r="122" spans="1:1024" x14ac:dyDescent="0.25">
      <c r="A122" s="15"/>
      <c r="B122" s="268" t="s">
        <v>69</v>
      </c>
      <c r="C122" s="268"/>
      <c r="D122" s="54">
        <v>339093</v>
      </c>
      <c r="E122" s="58">
        <v>112</v>
      </c>
      <c r="F122" s="204"/>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row>
    <row r="123" spans="1:1024" x14ac:dyDescent="0.25">
      <c r="A123" s="15"/>
      <c r="B123" s="316" t="s">
        <v>13</v>
      </c>
      <c r="C123" s="316"/>
      <c r="D123" s="180">
        <v>339093</v>
      </c>
      <c r="E123" s="39">
        <v>112</v>
      </c>
      <c r="F123" s="24">
        <f>SUM(F122)</f>
        <v>0</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c r="AMG123"/>
      <c r="AMH123"/>
      <c r="AMI123"/>
      <c r="AMJ123"/>
    </row>
    <row r="124" spans="1:1024" x14ac:dyDescent="0.25">
      <c r="A124" s="15"/>
      <c r="B124" s="282" t="s">
        <v>71</v>
      </c>
      <c r="C124" s="282"/>
      <c r="D124" s="63">
        <v>339000</v>
      </c>
      <c r="E124" s="64">
        <v>112</v>
      </c>
      <c r="F124" s="29">
        <f>SUM(F112,F114,F117,F119,F121,F123,)</f>
        <v>0</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c r="AMH124"/>
      <c r="AMI124"/>
      <c r="AMJ124"/>
    </row>
    <row r="125" spans="1:1024" x14ac:dyDescent="0.25">
      <c r="A125" s="15"/>
      <c r="B125" s="360" t="s">
        <v>76</v>
      </c>
      <c r="C125" s="360"/>
      <c r="D125" s="32"/>
      <c r="E125" s="33"/>
      <c r="F125" s="34">
        <f>F124</f>
        <v>0</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c r="AMH125"/>
      <c r="AMI125"/>
      <c r="AMJ125"/>
    </row>
    <row r="126" spans="1:1024" x14ac:dyDescent="0.25">
      <c r="A126" s="15"/>
      <c r="B126" s="217" t="s">
        <v>77</v>
      </c>
      <c r="C126" s="218"/>
      <c r="D126" s="218"/>
      <c r="E126" s="218"/>
      <c r="F126" s="219"/>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c r="AMH126"/>
      <c r="AMI126"/>
      <c r="AMJ126"/>
    </row>
    <row r="127" spans="1:1024" x14ac:dyDescent="0.25">
      <c r="A127" s="15"/>
      <c r="B127" s="268" t="s">
        <v>84</v>
      </c>
      <c r="C127" s="268"/>
      <c r="D127" s="88">
        <v>449052</v>
      </c>
      <c r="E127" s="62">
        <v>112</v>
      </c>
      <c r="F127" s="204"/>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c r="AMH127"/>
      <c r="AMI127"/>
      <c r="AMJ127"/>
    </row>
    <row r="128" spans="1:1024" x14ac:dyDescent="0.25">
      <c r="A128" s="15"/>
      <c r="B128" s="287" t="s">
        <v>71</v>
      </c>
      <c r="C128" s="287"/>
      <c r="D128" s="65">
        <v>449000</v>
      </c>
      <c r="E128" s="66">
        <v>112</v>
      </c>
      <c r="F128" s="67">
        <f>SUM(F127)</f>
        <v>0</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c r="VH128"/>
      <c r="VI128"/>
      <c r="VJ128"/>
      <c r="VK128"/>
      <c r="VL128"/>
      <c r="VM128"/>
      <c r="VN128"/>
      <c r="VO128"/>
      <c r="VP128"/>
      <c r="VQ128"/>
      <c r="VR128"/>
      <c r="VS128"/>
      <c r="VT128"/>
      <c r="VU128"/>
      <c r="VV128"/>
      <c r="VW128"/>
      <c r="VX128"/>
      <c r="VY128"/>
      <c r="VZ128"/>
      <c r="WA128"/>
      <c r="WB128"/>
      <c r="WC128"/>
      <c r="WD128"/>
      <c r="WE128"/>
      <c r="WF128"/>
      <c r="WG128"/>
      <c r="WH128"/>
      <c r="WI128"/>
      <c r="WJ128"/>
      <c r="WK128"/>
      <c r="WL128"/>
      <c r="WM128"/>
      <c r="WN128"/>
      <c r="WO128"/>
      <c r="WP128"/>
      <c r="WQ128"/>
      <c r="WR128"/>
      <c r="WS128"/>
      <c r="WT128"/>
      <c r="WU128"/>
      <c r="WV128"/>
      <c r="WW128"/>
      <c r="WX128"/>
      <c r="WY128"/>
      <c r="WZ128"/>
      <c r="XA128"/>
      <c r="XB128"/>
      <c r="XC128"/>
      <c r="XD128"/>
      <c r="XE128"/>
      <c r="XF128"/>
      <c r="XG128"/>
      <c r="XH128"/>
      <c r="XI128"/>
      <c r="XJ128"/>
      <c r="XK128"/>
      <c r="XL128"/>
      <c r="XM128"/>
      <c r="XN128"/>
      <c r="XO128"/>
      <c r="XP128"/>
      <c r="XQ128"/>
      <c r="XR128"/>
      <c r="XS128"/>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ZH128"/>
      <c r="ZI128"/>
      <c r="ZJ128"/>
      <c r="ZK128"/>
      <c r="ZL128"/>
      <c r="ZM128"/>
      <c r="ZN128"/>
      <c r="ZO128"/>
      <c r="ZP128"/>
      <c r="ZQ128"/>
      <c r="ZR128"/>
      <c r="ZS128"/>
      <c r="ZT128"/>
      <c r="ZU128"/>
      <c r="ZV128"/>
      <c r="ZW128"/>
      <c r="ZX128"/>
      <c r="ZY128"/>
      <c r="ZZ128"/>
      <c r="AAA128"/>
      <c r="AAB128"/>
      <c r="AAC128"/>
      <c r="AAD128"/>
      <c r="AAE128"/>
      <c r="AAF128"/>
      <c r="AAG128"/>
      <c r="AAH128"/>
      <c r="AAI128"/>
      <c r="AAJ128"/>
      <c r="AAK128"/>
      <c r="AAL128"/>
      <c r="AAM128"/>
      <c r="AAN128"/>
      <c r="AAO128"/>
      <c r="AAP128"/>
      <c r="AAQ128"/>
      <c r="AAR128"/>
      <c r="AAS128"/>
      <c r="AAT128"/>
      <c r="AAU128"/>
      <c r="AAV128"/>
      <c r="AAW128"/>
      <c r="AAX128"/>
      <c r="AAY128"/>
      <c r="AAZ128"/>
      <c r="ABA128"/>
      <c r="ABB128"/>
      <c r="ABC128"/>
      <c r="ABD128"/>
      <c r="ABE128"/>
      <c r="ABF128"/>
      <c r="ABG128"/>
      <c r="ABH128"/>
      <c r="ABI128"/>
      <c r="ABJ128"/>
      <c r="ABK128"/>
      <c r="ABL128"/>
      <c r="ABM128"/>
      <c r="ABN128"/>
      <c r="ABO128"/>
      <c r="ABP128"/>
      <c r="ABQ128"/>
      <c r="ABR128"/>
      <c r="ABS128"/>
      <c r="ABT128"/>
      <c r="ABU128"/>
      <c r="ABV128"/>
      <c r="ABW128"/>
      <c r="ABX128"/>
      <c r="ABY128"/>
      <c r="ABZ128"/>
      <c r="ACA128"/>
      <c r="ACB128"/>
      <c r="ACC128"/>
      <c r="ACD128"/>
      <c r="ACE128"/>
      <c r="ACF128"/>
      <c r="ACG128"/>
      <c r="ACH128"/>
      <c r="ACI128"/>
      <c r="ACJ128"/>
      <c r="ACK128"/>
      <c r="ACL128"/>
      <c r="ACM128"/>
      <c r="ACN128"/>
      <c r="ACO128"/>
      <c r="ACP128"/>
      <c r="ACQ128"/>
      <c r="ACR128"/>
      <c r="ACS128"/>
      <c r="ACT128"/>
      <c r="ACU128"/>
      <c r="ACV128"/>
      <c r="ACW128"/>
      <c r="ACX128"/>
      <c r="ACY128"/>
      <c r="ACZ128"/>
      <c r="ADA128"/>
      <c r="ADB128"/>
      <c r="ADC128"/>
      <c r="ADD128"/>
      <c r="ADE128"/>
      <c r="ADF128"/>
      <c r="ADG128"/>
      <c r="ADH128"/>
      <c r="ADI128"/>
      <c r="ADJ128"/>
      <c r="ADK128"/>
      <c r="ADL128"/>
      <c r="ADM128"/>
      <c r="ADN128"/>
      <c r="ADO128"/>
      <c r="ADP128"/>
      <c r="ADQ128"/>
      <c r="ADR128"/>
      <c r="ADS128"/>
      <c r="ADT128"/>
      <c r="ADU128"/>
      <c r="ADV128"/>
      <c r="ADW128"/>
      <c r="ADX128"/>
      <c r="ADY128"/>
      <c r="ADZ128"/>
      <c r="AEA128"/>
      <c r="AEB128"/>
      <c r="AEC128"/>
      <c r="AED128"/>
      <c r="AEE128"/>
      <c r="AEF128"/>
      <c r="AEG128"/>
      <c r="AEH128"/>
      <c r="AEI128"/>
      <c r="AEJ128"/>
      <c r="AEK128"/>
      <c r="AEL128"/>
      <c r="AEM128"/>
      <c r="AEN128"/>
      <c r="AEO128"/>
      <c r="AEP128"/>
      <c r="AEQ128"/>
      <c r="AER128"/>
      <c r="AES128"/>
      <c r="AET128"/>
      <c r="AEU128"/>
      <c r="AEV128"/>
      <c r="AEW128"/>
      <c r="AEX128"/>
      <c r="AEY128"/>
      <c r="AEZ128"/>
      <c r="AFA128"/>
      <c r="AFB128"/>
      <c r="AFC128"/>
      <c r="AFD128"/>
      <c r="AFE128"/>
      <c r="AFF128"/>
      <c r="AFG128"/>
      <c r="AFH128"/>
      <c r="AFI128"/>
      <c r="AFJ128"/>
      <c r="AFK128"/>
      <c r="AFL128"/>
      <c r="AFM128"/>
      <c r="AFN128"/>
      <c r="AFO128"/>
      <c r="AFP128"/>
      <c r="AFQ128"/>
      <c r="AFR128"/>
      <c r="AFS128"/>
      <c r="AFT128"/>
      <c r="AFU128"/>
      <c r="AFV128"/>
      <c r="AFW128"/>
      <c r="AFX128"/>
      <c r="AFY128"/>
      <c r="AFZ128"/>
      <c r="AGA128"/>
      <c r="AGB128"/>
      <c r="AGC128"/>
      <c r="AGD128"/>
      <c r="AGE128"/>
      <c r="AGF128"/>
      <c r="AGG128"/>
      <c r="AGH128"/>
      <c r="AGI128"/>
      <c r="AGJ128"/>
      <c r="AGK128"/>
      <c r="AGL128"/>
      <c r="AGM128"/>
      <c r="AGN128"/>
      <c r="AGO128"/>
      <c r="AGP128"/>
      <c r="AGQ128"/>
      <c r="AGR128"/>
      <c r="AGS128"/>
      <c r="AGT128"/>
      <c r="AGU128"/>
      <c r="AGV128"/>
      <c r="AGW128"/>
      <c r="AGX128"/>
      <c r="AGY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E128"/>
      <c r="ALF128"/>
      <c r="ALG128"/>
      <c r="ALH128"/>
      <c r="ALI128"/>
      <c r="ALJ128"/>
      <c r="ALK128"/>
      <c r="ALL128"/>
      <c r="ALM128"/>
      <c r="ALN128"/>
      <c r="ALO128"/>
      <c r="ALP128"/>
      <c r="ALQ128"/>
      <c r="ALR128"/>
      <c r="ALS128"/>
      <c r="ALT128"/>
      <c r="ALU128"/>
      <c r="ALV128"/>
      <c r="ALW128"/>
      <c r="ALX128"/>
      <c r="ALY128"/>
      <c r="ALZ128"/>
      <c r="AMA128"/>
      <c r="AMB128"/>
      <c r="AMC128"/>
      <c r="AMD128"/>
      <c r="AME128"/>
      <c r="AMF128"/>
      <c r="AMG128"/>
      <c r="AMH128"/>
      <c r="AMI128"/>
      <c r="AMJ128"/>
    </row>
    <row r="129" spans="1:1024" x14ac:dyDescent="0.25">
      <c r="A129" s="15"/>
      <c r="B129" s="288" t="s">
        <v>100</v>
      </c>
      <c r="C129" s="288"/>
      <c r="D129" s="90">
        <v>449000</v>
      </c>
      <c r="E129" s="90">
        <v>112</v>
      </c>
      <c r="F129" s="187">
        <f>SUM(F128)</f>
        <v>0</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c r="AMG129"/>
      <c r="AMH129"/>
      <c r="AMI129"/>
      <c r="AMJ129"/>
    </row>
    <row r="130" spans="1:1024" x14ac:dyDescent="0.25">
      <c r="A130" s="15"/>
      <c r="B130" s="356" t="s">
        <v>92</v>
      </c>
      <c r="C130" s="356"/>
      <c r="D130" s="213"/>
      <c r="E130" s="213"/>
      <c r="F130" s="188">
        <f>F129</f>
        <v>0</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c r="AMG130"/>
      <c r="AMH130"/>
      <c r="AMI130"/>
      <c r="AMJ130"/>
    </row>
    <row r="131" spans="1:1024" x14ac:dyDescent="0.25">
      <c r="A131" s="15"/>
      <c r="B131" s="278" t="s">
        <v>93</v>
      </c>
      <c r="C131" s="278"/>
      <c r="D131" s="45"/>
      <c r="E131" s="46"/>
      <c r="F131" s="47">
        <f>SUM(F125,F130)</f>
        <v>0</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c r="AMG131"/>
      <c r="AMH131"/>
      <c r="AMI131"/>
      <c r="AMJ131"/>
    </row>
    <row r="132" spans="1:1024" s="1" customFormat="1" x14ac:dyDescent="0.25">
      <c r="A132" s="15"/>
    </row>
    <row r="133" spans="1:1024" s="1" customFormat="1" x14ac:dyDescent="0.25">
      <c r="A133" s="15"/>
    </row>
    <row r="134" spans="1:1024" x14ac:dyDescent="0.25">
      <c r="A134" s="15"/>
      <c r="B134" s="361" t="s">
        <v>117</v>
      </c>
      <c r="C134" s="361"/>
      <c r="D134" s="361"/>
      <c r="E134" s="361"/>
      <c r="F134" s="361"/>
    </row>
    <row r="135" spans="1:1024" ht="24.75" x14ac:dyDescent="0.25">
      <c r="A135" s="15"/>
      <c r="B135" s="356" t="s">
        <v>5</v>
      </c>
      <c r="C135" s="356"/>
      <c r="D135" s="220" t="s">
        <v>118</v>
      </c>
      <c r="E135" s="220" t="s">
        <v>7</v>
      </c>
      <c r="F135" s="203" t="s">
        <v>161</v>
      </c>
    </row>
    <row r="136" spans="1:1024" x14ac:dyDescent="0.25">
      <c r="A136" s="15"/>
      <c r="B136" s="362" t="s">
        <v>119</v>
      </c>
      <c r="C136" s="362"/>
      <c r="D136" s="101" t="s">
        <v>120</v>
      </c>
      <c r="E136" s="101">
        <v>112</v>
      </c>
      <c r="F136" s="221">
        <f>F62</f>
        <v>575909</v>
      </c>
    </row>
    <row r="137" spans="1:1024" x14ac:dyDescent="0.25">
      <c r="A137" s="15"/>
      <c r="B137" s="362"/>
      <c r="C137" s="362"/>
      <c r="D137" s="101">
        <v>2994</v>
      </c>
      <c r="E137" s="101">
        <v>100</v>
      </c>
      <c r="F137" s="221">
        <f>F96</f>
        <v>252552.16</v>
      </c>
    </row>
    <row r="138" spans="1:1024" x14ac:dyDescent="0.25">
      <c r="A138" s="15"/>
      <c r="B138" s="362"/>
      <c r="C138" s="362"/>
      <c r="D138" s="101">
        <v>4572</v>
      </c>
      <c r="E138" s="101">
        <v>112</v>
      </c>
      <c r="F138" s="221">
        <f>F125</f>
        <v>0</v>
      </c>
    </row>
    <row r="139" spans="1:1024" x14ac:dyDescent="0.25">
      <c r="A139" s="15"/>
      <c r="B139" s="362"/>
      <c r="C139" s="362"/>
      <c r="D139" s="363" t="s">
        <v>123</v>
      </c>
      <c r="E139" s="363"/>
      <c r="F139" s="222">
        <f>SUM(F136:F138)</f>
        <v>828461.16</v>
      </c>
    </row>
    <row r="140" spans="1:1024" x14ac:dyDescent="0.25">
      <c r="A140" s="15"/>
      <c r="B140" s="362" t="s">
        <v>124</v>
      </c>
      <c r="C140" s="362"/>
      <c r="D140" s="101" t="s">
        <v>120</v>
      </c>
      <c r="E140" s="101">
        <v>112</v>
      </c>
      <c r="F140" s="221">
        <f>F80</f>
        <v>20000</v>
      </c>
    </row>
    <row r="141" spans="1:1024" x14ac:dyDescent="0.25">
      <c r="A141" s="15"/>
      <c r="B141" s="362"/>
      <c r="C141" s="362"/>
      <c r="D141" s="101">
        <v>2994</v>
      </c>
      <c r="E141" s="101">
        <v>100</v>
      </c>
      <c r="F141" s="221">
        <f>F101</f>
        <v>0</v>
      </c>
    </row>
    <row r="142" spans="1:1024" x14ac:dyDescent="0.25">
      <c r="A142" s="15"/>
      <c r="B142" s="362"/>
      <c r="C142" s="362"/>
      <c r="D142" s="101">
        <v>4572</v>
      </c>
      <c r="E142" s="101">
        <v>112</v>
      </c>
      <c r="F142" s="221">
        <f>F130</f>
        <v>0</v>
      </c>
    </row>
    <row r="143" spans="1:1024" x14ac:dyDescent="0.25">
      <c r="A143" s="15"/>
      <c r="B143" s="362"/>
      <c r="C143" s="362"/>
      <c r="D143" s="363" t="s">
        <v>123</v>
      </c>
      <c r="E143" s="363"/>
      <c r="F143" s="222">
        <f>SUM(F140:F142)</f>
        <v>20000</v>
      </c>
    </row>
    <row r="144" spans="1:1024" x14ac:dyDescent="0.25">
      <c r="A144" s="15"/>
      <c r="B144" s="364" t="s">
        <v>126</v>
      </c>
      <c r="C144" s="364"/>
      <c r="D144" s="364"/>
      <c r="E144" s="364"/>
      <c r="F144" s="47">
        <f>SUM(F139,F143)</f>
        <v>848461.16</v>
      </c>
    </row>
  </sheetData>
  <mergeCells count="125">
    <mergeCell ref="B131:C131"/>
    <mergeCell ref="B134:F134"/>
    <mergeCell ref="B135:C135"/>
    <mergeCell ref="B136:C139"/>
    <mergeCell ref="D139:E139"/>
    <mergeCell ref="B140:C143"/>
    <mergeCell ref="D143:E143"/>
    <mergeCell ref="B144:E144"/>
    <mergeCell ref="B121:C121"/>
    <mergeCell ref="B122:C122"/>
    <mergeCell ref="B123:C123"/>
    <mergeCell ref="B124:C124"/>
    <mergeCell ref="B125:C125"/>
    <mergeCell ref="B127:C127"/>
    <mergeCell ref="B128:C128"/>
    <mergeCell ref="B129:C129"/>
    <mergeCell ref="B130:C130"/>
    <mergeCell ref="B112:C112"/>
    <mergeCell ref="B113:C113"/>
    <mergeCell ref="B114:C114"/>
    <mergeCell ref="B115:C115"/>
    <mergeCell ref="B116:C116"/>
    <mergeCell ref="B117:C117"/>
    <mergeCell ref="B118:C118"/>
    <mergeCell ref="B119:C119"/>
    <mergeCell ref="B120:C120"/>
    <mergeCell ref="B98:C98"/>
    <mergeCell ref="B99:C99"/>
    <mergeCell ref="B101:C101"/>
    <mergeCell ref="B102:C102"/>
    <mergeCell ref="B105:F105"/>
    <mergeCell ref="B106:F106"/>
    <mergeCell ref="B108:C108"/>
    <mergeCell ref="B110:C110"/>
    <mergeCell ref="B111:C111"/>
    <mergeCell ref="B89:C89"/>
    <mergeCell ref="B90:C90"/>
    <mergeCell ref="B91:C91"/>
    <mergeCell ref="B92:C92"/>
    <mergeCell ref="B93:C93"/>
    <mergeCell ref="B94:C94"/>
    <mergeCell ref="B95:C95"/>
    <mergeCell ref="B96:C96"/>
    <mergeCell ref="B97:F97"/>
    <mergeCell ref="B78:C78"/>
    <mergeCell ref="B79:C79"/>
    <mergeCell ref="B80:C80"/>
    <mergeCell ref="B81:C81"/>
    <mergeCell ref="B84:F84"/>
    <mergeCell ref="B85:C85"/>
    <mergeCell ref="B86:C86"/>
    <mergeCell ref="B87:F87"/>
    <mergeCell ref="B88:C88"/>
    <mergeCell ref="B69:C69"/>
    <mergeCell ref="B70:C70"/>
    <mergeCell ref="B71:C71"/>
    <mergeCell ref="B72:C72"/>
    <mergeCell ref="B73:C73"/>
    <mergeCell ref="B74:C74"/>
    <mergeCell ref="B75:C75"/>
    <mergeCell ref="B76:C76"/>
    <mergeCell ref="B77:C77"/>
    <mergeCell ref="B60:C60"/>
    <mergeCell ref="B61:C61"/>
    <mergeCell ref="B62:C62"/>
    <mergeCell ref="B63:F63"/>
    <mergeCell ref="B64:C64"/>
    <mergeCell ref="B65:C65"/>
    <mergeCell ref="B66:C66"/>
    <mergeCell ref="B67:C67"/>
    <mergeCell ref="B68:C68"/>
    <mergeCell ref="B51:C51"/>
    <mergeCell ref="B52:C52"/>
    <mergeCell ref="B53:C53"/>
    <mergeCell ref="B54:C54"/>
    <mergeCell ref="B55:C55"/>
    <mergeCell ref="B56:C56"/>
    <mergeCell ref="B57:C57"/>
    <mergeCell ref="B58:C58"/>
    <mergeCell ref="B59:C59"/>
    <mergeCell ref="B42:C42"/>
    <mergeCell ref="B43:C43"/>
    <mergeCell ref="B44:C44"/>
    <mergeCell ref="B45:C45"/>
    <mergeCell ref="B46:C46"/>
    <mergeCell ref="B47:C47"/>
    <mergeCell ref="B48:C48"/>
    <mergeCell ref="B49:C49"/>
    <mergeCell ref="B50:C50"/>
    <mergeCell ref="B33:C33"/>
    <mergeCell ref="B34:C34"/>
    <mergeCell ref="B35:C35"/>
    <mergeCell ref="B36:C36"/>
    <mergeCell ref="B37:C37"/>
    <mergeCell ref="B38:C38"/>
    <mergeCell ref="B39:C39"/>
    <mergeCell ref="B40:C40"/>
    <mergeCell ref="B41:C41"/>
    <mergeCell ref="B24:C24"/>
    <mergeCell ref="B25:C25"/>
    <mergeCell ref="B26:C26"/>
    <mergeCell ref="B27:C27"/>
    <mergeCell ref="B28:C28"/>
    <mergeCell ref="B29:C29"/>
    <mergeCell ref="B30:C30"/>
    <mergeCell ref="B31:C31"/>
    <mergeCell ref="B32:C32"/>
    <mergeCell ref="B15:C15"/>
    <mergeCell ref="B16:C16"/>
    <mergeCell ref="B17:C17"/>
    <mergeCell ref="B18:C18"/>
    <mergeCell ref="B19:C19"/>
    <mergeCell ref="B20:C20"/>
    <mergeCell ref="B21:C21"/>
    <mergeCell ref="B22:C22"/>
    <mergeCell ref="B23:C23"/>
    <mergeCell ref="B6:F6"/>
    <mergeCell ref="B7:F7"/>
    <mergeCell ref="B8:C8"/>
    <mergeCell ref="B9:C9"/>
    <mergeCell ref="B10:F10"/>
    <mergeCell ref="B11:C11"/>
    <mergeCell ref="B12:C12"/>
    <mergeCell ref="B13:C13"/>
    <mergeCell ref="B14:C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73" zoomScaleNormal="100" workbookViewId="0">
      <selection activeCell="F88" sqref="F88"/>
    </sheetView>
  </sheetViews>
  <sheetFormatPr defaultRowHeight="15" x14ac:dyDescent="0.25"/>
  <cols>
    <col min="1" max="1" width="28.140625"/>
    <col min="2" max="2" width="24.85546875"/>
    <col min="3" max="3" width="14.42578125"/>
    <col min="4" max="4" width="8.5703125"/>
    <col min="5" max="5" width="14.140625"/>
    <col min="6" max="6" width="10.5703125" bestFit="1" customWidth="1"/>
    <col min="7"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36.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7">
        <v>5999</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5999</v>
      </c>
      <c r="F13" s="1"/>
    </row>
    <row r="14" spans="1:6" x14ac:dyDescent="0.25">
      <c r="A14" s="350" t="s">
        <v>14</v>
      </c>
      <c r="B14" s="350"/>
      <c r="C14" s="19" t="s">
        <v>15</v>
      </c>
      <c r="D14" s="19">
        <v>112</v>
      </c>
      <c r="E14" s="227">
        <f>106173.44-86573.44</f>
        <v>19600</v>
      </c>
      <c r="F14" s="238"/>
    </row>
    <row r="15" spans="1:6" x14ac:dyDescent="0.25">
      <c r="A15" s="269" t="s">
        <v>13</v>
      </c>
      <c r="B15" s="269"/>
      <c r="C15" s="22">
        <v>339018</v>
      </c>
      <c r="D15" s="22">
        <v>112</v>
      </c>
      <c r="E15" s="24">
        <f>SUM(E14)</f>
        <v>19600</v>
      </c>
      <c r="F15" s="1"/>
    </row>
    <row r="16" spans="1:6" x14ac:dyDescent="0.25">
      <c r="A16" s="350" t="s">
        <v>16</v>
      </c>
      <c r="B16" s="350"/>
      <c r="C16" s="25" t="s">
        <v>17</v>
      </c>
      <c r="D16" s="26">
        <v>112</v>
      </c>
      <c r="E16" s="204"/>
      <c r="F16" s="1"/>
    </row>
    <row r="17" spans="1:6" x14ac:dyDescent="0.25">
      <c r="A17" s="269" t="s">
        <v>13</v>
      </c>
      <c r="B17" s="269"/>
      <c r="C17" s="22">
        <v>339020</v>
      </c>
      <c r="D17" s="23">
        <v>112</v>
      </c>
      <c r="E17" s="24">
        <f>SUM(E16)</f>
        <v>0</v>
      </c>
      <c r="F17" s="1"/>
    </row>
    <row r="18" spans="1:6" x14ac:dyDescent="0.25">
      <c r="A18" s="350" t="s">
        <v>18</v>
      </c>
      <c r="B18" s="350"/>
      <c r="C18" s="19" t="s">
        <v>19</v>
      </c>
      <c r="D18" s="20">
        <v>112</v>
      </c>
      <c r="E18" s="240">
        <v>60000</v>
      </c>
      <c r="F18" s="1"/>
    </row>
    <row r="19" spans="1:6" x14ac:dyDescent="0.25">
      <c r="A19" s="350" t="s">
        <v>20</v>
      </c>
      <c r="B19" s="350"/>
      <c r="C19" s="19" t="s">
        <v>21</v>
      </c>
      <c r="D19" s="20">
        <v>112</v>
      </c>
      <c r="E19" s="240">
        <v>30000</v>
      </c>
      <c r="F19" s="1"/>
    </row>
    <row r="20" spans="1:6" x14ac:dyDescent="0.25">
      <c r="A20" s="269" t="s">
        <v>13</v>
      </c>
      <c r="B20" s="269"/>
      <c r="C20" s="22">
        <v>339030</v>
      </c>
      <c r="D20" s="23">
        <v>112</v>
      </c>
      <c r="E20" s="24">
        <f>SUM(E18:E19)</f>
        <v>90000</v>
      </c>
      <c r="F20" s="1"/>
    </row>
    <row r="21" spans="1:6" x14ac:dyDescent="0.25">
      <c r="A21" s="351" t="s">
        <v>22</v>
      </c>
      <c r="B21" s="351"/>
      <c r="C21" s="19" t="s">
        <v>23</v>
      </c>
      <c r="D21" s="20">
        <v>112</v>
      </c>
      <c r="E21" s="241">
        <v>15000</v>
      </c>
      <c r="F21" s="1"/>
    </row>
    <row r="22" spans="1:6" x14ac:dyDescent="0.25">
      <c r="A22" s="269" t="s">
        <v>13</v>
      </c>
      <c r="B22" s="269"/>
      <c r="C22" s="22">
        <v>339031</v>
      </c>
      <c r="D22" s="23">
        <v>112</v>
      </c>
      <c r="E22" s="24">
        <f>SUM(E21)</f>
        <v>15000</v>
      </c>
      <c r="F22" s="1"/>
    </row>
    <row r="23" spans="1:6" x14ac:dyDescent="0.25">
      <c r="A23" s="350" t="s">
        <v>24</v>
      </c>
      <c r="B23" s="350"/>
      <c r="C23" s="25" t="s">
        <v>25</v>
      </c>
      <c r="D23" s="26">
        <v>112</v>
      </c>
      <c r="E23" s="242">
        <v>15000</v>
      </c>
      <c r="F23" s="1"/>
    </row>
    <row r="24" spans="1:6" x14ac:dyDescent="0.25">
      <c r="A24" s="269" t="s">
        <v>13</v>
      </c>
      <c r="B24" s="269"/>
      <c r="C24" s="22">
        <v>339032</v>
      </c>
      <c r="D24" s="23">
        <v>112</v>
      </c>
      <c r="E24" s="24">
        <f>SUM(E23)</f>
        <v>15000</v>
      </c>
      <c r="F24" s="1"/>
    </row>
    <row r="25" spans="1:6" x14ac:dyDescent="0.25">
      <c r="A25" s="350" t="s">
        <v>26</v>
      </c>
      <c r="B25" s="350"/>
      <c r="C25" s="19" t="s">
        <v>27</v>
      </c>
      <c r="D25" s="20">
        <v>112</v>
      </c>
      <c r="E25" s="204"/>
      <c r="F25" s="1"/>
    </row>
    <row r="26" spans="1:6" x14ac:dyDescent="0.25">
      <c r="A26" s="350" t="s">
        <v>28</v>
      </c>
      <c r="B26" s="350"/>
      <c r="C26" s="25" t="s">
        <v>29</v>
      </c>
      <c r="D26" s="26">
        <v>112</v>
      </c>
      <c r="E26" s="204"/>
      <c r="F26" s="1"/>
    </row>
    <row r="27" spans="1:6" x14ac:dyDescent="0.25">
      <c r="A27" s="350" t="s">
        <v>30</v>
      </c>
      <c r="B27" s="350"/>
      <c r="C27" s="19" t="s">
        <v>31</v>
      </c>
      <c r="D27" s="20">
        <v>112</v>
      </c>
      <c r="E27" s="243">
        <v>2000</v>
      </c>
      <c r="F27" s="1"/>
    </row>
    <row r="28" spans="1:6" x14ac:dyDescent="0.25">
      <c r="A28" s="269" t="s">
        <v>13</v>
      </c>
      <c r="B28" s="269"/>
      <c r="C28" s="22">
        <v>339033</v>
      </c>
      <c r="D28" s="23">
        <v>112</v>
      </c>
      <c r="E28" s="24">
        <f>SUM(E25:E27)</f>
        <v>2000</v>
      </c>
      <c r="F28" s="1"/>
    </row>
    <row r="29" spans="1:6" x14ac:dyDescent="0.25">
      <c r="A29" s="350" t="s">
        <v>32</v>
      </c>
      <c r="B29" s="350"/>
      <c r="C29" s="25" t="s">
        <v>33</v>
      </c>
      <c r="D29" s="26">
        <v>112</v>
      </c>
      <c r="E29" s="244">
        <v>156579.66</v>
      </c>
      <c r="F29" s="1"/>
    </row>
    <row r="30" spans="1:6" x14ac:dyDescent="0.25">
      <c r="A30" s="350" t="s">
        <v>34</v>
      </c>
      <c r="B30" s="350"/>
      <c r="C30" s="19" t="s">
        <v>35</v>
      </c>
      <c r="D30" s="20">
        <v>112</v>
      </c>
      <c r="E30" s="244"/>
      <c r="F30" s="1"/>
    </row>
    <row r="31" spans="1:6" x14ac:dyDescent="0.25">
      <c r="A31" s="269" t="s">
        <v>13</v>
      </c>
      <c r="B31" s="269"/>
      <c r="C31" s="22">
        <v>339035</v>
      </c>
      <c r="D31" s="23">
        <v>112</v>
      </c>
      <c r="E31" s="24">
        <f>SUM(E29:E30)</f>
        <v>156579.66</v>
      </c>
      <c r="F31" s="1"/>
    </row>
    <row r="32" spans="1:6" x14ac:dyDescent="0.25">
      <c r="A32" s="350" t="s">
        <v>36</v>
      </c>
      <c r="B32" s="350"/>
      <c r="C32" s="25" t="s">
        <v>37</v>
      </c>
      <c r="D32" s="26">
        <v>112</v>
      </c>
      <c r="E32" s="245">
        <v>20341.55</v>
      </c>
      <c r="F32" s="1"/>
    </row>
    <row r="33" spans="1:6" x14ac:dyDescent="0.25">
      <c r="A33" s="350" t="s">
        <v>38</v>
      </c>
      <c r="B33" s="350"/>
      <c r="C33" s="19" t="s">
        <v>39</v>
      </c>
      <c r="D33" s="20">
        <v>112</v>
      </c>
      <c r="E33" s="204"/>
      <c r="F33" s="1"/>
    </row>
    <row r="34" spans="1:6" x14ac:dyDescent="0.25">
      <c r="A34" s="350" t="s">
        <v>40</v>
      </c>
      <c r="B34" s="350"/>
      <c r="C34" s="25" t="s">
        <v>41</v>
      </c>
      <c r="D34" s="26">
        <v>112</v>
      </c>
      <c r="E34" s="204"/>
      <c r="F34" s="1"/>
    </row>
    <row r="35" spans="1:6" x14ac:dyDescent="0.25">
      <c r="A35" s="350" t="s">
        <v>42</v>
      </c>
      <c r="B35" s="350"/>
      <c r="C35" s="19" t="s">
        <v>43</v>
      </c>
      <c r="D35" s="26">
        <v>112</v>
      </c>
      <c r="E35" s="204"/>
      <c r="F35" s="1"/>
    </row>
    <row r="36" spans="1:6" x14ac:dyDescent="0.25">
      <c r="A36" s="269" t="s">
        <v>13</v>
      </c>
      <c r="B36" s="269"/>
      <c r="C36" s="22">
        <v>339036</v>
      </c>
      <c r="D36" s="23">
        <v>112</v>
      </c>
      <c r="E36" s="24">
        <f>SUM(E32:E35)</f>
        <v>20341.55</v>
      </c>
      <c r="F36" s="1"/>
    </row>
    <row r="37" spans="1:6" x14ac:dyDescent="0.25">
      <c r="A37" s="350" t="s">
        <v>44</v>
      </c>
      <c r="B37" s="350"/>
      <c r="C37" s="19" t="s">
        <v>45</v>
      </c>
      <c r="D37" s="20">
        <v>112</v>
      </c>
      <c r="E37" s="204"/>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0</v>
      </c>
      <c r="F39" s="1"/>
    </row>
    <row r="40" spans="1:6" x14ac:dyDescent="0.25">
      <c r="A40" s="350" t="s">
        <v>48</v>
      </c>
      <c r="B40" s="350"/>
      <c r="C40" s="19" t="s">
        <v>49</v>
      </c>
      <c r="D40" s="20">
        <v>112</v>
      </c>
      <c r="E40" s="204"/>
      <c r="F40" s="1"/>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0</v>
      </c>
      <c r="F51" s="1"/>
    </row>
    <row r="52" spans="1:6" x14ac:dyDescent="0.25">
      <c r="A52" s="352" t="s">
        <v>67</v>
      </c>
      <c r="B52" s="352"/>
      <c r="C52" s="26" t="s">
        <v>68</v>
      </c>
      <c r="D52" s="26">
        <v>112</v>
      </c>
      <c r="E52" s="204"/>
      <c r="F52" s="1"/>
    </row>
    <row r="53" spans="1:6" x14ac:dyDescent="0.25">
      <c r="A53" s="269" t="s">
        <v>13</v>
      </c>
      <c r="B53" s="269"/>
      <c r="C53" s="23">
        <v>339047</v>
      </c>
      <c r="D53" s="23">
        <v>112</v>
      </c>
      <c r="E53" s="24">
        <f>SUM(E52)</f>
        <v>0</v>
      </c>
      <c r="F53" s="1"/>
    </row>
    <row r="54" spans="1:6" x14ac:dyDescent="0.25">
      <c r="A54" s="352" t="s">
        <v>69</v>
      </c>
      <c r="B54" s="352"/>
      <c r="C54" s="26" t="s">
        <v>70</v>
      </c>
      <c r="D54" s="26">
        <v>112</v>
      </c>
      <c r="E54" s="204"/>
      <c r="F54" s="1"/>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324520.21000000002</v>
      </c>
      <c r="F56" s="1"/>
    </row>
    <row r="57" spans="1:6" x14ac:dyDescent="0.25">
      <c r="A57" s="352" t="s">
        <v>72</v>
      </c>
      <c r="B57" s="352"/>
      <c r="C57" s="26" t="s">
        <v>73</v>
      </c>
      <c r="D57" s="26">
        <v>112</v>
      </c>
      <c r="E57" s="204"/>
      <c r="F57" s="1"/>
    </row>
    <row r="58" spans="1:6" x14ac:dyDescent="0.25">
      <c r="A58" s="269" t="s">
        <v>13</v>
      </c>
      <c r="B58" s="269"/>
      <c r="C58" s="23">
        <v>339147</v>
      </c>
      <c r="D58" s="23">
        <v>112</v>
      </c>
      <c r="E58" s="24">
        <f>SUM(E57)</f>
        <v>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0</v>
      </c>
      <c r="F61" s="1"/>
    </row>
    <row r="62" spans="1:6" x14ac:dyDescent="0.25">
      <c r="A62" s="354" t="s">
        <v>76</v>
      </c>
      <c r="B62" s="354"/>
      <c r="C62" s="205"/>
      <c r="D62" s="206"/>
      <c r="E62" s="207">
        <f>SUM(E56,E61)</f>
        <v>324520.21000000002</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46">
        <v>60951</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60951</v>
      </c>
      <c r="F75" s="1"/>
    </row>
    <row r="76" spans="1:6" x14ac:dyDescent="0.25">
      <c r="A76" s="276" t="s">
        <v>71</v>
      </c>
      <c r="B76" s="276"/>
      <c r="C76" s="37">
        <v>449000</v>
      </c>
      <c r="D76" s="37">
        <v>112</v>
      </c>
      <c r="E76" s="38">
        <f>SUM(E65,E67,E69,E71,E75)</f>
        <v>60951</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60951</v>
      </c>
      <c r="F80" s="1"/>
    </row>
    <row r="81" spans="1:6" x14ac:dyDescent="0.25">
      <c r="A81" s="278" t="s">
        <v>93</v>
      </c>
      <c r="B81" s="278"/>
      <c r="C81" s="45"/>
      <c r="D81" s="46"/>
      <c r="E81" s="47">
        <f>SUM(E62,E80)</f>
        <v>385471.21</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36.75" x14ac:dyDescent="0.25">
      <c r="A86" s="359" t="s">
        <v>5</v>
      </c>
      <c r="B86" s="359"/>
      <c r="C86" s="210" t="s">
        <v>6</v>
      </c>
      <c r="D86" s="210" t="s">
        <v>7</v>
      </c>
      <c r="E86" s="211" t="s">
        <v>2</v>
      </c>
      <c r="F86" s="1"/>
    </row>
    <row r="87" spans="1:6" ht="15.75" customHeight="1" thickBot="1" x14ac:dyDescent="0.3">
      <c r="A87" s="281" t="s">
        <v>8</v>
      </c>
      <c r="B87" s="281"/>
      <c r="C87" s="281"/>
      <c r="D87" s="281"/>
      <c r="E87" s="281"/>
      <c r="F87" s="1"/>
    </row>
    <row r="88" spans="1:6" x14ac:dyDescent="0.25">
      <c r="A88" s="268" t="s">
        <v>14</v>
      </c>
      <c r="B88" s="268"/>
      <c r="C88" s="53">
        <v>339018</v>
      </c>
      <c r="D88" s="54">
        <v>100</v>
      </c>
      <c r="E88" s="227">
        <f>49426.56+86573.44</f>
        <v>136000</v>
      </c>
      <c r="F88" s="238"/>
    </row>
    <row r="89" spans="1:6" x14ac:dyDescent="0.25">
      <c r="A89" s="268" t="s">
        <v>18</v>
      </c>
      <c r="B89" s="268"/>
      <c r="C89" s="56">
        <v>339030</v>
      </c>
      <c r="D89" s="54">
        <v>100</v>
      </c>
      <c r="E89" s="204"/>
      <c r="F89" s="1"/>
    </row>
    <row r="90" spans="1:6" x14ac:dyDescent="0.25">
      <c r="A90" s="268" t="s">
        <v>95</v>
      </c>
      <c r="B90" s="268"/>
      <c r="C90" s="53">
        <v>339031</v>
      </c>
      <c r="D90" s="57">
        <v>100</v>
      </c>
      <c r="E90" s="204"/>
      <c r="F90" s="1"/>
    </row>
    <row r="91" spans="1:6" x14ac:dyDescent="0.25">
      <c r="A91" s="268" t="s">
        <v>96</v>
      </c>
      <c r="B91" s="268"/>
      <c r="C91" s="56">
        <v>339032</v>
      </c>
      <c r="D91" s="58">
        <v>100</v>
      </c>
      <c r="E91" s="204"/>
      <c r="F91" s="1"/>
    </row>
    <row r="92" spans="1:6" x14ac:dyDescent="0.25">
      <c r="A92" s="268" t="s">
        <v>97</v>
      </c>
      <c r="B92" s="268"/>
      <c r="C92" s="59">
        <v>339033</v>
      </c>
      <c r="D92" s="60">
        <v>100</v>
      </c>
      <c r="E92" s="204"/>
      <c r="F92" s="1"/>
    </row>
    <row r="93" spans="1:6" x14ac:dyDescent="0.25">
      <c r="A93" s="268" t="s">
        <v>98</v>
      </c>
      <c r="B93" s="268"/>
      <c r="C93" s="56">
        <v>339036</v>
      </c>
      <c r="D93" s="58">
        <v>100</v>
      </c>
      <c r="E93" s="204"/>
      <c r="F93" s="1"/>
    </row>
    <row r="94" spans="1:6" x14ac:dyDescent="0.25">
      <c r="A94" s="268" t="s">
        <v>99</v>
      </c>
      <c r="B94" s="268"/>
      <c r="C94" s="61">
        <v>339039</v>
      </c>
      <c r="D94" s="62">
        <v>100</v>
      </c>
      <c r="E94" s="204"/>
      <c r="F94" s="1"/>
    </row>
    <row r="95" spans="1:6" x14ac:dyDescent="0.25">
      <c r="A95" s="282" t="s">
        <v>71</v>
      </c>
      <c r="B95" s="282"/>
      <c r="C95" s="63">
        <v>339000</v>
      </c>
      <c r="D95" s="64">
        <v>100</v>
      </c>
      <c r="E95" s="29">
        <f>SUM(E88:E94)</f>
        <v>136000</v>
      </c>
      <c r="F95" s="1"/>
    </row>
    <row r="96" spans="1:6" x14ac:dyDescent="0.25">
      <c r="A96" s="360" t="s">
        <v>76</v>
      </c>
      <c r="B96" s="360"/>
      <c r="C96" s="32"/>
      <c r="D96" s="33"/>
      <c r="E96" s="34">
        <f>E95</f>
        <v>136000</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136000</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36.75" x14ac:dyDescent="0.25">
      <c r="A108" s="280" t="s">
        <v>5</v>
      </c>
      <c r="B108" s="280"/>
      <c r="C108" s="210" t="s">
        <v>6</v>
      </c>
      <c r="D108" s="210" t="s">
        <v>7</v>
      </c>
      <c r="E108" s="14" t="s">
        <v>2</v>
      </c>
      <c r="F108" s="1"/>
    </row>
    <row r="109" spans="1:6" ht="28.5" customHeight="1" thickBot="1" x14ac:dyDescent="0.3">
      <c r="A109" s="214" t="s">
        <v>8</v>
      </c>
      <c r="B109" s="215"/>
      <c r="C109" s="215"/>
      <c r="D109" s="215"/>
      <c r="E109" s="216"/>
      <c r="F109" s="1"/>
    </row>
    <row r="110" spans="1:6" x14ac:dyDescent="0.25">
      <c r="A110" s="268" t="s">
        <v>9</v>
      </c>
      <c r="B110" s="268"/>
      <c r="C110" s="53" t="s">
        <v>10</v>
      </c>
      <c r="D110" s="58">
        <v>112</v>
      </c>
      <c r="E110" s="247">
        <v>6000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6000</v>
      </c>
      <c r="F112" s="1"/>
    </row>
    <row r="113" spans="1:6" x14ac:dyDescent="0.25">
      <c r="A113" s="268" t="s">
        <v>18</v>
      </c>
      <c r="B113" s="268"/>
      <c r="C113" s="56">
        <v>339030</v>
      </c>
      <c r="D113" s="58">
        <v>112</v>
      </c>
      <c r="E113" s="248">
        <v>6000</v>
      </c>
      <c r="F113" s="1"/>
    </row>
    <row r="114" spans="1:6" x14ac:dyDescent="0.25">
      <c r="A114" s="269" t="s">
        <v>13</v>
      </c>
      <c r="B114" s="269"/>
      <c r="C114" s="86">
        <v>339030</v>
      </c>
      <c r="D114" s="39">
        <v>112</v>
      </c>
      <c r="E114" s="24">
        <f>SUM(E113)</f>
        <v>6000</v>
      </c>
      <c r="F114" s="1"/>
    </row>
    <row r="115" spans="1:6" x14ac:dyDescent="0.25">
      <c r="A115" s="268" t="s">
        <v>26</v>
      </c>
      <c r="B115" s="268"/>
      <c r="C115" s="56" t="s">
        <v>27</v>
      </c>
      <c r="D115" s="58">
        <v>112</v>
      </c>
      <c r="E115" s="20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49">
        <v>6000</v>
      </c>
      <c r="F118" s="1"/>
    </row>
    <row r="119" spans="1:6" x14ac:dyDescent="0.25">
      <c r="A119" s="269" t="s">
        <v>13</v>
      </c>
      <c r="B119" s="269"/>
      <c r="C119" s="86">
        <v>339036</v>
      </c>
      <c r="D119" s="39">
        <v>112</v>
      </c>
      <c r="E119" s="24">
        <f>SUM(E118)</f>
        <v>6000</v>
      </c>
      <c r="F119" s="1"/>
    </row>
    <row r="120" spans="1:6" x14ac:dyDescent="0.25">
      <c r="A120" s="268" t="s">
        <v>105</v>
      </c>
      <c r="B120" s="268"/>
      <c r="C120" s="56">
        <v>339039</v>
      </c>
      <c r="D120" s="58">
        <v>112</v>
      </c>
      <c r="E120" s="204"/>
      <c r="F120" s="1"/>
    </row>
    <row r="121" spans="1:6" x14ac:dyDescent="0.25">
      <c r="A121" s="269" t="s">
        <v>13</v>
      </c>
      <c r="B121" s="269"/>
      <c r="C121" s="86">
        <v>339039</v>
      </c>
      <c r="D121" s="39">
        <v>112</v>
      </c>
      <c r="E121" s="24">
        <f>SUM(E120)</f>
        <v>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18000</v>
      </c>
      <c r="F124" s="1"/>
    </row>
    <row r="125" spans="1:6" x14ac:dyDescent="0.25">
      <c r="A125" s="360" t="s">
        <v>76</v>
      </c>
      <c r="B125" s="360"/>
      <c r="C125" s="32"/>
      <c r="D125" s="33"/>
      <c r="E125" s="34">
        <f>E124</f>
        <v>18000</v>
      </c>
      <c r="F125" s="1"/>
    </row>
    <row r="126" spans="1:6" ht="18.7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18000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36.75" x14ac:dyDescent="0.25">
      <c r="A135" s="356" t="s">
        <v>5</v>
      </c>
      <c r="B135" s="356"/>
      <c r="C135" s="220" t="s">
        <v>118</v>
      </c>
      <c r="D135" s="220" t="s">
        <v>7</v>
      </c>
      <c r="E135" s="203" t="s">
        <v>2</v>
      </c>
      <c r="F135" s="1"/>
    </row>
    <row r="136" spans="1:6" x14ac:dyDescent="0.25">
      <c r="A136" s="362" t="s">
        <v>119</v>
      </c>
      <c r="B136" s="362"/>
      <c r="C136" s="101" t="s">
        <v>120</v>
      </c>
      <c r="D136" s="101">
        <v>112</v>
      </c>
      <c r="E136" s="221">
        <f>E62</f>
        <v>324520.21000000002</v>
      </c>
      <c r="F136" s="1"/>
    </row>
    <row r="137" spans="1:6" x14ac:dyDescent="0.25">
      <c r="A137" s="362"/>
      <c r="B137" s="362"/>
      <c r="C137" s="101">
        <v>2994</v>
      </c>
      <c r="D137" s="101">
        <v>100</v>
      </c>
      <c r="E137" s="221">
        <f>E96</f>
        <v>136000</v>
      </c>
      <c r="F137" s="1"/>
    </row>
    <row r="138" spans="1:6" x14ac:dyDescent="0.25">
      <c r="A138" s="362"/>
      <c r="B138" s="362"/>
      <c r="C138" s="101">
        <v>4572</v>
      </c>
      <c r="D138" s="101">
        <v>112</v>
      </c>
      <c r="E138" s="221">
        <f>E125</f>
        <v>18000</v>
      </c>
      <c r="F138" s="1"/>
    </row>
    <row r="139" spans="1:6" x14ac:dyDescent="0.25">
      <c r="A139" s="362"/>
      <c r="B139" s="362"/>
      <c r="C139" s="363" t="s">
        <v>123</v>
      </c>
      <c r="D139" s="363"/>
      <c r="E139" s="222">
        <f>SUM(E136:E138)</f>
        <v>478520.21</v>
      </c>
      <c r="F139" s="1"/>
    </row>
    <row r="140" spans="1:6" x14ac:dyDescent="0.25">
      <c r="A140" s="362" t="s">
        <v>124</v>
      </c>
      <c r="B140" s="362"/>
      <c r="C140" s="101" t="s">
        <v>120</v>
      </c>
      <c r="D140" s="101">
        <v>112</v>
      </c>
      <c r="E140" s="221">
        <f>E80</f>
        <v>60951</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60951</v>
      </c>
      <c r="F143" s="1"/>
    </row>
    <row r="144" spans="1:6" x14ac:dyDescent="0.25">
      <c r="A144" s="364" t="s">
        <v>126</v>
      </c>
      <c r="B144" s="364"/>
      <c r="C144" s="364"/>
      <c r="D144" s="364"/>
      <c r="E144" s="47">
        <f>SUM(E139,E143)</f>
        <v>539471.21</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112" zoomScaleNormal="100" workbookViewId="0">
      <selection activeCell="E24" sqref="E24"/>
    </sheetView>
  </sheetViews>
  <sheetFormatPr defaultRowHeight="15" x14ac:dyDescent="0.25"/>
  <cols>
    <col min="1" max="1" width="22.5703125"/>
    <col min="2" max="2" width="32.140625"/>
    <col min="3" max="3" width="12.42578125"/>
    <col min="4" max="4" width="11.140625"/>
    <col min="5" max="5" width="16.85546875"/>
    <col min="6" max="6" width="10.140625" bestFit="1" customWidth="1"/>
    <col min="7"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4">
        <v>15000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15000</v>
      </c>
      <c r="F13" s="1"/>
    </row>
    <row r="14" spans="1:6" x14ac:dyDescent="0.25">
      <c r="A14" s="350" t="s">
        <v>14</v>
      </c>
      <c r="B14" s="350"/>
      <c r="C14" s="19" t="s">
        <v>15</v>
      </c>
      <c r="D14" s="19">
        <v>112</v>
      </c>
      <c r="E14" s="234">
        <v>40000</v>
      </c>
      <c r="F14" s="1"/>
    </row>
    <row r="15" spans="1:6" x14ac:dyDescent="0.25">
      <c r="A15" s="269" t="s">
        <v>13</v>
      </c>
      <c r="B15" s="269"/>
      <c r="C15" s="22">
        <v>339018</v>
      </c>
      <c r="D15" s="22">
        <v>112</v>
      </c>
      <c r="E15" s="24">
        <f>SUM(E14)</f>
        <v>40000</v>
      </c>
      <c r="F15" s="1"/>
    </row>
    <row r="16" spans="1:6" x14ac:dyDescent="0.25">
      <c r="A16" s="350" t="s">
        <v>16</v>
      </c>
      <c r="B16" s="350"/>
      <c r="C16" s="25" t="s">
        <v>17</v>
      </c>
      <c r="D16" s="26">
        <v>112</v>
      </c>
      <c r="E16" s="234">
        <v>15000</v>
      </c>
      <c r="F16" s="1"/>
    </row>
    <row r="17" spans="1:6" x14ac:dyDescent="0.25">
      <c r="A17" s="269" t="s">
        <v>13</v>
      </c>
      <c r="B17" s="269"/>
      <c r="C17" s="22">
        <v>339020</v>
      </c>
      <c r="D17" s="23">
        <v>112</v>
      </c>
      <c r="E17" s="24">
        <f>SUM(E16)</f>
        <v>15000</v>
      </c>
      <c r="F17" s="1"/>
    </row>
    <row r="18" spans="1:6" x14ac:dyDescent="0.25">
      <c r="A18" s="350" t="s">
        <v>18</v>
      </c>
      <c r="B18" s="350"/>
      <c r="C18" s="19" t="s">
        <v>19</v>
      </c>
      <c r="D18" s="20">
        <v>112</v>
      </c>
      <c r="E18" s="234">
        <v>20000</v>
      </c>
      <c r="F18" s="1"/>
    </row>
    <row r="19" spans="1:6" x14ac:dyDescent="0.25">
      <c r="A19" s="350" t="s">
        <v>20</v>
      </c>
      <c r="B19" s="350"/>
      <c r="C19" s="19" t="s">
        <v>21</v>
      </c>
      <c r="D19" s="20">
        <v>112</v>
      </c>
      <c r="E19" s="234">
        <v>20000</v>
      </c>
      <c r="F19" s="1"/>
    </row>
    <row r="20" spans="1:6" x14ac:dyDescent="0.25">
      <c r="A20" s="269" t="s">
        <v>13</v>
      </c>
      <c r="B20" s="269"/>
      <c r="C20" s="22">
        <v>339030</v>
      </c>
      <c r="D20" s="23">
        <v>112</v>
      </c>
      <c r="E20" s="24">
        <f>SUM(E18:E19)</f>
        <v>40000</v>
      </c>
      <c r="F20" s="1"/>
    </row>
    <row r="21" spans="1:6" x14ac:dyDescent="0.25">
      <c r="A21" s="351" t="s">
        <v>22</v>
      </c>
      <c r="B21" s="351"/>
      <c r="C21" s="19" t="s">
        <v>23</v>
      </c>
      <c r="D21" s="20">
        <v>112</v>
      </c>
      <c r="E21" s="234"/>
      <c r="F21" s="1">
        <v>-5000</v>
      </c>
    </row>
    <row r="22" spans="1:6" x14ac:dyDescent="0.25">
      <c r="A22" s="269" t="s">
        <v>13</v>
      </c>
      <c r="B22" s="269"/>
      <c r="C22" s="22">
        <v>339031</v>
      </c>
      <c r="D22" s="23">
        <v>112</v>
      </c>
      <c r="E22" s="24">
        <f>SUM(E21)</f>
        <v>0</v>
      </c>
      <c r="F22" s="1"/>
    </row>
    <row r="23" spans="1:6" x14ac:dyDescent="0.25">
      <c r="A23" s="350" t="s">
        <v>24</v>
      </c>
      <c r="B23" s="350"/>
      <c r="C23" s="25" t="s">
        <v>25</v>
      </c>
      <c r="D23" s="26">
        <v>112</v>
      </c>
      <c r="E23" s="234"/>
      <c r="F23" s="1">
        <v>-5000</v>
      </c>
    </row>
    <row r="24" spans="1:6" x14ac:dyDescent="0.25">
      <c r="A24" s="269" t="s">
        <v>13</v>
      </c>
      <c r="B24" s="269"/>
      <c r="C24" s="22">
        <v>339032</v>
      </c>
      <c r="D24" s="23">
        <v>112</v>
      </c>
      <c r="E24" s="24">
        <f>SUM(E23)</f>
        <v>0</v>
      </c>
      <c r="F24" s="1"/>
    </row>
    <row r="25" spans="1:6" x14ac:dyDescent="0.25">
      <c r="A25" s="350" t="s">
        <v>26</v>
      </c>
      <c r="B25" s="350"/>
      <c r="C25" s="19" t="s">
        <v>27</v>
      </c>
      <c r="D25" s="20">
        <v>112</v>
      </c>
      <c r="E25" s="234">
        <v>5000</v>
      </c>
      <c r="F25" s="1"/>
    </row>
    <row r="26" spans="1:6" x14ac:dyDescent="0.25">
      <c r="A26" s="350" t="s">
        <v>28</v>
      </c>
      <c r="B26" s="350"/>
      <c r="C26" s="25" t="s">
        <v>29</v>
      </c>
      <c r="D26" s="26">
        <v>112</v>
      </c>
      <c r="E26" s="204"/>
      <c r="F26" s="1"/>
    </row>
    <row r="27" spans="1:6" x14ac:dyDescent="0.25">
      <c r="A27" s="350" t="s">
        <v>30</v>
      </c>
      <c r="B27" s="350"/>
      <c r="C27" s="19" t="s">
        <v>31</v>
      </c>
      <c r="D27" s="20">
        <v>112</v>
      </c>
      <c r="E27" s="204">
        <f>E50</f>
        <v>0</v>
      </c>
      <c r="F27" s="1"/>
    </row>
    <row r="28" spans="1:6" x14ac:dyDescent="0.25">
      <c r="A28" s="269" t="s">
        <v>13</v>
      </c>
      <c r="B28" s="269"/>
      <c r="C28" s="22">
        <v>339033</v>
      </c>
      <c r="D28" s="23">
        <v>112</v>
      </c>
      <c r="E28" s="24">
        <f>SUM(E25:E27)</f>
        <v>5000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34"/>
      <c r="F32" s="1"/>
    </row>
    <row r="33" spans="1:6" x14ac:dyDescent="0.25">
      <c r="A33" s="350" t="s">
        <v>38</v>
      </c>
      <c r="B33" s="350"/>
      <c r="C33" s="19" t="s">
        <v>39</v>
      </c>
      <c r="D33" s="20">
        <v>112</v>
      </c>
      <c r="E33" s="234"/>
      <c r="F33" s="1"/>
    </row>
    <row r="34" spans="1:6" x14ac:dyDescent="0.25">
      <c r="A34" s="350" t="s">
        <v>40</v>
      </c>
      <c r="B34" s="350"/>
      <c r="C34" s="25" t="s">
        <v>41</v>
      </c>
      <c r="D34" s="26">
        <v>112</v>
      </c>
      <c r="E34" s="234"/>
      <c r="F34" s="1"/>
    </row>
    <row r="35" spans="1:6" x14ac:dyDescent="0.25">
      <c r="A35" s="350" t="s">
        <v>42</v>
      </c>
      <c r="B35" s="350"/>
      <c r="C35" s="19" t="s">
        <v>43</v>
      </c>
      <c r="D35" s="26">
        <v>112</v>
      </c>
      <c r="E35" s="234"/>
      <c r="F35" s="1"/>
    </row>
    <row r="36" spans="1:6" x14ac:dyDescent="0.25">
      <c r="A36" s="269" t="s">
        <v>13</v>
      </c>
      <c r="B36" s="269"/>
      <c r="C36" s="22">
        <v>339036</v>
      </c>
      <c r="D36" s="23">
        <v>112</v>
      </c>
      <c r="E36" s="24">
        <f>SUM(E32:E35)</f>
        <v>0</v>
      </c>
      <c r="F36" s="15">
        <v>-60000</v>
      </c>
    </row>
    <row r="37" spans="1:6" x14ac:dyDescent="0.25">
      <c r="A37" s="350" t="s">
        <v>44</v>
      </c>
      <c r="B37" s="350"/>
      <c r="C37" s="19" t="s">
        <v>45</v>
      </c>
      <c r="D37" s="20">
        <v>112</v>
      </c>
      <c r="E37" s="234">
        <v>160000</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160000</v>
      </c>
      <c r="F39" s="1"/>
    </row>
    <row r="40" spans="1:6" x14ac:dyDescent="0.25">
      <c r="A40" s="350" t="s">
        <v>48</v>
      </c>
      <c r="B40" s="350"/>
      <c r="C40" s="19" t="s">
        <v>49</v>
      </c>
      <c r="D40" s="20">
        <v>112</v>
      </c>
      <c r="E40" s="234">
        <v>25500</v>
      </c>
      <c r="F40" s="1">
        <v>-30000</v>
      </c>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25500</v>
      </c>
      <c r="F51" s="1"/>
    </row>
    <row r="52" spans="1:6" x14ac:dyDescent="0.25">
      <c r="A52" s="352" t="s">
        <v>67</v>
      </c>
      <c r="B52" s="352"/>
      <c r="C52" s="26" t="s">
        <v>68</v>
      </c>
      <c r="D52" s="26">
        <v>112</v>
      </c>
      <c r="E52" s="234">
        <v>6000</v>
      </c>
      <c r="F52" s="1"/>
    </row>
    <row r="53" spans="1:6" x14ac:dyDescent="0.25">
      <c r="A53" s="269" t="s">
        <v>13</v>
      </c>
      <c r="B53" s="269"/>
      <c r="C53" s="23">
        <v>339047</v>
      </c>
      <c r="D53" s="23">
        <v>112</v>
      </c>
      <c r="E53" s="24">
        <f>SUM(E52)</f>
        <v>6000</v>
      </c>
      <c r="F53" s="1"/>
    </row>
    <row r="54" spans="1:6" x14ac:dyDescent="0.25">
      <c r="A54" s="352" t="s">
        <v>69</v>
      </c>
      <c r="B54" s="352"/>
      <c r="C54" s="26" t="s">
        <v>70</v>
      </c>
      <c r="D54" s="26">
        <v>112</v>
      </c>
      <c r="E54" s="234">
        <v>0</v>
      </c>
      <c r="F54" s="1">
        <v>-4000</v>
      </c>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306500</v>
      </c>
      <c r="F56" s="1"/>
    </row>
    <row r="57" spans="1:6" x14ac:dyDescent="0.25">
      <c r="A57" s="352" t="s">
        <v>72</v>
      </c>
      <c r="B57" s="352"/>
      <c r="C57" s="26" t="s">
        <v>73</v>
      </c>
      <c r="D57" s="26">
        <v>112</v>
      </c>
      <c r="E57" s="204"/>
      <c r="F57" s="1"/>
    </row>
    <row r="58" spans="1:6" x14ac:dyDescent="0.25">
      <c r="A58" s="269" t="s">
        <v>13</v>
      </c>
      <c r="B58" s="269"/>
      <c r="C58" s="23">
        <v>339147</v>
      </c>
      <c r="D58" s="23">
        <v>112</v>
      </c>
      <c r="E58" s="24">
        <f>SUM(E57)</f>
        <v>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0</v>
      </c>
      <c r="F61" s="1"/>
    </row>
    <row r="62" spans="1:6" x14ac:dyDescent="0.25">
      <c r="A62" s="354" t="s">
        <v>76</v>
      </c>
      <c r="B62" s="354"/>
      <c r="C62" s="205"/>
      <c r="D62" s="206"/>
      <c r="E62" s="207">
        <f>SUM(E56,E61)</f>
        <v>306500</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34">
        <v>17347</v>
      </c>
      <c r="F72" s="15">
        <v>-10000</v>
      </c>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17347</v>
      </c>
      <c r="F75" s="1"/>
    </row>
    <row r="76" spans="1:6" x14ac:dyDescent="0.25">
      <c r="A76" s="276" t="s">
        <v>71</v>
      </c>
      <c r="B76" s="276"/>
      <c r="C76" s="37">
        <v>449000</v>
      </c>
      <c r="D76" s="37">
        <v>112</v>
      </c>
      <c r="E76" s="38">
        <f>SUM(E65,E67,E69,E71,E75)</f>
        <v>17347</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17347</v>
      </c>
      <c r="F80" s="1"/>
    </row>
    <row r="81" spans="1:6" x14ac:dyDescent="0.25">
      <c r="A81" s="278" t="s">
        <v>93</v>
      </c>
      <c r="B81" s="278"/>
      <c r="C81" s="45"/>
      <c r="D81" s="46"/>
      <c r="E81" s="47">
        <f>SUM(E62,E80)</f>
        <v>323847</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54">
        <v>123000</v>
      </c>
      <c r="F88" s="15"/>
    </row>
    <row r="89" spans="1:6" x14ac:dyDescent="0.25">
      <c r="A89" s="268" t="s">
        <v>18</v>
      </c>
      <c r="B89" s="268"/>
      <c r="C89" s="56">
        <v>339030</v>
      </c>
      <c r="D89" s="54">
        <v>100</v>
      </c>
      <c r="E89" s="204"/>
      <c r="F89" s="1"/>
    </row>
    <row r="90" spans="1:6" x14ac:dyDescent="0.25">
      <c r="A90" s="268" t="s">
        <v>95</v>
      </c>
      <c r="B90" s="268"/>
      <c r="C90" s="53">
        <v>339031</v>
      </c>
      <c r="D90" s="57">
        <v>100</v>
      </c>
      <c r="E90" s="204"/>
      <c r="F90" s="1"/>
    </row>
    <row r="91" spans="1:6" x14ac:dyDescent="0.25">
      <c r="A91" s="268" t="s">
        <v>96</v>
      </c>
      <c r="B91" s="268"/>
      <c r="C91" s="56">
        <v>339032</v>
      </c>
      <c r="D91" s="58">
        <v>100</v>
      </c>
      <c r="E91" s="204"/>
      <c r="F91" s="1"/>
    </row>
    <row r="92" spans="1:6" x14ac:dyDescent="0.25">
      <c r="A92" s="268" t="s">
        <v>97</v>
      </c>
      <c r="B92" s="268"/>
      <c r="C92" s="59">
        <v>339033</v>
      </c>
      <c r="D92" s="60">
        <v>100</v>
      </c>
      <c r="E92" s="204"/>
      <c r="F92" s="1"/>
    </row>
    <row r="93" spans="1:6" x14ac:dyDescent="0.25">
      <c r="A93" s="268" t="s">
        <v>98</v>
      </c>
      <c r="B93" s="268"/>
      <c r="C93" s="56">
        <v>339036</v>
      </c>
      <c r="D93" s="58">
        <v>100</v>
      </c>
      <c r="E93" s="204"/>
      <c r="F93" s="1"/>
    </row>
    <row r="94" spans="1:6" x14ac:dyDescent="0.25">
      <c r="A94" s="268" t="s">
        <v>99</v>
      </c>
      <c r="B94" s="268"/>
      <c r="C94" s="61">
        <v>339039</v>
      </c>
      <c r="D94" s="62">
        <v>100</v>
      </c>
      <c r="E94" s="204"/>
      <c r="F94" s="1"/>
    </row>
    <row r="95" spans="1:6" x14ac:dyDescent="0.25">
      <c r="A95" s="282" t="s">
        <v>71</v>
      </c>
      <c r="B95" s="282"/>
      <c r="C95" s="63">
        <v>339000</v>
      </c>
      <c r="D95" s="64">
        <v>100</v>
      </c>
      <c r="E95" s="29">
        <f>SUM(E88:E94)</f>
        <v>123000</v>
      </c>
      <c r="F95" s="1"/>
    </row>
    <row r="96" spans="1:6" x14ac:dyDescent="0.25">
      <c r="A96" s="360" t="s">
        <v>76</v>
      </c>
      <c r="B96" s="360"/>
      <c r="C96" s="32"/>
      <c r="D96" s="33"/>
      <c r="E96" s="34">
        <f>E95</f>
        <v>123000</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123000</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24.75" x14ac:dyDescent="0.25">
      <c r="A108" s="280" t="s">
        <v>5</v>
      </c>
      <c r="B108" s="280"/>
      <c r="C108" s="210" t="s">
        <v>6</v>
      </c>
      <c r="D108" s="210" t="s">
        <v>7</v>
      </c>
      <c r="E108" s="14" t="s">
        <v>2</v>
      </c>
      <c r="F108" s="1"/>
    </row>
    <row r="109" spans="1:6" ht="53.25" customHeight="1" x14ac:dyDescent="0.25">
      <c r="A109" s="214" t="s">
        <v>8</v>
      </c>
      <c r="B109" s="215"/>
      <c r="C109" s="215"/>
      <c r="D109" s="215"/>
      <c r="E109" s="216"/>
      <c r="F109" s="1"/>
    </row>
    <row r="110" spans="1:6" x14ac:dyDescent="0.25">
      <c r="A110" s="268" t="s">
        <v>9</v>
      </c>
      <c r="B110" s="268"/>
      <c r="C110" s="53" t="s">
        <v>10</v>
      </c>
      <c r="D110" s="58">
        <v>112</v>
      </c>
      <c r="E110" s="204">
        <v>10000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10000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v>5000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5000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04"/>
      <c r="F120" s="1"/>
    </row>
    <row r="121" spans="1:6" x14ac:dyDescent="0.25">
      <c r="A121" s="269" t="s">
        <v>13</v>
      </c>
      <c r="B121" s="269"/>
      <c r="C121" s="86">
        <v>339039</v>
      </c>
      <c r="D121" s="39">
        <v>112</v>
      </c>
      <c r="E121" s="24">
        <f>SUM(E120)</f>
        <v>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15000</v>
      </c>
      <c r="F124" s="1"/>
    </row>
    <row r="125" spans="1:6" x14ac:dyDescent="0.25">
      <c r="A125" s="360" t="s">
        <v>76</v>
      </c>
      <c r="B125" s="360"/>
      <c r="C125" s="32"/>
      <c r="D125" s="33"/>
      <c r="E125" s="34">
        <f>E124</f>
        <v>15000</v>
      </c>
      <c r="F125" s="1"/>
    </row>
    <row r="126" spans="1:6" ht="20.2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15000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306500</v>
      </c>
      <c r="F136" s="1"/>
    </row>
    <row r="137" spans="1:6" x14ac:dyDescent="0.25">
      <c r="A137" s="362"/>
      <c r="B137" s="362"/>
      <c r="C137" s="101">
        <v>2994</v>
      </c>
      <c r="D137" s="101">
        <v>100</v>
      </c>
      <c r="E137" s="221">
        <f>E96</f>
        <v>123000</v>
      </c>
      <c r="F137" s="1"/>
    </row>
    <row r="138" spans="1:6" x14ac:dyDescent="0.25">
      <c r="A138" s="362"/>
      <c r="B138" s="362"/>
      <c r="C138" s="101">
        <v>4572</v>
      </c>
      <c r="D138" s="101">
        <v>112</v>
      </c>
      <c r="E138" s="221">
        <f>E125</f>
        <v>15000</v>
      </c>
      <c r="F138" s="1"/>
    </row>
    <row r="139" spans="1:6" x14ac:dyDescent="0.25">
      <c r="A139" s="362"/>
      <c r="B139" s="362"/>
      <c r="C139" s="363" t="s">
        <v>123</v>
      </c>
      <c r="D139" s="363"/>
      <c r="E139" s="222">
        <f>SUM(E136:E138)</f>
        <v>444500</v>
      </c>
      <c r="F139" s="1"/>
    </row>
    <row r="140" spans="1:6" x14ac:dyDescent="0.25">
      <c r="A140" s="362" t="s">
        <v>124</v>
      </c>
      <c r="B140" s="362"/>
      <c r="C140" s="101" t="s">
        <v>120</v>
      </c>
      <c r="D140" s="101">
        <v>112</v>
      </c>
      <c r="E140" s="221">
        <f>E80</f>
        <v>17347</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17347</v>
      </c>
      <c r="F143" s="1"/>
    </row>
    <row r="144" spans="1:6" x14ac:dyDescent="0.25">
      <c r="A144" s="364" t="s">
        <v>126</v>
      </c>
      <c r="B144" s="364"/>
      <c r="C144" s="364"/>
      <c r="D144" s="364"/>
      <c r="E144" s="47">
        <f>SUM(E139,E143)</f>
        <v>461847</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9" firstPageNumber="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zoomScaleNormal="100" workbookViewId="0">
      <selection activeCell="E136" sqref="E136"/>
    </sheetView>
  </sheetViews>
  <sheetFormatPr defaultRowHeight="15" x14ac:dyDescent="0.25"/>
  <cols>
    <col min="1" max="1" width="21.140625"/>
    <col min="2" max="2" width="30.7109375"/>
    <col min="3" max="3" width="13.28515625"/>
    <col min="4" max="4" width="10"/>
    <col min="5" max="5" width="18.425781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6.5" customHeight="1" x14ac:dyDescent="0.25">
      <c r="A6" s="263" t="s">
        <v>149</v>
      </c>
      <c r="B6" s="263"/>
      <c r="C6" s="263"/>
      <c r="D6" s="263"/>
      <c r="E6" s="263"/>
      <c r="F6" s="1"/>
    </row>
    <row r="7" spans="1:6" ht="15" customHeight="1" x14ac:dyDescent="0.25">
      <c r="A7" s="264" t="s">
        <v>4</v>
      </c>
      <c r="B7" s="264"/>
      <c r="C7" s="264"/>
      <c r="D7" s="264"/>
      <c r="E7" s="264"/>
      <c r="F7" s="1"/>
    </row>
    <row r="8" spans="1:6" ht="15" customHeight="1" x14ac:dyDescent="0.25">
      <c r="A8" s="347"/>
      <c r="B8" s="347"/>
      <c r="C8" s="200"/>
      <c r="D8" s="200"/>
      <c r="E8" s="201"/>
      <c r="F8" s="1"/>
    </row>
    <row r="9" spans="1:6" ht="25.5" customHeight="1"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6000</v>
      </c>
      <c r="F11" s="1"/>
    </row>
    <row r="12" spans="1:6" x14ac:dyDescent="0.25">
      <c r="A12" s="350" t="s">
        <v>11</v>
      </c>
      <c r="B12" s="350"/>
      <c r="C12" s="19" t="s">
        <v>12</v>
      </c>
      <c r="D12" s="20">
        <v>112</v>
      </c>
      <c r="E12" s="204"/>
      <c r="F12" s="1"/>
    </row>
    <row r="13" spans="1:6" x14ac:dyDescent="0.25">
      <c r="A13" s="269" t="s">
        <v>13</v>
      </c>
      <c r="B13" s="269"/>
      <c r="C13" s="22">
        <v>339014</v>
      </c>
      <c r="D13" s="23">
        <v>112</v>
      </c>
      <c r="E13" s="24">
        <f>SUM(E11:E12)</f>
        <v>6000</v>
      </c>
      <c r="F13" s="1"/>
    </row>
    <row r="14" spans="1:6" x14ac:dyDescent="0.25">
      <c r="A14" s="350" t="s">
        <v>14</v>
      </c>
      <c r="B14" s="350"/>
      <c r="C14" s="19" t="s">
        <v>15</v>
      </c>
      <c r="D14" s="19">
        <v>112</v>
      </c>
      <c r="E14" s="204"/>
      <c r="F14" s="1"/>
    </row>
    <row r="15" spans="1:6" x14ac:dyDescent="0.25">
      <c r="A15" s="269" t="s">
        <v>13</v>
      </c>
      <c r="B15" s="269"/>
      <c r="C15" s="22">
        <v>339018</v>
      </c>
      <c r="D15" s="22">
        <v>112</v>
      </c>
      <c r="E15" s="24">
        <f>SUM(E14)</f>
        <v>0</v>
      </c>
      <c r="F15" s="1"/>
    </row>
    <row r="16" spans="1:6" x14ac:dyDescent="0.25">
      <c r="A16" s="350" t="s">
        <v>16</v>
      </c>
      <c r="B16" s="350"/>
      <c r="C16" s="25" t="s">
        <v>17</v>
      </c>
      <c r="D16" s="26">
        <v>112</v>
      </c>
      <c r="E16" s="227">
        <v>41000</v>
      </c>
      <c r="F16" s="1"/>
    </row>
    <row r="17" spans="1:6" x14ac:dyDescent="0.25">
      <c r="A17" s="269" t="s">
        <v>13</v>
      </c>
      <c r="B17" s="269"/>
      <c r="C17" s="22">
        <v>339020</v>
      </c>
      <c r="D17" s="23">
        <v>112</v>
      </c>
      <c r="E17" s="24">
        <f>SUM(E16)</f>
        <v>41000</v>
      </c>
      <c r="F17" s="1"/>
    </row>
    <row r="18" spans="1:6" x14ac:dyDescent="0.25">
      <c r="A18" s="350" t="s">
        <v>18</v>
      </c>
      <c r="B18" s="350"/>
      <c r="C18" s="19" t="s">
        <v>19</v>
      </c>
      <c r="D18" s="20">
        <v>112</v>
      </c>
      <c r="E18" s="227">
        <v>80000</v>
      </c>
      <c r="F18" s="1"/>
    </row>
    <row r="19" spans="1:6" x14ac:dyDescent="0.25">
      <c r="A19" s="350" t="s">
        <v>20</v>
      </c>
      <c r="B19" s="350"/>
      <c r="C19" s="19" t="s">
        <v>21</v>
      </c>
      <c r="D19" s="20">
        <v>112</v>
      </c>
      <c r="E19" s="204"/>
      <c r="F19" s="1"/>
    </row>
    <row r="20" spans="1:6" x14ac:dyDescent="0.25">
      <c r="A20" s="269" t="s">
        <v>13</v>
      </c>
      <c r="B20" s="269"/>
      <c r="C20" s="22">
        <v>339030</v>
      </c>
      <c r="D20" s="23">
        <v>112</v>
      </c>
      <c r="E20" s="24">
        <f>SUM(E18:E19)</f>
        <v>80000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04"/>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04"/>
      <c r="F32" s="1"/>
    </row>
    <row r="33" spans="1:6" x14ac:dyDescent="0.25">
      <c r="A33" s="350" t="s">
        <v>38</v>
      </c>
      <c r="B33" s="350"/>
      <c r="C33" s="19" t="s">
        <v>39</v>
      </c>
      <c r="D33" s="20">
        <v>112</v>
      </c>
      <c r="E33" s="227">
        <v>1500</v>
      </c>
      <c r="F33" s="1"/>
    </row>
    <row r="34" spans="1:6" x14ac:dyDescent="0.25">
      <c r="A34" s="350" t="s">
        <v>40</v>
      </c>
      <c r="B34" s="350"/>
      <c r="C34" s="25" t="s">
        <v>41</v>
      </c>
      <c r="D34" s="26">
        <v>112</v>
      </c>
      <c r="E34" s="204"/>
      <c r="F34" s="1"/>
    </row>
    <row r="35" spans="1:6" x14ac:dyDescent="0.25">
      <c r="A35" s="350" t="s">
        <v>42</v>
      </c>
      <c r="B35" s="350"/>
      <c r="C35" s="19" t="s">
        <v>43</v>
      </c>
      <c r="D35" s="26">
        <v>112</v>
      </c>
      <c r="E35" s="204"/>
      <c r="F35" s="1"/>
    </row>
    <row r="36" spans="1:6" x14ac:dyDescent="0.25">
      <c r="A36" s="269" t="s">
        <v>13</v>
      </c>
      <c r="B36" s="269"/>
      <c r="C36" s="22">
        <v>339036</v>
      </c>
      <c r="D36" s="23">
        <v>112</v>
      </c>
      <c r="E36" s="24">
        <f>SUM(E32:E35)</f>
        <v>1500</v>
      </c>
      <c r="F36" s="1"/>
    </row>
    <row r="37" spans="1:6" x14ac:dyDescent="0.25">
      <c r="A37" s="350" t="s">
        <v>44</v>
      </c>
      <c r="B37" s="350"/>
      <c r="C37" s="19" t="s">
        <v>45</v>
      </c>
      <c r="D37" s="20">
        <v>112</v>
      </c>
      <c r="E37" s="227">
        <v>1558641.35</v>
      </c>
      <c r="F37" s="1"/>
    </row>
    <row r="38" spans="1:6" x14ac:dyDescent="0.25">
      <c r="A38" s="350" t="s">
        <v>46</v>
      </c>
      <c r="B38" s="350"/>
      <c r="C38" s="25" t="s">
        <v>47</v>
      </c>
      <c r="D38" s="26">
        <v>112</v>
      </c>
      <c r="E38" s="204"/>
      <c r="F38" s="1"/>
    </row>
    <row r="39" spans="1:6" x14ac:dyDescent="0.25">
      <c r="A39" s="269" t="s">
        <v>13</v>
      </c>
      <c r="B39" s="269"/>
      <c r="C39" s="22">
        <v>339037</v>
      </c>
      <c r="D39" s="23">
        <v>112</v>
      </c>
      <c r="E39" s="24">
        <f>SUM(E37:E38)</f>
        <v>1558641.35</v>
      </c>
      <c r="F39" s="1"/>
    </row>
    <row r="40" spans="1:6" x14ac:dyDescent="0.25">
      <c r="A40" s="350" t="s">
        <v>48</v>
      </c>
      <c r="B40" s="350"/>
      <c r="C40" s="19" t="s">
        <v>49</v>
      </c>
      <c r="D40" s="20">
        <v>112</v>
      </c>
      <c r="E40" s="227">
        <v>516049</v>
      </c>
      <c r="F40" s="1"/>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516049</v>
      </c>
      <c r="F51" s="1"/>
    </row>
    <row r="52" spans="1:6" x14ac:dyDescent="0.25">
      <c r="A52" s="352" t="s">
        <v>67</v>
      </c>
      <c r="B52" s="352"/>
      <c r="C52" s="26" t="s">
        <v>68</v>
      </c>
      <c r="D52" s="26">
        <v>112</v>
      </c>
      <c r="E52" s="227">
        <v>2500</v>
      </c>
      <c r="F52" s="1"/>
    </row>
    <row r="53" spans="1:6" x14ac:dyDescent="0.25">
      <c r="A53" s="269" t="s">
        <v>13</v>
      </c>
      <c r="B53" s="269"/>
      <c r="C53" s="23">
        <v>339047</v>
      </c>
      <c r="D53" s="23">
        <v>112</v>
      </c>
      <c r="E53" s="24">
        <f>SUM(E52)</f>
        <v>2500</v>
      </c>
      <c r="F53" s="1"/>
    </row>
    <row r="54" spans="1:6" x14ac:dyDescent="0.25">
      <c r="A54" s="352" t="s">
        <v>69</v>
      </c>
      <c r="B54" s="352"/>
      <c r="C54" s="26" t="s">
        <v>70</v>
      </c>
      <c r="D54" s="26">
        <v>112</v>
      </c>
      <c r="E54" s="204"/>
      <c r="F54" s="1"/>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2205690.35</v>
      </c>
      <c r="F56" s="1"/>
    </row>
    <row r="57" spans="1:6" x14ac:dyDescent="0.25">
      <c r="A57" s="352" t="s">
        <v>72</v>
      </c>
      <c r="B57" s="352"/>
      <c r="C57" s="26" t="s">
        <v>73</v>
      </c>
      <c r="D57" s="26">
        <v>112</v>
      </c>
      <c r="E57" s="227">
        <v>3200</v>
      </c>
      <c r="F57" s="1"/>
    </row>
    <row r="58" spans="1:6" x14ac:dyDescent="0.25">
      <c r="A58" s="269" t="s">
        <v>13</v>
      </c>
      <c r="B58" s="269"/>
      <c r="C58" s="23">
        <v>339147</v>
      </c>
      <c r="D58" s="23">
        <v>112</v>
      </c>
      <c r="E58" s="24">
        <f>SUM(E57)</f>
        <v>3200</v>
      </c>
      <c r="F58" s="1"/>
    </row>
    <row r="59" spans="1:6" x14ac:dyDescent="0.25">
      <c r="A59" s="353" t="s">
        <v>74</v>
      </c>
      <c r="B59" s="353"/>
      <c r="C59" s="20" t="s">
        <v>75</v>
      </c>
      <c r="D59" s="26">
        <v>112</v>
      </c>
      <c r="E59" s="227">
        <v>2000</v>
      </c>
      <c r="F59" s="1"/>
    </row>
    <row r="60" spans="1:6" x14ac:dyDescent="0.25">
      <c r="A60" s="269" t="s">
        <v>13</v>
      </c>
      <c r="B60" s="269"/>
      <c r="C60" s="23">
        <v>339147</v>
      </c>
      <c r="D60" s="23">
        <v>112</v>
      </c>
      <c r="E60" s="24">
        <f>SUM(E59)</f>
        <v>2000</v>
      </c>
      <c r="F60" s="1"/>
    </row>
    <row r="61" spans="1:6" x14ac:dyDescent="0.25">
      <c r="A61" s="273" t="s">
        <v>71</v>
      </c>
      <c r="B61" s="273"/>
      <c r="C61" s="30">
        <v>339100</v>
      </c>
      <c r="D61" s="30">
        <v>112</v>
      </c>
      <c r="E61" s="31">
        <f>SUM(E58,E60)</f>
        <v>5200</v>
      </c>
      <c r="F61" s="1"/>
    </row>
    <row r="62" spans="1:6" x14ac:dyDescent="0.25">
      <c r="A62" s="354" t="s">
        <v>76</v>
      </c>
      <c r="B62" s="354"/>
      <c r="C62" s="205"/>
      <c r="D62" s="206"/>
      <c r="E62" s="207">
        <f>SUM(E56,E61)</f>
        <v>2210890.35</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7">
        <v>33000</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33000</v>
      </c>
      <c r="F75" s="1"/>
    </row>
    <row r="76" spans="1:6" x14ac:dyDescent="0.25">
      <c r="A76" s="276" t="s">
        <v>71</v>
      </c>
      <c r="B76" s="276"/>
      <c r="C76" s="37">
        <v>449000</v>
      </c>
      <c r="D76" s="37">
        <v>112</v>
      </c>
      <c r="E76" s="38">
        <f>SUM(E65,E67,E69,E71,E75)</f>
        <v>33000</v>
      </c>
      <c r="F76" s="1"/>
    </row>
    <row r="77" spans="1:6" x14ac:dyDescent="0.25">
      <c r="A77" s="352" t="s">
        <v>90</v>
      </c>
      <c r="B77" s="352"/>
      <c r="C77" s="26" t="s">
        <v>91</v>
      </c>
      <c r="D77" s="26">
        <v>112</v>
      </c>
      <c r="E77" s="204"/>
      <c r="F77" s="1"/>
    </row>
    <row r="78" spans="1:6" ht="15" customHeight="1"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33000</v>
      </c>
      <c r="F80" s="1"/>
    </row>
    <row r="81" spans="1:6" x14ac:dyDescent="0.25">
      <c r="A81" s="278" t="s">
        <v>93</v>
      </c>
      <c r="B81" s="278"/>
      <c r="C81" s="45"/>
      <c r="D81" s="46"/>
      <c r="E81" s="47">
        <f>SUM(E62,E80)</f>
        <v>2243890.35</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v>728141.19</v>
      </c>
      <c r="F88" s="1"/>
    </row>
    <row r="89" spans="1:6" x14ac:dyDescent="0.25">
      <c r="A89" s="268" t="s">
        <v>18</v>
      </c>
      <c r="B89" s="268"/>
      <c r="C89" s="56">
        <v>339030</v>
      </c>
      <c r="D89" s="54">
        <v>100</v>
      </c>
      <c r="E89" s="227">
        <v>0</v>
      </c>
      <c r="F89" s="1"/>
    </row>
    <row r="90" spans="1:6" x14ac:dyDescent="0.25">
      <c r="A90" s="268" t="s">
        <v>95</v>
      </c>
      <c r="B90" s="268"/>
      <c r="C90" s="53">
        <v>339031</v>
      </c>
      <c r="D90" s="57">
        <v>100</v>
      </c>
      <c r="E90" s="227">
        <v>2000</v>
      </c>
      <c r="F90" s="1"/>
    </row>
    <row r="91" spans="1:6" x14ac:dyDescent="0.25">
      <c r="A91" s="268" t="s">
        <v>96</v>
      </c>
      <c r="B91" s="268"/>
      <c r="C91" s="56">
        <v>339032</v>
      </c>
      <c r="D91" s="58">
        <v>100</v>
      </c>
      <c r="E91" s="227">
        <v>30000</v>
      </c>
      <c r="F91" s="1"/>
    </row>
    <row r="92" spans="1:6" x14ac:dyDescent="0.25">
      <c r="A92" s="268" t="s">
        <v>97</v>
      </c>
      <c r="B92" s="268"/>
      <c r="C92" s="59">
        <v>339033</v>
      </c>
      <c r="D92" s="60">
        <v>100</v>
      </c>
      <c r="E92" s="227">
        <v>0</v>
      </c>
      <c r="F92" s="1"/>
    </row>
    <row r="93" spans="1:6" x14ac:dyDescent="0.25">
      <c r="A93" s="268" t="s">
        <v>98</v>
      </c>
      <c r="B93" s="268"/>
      <c r="C93" s="56">
        <v>339036</v>
      </c>
      <c r="D93" s="58">
        <v>100</v>
      </c>
      <c r="E93" s="227"/>
      <c r="F93" s="1"/>
    </row>
    <row r="94" spans="1:6" x14ac:dyDescent="0.25">
      <c r="A94" s="268" t="s">
        <v>99</v>
      </c>
      <c r="B94" s="268"/>
      <c r="C94" s="61">
        <v>339039</v>
      </c>
      <c r="D94" s="62">
        <v>100</v>
      </c>
      <c r="E94" s="227"/>
      <c r="F94" s="1"/>
    </row>
    <row r="95" spans="1:6" x14ac:dyDescent="0.25">
      <c r="A95" s="282" t="s">
        <v>71</v>
      </c>
      <c r="B95" s="282"/>
      <c r="C95" s="63">
        <v>339000</v>
      </c>
      <c r="D95" s="64">
        <v>100</v>
      </c>
      <c r="E95" s="29">
        <f>SUM(E88:E94)</f>
        <v>760141.19</v>
      </c>
      <c r="F95" s="1"/>
    </row>
    <row r="96" spans="1:6" x14ac:dyDescent="0.25">
      <c r="A96" s="360" t="s">
        <v>76</v>
      </c>
      <c r="B96" s="360"/>
      <c r="C96" s="32"/>
      <c r="D96" s="33"/>
      <c r="E96" s="34">
        <f>E95</f>
        <v>760141.19</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ht="15" customHeight="1"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760141.19</v>
      </c>
      <c r="F102" s="1"/>
    </row>
    <row r="103" spans="1:6" x14ac:dyDescent="0.25">
      <c r="A103" s="1"/>
      <c r="B103" s="1"/>
      <c r="C103" s="1"/>
      <c r="D103" s="1"/>
      <c r="E103" s="1"/>
      <c r="F103" s="1"/>
    </row>
    <row r="104" spans="1:6" x14ac:dyDescent="0.25">
      <c r="A104" s="1"/>
      <c r="B104" s="1"/>
      <c r="C104" s="1"/>
      <c r="D104" s="1"/>
      <c r="E104" s="1"/>
      <c r="F104" s="1"/>
    </row>
    <row r="105" spans="1:6" ht="14.25" customHeight="1" x14ac:dyDescent="0.25">
      <c r="A105" s="285" t="s">
        <v>102</v>
      </c>
      <c r="B105" s="285"/>
      <c r="C105" s="285"/>
      <c r="D105" s="285"/>
      <c r="E105" s="285"/>
      <c r="F105" s="1"/>
    </row>
    <row r="106" spans="1:6" ht="29.25" customHeight="1" x14ac:dyDescent="0.25">
      <c r="A106" s="286" t="s">
        <v>103</v>
      </c>
      <c r="B106" s="286"/>
      <c r="C106" s="286"/>
      <c r="D106" s="286"/>
      <c r="E106" s="286"/>
      <c r="F106" s="1"/>
    </row>
    <row r="107" spans="1:6" x14ac:dyDescent="0.25">
      <c r="A107" s="79"/>
      <c r="B107" s="80"/>
      <c r="C107" s="81"/>
      <c r="D107" s="82"/>
      <c r="E107" s="83"/>
      <c r="F107" s="1"/>
    </row>
    <row r="108" spans="1:6" ht="25.5" customHeight="1" x14ac:dyDescent="0.25">
      <c r="A108" s="280" t="s">
        <v>5</v>
      </c>
      <c r="B108" s="280"/>
      <c r="C108" s="210" t="s">
        <v>6</v>
      </c>
      <c r="D108" s="210" t="s">
        <v>7</v>
      </c>
      <c r="E108" s="14" t="s">
        <v>2</v>
      </c>
      <c r="F108" s="1"/>
    </row>
    <row r="109" spans="1:6" ht="38.25" customHeight="1" x14ac:dyDescent="0.25">
      <c r="A109" s="214" t="s">
        <v>8</v>
      </c>
      <c r="B109" s="215"/>
      <c r="C109" s="215"/>
      <c r="D109" s="215"/>
      <c r="E109" s="216"/>
      <c r="F109" s="1"/>
    </row>
    <row r="110" spans="1:6" x14ac:dyDescent="0.25">
      <c r="A110" s="268" t="s">
        <v>9</v>
      </c>
      <c r="B110" s="268"/>
      <c r="C110" s="53" t="s">
        <v>10</v>
      </c>
      <c r="D110" s="58">
        <v>112</v>
      </c>
      <c r="E110" s="227">
        <v>10000</v>
      </c>
      <c r="F110" s="1"/>
    </row>
    <row r="111" spans="1:6" x14ac:dyDescent="0.25">
      <c r="A111" s="268" t="s">
        <v>104</v>
      </c>
      <c r="B111" s="268"/>
      <c r="C111" s="53" t="s">
        <v>12</v>
      </c>
      <c r="D111" s="58">
        <v>112</v>
      </c>
      <c r="E111" s="204"/>
      <c r="F111" s="1"/>
    </row>
    <row r="112" spans="1:6" x14ac:dyDescent="0.25">
      <c r="A112" s="269" t="s">
        <v>13</v>
      </c>
      <c r="B112" s="269"/>
      <c r="C112" s="84">
        <v>339014</v>
      </c>
      <c r="D112" s="39">
        <v>112</v>
      </c>
      <c r="E112" s="24">
        <f>SUM(E110:E111)</f>
        <v>10000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04"/>
      <c r="F115" s="1"/>
    </row>
    <row r="116" spans="1:6" ht="12.75" customHeight="1"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s="223" customFormat="1" ht="15.75" customHeight="1" x14ac:dyDescent="0.25">
      <c r="A119" s="269" t="s">
        <v>13</v>
      </c>
      <c r="B119" s="269"/>
      <c r="C119" s="86">
        <v>339036</v>
      </c>
      <c r="D119" s="39">
        <v>112</v>
      </c>
      <c r="E119" s="24">
        <f>SUM(E118)</f>
        <v>0</v>
      </c>
      <c r="F119" s="1"/>
    </row>
    <row r="120" spans="1:6" x14ac:dyDescent="0.25">
      <c r="A120" s="268" t="s">
        <v>105</v>
      </c>
      <c r="B120" s="268"/>
      <c r="C120" s="56">
        <v>339039</v>
      </c>
      <c r="D120" s="58">
        <v>112</v>
      </c>
      <c r="E120" s="227">
        <v>5000</v>
      </c>
      <c r="F120" s="1"/>
    </row>
    <row r="121" spans="1:6" x14ac:dyDescent="0.25">
      <c r="A121" s="269" t="s">
        <v>13</v>
      </c>
      <c r="B121" s="269"/>
      <c r="C121" s="86">
        <v>339039</v>
      </c>
      <c r="D121" s="39">
        <v>112</v>
      </c>
      <c r="E121" s="24">
        <f>SUM(E120)</f>
        <v>5000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15000</v>
      </c>
      <c r="F124" s="1"/>
    </row>
    <row r="125" spans="1:6" x14ac:dyDescent="0.25">
      <c r="A125" s="360" t="s">
        <v>76</v>
      </c>
      <c r="B125" s="360"/>
      <c r="C125" s="32"/>
      <c r="D125" s="33"/>
      <c r="E125" s="34">
        <f>E124</f>
        <v>15000</v>
      </c>
      <c r="F125" s="1"/>
    </row>
    <row r="126" spans="1:6" ht="26.2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15000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5.5" customHeight="1" x14ac:dyDescent="0.25">
      <c r="A135" s="356" t="s">
        <v>5</v>
      </c>
      <c r="B135" s="356"/>
      <c r="C135" s="220" t="s">
        <v>118</v>
      </c>
      <c r="D135" s="220" t="s">
        <v>7</v>
      </c>
      <c r="E135" s="203" t="s">
        <v>2</v>
      </c>
      <c r="F135" s="1"/>
    </row>
    <row r="136" spans="1:6" ht="12.75" customHeight="1" x14ac:dyDescent="0.25">
      <c r="A136" s="362" t="s">
        <v>119</v>
      </c>
      <c r="B136" s="362"/>
      <c r="C136" s="101" t="s">
        <v>120</v>
      </c>
      <c r="D136" s="101">
        <v>112</v>
      </c>
      <c r="E136" s="221">
        <f>E62</f>
        <v>2210890.35</v>
      </c>
      <c r="F136" s="1"/>
    </row>
    <row r="137" spans="1:6" x14ac:dyDescent="0.25">
      <c r="A137" s="362"/>
      <c r="B137" s="362"/>
      <c r="C137" s="101">
        <v>2994</v>
      </c>
      <c r="D137" s="101">
        <v>100</v>
      </c>
      <c r="E137" s="221">
        <f>E96</f>
        <v>760141.19</v>
      </c>
      <c r="F137" s="1"/>
    </row>
    <row r="138" spans="1:6" x14ac:dyDescent="0.25">
      <c r="A138" s="362"/>
      <c r="B138" s="362"/>
      <c r="C138" s="101">
        <v>4572</v>
      </c>
      <c r="D138" s="101">
        <v>112</v>
      </c>
      <c r="E138" s="221">
        <f>E125</f>
        <v>15000</v>
      </c>
      <c r="F138" s="1"/>
    </row>
    <row r="139" spans="1:6" ht="15" customHeight="1" x14ac:dyDescent="0.25">
      <c r="A139" s="362"/>
      <c r="B139" s="362"/>
      <c r="C139" s="363" t="s">
        <v>123</v>
      </c>
      <c r="D139" s="363"/>
      <c r="E139" s="222">
        <f>SUM(E136:E138)</f>
        <v>2986031.54</v>
      </c>
      <c r="F139" s="1"/>
    </row>
    <row r="140" spans="1:6" ht="15" customHeight="1" x14ac:dyDescent="0.25">
      <c r="A140" s="362" t="s">
        <v>124</v>
      </c>
      <c r="B140" s="362"/>
      <c r="C140" s="101" t="s">
        <v>120</v>
      </c>
      <c r="D140" s="101">
        <v>112</v>
      </c>
      <c r="E140" s="221">
        <f>E80</f>
        <v>33000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33000</v>
      </c>
      <c r="F143" s="1"/>
    </row>
    <row r="144" spans="1:6" x14ac:dyDescent="0.25">
      <c r="A144" s="364" t="s">
        <v>126</v>
      </c>
      <c r="B144" s="364"/>
      <c r="C144" s="364"/>
      <c r="D144" s="364"/>
      <c r="E144" s="47">
        <f>SUM(E139,E143)</f>
        <v>3019031.54</v>
      </c>
      <c r="F144" s="1"/>
    </row>
    <row r="179" ht="12.75" customHeight="1" x14ac:dyDescent="0.25"/>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158" sqref="E158"/>
    </sheetView>
  </sheetViews>
  <sheetFormatPr defaultRowHeight="15" x14ac:dyDescent="0.25"/>
  <cols>
    <col min="1" max="1" width="26.42578125"/>
    <col min="2" max="2" width="27.85546875"/>
    <col min="3" max="4" width="8.5703125"/>
    <col min="5" max="5" width="16.285156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34">
        <v>150000</v>
      </c>
      <c r="F11" s="1"/>
    </row>
    <row r="12" spans="1:6" x14ac:dyDescent="0.25">
      <c r="A12" s="350" t="s">
        <v>11</v>
      </c>
      <c r="B12" s="350"/>
      <c r="C12" s="19" t="s">
        <v>12</v>
      </c>
      <c r="D12" s="20">
        <v>112</v>
      </c>
      <c r="E12" s="234"/>
      <c r="F12" s="1"/>
    </row>
    <row r="13" spans="1:6" x14ac:dyDescent="0.25">
      <c r="A13" s="269" t="s">
        <v>13</v>
      </c>
      <c r="B13" s="269"/>
      <c r="C13" s="22">
        <v>339014</v>
      </c>
      <c r="D13" s="23">
        <v>112</v>
      </c>
      <c r="E13" s="24">
        <f>SUM(E11:E12)</f>
        <v>150000</v>
      </c>
      <c r="F13" s="1"/>
    </row>
    <row r="14" spans="1:6" x14ac:dyDescent="0.25">
      <c r="A14" s="350" t="s">
        <v>14</v>
      </c>
      <c r="B14" s="350"/>
      <c r="C14" s="19" t="s">
        <v>15</v>
      </c>
      <c r="D14" s="19">
        <v>112</v>
      </c>
      <c r="E14" s="234">
        <v>10000</v>
      </c>
      <c r="F14" s="1"/>
    </row>
    <row r="15" spans="1:6" x14ac:dyDescent="0.25">
      <c r="A15" s="269" t="s">
        <v>13</v>
      </c>
      <c r="B15" s="269"/>
      <c r="C15" s="22">
        <v>339018</v>
      </c>
      <c r="D15" s="22">
        <v>112</v>
      </c>
      <c r="E15" s="24">
        <f>SUM(E14)</f>
        <v>10000</v>
      </c>
      <c r="F15" s="1"/>
    </row>
    <row r="16" spans="1:6" x14ac:dyDescent="0.25">
      <c r="A16" s="350" t="s">
        <v>16</v>
      </c>
      <c r="B16" s="350"/>
      <c r="C16" s="25" t="s">
        <v>17</v>
      </c>
      <c r="D16" s="26">
        <v>112</v>
      </c>
      <c r="E16" s="234">
        <v>150000</v>
      </c>
      <c r="F16" s="1"/>
    </row>
    <row r="17" spans="1:6" x14ac:dyDescent="0.25">
      <c r="A17" s="269" t="s">
        <v>13</v>
      </c>
      <c r="B17" s="269"/>
      <c r="C17" s="22">
        <v>339020</v>
      </c>
      <c r="D17" s="23">
        <v>112</v>
      </c>
      <c r="E17" s="24">
        <f>SUM(E16)</f>
        <v>150000</v>
      </c>
      <c r="F17" s="1"/>
    </row>
    <row r="18" spans="1:6" x14ac:dyDescent="0.25">
      <c r="A18" s="350" t="s">
        <v>18</v>
      </c>
      <c r="B18" s="350"/>
      <c r="C18" s="19" t="s">
        <v>19</v>
      </c>
      <c r="D18" s="20">
        <v>112</v>
      </c>
      <c r="E18" s="234">
        <v>401397.49</v>
      </c>
      <c r="F18" s="1"/>
    </row>
    <row r="19" spans="1:6" x14ac:dyDescent="0.25">
      <c r="A19" s="350" t="s">
        <v>20</v>
      </c>
      <c r="B19" s="350"/>
      <c r="C19" s="19" t="s">
        <v>21</v>
      </c>
      <c r="D19" s="20">
        <v>112</v>
      </c>
      <c r="E19" s="234"/>
      <c r="F19" s="1"/>
    </row>
    <row r="20" spans="1:6" x14ac:dyDescent="0.25">
      <c r="A20" s="269" t="s">
        <v>13</v>
      </c>
      <c r="B20" s="269"/>
      <c r="C20" s="22">
        <v>339030</v>
      </c>
      <c r="D20" s="23">
        <v>112</v>
      </c>
      <c r="E20" s="24">
        <f>SUM(E18:E19)</f>
        <v>401397.49</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04"/>
      <c r="F25" s="1"/>
    </row>
    <row r="26" spans="1:6" x14ac:dyDescent="0.25">
      <c r="A26" s="350" t="s">
        <v>28</v>
      </c>
      <c r="B26" s="350"/>
      <c r="C26" s="25" t="s">
        <v>29</v>
      </c>
      <c r="D26" s="26">
        <v>112</v>
      </c>
      <c r="E26" s="204"/>
      <c r="F26" s="1"/>
    </row>
    <row r="27" spans="1:6" x14ac:dyDescent="0.25">
      <c r="A27" s="350" t="s">
        <v>30</v>
      </c>
      <c r="B27" s="350"/>
      <c r="C27" s="19" t="s">
        <v>31</v>
      </c>
      <c r="D27" s="20">
        <v>112</v>
      </c>
      <c r="E27" s="204"/>
      <c r="F27" s="1"/>
    </row>
    <row r="28" spans="1:6" x14ac:dyDescent="0.25">
      <c r="A28" s="269" t="s">
        <v>13</v>
      </c>
      <c r="B28" s="269"/>
      <c r="C28" s="22">
        <v>339033</v>
      </c>
      <c r="D28" s="23">
        <v>112</v>
      </c>
      <c r="E28" s="24">
        <f>SUM(E25:E27)</f>
        <v>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34">
        <v>10000</v>
      </c>
      <c r="F32" s="1"/>
    </row>
    <row r="33" spans="1:6" x14ac:dyDescent="0.25">
      <c r="A33" s="350" t="s">
        <v>38</v>
      </c>
      <c r="B33" s="350"/>
      <c r="C33" s="19" t="s">
        <v>39</v>
      </c>
      <c r="D33" s="20">
        <v>112</v>
      </c>
      <c r="E33" s="234">
        <v>10000</v>
      </c>
      <c r="F33" s="1"/>
    </row>
    <row r="34" spans="1:6" x14ac:dyDescent="0.25">
      <c r="A34" s="350" t="s">
        <v>40</v>
      </c>
      <c r="B34" s="350"/>
      <c r="C34" s="25" t="s">
        <v>41</v>
      </c>
      <c r="D34" s="26">
        <v>112</v>
      </c>
      <c r="E34" s="234"/>
      <c r="F34" s="1"/>
    </row>
    <row r="35" spans="1:6" x14ac:dyDescent="0.25">
      <c r="A35" s="350" t="s">
        <v>42</v>
      </c>
      <c r="B35" s="350"/>
      <c r="C35" s="19" t="s">
        <v>43</v>
      </c>
      <c r="D35" s="26">
        <v>112</v>
      </c>
      <c r="E35" s="234"/>
      <c r="F35" s="1"/>
    </row>
    <row r="36" spans="1:6" x14ac:dyDescent="0.25">
      <c r="A36" s="269" t="s">
        <v>13</v>
      </c>
      <c r="B36" s="269"/>
      <c r="C36" s="22">
        <v>339036</v>
      </c>
      <c r="D36" s="23">
        <v>112</v>
      </c>
      <c r="E36" s="24">
        <f>SUM(E32:E35)</f>
        <v>20000</v>
      </c>
      <c r="F36" s="1"/>
    </row>
    <row r="37" spans="1:6" x14ac:dyDescent="0.25">
      <c r="A37" s="350" t="s">
        <v>44</v>
      </c>
      <c r="B37" s="350"/>
      <c r="C37" s="19" t="s">
        <v>45</v>
      </c>
      <c r="D37" s="20">
        <v>112</v>
      </c>
      <c r="E37" s="234">
        <v>1950800</v>
      </c>
      <c r="F37" s="1"/>
    </row>
    <row r="38" spans="1:6" x14ac:dyDescent="0.25">
      <c r="A38" s="350" t="s">
        <v>46</v>
      </c>
      <c r="B38" s="350"/>
      <c r="C38" s="25" t="s">
        <v>47</v>
      </c>
      <c r="D38" s="26">
        <v>112</v>
      </c>
      <c r="E38" s="234"/>
      <c r="F38" s="1"/>
    </row>
    <row r="39" spans="1:6" x14ac:dyDescent="0.25">
      <c r="A39" s="269" t="s">
        <v>13</v>
      </c>
      <c r="B39" s="269"/>
      <c r="C39" s="22">
        <v>339037</v>
      </c>
      <c r="D39" s="23">
        <v>112</v>
      </c>
      <c r="E39" s="24">
        <f>SUM(E37:E38)</f>
        <v>1950800</v>
      </c>
      <c r="F39" s="1"/>
    </row>
    <row r="40" spans="1:6" x14ac:dyDescent="0.25">
      <c r="A40" s="350" t="s">
        <v>48</v>
      </c>
      <c r="B40" s="350"/>
      <c r="C40" s="19" t="s">
        <v>49</v>
      </c>
      <c r="D40" s="20">
        <v>112</v>
      </c>
      <c r="E40" s="234">
        <v>1196000</v>
      </c>
      <c r="F40" s="1"/>
    </row>
    <row r="41" spans="1:6" x14ac:dyDescent="0.25">
      <c r="A41" s="352" t="s">
        <v>50</v>
      </c>
      <c r="B41" s="352"/>
      <c r="C41" s="26" t="s">
        <v>51</v>
      </c>
      <c r="D41" s="26">
        <v>112</v>
      </c>
      <c r="E41" s="204"/>
      <c r="F41" s="1"/>
    </row>
    <row r="42" spans="1:6" x14ac:dyDescent="0.25">
      <c r="A42" s="352" t="s">
        <v>52</v>
      </c>
      <c r="B42" s="352"/>
      <c r="C42" s="26" t="s">
        <v>53</v>
      </c>
      <c r="D42" s="26">
        <v>112</v>
      </c>
      <c r="E42" s="204"/>
      <c r="F42" s="1"/>
    </row>
    <row r="43" spans="1:6" x14ac:dyDescent="0.25">
      <c r="A43" s="352" t="s">
        <v>54</v>
      </c>
      <c r="B43" s="352"/>
      <c r="C43" s="26" t="s">
        <v>55</v>
      </c>
      <c r="D43" s="26">
        <v>112</v>
      </c>
      <c r="E43" s="204"/>
      <c r="F43" s="1"/>
    </row>
    <row r="44" spans="1:6" x14ac:dyDescent="0.25">
      <c r="A44" s="350" t="s">
        <v>56</v>
      </c>
      <c r="B44" s="350"/>
      <c r="C44" s="25" t="s">
        <v>57</v>
      </c>
      <c r="D44" s="26">
        <v>112</v>
      </c>
      <c r="E44" s="204"/>
      <c r="F44" s="1"/>
    </row>
    <row r="45" spans="1:6" x14ac:dyDescent="0.25">
      <c r="A45" s="350" t="s">
        <v>40</v>
      </c>
      <c r="B45" s="350"/>
      <c r="C45" s="25" t="s">
        <v>58</v>
      </c>
      <c r="D45" s="26">
        <v>112</v>
      </c>
      <c r="E45" s="204"/>
      <c r="F45" s="1"/>
    </row>
    <row r="46" spans="1:6" x14ac:dyDescent="0.25">
      <c r="A46" s="352" t="s">
        <v>59</v>
      </c>
      <c r="B46" s="352"/>
      <c r="C46" s="26" t="s">
        <v>60</v>
      </c>
      <c r="D46" s="26">
        <v>112</v>
      </c>
      <c r="E46" s="204"/>
      <c r="F46" s="1"/>
    </row>
    <row r="47" spans="1:6" x14ac:dyDescent="0.25">
      <c r="A47" s="352" t="s">
        <v>46</v>
      </c>
      <c r="B47" s="352"/>
      <c r="C47" s="26" t="s">
        <v>61</v>
      </c>
      <c r="D47" s="26">
        <v>112</v>
      </c>
      <c r="E47" s="204"/>
      <c r="F47" s="1"/>
    </row>
    <row r="48" spans="1:6" x14ac:dyDescent="0.25">
      <c r="A48" s="352" t="s">
        <v>62</v>
      </c>
      <c r="B48" s="352"/>
      <c r="C48" s="26" t="s">
        <v>63</v>
      </c>
      <c r="D48" s="26">
        <v>112</v>
      </c>
      <c r="E48" s="204"/>
      <c r="F48" s="1"/>
    </row>
    <row r="49" spans="1:6" x14ac:dyDescent="0.25">
      <c r="A49" s="350" t="s">
        <v>42</v>
      </c>
      <c r="B49" s="350"/>
      <c r="C49" s="25" t="s">
        <v>64</v>
      </c>
      <c r="D49" s="26">
        <v>112</v>
      </c>
      <c r="E49" s="204"/>
      <c r="F49" s="1"/>
    </row>
    <row r="50" spans="1:6" x14ac:dyDescent="0.25">
      <c r="A50" s="352" t="s">
        <v>65</v>
      </c>
      <c r="B50" s="352"/>
      <c r="C50" s="26" t="s">
        <v>66</v>
      </c>
      <c r="D50" s="26">
        <v>112</v>
      </c>
      <c r="E50" s="204"/>
      <c r="F50" s="1"/>
    </row>
    <row r="51" spans="1:6" x14ac:dyDescent="0.25">
      <c r="A51" s="269" t="s">
        <v>13</v>
      </c>
      <c r="B51" s="269"/>
      <c r="C51" s="23">
        <v>339039</v>
      </c>
      <c r="D51" s="23">
        <v>112</v>
      </c>
      <c r="E51" s="24">
        <f>SUM(E40:E50)</f>
        <v>1196000</v>
      </c>
      <c r="F51" s="1"/>
    </row>
    <row r="52" spans="1:6" x14ac:dyDescent="0.25">
      <c r="A52" s="352" t="s">
        <v>67</v>
      </c>
      <c r="B52" s="352"/>
      <c r="C52" s="26" t="s">
        <v>68</v>
      </c>
      <c r="D52" s="26">
        <v>112</v>
      </c>
      <c r="E52" s="234">
        <v>20000</v>
      </c>
      <c r="F52" s="1"/>
    </row>
    <row r="53" spans="1:6" x14ac:dyDescent="0.25">
      <c r="A53" s="269" t="s">
        <v>13</v>
      </c>
      <c r="B53" s="269"/>
      <c r="C53" s="23">
        <v>339047</v>
      </c>
      <c r="D53" s="23">
        <v>112</v>
      </c>
      <c r="E53" s="24">
        <f>SUM(E52)</f>
        <v>20000</v>
      </c>
      <c r="F53" s="1"/>
    </row>
    <row r="54" spans="1:6" x14ac:dyDescent="0.25">
      <c r="A54" s="352" t="s">
        <v>69</v>
      </c>
      <c r="B54" s="352"/>
      <c r="C54" s="26" t="s">
        <v>70</v>
      </c>
      <c r="D54" s="26">
        <v>112</v>
      </c>
      <c r="E54" s="234">
        <v>25000</v>
      </c>
      <c r="F54" s="1"/>
    </row>
    <row r="55" spans="1:6" x14ac:dyDescent="0.25">
      <c r="A55" s="269" t="s">
        <v>13</v>
      </c>
      <c r="B55" s="269"/>
      <c r="C55" s="23">
        <v>339093</v>
      </c>
      <c r="D55" s="23">
        <v>112</v>
      </c>
      <c r="E55" s="24">
        <f>SUM(E54)</f>
        <v>25000</v>
      </c>
      <c r="F55" s="1"/>
    </row>
    <row r="56" spans="1:6" x14ac:dyDescent="0.25">
      <c r="A56" s="272" t="s">
        <v>71</v>
      </c>
      <c r="B56" s="272"/>
      <c r="C56" s="28">
        <v>339000</v>
      </c>
      <c r="D56" s="28">
        <v>112</v>
      </c>
      <c r="E56" s="29">
        <f>SUM(E13,E15,E17,E20,E22,E24,E28,E31,E36,E39,E51,E53,E55)</f>
        <v>3923197.49</v>
      </c>
      <c r="F56" s="1"/>
    </row>
    <row r="57" spans="1:6" x14ac:dyDescent="0.25">
      <c r="A57" s="352" t="s">
        <v>72</v>
      </c>
      <c r="B57" s="352"/>
      <c r="C57" s="26" t="s">
        <v>73</v>
      </c>
      <c r="D57" s="26">
        <v>112</v>
      </c>
      <c r="E57" s="204"/>
      <c r="F57" s="1"/>
    </row>
    <row r="58" spans="1:6" x14ac:dyDescent="0.25">
      <c r="A58" s="269" t="s">
        <v>13</v>
      </c>
      <c r="B58" s="269"/>
      <c r="C58" s="23">
        <v>339147</v>
      </c>
      <c r="D58" s="23">
        <v>112</v>
      </c>
      <c r="E58" s="24">
        <f>SUM(E57)</f>
        <v>0</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0</v>
      </c>
      <c r="F61" s="1"/>
    </row>
    <row r="62" spans="1:6" x14ac:dyDescent="0.25">
      <c r="A62" s="354" t="s">
        <v>76</v>
      </c>
      <c r="B62" s="354"/>
      <c r="C62" s="205"/>
      <c r="D62" s="206"/>
      <c r="E62" s="207">
        <f>SUM(E56,E61)</f>
        <v>3923197.49</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34">
        <v>75000</v>
      </c>
      <c r="F72" s="1"/>
    </row>
    <row r="73" spans="1:6" x14ac:dyDescent="0.25">
      <c r="A73" s="352" t="s">
        <v>86</v>
      </c>
      <c r="B73" s="352"/>
      <c r="C73" s="26" t="s">
        <v>87</v>
      </c>
      <c r="D73" s="26">
        <v>112</v>
      </c>
      <c r="E73" s="234">
        <v>75000</v>
      </c>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150000</v>
      </c>
      <c r="F75" s="1"/>
    </row>
    <row r="76" spans="1:6" x14ac:dyDescent="0.25">
      <c r="A76" s="276" t="s">
        <v>71</v>
      </c>
      <c r="B76" s="276"/>
      <c r="C76" s="37">
        <v>449000</v>
      </c>
      <c r="D76" s="37">
        <v>112</v>
      </c>
      <c r="E76" s="38">
        <f>SUM(E65,E67,E69,E71,E75)</f>
        <v>150000</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150000</v>
      </c>
      <c r="F80" s="1"/>
    </row>
    <row r="81" spans="1:6" x14ac:dyDescent="0.25">
      <c r="A81" s="278" t="s">
        <v>93</v>
      </c>
      <c r="B81" s="278"/>
      <c r="C81" s="45"/>
      <c r="D81" s="46"/>
      <c r="E81" s="47">
        <f>SUM(E62,E80)</f>
        <v>4073197.49</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34">
        <v>1059345</v>
      </c>
      <c r="F88" s="1"/>
    </row>
    <row r="89" spans="1:6" x14ac:dyDescent="0.25">
      <c r="A89" s="268" t="s">
        <v>18</v>
      </c>
      <c r="B89" s="268"/>
      <c r="C89" s="56">
        <v>339030</v>
      </c>
      <c r="D89" s="54">
        <v>100</v>
      </c>
      <c r="E89" s="234">
        <v>240449</v>
      </c>
      <c r="F89" s="1"/>
    </row>
    <row r="90" spans="1:6" x14ac:dyDescent="0.25">
      <c r="A90" s="268" t="s">
        <v>95</v>
      </c>
      <c r="B90" s="268"/>
      <c r="C90" s="53">
        <v>339031</v>
      </c>
      <c r="D90" s="57">
        <v>100</v>
      </c>
      <c r="E90" s="234">
        <v>0</v>
      </c>
      <c r="F90" s="1"/>
    </row>
    <row r="91" spans="1:6" x14ac:dyDescent="0.25">
      <c r="A91" s="268" t="s">
        <v>96</v>
      </c>
      <c r="B91" s="268"/>
      <c r="C91" s="56">
        <v>339032</v>
      </c>
      <c r="D91" s="58">
        <v>100</v>
      </c>
      <c r="E91" s="234">
        <v>0</v>
      </c>
      <c r="F91" s="1"/>
    </row>
    <row r="92" spans="1:6" x14ac:dyDescent="0.25">
      <c r="A92" s="268" t="s">
        <v>97</v>
      </c>
      <c r="B92" s="268"/>
      <c r="C92" s="59">
        <v>339033</v>
      </c>
      <c r="D92" s="60">
        <v>100</v>
      </c>
      <c r="E92" s="234">
        <v>0</v>
      </c>
      <c r="F92" s="1"/>
    </row>
    <row r="93" spans="1:6" x14ac:dyDescent="0.25">
      <c r="A93" s="268" t="s">
        <v>98</v>
      </c>
      <c r="B93" s="268"/>
      <c r="C93" s="56">
        <v>339036</v>
      </c>
      <c r="D93" s="58">
        <v>100</v>
      </c>
      <c r="E93" s="234"/>
      <c r="F93" s="1"/>
    </row>
    <row r="94" spans="1:6" x14ac:dyDescent="0.25">
      <c r="A94" s="268" t="s">
        <v>99</v>
      </c>
      <c r="B94" s="268"/>
      <c r="C94" s="61">
        <v>339039</v>
      </c>
      <c r="D94" s="62">
        <v>100</v>
      </c>
      <c r="E94" s="234">
        <v>0</v>
      </c>
      <c r="F94" s="1"/>
    </row>
    <row r="95" spans="1:6" x14ac:dyDescent="0.25">
      <c r="A95" s="282" t="s">
        <v>71</v>
      </c>
      <c r="B95" s="282"/>
      <c r="C95" s="63">
        <v>339000</v>
      </c>
      <c r="D95" s="64">
        <v>100</v>
      </c>
      <c r="E95" s="29">
        <f>SUM(E88:E94)</f>
        <v>1299794</v>
      </c>
      <c r="F95" s="1"/>
    </row>
    <row r="96" spans="1:6" x14ac:dyDescent="0.25">
      <c r="A96" s="360" t="s">
        <v>76</v>
      </c>
      <c r="B96" s="360"/>
      <c r="C96" s="32"/>
      <c r="D96" s="33"/>
      <c r="E96" s="34">
        <f>E95</f>
        <v>1299794</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1299794</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43.5" customHeight="1" x14ac:dyDescent="0.25">
      <c r="A109" s="214" t="s">
        <v>8</v>
      </c>
      <c r="B109" s="215"/>
      <c r="C109" s="215"/>
      <c r="D109" s="215"/>
      <c r="E109" s="216"/>
      <c r="F109" s="1"/>
    </row>
    <row r="110" spans="1:6" x14ac:dyDescent="0.25">
      <c r="A110" s="268" t="s">
        <v>9</v>
      </c>
      <c r="B110" s="268"/>
      <c r="C110" s="53" t="s">
        <v>10</v>
      </c>
      <c r="D110" s="58">
        <v>112</v>
      </c>
      <c r="E110" s="234">
        <v>60000</v>
      </c>
      <c r="F110" s="1"/>
    </row>
    <row r="111" spans="1:6" x14ac:dyDescent="0.25">
      <c r="A111" s="268" t="s">
        <v>104</v>
      </c>
      <c r="B111" s="268"/>
      <c r="C111" s="53" t="s">
        <v>12</v>
      </c>
      <c r="D111" s="58">
        <v>112</v>
      </c>
      <c r="E111" s="234">
        <v>10000</v>
      </c>
      <c r="F111" s="1"/>
    </row>
    <row r="112" spans="1:6" x14ac:dyDescent="0.25">
      <c r="A112" s="269" t="s">
        <v>13</v>
      </c>
      <c r="B112" s="269"/>
      <c r="C112" s="84">
        <v>339014</v>
      </c>
      <c r="D112" s="39">
        <v>112</v>
      </c>
      <c r="E112" s="24">
        <f>SUM(E110:E111)</f>
        <v>70000</v>
      </c>
      <c r="F112" s="1"/>
    </row>
    <row r="113" spans="1:6" x14ac:dyDescent="0.25">
      <c r="A113" s="268" t="s">
        <v>18</v>
      </c>
      <c r="B113" s="268"/>
      <c r="C113" s="56">
        <v>339030</v>
      </c>
      <c r="D113" s="58">
        <v>112</v>
      </c>
      <c r="E113" s="234">
        <v>2000</v>
      </c>
      <c r="F113" s="1"/>
    </row>
    <row r="114" spans="1:6" x14ac:dyDescent="0.25">
      <c r="A114" s="269" t="s">
        <v>13</v>
      </c>
      <c r="B114" s="269"/>
      <c r="C114" s="86">
        <v>339030</v>
      </c>
      <c r="D114" s="39">
        <v>112</v>
      </c>
      <c r="E114" s="24">
        <f>SUM(E113)</f>
        <v>2000</v>
      </c>
      <c r="F114" s="1"/>
    </row>
    <row r="115" spans="1:6" x14ac:dyDescent="0.25">
      <c r="A115" s="268" t="s">
        <v>26</v>
      </c>
      <c r="B115" s="268"/>
      <c r="C115" s="56" t="s">
        <v>27</v>
      </c>
      <c r="D115" s="58">
        <v>112</v>
      </c>
      <c r="E115" s="234">
        <v>30000</v>
      </c>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30000</v>
      </c>
      <c r="F117" s="1"/>
    </row>
    <row r="118" spans="1:6" x14ac:dyDescent="0.25">
      <c r="A118" s="268" t="s">
        <v>36</v>
      </c>
      <c r="B118" s="268"/>
      <c r="C118" s="56">
        <v>339036</v>
      </c>
      <c r="D118" s="58">
        <v>112</v>
      </c>
      <c r="E118" s="234">
        <v>5000</v>
      </c>
      <c r="F118" s="1"/>
    </row>
    <row r="119" spans="1:6" x14ac:dyDescent="0.25">
      <c r="A119" s="269" t="s">
        <v>13</v>
      </c>
      <c r="B119" s="269"/>
      <c r="C119" s="86">
        <v>339036</v>
      </c>
      <c r="D119" s="39">
        <v>112</v>
      </c>
      <c r="E119" s="24">
        <f>SUM(E118)</f>
        <v>5000</v>
      </c>
      <c r="F119" s="1"/>
    </row>
    <row r="120" spans="1:6" x14ac:dyDescent="0.25">
      <c r="A120" s="268" t="s">
        <v>105</v>
      </c>
      <c r="B120" s="268"/>
      <c r="C120" s="56">
        <v>339039</v>
      </c>
      <c r="D120" s="58">
        <v>112</v>
      </c>
      <c r="E120" s="234">
        <v>43000</v>
      </c>
      <c r="F120" s="1"/>
    </row>
    <row r="121" spans="1:6" x14ac:dyDescent="0.25">
      <c r="A121" s="269" t="s">
        <v>13</v>
      </c>
      <c r="B121" s="269"/>
      <c r="C121" s="86">
        <v>339039</v>
      </c>
      <c r="D121" s="39">
        <v>112</v>
      </c>
      <c r="E121" s="24">
        <f>SUM(E120)</f>
        <v>43000</v>
      </c>
      <c r="F121" s="1"/>
    </row>
    <row r="122" spans="1:6" x14ac:dyDescent="0.25">
      <c r="A122" s="268" t="s">
        <v>69</v>
      </c>
      <c r="B122" s="268"/>
      <c r="C122" s="54">
        <v>339093</v>
      </c>
      <c r="D122" s="58">
        <v>112</v>
      </c>
      <c r="E122" s="204"/>
      <c r="F122" s="1"/>
    </row>
    <row r="123" spans="1:6" x14ac:dyDescent="0.25">
      <c r="A123" s="316" t="s">
        <v>13</v>
      </c>
      <c r="B123" s="316"/>
      <c r="C123" s="180">
        <v>339093</v>
      </c>
      <c r="D123" s="39">
        <v>112</v>
      </c>
      <c r="E123" s="24">
        <f>SUM(E122)</f>
        <v>0</v>
      </c>
      <c r="F123" s="1"/>
    </row>
    <row r="124" spans="1:6" x14ac:dyDescent="0.25">
      <c r="A124" s="282" t="s">
        <v>71</v>
      </c>
      <c r="B124" s="282"/>
      <c r="C124" s="63">
        <v>339000</v>
      </c>
      <c r="D124" s="64">
        <v>112</v>
      </c>
      <c r="E124" s="29">
        <f>SUM(E112,E114,E117,E119,E121,E123,)</f>
        <v>150000</v>
      </c>
      <c r="F124" s="1"/>
    </row>
    <row r="125" spans="1:6" x14ac:dyDescent="0.25">
      <c r="A125" s="360" t="s">
        <v>76</v>
      </c>
      <c r="B125" s="360"/>
      <c r="C125" s="32"/>
      <c r="D125" s="33"/>
      <c r="E125" s="34">
        <f>E124</f>
        <v>150000</v>
      </c>
      <c r="F125" s="1"/>
    </row>
    <row r="126" spans="1:6" ht="24.75"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150000</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3923197.49</v>
      </c>
      <c r="F136" s="1"/>
    </row>
    <row r="137" spans="1:6" x14ac:dyDescent="0.25">
      <c r="A137" s="362"/>
      <c r="B137" s="362"/>
      <c r="C137" s="101">
        <v>2994</v>
      </c>
      <c r="D137" s="101">
        <v>100</v>
      </c>
      <c r="E137" s="221">
        <f>E96</f>
        <v>1299794</v>
      </c>
      <c r="F137" s="1"/>
    </row>
    <row r="138" spans="1:6" ht="15" customHeight="1" x14ac:dyDescent="0.25">
      <c r="A138" s="362"/>
      <c r="B138" s="362"/>
      <c r="C138" s="101">
        <v>4572</v>
      </c>
      <c r="D138" s="101">
        <v>112</v>
      </c>
      <c r="E138" s="221">
        <f>E125</f>
        <v>150000</v>
      </c>
      <c r="F138" s="1"/>
    </row>
    <row r="139" spans="1:6" ht="15" customHeight="1" x14ac:dyDescent="0.25">
      <c r="A139" s="362"/>
      <c r="B139" s="362"/>
      <c r="C139" s="363" t="s">
        <v>123</v>
      </c>
      <c r="D139" s="363"/>
      <c r="E139" s="222">
        <f>SUM(E136:E138)</f>
        <v>5372991.4900000002</v>
      </c>
      <c r="F139" s="1"/>
    </row>
    <row r="140" spans="1:6" x14ac:dyDescent="0.25">
      <c r="A140" s="362" t="s">
        <v>124</v>
      </c>
      <c r="B140" s="362"/>
      <c r="C140" s="101" t="s">
        <v>120</v>
      </c>
      <c r="D140" s="101">
        <v>112</v>
      </c>
      <c r="E140" s="221">
        <f>E80</f>
        <v>150000</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150000</v>
      </c>
      <c r="F143" s="1"/>
    </row>
    <row r="144" spans="1:6" x14ac:dyDescent="0.25">
      <c r="A144" s="364" t="s">
        <v>126</v>
      </c>
      <c r="B144" s="364"/>
      <c r="C144" s="364"/>
      <c r="D144" s="364"/>
      <c r="E144" s="47">
        <f>SUM(E139,E143)</f>
        <v>5522991.4900000002</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Normal="100" workbookViewId="0">
      <selection activeCell="E115" sqref="E115"/>
    </sheetView>
  </sheetViews>
  <sheetFormatPr defaultRowHeight="15" x14ac:dyDescent="0.25"/>
  <cols>
    <col min="1" max="1" width="28.140625"/>
    <col min="2" max="2" width="34.140625"/>
    <col min="3" max="4" width="8.5703125"/>
    <col min="5" max="5" width="18.28515625"/>
    <col min="6" max="1025" width="8.5703125"/>
  </cols>
  <sheetData>
    <row r="1" spans="1:6" x14ac:dyDescent="0.25">
      <c r="A1" s="1"/>
      <c r="B1" s="1"/>
      <c r="C1" s="4" t="s">
        <v>0</v>
      </c>
      <c r="D1" s="3"/>
      <c r="E1" s="1"/>
      <c r="F1" s="1"/>
    </row>
    <row r="2" spans="1:6" x14ac:dyDescent="0.25">
      <c r="A2" s="1"/>
      <c r="B2" s="1"/>
      <c r="C2" s="4" t="s">
        <v>1</v>
      </c>
      <c r="D2" s="3"/>
      <c r="E2" s="1"/>
      <c r="F2" s="1"/>
    </row>
    <row r="3" spans="1:6" x14ac:dyDescent="0.25">
      <c r="A3" s="1"/>
      <c r="B3" s="1"/>
      <c r="C3" s="2"/>
      <c r="D3" s="3"/>
      <c r="E3" s="1"/>
      <c r="F3" s="1"/>
    </row>
    <row r="4" spans="1:6" ht="15.75" x14ac:dyDescent="0.25">
      <c r="A4" s="1"/>
      <c r="B4" s="1"/>
      <c r="C4" s="5" t="s">
        <v>2</v>
      </c>
      <c r="D4" s="3"/>
      <c r="E4" s="1"/>
      <c r="F4" s="1"/>
    </row>
    <row r="5" spans="1:6" x14ac:dyDescent="0.25">
      <c r="A5" s="6"/>
      <c r="B5" s="6"/>
      <c r="C5" s="7"/>
      <c r="D5" s="8"/>
      <c r="E5" s="9"/>
      <c r="F5" s="1"/>
    </row>
    <row r="6" spans="1:6" ht="15" customHeight="1" x14ac:dyDescent="0.25">
      <c r="A6" s="263" t="s">
        <v>149</v>
      </c>
      <c r="B6" s="263"/>
      <c r="C6" s="263"/>
      <c r="D6" s="263"/>
      <c r="E6" s="263"/>
      <c r="F6" s="1"/>
    </row>
    <row r="7" spans="1:6" ht="15" customHeight="1" x14ac:dyDescent="0.25">
      <c r="A7" s="264" t="s">
        <v>4</v>
      </c>
      <c r="B7" s="264"/>
      <c r="C7" s="264"/>
      <c r="D7" s="264"/>
      <c r="E7" s="264"/>
      <c r="F7" s="1"/>
    </row>
    <row r="8" spans="1:6" x14ac:dyDescent="0.25">
      <c r="A8" s="347"/>
      <c r="B8" s="347"/>
      <c r="C8" s="200"/>
      <c r="D8" s="200"/>
      <c r="E8" s="201"/>
      <c r="F8" s="1"/>
    </row>
    <row r="9" spans="1:6" ht="24.75" x14ac:dyDescent="0.25">
      <c r="A9" s="348" t="s">
        <v>5</v>
      </c>
      <c r="B9" s="348"/>
      <c r="C9" s="202" t="s">
        <v>6</v>
      </c>
      <c r="D9" s="202" t="s">
        <v>7</v>
      </c>
      <c r="E9" s="203" t="s">
        <v>2</v>
      </c>
      <c r="F9" s="1"/>
    </row>
    <row r="10" spans="1:6" ht="15" customHeight="1" x14ac:dyDescent="0.25">
      <c r="A10" s="349" t="s">
        <v>8</v>
      </c>
      <c r="B10" s="349"/>
      <c r="C10" s="349"/>
      <c r="D10" s="349"/>
      <c r="E10" s="349"/>
      <c r="F10" s="1"/>
    </row>
    <row r="11" spans="1:6" x14ac:dyDescent="0.25">
      <c r="A11" s="350" t="s">
        <v>9</v>
      </c>
      <c r="B11" s="350"/>
      <c r="C11" s="25" t="s">
        <v>10</v>
      </c>
      <c r="D11" s="26">
        <v>112</v>
      </c>
      <c r="E11" s="227">
        <v>45756</v>
      </c>
      <c r="F11" s="1"/>
    </row>
    <row r="12" spans="1:6" x14ac:dyDescent="0.25">
      <c r="A12" s="350" t="s">
        <v>11</v>
      </c>
      <c r="B12" s="350"/>
      <c r="C12" s="19" t="s">
        <v>12</v>
      </c>
      <c r="D12" s="20">
        <v>112</v>
      </c>
      <c r="E12" s="227">
        <v>21291.34</v>
      </c>
      <c r="F12" s="1"/>
    </row>
    <row r="13" spans="1:6" x14ac:dyDescent="0.25">
      <c r="A13" s="269" t="s">
        <v>13</v>
      </c>
      <c r="B13" s="269"/>
      <c r="C13" s="22">
        <v>339014</v>
      </c>
      <c r="D13" s="23">
        <v>112</v>
      </c>
      <c r="E13" s="24">
        <f>SUM(E11:E12)</f>
        <v>67047.34</v>
      </c>
      <c r="F13" s="1"/>
    </row>
    <row r="14" spans="1:6" x14ac:dyDescent="0.25">
      <c r="A14" s="350" t="s">
        <v>14</v>
      </c>
      <c r="B14" s="350"/>
      <c r="C14" s="19" t="s">
        <v>15</v>
      </c>
      <c r="D14" s="19">
        <v>112</v>
      </c>
      <c r="E14" s="224"/>
      <c r="F14" s="1"/>
    </row>
    <row r="15" spans="1:6" x14ac:dyDescent="0.25">
      <c r="A15" s="269" t="s">
        <v>13</v>
      </c>
      <c r="B15" s="269"/>
      <c r="C15" s="22">
        <v>339018</v>
      </c>
      <c r="D15" s="22">
        <v>112</v>
      </c>
      <c r="E15" s="24">
        <f>SUM(E14)</f>
        <v>0</v>
      </c>
      <c r="F15" s="1"/>
    </row>
    <row r="16" spans="1:6" x14ac:dyDescent="0.25">
      <c r="A16" s="350" t="s">
        <v>16</v>
      </c>
      <c r="B16" s="350"/>
      <c r="C16" s="25" t="s">
        <v>17</v>
      </c>
      <c r="D16" s="26">
        <v>112</v>
      </c>
      <c r="E16" s="227">
        <v>180960</v>
      </c>
      <c r="F16" s="1"/>
    </row>
    <row r="17" spans="1:6" x14ac:dyDescent="0.25">
      <c r="A17" s="269" t="s">
        <v>13</v>
      </c>
      <c r="B17" s="269"/>
      <c r="C17" s="22">
        <v>339020</v>
      </c>
      <c r="D17" s="23">
        <v>112</v>
      </c>
      <c r="E17" s="24">
        <f>SUM(E16)</f>
        <v>180960</v>
      </c>
      <c r="F17" s="1"/>
    </row>
    <row r="18" spans="1:6" x14ac:dyDescent="0.25">
      <c r="A18" s="350" t="s">
        <v>18</v>
      </c>
      <c r="B18" s="350"/>
      <c r="C18" s="19" t="s">
        <v>19</v>
      </c>
      <c r="D18" s="20">
        <v>112</v>
      </c>
      <c r="E18" s="227">
        <v>100000</v>
      </c>
      <c r="F18" s="1"/>
    </row>
    <row r="19" spans="1:6" x14ac:dyDescent="0.25">
      <c r="A19" s="350" t="s">
        <v>20</v>
      </c>
      <c r="B19" s="350"/>
      <c r="C19" s="19" t="s">
        <v>21</v>
      </c>
      <c r="D19" s="20">
        <v>112</v>
      </c>
      <c r="E19" s="227">
        <v>0</v>
      </c>
      <c r="F19" s="1"/>
    </row>
    <row r="20" spans="1:6" x14ac:dyDescent="0.25">
      <c r="A20" s="269" t="s">
        <v>13</v>
      </c>
      <c r="B20" s="269"/>
      <c r="C20" s="22">
        <v>339030</v>
      </c>
      <c r="D20" s="23">
        <v>112</v>
      </c>
      <c r="E20" s="24">
        <f>SUM(E18:E19)</f>
        <v>100000</v>
      </c>
      <c r="F20" s="1"/>
    </row>
    <row r="21" spans="1:6" x14ac:dyDescent="0.25">
      <c r="A21" s="351" t="s">
        <v>22</v>
      </c>
      <c r="B21" s="351"/>
      <c r="C21" s="19" t="s">
        <v>23</v>
      </c>
      <c r="D21" s="20">
        <v>112</v>
      </c>
      <c r="E21" s="204"/>
      <c r="F21" s="1"/>
    </row>
    <row r="22" spans="1:6" x14ac:dyDescent="0.25">
      <c r="A22" s="269" t="s">
        <v>13</v>
      </c>
      <c r="B22" s="269"/>
      <c r="C22" s="22">
        <v>339031</v>
      </c>
      <c r="D22" s="23">
        <v>112</v>
      </c>
      <c r="E22" s="24">
        <f>SUM(E21)</f>
        <v>0</v>
      </c>
      <c r="F22" s="1"/>
    </row>
    <row r="23" spans="1:6" x14ac:dyDescent="0.25">
      <c r="A23" s="350" t="s">
        <v>24</v>
      </c>
      <c r="B23" s="350"/>
      <c r="C23" s="25" t="s">
        <v>25</v>
      </c>
      <c r="D23" s="26">
        <v>112</v>
      </c>
      <c r="E23" s="204"/>
      <c r="F23" s="1"/>
    </row>
    <row r="24" spans="1:6" x14ac:dyDescent="0.25">
      <c r="A24" s="269" t="s">
        <v>13</v>
      </c>
      <c r="B24" s="269"/>
      <c r="C24" s="22">
        <v>339032</v>
      </c>
      <c r="D24" s="23">
        <v>112</v>
      </c>
      <c r="E24" s="24">
        <f>SUM(E23)</f>
        <v>0</v>
      </c>
      <c r="F24" s="1"/>
    </row>
    <row r="25" spans="1:6" x14ac:dyDescent="0.25">
      <c r="A25" s="350" t="s">
        <v>26</v>
      </c>
      <c r="B25" s="350"/>
      <c r="C25" s="19" t="s">
        <v>27</v>
      </c>
      <c r="D25" s="20">
        <v>112</v>
      </c>
      <c r="E25" s="227">
        <v>18720</v>
      </c>
      <c r="F25" s="1"/>
    </row>
    <row r="26" spans="1:6" x14ac:dyDescent="0.25">
      <c r="A26" s="350" t="s">
        <v>28</v>
      </c>
      <c r="B26" s="350"/>
      <c r="C26" s="25" t="s">
        <v>29</v>
      </c>
      <c r="D26" s="26">
        <v>112</v>
      </c>
      <c r="E26" s="227">
        <v>0</v>
      </c>
      <c r="F26" s="1"/>
    </row>
    <row r="27" spans="1:6" x14ac:dyDescent="0.25">
      <c r="A27" s="350" t="s">
        <v>30</v>
      </c>
      <c r="B27" s="350"/>
      <c r="C27" s="19" t="s">
        <v>31</v>
      </c>
      <c r="D27" s="20">
        <v>112</v>
      </c>
      <c r="E27" s="227">
        <v>60000</v>
      </c>
      <c r="F27" s="1"/>
    </row>
    <row r="28" spans="1:6" x14ac:dyDescent="0.25">
      <c r="A28" s="269" t="s">
        <v>13</v>
      </c>
      <c r="B28" s="269"/>
      <c r="C28" s="22">
        <v>339033</v>
      </c>
      <c r="D28" s="23">
        <v>112</v>
      </c>
      <c r="E28" s="24">
        <f>SUM(E25:E27)</f>
        <v>78720</v>
      </c>
      <c r="F28" s="1"/>
    </row>
    <row r="29" spans="1:6" x14ac:dyDescent="0.25">
      <c r="A29" s="350" t="s">
        <v>32</v>
      </c>
      <c r="B29" s="350"/>
      <c r="C29" s="25" t="s">
        <v>33</v>
      </c>
      <c r="D29" s="26">
        <v>112</v>
      </c>
      <c r="E29" s="204"/>
      <c r="F29" s="1"/>
    </row>
    <row r="30" spans="1:6" x14ac:dyDescent="0.25">
      <c r="A30" s="350" t="s">
        <v>34</v>
      </c>
      <c r="B30" s="350"/>
      <c r="C30" s="19" t="s">
        <v>35</v>
      </c>
      <c r="D30" s="20">
        <v>112</v>
      </c>
      <c r="E30" s="204"/>
      <c r="F30" s="1"/>
    </row>
    <row r="31" spans="1:6" x14ac:dyDescent="0.25">
      <c r="A31" s="269" t="s">
        <v>13</v>
      </c>
      <c r="B31" s="269"/>
      <c r="C31" s="22">
        <v>339035</v>
      </c>
      <c r="D31" s="23">
        <v>112</v>
      </c>
      <c r="E31" s="24">
        <f>SUM(E29:E30)</f>
        <v>0</v>
      </c>
      <c r="F31" s="1"/>
    </row>
    <row r="32" spans="1:6" x14ac:dyDescent="0.25">
      <c r="A32" s="350" t="s">
        <v>36</v>
      </c>
      <c r="B32" s="350"/>
      <c r="C32" s="25" t="s">
        <v>37</v>
      </c>
      <c r="D32" s="26">
        <v>112</v>
      </c>
      <c r="E32" s="227">
        <v>8000</v>
      </c>
      <c r="F32" s="1"/>
    </row>
    <row r="33" spans="1:6" x14ac:dyDescent="0.25">
      <c r="A33" s="350" t="s">
        <v>38</v>
      </c>
      <c r="B33" s="350"/>
      <c r="C33" s="19" t="s">
        <v>39</v>
      </c>
      <c r="D33" s="20">
        <v>112</v>
      </c>
      <c r="E33" s="227">
        <v>1693.54</v>
      </c>
      <c r="F33" s="1"/>
    </row>
    <row r="34" spans="1:6" x14ac:dyDescent="0.25">
      <c r="A34" s="350" t="s">
        <v>40</v>
      </c>
      <c r="B34" s="350"/>
      <c r="C34" s="25" t="s">
        <v>41</v>
      </c>
      <c r="D34" s="26">
        <v>112</v>
      </c>
      <c r="E34" s="227">
        <v>8000</v>
      </c>
      <c r="F34" s="1"/>
    </row>
    <row r="35" spans="1:6" x14ac:dyDescent="0.25">
      <c r="A35" s="350" t="s">
        <v>42</v>
      </c>
      <c r="B35" s="350"/>
      <c r="C35" s="19" t="s">
        <v>43</v>
      </c>
      <c r="D35" s="26">
        <v>112</v>
      </c>
      <c r="E35" s="227">
        <v>0</v>
      </c>
      <c r="F35" s="1"/>
    </row>
    <row r="36" spans="1:6" x14ac:dyDescent="0.25">
      <c r="A36" s="269" t="s">
        <v>13</v>
      </c>
      <c r="B36" s="269"/>
      <c r="C36" s="22">
        <v>339036</v>
      </c>
      <c r="D36" s="23">
        <v>112</v>
      </c>
      <c r="E36" s="24">
        <f>SUM(E32:E35)</f>
        <v>17693.54</v>
      </c>
      <c r="F36" s="1"/>
    </row>
    <row r="37" spans="1:6" x14ac:dyDescent="0.25">
      <c r="A37" s="350" t="s">
        <v>44</v>
      </c>
      <c r="B37" s="350"/>
      <c r="C37" s="19" t="s">
        <v>45</v>
      </c>
      <c r="D37" s="20">
        <v>112</v>
      </c>
      <c r="E37" s="227">
        <f>3086767+394533.87</f>
        <v>3481300.87</v>
      </c>
      <c r="F37" s="1"/>
    </row>
    <row r="38" spans="1:6" x14ac:dyDescent="0.25">
      <c r="A38" s="350" t="s">
        <v>46</v>
      </c>
      <c r="B38" s="350"/>
      <c r="C38" s="25" t="s">
        <v>47</v>
      </c>
      <c r="D38" s="26">
        <v>112</v>
      </c>
      <c r="E38" s="227">
        <v>0</v>
      </c>
      <c r="F38" s="1"/>
    </row>
    <row r="39" spans="1:6" x14ac:dyDescent="0.25">
      <c r="A39" s="269" t="s">
        <v>13</v>
      </c>
      <c r="B39" s="269"/>
      <c r="C39" s="22">
        <v>339037</v>
      </c>
      <c r="D39" s="23">
        <v>112</v>
      </c>
      <c r="E39" s="24">
        <f>SUM(E37:E38)</f>
        <v>3481300.87</v>
      </c>
      <c r="F39" s="1"/>
    </row>
    <row r="40" spans="1:6" x14ac:dyDescent="0.25">
      <c r="A40" s="350" t="s">
        <v>48</v>
      </c>
      <c r="B40" s="350"/>
      <c r="C40" s="19" t="s">
        <v>49</v>
      </c>
      <c r="D40" s="20">
        <v>112</v>
      </c>
      <c r="E40" s="227">
        <v>627052</v>
      </c>
      <c r="F40" s="1"/>
    </row>
    <row r="41" spans="1:6" x14ac:dyDescent="0.25">
      <c r="A41" s="352" t="s">
        <v>50</v>
      </c>
      <c r="B41" s="352"/>
      <c r="C41" s="26" t="s">
        <v>51</v>
      </c>
      <c r="D41" s="26">
        <v>112</v>
      </c>
      <c r="E41" s="227">
        <v>0</v>
      </c>
      <c r="F41" s="1"/>
    </row>
    <row r="42" spans="1:6" x14ac:dyDescent="0.25">
      <c r="A42" s="352" t="s">
        <v>52</v>
      </c>
      <c r="B42" s="352"/>
      <c r="C42" s="26" t="s">
        <v>53</v>
      </c>
      <c r="D42" s="26">
        <v>112</v>
      </c>
      <c r="E42" s="227">
        <v>0</v>
      </c>
      <c r="F42" s="1"/>
    </row>
    <row r="43" spans="1:6" x14ac:dyDescent="0.25">
      <c r="A43" s="352" t="s">
        <v>54</v>
      </c>
      <c r="B43" s="352"/>
      <c r="C43" s="26" t="s">
        <v>55</v>
      </c>
      <c r="D43" s="26">
        <v>112</v>
      </c>
      <c r="E43" s="227">
        <v>0</v>
      </c>
      <c r="F43" s="1"/>
    </row>
    <row r="44" spans="1:6" x14ac:dyDescent="0.25">
      <c r="A44" s="350" t="s">
        <v>56</v>
      </c>
      <c r="B44" s="350"/>
      <c r="C44" s="25" t="s">
        <v>57</v>
      </c>
      <c r="D44" s="26">
        <v>112</v>
      </c>
      <c r="E44" s="227">
        <v>60526.14</v>
      </c>
      <c r="F44" s="1"/>
    </row>
    <row r="45" spans="1:6" x14ac:dyDescent="0.25">
      <c r="A45" s="350" t="s">
        <v>40</v>
      </c>
      <c r="B45" s="350"/>
      <c r="C45" s="25" t="s">
        <v>58</v>
      </c>
      <c r="D45" s="26">
        <v>112</v>
      </c>
      <c r="E45" s="227">
        <v>8000</v>
      </c>
      <c r="F45" s="1"/>
    </row>
    <row r="46" spans="1:6" x14ac:dyDescent="0.25">
      <c r="A46" s="352" t="s">
        <v>59</v>
      </c>
      <c r="B46" s="352"/>
      <c r="C46" s="26" t="s">
        <v>60</v>
      </c>
      <c r="D46" s="26">
        <v>112</v>
      </c>
      <c r="E46" s="227">
        <v>0</v>
      </c>
      <c r="F46" s="1"/>
    </row>
    <row r="47" spans="1:6" x14ac:dyDescent="0.25">
      <c r="A47" s="352" t="s">
        <v>46</v>
      </c>
      <c r="B47" s="352"/>
      <c r="C47" s="26" t="s">
        <v>61</v>
      </c>
      <c r="D47" s="26">
        <v>112</v>
      </c>
      <c r="E47" s="227">
        <v>0</v>
      </c>
      <c r="F47" s="1"/>
    </row>
    <row r="48" spans="1:6" x14ac:dyDescent="0.25">
      <c r="A48" s="352" t="s">
        <v>62</v>
      </c>
      <c r="B48" s="352"/>
      <c r="C48" s="26" t="s">
        <v>63</v>
      </c>
      <c r="D48" s="26">
        <v>112</v>
      </c>
      <c r="E48" s="227">
        <v>0</v>
      </c>
      <c r="F48" s="1"/>
    </row>
    <row r="49" spans="1:6" x14ac:dyDescent="0.25">
      <c r="A49" s="350" t="s">
        <v>42</v>
      </c>
      <c r="B49" s="350"/>
      <c r="C49" s="25" t="s">
        <v>64</v>
      </c>
      <c r="D49" s="26">
        <v>112</v>
      </c>
      <c r="E49" s="227">
        <v>0</v>
      </c>
      <c r="F49" s="1"/>
    </row>
    <row r="50" spans="1:6" x14ac:dyDescent="0.25">
      <c r="A50" s="352" t="s">
        <v>65</v>
      </c>
      <c r="B50" s="352"/>
      <c r="C50" s="26" t="s">
        <v>66</v>
      </c>
      <c r="D50" s="26">
        <v>112</v>
      </c>
      <c r="E50" s="227">
        <v>22273</v>
      </c>
      <c r="F50" s="1"/>
    </row>
    <row r="51" spans="1:6" x14ac:dyDescent="0.25">
      <c r="A51" s="269" t="s">
        <v>13</v>
      </c>
      <c r="B51" s="269"/>
      <c r="C51" s="23">
        <v>339039</v>
      </c>
      <c r="D51" s="23">
        <v>112</v>
      </c>
      <c r="E51" s="24">
        <f>SUM(E40:E50)</f>
        <v>717851.14</v>
      </c>
      <c r="F51" s="1"/>
    </row>
    <row r="52" spans="1:6" x14ac:dyDescent="0.25">
      <c r="A52" s="352" t="s">
        <v>67</v>
      </c>
      <c r="B52" s="352"/>
      <c r="C52" s="26" t="s">
        <v>68</v>
      </c>
      <c r="D52" s="26">
        <v>112</v>
      </c>
      <c r="E52" s="227">
        <v>1600</v>
      </c>
      <c r="F52" s="1"/>
    </row>
    <row r="53" spans="1:6" x14ac:dyDescent="0.25">
      <c r="A53" s="269" t="s">
        <v>13</v>
      </c>
      <c r="B53" s="269"/>
      <c r="C53" s="23">
        <v>339047</v>
      </c>
      <c r="D53" s="23">
        <v>112</v>
      </c>
      <c r="E53" s="24">
        <f>SUM(E52)</f>
        <v>1600</v>
      </c>
      <c r="F53" s="1"/>
    </row>
    <row r="54" spans="1:6" x14ac:dyDescent="0.25">
      <c r="A54" s="352" t="s">
        <v>69</v>
      </c>
      <c r="B54" s="352"/>
      <c r="C54" s="26" t="s">
        <v>70</v>
      </c>
      <c r="D54" s="26">
        <v>112</v>
      </c>
      <c r="E54" s="224"/>
      <c r="F54" s="1"/>
    </row>
    <row r="55" spans="1:6" x14ac:dyDescent="0.25">
      <c r="A55" s="269" t="s">
        <v>13</v>
      </c>
      <c r="B55" s="269"/>
      <c r="C55" s="23">
        <v>339093</v>
      </c>
      <c r="D55" s="23">
        <v>112</v>
      </c>
      <c r="E55" s="24">
        <f>SUM(E54)</f>
        <v>0</v>
      </c>
      <c r="F55" s="1"/>
    </row>
    <row r="56" spans="1:6" x14ac:dyDescent="0.25">
      <c r="A56" s="272" t="s">
        <v>71</v>
      </c>
      <c r="B56" s="272"/>
      <c r="C56" s="28">
        <v>339000</v>
      </c>
      <c r="D56" s="28">
        <v>112</v>
      </c>
      <c r="E56" s="29">
        <f>SUM(E13,E15,E17,E20,E22,E24,E28,E31,E36,E39,E51,E53,E55)</f>
        <v>4645172.8899999997</v>
      </c>
      <c r="F56" s="1"/>
    </row>
    <row r="57" spans="1:6" x14ac:dyDescent="0.25">
      <c r="A57" s="352" t="s">
        <v>72</v>
      </c>
      <c r="B57" s="352"/>
      <c r="C57" s="26" t="s">
        <v>73</v>
      </c>
      <c r="D57" s="26">
        <v>112</v>
      </c>
      <c r="E57" s="227">
        <v>12605.49</v>
      </c>
      <c r="F57" s="1"/>
    </row>
    <row r="58" spans="1:6" x14ac:dyDescent="0.25">
      <c r="A58" s="269" t="s">
        <v>13</v>
      </c>
      <c r="B58" s="269"/>
      <c r="C58" s="23">
        <v>339147</v>
      </c>
      <c r="D58" s="23">
        <v>112</v>
      </c>
      <c r="E58" s="24">
        <f>SUM(E57)</f>
        <v>12605.49</v>
      </c>
      <c r="F58" s="1"/>
    </row>
    <row r="59" spans="1:6" x14ac:dyDescent="0.25">
      <c r="A59" s="353" t="s">
        <v>74</v>
      </c>
      <c r="B59" s="353"/>
      <c r="C59" s="20" t="s">
        <v>75</v>
      </c>
      <c r="D59" s="26">
        <v>112</v>
      </c>
      <c r="E59" s="204"/>
      <c r="F59" s="1"/>
    </row>
    <row r="60" spans="1:6" x14ac:dyDescent="0.25">
      <c r="A60" s="269" t="s">
        <v>13</v>
      </c>
      <c r="B60" s="269"/>
      <c r="C60" s="23">
        <v>339147</v>
      </c>
      <c r="D60" s="23">
        <v>112</v>
      </c>
      <c r="E60" s="24">
        <f>SUM(E59)</f>
        <v>0</v>
      </c>
      <c r="F60" s="1"/>
    </row>
    <row r="61" spans="1:6" x14ac:dyDescent="0.25">
      <c r="A61" s="273" t="s">
        <v>71</v>
      </c>
      <c r="B61" s="273"/>
      <c r="C61" s="30">
        <v>339100</v>
      </c>
      <c r="D61" s="30">
        <v>112</v>
      </c>
      <c r="E61" s="31">
        <f>SUM(E58,E60)</f>
        <v>12605.49</v>
      </c>
      <c r="F61" s="1"/>
    </row>
    <row r="62" spans="1:6" x14ac:dyDescent="0.25">
      <c r="A62" s="354" t="s">
        <v>76</v>
      </c>
      <c r="B62" s="354"/>
      <c r="C62" s="205"/>
      <c r="D62" s="206"/>
      <c r="E62" s="207">
        <f>SUM(E56,E61)</f>
        <v>4657778.38</v>
      </c>
      <c r="F62" s="1"/>
    </row>
    <row r="63" spans="1:6" ht="15" customHeight="1" x14ac:dyDescent="0.25">
      <c r="A63" s="355" t="s">
        <v>77</v>
      </c>
      <c r="B63" s="355"/>
      <c r="C63" s="355"/>
      <c r="D63" s="355"/>
      <c r="E63" s="355"/>
      <c r="F63" s="1"/>
    </row>
    <row r="64" spans="1:6" x14ac:dyDescent="0.25">
      <c r="A64" s="352" t="s">
        <v>20</v>
      </c>
      <c r="B64" s="352"/>
      <c r="C64" s="26" t="s">
        <v>78</v>
      </c>
      <c r="D64" s="26">
        <v>112</v>
      </c>
      <c r="E64" s="204"/>
      <c r="F64" s="1"/>
    </row>
    <row r="65" spans="1:6" x14ac:dyDescent="0.25">
      <c r="A65" s="269" t="s">
        <v>13</v>
      </c>
      <c r="B65" s="269"/>
      <c r="C65" s="23">
        <v>449030</v>
      </c>
      <c r="D65" s="23">
        <v>112</v>
      </c>
      <c r="E65" s="24">
        <f>SUM(E64)</f>
        <v>0</v>
      </c>
      <c r="F65" s="1"/>
    </row>
    <row r="66" spans="1:6" x14ac:dyDescent="0.25">
      <c r="A66" s="352" t="s">
        <v>79</v>
      </c>
      <c r="B66" s="352"/>
      <c r="C66" s="26" t="s">
        <v>80</v>
      </c>
      <c r="D66" s="26">
        <v>112</v>
      </c>
      <c r="E66" s="204"/>
      <c r="F66" s="1"/>
    </row>
    <row r="67" spans="1:6" x14ac:dyDescent="0.25">
      <c r="A67" s="269" t="s">
        <v>13</v>
      </c>
      <c r="B67" s="269"/>
      <c r="C67" s="23">
        <v>449036</v>
      </c>
      <c r="D67" s="23">
        <v>112</v>
      </c>
      <c r="E67" s="24">
        <f>SUM(E66)</f>
        <v>0</v>
      </c>
      <c r="F67" s="1"/>
    </row>
    <row r="68" spans="1:6" x14ac:dyDescent="0.25">
      <c r="A68" s="352" t="s">
        <v>79</v>
      </c>
      <c r="B68" s="352"/>
      <c r="C68" s="26" t="s">
        <v>81</v>
      </c>
      <c r="D68" s="26">
        <v>112</v>
      </c>
      <c r="E68" s="204"/>
      <c r="F68" s="1"/>
    </row>
    <row r="69" spans="1:6" x14ac:dyDescent="0.25">
      <c r="A69" s="269" t="s">
        <v>13</v>
      </c>
      <c r="B69" s="269"/>
      <c r="C69" s="23">
        <v>449039</v>
      </c>
      <c r="D69" s="23">
        <v>112</v>
      </c>
      <c r="E69" s="24">
        <f>SUM(E68)</f>
        <v>0</v>
      </c>
      <c r="F69" s="1"/>
    </row>
    <row r="70" spans="1:6" x14ac:dyDescent="0.25">
      <c r="A70" s="352" t="s">
        <v>82</v>
      </c>
      <c r="B70" s="352"/>
      <c r="C70" s="26" t="s">
        <v>83</v>
      </c>
      <c r="D70" s="26">
        <v>112</v>
      </c>
      <c r="E70" s="204"/>
      <c r="F70" s="1"/>
    </row>
    <row r="71" spans="1:6" x14ac:dyDescent="0.25">
      <c r="A71" s="269" t="s">
        <v>13</v>
      </c>
      <c r="B71" s="269"/>
      <c r="C71" s="23">
        <v>449051</v>
      </c>
      <c r="D71" s="23">
        <v>112</v>
      </c>
      <c r="E71" s="24">
        <f>E70</f>
        <v>0</v>
      </c>
      <c r="F71" s="1"/>
    </row>
    <row r="72" spans="1:6" x14ac:dyDescent="0.25">
      <c r="A72" s="352" t="s">
        <v>84</v>
      </c>
      <c r="B72" s="352"/>
      <c r="C72" s="26" t="s">
        <v>85</v>
      </c>
      <c r="D72" s="26">
        <v>112</v>
      </c>
      <c r="E72" s="227">
        <v>490042</v>
      </c>
      <c r="F72" s="1"/>
    </row>
    <row r="73" spans="1:6" x14ac:dyDescent="0.25">
      <c r="A73" s="352" t="s">
        <v>86</v>
      </c>
      <c r="B73" s="352"/>
      <c r="C73" s="26" t="s">
        <v>87</v>
      </c>
      <c r="D73" s="26">
        <v>112</v>
      </c>
      <c r="E73" s="204"/>
      <c r="F73" s="1"/>
    </row>
    <row r="74" spans="1:6" x14ac:dyDescent="0.25">
      <c r="A74" s="352" t="s">
        <v>88</v>
      </c>
      <c r="B74" s="352"/>
      <c r="C74" s="26" t="s">
        <v>89</v>
      </c>
      <c r="D74" s="26">
        <v>112</v>
      </c>
      <c r="E74" s="204"/>
      <c r="F74" s="1"/>
    </row>
    <row r="75" spans="1:6" x14ac:dyDescent="0.25">
      <c r="A75" s="269" t="s">
        <v>13</v>
      </c>
      <c r="B75" s="269"/>
      <c r="C75" s="23">
        <v>449052</v>
      </c>
      <c r="D75" s="23">
        <v>112</v>
      </c>
      <c r="E75" s="24">
        <f>SUM(E72:E74)</f>
        <v>490042</v>
      </c>
      <c r="F75" s="1"/>
    </row>
    <row r="76" spans="1:6" x14ac:dyDescent="0.25">
      <c r="A76" s="276" t="s">
        <v>71</v>
      </c>
      <c r="B76" s="276"/>
      <c r="C76" s="37">
        <v>449000</v>
      </c>
      <c r="D76" s="37">
        <v>112</v>
      </c>
      <c r="E76" s="38">
        <f>SUM(E65,E67,E69,E71,E75)</f>
        <v>490042</v>
      </c>
      <c r="F76" s="1"/>
    </row>
    <row r="77" spans="1:6" x14ac:dyDescent="0.25">
      <c r="A77" s="352" t="s">
        <v>90</v>
      </c>
      <c r="B77" s="352"/>
      <c r="C77" s="26" t="s">
        <v>91</v>
      </c>
      <c r="D77" s="26">
        <v>112</v>
      </c>
      <c r="E77" s="204"/>
      <c r="F77" s="1"/>
    </row>
    <row r="78" spans="1:6" x14ac:dyDescent="0.25">
      <c r="A78" s="269" t="s">
        <v>13</v>
      </c>
      <c r="B78" s="269"/>
      <c r="C78" s="39">
        <v>459061</v>
      </c>
      <c r="D78" s="39">
        <v>112</v>
      </c>
      <c r="E78" s="24">
        <f>SUM(E77)</f>
        <v>0</v>
      </c>
      <c r="F78" s="1"/>
    </row>
    <row r="79" spans="1:6" x14ac:dyDescent="0.25">
      <c r="A79" s="277" t="s">
        <v>71</v>
      </c>
      <c r="B79" s="277"/>
      <c r="C79" s="40">
        <v>459000</v>
      </c>
      <c r="D79" s="40">
        <v>112</v>
      </c>
      <c r="E79" s="41">
        <f>SUM(E78)</f>
        <v>0</v>
      </c>
      <c r="F79" s="1"/>
    </row>
    <row r="80" spans="1:6" x14ac:dyDescent="0.25">
      <c r="A80" s="356" t="s">
        <v>92</v>
      </c>
      <c r="B80" s="356"/>
      <c r="C80" s="208"/>
      <c r="D80" s="208"/>
      <c r="E80" s="209">
        <f>SUM(E76,E79)</f>
        <v>490042</v>
      </c>
      <c r="F80" s="1"/>
    </row>
    <row r="81" spans="1:6" x14ac:dyDescent="0.25">
      <c r="A81" s="278" t="s">
        <v>93</v>
      </c>
      <c r="B81" s="278"/>
      <c r="C81" s="45"/>
      <c r="D81" s="46"/>
      <c r="E81" s="47">
        <f>SUM(E62,E80)</f>
        <v>5147820.38</v>
      </c>
      <c r="F81" s="1"/>
    </row>
    <row r="82" spans="1:6" x14ac:dyDescent="0.25">
      <c r="A82" s="1"/>
      <c r="B82" s="1"/>
      <c r="C82" s="1"/>
      <c r="D82" s="1"/>
      <c r="E82" s="1"/>
      <c r="F82" s="1"/>
    </row>
    <row r="83" spans="1:6" x14ac:dyDescent="0.25">
      <c r="A83" s="1"/>
      <c r="B83" s="1"/>
      <c r="C83" s="1"/>
      <c r="D83" s="1"/>
      <c r="E83" s="1"/>
      <c r="F83" s="1"/>
    </row>
    <row r="84" spans="1:6" ht="15" customHeight="1" x14ac:dyDescent="0.25">
      <c r="A84" s="357" t="s">
        <v>162</v>
      </c>
      <c r="B84" s="357"/>
      <c r="C84" s="357"/>
      <c r="D84" s="357"/>
      <c r="E84" s="357"/>
      <c r="F84" s="1"/>
    </row>
    <row r="85" spans="1:6" x14ac:dyDescent="0.25">
      <c r="A85" s="358"/>
      <c r="B85" s="358"/>
      <c r="C85" s="49"/>
      <c r="D85" s="50"/>
      <c r="E85" s="48"/>
      <c r="F85" s="1"/>
    </row>
    <row r="86" spans="1:6" ht="24.75" x14ac:dyDescent="0.25">
      <c r="A86" s="359" t="s">
        <v>5</v>
      </c>
      <c r="B86" s="359"/>
      <c r="C86" s="210" t="s">
        <v>6</v>
      </c>
      <c r="D86" s="210" t="s">
        <v>7</v>
      </c>
      <c r="E86" s="211" t="s">
        <v>2</v>
      </c>
      <c r="F86" s="1"/>
    </row>
    <row r="87" spans="1:6" ht="15.75" customHeight="1" x14ac:dyDescent="0.25">
      <c r="A87" s="281" t="s">
        <v>8</v>
      </c>
      <c r="B87" s="281"/>
      <c r="C87" s="281"/>
      <c r="D87" s="281"/>
      <c r="E87" s="281"/>
      <c r="F87" s="1"/>
    </row>
    <row r="88" spans="1:6" x14ac:dyDescent="0.25">
      <c r="A88" s="268" t="s">
        <v>14</v>
      </c>
      <c r="B88" s="268"/>
      <c r="C88" s="53">
        <v>339018</v>
      </c>
      <c r="D88" s="54">
        <v>100</v>
      </c>
      <c r="E88" s="227">
        <v>1125341.1000000001</v>
      </c>
      <c r="F88" s="1"/>
    </row>
    <row r="89" spans="1:6" x14ac:dyDescent="0.25">
      <c r="A89" s="268" t="s">
        <v>18</v>
      </c>
      <c r="B89" s="268"/>
      <c r="C89" s="56">
        <v>339030</v>
      </c>
      <c r="D89" s="54">
        <v>100</v>
      </c>
      <c r="E89" s="227">
        <v>0</v>
      </c>
      <c r="F89" s="1"/>
    </row>
    <row r="90" spans="1:6" x14ac:dyDescent="0.25">
      <c r="A90" s="268" t="s">
        <v>95</v>
      </c>
      <c r="B90" s="268"/>
      <c r="C90" s="53">
        <v>339031</v>
      </c>
      <c r="D90" s="57">
        <v>100</v>
      </c>
      <c r="E90" s="227">
        <v>0</v>
      </c>
      <c r="F90" s="1"/>
    </row>
    <row r="91" spans="1:6" x14ac:dyDescent="0.25">
      <c r="A91" s="268" t="s">
        <v>96</v>
      </c>
      <c r="B91" s="268"/>
      <c r="C91" s="56">
        <v>339032</v>
      </c>
      <c r="D91" s="58">
        <v>100</v>
      </c>
      <c r="E91" s="227">
        <v>0</v>
      </c>
      <c r="F91" s="1"/>
    </row>
    <row r="92" spans="1:6" x14ac:dyDescent="0.25">
      <c r="A92" s="268" t="s">
        <v>97</v>
      </c>
      <c r="B92" s="268"/>
      <c r="C92" s="59">
        <v>339033</v>
      </c>
      <c r="D92" s="60">
        <v>100</v>
      </c>
      <c r="E92" s="227">
        <v>0</v>
      </c>
      <c r="F92" s="1"/>
    </row>
    <row r="93" spans="1:6" x14ac:dyDescent="0.25">
      <c r="A93" s="268" t="s">
        <v>98</v>
      </c>
      <c r="B93" s="268"/>
      <c r="C93" s="56">
        <v>339036</v>
      </c>
      <c r="D93" s="58">
        <v>100</v>
      </c>
      <c r="E93" s="227">
        <v>0</v>
      </c>
      <c r="F93" s="1"/>
    </row>
    <row r="94" spans="1:6" x14ac:dyDescent="0.25">
      <c r="A94" s="268" t="s">
        <v>99</v>
      </c>
      <c r="B94" s="268"/>
      <c r="C94" s="61">
        <v>339039</v>
      </c>
      <c r="D94" s="62">
        <v>100</v>
      </c>
      <c r="E94" s="227">
        <v>741000</v>
      </c>
      <c r="F94" s="1"/>
    </row>
    <row r="95" spans="1:6" x14ac:dyDescent="0.25">
      <c r="A95" s="282" t="s">
        <v>71</v>
      </c>
      <c r="B95" s="282"/>
      <c r="C95" s="63">
        <v>339000</v>
      </c>
      <c r="D95" s="64">
        <v>100</v>
      </c>
      <c r="E95" s="29">
        <f>SUM(E88:E94)</f>
        <v>1866341.1</v>
      </c>
      <c r="F95" s="1"/>
    </row>
    <row r="96" spans="1:6" x14ac:dyDescent="0.25">
      <c r="A96" s="360" t="s">
        <v>76</v>
      </c>
      <c r="B96" s="360"/>
      <c r="C96" s="32"/>
      <c r="D96" s="33"/>
      <c r="E96" s="34">
        <f>E95</f>
        <v>1866341.1</v>
      </c>
      <c r="F96" s="1"/>
    </row>
    <row r="97" spans="1:6" ht="15.75" customHeight="1" x14ac:dyDescent="0.25">
      <c r="A97" s="275" t="s">
        <v>77</v>
      </c>
      <c r="B97" s="275"/>
      <c r="C97" s="275"/>
      <c r="D97" s="275"/>
      <c r="E97" s="275"/>
      <c r="F97" s="1"/>
    </row>
    <row r="98" spans="1:6" x14ac:dyDescent="0.25">
      <c r="A98" s="283" t="s">
        <v>84</v>
      </c>
      <c r="B98" s="283"/>
      <c r="C98" s="56">
        <v>449052</v>
      </c>
      <c r="D98" s="58">
        <v>100</v>
      </c>
      <c r="E98" s="204"/>
      <c r="F98" s="1"/>
    </row>
    <row r="99" spans="1:6" x14ac:dyDescent="0.25">
      <c r="A99" s="284" t="s">
        <v>71</v>
      </c>
      <c r="B99" s="284"/>
      <c r="C99" s="65">
        <v>449000</v>
      </c>
      <c r="D99" s="66">
        <v>100</v>
      </c>
      <c r="E99" s="67">
        <f>SUM(E98)</f>
        <v>0</v>
      </c>
      <c r="F99" s="1"/>
    </row>
    <row r="100" spans="1:6" x14ac:dyDescent="0.25">
      <c r="A100" s="212" t="s">
        <v>100</v>
      </c>
      <c r="B100" s="69"/>
      <c r="C100" s="70">
        <v>449000</v>
      </c>
      <c r="D100" s="70">
        <v>100</v>
      </c>
      <c r="E100" s="71">
        <f>SUM(E99)</f>
        <v>0</v>
      </c>
      <c r="F100" s="1"/>
    </row>
    <row r="101" spans="1:6" x14ac:dyDescent="0.25">
      <c r="A101" s="356" t="s">
        <v>92</v>
      </c>
      <c r="B101" s="356"/>
      <c r="C101" s="213"/>
      <c r="D101" s="213"/>
      <c r="E101" s="188">
        <f>E100</f>
        <v>0</v>
      </c>
      <c r="F101" s="1"/>
    </row>
    <row r="102" spans="1:6" x14ac:dyDescent="0.25">
      <c r="A102" s="278" t="s">
        <v>93</v>
      </c>
      <c r="B102" s="278"/>
      <c r="C102" s="45"/>
      <c r="D102" s="46"/>
      <c r="E102" s="47">
        <f>SUM(E96,E101)</f>
        <v>1866341.1</v>
      </c>
      <c r="F102" s="1"/>
    </row>
    <row r="103" spans="1:6" x14ac:dyDescent="0.25">
      <c r="A103" s="1"/>
      <c r="B103" s="1"/>
      <c r="C103" s="1"/>
      <c r="D103" s="1"/>
      <c r="E103" s="1"/>
      <c r="F103" s="1"/>
    </row>
    <row r="104" spans="1:6" x14ac:dyDescent="0.25">
      <c r="A104" s="1"/>
      <c r="B104" s="1"/>
      <c r="C104" s="1"/>
      <c r="D104" s="1"/>
      <c r="E104" s="1"/>
      <c r="F104" s="1"/>
    </row>
    <row r="105" spans="1:6" ht="15" customHeight="1" x14ac:dyDescent="0.25">
      <c r="A105" s="285" t="s">
        <v>102</v>
      </c>
      <c r="B105" s="285"/>
      <c r="C105" s="285"/>
      <c r="D105" s="285"/>
      <c r="E105" s="285"/>
      <c r="F105" s="1"/>
    </row>
    <row r="106" spans="1:6" ht="15" customHeight="1" x14ac:dyDescent="0.25">
      <c r="A106" s="286" t="s">
        <v>103</v>
      </c>
      <c r="B106" s="286"/>
      <c r="C106" s="286"/>
      <c r="D106" s="286"/>
      <c r="E106" s="286"/>
      <c r="F106" s="1"/>
    </row>
    <row r="107" spans="1:6" x14ac:dyDescent="0.25">
      <c r="A107" s="79"/>
      <c r="B107" s="80"/>
      <c r="C107" s="81"/>
      <c r="D107" s="82"/>
      <c r="E107" s="83"/>
      <c r="F107" s="1"/>
    </row>
    <row r="108" spans="1:6" ht="15" customHeight="1" x14ac:dyDescent="0.25">
      <c r="A108" s="280" t="s">
        <v>5</v>
      </c>
      <c r="B108" s="280"/>
      <c r="C108" s="210" t="s">
        <v>6</v>
      </c>
      <c r="D108" s="210" t="s">
        <v>7</v>
      </c>
      <c r="E108" s="14" t="s">
        <v>2</v>
      </c>
      <c r="F108" s="1"/>
    </row>
    <row r="109" spans="1:6" ht="26.25" customHeight="1" x14ac:dyDescent="0.25">
      <c r="A109" s="214" t="s">
        <v>8</v>
      </c>
      <c r="B109" s="215"/>
      <c r="C109" s="215"/>
      <c r="D109" s="215"/>
      <c r="E109" s="216"/>
      <c r="F109" s="1"/>
    </row>
    <row r="110" spans="1:6" x14ac:dyDescent="0.25">
      <c r="A110" s="268" t="s">
        <v>9</v>
      </c>
      <c r="B110" s="268"/>
      <c r="C110" s="53" t="s">
        <v>10</v>
      </c>
      <c r="D110" s="58">
        <v>112</v>
      </c>
      <c r="E110" s="227">
        <v>27000</v>
      </c>
      <c r="F110" s="1"/>
    </row>
    <row r="111" spans="1:6" x14ac:dyDescent="0.25">
      <c r="A111" s="268" t="s">
        <v>104</v>
      </c>
      <c r="B111" s="268"/>
      <c r="C111" s="53" t="s">
        <v>12</v>
      </c>
      <c r="D111" s="58">
        <v>112</v>
      </c>
      <c r="E111" s="227">
        <v>0</v>
      </c>
      <c r="F111" s="1"/>
    </row>
    <row r="112" spans="1:6" x14ac:dyDescent="0.25">
      <c r="A112" s="269" t="s">
        <v>13</v>
      </c>
      <c r="B112" s="269"/>
      <c r="C112" s="84">
        <v>339014</v>
      </c>
      <c r="D112" s="39">
        <v>112</v>
      </c>
      <c r="E112" s="24">
        <f>SUM(E110:E111)</f>
        <v>27000</v>
      </c>
      <c r="F112" s="1"/>
    </row>
    <row r="113" spans="1:6" x14ac:dyDescent="0.25">
      <c r="A113" s="268" t="s">
        <v>18</v>
      </c>
      <c r="B113" s="268"/>
      <c r="C113" s="56">
        <v>339030</v>
      </c>
      <c r="D113" s="58">
        <v>112</v>
      </c>
      <c r="E113" s="204"/>
      <c r="F113" s="1"/>
    </row>
    <row r="114" spans="1:6" x14ac:dyDescent="0.25">
      <c r="A114" s="269" t="s">
        <v>13</v>
      </c>
      <c r="B114" s="269"/>
      <c r="C114" s="86">
        <v>339030</v>
      </c>
      <c r="D114" s="39">
        <v>112</v>
      </c>
      <c r="E114" s="24">
        <f>SUM(E113)</f>
        <v>0</v>
      </c>
      <c r="F114" s="1"/>
    </row>
    <row r="115" spans="1:6" x14ac:dyDescent="0.25">
      <c r="A115" s="268" t="s">
        <v>26</v>
      </c>
      <c r="B115" s="268"/>
      <c r="C115" s="56" t="s">
        <v>27</v>
      </c>
      <c r="D115" s="58">
        <v>112</v>
      </c>
      <c r="E115" s="224"/>
      <c r="F115" s="1"/>
    </row>
    <row r="116" spans="1:6" x14ac:dyDescent="0.25">
      <c r="A116" s="268" t="s">
        <v>28</v>
      </c>
      <c r="B116" s="268"/>
      <c r="C116" s="56" t="s">
        <v>29</v>
      </c>
      <c r="D116" s="58">
        <v>112</v>
      </c>
      <c r="E116" s="204"/>
      <c r="F116" s="1"/>
    </row>
    <row r="117" spans="1:6" x14ac:dyDescent="0.25">
      <c r="A117" s="269" t="s">
        <v>13</v>
      </c>
      <c r="B117" s="269"/>
      <c r="C117" s="86">
        <v>339033</v>
      </c>
      <c r="D117" s="39">
        <v>112</v>
      </c>
      <c r="E117" s="24">
        <f>SUM(E115:E116)</f>
        <v>0</v>
      </c>
      <c r="F117" s="1"/>
    </row>
    <row r="118" spans="1:6" x14ac:dyDescent="0.25">
      <c r="A118" s="268" t="s">
        <v>36</v>
      </c>
      <c r="B118" s="268"/>
      <c r="C118" s="56">
        <v>339036</v>
      </c>
      <c r="D118" s="58">
        <v>112</v>
      </c>
      <c r="E118" s="204"/>
      <c r="F118" s="1"/>
    </row>
    <row r="119" spans="1:6" x14ac:dyDescent="0.25">
      <c r="A119" s="269" t="s">
        <v>13</v>
      </c>
      <c r="B119" s="269"/>
      <c r="C119" s="86">
        <v>339036</v>
      </c>
      <c r="D119" s="39">
        <v>112</v>
      </c>
      <c r="E119" s="24">
        <f>SUM(E118)</f>
        <v>0</v>
      </c>
      <c r="F119" s="1"/>
    </row>
    <row r="120" spans="1:6" x14ac:dyDescent="0.25">
      <c r="A120" s="268" t="s">
        <v>105</v>
      </c>
      <c r="B120" s="268"/>
      <c r="C120" s="56">
        <v>339039</v>
      </c>
      <c r="D120" s="58">
        <v>112</v>
      </c>
      <c r="E120" s="227">
        <v>19000</v>
      </c>
      <c r="F120" s="1"/>
    </row>
    <row r="121" spans="1:6" x14ac:dyDescent="0.25">
      <c r="A121" s="269" t="s">
        <v>13</v>
      </c>
      <c r="B121" s="269"/>
      <c r="C121" s="86">
        <v>339039</v>
      </c>
      <c r="D121" s="39">
        <v>112</v>
      </c>
      <c r="E121" s="24">
        <f>SUM(E120)</f>
        <v>19000</v>
      </c>
      <c r="F121" s="1"/>
    </row>
    <row r="122" spans="1:6" x14ac:dyDescent="0.25">
      <c r="A122" s="268" t="s">
        <v>69</v>
      </c>
      <c r="B122" s="268"/>
      <c r="C122" s="54">
        <v>339093</v>
      </c>
      <c r="D122" s="58">
        <v>112</v>
      </c>
      <c r="E122" s="227">
        <v>441.69</v>
      </c>
      <c r="F122" s="1"/>
    </row>
    <row r="123" spans="1:6" x14ac:dyDescent="0.25">
      <c r="A123" s="316" t="s">
        <v>13</v>
      </c>
      <c r="B123" s="316"/>
      <c r="C123" s="180">
        <v>339093</v>
      </c>
      <c r="D123" s="39">
        <v>112</v>
      </c>
      <c r="E123" s="24">
        <f>SUM(E122)</f>
        <v>441.69</v>
      </c>
      <c r="F123" s="1"/>
    </row>
    <row r="124" spans="1:6" x14ac:dyDescent="0.25">
      <c r="A124" s="282" t="s">
        <v>71</v>
      </c>
      <c r="B124" s="282"/>
      <c r="C124" s="63">
        <v>339000</v>
      </c>
      <c r="D124" s="64">
        <v>112</v>
      </c>
      <c r="E124" s="29">
        <f>SUM(E112,E114,E117,E119,E121,E123,)</f>
        <v>46441.69</v>
      </c>
      <c r="F124" s="1"/>
    </row>
    <row r="125" spans="1:6" x14ac:dyDescent="0.25">
      <c r="A125" s="360" t="s">
        <v>76</v>
      </c>
      <c r="B125" s="360"/>
      <c r="C125" s="32"/>
      <c r="D125" s="33"/>
      <c r="E125" s="34">
        <f>E124</f>
        <v>46441.69</v>
      </c>
      <c r="F125" s="1"/>
    </row>
    <row r="126" spans="1:6" ht="24" customHeight="1" x14ac:dyDescent="0.25">
      <c r="A126" s="217" t="s">
        <v>77</v>
      </c>
      <c r="B126" s="218"/>
      <c r="C126" s="218"/>
      <c r="D126" s="218"/>
      <c r="E126" s="219"/>
      <c r="F126" s="1"/>
    </row>
    <row r="127" spans="1:6" x14ac:dyDescent="0.25">
      <c r="A127" s="268" t="s">
        <v>84</v>
      </c>
      <c r="B127" s="268"/>
      <c r="C127" s="88">
        <v>449052</v>
      </c>
      <c r="D127" s="62">
        <v>112</v>
      </c>
      <c r="E127" s="204"/>
      <c r="F127" s="1"/>
    </row>
    <row r="128" spans="1:6" x14ac:dyDescent="0.25">
      <c r="A128" s="287" t="s">
        <v>71</v>
      </c>
      <c r="B128" s="287"/>
      <c r="C128" s="65">
        <v>449000</v>
      </c>
      <c r="D128" s="66">
        <v>112</v>
      </c>
      <c r="E128" s="67">
        <f>SUM(E127)</f>
        <v>0</v>
      </c>
      <c r="F128" s="1"/>
    </row>
    <row r="129" spans="1:6" x14ac:dyDescent="0.25">
      <c r="A129" s="288" t="s">
        <v>100</v>
      </c>
      <c r="B129" s="288"/>
      <c r="C129" s="90">
        <v>449000</v>
      </c>
      <c r="D129" s="90">
        <v>112</v>
      </c>
      <c r="E129" s="187">
        <f>SUM(E128)</f>
        <v>0</v>
      </c>
      <c r="F129" s="1"/>
    </row>
    <row r="130" spans="1:6" x14ac:dyDescent="0.25">
      <c r="A130" s="356" t="s">
        <v>92</v>
      </c>
      <c r="B130" s="356"/>
      <c r="C130" s="213"/>
      <c r="D130" s="213"/>
      <c r="E130" s="188">
        <f>E129</f>
        <v>0</v>
      </c>
      <c r="F130" s="1"/>
    </row>
    <row r="131" spans="1:6" x14ac:dyDescent="0.25">
      <c r="A131" s="278" t="s">
        <v>93</v>
      </c>
      <c r="B131" s="278"/>
      <c r="C131" s="45"/>
      <c r="D131" s="46"/>
      <c r="E131" s="47">
        <f>SUM(E125,E130)</f>
        <v>46441.69</v>
      </c>
      <c r="F131" s="1"/>
    </row>
    <row r="132" spans="1:6" x14ac:dyDescent="0.25">
      <c r="A132" s="1"/>
      <c r="B132" s="1"/>
      <c r="C132" s="1"/>
      <c r="D132" s="1"/>
      <c r="E132" s="1"/>
      <c r="F132" s="1"/>
    </row>
    <row r="133" spans="1:6" x14ac:dyDescent="0.25">
      <c r="A133" s="1"/>
      <c r="B133" s="1"/>
      <c r="C133" s="1"/>
      <c r="D133" s="1"/>
      <c r="E133" s="1"/>
      <c r="F133" s="1"/>
    </row>
    <row r="134" spans="1:6" x14ac:dyDescent="0.25">
      <c r="A134" s="361" t="s">
        <v>159</v>
      </c>
      <c r="B134" s="361"/>
      <c r="C134" s="361"/>
      <c r="D134" s="361"/>
      <c r="E134" s="361"/>
      <c r="F134" s="1"/>
    </row>
    <row r="135" spans="1:6" ht="24.75" x14ac:dyDescent="0.25">
      <c r="A135" s="356" t="s">
        <v>5</v>
      </c>
      <c r="B135" s="356"/>
      <c r="C135" s="220" t="s">
        <v>118</v>
      </c>
      <c r="D135" s="220" t="s">
        <v>7</v>
      </c>
      <c r="E135" s="203" t="s">
        <v>2</v>
      </c>
      <c r="F135" s="1"/>
    </row>
    <row r="136" spans="1:6" x14ac:dyDescent="0.25">
      <c r="A136" s="362" t="s">
        <v>119</v>
      </c>
      <c r="B136" s="362"/>
      <c r="C136" s="101" t="s">
        <v>120</v>
      </c>
      <c r="D136" s="101">
        <v>112</v>
      </c>
      <c r="E136" s="221">
        <f>E62</f>
        <v>4657778.38</v>
      </c>
      <c r="F136" s="1"/>
    </row>
    <row r="137" spans="1:6" x14ac:dyDescent="0.25">
      <c r="A137" s="362"/>
      <c r="B137" s="362"/>
      <c r="C137" s="101">
        <v>2994</v>
      </c>
      <c r="D137" s="101">
        <v>100</v>
      </c>
      <c r="E137" s="221">
        <f>E96</f>
        <v>1866341.1</v>
      </c>
      <c r="F137" s="1"/>
    </row>
    <row r="138" spans="1:6" ht="15" customHeight="1" x14ac:dyDescent="0.25">
      <c r="A138" s="362"/>
      <c r="B138" s="362"/>
      <c r="C138" s="101">
        <v>4572</v>
      </c>
      <c r="D138" s="101">
        <v>112</v>
      </c>
      <c r="E138" s="221">
        <f>E125</f>
        <v>46441.69</v>
      </c>
      <c r="F138" s="1"/>
    </row>
    <row r="139" spans="1:6" ht="15" customHeight="1" x14ac:dyDescent="0.25">
      <c r="A139" s="362"/>
      <c r="B139" s="362"/>
      <c r="C139" s="363" t="s">
        <v>123</v>
      </c>
      <c r="D139" s="363"/>
      <c r="E139" s="222">
        <f>SUM(E136:E138)</f>
        <v>6570561.1700000009</v>
      </c>
      <c r="F139" s="1"/>
    </row>
    <row r="140" spans="1:6" x14ac:dyDescent="0.25">
      <c r="A140" s="362" t="s">
        <v>124</v>
      </c>
      <c r="B140" s="362"/>
      <c r="C140" s="101" t="s">
        <v>120</v>
      </c>
      <c r="D140" s="101">
        <v>112</v>
      </c>
      <c r="E140" s="221">
        <f>E80</f>
        <v>490042</v>
      </c>
      <c r="F140" s="1"/>
    </row>
    <row r="141" spans="1:6" x14ac:dyDescent="0.25">
      <c r="A141" s="362"/>
      <c r="B141" s="362"/>
      <c r="C141" s="101">
        <v>2994</v>
      </c>
      <c r="D141" s="101">
        <v>100</v>
      </c>
      <c r="E141" s="221">
        <f>E101</f>
        <v>0</v>
      </c>
      <c r="F141" s="1"/>
    </row>
    <row r="142" spans="1:6" x14ac:dyDescent="0.25">
      <c r="A142" s="362"/>
      <c r="B142" s="362"/>
      <c r="C142" s="101">
        <v>4572</v>
      </c>
      <c r="D142" s="101">
        <v>112</v>
      </c>
      <c r="E142" s="221">
        <f>E130</f>
        <v>0</v>
      </c>
      <c r="F142" s="1"/>
    </row>
    <row r="143" spans="1:6" x14ac:dyDescent="0.25">
      <c r="A143" s="362"/>
      <c r="B143" s="362"/>
      <c r="C143" s="363" t="s">
        <v>123</v>
      </c>
      <c r="D143" s="363"/>
      <c r="E143" s="222">
        <f>SUM(E140:E142)</f>
        <v>490042</v>
      </c>
      <c r="F143" s="1"/>
    </row>
    <row r="144" spans="1:6" x14ac:dyDescent="0.25">
      <c r="A144" s="364" t="s">
        <v>126</v>
      </c>
      <c r="B144" s="364"/>
      <c r="C144" s="364"/>
      <c r="D144" s="364"/>
      <c r="E144" s="47">
        <f>SUM(E139,E143)</f>
        <v>7060603.1700000009</v>
      </c>
      <c r="F144" s="1"/>
    </row>
  </sheetData>
  <mergeCells count="125">
    <mergeCell ref="A131:B131"/>
    <mergeCell ref="A134:E134"/>
    <mergeCell ref="A135:B135"/>
    <mergeCell ref="A136:B139"/>
    <mergeCell ref="C139:D139"/>
    <mergeCell ref="A140:B143"/>
    <mergeCell ref="C143:D143"/>
    <mergeCell ref="A144:D144"/>
    <mergeCell ref="A121:B121"/>
    <mergeCell ref="A122:B122"/>
    <mergeCell ref="A123:B123"/>
    <mergeCell ref="A124:B124"/>
    <mergeCell ref="A125:B125"/>
    <mergeCell ref="A127:B127"/>
    <mergeCell ref="A128:B128"/>
    <mergeCell ref="A129:B129"/>
    <mergeCell ref="A130:B130"/>
    <mergeCell ref="A112:B112"/>
    <mergeCell ref="A113:B113"/>
    <mergeCell ref="A114:B114"/>
    <mergeCell ref="A115:B115"/>
    <mergeCell ref="A116:B116"/>
    <mergeCell ref="A117:B117"/>
    <mergeCell ref="A118:B118"/>
    <mergeCell ref="A119:B119"/>
    <mergeCell ref="A120:B120"/>
    <mergeCell ref="A98:B98"/>
    <mergeCell ref="A99:B99"/>
    <mergeCell ref="A101:B101"/>
    <mergeCell ref="A102:B102"/>
    <mergeCell ref="A105:E105"/>
    <mergeCell ref="A106:E106"/>
    <mergeCell ref="A108:B108"/>
    <mergeCell ref="A110:B110"/>
    <mergeCell ref="A111:B111"/>
    <mergeCell ref="A89:B89"/>
    <mergeCell ref="A90:B90"/>
    <mergeCell ref="A91:B91"/>
    <mergeCell ref="A92:B92"/>
    <mergeCell ref="A93:B93"/>
    <mergeCell ref="A94:B94"/>
    <mergeCell ref="A95:B95"/>
    <mergeCell ref="A96:B96"/>
    <mergeCell ref="A97:E97"/>
    <mergeCell ref="A78:B78"/>
    <mergeCell ref="A79:B79"/>
    <mergeCell ref="A80:B80"/>
    <mergeCell ref="A81:B81"/>
    <mergeCell ref="A84:E84"/>
    <mergeCell ref="A85:B85"/>
    <mergeCell ref="A86:B86"/>
    <mergeCell ref="A87:E87"/>
    <mergeCell ref="A88:B88"/>
    <mergeCell ref="A69:B69"/>
    <mergeCell ref="A70:B70"/>
    <mergeCell ref="A71:B71"/>
    <mergeCell ref="A72:B72"/>
    <mergeCell ref="A73:B73"/>
    <mergeCell ref="A74:B74"/>
    <mergeCell ref="A75:B75"/>
    <mergeCell ref="A76:B76"/>
    <mergeCell ref="A77:B77"/>
    <mergeCell ref="A60:B60"/>
    <mergeCell ref="A61:B61"/>
    <mergeCell ref="A62:B62"/>
    <mergeCell ref="A63:E63"/>
    <mergeCell ref="A64:B64"/>
    <mergeCell ref="A65:B65"/>
    <mergeCell ref="A66:B66"/>
    <mergeCell ref="A67:B67"/>
    <mergeCell ref="A68:B68"/>
    <mergeCell ref="A51:B51"/>
    <mergeCell ref="A52:B52"/>
    <mergeCell ref="A53:B53"/>
    <mergeCell ref="A54:B54"/>
    <mergeCell ref="A55:B55"/>
    <mergeCell ref="A56:B56"/>
    <mergeCell ref="A57:B57"/>
    <mergeCell ref="A58:B58"/>
    <mergeCell ref="A59:B59"/>
    <mergeCell ref="A42:B42"/>
    <mergeCell ref="A43:B43"/>
    <mergeCell ref="A44:B44"/>
    <mergeCell ref="A45:B45"/>
    <mergeCell ref="A46:B46"/>
    <mergeCell ref="A47:B47"/>
    <mergeCell ref="A48:B48"/>
    <mergeCell ref="A49:B49"/>
    <mergeCell ref="A50:B50"/>
    <mergeCell ref="A33:B33"/>
    <mergeCell ref="A34:B34"/>
    <mergeCell ref="A35:B35"/>
    <mergeCell ref="A36:B36"/>
    <mergeCell ref="A37:B37"/>
    <mergeCell ref="A38:B38"/>
    <mergeCell ref="A39:B39"/>
    <mergeCell ref="A40:B40"/>
    <mergeCell ref="A41:B41"/>
    <mergeCell ref="A24:B24"/>
    <mergeCell ref="A25:B25"/>
    <mergeCell ref="A26:B26"/>
    <mergeCell ref="A27:B27"/>
    <mergeCell ref="A28:B28"/>
    <mergeCell ref="A29:B29"/>
    <mergeCell ref="A30:B30"/>
    <mergeCell ref="A31:B31"/>
    <mergeCell ref="A32:B32"/>
    <mergeCell ref="A15:B15"/>
    <mergeCell ref="A16:B16"/>
    <mergeCell ref="A17:B17"/>
    <mergeCell ref="A18:B18"/>
    <mergeCell ref="A19:B19"/>
    <mergeCell ref="A20:B20"/>
    <mergeCell ref="A21:B21"/>
    <mergeCell ref="A22:B22"/>
    <mergeCell ref="A23:B23"/>
    <mergeCell ref="A6:E6"/>
    <mergeCell ref="A7:E7"/>
    <mergeCell ref="A8:B8"/>
    <mergeCell ref="A9:B9"/>
    <mergeCell ref="A10:E10"/>
    <mergeCell ref="A11:B11"/>
    <mergeCell ref="A12:B12"/>
    <mergeCell ref="A13:B13"/>
    <mergeCell ref="A14:B14"/>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worksheet>
</file>

<file path=docProps/app.xml><?xml version="1.0" encoding="utf-8"?>
<Properties xmlns="http://schemas.openxmlformats.org/officeDocument/2006/extended-properties" xmlns:vt="http://schemas.openxmlformats.org/officeDocument/2006/docPropsVTypes">
  <TotalTime>5</TotalTime>
  <Application>Microsoft Excel</Application>
  <DocSecurity>0</DocSecurity>
  <ScaleCrop>false</ScaleCrop>
  <HeadingPairs>
    <vt:vector size="2" baseType="variant">
      <vt:variant>
        <vt:lpstr>Planilhas</vt:lpstr>
      </vt:variant>
      <vt:variant>
        <vt:i4>21</vt:i4>
      </vt:variant>
    </vt:vector>
  </HeadingPairs>
  <TitlesOfParts>
    <vt:vector size="21" baseType="lpstr">
      <vt:lpstr>Resumo SIMEC</vt:lpstr>
      <vt:lpstr>Resumo</vt:lpstr>
      <vt:lpstr>Reitoria</vt:lpstr>
      <vt:lpstr>C.Av. Cabedelo Centro ok</vt:lpstr>
      <vt:lpstr>C.Av. Mangabeira ok </vt:lpstr>
      <vt:lpstr>C.Av. Soledade ok</vt:lpstr>
      <vt:lpstr>Cabedelo ok</vt:lpstr>
      <vt:lpstr>Cajazeiras ok</vt:lpstr>
      <vt:lpstr>Campina Grande ok</vt:lpstr>
      <vt:lpstr>Catolé do Rocha ok</vt:lpstr>
      <vt:lpstr>Esperança ok</vt:lpstr>
      <vt:lpstr>Guarabira ok</vt:lpstr>
      <vt:lpstr>Itabaiana ok</vt:lpstr>
      <vt:lpstr>Itaporanga ok </vt:lpstr>
      <vt:lpstr> João Pessoa ok</vt:lpstr>
      <vt:lpstr>Monteiro ok</vt:lpstr>
      <vt:lpstr>Patos ok </vt:lpstr>
      <vt:lpstr>Picuí ok</vt:lpstr>
      <vt:lpstr>P.Isabel ok</vt:lpstr>
      <vt:lpstr>Santa Rita ok </vt:lpstr>
      <vt:lpstr>Sousa ok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IFPB</dc:creator>
  <cp:lastModifiedBy>IFPB</cp:lastModifiedBy>
  <cp:revision>1</cp:revision>
  <cp:lastPrinted>2015-07-16T19:16:23Z</cp:lastPrinted>
  <dcterms:created xsi:type="dcterms:W3CDTF">2015-05-18T11:25:39Z</dcterms:created>
  <dcterms:modified xsi:type="dcterms:W3CDTF">2017-09-06T20:28:23Z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